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ekabel-my.sharepoint.com/personal/nicolas_perez_yottek_com/Documents/Personales/"/>
    </mc:Choice>
  </mc:AlternateContent>
  <xr:revisionPtr revIDLastSave="2904" documentId="13_ncr:1_{7B35FC41-FAEF-4E84-8C79-90157A5FFF73}" xr6:coauthVersionLast="47" xr6:coauthVersionMax="47" xr10:uidLastSave="{533E38B6-FE5D-4622-8EC2-E421BD2F05B4}"/>
  <bookViews>
    <workbookView xWindow="28680" yWindow="-120" windowWidth="29040" windowHeight="15720" firstSheet="5" activeTab="7" xr2:uid="{5314472F-04D0-40F2-9905-C918E09D16B7}"/>
  </bookViews>
  <sheets>
    <sheet name="Sheet1" sheetId="2" r:id="rId1"/>
    <sheet name="Análisis del presupuesto" sheetId="7" r:id="rId2"/>
    <sheet name="Sheet2" sheetId="3" r:id="rId3"/>
    <sheet name="Sheet3" sheetId="4" r:id="rId4"/>
    <sheet name="Pendientes" sheetId="6" r:id="rId5"/>
    <sheet name="Sheet4" sheetId="8" r:id="rId6"/>
    <sheet name="Analisis 2025" sheetId="9" r:id="rId7"/>
    <sheet name="Data" sheetId="1" r:id="rId8"/>
    <sheet name="Dashboard Gastos" sheetId="10" r:id="rId9"/>
    <sheet name="Análisis Profundo" sheetId="11" r:id="rId10"/>
    <sheet name="Diagnóstico cuentas" sheetId="12" r:id="rId11"/>
  </sheets>
  <definedNames>
    <definedName name="_xlnm._FilterDatabase" localSheetId="7" hidden="1">Data!$A$1:$K$3988</definedName>
    <definedName name="NativeTimeline_Fecha_Operación_REAL">#N/A</definedName>
    <definedName name="NativeTimeline_Fecha_valor_REAL">#N/A</definedName>
    <definedName name="Slicer_Cuenta">#N/A</definedName>
    <definedName name="Slicer_Tipo">#N/A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7" i="1" l="1"/>
  <c r="M86" i="1"/>
  <c r="M85" i="1"/>
  <c r="M75" i="1"/>
  <c r="M73" i="1"/>
  <c r="M72" i="1"/>
  <c r="M58" i="1"/>
  <c r="M53" i="1"/>
  <c r="M47" i="1"/>
  <c r="M46" i="1"/>
  <c r="M45" i="1"/>
  <c r="M44" i="1"/>
  <c r="M43" i="1"/>
  <c r="M42" i="1"/>
  <c r="M41" i="1"/>
  <c r="M35" i="1"/>
  <c r="M34" i="1"/>
  <c r="M33" i="1"/>
  <c r="M32" i="1"/>
  <c r="M31" i="1"/>
  <c r="M30" i="1"/>
  <c r="M29" i="1"/>
  <c r="M23" i="1"/>
  <c r="M22" i="1"/>
  <c r="M96" i="1"/>
  <c r="M95" i="1"/>
  <c r="M88" i="1"/>
  <c r="M81" i="1"/>
  <c r="M80" i="1"/>
  <c r="M77" i="1"/>
  <c r="M76" i="1"/>
  <c r="M71" i="1"/>
  <c r="M70" i="1"/>
  <c r="M69" i="1"/>
  <c r="M68" i="1"/>
  <c r="M67" i="1"/>
  <c r="M65" i="1"/>
  <c r="M64" i="1"/>
  <c r="M61" i="1"/>
  <c r="M60" i="1"/>
  <c r="M59" i="1"/>
  <c r="M57" i="1"/>
  <c r="M56" i="1"/>
  <c r="M52" i="1"/>
  <c r="M51" i="1"/>
  <c r="M40" i="1"/>
  <c r="M39" i="1"/>
  <c r="M38" i="1"/>
  <c r="M37" i="1"/>
  <c r="M28" i="1"/>
  <c r="M27" i="1"/>
  <c r="M21" i="1"/>
  <c r="M20" i="1"/>
  <c r="M19" i="1"/>
  <c r="M18" i="1"/>
  <c r="M13" i="1"/>
  <c r="M12" i="1"/>
  <c r="M11" i="1"/>
  <c r="M10" i="1"/>
  <c r="M8" i="1"/>
  <c r="M7" i="1"/>
  <c r="M5" i="1"/>
  <c r="M4" i="1"/>
  <c r="M2" i="1"/>
  <c r="M94" i="1"/>
  <c r="M89" i="1"/>
  <c r="M84" i="1"/>
  <c r="M87" i="1"/>
  <c r="M83" i="1"/>
  <c r="M82" i="1"/>
  <c r="M79" i="1"/>
  <c r="M78" i="1"/>
  <c r="M74" i="1"/>
  <c r="M66" i="1"/>
  <c r="M63" i="1"/>
  <c r="M62" i="1"/>
  <c r="M55" i="1"/>
  <c r="M54" i="1"/>
  <c r="M50" i="1"/>
  <c r="M49" i="1"/>
  <c r="M48" i="1"/>
  <c r="M36" i="1"/>
  <c r="M26" i="1"/>
  <c r="M25" i="1"/>
  <c r="M24" i="1"/>
  <c r="M17" i="1"/>
  <c r="M16" i="1"/>
  <c r="M15" i="1"/>
  <c r="M14" i="1"/>
  <c r="M9" i="1"/>
  <c r="M6" i="1"/>
  <c r="M3"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3" i="1"/>
  <c r="M92" i="1"/>
  <c r="M91" i="1"/>
  <c r="M90" i="1"/>
  <c r="AK1" i="10" a="1"/>
  <c r="AK1" i="10" s="1"/>
  <c r="AH1" i="10" a="1"/>
  <c r="AH1" i="10" s="1"/>
  <c r="M8" i="10" a="1"/>
  <c r="M8" i="10" s="1"/>
  <c r="J8" i="10" a="1"/>
  <c r="J8" i="10" s="1"/>
  <c r="G8" i="10" a="1"/>
  <c r="G8" i="10" s="1"/>
  <c r="D8" i="10" a="1"/>
  <c r="D8" i="10" s="1"/>
  <c r="M5" i="10" a="1"/>
  <c r="M5" i="10" s="1"/>
  <c r="J5" i="10" a="1"/>
  <c r="J5" i="10" s="1"/>
  <c r="G5" i="10" a="1"/>
  <c r="G5" i="10" s="1"/>
  <c r="D5" i="10" a="1"/>
  <c r="D5" i="10" s="1"/>
  <c r="L3" i="1"/>
  <c r="L6" i="1"/>
  <c r="L9" i="1"/>
  <c r="L14" i="1"/>
  <c r="L15" i="1"/>
  <c r="L16" i="1"/>
  <c r="L17" i="1"/>
  <c r="L24" i="1"/>
  <c r="L25" i="1"/>
  <c r="L26" i="1"/>
  <c r="L36" i="1"/>
  <c r="L48" i="1"/>
  <c r="L49" i="1"/>
  <c r="L50" i="1"/>
  <c r="L54" i="1"/>
  <c r="L55" i="1"/>
  <c r="L62" i="1"/>
  <c r="L63" i="1"/>
  <c r="L66" i="1"/>
  <c r="L74" i="1"/>
  <c r="L78" i="1"/>
  <c r="L79" i="1"/>
  <c r="L82" i="1"/>
  <c r="L83" i="1"/>
  <c r="L87" i="1"/>
  <c r="L84" i="1"/>
  <c r="L89" i="1"/>
  <c r="L94" i="1"/>
  <c r="L2" i="1"/>
  <c r="L4" i="1"/>
  <c r="L5" i="1"/>
  <c r="L7" i="1"/>
  <c r="L8" i="1"/>
  <c r="L10" i="1"/>
  <c r="L11" i="1"/>
  <c r="L12" i="1"/>
  <c r="L13" i="1"/>
  <c r="L18" i="1"/>
  <c r="L19" i="1"/>
  <c r="L20" i="1"/>
  <c r="L21" i="1"/>
  <c r="L27" i="1"/>
  <c r="L28" i="1"/>
  <c r="L37" i="1"/>
  <c r="L38" i="1"/>
  <c r="L39" i="1"/>
  <c r="L40" i="1"/>
  <c r="L51" i="1"/>
  <c r="L52" i="1"/>
  <c r="L56" i="1"/>
  <c r="L57" i="1"/>
  <c r="L59" i="1"/>
  <c r="L60" i="1"/>
  <c r="L61" i="1"/>
  <c r="L64" i="1"/>
  <c r="L65" i="1"/>
  <c r="L67" i="1"/>
  <c r="L68" i="1"/>
  <c r="L69" i="1"/>
  <c r="L70" i="1"/>
  <c r="L71" i="1"/>
  <c r="L76" i="1"/>
  <c r="L77" i="1"/>
  <c r="L80" i="1"/>
  <c r="L81" i="1"/>
  <c r="L88" i="1"/>
  <c r="L95" i="1"/>
  <c r="L96" i="1"/>
  <c r="L22" i="1"/>
  <c r="L23" i="1"/>
  <c r="L29" i="1"/>
  <c r="L30" i="1"/>
  <c r="L31" i="1"/>
  <c r="L32" i="1"/>
  <c r="L33" i="1"/>
  <c r="L34" i="1"/>
  <c r="L35" i="1"/>
  <c r="L41" i="1"/>
  <c r="L42" i="1"/>
  <c r="L43" i="1"/>
  <c r="L44" i="1"/>
  <c r="L45" i="1"/>
  <c r="L46" i="1"/>
  <c r="L47" i="1"/>
  <c r="L53" i="1"/>
  <c r="L58" i="1"/>
  <c r="L72" i="1"/>
  <c r="L73" i="1"/>
  <c r="L75" i="1"/>
  <c r="L85" i="1"/>
  <c r="L86" i="1"/>
  <c r="L97" i="1"/>
  <c r="A2" i="12"/>
  <c r="B5" i="12"/>
  <c r="B6" i="12"/>
  <c r="B7" i="12"/>
  <c r="E7" i="12" a="1"/>
  <c r="E7" i="12" s="1"/>
  <c r="K7" i="12" a="1"/>
  <c r="K7" i="12" s="1"/>
  <c r="B8" i="12"/>
  <c r="E8" i="12" a="1"/>
  <c r="E8" i="12" s="1"/>
  <c r="K8" i="12" a="1"/>
  <c r="K8" i="12" s="1"/>
  <c r="A35" i="12"/>
  <c r="L90" i="1"/>
  <c r="L91" i="1"/>
  <c r="L92" i="1"/>
  <c r="L93"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AE3" i="10" a="1"/>
  <c r="AE3" i="10" s="1"/>
  <c r="AQ1" i="10" s="1" a="1"/>
  <c r="AT37" i="10" s="1" a="1"/>
  <c r="AT37" i="10" s="1"/>
  <c r="AB3" i="10" a="1"/>
  <c r="AB3" i="10" s="1"/>
  <c r="A2" i="10"/>
  <c r="Q5" i="9"/>
  <c r="AS47" i="10" l="1" a="1"/>
  <c r="AS47" i="10" s="1"/>
  <c r="AR41" i="10" a="1"/>
  <c r="AR41" i="10" s="1"/>
  <c r="AR38" i="10" a="1"/>
  <c r="AR38" i="10" s="1"/>
  <c r="AR14" i="10" a="1"/>
  <c r="AR14" i="10" s="1"/>
  <c r="AT25" i="10" a="1"/>
  <c r="AT25" i="10" s="1"/>
  <c r="AS42" i="10" a="1"/>
  <c r="AS42" i="10" s="1"/>
  <c r="AR40" i="10" a="1"/>
  <c r="AR40" i="10" s="1"/>
  <c r="AS40" i="10" a="1"/>
  <c r="AS40" i="10" s="1"/>
  <c r="AR18" i="10" a="1"/>
  <c r="AR18" i="10" s="1"/>
  <c r="AR22" i="10" a="1"/>
  <c r="AR22" i="10" s="1"/>
  <c r="AR42" i="10" a="1"/>
  <c r="AR42" i="10" s="1"/>
  <c r="AT22" i="10" a="1"/>
  <c r="AT22" i="10" s="1"/>
  <c r="AT38" i="10" a="1"/>
  <c r="AT38" i="10" s="1"/>
  <c r="AS18" i="10" a="1"/>
  <c r="AS18" i="10" s="1"/>
  <c r="AS21" i="10" a="1"/>
  <c r="AS21" i="10" s="1"/>
  <c r="AR26" i="10" a="1"/>
  <c r="AR26" i="10" s="1"/>
  <c r="AT18" i="10" a="1"/>
  <c r="AT18" i="10" s="1"/>
  <c r="AT47" i="10" a="1"/>
  <c r="AT47" i="10" s="1"/>
  <c r="AR34" i="10" a="1"/>
  <c r="AR34" i="10" s="1"/>
  <c r="AS43" i="10" a="1"/>
  <c r="AS43" i="10" s="1"/>
  <c r="AT48" i="10" a="1"/>
  <c r="AT48" i="10" s="1"/>
  <c r="AR35" i="10" a="1"/>
  <c r="AR35" i="10" s="1"/>
  <c r="AS11" i="10" a="1"/>
  <c r="AS11" i="10" s="1"/>
  <c r="AS17" i="10" a="1"/>
  <c r="AS17" i="10" s="1"/>
  <c r="AR11" i="10" a="1"/>
  <c r="AR11" i="10" s="1"/>
  <c r="AR21" i="10" a="1"/>
  <c r="AR21" i="10" s="1"/>
  <c r="AR46" i="10" a="1"/>
  <c r="AR46" i="10" s="1"/>
  <c r="AT20" i="10" a="1"/>
  <c r="AT20" i="10" s="1"/>
  <c r="AR23" i="10" a="1"/>
  <c r="AR23" i="10" s="1"/>
  <c r="AT16" i="10" a="1"/>
  <c r="AT16" i="10" s="1"/>
  <c r="AS36" i="10" a="1"/>
  <c r="AS36" i="10" s="1"/>
  <c r="AT43" i="10" a="1"/>
  <c r="AT43" i="10" s="1"/>
  <c r="AS35" i="10" a="1"/>
  <c r="AS35" i="10" s="1"/>
  <c r="AT34" i="10" a="1"/>
  <c r="AT34" i="10" s="1"/>
  <c r="AS38" i="10" a="1"/>
  <c r="AS38" i="10" s="1"/>
  <c r="AS16" i="10" a="1"/>
  <c r="AS16" i="10" s="1"/>
  <c r="AT50" i="10" a="1"/>
  <c r="AT50" i="10" s="1"/>
  <c r="AS26" i="10" a="1"/>
  <c r="AS26" i="10" s="1"/>
  <c r="AR20" i="10" a="1"/>
  <c r="AR20" i="10" s="1"/>
  <c r="AT11" i="10" a="1"/>
  <c r="AT11" i="10" s="1"/>
  <c r="AT28" i="10" a="1"/>
  <c r="AT28" i="10" s="1"/>
  <c r="AS14" i="10" a="1"/>
  <c r="AS14" i="10" s="1"/>
  <c r="AR36" i="10" a="1"/>
  <c r="AR36" i="10" s="1"/>
  <c r="AT23" i="10" a="1"/>
  <c r="AT23" i="10" s="1"/>
  <c r="AS50" i="10" a="1"/>
  <c r="AS50" i="10" s="1"/>
  <c r="AR43" i="10" a="1"/>
  <c r="AR43" i="10" s="1"/>
  <c r="AS31" i="10" a="1"/>
  <c r="AS31" i="10" s="1"/>
  <c r="AT24" i="10" a="1"/>
  <c r="AT24" i="10" s="1"/>
  <c r="AR37" i="10" a="1"/>
  <c r="AR37" i="10" s="1"/>
  <c r="AS22" i="10" a="1"/>
  <c r="AS22" i="10" s="1"/>
  <c r="AS32" i="10" a="1"/>
  <c r="AS32" i="10" s="1"/>
  <c r="AR16" i="10" a="1"/>
  <c r="AR16" i="10" s="1"/>
  <c r="AT46" i="10" a="1"/>
  <c r="AT46" i="10" s="1"/>
  <c r="AR15" i="10" a="1"/>
  <c r="AR15" i="10" s="1"/>
  <c r="AR29" i="10" a="1"/>
  <c r="AR29" i="10" s="1"/>
  <c r="AT10" i="10" a="1"/>
  <c r="AT10" i="10" s="1"/>
  <c r="AR30" i="10" a="1"/>
  <c r="AR30" i="10" s="1"/>
  <c r="AS29" i="10" a="1"/>
  <c r="AS29" i="10" s="1"/>
  <c r="AT41" i="10" a="1"/>
  <c r="AT41" i="10" s="1"/>
  <c r="AS23" i="10" a="1"/>
  <c r="AS23" i="10" s="1"/>
  <c r="AR48" i="10" a="1"/>
  <c r="AR48" i="10" s="1"/>
  <c r="AT19" i="10" a="1"/>
  <c r="AT19" i="10" s="1"/>
  <c r="AR13" i="10" a="1"/>
  <c r="AR13" i="10" s="1"/>
  <c r="AS48" i="10" a="1"/>
  <c r="AS48" i="10" s="1"/>
  <c r="AR25" i="10" a="1"/>
  <c r="AR25" i="10" s="1"/>
  <c r="AT32" i="10" a="1"/>
  <c r="AT32" i="10" s="1"/>
  <c r="AR45" i="10" a="1"/>
  <c r="AR45" i="10" s="1"/>
  <c r="AS34" i="10" a="1"/>
  <c r="AS34" i="10" s="1"/>
  <c r="AT12" i="10" a="1"/>
  <c r="AT12" i="10" s="1"/>
  <c r="AR50" i="10" a="1"/>
  <c r="AR50" i="10" s="1"/>
  <c r="AS30" i="10" a="1"/>
  <c r="AS30" i="10" s="1"/>
  <c r="AT36" i="10" a="1"/>
  <c r="AT36" i="10" s="1"/>
  <c r="AT42" i="10" a="1"/>
  <c r="AT42" i="10" s="1"/>
  <c r="AT30" i="10" a="1"/>
  <c r="AT30" i="10" s="1"/>
  <c r="AS9" i="10" a="1"/>
  <c r="AS9" i="10" s="1"/>
  <c r="AR32" i="10" a="1"/>
  <c r="AR32" i="10" s="1"/>
  <c r="AR17" i="10" a="1"/>
  <c r="AR17" i="10" s="1"/>
  <c r="AS44" i="10" a="1"/>
  <c r="AS44" i="10" s="1"/>
  <c r="AR12" i="10" a="1"/>
  <c r="AR12" i="10" s="1"/>
  <c r="AR49" i="10" a="1"/>
  <c r="AR49" i="10" s="1"/>
  <c r="AR44" i="10" a="1"/>
  <c r="AR44" i="10" s="1"/>
  <c r="AR9" i="10" a="1"/>
  <c r="AR9" i="10" s="1"/>
  <c r="AR28" i="10" a="1"/>
  <c r="AR28" i="10" s="1"/>
  <c r="AT49" i="10" a="1"/>
  <c r="AT49" i="10" s="1"/>
  <c r="AS27" i="10" a="1"/>
  <c r="AS27" i="10" s="1"/>
  <c r="AT14" i="10" a="1"/>
  <c r="AT14" i="10" s="1"/>
  <c r="AS39" i="10" a="1"/>
  <c r="AS39" i="10" s="1"/>
  <c r="AS49" i="10" a="1"/>
  <c r="AS49" i="10" s="1"/>
  <c r="AT44" i="10" a="1"/>
  <c r="AT44" i="10" s="1"/>
  <c r="AR10" i="10" a="1"/>
  <c r="AR10" i="10" s="1"/>
  <c r="AS33" i="10" a="1"/>
  <c r="AS33" i="10" s="1"/>
  <c r="AR47" i="10" a="1"/>
  <c r="AR47" i="10" s="1"/>
  <c r="AT35" i="10" a="1"/>
  <c r="AT35" i="10" s="1"/>
  <c r="AT40" i="10" a="1"/>
  <c r="AT40" i="10" s="1"/>
  <c r="AS46" i="10" a="1"/>
  <c r="AS46" i="10" s="1"/>
  <c r="AS12" i="10" a="1"/>
  <c r="AS12" i="10" s="1"/>
  <c r="AT9" i="10" a="1"/>
  <c r="AT9" i="10" s="1"/>
  <c r="AT39" i="10" a="1"/>
  <c r="AT39" i="10" s="1"/>
  <c r="AS24" i="10" a="1"/>
  <c r="AS24" i="10" s="1"/>
  <c r="AS25" i="10" a="1"/>
  <c r="AS25" i="10" s="1"/>
  <c r="AS28" i="10" a="1"/>
  <c r="AS28" i="10" s="1"/>
  <c r="AT29" i="10" a="1"/>
  <c r="AT29" i="10" s="1"/>
  <c r="AS45" i="10" a="1"/>
  <c r="AS45" i="10" s="1"/>
  <c r="AR39" i="10" a="1"/>
  <c r="AR39" i="10" s="1"/>
  <c r="AR33" i="10" a="1"/>
  <c r="AR33" i="10" s="1"/>
  <c r="AT26" i="10" a="1"/>
  <c r="AT26" i="10" s="1"/>
  <c r="AT13" i="10" a="1"/>
  <c r="AT13" i="10" s="1"/>
  <c r="AT31" i="10" a="1"/>
  <c r="AT31" i="10" s="1"/>
  <c r="AT17" i="10" a="1"/>
  <c r="AT17" i="10" s="1"/>
  <c r="AR31" i="10" a="1"/>
  <c r="AR31" i="10" s="1"/>
  <c r="AR24" i="10" a="1"/>
  <c r="AR24" i="10" s="1"/>
  <c r="AT27" i="10" a="1"/>
  <c r="AT27" i="10" s="1"/>
  <c r="AS10" i="10" a="1"/>
  <c r="AS10" i="10" s="1"/>
  <c r="AS15" i="10" a="1"/>
  <c r="AS15" i="10" s="1"/>
  <c r="AS13" i="10" a="1"/>
  <c r="AS13" i="10" s="1"/>
  <c r="AS41" i="10" a="1"/>
  <c r="AS41" i="10" s="1"/>
  <c r="AT21" i="10" a="1"/>
  <c r="AT21" i="10" s="1"/>
  <c r="AR27" i="10" a="1"/>
  <c r="AR27" i="10" s="1"/>
  <c r="AS19" i="10" a="1"/>
  <c r="AS19" i="10" s="1"/>
  <c r="AS37" i="10" a="1"/>
  <c r="AS37" i="10" s="1"/>
  <c r="AT45" i="10" a="1"/>
  <c r="AT45" i="10" s="1"/>
  <c r="AR19" i="10" a="1"/>
  <c r="AR19" i="10" s="1"/>
  <c r="AT33" i="10" a="1"/>
  <c r="AT33" i="10" s="1"/>
  <c r="AS20" i="10" a="1"/>
  <c r="AS20" i="10" s="1"/>
  <c r="AT15" i="10" a="1"/>
  <c r="AT15" i="10" s="1"/>
  <c r="E6" i="12" a="1"/>
  <c r="E6" i="12" s="1"/>
  <c r="E10" i="12" s="1"/>
  <c r="N16" i="12" a="1"/>
  <c r="N16" i="12" s="1"/>
  <c r="A37" i="12" s="1"/>
  <c r="E5" i="12" a="1"/>
  <c r="E5" i="12" s="1"/>
  <c r="B9" i="12"/>
  <c r="A31" i="12" s="1"/>
  <c r="K5" i="12" a="1"/>
  <c r="K5" i="12" s="1"/>
  <c r="J16" i="12" a="1"/>
  <c r="J16" i="12" s="1"/>
  <c r="A36" i="12" s="1"/>
  <c r="H5" i="12" a="1"/>
  <c r="H5" i="12" s="1"/>
  <c r="E9" i="12"/>
  <c r="K6" i="12" a="1"/>
  <c r="K6" i="12" s="1"/>
  <c r="K9" i="12" s="1"/>
  <c r="H8" i="12" a="1"/>
  <c r="H8" i="12" s="1"/>
  <c r="H6" i="12" a="1"/>
  <c r="H6" i="12" s="1"/>
  <c r="A15" i="12"/>
  <c r="B10" i="12"/>
  <c r="H7" i="12" a="1"/>
  <c r="H7" i="12" s="1"/>
  <c r="H9" i="12" s="1"/>
  <c r="AQ1" i="10"/>
  <c r="AP2" i="10" a="1"/>
  <c r="J7" i="7"/>
  <c r="AQ9" i="10" l="1" a="1"/>
  <c r="AQ9" i="10" s="1"/>
  <c r="AQ43" i="10" a="1"/>
  <c r="AQ43" i="10" s="1"/>
  <c r="AQ36" i="10" a="1"/>
  <c r="AQ36" i="10" s="1"/>
  <c r="AQ13" i="10" a="1"/>
  <c r="AQ13" i="10" s="1"/>
  <c r="AQ38" i="10" a="1"/>
  <c r="AQ38" i="10" s="1"/>
  <c r="AQ26" i="10" a="1"/>
  <c r="AQ26" i="10" s="1"/>
  <c r="AQ27" i="10" a="1"/>
  <c r="AQ27" i="10" s="1"/>
  <c r="AQ20" i="10" a="1"/>
  <c r="AQ20" i="10" s="1"/>
  <c r="AQ42" i="10" a="1"/>
  <c r="AQ42" i="10" s="1"/>
  <c r="AQ23" i="10" a="1"/>
  <c r="AQ23" i="10" s="1"/>
  <c r="AQ50" i="10" a="1"/>
  <c r="AQ50" i="10" s="1"/>
  <c r="AQ31" i="10" a="1"/>
  <c r="AQ31" i="10" s="1"/>
  <c r="AQ18" i="10" a="1"/>
  <c r="AQ18" i="10" s="1"/>
  <c r="AQ10" i="10" a="1"/>
  <c r="AQ10" i="10" s="1"/>
  <c r="AQ44" i="10" a="1"/>
  <c r="AQ44" i="10" s="1"/>
  <c r="AQ11" i="10" a="1"/>
  <c r="AQ11" i="10" s="1"/>
  <c r="AQ12" i="10" a="1"/>
  <c r="AQ12" i="10" s="1"/>
  <c r="AQ37" i="10" a="1"/>
  <c r="AQ37" i="10" s="1"/>
  <c r="AQ17" i="10" a="1"/>
  <c r="AQ17" i="10" s="1"/>
  <c r="AQ19" i="10" a="1"/>
  <c r="AQ19" i="10" s="1"/>
  <c r="AQ35" i="10" a="1"/>
  <c r="AQ35" i="10" s="1"/>
  <c r="AQ48" i="10" a="1"/>
  <c r="AQ48" i="10" s="1"/>
  <c r="AQ33" i="10" a="1"/>
  <c r="AQ33" i="10" s="1"/>
  <c r="AQ15" i="10" a="1"/>
  <c r="AQ15" i="10" s="1"/>
  <c r="AQ39" i="10" a="1"/>
  <c r="AQ39" i="10" s="1"/>
  <c r="AQ49" i="10" a="1"/>
  <c r="AQ49" i="10" s="1"/>
  <c r="AQ28" i="10" a="1"/>
  <c r="AQ28" i="10" s="1"/>
  <c r="AQ40" i="10" a="1"/>
  <c r="AQ40" i="10" s="1"/>
  <c r="AQ29" i="10" a="1"/>
  <c r="AQ29" i="10" s="1"/>
  <c r="AQ32" i="10" a="1"/>
  <c r="AQ32" i="10" s="1"/>
  <c r="AQ16" i="10" a="1"/>
  <c r="AQ16" i="10" s="1"/>
  <c r="AQ47" i="10" a="1"/>
  <c r="AQ47" i="10" s="1"/>
  <c r="AQ41" i="10" a="1"/>
  <c r="AQ41" i="10" s="1"/>
  <c r="AQ46" i="10" a="1"/>
  <c r="AQ46" i="10" s="1"/>
  <c r="AQ24" i="10" a="1"/>
  <c r="AQ24" i="10" s="1"/>
  <c r="AQ25" i="10" a="1"/>
  <c r="AQ25" i="10" s="1"/>
  <c r="AQ22" i="10" a="1"/>
  <c r="AQ22" i="10" s="1"/>
  <c r="AQ14" i="10" a="1"/>
  <c r="AQ14" i="10" s="1"/>
  <c r="AQ45" i="10" a="1"/>
  <c r="AQ45" i="10" s="1"/>
  <c r="AQ34" i="10" a="1"/>
  <c r="AQ34" i="10" s="1"/>
  <c r="AQ30" i="10" a="1"/>
  <c r="AQ30" i="10" s="1"/>
  <c r="AQ21" i="10" a="1"/>
  <c r="AQ21" i="10" s="1"/>
  <c r="AR8" i="10" a="1"/>
  <c r="AR8" i="10" s="1"/>
  <c r="AS5" i="10" a="1"/>
  <c r="AS5" i="10" s="1"/>
  <c r="AT4" i="10" a="1"/>
  <c r="AT4" i="10" s="1"/>
  <c r="AS8" i="10" a="1"/>
  <c r="AS8" i="10" s="1"/>
  <c r="AS4" i="10" a="1"/>
  <c r="AS4" i="10" s="1"/>
  <c r="AT3" i="10" a="1"/>
  <c r="AT3" i="10" s="1"/>
  <c r="AQ5" i="10" a="1"/>
  <c r="AQ5" i="10" s="1"/>
  <c r="AR7" i="10" a="1"/>
  <c r="AR7" i="10" s="1"/>
  <c r="AS7" i="10" a="1"/>
  <c r="AS7" i="10" s="1"/>
  <c r="AQ4" i="10" a="1"/>
  <c r="AQ4" i="10" s="1"/>
  <c r="AQ8" i="10" a="1"/>
  <c r="AQ8" i="10" s="1"/>
  <c r="AR4" i="10" a="1"/>
  <c r="AR4" i="10" s="1"/>
  <c r="AT5" i="10" a="1"/>
  <c r="AT5" i="10" s="1"/>
  <c r="AT8" i="10" a="1"/>
  <c r="AT8" i="10" s="1"/>
  <c r="AS3" i="10" a="1"/>
  <c r="AS3" i="10" s="1"/>
  <c r="AT6" i="10" a="1"/>
  <c r="AT6" i="10" s="1"/>
  <c r="AR6" i="10" a="1"/>
  <c r="AR6" i="10" s="1"/>
  <c r="AR3" i="10" a="1"/>
  <c r="AR3" i="10" s="1"/>
  <c r="AQ6" i="10" a="1"/>
  <c r="AQ6" i="10" s="1"/>
  <c r="AQ7" i="10" a="1"/>
  <c r="AQ7" i="10" s="1"/>
  <c r="AT7" i="10" a="1"/>
  <c r="AT7" i="10" s="1"/>
  <c r="AS6" i="10" a="1"/>
  <c r="AS6" i="10" s="1"/>
  <c r="AR5" i="10" a="1"/>
  <c r="AR5" i="10" s="1"/>
  <c r="AQ3" i="10" a="1"/>
  <c r="AQ3" i="10" s="1"/>
  <c r="A32" i="12"/>
  <c r="E11" i="12"/>
  <c r="H10" i="12"/>
  <c r="A34" i="12" s="1"/>
  <c r="A38" i="12"/>
  <c r="A33" i="12"/>
  <c r="H11" i="12"/>
  <c r="D15" i="12" a="1"/>
  <c r="D15" i="12" s="1"/>
  <c r="E15" i="12" a="1"/>
  <c r="E15" i="12" s="1"/>
  <c r="F15" i="12"/>
  <c r="G15" i="12"/>
  <c r="A16" i="12"/>
  <c r="C15" i="12" a="1"/>
  <c r="C15" i="12" s="1"/>
  <c r="B15" i="12" a="1"/>
  <c r="B15" i="12" s="1"/>
  <c r="AP2" i="10"/>
  <c r="K22" i="7"/>
  <c r="D3" i="7"/>
  <c r="D33" i="7" s="1"/>
  <c r="E3" i="7"/>
  <c r="E33" i="7" s="1"/>
  <c r="F3" i="7"/>
  <c r="F33" i="7" s="1"/>
  <c r="G3" i="7"/>
  <c r="G33" i="7" s="1"/>
  <c r="H3" i="7"/>
  <c r="H33" i="7" s="1"/>
  <c r="I3" i="7"/>
  <c r="I33" i="7" s="1"/>
  <c r="J3" i="7"/>
  <c r="J33" i="7" s="1"/>
  <c r="L3" i="7"/>
  <c r="L33" i="7" s="1"/>
  <c r="M3" i="7"/>
  <c r="M33" i="7" s="1"/>
  <c r="D4" i="7"/>
  <c r="E4" i="7"/>
  <c r="F4" i="7"/>
  <c r="G4" i="7"/>
  <c r="H4" i="7"/>
  <c r="I4" i="7"/>
  <c r="J4" i="7"/>
  <c r="L4" i="7"/>
  <c r="M4" i="7"/>
  <c r="D5" i="7"/>
  <c r="E5" i="7"/>
  <c r="F5" i="7"/>
  <c r="G5" i="7"/>
  <c r="H5" i="7"/>
  <c r="I5" i="7"/>
  <c r="J5" i="7"/>
  <c r="K5" i="7"/>
  <c r="L5" i="7"/>
  <c r="M5" i="7"/>
  <c r="D6" i="7"/>
  <c r="E6" i="7"/>
  <c r="F6" i="7"/>
  <c r="G6" i="7"/>
  <c r="H6" i="7"/>
  <c r="I6" i="7"/>
  <c r="J6" i="7"/>
  <c r="L6" i="7"/>
  <c r="M6" i="7"/>
  <c r="D7" i="7"/>
  <c r="E7" i="7"/>
  <c r="F7" i="7"/>
  <c r="G7" i="7"/>
  <c r="H7" i="7"/>
  <c r="I7" i="7"/>
  <c r="K7" i="7"/>
  <c r="L7" i="7"/>
  <c r="M7" i="7"/>
  <c r="D8" i="7"/>
  <c r="E8" i="7"/>
  <c r="F8" i="7"/>
  <c r="G8" i="7"/>
  <c r="H8" i="7"/>
  <c r="I8" i="7"/>
  <c r="J8" i="7"/>
  <c r="L8" i="7"/>
  <c r="M8" i="7"/>
  <c r="D9" i="7"/>
  <c r="E9" i="7"/>
  <c r="F9" i="7"/>
  <c r="G9" i="7"/>
  <c r="H9" i="7"/>
  <c r="I9" i="7"/>
  <c r="J9" i="7"/>
  <c r="L9" i="7"/>
  <c r="M9" i="7"/>
  <c r="D10" i="7"/>
  <c r="E10" i="7"/>
  <c r="F10" i="7"/>
  <c r="G10" i="7"/>
  <c r="H10" i="7"/>
  <c r="I10" i="7"/>
  <c r="J10" i="7"/>
  <c r="L10" i="7"/>
  <c r="M10" i="7"/>
  <c r="D11" i="7"/>
  <c r="E11" i="7"/>
  <c r="F11" i="7"/>
  <c r="G11" i="7"/>
  <c r="H11" i="7"/>
  <c r="I11" i="7"/>
  <c r="J11" i="7"/>
  <c r="K11" i="7"/>
  <c r="L11" i="7"/>
  <c r="M11" i="7"/>
  <c r="D12" i="7"/>
  <c r="E12" i="7"/>
  <c r="F12" i="7"/>
  <c r="G12" i="7"/>
  <c r="H12" i="7"/>
  <c r="I12" i="7"/>
  <c r="J12" i="7"/>
  <c r="K12" i="7"/>
  <c r="L12" i="7"/>
  <c r="M12" i="7"/>
  <c r="D13" i="7"/>
  <c r="E13" i="7"/>
  <c r="F13" i="7"/>
  <c r="G13" i="7"/>
  <c r="H13" i="7"/>
  <c r="I13" i="7"/>
  <c r="J13" i="7"/>
  <c r="K13" i="7"/>
  <c r="L13" i="7"/>
  <c r="M13" i="7"/>
  <c r="D14" i="7"/>
  <c r="E14" i="7"/>
  <c r="F14" i="7"/>
  <c r="G14" i="7"/>
  <c r="H14" i="7"/>
  <c r="I14" i="7"/>
  <c r="J14" i="7"/>
  <c r="L14" i="7"/>
  <c r="M14" i="7"/>
  <c r="D15" i="7"/>
  <c r="E15" i="7"/>
  <c r="F15" i="7"/>
  <c r="G15" i="7"/>
  <c r="H15" i="7"/>
  <c r="I15" i="7"/>
  <c r="J15" i="7"/>
  <c r="K15" i="7"/>
  <c r="L15" i="7"/>
  <c r="M15" i="7"/>
  <c r="D16" i="7"/>
  <c r="E16" i="7"/>
  <c r="F16" i="7"/>
  <c r="G16" i="7"/>
  <c r="H16" i="7"/>
  <c r="I16" i="7"/>
  <c r="J16" i="7"/>
  <c r="L16" i="7"/>
  <c r="M16" i="7"/>
  <c r="D17" i="7"/>
  <c r="E17" i="7"/>
  <c r="F17" i="7"/>
  <c r="G17" i="7"/>
  <c r="H17" i="7"/>
  <c r="I17" i="7"/>
  <c r="J17" i="7"/>
  <c r="L17" i="7"/>
  <c r="M17" i="7"/>
  <c r="D18" i="7"/>
  <c r="E18" i="7"/>
  <c r="F18" i="7"/>
  <c r="G18" i="7"/>
  <c r="H18" i="7"/>
  <c r="I18" i="7"/>
  <c r="J18" i="7"/>
  <c r="K18" i="7"/>
  <c r="L18" i="7"/>
  <c r="M18" i="7"/>
  <c r="D19" i="7"/>
  <c r="E19" i="7"/>
  <c r="F19" i="7"/>
  <c r="G19" i="7"/>
  <c r="H19" i="7"/>
  <c r="I19" i="7"/>
  <c r="J19" i="7"/>
  <c r="L19" i="7"/>
  <c r="M19" i="7"/>
  <c r="D20" i="7"/>
  <c r="E20" i="7"/>
  <c r="F20" i="7"/>
  <c r="G20" i="7"/>
  <c r="H20" i="7"/>
  <c r="I20" i="7"/>
  <c r="J20" i="7"/>
  <c r="L20" i="7"/>
  <c r="M20" i="7"/>
  <c r="D21" i="7"/>
  <c r="E21" i="7"/>
  <c r="F21" i="7"/>
  <c r="G21" i="7"/>
  <c r="H21" i="7"/>
  <c r="I21" i="7"/>
  <c r="J21" i="7"/>
  <c r="L21" i="7"/>
  <c r="M21" i="7"/>
  <c r="D22" i="7"/>
  <c r="E22" i="7"/>
  <c r="F22" i="7"/>
  <c r="G22" i="7"/>
  <c r="H22" i="7"/>
  <c r="I22" i="7"/>
  <c r="J22" i="7"/>
  <c r="L22" i="7"/>
  <c r="M22" i="7"/>
  <c r="D23" i="7"/>
  <c r="E23" i="7"/>
  <c r="F23" i="7"/>
  <c r="G23" i="7"/>
  <c r="H23" i="7"/>
  <c r="I23" i="7"/>
  <c r="J23" i="7"/>
  <c r="K23" i="7"/>
  <c r="L23" i="7"/>
  <c r="M23" i="7"/>
  <c r="D24" i="7"/>
  <c r="E24" i="7"/>
  <c r="F24" i="7"/>
  <c r="G24" i="7"/>
  <c r="H24" i="7"/>
  <c r="I24" i="7"/>
  <c r="J24" i="7"/>
  <c r="L24" i="7"/>
  <c r="M24" i="7"/>
  <c r="D25" i="7"/>
  <c r="E25" i="7"/>
  <c r="F25" i="7"/>
  <c r="G25" i="7"/>
  <c r="H25" i="7"/>
  <c r="I25" i="7"/>
  <c r="J25" i="7"/>
  <c r="L25" i="7"/>
  <c r="M25" i="7"/>
  <c r="D26" i="7"/>
  <c r="E26" i="7"/>
  <c r="F26" i="7"/>
  <c r="G26" i="7"/>
  <c r="H26" i="7"/>
  <c r="I26" i="7"/>
  <c r="J26" i="7"/>
  <c r="L26" i="7"/>
  <c r="M26" i="7"/>
  <c r="D27" i="7"/>
  <c r="E27" i="7"/>
  <c r="F27" i="7"/>
  <c r="G27" i="7"/>
  <c r="H27" i="7"/>
  <c r="I27" i="7"/>
  <c r="J27" i="7"/>
  <c r="L27" i="7"/>
  <c r="M27" i="7"/>
  <c r="D28" i="7"/>
  <c r="E28" i="7"/>
  <c r="F28" i="7"/>
  <c r="G28" i="7"/>
  <c r="H28" i="7"/>
  <c r="I28" i="7"/>
  <c r="J28" i="7"/>
  <c r="L28" i="7"/>
  <c r="M28" i="7"/>
  <c r="D29" i="7"/>
  <c r="E29" i="7"/>
  <c r="F29" i="7"/>
  <c r="G29" i="7"/>
  <c r="H29" i="7"/>
  <c r="I29" i="7"/>
  <c r="J29" i="7"/>
  <c r="K29" i="7"/>
  <c r="L29" i="7"/>
  <c r="M29" i="7"/>
  <c r="C4" i="7"/>
  <c r="C5" i="7"/>
  <c r="C6" i="7"/>
  <c r="C7" i="7"/>
  <c r="C8" i="7"/>
  <c r="C9" i="7"/>
  <c r="C10" i="7"/>
  <c r="C11" i="7"/>
  <c r="C12" i="7"/>
  <c r="C13" i="7"/>
  <c r="C14" i="7"/>
  <c r="C15" i="7"/>
  <c r="C16" i="7"/>
  <c r="C17" i="7"/>
  <c r="C18" i="7"/>
  <c r="C19" i="7"/>
  <c r="C20" i="7"/>
  <c r="C21" i="7"/>
  <c r="C22" i="7"/>
  <c r="C23" i="7"/>
  <c r="C24" i="7"/>
  <c r="C25" i="7"/>
  <c r="C26" i="7"/>
  <c r="C27" i="7"/>
  <c r="C28" i="7"/>
  <c r="C29" i="7"/>
  <c r="C3" i="7"/>
  <c r="C33" i="7" s="1"/>
  <c r="B3" i="7"/>
  <c r="B33" i="7" s="1"/>
  <c r="B29" i="7"/>
  <c r="B28" i="7"/>
  <c r="B4" i="7"/>
  <c r="B5" i="7"/>
  <c r="B6" i="7"/>
  <c r="B7" i="7"/>
  <c r="B8" i="7"/>
  <c r="B9" i="7"/>
  <c r="B10" i="7"/>
  <c r="B11" i="7"/>
  <c r="B12" i="7"/>
  <c r="B13" i="7"/>
  <c r="B14" i="7"/>
  <c r="B15" i="7"/>
  <c r="B16" i="7"/>
  <c r="B17" i="7"/>
  <c r="B18" i="7"/>
  <c r="B19" i="7"/>
  <c r="B20" i="7"/>
  <c r="B21" i="7"/>
  <c r="B22" i="7"/>
  <c r="B23" i="7"/>
  <c r="B24" i="7"/>
  <c r="B25" i="7"/>
  <c r="B26" i="7"/>
  <c r="B27" i="7"/>
  <c r="O85" i="7"/>
  <c r="O84" i="7"/>
  <c r="N83" i="7"/>
  <c r="M83" i="7"/>
  <c r="L83" i="7"/>
  <c r="K83" i="7"/>
  <c r="J83" i="7"/>
  <c r="I83" i="7"/>
  <c r="N82" i="7"/>
  <c r="M82" i="7"/>
  <c r="L82" i="7"/>
  <c r="K82" i="7"/>
  <c r="J82" i="7"/>
  <c r="I82" i="7"/>
  <c r="H82" i="7"/>
  <c r="H61" i="7" s="1"/>
  <c r="G82" i="7"/>
  <c r="G61" i="7" s="1"/>
  <c r="F82" i="7"/>
  <c r="F61" i="7" s="1"/>
  <c r="E82" i="7"/>
  <c r="E61" i="7" s="1"/>
  <c r="D82" i="7"/>
  <c r="C82" i="7"/>
  <c r="O81" i="7"/>
  <c r="J80" i="7"/>
  <c r="O80" i="7" s="1"/>
  <c r="O79" i="7"/>
  <c r="O78" i="7"/>
  <c r="O77" i="7"/>
  <c r="O76" i="7"/>
  <c r="O75" i="7"/>
  <c r="O74" i="7"/>
  <c r="O73" i="7"/>
  <c r="O72" i="7"/>
  <c r="O71" i="7"/>
  <c r="O70" i="7"/>
  <c r="O69" i="7"/>
  <c r="O68" i="7"/>
  <c r="O67" i="7"/>
  <c r="O66" i="7"/>
  <c r="O65" i="7"/>
  <c r="O64" i="7"/>
  <c r="O63" i="7"/>
  <c r="N62" i="7"/>
  <c r="M62" i="7"/>
  <c r="M61" i="7" s="1"/>
  <c r="L62" i="7"/>
  <c r="K62" i="7"/>
  <c r="J62" i="7"/>
  <c r="I62" i="7"/>
  <c r="D61" i="7"/>
  <c r="C61" i="7"/>
  <c r="N60" i="7"/>
  <c r="N58" i="7" s="1"/>
  <c r="M60" i="7"/>
  <c r="M58" i="7" s="1"/>
  <c r="L60" i="7"/>
  <c r="K60" i="7"/>
  <c r="J60" i="7"/>
  <c r="J58" i="7" s="1"/>
  <c r="I60" i="7"/>
  <c r="I58" i="7" s="1"/>
  <c r="H60" i="7"/>
  <c r="H58" i="7" s="1"/>
  <c r="G60" i="7"/>
  <c r="G58" i="7" s="1"/>
  <c r="F60" i="7"/>
  <c r="E60" i="7"/>
  <c r="E58" i="7" s="1"/>
  <c r="E86" i="7" s="1"/>
  <c r="D60" i="7"/>
  <c r="D58" i="7" s="1"/>
  <c r="C60" i="7"/>
  <c r="O59" i="7"/>
  <c r="L58" i="7"/>
  <c r="K58" i="7"/>
  <c r="C58" i="7"/>
  <c r="C86" i="7" s="1"/>
  <c r="AR2" i="10" l="1" a="1"/>
  <c r="AR2" i="10" s="1"/>
  <c r="AQ2" i="10" a="1"/>
  <c r="AQ2" i="10" s="1"/>
  <c r="AT2" i="10" a="1"/>
  <c r="AT2" i="10" s="1"/>
  <c r="AS2" i="10" a="1"/>
  <c r="AS2" i="10" s="1"/>
  <c r="E16" i="12" a="1"/>
  <c r="E16" i="12" s="1"/>
  <c r="F16" i="12"/>
  <c r="G16" i="12"/>
  <c r="B16" i="12" a="1"/>
  <c r="B16" i="12" s="1"/>
  <c r="A17" i="12"/>
  <c r="C16" i="12" a="1"/>
  <c r="C16" i="12" s="1"/>
  <c r="D16" i="12" a="1"/>
  <c r="D16" i="12" s="1"/>
  <c r="K10" i="7"/>
  <c r="K16" i="7"/>
  <c r="K17" i="7"/>
  <c r="K4" i="7"/>
  <c r="K28" i="7"/>
  <c r="K3" i="7"/>
  <c r="K33" i="7" s="1"/>
  <c r="K24" i="7"/>
  <c r="K21" i="7"/>
  <c r="K26" i="7"/>
  <c r="K20" i="7"/>
  <c r="K25" i="7"/>
  <c r="K27" i="7"/>
  <c r="K6" i="7"/>
  <c r="K8" i="7"/>
  <c r="K14" i="7"/>
  <c r="K19" i="7"/>
  <c r="K9" i="7"/>
  <c r="O62" i="7"/>
  <c r="O60" i="7"/>
  <c r="N61" i="7"/>
  <c r="N86" i="7" s="1"/>
  <c r="H86" i="7"/>
  <c r="I61" i="7"/>
  <c r="G86" i="7"/>
  <c r="D86" i="7"/>
  <c r="K61" i="7"/>
  <c r="K86" i="7" s="1"/>
  <c r="O82" i="7"/>
  <c r="J61" i="7"/>
  <c r="J86" i="7" s="1"/>
  <c r="L61" i="7"/>
  <c r="L86" i="7" s="1"/>
  <c r="O83" i="7"/>
  <c r="M86" i="7"/>
  <c r="F58" i="7"/>
  <c r="F86" i="7" s="1"/>
  <c r="G17" i="12" l="1"/>
  <c r="E17" i="12" a="1"/>
  <c r="E17" i="12" s="1"/>
  <c r="F17" i="12"/>
  <c r="A18" i="12"/>
  <c r="D17" i="12" a="1"/>
  <c r="D17" i="12" s="1"/>
  <c r="B17" i="12" a="1"/>
  <c r="B17" i="12" s="1"/>
  <c r="C17" i="12" a="1"/>
  <c r="C17" i="12" s="1"/>
  <c r="BB1" i="10" a="1"/>
  <c r="BB1" i="10" s="1"/>
  <c r="O61" i="7"/>
  <c r="I86" i="7"/>
  <c r="O86" i="7" s="1"/>
  <c r="O58" i="7"/>
  <c r="F18" i="12" l="1"/>
  <c r="G18" i="12"/>
  <c r="A19" i="12"/>
  <c r="B18" i="12" a="1"/>
  <c r="B18" i="12" s="1"/>
  <c r="C18" i="12" a="1"/>
  <c r="C18" i="12" s="1"/>
  <c r="D18" i="12" a="1"/>
  <c r="D18" i="12" s="1"/>
  <c r="E18" i="12" a="1"/>
  <c r="E18" i="12" s="1"/>
  <c r="B19" i="12" l="1" a="1"/>
  <c r="B19" i="12" s="1"/>
  <c r="C19" i="12" a="1"/>
  <c r="C19" i="12" s="1"/>
  <c r="D19" i="12" a="1"/>
  <c r="D19" i="12" s="1"/>
  <c r="A20" i="12"/>
  <c r="E19" i="12" a="1"/>
  <c r="E19" i="12" s="1"/>
  <c r="F19" i="12"/>
  <c r="G19" i="12"/>
  <c r="B20" i="12" l="1" a="1"/>
  <c r="B20" i="12" s="1"/>
  <c r="D20" i="12" a="1"/>
  <c r="D20" i="12" s="1"/>
  <c r="C20" i="12" a="1"/>
  <c r="C20" i="12" s="1"/>
  <c r="E20" i="12" a="1"/>
  <c r="E20" i="12" s="1"/>
  <c r="F20" i="12"/>
  <c r="G20" i="12"/>
  <c r="A21" i="12"/>
  <c r="D21" i="12" l="1" a="1"/>
  <c r="D21" i="12" s="1"/>
  <c r="G21" i="12"/>
  <c r="E21" i="12" a="1"/>
  <c r="E21" i="12" s="1"/>
  <c r="F21" i="12"/>
  <c r="A22" i="12"/>
  <c r="C21" i="12" a="1"/>
  <c r="C21" i="12" s="1"/>
  <c r="B21" i="12" a="1"/>
  <c r="B21" i="12" s="1"/>
  <c r="E22" i="12" l="1" a="1"/>
  <c r="E22" i="12" s="1"/>
  <c r="A23" i="12"/>
  <c r="F22" i="12"/>
  <c r="G22" i="12"/>
  <c r="B22" i="12" a="1"/>
  <c r="B22" i="12" s="1"/>
  <c r="C22" i="12" a="1"/>
  <c r="C22" i="12" s="1"/>
  <c r="D22" i="12" a="1"/>
  <c r="D22" i="12" s="1"/>
  <c r="G23" i="12" l="1"/>
  <c r="A24" i="12"/>
  <c r="B23" i="12" a="1"/>
  <c r="B23" i="12" s="1"/>
  <c r="C23" i="12" a="1"/>
  <c r="C23" i="12" s="1"/>
  <c r="F23" i="12"/>
  <c r="D23" i="12" a="1"/>
  <c r="D23" i="12" s="1"/>
  <c r="E23" i="12" a="1"/>
  <c r="E23" i="12" s="1"/>
  <c r="C24" i="12" l="1" a="1"/>
  <c r="C24" i="12" s="1"/>
  <c r="B24" i="12" a="1"/>
  <c r="B24" i="12" s="1"/>
  <c r="D24" i="12" a="1"/>
  <c r="D24" i="12" s="1"/>
  <c r="E24" i="12" a="1"/>
  <c r="E24" i="12" s="1"/>
  <c r="F24" i="12"/>
  <c r="G24" i="12"/>
  <c r="A25" i="12"/>
  <c r="C25" i="12" l="1" a="1"/>
  <c r="C25" i="12" s="1"/>
  <c r="D25" i="12" a="1"/>
  <c r="D25" i="12" s="1"/>
  <c r="E25" i="12" a="1"/>
  <c r="E25" i="12" s="1"/>
  <c r="F25" i="12"/>
  <c r="G25" i="12"/>
  <c r="B25" i="12" a="1"/>
  <c r="B25" i="12" s="1"/>
  <c r="A26" i="12"/>
  <c r="D26" i="12" l="1" a="1"/>
  <c r="D26" i="12" s="1"/>
  <c r="F26" i="12"/>
  <c r="E26" i="12" a="1"/>
  <c r="E26" i="12" s="1"/>
  <c r="G26" i="12"/>
  <c r="B26" i="12" a="1"/>
  <c r="B26" i="12" s="1"/>
  <c r="C26" i="12" a="1"/>
  <c r="C26" i="1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<sst xmlns="http://schemas.openxmlformats.org/spreadsheetml/2006/main" count="16212" uniqueCount="3841">
  <si>
    <t>Cuenta</t>
  </si>
  <si>
    <t>Fecha Operación</t>
  </si>
  <si>
    <t>Fecha Operación REAL</t>
  </si>
  <si>
    <t>Fecha Valor</t>
  </si>
  <si>
    <t>Fecha valor REAL</t>
  </si>
  <si>
    <t>Tipo</t>
  </si>
  <si>
    <t>Concepto</t>
  </si>
  <si>
    <t>Column1</t>
  </si>
  <si>
    <t>Importe</t>
  </si>
  <si>
    <t>Column2</t>
  </si>
  <si>
    <t>Saldo</t>
  </si>
  <si>
    <t>Nomina</t>
  </si>
  <si>
    <t>entretenimiento</t>
  </si>
  <si>
    <t xml:space="preserve">Apple pay: COMPRA EN MCDONALDS-MORATALAZ, CON LA TARJETA : 5489133210353841 EL 2024-11-22 </t>
  </si>
  <si>
    <t>Cuentas</t>
  </si>
  <si>
    <t>Servicios</t>
  </si>
  <si>
    <t xml:space="preserve">RECIBO ORANGE ESPAGNE S.A. Nº RECIBO 0073 0100 755 CHQBBCY REF. MANDATO OSP202308KENAN02276921506 </t>
  </si>
  <si>
    <t>Cristina</t>
  </si>
  <si>
    <t>Compras</t>
  </si>
  <si>
    <t xml:space="preserve">DISPOSICION EN CAJERO CON LA TARJETA 5489133208122208, COMISION 0,00, EL 2024-11-22 </t>
  </si>
  <si>
    <t>Café</t>
  </si>
  <si>
    <t xml:space="preserve">Apple pay: COMPRA EN MANOLO BAKES, CON LA TARJETA : 5489133208122208 EL 2024-11-22 </t>
  </si>
  <si>
    <t>Mercado</t>
  </si>
  <si>
    <t xml:space="preserve">Apple pay: COMPRA EN MERCADONA MANUEL MACHADO, CON LA TARJETA : 5489133208360204 EL 2024-11-21 </t>
  </si>
  <si>
    <t xml:space="preserve">Apple pay: COMPRA EN PIZZ CARLOS VALLERMOSO., CON LA TARJETA : 5489133210353841 EL 2024-11-20 </t>
  </si>
  <si>
    <t xml:space="preserve">Apple pay: COMPRA EN RESTAURANTE LA CA¥ADA, CON LA TARJETA : 5489133210353841 EL 2024-11-20 </t>
  </si>
  <si>
    <t xml:space="preserve">Apple pay: COMPRA EN MACDONALDS MAGALLANES, CON LA TARJETA : 5489133208122208 EL 2024-11-20 </t>
  </si>
  <si>
    <t xml:space="preserve">Apple pay: COMPRA EN MANOLO BAKES, CON LA TARJETA : 5489133208122208 EL 2024-11-20 </t>
  </si>
  <si>
    <t xml:space="preserve">Apple pay: COMPRA EN LA MINA, CON LA TARJETA : 5489133210353841 EL 2024-11-19 </t>
  </si>
  <si>
    <t xml:space="preserve">Apple pay: COMPRA EN IKEA GOYA FOOD, CON LA TARJETA : 5489133210353841 EL 2024-11-19 </t>
  </si>
  <si>
    <t xml:space="preserve">COMPRA EN EL CORTE INGLES DEPARTAM., CON LA TARJETA : 5489133208122208 EL 2024-11-19 </t>
  </si>
  <si>
    <t xml:space="preserve">Apple pay: COMPRA EN MANOLO BAKES, CON LA TARJETA : 5489133208122208 EL 2024-11-19 </t>
  </si>
  <si>
    <t xml:space="preserve">COMPRA EN AMZN Mktp ES*T95X68074, CON LA TARJETA : 5489133210353841 EL 2024-11-16 </t>
  </si>
  <si>
    <t xml:space="preserve">COMPRA EN AMAZON* T95ID3J14, CON LA TARJETA : 5489133210353841 EL 2024-11-15 </t>
  </si>
  <si>
    <t xml:space="preserve">COMPRA EN SSR CASTELLO-GOYA., CON LA TARJETA : 5489133210353841 EL 2024-11-18 </t>
  </si>
  <si>
    <t>Regularización</t>
  </si>
  <si>
    <t xml:space="preserve">TRANSFERENCIA A FAVOR DE PEREZ PANTO NICOLAS CONCEPTO: Gastos mensuales </t>
  </si>
  <si>
    <t xml:space="preserve">Google pay: COMPRA EN ALCAMPO S A MORATALAZ, CON LA TARJETA : 5489133208360204 EL 2024-11-18 </t>
  </si>
  <si>
    <t xml:space="preserve">TRANSFERENCIA DE PEREZ PANTO NICOLAS, CONCEPTO Gastos mensuales </t>
  </si>
  <si>
    <t>Financiero</t>
  </si>
  <si>
    <t>TRANSFERENCIA DE DEVOLUCIONES TRIBUTARIAS, AGENCIA ESTATAL DE ADMIN, CONCEPTO AEAT APL:DECLARACION I</t>
  </si>
  <si>
    <t xml:space="preserve">Apple pay: COMPRA EN LA VAGUADA POS, CON LA TARJETA : 5489133210353841 EL 2024-11-17 </t>
  </si>
  <si>
    <t xml:space="preserve">Apple pay: COMPRA EN RODILLA SANCHEZ S L, CON LA TARJETA : 5489133210353841 EL 2024-11-17 </t>
  </si>
  <si>
    <t xml:space="preserve">Apple pay: COMPRA EN SKECHERS, CON LA TARJETA : 5489133210353841 EL 2024-11-17 </t>
  </si>
  <si>
    <t xml:space="preserve">Apple pay: COMPRA EN SPRINGFIELD WOMEN, CON LA TARJETA : 5489133210353841 EL 2024-11-17 </t>
  </si>
  <si>
    <t xml:space="preserve">Apple pay: COMPRA EN FIVE GUYS SPAIN SL, CON LA TARJETA : 5489133210353841 EL 2024-11-17 </t>
  </si>
  <si>
    <t xml:space="preserve">COMPRA EN STARBUCKS MENENDEZ PELAYO, CON LA TARJETA : 5489133210353841 EL 2024-11-17 </t>
  </si>
  <si>
    <t xml:space="preserve">COMPRA EN EL CORTE INGLES-SUPERMERC, CON LA TARJETA : 5489133210353841 EL 2024-11-16 </t>
  </si>
  <si>
    <t xml:space="preserve">Apple pay: COMPRA EN MERKAL MORATALAZ, CON LA TARJETA : 5489133210353841 EL 2024-11-16 </t>
  </si>
  <si>
    <t xml:space="preserve">Apple pay: COMPRA EN FLORISTERIA MORATALAZ, CON LA TARJETA : 5489133210353841 EL 2024-11-16 </t>
  </si>
  <si>
    <t xml:space="preserve">COMPRA EN YELMOFILMSAPP, CON LA TARJETA : 5489133210353841 EL 2024-11-16 </t>
  </si>
  <si>
    <t xml:space="preserve">Apple pay: COMPRA EN ALCAMPO S A MORATALAZ, CON LA TARJETA : 5489133208360204 EL 2024-11-16 </t>
  </si>
  <si>
    <t xml:space="preserve">Apple pay: COMPRA EN MERCADONA MANUEL MACHADO, CON LA TARJETA : 5489133208360204 EL 2024-11-16 </t>
  </si>
  <si>
    <t xml:space="preserve">Apple pay: COMPRA EN SUSHI MATAKO, CON LA TARJETA : 5489133210353841 EL 2024-11-15 </t>
  </si>
  <si>
    <t>Suscripciones</t>
  </si>
  <si>
    <t xml:space="preserve">COMPRA EN APPLE.COM/BILL, CON LA TARJETA : 5489133208360204 EL 2024-11-13 </t>
  </si>
  <si>
    <t xml:space="preserve">Apple pay: COMPRA EN ALCAMPO S A MORATALAZ, CON LA TARJETA : 5489133208360204 EL 2024-11-15 </t>
  </si>
  <si>
    <t xml:space="preserve">Apple pay: COMPRA EN MERCADONA MANUEL MACHADO, CON LA TARJETA : 5489133208360204 EL 2024-11-15 </t>
  </si>
  <si>
    <t xml:space="preserve">Apple pay: COMPRA EN SPRINGFIELD, CON LA TARJETA : 5489133210353841 EL 2024-11-13 </t>
  </si>
  <si>
    <t xml:space="preserve">Apple pay: COMPRA EN ALCAMPO S A MORATALAZ, CON LA TARJETA : 5489133210353841 EL 2024-11-13 </t>
  </si>
  <si>
    <t xml:space="preserve">Apple pay: COMPRA EN PANISHOP DE LOS VINATEROS, CON LA TARJETA : 5489133208122208 EL 2024-11-13 </t>
  </si>
  <si>
    <t xml:space="preserve">Apple pay: COMPRA EN MCDONALDS-MORATALAZ, CON LA TARJETA : 5489133210353841 EL 2024-11-10 </t>
  </si>
  <si>
    <t xml:space="preserve">Apple pay: COMPRA EN MANOLO BAKES, CON LA TARJETA : 5489133208122208 EL 2024-11-10 </t>
  </si>
  <si>
    <t xml:space="preserve">Apple pay: COMPRA EN MC DONALD'S MONTERA, CON LA TARJETA : 5489133210353841 EL 2024-11-09 </t>
  </si>
  <si>
    <t xml:space="preserve">Apple pay: COMPRA EN MERCADONA MANUEL MACHADO, CON LA TARJETA : 5489133208360204 EL 2024-11-09 </t>
  </si>
  <si>
    <t xml:space="preserve">Apple pay: COMPRA EN MANDALO, CON LA TARJETA : 5489133208122208 EL 2024-11-09 </t>
  </si>
  <si>
    <t xml:space="preserve">Apple pay: COMPRA EN LEFTIES, CON LA TARJETA : 5489133208122208 EL 2024-11-09 </t>
  </si>
  <si>
    <t>Transporte</t>
  </si>
  <si>
    <t xml:space="preserve">COMPRA EN APP CRTM, CON LA TARJETA : 5489133208122208 EL 2024-11-09 </t>
  </si>
  <si>
    <t xml:space="preserve">Apple pay: COMPRA EN ALCAMPO S A MORATALAZ, CON LA TARJETA : 5489133208360204 EL 2024-11-08 </t>
  </si>
  <si>
    <t xml:space="preserve">Apple pay: COMPRA EN MERCADONA MANUEL MACHADO, CON LA TARJETA : 5489133208360204 EL 2024-11-08 </t>
  </si>
  <si>
    <t xml:space="preserve">RECIBO Naturgy Clientes, S.A.U. Nº RECIBO 0073 0100 755 CHLRKHY REF. MANDATO 000000259696 </t>
  </si>
  <si>
    <t xml:space="preserve">Apple pay: COMPRA EN MERCADONA MANUEL MACHADO, CON LA TARJETA : 5489133208122208 EL 2024-11-05 </t>
  </si>
  <si>
    <t>Donación</t>
  </si>
  <si>
    <t xml:space="preserve">Apple pay: COMPRA EN Revolut**0164*, CON LA TARJETA : 5489133210353841 EL 2024-11-01 </t>
  </si>
  <si>
    <t xml:space="preserve">Apple pay: COMPRA EN ALCAMPO S A MORATALAZ, CON LA TARJETA : 5489133208360204 EL 2024-11-04 </t>
  </si>
  <si>
    <t>Seguro</t>
  </si>
  <si>
    <t xml:space="preserve">RECIBO SANITAS S A DE SEGUROS Nº RECIBO 0073 0100 755 CHGYJZN REF. MANDATO 800018385362 </t>
  </si>
  <si>
    <t xml:space="preserve">Apple pay: COMPRA EN PANISHOP DE LOS VINATEROS, CON LA TARJETA : 5489133208122208 EL 2024-11-04 </t>
  </si>
  <si>
    <t xml:space="preserve">Apple pay: COMPRA EN MANOLO BAKES, CON LA TARJETA : 5489133208122208 EL 2024-11-04 </t>
  </si>
  <si>
    <t xml:space="preserve">Apple pay: COMPRA EN CREPES &amp; WAFFLES, CON LA TARJETA : 5489133210353841 EL 2024-11-03 </t>
  </si>
  <si>
    <t xml:space="preserve">BIZUM DE JENNY RODRIGUES ALVES CONCEPTO gastos </t>
  </si>
  <si>
    <t xml:space="preserve">Apple pay: COMPRA EN MERCADONA MANUEL MACHADO, CON LA TARJETA : 5489133210353841 EL 2024-11-02 </t>
  </si>
  <si>
    <t xml:space="preserve">Apple pay: COMPRA EN VIENA CAPELLANES GENOVA 4, CON LA TARJETA : 5489133210353841 EL 2024-11-02 </t>
  </si>
  <si>
    <t xml:space="preserve">Apple pay: COMPRA EN PRIMOR FRR FUENCARRAL, CON LA TARJETA : 5489133210353841 EL 2024-11-02 </t>
  </si>
  <si>
    <t xml:space="preserve">Apple pay: COMPRA EN ESTELA HOJALDRE, CON LA TARJETA : 5489133210353841 EL 2024-11-02 </t>
  </si>
  <si>
    <t xml:space="preserve">Apple pay: COMPRA EN LOS GATOS, CON LA TARJETA : 5489133210353841 EL 2024-11-02 </t>
  </si>
  <si>
    <t xml:space="preserve">Apple pay: COMPRA EN TABERNA LA DOLORES II, CON LA TARJETA : 5489133210353841 EL 2024-11-02 </t>
  </si>
  <si>
    <t>Alquiler</t>
  </si>
  <si>
    <t xml:space="preserve">TRANSFERENCIA A FAVOR DE Jesús Gonzalez CONCEPTO: Alquiler </t>
  </si>
  <si>
    <t>Sueldo</t>
  </si>
  <si>
    <t xml:space="preserve">TRANSFERENCIA DE E KABEL ESPANA S.L., CONCEPTO PAGO NoMINA OCTUBRE 2024 NP </t>
  </si>
  <si>
    <t xml:space="preserve">Apple pay: COMPRA EN ALCAMPO S A MORATALAZ, CON LA TARJETA : 5489133208360204 EL 2024-11-01 </t>
  </si>
  <si>
    <t xml:space="preserve">TRANSFERENCIA DE AYES CONSULTING, S.L, CONCEPTO Transferencia nomina </t>
  </si>
  <si>
    <t xml:space="preserve">Apple pay: COMPRA EN ALCAMPO S A MORATALAZ, CON LA TARJETA : 5489133208360204 EL 2024-10-31 </t>
  </si>
  <si>
    <t xml:space="preserve">Apple pay: COMPRA EN MERCADONA MANUEL MACHADO, CON LA TARJETA : 5489133208360204 EL 2024-10-31 </t>
  </si>
  <si>
    <t xml:space="preserve">Apple pay: COMPRA EN PUNTO ENTRE ARROYOS, CON LA TARJETA : 5489133210353841 EL 2024-10-31 </t>
  </si>
  <si>
    <t xml:space="preserve">Apple pay: COMPRA EN PRIMARK LA VAGUADA, CON LA TARJETA : 5489133210353841 EL 2024-10-28 </t>
  </si>
  <si>
    <t xml:space="preserve">Apple pay: COMPRA EN Zettle_*DOBLE UVE OBRA, CON LA TARJETA : 5489133210353841 EL 2024-10-29 </t>
  </si>
  <si>
    <t xml:space="preserve">COMPRA EN APP CRTM, CON LA TARJETA : 5489133208360204 EL 2024-10-30 </t>
  </si>
  <si>
    <t xml:space="preserve">Apple pay: COMPRA EN AB Servicios Selecta E, CON LA TARJETA : 5489133208122208 EL 2024-10-28 </t>
  </si>
  <si>
    <t xml:space="preserve">Apple pay: COMPRA EN MACDONALD MAGALLANES, CON LA TARJETA : 5489133208122208 EL 2024-10-30 </t>
  </si>
  <si>
    <t>Deudas</t>
  </si>
  <si>
    <t>RECIBO CAIXABANK PAYMENTS CONSUMER, E.f.c., E Nº RECIBO 0073 0100 755 CHHHTKY REF. MANDATO 202309651</t>
  </si>
  <si>
    <t>RECIBO CAIXABANK PAYMENTS CONSUMER, E.f.c., E Nº RECIBO 0073 0100 755 CHHHSYY REF. MANDATO 202307581</t>
  </si>
  <si>
    <t xml:space="preserve">Apple pay: COMPRA EN SHUSI MATAKO, CON LA TARJETA : 5489133210353841 EL 2024-10-30 </t>
  </si>
  <si>
    <t xml:space="preserve">COMPRA EN SP DOBLE UVE OBRADOR S, CON LA TARJETA : 5489133210353841 EL 2024-10-28 </t>
  </si>
  <si>
    <t xml:space="preserve">Apple pay: COMPRA EN PANADERIA ORIO, CON LA TARJETA : 5489133210353841 EL 2024-10-30 </t>
  </si>
  <si>
    <t xml:space="preserve">Apple pay: COMPRA EN MANOLO BAKES, CON LA TARJETA : 5489133210353841 EL 2024-10-30 </t>
  </si>
  <si>
    <t xml:space="preserve">ABONO EN LA TARJETA 5489133210353841 EL 2024-10-30 </t>
  </si>
  <si>
    <t>14,00</t>
  </si>
  <si>
    <t>3.657,66</t>
  </si>
  <si>
    <t>Presentes</t>
  </si>
  <si>
    <t xml:space="preserve">Apple pay: COMPRA EN Revolut**0164*, CON LA TARJETA : 5489133210353841 EL 2024-10-27 </t>
  </si>
  <si>
    <t xml:space="preserve">Apple pay: COMPRA EN Zettle_*DOBLE UVE OBRA, CON LA TARJETA : 5489133210353841 EL 2024-10-27 </t>
  </si>
  <si>
    <t xml:space="preserve">Apple pay: COMPRA EN PRIMARK CONDE PENALVER, CON LA TARJETA : 5489133210353841 EL 2024-10-27 </t>
  </si>
  <si>
    <t xml:space="preserve">Apple pay: COMPRA EN SPRINGFIELD WOMEN, CON LA TARJETA : 5489133208122208 EL 2024-10-28 </t>
  </si>
  <si>
    <t xml:space="preserve">Apple pay: COMPRA EN UBR* PENDING.UBER.COM, CON LA TARJETA : 5489133208122208 EL 2024-10-23 </t>
  </si>
  <si>
    <t xml:space="preserve">Apple pay: COMPRA EN MACDONALD MAGALLANES, CON LA TARJETA : 5489133208122208 EL 2024-10-28 </t>
  </si>
  <si>
    <t xml:space="preserve">Apple pay: COMPRA EN RODILLA SANCHEZ S L, CON LA TARJETA : 5489133210353841 EL 2024-10-28 </t>
  </si>
  <si>
    <t xml:space="preserve">Apple pay: COMPRA EN Fever*Espacio Vino cat, CON LA TARJETA : 5489133210353841 EL 2024-10-26 </t>
  </si>
  <si>
    <t xml:space="preserve">Apple pay: COMPRA EN Fever*Espacio Vino tal, CON LA TARJETA : 5489133210353841 EL 2024-10-26 </t>
  </si>
  <si>
    <t xml:space="preserve">Apple pay: COMPRA EN PANADERIA ORIO, CON LA TARJETA : 5489133210353841 EL 2024-10-28 </t>
  </si>
  <si>
    <t xml:space="preserve">Apple pay: COMPRA EN (2538) STARBUKS QUEVEDO, CON LA TARJETA : 5489133210353841 EL 2024-10-28 </t>
  </si>
  <si>
    <t xml:space="preserve">COMPRA EN APP CRTM, CON LA TARJETA : 5489133208360204 EL 2024-10-27 </t>
  </si>
  <si>
    <t xml:space="preserve">Apple pay: COMPRA EN JOHN TORRES PANADERO, CON LA TARJETA : 5489133210353841 EL 2024-10-27 </t>
  </si>
  <si>
    <t xml:space="preserve">BIZUM A FAVOR DE JENNY RODRIGUES ALVES CONCEPTO: comida </t>
  </si>
  <si>
    <t xml:space="preserve">COMPRA EN BENAV330800 DARWIN, CON LA TARJETA : 5489133208360204 EL 2024-10-22 </t>
  </si>
  <si>
    <t xml:space="preserve">Apple pay: COMPRA EN EXTRA ALLAN POE, CON LA TARJETA : 5489133208360204 EL 2024-10-22 </t>
  </si>
  <si>
    <t xml:space="preserve">Apple pay: COMPRA EN ALCAMPO S A MORATALAZ, CON LA TARJETA : 5489133208360204 EL 2024-10-25 </t>
  </si>
  <si>
    <t xml:space="preserve">Apple pay: COMPRA EN MERCADONA MANUEL MACHADO, CON LA TARJETA : 5489133208360204 EL 2024-10-25 </t>
  </si>
  <si>
    <t xml:space="preserve">COMISION POR COMPRAS REALIZADAS EN MONEDA NO EURO </t>
  </si>
  <si>
    <t>Entretenimiento</t>
  </si>
  <si>
    <t xml:space="preserve">COMPRA EN 7 ELEVEN APTO PTA 8, CON LA TARJETA : 5489133210353841 EL 2024-10-21 </t>
  </si>
  <si>
    <t xml:space="preserve">Apple pay: COMPRA EN RESTAURANTE CASA FERREIRO, CON LA TARJETA : 5489133208122208 EL 2024-10-24 </t>
  </si>
  <si>
    <t xml:space="preserve">Apple pay: COMPRA EN OXXO SPENCER, CON LA TARJETA : 5489133210353841 EL 2024-10-20 </t>
  </si>
  <si>
    <t xml:space="preserve">RECIBO ORANGE ESPAGNE S.A. Nº RECIBO 0073 0100 755 CHFTPFQ REF. MANDATO OSP202308KENAN02276921506 </t>
  </si>
  <si>
    <t xml:space="preserve">Apple pay: COMPRA EN AB Servicios Selecta E, CON LA TARJETA : 5489133208122208 EL 2024-10-21 </t>
  </si>
  <si>
    <t xml:space="preserve">Apple pay: COMPRA EN MANOLO BAKES, CON LA TARJETA : 5489133208122208 EL 2024-10-23 </t>
  </si>
  <si>
    <t xml:space="preserve">COMPRA EN OPENAI *CHATGPT SUBSCR, CON LA TARJETA : 5489133208360204 EL 2024-10-20 </t>
  </si>
  <si>
    <t>Aporte a la casa</t>
  </si>
  <si>
    <t xml:space="preserve">TRANSFERENCIA DE AFONSO ALVES FIGUEIRA CONCEICAO DE JESUS, CONCEPTO Gastos </t>
  </si>
  <si>
    <t xml:space="preserve">Apple pay: COMPRA EN FARMACIA ENTREARROYOS1, CON LA TARJETA : 5489133208122208 EL 2024-10-22 </t>
  </si>
  <si>
    <t xml:space="preserve">Apple pay: COMPRA EN DOMINOS PIZZA MORATALAZ, CON LA TARJETA : 5489133210353841 EL 2024-10-21 </t>
  </si>
  <si>
    <t xml:space="preserve">Apple pay: COMPRA EN STARBUCKS AERO TIJU II, CON LA TARJETA : 5489133210353841 EL 2024-10-20 </t>
  </si>
  <si>
    <t xml:space="preserve">Apple pay: COMPRA EN SQ *LA CACHAPERA - BAR, CON LA TARJETA : 5489133210353841 EL 2024-10-18 </t>
  </si>
  <si>
    <t xml:space="preserve">Apple pay: COMPRA EN MANOLO BAKES, CON LA TARJETA : 5489133208122208 EL 2024-10-21 </t>
  </si>
  <si>
    <t xml:space="preserve">Apple pay: COMPRA EN ALCAMPO S A MORATALAZ, CON LA TARJETA : 5489133208360204 EL 2024-10-20 </t>
  </si>
  <si>
    <t xml:space="preserve">Apple pay: COMPRA EN MANOLO BAKES, CON LA TARJETA : 5489133208122208 EL 2024-10-20 </t>
  </si>
  <si>
    <t xml:space="preserve">BIZUM DE ANDRES ALEJANDRO YSTURIZ CALDEIRA CONCEPTO Sin concepto </t>
  </si>
  <si>
    <t xml:space="preserve">Apple pay: COMPRA EN BRASAS MADRID, CON LA TARJETA : 5489133208122208 EL 2024-10-20 </t>
  </si>
  <si>
    <t>compras</t>
  </si>
  <si>
    <t xml:space="preserve">Apple pay: COMPRA EN TARUFFI VAGUADA KIOSCO VA, CON LA TARJETA : 5489133210353841 EL 2024-10-19 </t>
  </si>
  <si>
    <t xml:space="preserve">Apple pay: COMPRA EN OZONE BOWLING SUR, CON LA TARJETA : 5489133210353841 EL 2024-10-19 </t>
  </si>
  <si>
    <t xml:space="preserve">Apple pay: COMPRA EN ALCAMPO28029-VAGUADA, CON LA TARJETA : 5489133208360204 EL 2024-10-19 </t>
  </si>
  <si>
    <t xml:space="preserve">BIZUM DE JENNY RODRIGUES ALVES CONCEPTO cafe </t>
  </si>
  <si>
    <t xml:space="preserve">BIZUM A FAVOR DE JENNY RODRIGUES ALVES CONCEPTO: almuerzo </t>
  </si>
  <si>
    <t xml:space="preserve">Apple pay: COMPRA EN MERCADONA MANUEL MACHADO, CON LA TARJETA : 5489133208360204 EL 2024-10-17 </t>
  </si>
  <si>
    <t xml:space="preserve">Apple pay: COMPRA EN PRIMOR GOYA 59, CON LA TARJETA : 5489133208122208 EL 2024-10-17 </t>
  </si>
  <si>
    <t xml:space="preserve">Apple pay: COMPRA EN AHORRAMAS, CON LA TARJETA : 5489133208360204 EL 2024-10-16 </t>
  </si>
  <si>
    <t xml:space="preserve">Apple pay: COMPRA EN FRUTAS SAMPINMA, CON LA TARJETA : 5489133208122208 EL 2024-10-16 </t>
  </si>
  <si>
    <t xml:space="preserve">Apple pay: COMPRA EN AB Servicios Selecta E, CON LA TARJETA : 5489133208122208 EL 2024-10-14 </t>
  </si>
  <si>
    <t xml:space="preserve">Apple pay: COMPRA EN PRIMARK LA VAGUADA, CON LA TARJETA : 5489133210353841 EL 2024-10-13 </t>
  </si>
  <si>
    <t xml:space="preserve">COMPRA EN APPLE.COM/BILL, CON LA TARJETA : 5489133208360204 EL 2024-10-13 </t>
  </si>
  <si>
    <t xml:space="preserve">Apple pay: COMPRA EN CALZEDONIA CONDE PE¥ALVER, CON LA TARJETA : 5489133208122208 EL 2024-10-15 </t>
  </si>
  <si>
    <t xml:space="preserve">COMPRA EN UBER *EATS, CON LA TARJETA : 5489133208360204 EL 2024-10-11 </t>
  </si>
  <si>
    <t xml:space="preserve">Apple pay: COMPRA EN MCDONALDS-MORATALAZ, CON LA TARJETA : 5489133208122208 EL 2024-10-14 </t>
  </si>
  <si>
    <t xml:space="preserve">Apple pay: COMPRA EN MANOLO BAKES, CON LA TARJETA : 5489133208122208 EL 2024-10-14 </t>
  </si>
  <si>
    <t xml:space="preserve">Apple pay: COMPRA EN ALCAMPO S A MORATALAZ, CON LA TARJETA : 5489133210353841 EL 2024-10-13 </t>
  </si>
  <si>
    <t xml:space="preserve">Apple pay: COMPRA EN GELATI DINO LA VAGUADA, CON LA TARJETA : 5489133210353841 EL 2024-10-13 </t>
  </si>
  <si>
    <t xml:space="preserve">Apple pay: COMPRA EN OZONE BOWLING SUR, CON LA TARJETA : 5489133210353841 EL 2024-10-13 </t>
  </si>
  <si>
    <t xml:space="preserve">Apple pay: COMPRA EN MCDONALDS-MORATALAZ, CON LA TARJETA : 5489133210353841 EL 2024-10-13 </t>
  </si>
  <si>
    <t xml:space="preserve">Apple pay: COMPRA EN PANISHOP DE LOS VINATEROS, CON LA TARJETA : 5489133208360204 EL 2024-10-13 </t>
  </si>
  <si>
    <t xml:space="preserve">Apple pay: COMPRA EN ALCAMPO S A MORATALAZ, CON LA TARJETA : 5489133208360204 EL 2024-10-13 </t>
  </si>
  <si>
    <t xml:space="preserve">Apple pay: COMPRA EN CAFETERIA ROCAFRIA, CON LA TARJETA : 5489133210353841 EL 2024-10-12 </t>
  </si>
  <si>
    <t xml:space="preserve">Apple pay: COMPRA EN ROCAFRIA, CON LA TARJETA : 5489133210353841 EL 2024-10-12 </t>
  </si>
  <si>
    <t xml:space="preserve">Apple pay: COMPRA EN TIERRA DE BURRITOS, CON LA TARJETA : 5489133210353841 EL 2024-10-12 </t>
  </si>
  <si>
    <t xml:space="preserve">Apple pay: COMPRA EN PUNTO ENTRE ARROYOS, CON LA TARJETA : 5489133210353841 EL 2024-10-11 </t>
  </si>
  <si>
    <t xml:space="preserve">COMPRA EN Netflix.com, CON LA TARJETA : 5489133208360204 EL 2024-10-10 </t>
  </si>
  <si>
    <t xml:space="preserve">Apple pay: COMPRA EN MERCADONA MANUEL MACHADO, CON LA TARJETA : 5489133208360204 EL 2024-10-10 </t>
  </si>
  <si>
    <t xml:space="preserve">Apple pay: COMPRA EN MANOLO BAKES, CON LA TARJETA : 5489133208122208 EL 2024-10-10 </t>
  </si>
  <si>
    <t xml:space="preserve">COMPRA EN APP CRTM, CON LA TARJETA : 5489133208360204 EL 2024-10-10 </t>
  </si>
  <si>
    <t xml:space="preserve">Apple pay: COMPRA EN CHURRERIA LA MEJOR, CON LA TARJETA : 5489133210353841 EL 2024-10-10 </t>
  </si>
  <si>
    <t>Padres</t>
  </si>
  <si>
    <t xml:space="preserve">Apple pay: COMPRA EN RemittVen, CON LA TARJETA : 5489133210353841 EL 2024-10-08 </t>
  </si>
  <si>
    <t xml:space="preserve">Apple pay: COMPRA EN PUNTO ENTRE ARROYOS, CON LA TARJETA : 5489133210353841 EL 2024-10-10 </t>
  </si>
  <si>
    <t xml:space="preserve">Apple pay: COMPRA EN PANISHOP DE LOS VINATEROS, CON LA TARJETA : 5489133210353841 EL 2024-10-10 </t>
  </si>
  <si>
    <t xml:space="preserve">Apple pay: COMPRA EN MANOLO BAKES, CON LA TARJETA : 5489133210353841 EL 2024-10-10 </t>
  </si>
  <si>
    <t xml:space="preserve">Apple pay: COMPRA EN PANISHOP DE LOS VINATEROS, CON LA TARJETA : 5489133208360204 EL 2024-10-08 </t>
  </si>
  <si>
    <t xml:space="preserve">Apple pay: COMPRA EN ALCAMPO S A MORATALAZ, CON LA TARJETA : 5489133208360204 EL 2024-10-08 </t>
  </si>
  <si>
    <t xml:space="preserve">Apple pay: COMPRA EN MERCADONA MANUEL MACHADO, CON LA TARJETA : 5489133210353841 EL 2024-10-08 </t>
  </si>
  <si>
    <t xml:space="preserve">Apple pay: COMPRA EN CERVECERA 60, CON LA TARJETA : 5489133210353841 EL 2024-10-08 </t>
  </si>
  <si>
    <t xml:space="preserve">Apple pay: COMPRA EN HIPERBAZAR, CON LA TARJETA : 5489133208122208 EL 2024-10-07 </t>
  </si>
  <si>
    <t xml:space="preserve">Apple pay: COMPRA EN MANOLO BAKES, CON LA TARJETA : 5489133208122208 EL 2024-10-07 </t>
  </si>
  <si>
    <t xml:space="preserve">Apple pay: COMPRA EN MCDONALDS-MORATALAZ, CON LA TARJETA : 5489133210353841 EL 2024-10-07 </t>
  </si>
  <si>
    <t xml:space="preserve">Apple pay: COMPRA EN ALCAMPO S A MORATALAZ, CON LA TARJETA : 5489133210353841 EL 2024-10-07 </t>
  </si>
  <si>
    <t xml:space="preserve">Apple pay: COMPRA EN TARTAR INVERSIONES, CON LA TARJETA : 5489133210353841 EL 2024-10-06 </t>
  </si>
  <si>
    <t xml:space="preserve">Apple pay: COMPRA EN SPOOK KITCHEN, CON LA TARJETA : 5489133210353841 EL 2024-10-06 </t>
  </si>
  <si>
    <t xml:space="preserve">Apple pay: COMPRA EN MERCADONA MANUEL MACHADO, CON LA TARJETA : 5489133208122208 EL 2024-10-05 </t>
  </si>
  <si>
    <t xml:space="preserve">Apple pay: COMPRA EN MERCADONA MANUEL MACHADO, CON LA TARJETA : 5489133208360204 EL 2024-10-05 </t>
  </si>
  <si>
    <t xml:space="preserve">Apple pay: COMPRA EN 5334 EUREST, CON LA TARJETA : 5489133210353841 EL 2024-10-04 </t>
  </si>
  <si>
    <t xml:space="preserve">Apple pay: COMPRA EN ALCAMPO S A MORATALAZ, CON LA TARJETA : 5489133208360204 EL 2024-10-04 </t>
  </si>
  <si>
    <t xml:space="preserve">Apple pay: COMPRA EN MERCADONA MANUEL MACHADO, CON LA TARJETA : 5489133208360204 EL 2024-10-04 </t>
  </si>
  <si>
    <t xml:space="preserve">Apple pay: COMPRA EN LOS TORREZNOS, CON LA TARJETA : 5489133210353841 EL 2024-10-04 </t>
  </si>
  <si>
    <t xml:space="preserve">Apple pay: COMPRA EN VENETA GELATO ITALIANO, CON LA TARJETA : 5489133210353841 EL 2024-10-04 </t>
  </si>
  <si>
    <t xml:space="preserve">COMPRA EN AMAZON* TA4W22U14, CON LA TARJETA : 5489133210353841 EL 2024-10-02 </t>
  </si>
  <si>
    <t xml:space="preserve">Apple pay: COMPRA EN LOOMISP*Los Candiles, CON LA TARJETA : 5489133210353841 EL 2024-10-02 </t>
  </si>
  <si>
    <t xml:space="preserve">Apple pay: COMPRA EN ALCAMPO S A MORATALAZ, CON LA TARJETA : 5489133210353841 EL 2024-10-04 </t>
  </si>
  <si>
    <t xml:space="preserve">DISPOSICION EN CAJERO CON LA TARJETA 5489133208122208, COMISION 0,00, EL 2024-10-03 </t>
  </si>
  <si>
    <t xml:space="preserve">Apple pay: COMPRA EN PANISHOP DE LOS VINATEROS, CON LA TARJETA : 5489133208122208 EL 2024-10-03 </t>
  </si>
  <si>
    <t xml:space="preserve">Apple pay: COMPRA EN HIPERBAZAR, CON LA TARJETA : 5489133208122208 EL 2024-10-03 </t>
  </si>
  <si>
    <t xml:space="preserve">Apple pay: COMPRA EN MAYSON KAYSER QUEVEDO, CON LA TARJETA : 5489133208122208 EL 2024-10-03 </t>
  </si>
  <si>
    <t xml:space="preserve">BIZUM DE JENNY RODRIGUES ALVES CONCEPTO viaje </t>
  </si>
  <si>
    <t xml:space="preserve">BIZUM A FAVOR DE JENNY RODRIGUES ALVES CONCEPTO: gimnasio </t>
  </si>
  <si>
    <t xml:space="preserve">TRANSFERENCIA DE CONCEICAO DE JES AFONSO ALVES FIGUEIRA, CONCEPTO GASTOS </t>
  </si>
  <si>
    <t xml:space="preserve">COMPRA EN AMAZON* TA4JU20Y4, CON LA TARJETA : 5489133210353841 EL 2024-09-30 </t>
  </si>
  <si>
    <t xml:space="preserve">TRANSFERENCIA DE CONCEICAO DE JES AFONSO ALVES FIGUEIRA, CONCEPTO TORTA NICOLAS </t>
  </si>
  <si>
    <t xml:space="preserve">Apple pay: COMPRA EN MCDONALDS-MORATALAZ, CON LA TARJETA : 5489133208122208 EL 2024-10-01 </t>
  </si>
  <si>
    <t>RECIBO CAIXABANK PAYMENTS CONSUMER, E.f.c., E Nº RECIBO 0073 0100 755 CGXRCZC REF. MANDATO 202309651</t>
  </si>
  <si>
    <t>RECIBO CAIXABANK PAYMENTS CONSUMER, E.f.c., E Nº RECIBO 0073 0100 755 CGXRCND REF. MANDATO 202307581</t>
  </si>
  <si>
    <t xml:space="preserve">COMPRA EN UBER *EATS, CON LA TARJETA : 5489133208360204 EL 2024-09-29 </t>
  </si>
  <si>
    <t xml:space="preserve">Apple pay: COMPRA EN MERCADONA MANUEL MACHADO, CON LA TARJETA : 5489133208360204 EL 2024-10-01 </t>
  </si>
  <si>
    <t xml:space="preserve">RECIBO SANITAS S A DE SEGUROS Nº RECIBO 0073 0100 755 CGXGZCK REF. MANDATO 800018385362 </t>
  </si>
  <si>
    <t xml:space="preserve">RECIBO SANITAS S A DE SEGUROS Nº RECIBO 0073 0100 755 CGVYHTK REF. MANDATO 800018385362 </t>
  </si>
  <si>
    <t xml:space="preserve">COMPRA EN AMAZON* TA5HU7ER4, CON LA TARJETA : 5489133210353841 EL 2024-09-29 </t>
  </si>
  <si>
    <t xml:space="preserve">TRANSFERENCIA DE E KABEL ESPANA S.L., CONCEPTO PAGO NOMINA NP SEPTIEMBRE 2024 </t>
  </si>
  <si>
    <t xml:space="preserve">Apple pay: COMPRA EN ALCAMPO S A MORATALAZ, CON LA TARJETA : 5489133208122208 EL 2024-09-30 </t>
  </si>
  <si>
    <t xml:space="preserve">Apple pay: COMPRA EN LOOMISP*Los Candiles, CON LA TARJETA : 5489133208122208 EL 2024-09-26 </t>
  </si>
  <si>
    <t xml:space="preserve">Apple pay: COMPRA EN MADRID SUC 39, CON LA TARJETA : 5489133208360204 EL 2024-09-30 </t>
  </si>
  <si>
    <t xml:space="preserve">Apple pay: COMPRA EN RemittVen, CON LA TARJETA : 5489133208122208 EL 2024-09-26 </t>
  </si>
  <si>
    <t xml:space="preserve">Apple pay: COMPRA EN BURGER KING QUEVEDO, CON LA TARJETA : 5489133208122208 EL 2024-09-30 </t>
  </si>
  <si>
    <t xml:space="preserve">Apple pay: COMPRA EN MERCADONA MANUEL MACHADO, CON LA TARJETA : 5489133208360204 EL 2024-09-30 </t>
  </si>
  <si>
    <t xml:space="preserve">Apple pay: COMPRA EN Cabify ES 2439W9Bwjqz1, CON LA TARJETA : 5489133208360204 EL 2024-09-27 </t>
  </si>
  <si>
    <t xml:space="preserve">COMPRA EN APP CRTM, CON LA TARJETA : 5489133208360204 EL 2024-09-30 </t>
  </si>
  <si>
    <t xml:space="preserve">Apple pay: COMPRA EN CORREOS REDONDEO SOLIDARI, CON LA TARJETA : 5489133208360204 EL 2024-09-30 </t>
  </si>
  <si>
    <t xml:space="preserve">Apple pay: COMPRA EN CIBER LOCUTORIO VINATEROS, CON LA TARJETA : 5489133208360204 EL 2024-09-30 </t>
  </si>
  <si>
    <t xml:space="preserve">Apple pay: COMPRA EN ACUARELA, CON LA TARJETA : 5489133208360204 EL 2024-09-30 </t>
  </si>
  <si>
    <t xml:space="preserve">TRANSFERENCIA A FAVOR DE PEREZ PANTO NICOLAS CONCEPTO: Compras de Amazon </t>
  </si>
  <si>
    <t xml:space="preserve">TRANSFERENCIA DE PEREZ PANTO NICOLAS, CONCEPTO Compras de Amazon </t>
  </si>
  <si>
    <t xml:space="preserve">Apple pay: COMPRA EN BORN AND GLAZED, CON LA TARJETA : 5489133208122208 EL 2024-09-29 </t>
  </si>
  <si>
    <t xml:space="preserve">Apple pay: COMPRA EN IKEA GOYA HFB, CON LA TARJETA : 5489133208122208 EL 2024-09-29 </t>
  </si>
  <si>
    <t xml:space="preserve">Apple pay: COMPRA EN MCDONALDS-MORATALAZ, CON LA TARJETA : 5489133208122208 EL 2024-09-29 </t>
  </si>
  <si>
    <t xml:space="preserve">Apple pay: COMPRA EN ALCAMPO S A MORATALAZ, CON LA TARJETA : 5489133208360204 EL 2024-09-29 </t>
  </si>
  <si>
    <t xml:space="preserve">Apple pay: COMPRA EN MERCADONA MANUEL MACHADO, CON LA TARJETA : 5489133208122208 EL 2024-09-28 </t>
  </si>
  <si>
    <t xml:space="preserve">Apple pay: COMPRA EN CARBON NEGRO, CON LA TARJETA : 5489133208122208 EL 2024-09-28 </t>
  </si>
  <si>
    <t xml:space="preserve">BIZUM DE RICARDO PAZ RODRIGUEZ CONCEPTO Sin concepto </t>
  </si>
  <si>
    <t xml:space="preserve">BIZUM DE DANIEL ALEJANDRO PANTO CONCEPTO Sin concepto </t>
  </si>
  <si>
    <t xml:space="preserve">Apple pay: COMPRA EN PUNTO ENTRE ARROYOS, CON LA TARJETA : 5489133208360204 EL 2024-09-28 </t>
  </si>
  <si>
    <t xml:space="preserve">Apple pay: COMPRA EN PANISHOP DE LOS VINATEROS, CON LA TARJETA : 5489133208122208 EL 2024-09-27 </t>
  </si>
  <si>
    <t xml:space="preserve">Apple pay: COMPRA EN ENVIVENCA, CON LA TARJETA : 5489133208122208 EL 2024-09-27 </t>
  </si>
  <si>
    <t xml:space="preserve">Apple pay: COMPRA EN RemittVen, CON LA TARJETA : 5489133208122208 EL 2024-09-25 </t>
  </si>
  <si>
    <t xml:space="preserve">Apple pay: COMPRA EN PRIMARK CONDE PENALVER, CON LA TARJETA : 5489133208122208 EL 2024-09-25 </t>
  </si>
  <si>
    <t xml:space="preserve">Apple pay: COMPRA EN FARMACIA LA PAZ, CON LA TARJETA : 5489133208122208 EL 2024-09-27 </t>
  </si>
  <si>
    <t xml:space="preserve">Apple pay: COMPRA EN ALCAMPO S A MORATALAZ, CON LA TARJETA : 5489133208360204 EL 2024-09-27 </t>
  </si>
  <si>
    <t xml:space="preserve">Apple pay: COMPRA EN MERCADONA MANUEL MACHADO, CON LA TARJETA : 5489133208360204 EL 2024-09-27 </t>
  </si>
  <si>
    <t xml:space="preserve">Apple pay: COMPRA EN CERVECERA 60, CON LA TARJETA : 5489133208360204 EL 2024-09-27 </t>
  </si>
  <si>
    <t xml:space="preserve">Apple pay: COMPRA EN BIRRA Y CARNE SL, CON LA TARJETA : 5489133208360204 EL 2024-09-26 </t>
  </si>
  <si>
    <t xml:space="preserve">Apple pay: COMPRA EN ALCAMPO S A MORATALAZ, CON LA TARJETA : 5489133208360204 EL 2024-09-26 </t>
  </si>
  <si>
    <t xml:space="preserve">Apple pay: COMPRA EN FARMACIA LA PAZ, CON LA TARJETA : 5489133208122208 EL 2024-09-26 </t>
  </si>
  <si>
    <t xml:space="preserve">Apple pay: COMPRA EN FARMACIA PILAR SANCHEZ, CON LA TARJETA : 5489133208122208 EL 2024-09-26 </t>
  </si>
  <si>
    <t xml:space="preserve">Apple pay: COMPRA EN MANOLO BAKES, CON LA TARJETA : 5489133208122208 EL 2024-09-26 </t>
  </si>
  <si>
    <t xml:space="preserve">Apple pay: COMPRA EN ALCAMPO S A MORATALAZ, CON LA TARJETA : 5489133208122208 EL 2024-09-26 </t>
  </si>
  <si>
    <t xml:space="preserve">Apple pay: COMPRA EN MERCADONA MANUEL MACHADO, CON LA TARJETA : 5489133208122208 EL 2024-09-26 </t>
  </si>
  <si>
    <t xml:space="preserve">Apple pay: COMPRA EN HIPERBAZAR, CON LA TARJETA : 5489133208122208 EL 2024-09-26 </t>
  </si>
  <si>
    <t xml:space="preserve">Apple pay: COMPRA EN BURGER KING QUEVEDO, CON LA TARJETA : 5489133208122208 EL 2024-09-26 </t>
  </si>
  <si>
    <t xml:space="preserve">BIZUM A FAVOR DE JENNY RODRIGUES ALVES CONCEPTO: dinero de Miriam </t>
  </si>
  <si>
    <t xml:space="preserve">Apple pay: COMPRA EN PUNTO ENTRE ARROYOS, CON LA TARJETA : 5489133208122208 EL 2024-09-25 </t>
  </si>
  <si>
    <t xml:space="preserve">Apple pay: COMPRA EN CASA 1880, CON LA TARJETA : 5489133208122208 EL 2024-09-25 </t>
  </si>
  <si>
    <t xml:space="preserve">Apple pay: COMPRA EN PILARTE SL, CON LA TARJETA : 5489133208122208 EL 2024-09-25 </t>
  </si>
  <si>
    <t>Vacaciones</t>
  </si>
  <si>
    <t xml:space="preserve">Apple pay: COMPRA EN NENU ARTISAN BAKER, CON LA TARJETA : 5489133208122208 EL 2024-09-20 </t>
  </si>
  <si>
    <t xml:space="preserve">Apple pay: COMPRA EN RYANAIR BUZ0, CON LA TARJETA : 5489133208122208 EL 2024-09-20 </t>
  </si>
  <si>
    <t xml:space="preserve">Apple pay: COMPRA EN Cabify ES 24395DJg2tzS, CON LA TARJETA : 5489133208122208 EL 2024-09-24 </t>
  </si>
  <si>
    <t xml:space="preserve">Apple pay: COMPRA EN RELISH, CON LA TARJETA : 5489133208122208 EL 2024-09-20 </t>
  </si>
  <si>
    <t xml:space="preserve">Apple pay: COMPRA EN MANOLO BAKES, CON LA TARJETA : 5489133208122208 EL 2024-09-25 </t>
  </si>
  <si>
    <t xml:space="preserve">RECIBO ORANGE ESPAGNE S.A. Nº RECIBO 0073 0100 755 CGVDCKB REF. MANDATO OSP202308KENAN02276921506 </t>
  </si>
  <si>
    <t xml:space="preserve">Apple pay: COMPRA EN MERCADONA MANUEL MACHADO, CON LA TARJETA : 5489133208122208 EL 2024-09-24 </t>
  </si>
  <si>
    <t xml:space="preserve">Apple pay: COMPRA EN ALCAMPO S A MORATALAZ, CON LA TARJETA : 5489133208122208 EL 2024-09-24 </t>
  </si>
  <si>
    <t xml:space="preserve">Apple pay: COMPRA EN UBR* PENDING.UBER.COM, CON LA TARJETA : 5489133208122208 EL 2024-09-21 </t>
  </si>
  <si>
    <t xml:space="preserve">BIZUM DE JENNY RODRIGUES ALVES CONCEPTO cabify abuela </t>
  </si>
  <si>
    <t xml:space="preserve">COMPRA EN OPENAI *CHATGPT SUBSCR, CON LA TARJETA : 5489133208360204 EL 2024-09-20 </t>
  </si>
  <si>
    <t>RECIBO TotalEnergies ClientesSAU Nº RECIBO 0073 0100 755 CGTYYYW REF. MANDATO NCESIGS241020230000000</t>
  </si>
  <si>
    <t xml:space="preserve">Apple pay: COMPRA EN Delizie Siciliane, CON LA TARJETA : 5489133208122208 EL 2024-09-20 </t>
  </si>
  <si>
    <t xml:space="preserve">Apple pay: COMPRA EN BURGER KING MIA, CON LA TARJETA : 5489133208122208 EL 2024-09-20 </t>
  </si>
  <si>
    <t xml:space="preserve">Apple pay: COMPRA EN BURGER KING VALLETTA, CON LA TARJETA : 5489133208122208 EL 2024-09-20 </t>
  </si>
  <si>
    <t xml:space="preserve">Apple pay: COMPRA EN BARRACUDA MALTA, CON LA TARJETA : 5489133208122208 EL 2024-09-18 </t>
  </si>
  <si>
    <t xml:space="preserve">Apple pay: COMPRA EN Veranda Restaurant, CON LA TARJETA : 5489133208122208 EL 2024-09-19 </t>
  </si>
  <si>
    <t xml:space="preserve">Apple pay: COMPRA EN BASIC FOOD AND DRINKS, CON LA TARJETA : 5489133208122208 EL 2024-09-19 </t>
  </si>
  <si>
    <t xml:space="preserve">Apple pay: COMPRA EN The Mdina experience, CON LA TARJETA : 5489133208122208 EL 2024-09-19 </t>
  </si>
  <si>
    <t xml:space="preserve">Apple pay: COMPRA EN CRYSTAL PALACE-SERKIN, CON LA TARJETA : 5489133208122208 EL 2024-09-19 </t>
  </si>
  <si>
    <t xml:space="preserve">Apple pay: COMPRA EN AMORINO, CON LA TARJETA : 5489133208122208 EL 2024-09-19 </t>
  </si>
  <si>
    <t xml:space="preserve">COMPRA EN APP CRTM, CON LA TARJETA : 5489133208360204 EL 2024-09-22 </t>
  </si>
  <si>
    <t xml:space="preserve">BIZUM DE JENNY RODRIGUES ALVES CONCEPTO regalo de Ricardo </t>
  </si>
  <si>
    <t xml:space="preserve">Apple pay: COMPRA EN CANEL ROLLS, CON LA TARJETA : 5489133208122208 EL 2024-09-22 </t>
  </si>
  <si>
    <t xml:space="preserve">Apple pay: COMPRA EN DECATHLON CITY LA VAGUADA, CON LA TARJETA : 5489133208122208 EL 2024-09-22 </t>
  </si>
  <si>
    <t xml:space="preserve">Apple pay: COMPRA EN IKEA GOYA FOOD, CON LA TARJETA : 5489133208122208 EL 2024-09-22 </t>
  </si>
  <si>
    <t xml:space="preserve">Apple pay: COMPRA EN ALCAMPO S A MORATALAZ, CON LA TARJETA : 5489133208360204 EL 2024-09-21 </t>
  </si>
  <si>
    <t xml:space="preserve">Apple pay: COMPRA EN MERCADONA MANUEL MACHADO, CON LA TARJETA : 5489133208360204 EL 2024-09-21 </t>
  </si>
  <si>
    <t xml:space="preserve">Apple pay: COMPRA EN ALCAMPO S A MORATALAZ, CON LA TARJETA : 5489133208122208 EL 2024-09-21 </t>
  </si>
  <si>
    <t xml:space="preserve">Apple pay: COMPRA EN MERCADONA MANUEL MACHADO, CON LA TARJETA : 5489133208122208 EL 2024-09-21 </t>
  </si>
  <si>
    <t xml:space="preserve">Apple pay: COMPRA EN ALAMEDA PELUQUERO, CON LA TARJETA : 5489133208122208 EL 2024-09-21 </t>
  </si>
  <si>
    <t xml:space="preserve">Apple pay: COMPRA EN IKYK HOTEL, CON LA TARJETA : 5489133210353841 EL 2024-09-17 </t>
  </si>
  <si>
    <t xml:space="preserve">Apple pay: COMPRA EN FUWAMAI, CON LA TARJETA : 5489133210353841 EL 2024-09-18 </t>
  </si>
  <si>
    <t xml:space="preserve">Apple pay: COMPRA EN MALTA PUBLIC TRANSPORT, CON LA TARJETA : 5489133210353841 EL 2024-09-17 </t>
  </si>
  <si>
    <t xml:space="preserve">Apple pay: COMPRA EN welbee's sliema, CON LA TARJETA : 5489133210353841 EL 2024-09-17 </t>
  </si>
  <si>
    <t xml:space="preserve">Apple pay: COMPRA EN iSEE MALTA, CON LA TARJETA : 5489133210353841 EL 2024-09-17 </t>
  </si>
  <si>
    <t xml:space="preserve">Apple pay: COMPRA EN Ta Drinu, CON LA TARJETA : 5489133210353841 EL 2024-09-18 </t>
  </si>
  <si>
    <t xml:space="preserve">Apple pay: COMPRA EN SOTTO STJ, CON LA TARJETA : 5489133208122208 EL 2024-09-17 </t>
  </si>
  <si>
    <t xml:space="preserve">Apple pay: COMPRA EN OLD PRISONS, CON LA TARJETA : 5489133208122208 EL 2024-09-18 </t>
  </si>
  <si>
    <t xml:space="preserve">COMPRA EN RYANAIR BUZ0, CON LA TARJETA : 5489133208122208 EL 2024-09-17 </t>
  </si>
  <si>
    <t xml:space="preserve">LIQUIDACION DEL CONTRATO 4326161 300 </t>
  </si>
  <si>
    <t xml:space="preserve">Apple pay: COMPRA EN Hungry Horse, CON LA TARJETA : 5489133210353841 EL 2024-09-17 </t>
  </si>
  <si>
    <t xml:space="preserve">Apple pay: COMPRA EN Delizie Siciliane, CON LA TARJETA : 5489133210353841 EL 2024-09-17 </t>
  </si>
  <si>
    <t xml:space="preserve">Apple pay: COMPRA EN THE COMPASS LOUNGE, CON LA TARJETA : 5489133208122208 EL 2024-09-17 </t>
  </si>
  <si>
    <t xml:space="preserve">COMPRA EN UBER *EATS, CON LA TARJETA : 5489133210353841 EL 2024-09-15 </t>
  </si>
  <si>
    <t xml:space="preserve">Apple pay: COMPRA EN Cabify ES 2438ch4qRiKP, CON LA TARJETA : 5489133210353841 EL 2024-09-17 </t>
  </si>
  <si>
    <t xml:space="preserve">Apple pay: COMPRA EN SQ *MOOI PETIT, CON LA TARJETA : 5489133208122208 EL 2024-09-16 </t>
  </si>
  <si>
    <t xml:space="preserve">BIZUM A FAVOR DE DIEGO JOSE MOLINA GAMERO CONCEPTO: parrillita </t>
  </si>
  <si>
    <t xml:space="preserve">Apple pay: COMPRA EN AEROP. ADOLFO SUAREZ MADR, CON LA TARJETA : 5489133210353841 EL 2024-09-17 </t>
  </si>
  <si>
    <t xml:space="preserve">Apple pay: COMPRA EN PRIMARK LA VAGUADA, CON LA TARJETA : 5489133208122208 EL 2024-09-15 </t>
  </si>
  <si>
    <t xml:space="preserve">COMPRA EN APPLE.COM/BILL, CON LA TARJETA : 5489133208360204 EL 2024-09-13 </t>
  </si>
  <si>
    <t xml:space="preserve">Apple pay: COMPRA EN MERCADONA MANUEL MACHADO, CON LA TARJETA : 5489133208122208 EL 2024-09-16 </t>
  </si>
  <si>
    <t xml:space="preserve">Apple pay: COMPRA EN PRIMARK CONDE PENALVER, CON LA TARJETA : 5489133208122208 EL 2024-09-14 </t>
  </si>
  <si>
    <t xml:space="preserve">Apple pay: COMPRA EN UN BIZCOCHO PARA TEO, CON LA TARJETA : 5489133208122208 EL 2024-09-16 </t>
  </si>
  <si>
    <t xml:space="preserve">Apple pay: COMPRA EN TOLEZAMAR, CON LA TARJETA : 5489133210353841 EL 2024-09-15 </t>
  </si>
  <si>
    <t xml:space="preserve">BIZUM DE JENNY RODRIGUES ALVES CONCEPTO sushi </t>
  </si>
  <si>
    <t xml:space="preserve">Apple pay: COMPRA EN SUSHI MATAKO, CON LA TARJETA : 5489133208122208 EL 2024-09-15 </t>
  </si>
  <si>
    <t xml:space="preserve">Apple pay: COMPRA EN ALCAMPO S A MORATALAZ, CON LA TARJETA : 5489133210353841 EL 2024-09-14 </t>
  </si>
  <si>
    <t xml:space="preserve">Apple pay: COMPRA EN MERCADONA MANUEL MACHADO, CON LA TARJETA : 5489133210353841 EL 2024-09-14 </t>
  </si>
  <si>
    <t xml:space="preserve">Apple pay: COMPRA EN MERCADONA MANUEL MACHADO, CON LA TARJETA : 5489133208360204 EL 2024-09-14 </t>
  </si>
  <si>
    <t xml:space="preserve">Apple pay: COMPRA EN ALCAMPO S A MORATALAZ, CON LA TARJETA : 5489133210353841 EL 2024-09-13 </t>
  </si>
  <si>
    <t xml:space="preserve">Apple pay: COMPRA EN ALCAMPO S A MORATALAZ, CON LA TARJETA : 5489133208360204 EL 2024-09-13 </t>
  </si>
  <si>
    <t xml:space="preserve">Apple pay: COMPRA EN MERCADONA MANUEL MACHADO, CON LA TARJETA : 5489133208360204 EL 2024-09-13 </t>
  </si>
  <si>
    <t xml:space="preserve">Apple pay: COMPRA EN MCDONALDS-MORATALAZ, CON LA TARJETA : 5489133208122208 EL 2024-09-13 </t>
  </si>
  <si>
    <t xml:space="preserve">Apple pay: COMPRA EN ACUARELA, CON LA TARJETA : 5489133210353841 EL 2024-09-12 </t>
  </si>
  <si>
    <t xml:space="preserve">Apple pay: COMPRA EN FLORIDA TERRAZA, CON LA TARJETA : 5489133210353841 EL 2024-09-12 </t>
  </si>
  <si>
    <t xml:space="preserve">Apple pay: COMPRA EN MERCADONA MANUEL MACHADO, CON LA TARJETA : 5489133208360204 EL 2024-09-12 </t>
  </si>
  <si>
    <t xml:space="preserve">Apple pay: COMPRA EN CREPES &amp; WAFFLES, CON LA TARJETA : 5489133210353841 EL 2024-09-11 </t>
  </si>
  <si>
    <t xml:space="preserve">COMPRA EN NETFLIX.COM, CON LA TARJETA : 5489133208360204 EL 2024-09-10 </t>
  </si>
  <si>
    <t xml:space="preserve">Apple pay: COMPRA EN CREPES &amp; WAFFLES, CON LA TARJETA : 5489133210353841 EL 2024-09-10 </t>
  </si>
  <si>
    <t>Reparaciones</t>
  </si>
  <si>
    <t xml:space="preserve">DISPOSICION EN CAJERO CON LA TARJETA 5489133208122208, COMISION 0,00, EL 2024-09-10 </t>
  </si>
  <si>
    <t xml:space="preserve">Apple pay: COMPRA EN PUNTO ENTRE ARROYOS, CON LA TARJETA : 5489133210353841 EL 2024-09-09 </t>
  </si>
  <si>
    <t xml:space="preserve">COMPRA EN APP CRTM, CON LA TARJETA : 5489133208360204 EL 2024-09-09 </t>
  </si>
  <si>
    <t xml:space="preserve">Apple pay: COMPRA EN FARMACIA ENTREARROYOS1, CON LA TARJETA : 5489133208122208 EL 2024-09-09 </t>
  </si>
  <si>
    <t xml:space="preserve">Apple pay: COMPRA EN UN BIZCOCHO PARA TEO, CON LA TARJETA : 5489133208122208 EL 2024-09-09 </t>
  </si>
  <si>
    <t xml:space="preserve">Apple pay: COMPRA EN DOMINOS PIZZA MORATALAZ, CON LA TARJETA : 5489133210353841 EL 2024-09-08 </t>
  </si>
  <si>
    <t xml:space="preserve">Apple pay: COMPRA EN ALCAMPO S A MORATALAZ, CON LA TARJETA : 5489133208360204 EL 2024-09-08 </t>
  </si>
  <si>
    <t xml:space="preserve">Apple pay: COMPRA EN PANISHOP DE LOS VINATEROS, CON LA TARJETA : 5489133208122208 EL 2024-09-08 </t>
  </si>
  <si>
    <t xml:space="preserve">Apple pay: COMPRA EN KFC VAGUADA, CON LA TARJETA : 5489133210353841 EL 2024-09-07 </t>
  </si>
  <si>
    <t xml:space="preserve">Apple pay: COMPRA EN IKEA VAGUADA HFB, CON LA TARJETA : 5489133210353841 EL 2024-09-07 </t>
  </si>
  <si>
    <t xml:space="preserve">Apple pay: COMPRA EN PANISHOP DE LOS VINATEROS, CON LA TARJETA : 5489133208360204 EL 2024-09-06 </t>
  </si>
  <si>
    <t xml:space="preserve">Apple pay: COMPRA EN ALCAMPO S A MORATALAZ, CON LA TARJETA : 5489133208360204 EL 2024-09-06 </t>
  </si>
  <si>
    <t xml:space="preserve">Apple pay: COMPRA EN MERCADONA MANUEL MACHADO, CON LA TARJETA : 5489133208360204 EL 2024-09-06 </t>
  </si>
  <si>
    <t xml:space="preserve">COMPRA EN AMAZON* C04WK8ZB5, CON LA TARJETA : 5489133210353841 EL 2024-09-03 </t>
  </si>
  <si>
    <t xml:space="preserve">Apple pay: COMPRA EN PANADERIA ORIO, CON LA TARJETA : 5489133210353841 EL 2024-09-05 </t>
  </si>
  <si>
    <t xml:space="preserve">Apple pay: COMPRA EN PUNTO ENTRE ARROYOS, CON LA TARJETA : 5489133208122208 EL 2024-09-05 </t>
  </si>
  <si>
    <t xml:space="preserve">Apple pay: COMPRA EN FARMACIA ENTREARROYOS1, CON LA TARJETA : 5489133208122208 EL 2024-09-05 </t>
  </si>
  <si>
    <t xml:space="preserve">Apple pay: COMPRA EN PRIMAPRIX T111, CON LA TARJETA : 5489133208122208 EL 2024-09-05 </t>
  </si>
  <si>
    <t xml:space="preserve">Apple pay: COMPRA EN LOOMISP*Norah Coffe, CON LA TARJETA : 5489133210353841 EL 2024-09-02 </t>
  </si>
  <si>
    <t xml:space="preserve">Apple pay: COMPRA EN RemittVen, CON LA TARJETA : 5489133210353841 EL 2024-09-02 </t>
  </si>
  <si>
    <t xml:space="preserve">Apple pay: COMPRA EN MANOLO BAKES, CON LA TARJETA : 5489133210353841 EL 2024-09-04 </t>
  </si>
  <si>
    <t xml:space="preserve">Apple pay: COMPRA EN Cabify ES 2436qcDOMibd, CON LA TARJETA : 5489133208360204 EL 2024-09-02 </t>
  </si>
  <si>
    <t xml:space="preserve">Apple pay: COMPRA EN MACDONALD MAGALLANES, CON LA TARJETA : 5489133208122208 EL 2024-09-04 </t>
  </si>
  <si>
    <t xml:space="preserve">Apple pay: COMPRA EN PUNTO ENTRE ARROYOS, CON LA TARJETA : 5489133210353841 EL 2024-09-03 </t>
  </si>
  <si>
    <t xml:space="preserve">COMPRA EN UBER *EATS, CON LA TARJETA : 5489133210353841 EL 2024-08-29 </t>
  </si>
  <si>
    <t xml:space="preserve">Apple pay: COMPRA EN VIENA CAPELLANES ALCALA, CON LA TARJETA : 5489133210353841 EL 2024-09-03 </t>
  </si>
  <si>
    <t xml:space="preserve">BIZUM DE MAYELA MARTINA ALVA DE CHIRINOS CONCEPTO Sin concepto </t>
  </si>
  <si>
    <t xml:space="preserve">Apple pay: COMPRA EN MCDONALDS-MORATALAZ, CON LA TARJETA : 5489133208122208 EL 2024-09-03 </t>
  </si>
  <si>
    <t xml:space="preserve">RECIBO SANITAS S A DE SEGUROS Nº RECIBO 0073 0100 755 CGMGQMD REF. MANDATO 800018385362 </t>
  </si>
  <si>
    <t xml:space="preserve">RECIBO SANITAS S A DE SEGUROS Nº RECIBO 0073 0100 755 CGMGQMC REF. MANDATO 800018385362 </t>
  </si>
  <si>
    <t xml:space="preserve">TRANSFERENCIA DE PEREZ PANTO NICOLAS, CONCEPTO Gastos del mes </t>
  </si>
  <si>
    <t xml:space="preserve">Apple pay: COMPRA EN RODILLA SANCHEZ REP DOMIN, CON LA TARJETA : 5489133208122208 EL 2024-09-02 </t>
  </si>
  <si>
    <t xml:space="preserve">Apple pay: COMPRA EN ALCAMPO S A MORATALAZ, CON LA TARJETA : 5489133208122208 EL 2024-09-02 </t>
  </si>
  <si>
    <t xml:space="preserve">TRANSFERENCIA DE CONCEICAO DE JES AFONSO ALVES FIGUEIRA, CONCEPTO SEGURO PRIMER MES </t>
  </si>
  <si>
    <t xml:space="preserve">TRANSFERENCIA DE E KABEL ESPANA S.L., CONCEPTO PAGO NOMINA AGOSTO 2024 NP </t>
  </si>
  <si>
    <t xml:space="preserve">Apple pay: COMPRA EN MISTURA ICECREAM, CON LA TARJETA : 5489133210353841 EL 2024-09-02 </t>
  </si>
  <si>
    <t xml:space="preserve">TRANSFERENCIA A FAVOR DE PEREZ PANTO NICOLAS CONCEPTO: Gastos del mes </t>
  </si>
  <si>
    <t xml:space="preserve">TRANSFERENCIA A FAVOR DE Curiara CONCEPTO: ND387978 </t>
  </si>
  <si>
    <t xml:space="preserve">BIZUM DE JENNY RODRIGUES ALVES CONCEPTO impuesto para el DNI </t>
  </si>
  <si>
    <t xml:space="preserve">Apple pay: COMPRA EN ALCAMPO S A MORATALAZ, CON LA TARJETA : 5489133208360204 EL 2024-09-01 </t>
  </si>
  <si>
    <t xml:space="preserve">Apple pay: COMPRA EN FIVE GUYS SPAIN SL, CON LA TARJETA : 5489133210353841 EL 2024-09-01 </t>
  </si>
  <si>
    <t xml:space="preserve">BIZUM DE JENNY RODRIGUES ALVES CONCEPTO almierzo mamá </t>
  </si>
  <si>
    <t xml:space="preserve">Apple pay: COMPRA EN ALCAMPO S A MORATALAZ, CON LA TARJETA : 5489133210353841 EL 2024-08-31 </t>
  </si>
  <si>
    <t xml:space="preserve">Apple pay: COMPRA EN ALCAMPO S A MORATALAZ, CON LA TARJETA : 5489133208360204 EL 2024-08-30 </t>
  </si>
  <si>
    <t xml:space="preserve">Apple pay: COMPRA EN MERCADONA MANUEL MACHADO, CON LA TARJETA : 5489133208360204 EL 2024-08-30 </t>
  </si>
  <si>
    <t xml:space="preserve">Apple pay: COMPRA EN VIENA CAPELLANES GOYA, CON LA TARJETA : 5489133208360204 EL 2024-08-30 </t>
  </si>
  <si>
    <t xml:space="preserve">COMPRA EN APP CRTM, CON LA TARJETA : 5489133208360204 EL 2024-08-30 </t>
  </si>
  <si>
    <t xml:space="preserve">Apple pay: COMPRA EN PANISHOP DE LOS VINATEROS, CON LA TARJETA : 5489133208122208 EL 2024-08-30 </t>
  </si>
  <si>
    <t xml:space="preserve">Apple pay: COMPRA EN AB Servicios Selecta E, CON LA TARJETA : 5489133208122208 EL 2024-08-28 </t>
  </si>
  <si>
    <t>RECIBO CAIXABANK PAYMENTS CONSUMER, E.f.c., E Nº RECIBO 0073 0100 755 CGNJJGB REF. MANDATO 202309651</t>
  </si>
  <si>
    <t>RECIBO CAIXABANK PAYMENTS CONSUMER, E.f.c., E Nº RECIBO 0073 0100 755 CGNJHRX REF. MANDATO 202307581</t>
  </si>
  <si>
    <t xml:space="preserve">Apple pay: COMPRA EN ALCAMPO S A MORATALAZ, CON LA TARJETA : 5489133208360204 EL 2024-08-29 </t>
  </si>
  <si>
    <t xml:space="preserve">Apple pay: COMPRA EN MCDONALDS-MORATALAZ, CON LA TARJETA : 5489133208122208 EL 2024-08-29 </t>
  </si>
  <si>
    <t xml:space="preserve">TRANSFERENCIA DE CONCEICAO DE JES AFONSO ALVES FIGUEIRA, CONCEPTO AIRE ACONDICIONADO </t>
  </si>
  <si>
    <t xml:space="preserve">COMPRA EN AMAZON* FI9X04R05, CON LA TARJETA : 5489133210353841 EL 2024-08-27 </t>
  </si>
  <si>
    <t xml:space="preserve">Apple pay: COMPRA EN MERCADONA MANUEL MACHADO, CON LA TARJETA : 5489133208360204 EL 2024-08-27 </t>
  </si>
  <si>
    <t xml:space="preserve">TRANSFERENCIA A FAVOR DE PEREZ PANTO NICOLAS CONCEPTO: Final de mea </t>
  </si>
  <si>
    <t xml:space="preserve">Apple pay: COMPRA EN SQ *NATA ARTESANOS, CON LA TARJETA : 5489133208122208 EL 2024-08-25 </t>
  </si>
  <si>
    <t xml:space="preserve">Apple pay: COMPRA EN IKEA GOYA FOOD, CON LA TARJETA : 5489133210353841 EL 2024-08-27 </t>
  </si>
  <si>
    <t xml:space="preserve">TRANSFERENCIA DE PEREZ PANTO NICOLAS, CONCEPTO Final de mea </t>
  </si>
  <si>
    <t xml:space="preserve">Apple pay: COMPRA EN CREPES &amp; WAFFLES, CON LA TARJETA : 5489133208122208 EL 2024-08-26 </t>
  </si>
  <si>
    <t xml:space="preserve">Apple pay: COMPRA EN ALCAMPO S A MORATALAZ, CON LA TARJETA : 5489133208360204 EL 2024-08-25 </t>
  </si>
  <si>
    <t xml:space="preserve">Apple pay: COMPRA EN SPRINGFIELD, CON LA TARJETA : 5489133208122208 EL 2024-08-25 </t>
  </si>
  <si>
    <t xml:space="preserve">Apple pay: COMPRA EN SUSHI MATAKO, CON LA TARJETA : 5489133208122208 EL 2024-08-25 </t>
  </si>
  <si>
    <t xml:space="preserve">Apple pay: COMPRA EN BAR PISCINA MORATALAZ, CON LA TARJETA : 5489133208122208 EL 2024-08-25 </t>
  </si>
  <si>
    <t xml:space="preserve">Apple pay: COMPRA EN ALCAMPO S A MORATALAZ, CON LA TARJETA : 5489133208360204 EL 2024-08-24 </t>
  </si>
  <si>
    <t xml:space="preserve">Apple pay: COMPRA EN MERCADONA MANUEL MACHADO, CON LA TARJETA : 5489133208360204 EL 2024-08-24 </t>
  </si>
  <si>
    <t xml:space="preserve">Apple pay: COMPRA EN ACUARELA, CON LA TARJETA : 5489133208122208 EL 2024-08-24 </t>
  </si>
  <si>
    <t xml:space="preserve">COMPRA EN AYTO MADRID DEPORTES, CON LA TARJETA : 5489133208122208 EL 2024-08-24 </t>
  </si>
  <si>
    <t xml:space="preserve">BIZUM DE GABRIELA GISEL ROSAS MEJIAS CONCEPTO Sin concepto </t>
  </si>
  <si>
    <t xml:space="preserve">Apple pay: COMPRA EN ESCOTA, CON LA TARJETA : 5489133208360204 EL 2024-08-23 </t>
  </si>
  <si>
    <t xml:space="preserve">COMPRA EN DISNEY PLUS, CON LA TARJETA : 5489133208360204 EL 2024-08-21 </t>
  </si>
  <si>
    <t xml:space="preserve">RECIBO ORANGE ESPAGNE S.A. Nº RECIBO 0073 0100 755 CGLHHPC REF. MANDATO OSP202308KENAN02276921506 </t>
  </si>
  <si>
    <t xml:space="preserve">Apple pay: COMPRA EN AB Servicios Selecta E, CON LA TARJETA : 5489133208122208 EL 2024-08-21 </t>
  </si>
  <si>
    <t xml:space="preserve">Apple pay: COMPRA EN CREPES &amp; WAFFLES, CON LA TARJETA : 5489133208360204 EL 2024-08-22 </t>
  </si>
  <si>
    <t xml:space="preserve">COMPRA EN OPENAI *CHATGPT SUBSCR, CON LA TARJETA : 5489133208360204 EL 2024-08-20 </t>
  </si>
  <si>
    <t xml:space="preserve">Apple pay: COMPRA EN MANOLO BAKES, CON LA TARJETA : 5489133208360204 EL 2024-08-22 </t>
  </si>
  <si>
    <t xml:space="preserve">Apple pay: COMPRA EN MC DONALD'S VAGUADA, CON LA TARJETA : 5489133208122208 EL 2024-08-22 </t>
  </si>
  <si>
    <t xml:space="preserve">Apple pay: COMPRA EN MANOLO BAKES, CON LA TARJETA : 5489133208122208 EL 2024-08-22 </t>
  </si>
  <si>
    <t xml:space="preserve">COMPRA EN AMAZON* CW8M917W5, CON LA TARJETA : 5489133210353841 EL 2024-08-20 </t>
  </si>
  <si>
    <t xml:space="preserve">Apple pay: COMPRA EN FARMACIA J LAMBEA DEL YE, CON LA TARJETA : 5489133208360204 EL 2024-08-21 </t>
  </si>
  <si>
    <t xml:space="preserve">Apple pay: COMPRA EN BURGER KING QUEVEDO, CON LA TARJETA : 5489133208360204 EL 2024-08-21 </t>
  </si>
  <si>
    <t xml:space="preserve">Apple pay: COMPRA EN MACDONALD MAGALLANES, CON LA TARJETA : 5489133208122208 EL 2024-08-21 </t>
  </si>
  <si>
    <t xml:space="preserve">Apple pay: COMPRA EN MANOLO BAKES, CON LA TARJETA : 5489133210353841 EL 2024-08-21 </t>
  </si>
  <si>
    <t xml:space="preserve">Apple pay: COMPRA EN MACDONALD MAGALLANES, CON LA TARJETA : 5489133210353841 EL 2024-08-21 </t>
  </si>
  <si>
    <t xml:space="preserve">Apple pay: COMPRA EN MERCADONA MANUEL MACHADO, CON LA TARJETA : 5489133208360204 EL 2024-08-20 </t>
  </si>
  <si>
    <t xml:space="preserve">Apple pay: COMPRA EN ALCAMPO S A MORATALAZ, CON LA TARJETA : 5489133208360204 EL 2024-08-20 </t>
  </si>
  <si>
    <t xml:space="preserve">RECIBO ADESLAS MADRID Nº RECIBO 0073 0100 755 CGKWGKY REF. MANDATO 000282618390 </t>
  </si>
  <si>
    <t xml:space="preserve">Apple pay: COMPRA EN ALCAMPO S A MORATALAZ, CON LA TARJETA : 5489133208360204 EL 2024-08-19 </t>
  </si>
  <si>
    <t xml:space="preserve">Apple pay: COMPRA EN MANOLO BAKES, CON LA TARJETA : 5489133208122208 EL 2024-08-19 </t>
  </si>
  <si>
    <t xml:space="preserve">Apple pay: COMPRA EN Revolut**0164*, CON LA TARJETA : 5489133210353841 EL 2024-08-16 </t>
  </si>
  <si>
    <t xml:space="preserve">Apple pay: COMPRA EN ALCAMPO S A MORATALAZ, CON LA TARJETA : 5489133208360204 EL 2024-08-18 </t>
  </si>
  <si>
    <t xml:space="preserve">Apple pay: COMPRA EN IKEA LA GAVIA FOOD, CON LA TARJETA : 5489133208360204 EL 2024-08-18 </t>
  </si>
  <si>
    <t xml:space="preserve">Apple pay: COMPRA EN FIVE GUYS SPAIN S.L., CON LA TARJETA : 5489133208360204 EL 2024-08-18 </t>
  </si>
  <si>
    <t xml:space="preserve">Apple pay: COMPRA EN IKEA LA GAVIA HFB, CON LA TARJETA : 5489133208122208 EL 2024-08-18 </t>
  </si>
  <si>
    <t xml:space="preserve">COMPRA EN DREAMFIT MORATALAZ, CON LA TARJETA : 5489133208122208 EL 2024-08-18 </t>
  </si>
  <si>
    <t xml:space="preserve">Apple pay: COMPRA EN MERCADONA MANUEL MACHADO, CON LA TARJETA : 5489133208360204 EL 2024-08-17 </t>
  </si>
  <si>
    <t xml:space="preserve">Apple pay: COMPRA EN JUANCHOS BBQ, CON LA TARJETA : 5489133208122208 EL 2024-08-17 </t>
  </si>
  <si>
    <t xml:space="preserve">Apple pay: COMPRA EN HELADOS MAISON GLACEE ESP, CON LA TARJETA : 5489133208122208 EL 2024-08-17 </t>
  </si>
  <si>
    <t xml:space="preserve">COMPRA EN APPLE.COM/BILL, CON LA TARJETA : 5489133208360204 EL 2024-08-13 </t>
  </si>
  <si>
    <t xml:space="preserve">Apple pay: COMPRA EN CORU¥A ESTACION, CON LA TARJETA : 5489133208360204 EL 2024-08-16 </t>
  </si>
  <si>
    <t xml:space="preserve">Apple pay: COMPRA EN EL CAFE DEL TREN, CON LA TARJETA : 5489133208360204 EL 2024-08-16 </t>
  </si>
  <si>
    <t xml:space="preserve">Apple pay: COMPRA EN TAXI MARTA LIC 319, CON LA TARJETA : 5489133208360204 EL 2024-08-16 </t>
  </si>
  <si>
    <t xml:space="preserve">Apple pay: COMPRA EN LA ESCAPADA, CON LA TARJETA : 5489133210353841 EL 2024-08-16 </t>
  </si>
  <si>
    <t xml:space="preserve">Apple pay: COMPRA EN MUSEOS - SAN ANTON, CON LA TARJETA : 5489133210353841 EL 2024-08-16 </t>
  </si>
  <si>
    <t xml:space="preserve">Apple pay: COMPRA EN O RUEIRO, CON LA TARJETA : 5489133210353841 EL 2024-08-16 </t>
  </si>
  <si>
    <t xml:space="preserve">Apple pay: COMPRA EN NATAS DOURO, CON LA TARJETA : 5489133210353841 EL 2024-08-15 </t>
  </si>
  <si>
    <t xml:space="preserve">Apple pay: COMPRA EN CALZADOS LOSADA, CON LA TARJETA : 5489133208122208 EL 2024-08-14 </t>
  </si>
  <si>
    <t xml:space="preserve">Apple pay: COMPRA EN FARMACIA SILVA, CON LA TARJETA : 5489133208122208 EL 2024-08-14 </t>
  </si>
  <si>
    <t xml:space="preserve">Apple pay: COMPRA EN BAR HELENCA, CON LA TARJETA : 5489133210353841 EL 2024-08-14 </t>
  </si>
  <si>
    <t xml:space="preserve">Apple pay: COMPRA EN CAFE DEL MAR, CON LA TARJETA : 5489133210353841 EL 2024-08-14 </t>
  </si>
  <si>
    <t xml:space="preserve">BIZUM DE FATIMA NAZARETH CHIRINOS ALVA CONCEPTO Bar </t>
  </si>
  <si>
    <t xml:space="preserve">COMPRA EN NETFLIX.COM, CON LA TARJETA : 5489133208360204 EL 2024-08-10 </t>
  </si>
  <si>
    <t xml:space="preserve">Apple pay: COMPRA EN BODEGA O BOCOI, S.L., CON LA TARJETA : 5489133210353841 EL 2024-08-13 </t>
  </si>
  <si>
    <t xml:space="preserve">COMPRA EN UBER *EATS, CON LA TARJETA : 5489133210353841 EL 2024-08-10 </t>
  </si>
  <si>
    <t xml:space="preserve">Apple pay: COMPRA EN PRIMARK CONDE PENALVER, CON LA TARJETA : 5489133210353841 EL 2024-08-10 </t>
  </si>
  <si>
    <t xml:space="preserve">Apple pay: COMPRA EN NYX*AREASSAU, CON LA TARJETA : 5489133210353841 EL 2024-08-10 </t>
  </si>
  <si>
    <t xml:space="preserve">Apple pay: COMPRA EN LA EMBAJADA, CON LA TARJETA : 5489133210353841 EL 2024-08-12 </t>
  </si>
  <si>
    <t xml:space="preserve">BIZUM DE JENNY RODRIGUES ALVES CONCEPTO cena tren </t>
  </si>
  <si>
    <t xml:space="preserve">COMPRA EN APP CRTM, CON LA TARJETA : 5489133208360204 EL 2024-08-10 </t>
  </si>
  <si>
    <t xml:space="preserve">Apple pay: COMPRA EN ALCAMPO S A MORATALAZ, CON LA TARJETA : 5489133210353841 EL 2024-08-10 </t>
  </si>
  <si>
    <t xml:space="preserve">Apple pay: COMPRA EN BRANUELAS FRANQUICIAS SA, CON LA TARJETA : 5489133210353841 EL 2024-08-10 </t>
  </si>
  <si>
    <t xml:space="preserve">Apple pay: COMPRA EN DECATHLON PRINCESA, CON LA TARJETA : 5489133210353841 EL 2024-08-10 </t>
  </si>
  <si>
    <t xml:space="preserve">Apple pay: COMPRA EN EL CAFE DEL TREN, CON LA TARJETA : 5489133210353841 EL 2024-08-10 </t>
  </si>
  <si>
    <t xml:space="preserve">BIZUM DE JENNY RODRIGUES ALVES CONCEPTO cumple </t>
  </si>
  <si>
    <t xml:space="preserve">Apple pay: COMPRA EN MANOLO BAKES, CON LA TARJETA : 5489133208122208 EL 2024-08-09 </t>
  </si>
  <si>
    <t xml:space="preserve">Apple pay: COMPRA EN AB Servicios Selecta E, CON LA TARJETA : 5489133208122208 EL 2024-08-07 </t>
  </si>
  <si>
    <t xml:space="preserve">COMPRA EN APP CRTM, CON LA TARJETA : 5489133208360204 EL 2024-08-09 </t>
  </si>
  <si>
    <t xml:space="preserve">Apple pay: COMPRA EN MERCADONA MANUEL MACHADO, CON LA TARJETA : 5489133210353841 EL 2024-08-09 </t>
  </si>
  <si>
    <t xml:space="preserve">Apple pay: COMPRA EN AB Servicios Selecta E, CON LA TARJETA : 5489133208122208 EL 2024-08-02 </t>
  </si>
  <si>
    <t xml:space="preserve">COMPRA EN AMAZON* LH9M14XR5, CON LA TARJETA : 5489133210353841 EL 2024-08-05 </t>
  </si>
  <si>
    <t xml:space="preserve">Apple pay: COMPRA EN VYTA CLUB, CON LA TARJETA : 5489133210353841 EL 2024-08-07 </t>
  </si>
  <si>
    <t xml:space="preserve">Apple pay: COMPRA EN MERCADONA MANUEL MACHADO, CON LA TARJETA : 5489133208122208 EL 2024-08-06 </t>
  </si>
  <si>
    <t xml:space="preserve">Apple pay: COMPRA EN HM Velazquez, CON LA TARJETA : 5489133208122208 EL 2024-08-04 </t>
  </si>
  <si>
    <t xml:space="preserve">Apple pay: COMPRA EN ALCAMPO S A MORATALAZ, CON LA TARJETA : 5489133208360204 EL 2024-08-06 </t>
  </si>
  <si>
    <t xml:space="preserve">Apple pay: COMPRA EN REEBOK 3552, CON LA TARJETA : 5489133210353841 EL 2024-08-04 </t>
  </si>
  <si>
    <t xml:space="preserve">Apple pay: COMPRA EN PRIMARK CONDE PENALVER, CON LA TARJETA : 5489133210353841 EL 2024-08-04 </t>
  </si>
  <si>
    <t xml:space="preserve">Apple pay: COMPRA EN ALCAMPO S A MORATALAZ, CON LA TARJETA : 5489133210353841 EL 2024-08-06 </t>
  </si>
  <si>
    <t xml:space="preserve">TRANSFERENCIA DE PEREZ PANTO NICOLAS, CONCEPTO </t>
  </si>
  <si>
    <t xml:space="preserve">Apple pay: COMPRA EN DOMINOS PIZZA MORATALAZ, CON LA TARJETA : 5489133210353841 EL 2024-08-05 </t>
  </si>
  <si>
    <t xml:space="preserve">TRANSFERENCIA A FAVOR DE PEREZ PANTO NICOLAS </t>
  </si>
  <si>
    <t xml:space="preserve">BIZUM DE JENNY RODRIGUES ALVES CONCEPTO localizador </t>
  </si>
  <si>
    <t xml:space="preserve">Apple pay: COMPRA EN METRO DE MADRID S.A., CON LA TARJETA : 5489133208122208 EL 2024-08-03 </t>
  </si>
  <si>
    <t xml:space="preserve">Apple pay: COMPRA EN MC DONALD'S VAGUADA, CON LA TARJETA : 5489133210353841 EL 2024-08-03 </t>
  </si>
  <si>
    <t xml:space="preserve">Apple pay: COMPRA EN PRIMOR VAGUADA 2, CON LA TARJETA : 5489133210353841 EL 2024-08-03 </t>
  </si>
  <si>
    <t xml:space="preserve">Apple pay: COMPRA EN OZONE BOWLING SUR, CON LA TARJETA : 5489133210353841 EL 2024-08-03 </t>
  </si>
  <si>
    <t xml:space="preserve">Apple pay: COMPRA EN DC VAG, CON LA TARJETA : 5489133208122208 EL 2024-08-03 </t>
  </si>
  <si>
    <t xml:space="preserve">Apple pay: COMPRA EN AB Servicios Selecta E, CON LA TARJETA : 5489133208122208 EL 2024-07-31 </t>
  </si>
  <si>
    <t xml:space="preserve">Apple pay: COMPRA EN KFC MORATALAZ 124, CON LA TARJETA : 5489133208122208 EL 2024-08-02 </t>
  </si>
  <si>
    <t xml:space="preserve">Apple pay: COMPRA EN MERCADONA MANUEL MACHADO, CON LA TARJETA : 5489133208360204 EL 2024-08-02 </t>
  </si>
  <si>
    <t xml:space="preserve">Apple pay: COMPRA EN ALCAMPO S A MORATALAZ, CON LA TARJETA : 5489133208360204 EL 2024-08-02 </t>
  </si>
  <si>
    <t xml:space="preserve">Apple pay: COMPRA EN OZONE BOWLING SUR, CON LA TARJETA : 5489133208122208 EL 2024-08-01 </t>
  </si>
  <si>
    <t xml:space="preserve">RECIBO SANITAS S A DE SEGUROS Nº RECIBO 0073 0100 755 CGCHFZR REF. MANDATO 800018385362 </t>
  </si>
  <si>
    <t xml:space="preserve">RECIBO SANITAS S A DE SEGUROS Nº RECIBO 0073 0100 755 CGDMKKD REF. MANDATO 800018385362 </t>
  </si>
  <si>
    <t xml:space="preserve">Apple pay: COMPRA EN MC DONALD'S VAGUADA, CON LA TARJETA : 5489133210353841 EL 2024-08-01 </t>
  </si>
  <si>
    <t xml:space="preserve">COMPRA EN APPLE STORE #R623, CON LA TARJETA : 5489133210353841 EL 2024-07-29 </t>
  </si>
  <si>
    <t xml:space="preserve">TRANSFERENCIA DE E KABEL ESPANA S.L., CONCEPTO PAGO NOMINA JULIO 2024 NP </t>
  </si>
  <si>
    <t xml:space="preserve">Apple pay: COMPRA EN MANOLO BAKES, CON LA TARJETA : 5489133208122208 EL 2024-07-31 </t>
  </si>
  <si>
    <t>RECIBO CAIXABANK PAYMENTS CONSUMER, E.f.c., E Nº RECIBO 0073 0100 755 CGDJYRM REF. MANDATO 202307581</t>
  </si>
  <si>
    <t>RECIBO CAIXABANK PAYMENTS CONSUMER, E.f.c., E Nº RECIBO 0073 0100 755 CGDJZGC REF. MANDATO 202309651</t>
  </si>
  <si>
    <t xml:space="preserve">Apple pay: COMPRA EN PUNTO ENTRE ARROYOS, CON LA TARJETA : 5489133208122208 EL 2024-07-30 </t>
  </si>
  <si>
    <t xml:space="preserve">COMPRA EN AMAZON* 404-7113062-17, CON LA TARJETA : 5489133210353841 EL 2024-07-28 </t>
  </si>
  <si>
    <t xml:space="preserve">TRANSFERENCIA A FAVOR DE Nicolás Pérez CONCEPTO: Compra de laptop </t>
  </si>
  <si>
    <t xml:space="preserve">TRANSFERENCIA DE PAZ RODRIGUEZ CRISTINA, CONCEPTO Compra de laptop </t>
  </si>
  <si>
    <t xml:space="preserve">Apple pay: COMPRA EN ROCKADE MADRID, CON LA TARJETA : 5489133208122208 EL 2024-07-28 </t>
  </si>
  <si>
    <t xml:space="preserve">Apple pay: COMPRA EN GALIPAN LA LATINA, CON LA TARJETA : 5489133208122208 EL 2024-07-28 </t>
  </si>
  <si>
    <t xml:space="preserve">Apple pay: COMPRA EN ALCAMPO S A MORATALAZ, CON LA TARJETA : 5489133208122208 EL 2024-07-28 </t>
  </si>
  <si>
    <t xml:space="preserve">Apple pay: COMPRA EN MAISON KAYSER RETIRO, CON LA TARJETA : 5489133208122208 EL 2024-07-28 </t>
  </si>
  <si>
    <t xml:space="preserve">COMPRA EN APP CRTM, CON LA TARJETA : 5489133208360204 EL 2024-07-28 </t>
  </si>
  <si>
    <t xml:space="preserve">Apple pay: COMPRA EN GALIPAN LA LATINA, CON LA TARJETA : 5489133210353841 EL 2024-07-28 </t>
  </si>
  <si>
    <t xml:space="preserve">Apple pay: COMPRA EN MERCADONA MANUEL MACHADO, CON LA TARJETA : 5489133208360204 EL 2024-07-27 </t>
  </si>
  <si>
    <t xml:space="preserve">Apple pay: COMPRA EN ALCAMPO S A MORATALAZ, CON LA TARJETA : 5489133208360204 EL 2024-07-27 </t>
  </si>
  <si>
    <t xml:space="preserve">BIZUM A FAVOR DE NICOLAS PEREZ PANTO CONCEPTO: regalo cumple </t>
  </si>
  <si>
    <t xml:space="preserve">Apple pay: COMPRA EN MATAKO, CON LA TARJETA : 5489133208122208 EL 2024-07-26 </t>
  </si>
  <si>
    <t xml:space="preserve">BIZUM DE CRISTINA PAZ RODRIGUEZ CONCEPTO regalo cumple </t>
  </si>
  <si>
    <t xml:space="preserve">TRANSFERENCIA A FAVOR DE PEREZ PANTO NICOLAS CONCEPTO: Regalo </t>
  </si>
  <si>
    <t xml:space="preserve">COMPRA EN SSR CASTELLO-GOYA., CON LA TARJETA : 5489133208360204 EL 2024-07-26 </t>
  </si>
  <si>
    <t xml:space="preserve">COMPRA EN UBER *EATS, CON LA TARJETA : 5489133208360204 EL 2024-07-23 </t>
  </si>
  <si>
    <t xml:space="preserve">TRANSFERENCIA DE PEREZ PANTO NICOLAS, CONCEPTO Regalo </t>
  </si>
  <si>
    <t xml:space="preserve">Apple pay: COMPRA EN CITYPLAY, CON LA TARJETA : 5489133208122208 EL 2024-07-25 </t>
  </si>
  <si>
    <t xml:space="preserve">Apple pay: COMPRA EN PALACIO, CON LA TARJETA : 5489133208122208 EL 2024-07-25 </t>
  </si>
  <si>
    <t xml:space="preserve">Apple pay: COMPRA EN HIPERBAZAR, CON LA TARJETA : 5489133208122208 EL 2024-07-25 </t>
  </si>
  <si>
    <t xml:space="preserve">Apple pay: COMPRA EN ACUARELA, CON LA TARJETA : 5489133208122208 EL 2024-07-25 </t>
  </si>
  <si>
    <t xml:space="preserve">COMPRA EN AMAZON* 404-6209257-20, CON LA TARJETA : 5489133210353841 EL 2024-07-23 </t>
  </si>
  <si>
    <t xml:space="preserve">Apple pay: COMPRA EN CASA DANI, CON LA TARJETA : 5489133208122208 EL 2024-07-24 </t>
  </si>
  <si>
    <t xml:space="preserve">Apple pay: COMPRA EN RYANAIR BUZ0, CON LA TARJETA : 5489133208122208 EL 2024-07-21 </t>
  </si>
  <si>
    <t xml:space="preserve">Apple pay: COMPRA EN ALCAMPO S A MORATALAZ, CON LA TARJETA : 5489133208122208 EL 2024-07-24 </t>
  </si>
  <si>
    <t xml:space="preserve">Apple pay: COMPRA EN MANOLO BAKES, CON LA TARJETA : 5489133208122208 EL 2024-07-23 </t>
  </si>
  <si>
    <t xml:space="preserve">Apple pay: COMPRA EN Hotel at Booking.com, CON LA TARJETA : 5489133208122208 EL 2024-07-21 </t>
  </si>
  <si>
    <t xml:space="preserve">RECIBO ORANGE ESPAGNE S.A. Nº RECIBO 0073 0100 755 CGBPFXJ REF. MANDATO OSP202308KENAN02276921506 </t>
  </si>
  <si>
    <t xml:space="preserve">BIZUM DE JENNY RODRIGUES ALVES CONCEPTO alcampo almuerzo </t>
  </si>
  <si>
    <t xml:space="preserve">Apple pay: COMPRA EN FARMACIA ENTREARROYOS1, CON LA TARJETA : 5489133208122208 EL 2024-07-22 </t>
  </si>
  <si>
    <t>RECIBO TOTALENERGIES CLIENTESSAU Nº RECIBO 0073 0100 755 CGBLTWG REF. MANDATO NCESIGS241020230000000</t>
  </si>
  <si>
    <t xml:space="preserve">TRANSFERENCIA A FAVOR DE PEREZ PANTO NICOLAS CONCEPTO: Lámpara del baño </t>
  </si>
  <si>
    <t xml:space="preserve">TRANSFERENCIA A FAVOR DE PEREZ PANTO NICOLAS CONCEPTO: Cerelac </t>
  </si>
  <si>
    <t xml:space="preserve">COMPRA EN OPENAI *CHATGPT SUBSCR, CON LA TARJETA : 5489133208360204 EL 2024-07-20 </t>
  </si>
  <si>
    <t xml:space="preserve">TRANSFERENCIA DE PEREZ PANTO NICOLAS, CONCEPTO Cerelac </t>
  </si>
  <si>
    <t xml:space="preserve">TRANSFERENCIA DE PEREZ PANTO NICOLAS, CONCEPTO Lámpara del baño </t>
  </si>
  <si>
    <t xml:space="preserve">BIZUM DE JENNY RODRIGUES ALVES CONCEPTO ropa </t>
  </si>
  <si>
    <t xml:space="preserve">Apple pay: COMPRA EN ALCAMPO S A MORATALAZ, CON LA TARJETA : 5489133208122208 EL 2024-07-21 </t>
  </si>
  <si>
    <t xml:space="preserve">Apple pay: COMPRA EN LA MALLORQUINA VELAZQUEZ, CON LA TARJETA : 5489133208122208 EL 2024-07-21 </t>
  </si>
  <si>
    <t xml:space="preserve">Apple pay: COMPRA EN ALCAMPO S A MORATALAZ, CON LA TARJETA : 5489133208360204 EL 2024-07-21 </t>
  </si>
  <si>
    <t xml:space="preserve">Apple pay: COMPRA EN RODILLA SANCHEZ S L, CON LA TARJETA : 5489133208122208 EL 2024-07-20 </t>
  </si>
  <si>
    <t xml:space="preserve">Apple pay: COMPRA EN REDONDEO SOLIDARIO, CON LA TARJETA : 5489133208122208 EL 2024-07-20 </t>
  </si>
  <si>
    <t xml:space="preserve">COMPRA EN EL CORTE INGLES SPORTOWN, CON LA TARJETA : 5489133208122208 EL 2024-07-20 </t>
  </si>
  <si>
    <t xml:space="preserve">Apple pay: COMPRA EN SPRINGFIELD WOMEN, CON LA TARJETA : 5489133208122208 EL 2024-07-20 </t>
  </si>
  <si>
    <t xml:space="preserve">Apple pay: COMPRA EN GLOBAL MINT FACTORY SL, CON LA TARJETA : 5489133208122208 EL 2024-07-20 </t>
  </si>
  <si>
    <t xml:space="preserve">Apple pay: COMPRA EN OZONE BOWLING SUR, CON LA TARJETA : 5489133208122208 EL 2024-07-20 </t>
  </si>
  <si>
    <t xml:space="preserve">Apple pay: COMPRA EN TEA SHOP VAGUADA, CON LA TARJETA : 5489133208122208 EL 2024-07-20 </t>
  </si>
  <si>
    <t xml:space="preserve">Apple pay: COMPRA EN MERCADONA MANUEL MACHADO, CON LA TARJETA : 5489133208360204 EL 2024-07-20 </t>
  </si>
  <si>
    <t xml:space="preserve">ABONO EN LA TARJETA 5489133210353841 EL 2024-07-20 </t>
  </si>
  <si>
    <t xml:space="preserve">Apple pay: COMPRA EN ALCAMPO S A MORATALAZ, CON LA TARJETA : 5489133208122208 EL 2024-07-19 </t>
  </si>
  <si>
    <t xml:space="preserve">Apple pay: COMPRA EN MERCADONA MANUEL MACHADO, CON LA TARJETA : 5489133208122208 EL 2024-07-19 </t>
  </si>
  <si>
    <t xml:space="preserve">Apple pay: COMPRA EN EVOMANT,SLU, CON LA TARJETA : 5489133208360204 EL 2024-07-19 </t>
  </si>
  <si>
    <t xml:space="preserve">Apple pay: COMPRA EN MANOLO BAKES, CON LA TARJETA : 5489133208122208 EL 2024-07-18 </t>
  </si>
  <si>
    <t xml:space="preserve">BIZUM DE JUAN DEL MORAL CHACIN CONCEPTO Empanaditas </t>
  </si>
  <si>
    <t xml:space="preserve">Apple pay: COMPRA EN MACDONALD MAGALLANES, CON LA TARJETA : 5489133208122208 EL 2024-07-17 </t>
  </si>
  <si>
    <t>NOMINA</t>
  </si>
  <si>
    <t xml:space="preserve">COMPRA EN AMAZON* 404-4806992-45, CON LA TARJETA : 5489133210353841 EL 2024-07-15 </t>
  </si>
  <si>
    <t xml:space="preserve">COMPRA EN AMAZON* 404-9727928-05, CON LA TARJETA : 5489133210353841 EL 2024-07-15 </t>
  </si>
  <si>
    <t xml:space="preserve">COMPRA EN APPLE.COM/BILL, CON LA TARJETA : 5489133208360204 EL 2024-07-13 </t>
  </si>
  <si>
    <t xml:space="preserve">COMPRA EN UBER *TRIP, CON LA TARJETA : 5489133208360204 EL 2024-07-12 </t>
  </si>
  <si>
    <t xml:space="preserve">Apple pay: COMPRA EN ALCAMPO S A MORATALAZ, CON LA TARJETA : 5489133208360204 EL 2024-07-16 </t>
  </si>
  <si>
    <t xml:space="preserve">Apple pay: COMPRA EN PUNTO ENTRE ARROYOS, CON LA TARJETA : 5489133210353841 EL 2024-07-16 </t>
  </si>
  <si>
    <t xml:space="preserve">Apple pay: COMPRA EN PANADERIA ORIO, CON LA TARJETA : 5489133208122208 EL 2024-07-15 </t>
  </si>
  <si>
    <t xml:space="preserve">Apple pay: COMPRA EN FABORIT PRINCIPE DE VERGA, CON LA TARJETA : 5489133208122208 EL 2024-07-15 </t>
  </si>
  <si>
    <t xml:space="preserve">Apple pay: COMPRA EN MANOLO BAKES, CON LA TARJETA : 5489133208122208 EL 2024-07-15 </t>
  </si>
  <si>
    <t xml:space="preserve">BIZUM DE JENNY RODRIGUES ALVES CONCEPTO cable </t>
  </si>
  <si>
    <t xml:space="preserve">Apple pay: COMPRA EN PUNTO ENTRE ARROYOS, CON LA TARJETA : 5489133210353841 EL 2024-07-15 </t>
  </si>
  <si>
    <t xml:space="preserve">Apple pay: COMPRA EN PANADERIA VINATEROS, CON LA TARJETA : 5489133210353841 EL 2024-07-15 </t>
  </si>
  <si>
    <t xml:space="preserve">Apple pay: COMPRA EN METRO DE MADRID S.A., CON LA TARJETA : 5489133210353841 EL 2024-07-14 </t>
  </si>
  <si>
    <t xml:space="preserve">Apple pay: COMPRA EN EMPRESA MUNICIPAL EMT, CON LA TARJETA : 5489133210353841 EL 2024-07-14 </t>
  </si>
  <si>
    <t xml:space="preserve">COMPRA EN EL CORTE INGLES-DEPARTAM., CON LA TARJETA : 5489133210353841 EL 2024-07-14 </t>
  </si>
  <si>
    <t xml:space="preserve">Apple pay: COMPRA EN CREPES &amp; WAFFLES, CON LA TARJETA : 5489133210353841 EL 2024-07-14 </t>
  </si>
  <si>
    <t xml:space="preserve">Apple pay: COMPRA EN MCDONALDS FUENCARRAL GLOR, CON LA TARJETA : 5489133210353841 EL 2024-07-14 </t>
  </si>
  <si>
    <t xml:space="preserve">Apple pay: COMPRA EN ALCAMPO S A MORATALAZ, CON LA TARJETA : 5489133208360204 EL 2024-07-13 </t>
  </si>
  <si>
    <t xml:space="preserve">BIZUM DE JENNY RODRIGUES ALVES CONCEPTO almuerzo </t>
  </si>
  <si>
    <t xml:space="preserve">Apple pay: COMPRA EN MERCADONA MANUEL MACHADO, CON LA TARJETA : 5489133208360204 EL 2024-07-13 </t>
  </si>
  <si>
    <t xml:space="preserve">Apple pay: COMPRA EN PANISHOP DE LOS VINATEROS, CON LA TARJETA : 5489133208360204 EL 2024-07-13 </t>
  </si>
  <si>
    <t xml:space="preserve">Apple pay: COMPRA EN ALCAMPO S A MORATALAZ, CON LA TARJETA : 5489133210353841 EL 2024-07-13 </t>
  </si>
  <si>
    <t xml:space="preserve">Apple pay: COMPRA EN CASA DANI TERRAZA, CON LA TARJETA : 5489133210353841 EL 2024-07-12 </t>
  </si>
  <si>
    <t xml:space="preserve">Apple pay: COMPRA EN MERCADONA MANUEL MACHADO, CON LA TARJETA : 5489133210353841 EL 2024-07-12 </t>
  </si>
  <si>
    <t xml:space="preserve">Apple pay: COMPRA EN STARBUCKS REINA SOFIA, CON LA TARJETA : 5489133208122208 EL 2024-07-11 </t>
  </si>
  <si>
    <t xml:space="preserve">COMPRA EN Netflix.com, CON LA TARJETA : 5489133208360204 EL 2024-07-10 </t>
  </si>
  <si>
    <t xml:space="preserve">Apple pay: COMPRA EN MCDONALDS-MORATALAZ, CON LA TARJETA : 5489133208122208 EL 2024-07-10 </t>
  </si>
  <si>
    <t>Master</t>
  </si>
  <si>
    <t xml:space="preserve">RECIBO UNIVERSIDAD NEBRIJA Nº RECIBO 0073 0100 755 CFYQVKP REF. MANDATO UNNEACA0021984800039925 </t>
  </si>
  <si>
    <t xml:space="preserve">Apple pay: COMPRA EN MERCADONA MANUEL MACHADO, CON LA TARJETA : 5489133210353841 EL 2024-07-10 </t>
  </si>
  <si>
    <t xml:space="preserve">COMPRA EN APP CRTM, CON LA TARJETA : 5489133208360204 EL 2024-07-09 </t>
  </si>
  <si>
    <t xml:space="preserve">REGULARIZACION COMPRA EN , CON LA TARJETA : 5489133208360204 EL 2024-07-09 </t>
  </si>
  <si>
    <t xml:space="preserve">COMPRA EN SELECTA ESPA#A, CON LA TARJETA : 5489133208122208 EL 2024-07-08 </t>
  </si>
  <si>
    <t xml:space="preserve">Apple pay: COMPRA EN ACUARELA, CON LA TARJETA : 5489133210353841 EL 2024-07-08 </t>
  </si>
  <si>
    <t xml:space="preserve">Apple pay: COMPRA EN PANISHOP DE LOS VINATEROS, CON LA TARJETA : 5489133208360204 EL 2024-07-07 </t>
  </si>
  <si>
    <t xml:space="preserve">Apple pay: COMPRA EN CREPES &amp; WAFFLES, CON LA TARJETA : 5489133210353841 EL 2024-07-07 </t>
  </si>
  <si>
    <t xml:space="preserve">Apple pay: COMPRA EN SANTA GLORIA RAIMUNDO, CON LA TARJETA : 5489133210353841 EL 2024-07-07 </t>
  </si>
  <si>
    <t xml:space="preserve">Apple pay: COMPRA EN ALDI CUATRO CAMINOS, CON LA TARJETA : 5489133210353841 EL 2024-07-07 </t>
  </si>
  <si>
    <t xml:space="preserve">Apple pay: COMPRA EN MERCADONA MANUEL MACHADO, CON LA TARJETA : 5489133208360204 EL 2024-07-06 </t>
  </si>
  <si>
    <t xml:space="preserve">Apple pay: COMPRA EN ALCAMPO S A MORATALAZ, CON LA TARJETA : 5489133208360204 EL 2024-07-06 </t>
  </si>
  <si>
    <t xml:space="preserve">Apple pay: COMPRA EN ALCAMPO S A MORATALAZ, CON LA TARJETA : 5489133210353841 EL 2024-07-06 </t>
  </si>
  <si>
    <t xml:space="preserve">Apple pay: COMPRA EN SPOOK KITCHEN, CON LA TARJETA : 5489133210353841 EL 2024-07-06 </t>
  </si>
  <si>
    <t xml:space="preserve">COMPRA EN EL CORTE INGLES-DEPARTAM., CON LA TARJETA : 5489133210353841 EL 2024-07-06 </t>
  </si>
  <si>
    <t xml:space="preserve">Apple pay: COMPRA EN CREPES &amp; WAFFLES, CON LA TARJETA : 5489133210353841 EL 2024-07-06 </t>
  </si>
  <si>
    <t xml:space="preserve">COMPRA EN PANISHOP DE LOS VINATEROS, CON LA TARJETA : 5489133208360204 EL 2024-07-05 </t>
  </si>
  <si>
    <t xml:space="preserve">Apple pay: COMPRA EN HONG KONG CITY, CON LA TARJETA : 5489133210353841 EL 2024-07-05 </t>
  </si>
  <si>
    <t xml:space="preserve">Apple pay: COMPRA EN MAISON KAYSER - PRINCESA, CON LA TARJETA : 5489133210353841 EL 2024-07-05 </t>
  </si>
  <si>
    <t xml:space="preserve">BIZUM DE JENNY RODRIGUES ALVES CONCEPTO Sin concepto </t>
  </si>
  <si>
    <t xml:space="preserve">Apple pay: COMPRA EN MCDONALDS GOYA, CON LA TARJETA : 5489133208122208 EL 2024-07-04 </t>
  </si>
  <si>
    <t xml:space="preserve">Apple pay: COMPRA EN ALCAMPO S A MORATALAZ, CON LA TARJETA : 5489133210353841 EL 2024-07-04 </t>
  </si>
  <si>
    <t xml:space="preserve">Apple pay: COMPRA EN SPRINGFIELD, CON LA TARJETA : 5489133210353841 EL 2024-07-04 </t>
  </si>
  <si>
    <t xml:space="preserve">COMPRA EN AMAZON* 404-8461564-68, CON LA TARJETA : 5489133210353841 EL 2024-07-01 </t>
  </si>
  <si>
    <t xml:space="preserve">COMPRA EN AYTO MADRID DEPORTES, CON LA TARJETA : 5489133208122208 EL 2024-07-03 </t>
  </si>
  <si>
    <t xml:space="preserve">Apple pay: COMPRA EN KFC MORATALAZ 124, CON LA TARJETA : 5489133208122208 EL 2024-07-03 </t>
  </si>
  <si>
    <t xml:space="preserve">TRANSFERENCIA DE PEREZ PANTO NICOLAS, CONCEPTO Pagos del mes (y pr?ximo mes) </t>
  </si>
  <si>
    <t xml:space="preserve">TRANSFERENCIA A FAVOR DE PEREZ PANTO NICOLAS CONCEPTO: Pagos del mes (y pr?ximo mes) </t>
  </si>
  <si>
    <t xml:space="preserve">TRANSFERENCIA DE JENNY RODRIGUES ALVES, CONCEPTO PASAJE </t>
  </si>
  <si>
    <t xml:space="preserve">TRANSFERENCIA DE CONCEICAO DE JES AFONSO ALVES FIGUEIRA, CONCEPTO PASAJE </t>
  </si>
  <si>
    <t xml:space="preserve">COMPRA EN UBER *EATS, CON LA TARJETA : 5489133208360204 EL 2024-06-29 </t>
  </si>
  <si>
    <t xml:space="preserve">COMPRA EN UBER *EATS, CON LA TARJETA : 5489133208360204 EL 2024-06-30 </t>
  </si>
  <si>
    <t xml:space="preserve">Apple pay: COMPRA EN ALCAMPO S A MORATALAZ, CON LA TARJETA : 5489133210353841 EL 2024-07-02 </t>
  </si>
  <si>
    <t xml:space="preserve">TRANSFERENCIA A FAVOR DE Jes?s Gonzalez CONCEPTO: Alquiler julio 2024 </t>
  </si>
  <si>
    <t xml:space="preserve">TRANSFERENCIA A FAVOR DE Nicol?s P?rez CONCEPTO: Alimentaci?n </t>
  </si>
  <si>
    <t>RECIBO CAIXABANK PAYMENTS CONSUMER, E.f.c., E N? RECIBO 0073 0100 755 CFTKXSK REF. MANDATO 202307581</t>
  </si>
  <si>
    <t>RECIBO CAIXABANK PAYMENTS CONSUMER, E.f.c., E N? RECIBO 0073 0100 755 CFTKYHY REF. MANDATO 202309651</t>
  </si>
  <si>
    <t xml:space="preserve">Apple pay: COMPRA EN ALCAMPO S A MORATALAZ, CON LA TARJETA : 5489133208122208 EL 2024-07-01 </t>
  </si>
  <si>
    <t xml:space="preserve">RECIBO SANITAS S A DE SEGUROS N? RECIBO 0073 0100 755 CFSSRFF REF. MANDATO 800018385362 </t>
  </si>
  <si>
    <t xml:space="preserve">RECIBO SANITAS S A DE SEGUROS N? RECIBO 0073 0100 755 CFTDWQJ REF. MANDATO 800018385362 </t>
  </si>
  <si>
    <t xml:space="preserve">Apple pay: COMPRA EN ALCAMPO S A MORATALAZ, CON LA TARJETA : 5489133208360204 EL 2024-07-01 </t>
  </si>
  <si>
    <t xml:space="preserve">TRANSFERENCIA DE PAZ RODRIGUEZ CRISTINA, CONCEPTO Alimentaci?n </t>
  </si>
  <si>
    <t>E'Kabel</t>
  </si>
  <si>
    <t xml:space="preserve">Apple pay: COMPRA EN OUIGO ESPANA, CON LA TARJETA : 5489133210353841 EL 2024-06-26 </t>
  </si>
  <si>
    <t xml:space="preserve">TRANSFERENCIA DE E KABEL ESPANA S.L., CONCEPTO PAGO NOMINA NP JUNIO 2024 </t>
  </si>
  <si>
    <t xml:space="preserve">COMPRA EN RENFE VIAJEROS APP, CON LA TARJETA : 5489133208122208 EL 2024-06-30 </t>
  </si>
  <si>
    <t xml:space="preserve">Apple pay: COMPRA EN MATAKO, CON LA TARJETA : 5489133208122208 EL 2024-06-30 </t>
  </si>
  <si>
    <t xml:space="preserve">COMPRA EN APP CRTM, CON LA TARJETA : 5489133208360204 EL 2024-06-30 </t>
  </si>
  <si>
    <t xml:space="preserve">Apple pay: COMPRA EN IKEA GOYA FOOD, CON LA TARJETA : 5489133210353841 EL 2024-06-30 </t>
  </si>
  <si>
    <t xml:space="preserve">Apple pay: COMPRA EN IKEA GOYA HFB, CON LA TARJETA : 5489133210353841 EL 2024-06-30 </t>
  </si>
  <si>
    <t xml:space="preserve">Apple pay: COMPRA EN MERCADONA MANUEL MACHADO, CON LA TARJETA : 5489133208360204 EL 2024-06-29 </t>
  </si>
  <si>
    <t xml:space="preserve">COMPRA EN ALCAMPO S A MORATALAZ, CON LA TARJETA : 5489133208360204 EL 2024-06-29 </t>
  </si>
  <si>
    <t xml:space="preserve">Apple pay: COMPRA EN CINES RENOIR RETIRO, CON LA TARJETA : 5489133210353841 EL 2024-06-29 </t>
  </si>
  <si>
    <t xml:space="preserve">Apple pay: COMPRA EN RODILLA SANCHEZ, CON LA TARJETA : 5489133210353841 EL 2024-06-29 </t>
  </si>
  <si>
    <t xml:space="preserve">Apple pay: COMPRA EN CINE RENOIR RETIRO, CON LA TARJETA : 5489133210353841 EL 2024-06-29 </t>
  </si>
  <si>
    <t xml:space="preserve">Apple pay: COMPRA EN MERCADONA MANUEL MACHADO, CON LA TARJETA : 5489133208360204 EL 2024-06-28 </t>
  </si>
  <si>
    <t xml:space="preserve">Apple pay: COMPRA EN C.C. MORATALAZ, CON LA TARJETA : 5489133208122208 EL 2024-06-27 </t>
  </si>
  <si>
    <t xml:space="preserve">Apple pay: COMPRA EN ALCAMPO S A MORATALAZ, CON LA TARJETA : 5489133208122208 EL 2024-06-27 </t>
  </si>
  <si>
    <t xml:space="preserve">Apple pay: COMPRA EN FARMACIA ENTREARROYOS1, CON LA TARJETA : 5489133208122208 EL 2024-06-26 </t>
  </si>
  <si>
    <t xml:space="preserve">COMPRA EN QGAT COFEE AND LUNCH, CON LA TARJETA : 5489133210353841 EL 2024-06-26 </t>
  </si>
  <si>
    <t xml:space="preserve">BIZUM A FAVOR DE NICOLAS PEREZ PANTO CONCEPTO: comidas </t>
  </si>
  <si>
    <t xml:space="preserve">BIZUM DE CRISTINA PAZ RODRIGUEZ CONCEPTO comidas </t>
  </si>
  <si>
    <t xml:space="preserve">TRANSFERENCIA DE CONCEICAO DE JES AFONSO ALVES FIGUEIRA, CONCEPTO COMIDA </t>
  </si>
  <si>
    <t xml:space="preserve">Apple pay: COMPRA EN QGAT COFFE LUNCH SL, CON LA TARJETA : 5489133210353841 EL 2024-06-25 </t>
  </si>
  <si>
    <t xml:space="preserve">Apple pay: COMPRA EN QGAT COFEE AND LUNCH, CON LA TARJETA : 5489133210353841 EL 2024-06-25 </t>
  </si>
  <si>
    <t xml:space="preserve">Apple pay: COMPRA EN EL CAFE DEL TREN, CON LA TARJETA : 5489133210353841 EL 2024-06-25 </t>
  </si>
  <si>
    <t xml:space="preserve">COMPRA EN OPENAI *CHATGPT SUBSCR, CON LA TARJETA : 5489133208360204 EL 2024-06-20 </t>
  </si>
  <si>
    <t xml:space="preserve">Apple pay: COMPRA EN ALIMENTACION, CON LA TARJETA : 5489133210353841 EL 2024-06-24 </t>
  </si>
  <si>
    <t xml:space="preserve">Apple pay: COMPRA EN MANOLO BAKES, CON LA TARJETA : 5489133210353841 EL 2024-06-24 </t>
  </si>
  <si>
    <t xml:space="preserve">Apple pay: COMPRA EN ACUARELA, CON LA TARJETA : 5489133210353841 EL 2024-06-24 </t>
  </si>
  <si>
    <t xml:space="preserve">Apple pay: COMPRA EN DECATHLON CITY LA VAGUADA, CON LA TARJETA : 5489133208122208 EL 2024-06-23 </t>
  </si>
  <si>
    <t xml:space="preserve">Apple pay: COMPRA EN SPRINGFIELD WOMEN, CON LA TARJETA : 5489133208122208 EL 2024-06-23 </t>
  </si>
  <si>
    <t xml:space="preserve">Apple pay: COMPRA EN BOMBON BOSS LA VAGUADA, CON LA TARJETA : 5489133210353841 EL 2024-06-23 </t>
  </si>
  <si>
    <t xml:space="preserve">Apple pay: COMPRA EN ALCAMPO S A MORATALAZ, CON LA TARJETA : 5489133210353841 EL 2024-06-23 </t>
  </si>
  <si>
    <t xml:space="preserve">Apple pay: COMPRA EN CIBER LOCUTORIO VINATEROS, CON LA TARJETA : 5489133210353841 EL 2024-06-23 </t>
  </si>
  <si>
    <t xml:space="preserve">Apple pay: COMPRA EN MERCADONA MANUEL MACHADO, CON LA TARJETA : 5489133208360204 EL 2024-06-22 </t>
  </si>
  <si>
    <t xml:space="preserve">Apple pay: COMPRA EN ALCAMPO S A MORATALAZ, CON LA TARJETA : 5489133208360204 EL 2024-06-22 </t>
  </si>
  <si>
    <t xml:space="preserve">RECIBO ORANGE ESPAGNE S.A. N? RECIBO 0073 0100 755 CFQYXSH REF. MANDATO OSP202308KENAN02276921506 </t>
  </si>
  <si>
    <t xml:space="preserve">Apple pay: COMPRA EN AB Servicios Selecta E, CON LA TARJETA : 5489133210353841 EL 2024-06-18 </t>
  </si>
  <si>
    <t xml:space="preserve">Apple pay: COMPRA EN DEL CACHO GIL ENTRETENIMI, CON LA TARJETA : 5489133210353841 EL 2024-06-21 </t>
  </si>
  <si>
    <t xml:space="preserve">Apple pay: COMPRA EN GALIPAN, CON LA TARJETA : 5489133210353841 EL 2024-06-21 </t>
  </si>
  <si>
    <t xml:space="preserve">Apple pay: COMPRA EN Cabify ES, CON LA TARJETA : 5489133208122208 EL 2024-06-18 </t>
  </si>
  <si>
    <t xml:space="preserve">Apple pay: COMPRA EN MERCADONA MANUEL MACHADO, CON LA TARJETA : 5489133208360204 EL 2024-06-19 </t>
  </si>
  <si>
    <t xml:space="preserve">Apple pay: COMPRA EN ACUARELA, CON LA TARJETA : 5489133210353841 EL 2024-06-18 </t>
  </si>
  <si>
    <t xml:space="preserve">Apple pay: COMPRA EN Cabify ES, CON LA TARJETA : 5489133208122208 EL 2024-06-15 </t>
  </si>
  <si>
    <t xml:space="preserve">COMPRA EN APPLE.COM/BILL, CON LA TARJETA : 5489133208360204 EL 2024-06-13 </t>
  </si>
  <si>
    <t xml:space="preserve">Apple pay: COMPRA EN STARBUCKS CC JUAN BRAVO, CON LA TARJETA : 5489133210353841 EL 2024-06-17 </t>
  </si>
  <si>
    <t xml:space="preserve">Apple pay: COMPRA EN CARBON NEGRO, CON LA TARJETA : 5489133210353841 EL 2024-06-16 </t>
  </si>
  <si>
    <t xml:space="preserve">REGULARIZACION Apple pay: COMPRA EN , CON LA TARJETA : 5489133210353841 EL 2024-06-16 </t>
  </si>
  <si>
    <t xml:space="preserve">Apple pay: COMPRA EN PANADERIA VINATEROS, CON LA TARJETA : 5489133210353841 EL 2024-06-16 </t>
  </si>
  <si>
    <t xml:space="preserve">Apple pay: COMPRA EN GESTION DE TRIBUTOS, CON LA TARJETA : 5489133210353841 EL 2024-06-16 </t>
  </si>
  <si>
    <t xml:space="preserve">Apple pay: COMPRA EN PUNTO ENTRE ARROYOS, CON LA TARJETA : 5489133210353841 EL 2024-06-16 </t>
  </si>
  <si>
    <t xml:space="preserve">Apple pay: COMPRA EN HELADOS MAISON GLACEE ESP, CON LA TARJETA : 5489133210353841 EL 2024-06-16 </t>
  </si>
  <si>
    <t xml:space="preserve">Apple pay: COMPRA EN LICENCIA N? 2335, CON LA TARJETA : 5489133208122208 EL 2024-06-15 </t>
  </si>
  <si>
    <t xml:space="preserve">Apple pay: COMPRA EN MERCADONA MANUEL MACHADO, CON LA TARJETA : 5489133208360204 EL 2024-06-15 </t>
  </si>
  <si>
    <t xml:space="preserve">Apple pay: COMPRA EN ALCAMPO S A MORATALAZ, CON LA TARJETA : 5489133208360204 EL 2024-06-15 </t>
  </si>
  <si>
    <t xml:space="preserve">Apple pay: COMPRA EN ALCAMPO S A MORATALAZ, CON LA TARJETA : 5489133208360204 EL 2024-06-14 </t>
  </si>
  <si>
    <t xml:space="preserve">Apple pay: COMPRA EN KFC MORATALAZ 124, CON LA TARJETA : 5489133210353841 EL 2024-06-14 </t>
  </si>
  <si>
    <t xml:space="preserve">Apple pay: COMPRA EN MCDONALDS-MORATALAZ, CON LA TARJETA : 5489133210353841 EL 2024-06-14 </t>
  </si>
  <si>
    <t xml:space="preserve">Apple pay: COMPRA EN MERCADONA MANUEL MACHADO, CON LA TARJETA : 5489133208360204 EL 2024-06-13 </t>
  </si>
  <si>
    <t xml:space="preserve">Apple pay: COMPRA EN SPACE RETIRO., CON LA TARJETA : 5489133210353841 EL 2024-06-13 </t>
  </si>
  <si>
    <t xml:space="preserve">Apple pay: COMPRA EN MACDONALD MAGALLANES, CON LA TARJETA : 5489133208122208 EL 2024-06-12 </t>
  </si>
  <si>
    <t xml:space="preserve">Apple pay: COMPRA EN WORKCAFE, CON LA TARJETA : 5489133210353841 EL 2024-06-12 </t>
  </si>
  <si>
    <t xml:space="preserve">RECIBO UNIVERSIDAD NEBRIJA N? RECIBO 0073 0100 755 CFPJDQN REF. MANDATO UNNEACA0021984800039925 </t>
  </si>
  <si>
    <t xml:space="preserve">COMPRA EN Netflix.com, CON LA TARJETA : 5489133208360204 EL 2024-06-10 </t>
  </si>
  <si>
    <t xml:space="preserve">Apple pay: COMPRA EN PUNTO ENTRE ARROYOS, CON LA TARJETA : 5489133210353841 EL 2024-06-11 </t>
  </si>
  <si>
    <t xml:space="preserve">Apple pay: COMPRA EN PRIMARK CONDE PENALVER, CON LA TARJETA : 5489133208122208 EL 2024-06-06 </t>
  </si>
  <si>
    <t xml:space="preserve">COMPRA EN APP CRTM, CON LA TARJETA : 5489133208360204 EL 2024-06-09 </t>
  </si>
  <si>
    <t xml:space="preserve">Apple pay: COMPRA EN ALCAMPO S A MORATALAZ, CON LA TARJETA : 5489133208360204 EL 2024-06-09 </t>
  </si>
  <si>
    <t xml:space="preserve">Apple pay: COMPRA EN KFC ATOCHA, CON LA TARJETA : 5489133210353841 EL 2024-06-09 </t>
  </si>
  <si>
    <t xml:space="preserve">Apple pay: COMPRA EN ALCAMPO S A MORATALAZ, CON LA TARJETA : 5489133208360204 EL 2024-06-08 </t>
  </si>
  <si>
    <t xml:space="preserve">Apple pay: COMPRA EN VALESSIA FOODS, CON LA TARJETA : 5489133208360204 EL 2024-06-08 </t>
  </si>
  <si>
    <t xml:space="preserve">Apple pay: COMPRA EN ALCAMPO S A MORATALAZ, CON LA TARJETA : 5489133210353841 EL 2024-06-08 </t>
  </si>
  <si>
    <t xml:space="preserve">Apple pay: COMPRA EN MERCADONA MANUEL MACHADO, CON LA TARJETA : 5489133208360204 EL 2024-06-07 </t>
  </si>
  <si>
    <t xml:space="preserve">Apple pay: COMPRA EN Revolut**6925*, CON LA TARJETA : 5489133208360204 EL 2024-06-05 </t>
  </si>
  <si>
    <t xml:space="preserve">Apple pay: COMPRA EN ALCAMPO S A MORATALAZ, CON LA TARJETA : 5489133208360204 EL 2024-06-07 </t>
  </si>
  <si>
    <t xml:space="preserve">COMPRA EN AMAZON* 404-8530944-80, CON LA TARJETA : 5489133210353841 EL 2024-06-05 </t>
  </si>
  <si>
    <t xml:space="preserve">COMPRA EN AMAZON MED* D01-591660, CON LA TARJETA : 5489133210353841 EL 2024-06-05 </t>
  </si>
  <si>
    <t xml:space="preserve">Apple pay: COMPRA EN MNE*95018762Moneynet_S, CON LA TARJETA : 5489133210353841 EL 2024-06-05 </t>
  </si>
  <si>
    <t xml:space="preserve">Apple pay: COMPRA EN MCDONALDS GOYA, CON LA TARJETA : 5489133208122208 EL 2024-06-06 </t>
  </si>
  <si>
    <t xml:space="preserve">Apple pay: COMPRA EN MNE*95018762Moneynet_S, CON LA TARJETA : 5489133210353841 EL 2024-06-04 </t>
  </si>
  <si>
    <t xml:space="preserve">Apple pay: COMPRA EN ARAMARK 4X CAF CAMPUS PRI, CON LA TARJETA : 5489133210353841 EL 2024-06-06 </t>
  </si>
  <si>
    <t xml:space="preserve">Apple pay: COMPRA EN GESTION DE MAQUINAS, CON LA TARJETA : 5489133210353841 EL 2024-06-06 </t>
  </si>
  <si>
    <t xml:space="preserve">Apple pay: COMPRA EN ALLIANCE VENDING, CON LA TARJETA : 5489133210353841 EL 2024-06-06 </t>
  </si>
  <si>
    <t xml:space="preserve">Apple pay: COMPRA EN PUNTO ENTRE ARROYOS, CON LA TARJETA : 5489133210353841 EL 2024-06-06 </t>
  </si>
  <si>
    <t xml:space="preserve">Apple pay: COMPRA EN BURGER KING QUEVEDO, CON LA TARJETA : 5489133208122208 EL 2024-06-05 </t>
  </si>
  <si>
    <t xml:space="preserve">TRANSFERENCIA DE PEREZ PANTO NICOLAS, CONCEPTO Mes </t>
  </si>
  <si>
    <t xml:space="preserve">Apple pay: COMPRA EN MERCADONA MANUEL MACHADO, CON LA TARJETA : 5489133208360204 EL 2024-06-05 </t>
  </si>
  <si>
    <t xml:space="preserve">Apple pay: COMPRA EN ARAMARK 4X CAF CAMPUS PRI, CON LA TARJETA : 5489133210353841 EL 2024-06-05 </t>
  </si>
  <si>
    <t xml:space="preserve">TRANSFERENCIA A FAVOR DE PEREZ PANTO NICOLAS CONCEPTO: Mes </t>
  </si>
  <si>
    <t xml:space="preserve">COMPRA EN ARAMARK 4X CAF CAMPUS PRI, CON LA TARJETA : 5489133210353841 EL 2024-06-05 </t>
  </si>
  <si>
    <t xml:space="preserve">REGULARIZACION Apple pay: COMPRA EN , CON LA TARJETA : 5489133210353841 EL 2024-06-05 </t>
  </si>
  <si>
    <t xml:space="preserve">Apple pay: COMPRA EN ALLIANCE VENDING, CON LA TARJETA : 5489133210353841 EL 2024-06-05 </t>
  </si>
  <si>
    <t xml:space="preserve">Apple pay: COMPRA EN PUNTO ENTRE ARROYOS, CON LA TARJETA : 5489133210353841 EL 2024-06-05 </t>
  </si>
  <si>
    <t xml:space="preserve">Apple pay: COMPRA EN PANISHOP DE LOS VINATEROS, CON LA TARJETA : 5489133208360204 EL 2024-06-04 </t>
  </si>
  <si>
    <t xml:space="preserve">Apple pay: COMPRA EN ALCAMPO S A MORATALAZ, CON LA TARJETA : 5489133208360204 EL 2024-06-04 </t>
  </si>
  <si>
    <t xml:space="preserve">Apple pay: COMPRA EN ALCAMPO S A MORATALAZ, CON LA TARJETA : 5489133210353841 EL 2024-06-04 </t>
  </si>
  <si>
    <t xml:space="preserve">Apple pay: COMPRA EN STARBUCKS PRINCESA 40 MAD, CON LA TARJETA : 5489133210353841 EL 2024-06-04 </t>
  </si>
  <si>
    <t xml:space="preserve">Apple pay: COMPRA EN ALLIANCE VENDING, CON LA TARJETA : 5489133210353841 EL 2024-06-04 </t>
  </si>
  <si>
    <t xml:space="preserve">BIZUM DE JUAN DEL MORAL CHACIN CONCEPTO Manolitos </t>
  </si>
  <si>
    <t xml:space="preserve">Apple pay: COMPRA EN MANOLO BAKES, CON LA TARJETA : 5489133208122208 EL 2024-06-03 </t>
  </si>
  <si>
    <t xml:space="preserve">RECIBO SANITAS S A DE SEGUROS N? RECIBO 0073 0100 755 CFJZFKC REF. MANDATO 800018385362 </t>
  </si>
  <si>
    <t xml:space="preserve">RECIBO SANITAS S A DE SEGUROS N? RECIBO 0073 0100 755 CFJZFKD REF. MANDATO 800018385362 </t>
  </si>
  <si>
    <t>RECIBO TOTALENERGIES CLIENTESSAU N? RECIBO 0073 0100 755 CFLKGSF REF. MANDATO NCESIGS241020230000000</t>
  </si>
  <si>
    <t xml:space="preserve">COMPRA EN UBER *EATS, CON LA TARJETA : 5489133208360204 EL 2024-05-31 </t>
  </si>
  <si>
    <t xml:space="preserve">Apple pay: COMPRA EN MERCADONA MANUEL MACHADO, CON LA TARJETA : 5489133208360204 EL 2024-06-03 </t>
  </si>
  <si>
    <t xml:space="preserve">BIZUM A FAVOR DE VERONICA ELISA BARRIOS REINA CONCEPTO: entradas a Borjas </t>
  </si>
  <si>
    <t xml:space="preserve">COMPRA EN AMAZON MED* D01-392904, CON LA TARJETA : 5489133210353841 EL 2024-05-31 </t>
  </si>
  <si>
    <t xml:space="preserve">TRANSFERENCIA DE E KABEL ESPANA S.L., CONCEPTO PAGO NOMINA NP MAYO 2024 </t>
  </si>
  <si>
    <t xml:space="preserve">Apple pay: COMPRA EN BAR MIRADOR ROSALEDA, CON LA TARJETA : 5489133208122208 EL 2024-06-02 </t>
  </si>
  <si>
    <t xml:space="preserve">BIZUM DE RICARDO PAZ RODRIGUEZ CONCEPTO atun </t>
  </si>
  <si>
    <t xml:space="preserve">Apple pay: COMPRA EN LA CASA DE LAS AZOTEAS, CON LA TARJETA : 5489133208122208 EL 2024-06-01 </t>
  </si>
  <si>
    <t xml:space="preserve">Apple pay: COMPRA EN PUNTO ENTRE ARROYOS, CON LA TARJETA : 5489133208122208 EL 2024-06-01 </t>
  </si>
  <si>
    <t xml:space="preserve">TRANSFERENCIA A FAVOR DE Jes?s Gonzalez CONCEPTO: Alquiler </t>
  </si>
  <si>
    <t xml:space="preserve">COMPRA EN APP CRTM, CON LA TARJETA : 5489133208360204 EL 2024-06-01 </t>
  </si>
  <si>
    <t>cuentas</t>
  </si>
  <si>
    <t xml:space="preserve">Apple pay: COMPRA EN MERCADONA MANUEL MACHADO, CON LA TARJETA : 5489133208360204 EL 2024-05-31 </t>
  </si>
  <si>
    <t>RECIBO CAIXABANK PAYMENTS CONSUMER, E.f.c., E N? RECIBO 0073 0100 755 CFJNYDG REF. MANDATO 202307581</t>
  </si>
  <si>
    <t>RECIBO CAIXABANK PAYMENTS CONSUMER, E.f.c., E N? RECIBO 0073 0100 755 CFJNYTK REF. MANDATO 202309651</t>
  </si>
  <si>
    <t xml:space="preserve">Apple pay: COMPRA EN PRIMARK CONDE PENALVER, CON LA TARJETA : 5489133208122208 EL 2024-05-26 </t>
  </si>
  <si>
    <t xml:space="preserve">COMPRA EN ARAMARK 4X CAF CAMPUS PRI, CON LA TARJETA : 5489133208360204 EL 2024-05-28 </t>
  </si>
  <si>
    <t xml:space="preserve">Apple pay: COMPRA EN ALLIANCE VENDING, CON LA TARJETA : 5489133208360204 EL 2024-05-28 </t>
  </si>
  <si>
    <t xml:space="preserve">Apple pay: COMPRA EN ALLIANCE VENDING, CON LA TARJETA : 5489133210353841 EL 2024-05-28 </t>
  </si>
  <si>
    <t xml:space="preserve">COMPRA EN IKEA IBERICA WEB, CON LA TARJETA : 5489133208122208 EL 2024-05-25 </t>
  </si>
  <si>
    <t xml:space="preserve">Apple pay: COMPRA EN FARMACIA ENTREARROYOS1, CON LA TARJETA : 5489133208122208 EL 2024-05-27 </t>
  </si>
  <si>
    <t xml:space="preserve">TRANSFERENCIA A FAVOR DE PEREZ PANTO NICOLAS CONCEPTO: Banquito </t>
  </si>
  <si>
    <t xml:space="preserve">Apple pay: COMPRA EN Revolut**6925*, CON LA TARJETA : 5489133208360204 EL 2024-05-23 </t>
  </si>
  <si>
    <t xml:space="preserve">Apple pay: COMPRA EN ALLIANCE VENDING, CON LA TARJETA : 5489133208360204 EL 2024-05-27 </t>
  </si>
  <si>
    <t xml:space="preserve">Apple pay: COMPRA EN EL HORNO DE SANTOS, CON LA TARJETA : 5489133210353841 EL 2024-05-27 </t>
  </si>
  <si>
    <t xml:space="preserve">TRANSFERENCIA DE PEREZ PANTO NICOLAS, CONCEPTO Banquito </t>
  </si>
  <si>
    <t xml:space="preserve">COMPRA EN AMAZON* 404-0455368-39, CON LA TARJETA : 5489133210353841 EL 2024-05-25 </t>
  </si>
  <si>
    <t xml:space="preserve">Apple pay: COMPRA EN ALLIANCE VENDING, CON LA TARJETA : 5489133210353841 EL 2024-05-27 </t>
  </si>
  <si>
    <t xml:space="preserve">Apple pay: COMPRA EN KFC GOYA2, CON LA TARJETA : 5489133208122208 EL 2024-05-26 </t>
  </si>
  <si>
    <t xml:space="preserve">Apple pay: COMPRA EN SPRINGFIELD, CON LA TARJETA : 5489133208122208 EL 2024-05-26 </t>
  </si>
  <si>
    <t xml:space="preserve">Apple pay: COMPRA EN IKEA GOYA FOOD, CON LA TARJETA : 5489133208122208 EL 2024-05-26 </t>
  </si>
  <si>
    <t xml:space="preserve">Apple pay: COMPRA EN IKEA GOYA HFB, CON LA TARJETA : 5489133208122208 EL 2024-05-26 </t>
  </si>
  <si>
    <t xml:space="preserve">Apple pay: COMPRA EN PRIMOR G59, CON LA TARJETA : 5489133208122208 EL 2024-05-26 </t>
  </si>
  <si>
    <t xml:space="preserve">Apple pay: COMPRA EN ALCAMPO S A MORATALAZ, CON LA TARJETA : 5489133208360204 EL 2024-05-26 </t>
  </si>
  <si>
    <t xml:space="preserve">Apple pay: COMPRA EN HIPERBAZAR, CON LA TARJETA : 5489133210353841 EL 2024-05-26 </t>
  </si>
  <si>
    <t xml:space="preserve">BIZUM A FAVOR DE NICOLAS PEREZ PANTO CONCEPTO: taburete ducha </t>
  </si>
  <si>
    <t xml:space="preserve">Apple pay: COMPRA EN ALCAMPO S A MORATALAZ, CON LA TARJETA : 5489133208122208 EL 2024-05-25 </t>
  </si>
  <si>
    <t xml:space="preserve">BIZUM DE CRISTINA PAZ RODRIGUEZ CONCEPTO taburete ducha </t>
  </si>
  <si>
    <t xml:space="preserve">Apple pay: COMPRA EN MERCADONA MANUEL MACHADO, CON LA TARJETA : 5489133208360204 EL 2024-05-25 </t>
  </si>
  <si>
    <t xml:space="preserve">Apple pay: COMPRA EN ALCAMPO S A MORATALAZ, CON LA TARJETA : 5489133208360204 EL 2024-05-25 </t>
  </si>
  <si>
    <t xml:space="preserve">Apple pay: COMPRA EN MANOLO BAKES, CON LA TARJETA : 5489133208122208 EL 2024-05-24 </t>
  </si>
  <si>
    <t xml:space="preserve">Apple pay: COMPRA EN PUNTO ENTRE ARROYOS, CON LA TARJETA : 5489133208122208 EL 2024-05-24 </t>
  </si>
  <si>
    <t xml:space="preserve">Apple pay: COMPRA EN UVEPAN ALBERTO AGUILERA, CON LA TARJETA : 5489133208360204 EL 2024-05-24 </t>
  </si>
  <si>
    <t xml:space="preserve">Apple pay: COMPRA EN KEKEXILY, CON LA TARJETA : 5489133208360204 EL 2024-05-24 </t>
  </si>
  <si>
    <t xml:space="preserve">Apple pay: COMPRA EN STARBUCKS COFFEE PPE PIO, CON LA TARJETA : 5489133208360204 EL 2024-05-24 </t>
  </si>
  <si>
    <t xml:space="preserve">Apple pay: COMPRA EN MERCADONA MANUEL MACHADO, CON LA TARJETA : 5489133208360204 EL 2024-05-23 </t>
  </si>
  <si>
    <t xml:space="preserve">Apple pay: COMPRA EN MANOLO BAKES, CON LA TARJETA : 5489133208122208 EL 2024-05-22 </t>
  </si>
  <si>
    <t xml:space="preserve">Apple pay: COMPRA EN MCDONALDS-MORATALAZ, CON LA TARJETA : 5489133208122208 EL 2024-05-22 </t>
  </si>
  <si>
    <t xml:space="preserve">RECIBO ORANGE ESPAGNE S.A. N? RECIBO 0073 0100 755 CFGVHXX REF. MANDATO OSP202308KENAN02276921506 </t>
  </si>
  <si>
    <t xml:space="preserve">COMPRA EN OPENAI *CHATGPT SUBSCR, CON LA TARJETA : 5489133208360204 EL 2024-05-20 </t>
  </si>
  <si>
    <t xml:space="preserve">COMPRA EN ARAMARK 4X CAF CAMPUS PRI, CON LA TARJETA : 5489133208360204 EL 2024-05-22 </t>
  </si>
  <si>
    <t xml:space="preserve">Apple pay: COMPRA EN ARAMARK 4X CAF CAMPUS PRI, CON LA TARJETA : 5489133208360204 EL 2024-05-22 </t>
  </si>
  <si>
    <t xml:space="preserve">TRANSFERENCIA A FAVOR DE Entrega Rapida Courier Express S.L CONCEPTO: 13000137 </t>
  </si>
  <si>
    <t xml:space="preserve">COMPRA EN WWW.AMAZON* 404-110876, CON LA TARJETA : 5489133210353841 EL 2024-05-20 </t>
  </si>
  <si>
    <t xml:space="preserve">Apple pay: COMPRA EN MCDONALDS-MORATALAZ, CON LA TARJETA : 5489133210353841 EL 2024-05-22 </t>
  </si>
  <si>
    <t xml:space="preserve">Apple pay: COMPRA EN ARAMARK 4X CAF CAMPUS PRI, CON LA TARJETA : 5489133210353841 EL 2024-05-21 </t>
  </si>
  <si>
    <t xml:space="preserve">COMPRA EN UBER *EATS, CON LA TARJETA : 5489133208360204 EL 2024-05-17 </t>
  </si>
  <si>
    <t xml:space="preserve">Apple pay: COMPRA EN Revolut**0164*, CON LA TARJETA : 5489133210353841 EL 2024-05-17 </t>
  </si>
  <si>
    <t xml:space="preserve">Apple pay: COMPRA EN IKEA GOYA HFB, CON LA TARJETA : 5489133208122208 EL 2024-05-19 </t>
  </si>
  <si>
    <t xml:space="preserve">Apple pay: COMPRA EN ALCAMPO S A MORATALAZ, CON LA TARJETA : 5489133208360204 EL 2024-05-19 </t>
  </si>
  <si>
    <t xml:space="preserve">Apple pay: COMPRA EN UN BIZCOCHO PARA TEO, CON LA TARJETA : 5489133210353841 EL 2024-05-19 </t>
  </si>
  <si>
    <t xml:space="preserve">Apple pay: COMPRA EN AUTOSERVICIO, CON LA TARJETA : 5489133210353841 EL 2024-05-19 </t>
  </si>
  <si>
    <t xml:space="preserve">Apple pay: COMPRA EN IKEA GOYA FOOD, CON LA TARJETA : 5489133210353841 EL 2024-05-19 </t>
  </si>
  <si>
    <t xml:space="preserve">Apple pay: COMPRA EN ACUARELA, CON LA TARJETA : 5489133210353841 EL 2024-05-19 </t>
  </si>
  <si>
    <t xml:space="preserve">Apple pay: COMPRA EN MERCADONA MANUEL MACHADO, CON LA TARJETA : 5489133208122208 EL 2024-05-18 </t>
  </si>
  <si>
    <t xml:space="preserve">Apple pay: COMPRA EN MERCADONA MANUEL MACHADO, CON LA TARJETA : 5489133208360204 EL 2024-05-18 </t>
  </si>
  <si>
    <t xml:space="preserve">Apple pay: COMPRA EN ALCAMPO S A MORATALAZ, CON LA TARJETA : 5489133208360204 EL 2024-05-18 </t>
  </si>
  <si>
    <t xml:space="preserve">Apple pay: COMPRA EN LOS TORREZNOS -GOYA-, CON LA TARJETA : 5489133210353841 EL 2024-05-18 </t>
  </si>
  <si>
    <t xml:space="preserve">Apple pay: COMPRA EN UN BIZCOCHO PARA TEO, CON LA TARJETA : 5489133210353841 EL 2024-05-18 </t>
  </si>
  <si>
    <t xml:space="preserve">Apple pay: COMPRA EN ALCAMPO S A MORATALAZ, CON LA TARJETA : 5489133210353841 EL 2024-05-18 </t>
  </si>
  <si>
    <t xml:space="preserve">Apple pay: COMPRA EN FARMACIA ENTREARROYOS1, CON LA TARJETA : 5489133208122208 EL 2024-05-17 </t>
  </si>
  <si>
    <t xml:space="preserve">Apple pay: COMPRA EN MERCADONA MANUEL MACHADO, CON LA TARJETA : 5489133208122208 EL 2024-05-17 </t>
  </si>
  <si>
    <t xml:space="preserve">Apple pay: COMPRA EN ALCAMPO S A MORATALAZ, CON LA TARJETA : 5489133208122208 EL 2024-05-17 </t>
  </si>
  <si>
    <t>Inversión</t>
  </si>
  <si>
    <t xml:space="preserve">TRANSFERENCIA A FAVOR DE IBKR CONCEPTO: U6384508 / NICOLAS D Perez </t>
  </si>
  <si>
    <t xml:space="preserve">Apple pay: COMPRA EN PANISHOP DE LOS VINATEROS, CON LA TARJETA : 5489133210353841 EL 2024-05-17 </t>
  </si>
  <si>
    <t xml:space="preserve">Apple pay: COMPRA EN MERCADONA MANUEL MACHADO, CON LA TARJETA : 5489133210353841 EL 2024-05-17 </t>
  </si>
  <si>
    <t xml:space="preserve">Apple pay: COMPRA EN MAISON KAYSER, CON LA TARJETA : 5489133208122208 EL 2024-05-16 </t>
  </si>
  <si>
    <t xml:space="preserve">Apple pay: COMPRA EN ALCAMPO S A MORATALAZ, CON LA TARJETA : 5489133208122208 EL 2024-05-15 </t>
  </si>
  <si>
    <t xml:space="preserve">COMPRA EN UBER *EATS, CON LA TARJETA : 5489133208360204 EL 2024-05-12 </t>
  </si>
  <si>
    <t xml:space="preserve">COMPRA EN APPLE.COM/BILL, CON LA TARJETA : 5489133208360204 EL 2024-05-13 </t>
  </si>
  <si>
    <t xml:space="preserve">Apple pay: COMPRA EN ALCAMPO S A MORATALAZ, CON LA TARJETA : 5489133210353841 EL 2024-05-15 </t>
  </si>
  <si>
    <t xml:space="preserve">Apple pay: COMPRA EN ARAMARK 4X CAF CAMPUS PRI, CON LA TARJETA : 5489133210353841 EL 2024-05-14 </t>
  </si>
  <si>
    <t xml:space="preserve">COMPRA EN ARAMARK 4X CAF CAMPUS PRI, CON LA TARJETA : 5489133210353841 EL 2024-05-14 </t>
  </si>
  <si>
    <t xml:space="preserve">Apple pay: COMPRA EN BURGER KING QUEVEDO, CON LA TARJETA : 5489133208122208 EL 2024-05-13 </t>
  </si>
  <si>
    <t xml:space="preserve">TRANSFERENCIA A FAVOR DE PEREZ PANTO NICOLAS CONCEPTO: Mercado </t>
  </si>
  <si>
    <t xml:space="preserve">COMPRA EN UBER *EATS HELP.UBER.C, CON LA TARJETA : 5489133208360204 EL 2024-05-10 </t>
  </si>
  <si>
    <t xml:space="preserve">Apple pay: COMPRA EN Revolut**6925*, CON LA TARJETA : 5489133208360204 EL 2024-05-09 </t>
  </si>
  <si>
    <t xml:space="preserve">COMPRA EN NETFLIX.COM, CON LA TARJETA : 5489133208360204 EL 2024-05-10 </t>
  </si>
  <si>
    <t xml:space="preserve">TRANSFERENCIA DE PEREZ PANTO NICOLAS, CONCEPTO Mercado </t>
  </si>
  <si>
    <t xml:space="preserve">Apple pay: COMPRA EN SumUp *Pablo cabrero, CON LA TARJETA : 5489133210353841 EL 2024-05-11 </t>
  </si>
  <si>
    <t xml:space="preserve">Apple pay: COMPRA EN ARAMARK 4X CAF CAMPUS PRI, CON LA TARJETA : 5489133210353841 EL 2024-05-13 </t>
  </si>
  <si>
    <t xml:space="preserve">Apple pay: COMPRA EN ALCAMPO S A MORATALAZ, CON LA TARJETA : 5489133210353841 EL 2024-05-12 </t>
  </si>
  <si>
    <t xml:space="preserve">Apple pay: COMPRA EN EL EMBA H Y M S.L., CON LA TARJETA : 5489133210353841 EL 2024-05-12 </t>
  </si>
  <si>
    <t xml:space="preserve">Apple pay: COMPRA EN JOSE ANTONIO MOLINA, CON LA TARJETA : 5489133210353841 EL 2024-05-12 </t>
  </si>
  <si>
    <t xml:space="preserve">Apple pay: COMPRA EN CONFITERIA EL RIOJANO, CON LA TARJETA : 5489133210353841 EL 2024-05-12 </t>
  </si>
  <si>
    <t xml:space="preserve">COMPRA EN EL CORTE INGLES DEPARTAM., CON LA TARJETA : 5489133210353841 EL 2024-05-12 </t>
  </si>
  <si>
    <t xml:space="preserve">Apple pay: COMPRA EN MCDONALDS-MORATALAZ, CON LA TARJETA : 5489133208122208 EL 2024-05-11 </t>
  </si>
  <si>
    <t xml:space="preserve">Apple pay: COMPRA EN ALCAMPO S A MORATALAZ, CON LA TARJETA : 5489133208360204 EL 2024-05-11 </t>
  </si>
  <si>
    <t xml:space="preserve">Apple pay: COMPRA EN MERCADONA MANUEL MACHADO, CON LA TARJETA : 5489133210353841 EL 2024-05-11 </t>
  </si>
  <si>
    <t xml:space="preserve">Apple pay: COMPRA EN PUNTO ENTRE ARROYOS, CON LA TARJETA : 5489133210353841 EL 2024-05-11 </t>
  </si>
  <si>
    <t xml:space="preserve">RECIBO UNIVERSIDAD NEBRIJA N? RECIBO 0073 0100 755 CFDYMDH REF. MANDATO UNNEACA0021984800039925 </t>
  </si>
  <si>
    <t xml:space="preserve">Apple pay: COMPRA EN MANOLO BAKES, CON LA TARJETA : 5489133210353841 EL 2024-05-10 </t>
  </si>
  <si>
    <t xml:space="preserve">Apple pay: COMPRA EN STARBUCKS PRINCESA 40 MAD, CON LA TARJETA : 5489133210353841 EL 2024-05-10 </t>
  </si>
  <si>
    <t xml:space="preserve">Apple pay: COMPRA EN MERCADONA MANUEL MACHADO, CON LA TARJETA : 5489133208122208 EL 2024-05-09 </t>
  </si>
  <si>
    <t xml:space="preserve">COMPRA EN APP CRTM, CON LA TARJETA : 5489133208360204 EL 2024-05-09 </t>
  </si>
  <si>
    <t xml:space="preserve">Apple pay: COMPRA EN ARAMARK 4X CAF CAMPUS PRI, CON LA TARJETA : 5489133210353841 EL 2024-05-09 </t>
  </si>
  <si>
    <t xml:space="preserve">Apple pay: COMPRA EN MAISON KAYSER, CON LA TARJETA : 5489133208122208 EL 2024-05-08 </t>
  </si>
  <si>
    <t xml:space="preserve">Apple pay: COMPRA EN ARAMARK 4X CAF CAMPUS PRI, CON LA TARJETA : 5489133210353841 EL 2024-05-08 </t>
  </si>
  <si>
    <t xml:space="preserve">Apple pay: COMPRA EN MANOLO BAKES, CON LA TARJETA : 5489133208122208 EL 2024-05-07 </t>
  </si>
  <si>
    <t xml:space="preserve">Apple pay: COMPRA EN MCDONALDS-MORATALAZ, CON LA TARJETA : 5489133208122208 EL 2024-05-07 </t>
  </si>
  <si>
    <t xml:space="preserve">Apple pay: COMPRA EN MANOLO BAKES, CON LA TARJETA : 5489133208360204 EL 2024-05-07 </t>
  </si>
  <si>
    <t xml:space="preserve">Apple pay: COMPRA EN WORKCAFE, CON LA TARJETA : 5489133208360204 EL 2024-05-06 </t>
  </si>
  <si>
    <t xml:space="preserve">Apple pay: COMPRA EN MARKET AGUILERA, CON LA TARJETA : 5489133208360204 EL 2024-05-06 </t>
  </si>
  <si>
    <t xml:space="preserve">COMPRA EN UBER *EATS, CON LA TARJETA : 5489133208360204 EL 2024-05-03 </t>
  </si>
  <si>
    <t xml:space="preserve">COMPRA EN UBER *EATS, CON LA TARJETA : 5489133208360204 EL 2024-05-02 </t>
  </si>
  <si>
    <t xml:space="preserve">Apple pay: COMPRA EN KIOSCO HELADOS NASMA, CON LA TARJETA : 5489133208122208 EL 2024-05-05 </t>
  </si>
  <si>
    <t xml:space="preserve">Apple pay: COMPRA EN ALCAMPO S A MORATALAZ, CON LA TARJETA : 5489133208122208 EL 2024-05-05 </t>
  </si>
  <si>
    <t xml:space="preserve">REGULARIZACION COMPRA EN IKEA VAGUADA RBW, CON LA TARJETA : 5489133208122208 EL 2024-05-04 </t>
  </si>
  <si>
    <t xml:space="preserve">Apple pay: COMPRA EN GALIPAN, CON LA TARJETA : 5489133208122208 EL 2024-05-04 </t>
  </si>
  <si>
    <t xml:space="preserve">Apple pay: COMPRA EN ALCAMPO S A MORATALAZ, CON LA TARJETA : 5489133208122208 EL 2024-05-04 </t>
  </si>
  <si>
    <t xml:space="preserve">Apple pay: COMPRA EN GREEK AND SHOP, CON LA TARJETA : 5489133208122208 EL 2024-05-04 </t>
  </si>
  <si>
    <t xml:space="preserve">Apple pay: COMPRA EN FRANCACHELA 1, CON LA TARJETA : 5489133208122208 EL 2024-05-04 </t>
  </si>
  <si>
    <t xml:space="preserve">Apple pay: COMPRA EN SANTAGLORIA SAN BERNAR, CON LA TARJETA : 5489133208122208 EL 2024-05-04 </t>
  </si>
  <si>
    <t xml:space="preserve">COMPRA EN ALCAMPO S A MORATALAZ, CON LA TARJETA : 5489133208360204 EL 2024-05-04 </t>
  </si>
  <si>
    <t xml:space="preserve">Apple pay: COMPRA EN MERCADONA MANUEL MACHADO, CON LA TARJETA : 5489133208360204 EL 2024-05-04 </t>
  </si>
  <si>
    <t xml:space="preserve">Apple pay: COMPRA EN PANISHOP DE LOS VINATEROS, CON LA TARJETA : 5489133208122208 EL 2024-05-03 </t>
  </si>
  <si>
    <t xml:space="preserve">TRANSFERENCIA DE PEREZ PANTO NICOLAS, CONCEPTO Pagos mensuales y adicional </t>
  </si>
  <si>
    <t xml:space="preserve">TRANSFERENCIA A FAVOR DE GRADOS TESIS Y MASTERS CONCEPTO: Formaci?n + nddp14 - 2 </t>
  </si>
  <si>
    <t>TRANSFERENCIA DE PEREZ PANTO NICOLAS, CONCEPTO Arreglo por tarjeta bloqueada, pagos de disfrute hech</t>
  </si>
  <si>
    <t xml:space="preserve">RECIBO SANITAS S A DE SEGUROS N? RECIBO 0073 0100 755 CDXRFCJ REF. MANDATO 800018385362 </t>
  </si>
  <si>
    <t xml:space="preserve">RECIBO SANITAS S A DE SEGUROS N? RECIBO 0073 0100 755 CDZCKCC REF. MANDATO 800018385362 </t>
  </si>
  <si>
    <t>TRANSFERENCIA A FAVOR DE PEREZ PANTO NICOLAS CONCEPTO: Arreglo por tarjeta bloqueada, pagos de disfr</t>
  </si>
  <si>
    <t xml:space="preserve">TRANSFERENCIA A FAVOR DE PEREZ PANTO NICOLAS CONCEPTO: Pagos mensuales y adicional </t>
  </si>
  <si>
    <t xml:space="preserve">TRANSFERENCIA DE E KABEL ESPANA S.L., CONCEPTO PAGO NOMINA ABRIL 2024 NP </t>
  </si>
  <si>
    <t xml:space="preserve">Apple pay: COMPRA EN LA COCINA DE SAN ROMAN, CON LA TARJETA : 5489133208122208 EL 2024-05-02 </t>
  </si>
  <si>
    <t xml:space="preserve">COMPRA EN UBER *EATS, CON LA TARJETA : 5489133208360204 EL 2024-04-29 </t>
  </si>
  <si>
    <t>RECIBO CAIXABANK PAYMENTS CONSUMER, E.f.c., E N? RECIBO 0073 0100 755 CDZFRRZ REF. MANDATO 202307581</t>
  </si>
  <si>
    <t>RECIBO CAIXABANK PAYMENTS CONSUMER, E.f.c., E N? RECIBO 0073 0100 755 CDZFRXN REF. MANDATO 202308211</t>
  </si>
  <si>
    <t>RECIBO CAIXABANK PAYMENTS CONSUMER, E.f.c., E N? RECIBO 0073 0100 755 CDZFSJY REF. MANDATO 202309651</t>
  </si>
  <si>
    <t xml:space="preserve">Apple pay: COMPRA EN MCDONALDS-MORATALAZ, CON LA TARJETA : 5489133208122208 EL 2024-04-30 </t>
  </si>
  <si>
    <t xml:space="preserve">Apple pay: COMPRA EN LA CASITA-PLAZA CASTILLA, CON LA TARJETA : 5489133208360204 EL 2024-04-30 </t>
  </si>
  <si>
    <t xml:space="preserve">Apple pay: COMPRA EN VIENA CAPELLANES GOYA, CON LA TARJETA : 5489133208360204 EL 2024-04-30 </t>
  </si>
  <si>
    <t xml:space="preserve">Apple pay: COMPRA EN ARAMARK 4X CAF CAMPUS PRI, CON LA TARJETA : 5489133208360204 EL 2024-04-30 </t>
  </si>
  <si>
    <t xml:space="preserve">COMPRA EN ARAMARK 4X CAF CAMPUS PRI, CON LA TARJETA : 5489133208360204 EL 2024-04-30 </t>
  </si>
  <si>
    <t xml:space="preserve">Apple pay: COMPRA EN MAISON KAYSER, CON LA TARJETA : 5489133208122208 EL 2024-04-29 </t>
  </si>
  <si>
    <t xml:space="preserve">COMPRA EN UBER *EATS, CON LA TARJETA : 5489133208360204 EL 2024-04-26 </t>
  </si>
  <si>
    <t xml:space="preserve">COMPRA EN AMAZON* 404-5385826-94, CON LA TARJETA : 5489133210353833 EL 2024-04-26 </t>
  </si>
  <si>
    <t xml:space="preserve">Apple pay: COMPRA EN TACOS DON MANOLITO., CON LA TARJETA : 5489133208122208 EL 2024-04-28 </t>
  </si>
  <si>
    <t xml:space="preserve">Apple pay: COMPRA EN CANEL ROLLS, CON LA TARJETA : 5489133208122208 EL 2024-04-28 </t>
  </si>
  <si>
    <t xml:space="preserve">Apple pay: COMPRA EN ALCAMPO28029-VAGUADA, CON LA TARJETA : 5489133208122208 EL 2024-04-28 </t>
  </si>
  <si>
    <t xml:space="preserve">Apple pay: COMPRA EN SPRINGFIELD WOMEN, CON LA TARJETA : 5489133208122208 EL 2024-04-28 </t>
  </si>
  <si>
    <t xml:space="preserve">Apple pay: COMPRA EN RODILLA LA VAGUADA, CON LA TARJETA : 5489133208122208 EL 2024-04-28 </t>
  </si>
  <si>
    <t xml:space="preserve">Apple pay: COMPRA EN HIPERBAZAR, CON LA TARJETA : 5489133208122208 EL 2024-04-28 </t>
  </si>
  <si>
    <t xml:space="preserve">Apple pay: COMPRA EN ALAMEDA LOTERIAS S L, CON LA TARJETA : 5489133208122208 EL 2024-04-27 </t>
  </si>
  <si>
    <t xml:space="preserve">Apple pay: COMPRA EN ALCAMPO S A MORATALAZ, CON LA TARJETA : 5489133208122208 EL 2024-04-27 </t>
  </si>
  <si>
    <t xml:space="preserve">Apple pay: COMPRA EN MERCADONA MANUEL MACHADO, CON LA TARJETA : 5489133208122208 EL 2024-04-27 </t>
  </si>
  <si>
    <t xml:space="preserve">Apple pay: COMPRA EN MCDONALDS-MORATALAZ, CON LA TARJETA : 5489133208122208 EL 2024-04-27 </t>
  </si>
  <si>
    <t xml:space="preserve">Apple pay: COMPRA EN MERCADONA MANUEL MACHADO, CON LA TARJETA : 5489133208360204 EL 2024-04-27 </t>
  </si>
  <si>
    <t xml:space="preserve">Apple pay: COMPRA EN ALCAMPO S A MORATALAZ, CON LA TARJETA : 5489133208360204 EL 2024-04-27 </t>
  </si>
  <si>
    <t xml:space="preserve">Apple pay: COMPRA EN PANISHOP DE LOS VINATEROS, CON LA TARJETA : 5489133208360204 EL 2024-04-26 </t>
  </si>
  <si>
    <t xml:space="preserve">Apple pay: COMPRA EN CAFETERIA EL PASO, CON LA TARJETA : 5489133208122208 EL 2024-04-25 </t>
  </si>
  <si>
    <t xml:space="preserve">Apple pay: COMPRA EN MACDONALD MAGALLANES, CON LA TARJETA : 5489133208122208 EL 2024-04-25 </t>
  </si>
  <si>
    <t xml:space="preserve">COMPRA EN UBER *ONE, CON LA TARJETA : 5489133210353833 EL 2024-04-23 </t>
  </si>
  <si>
    <t xml:space="preserve">Apple pay: COMPRA EN MAISON KAYSER, CON LA TARJETA : 5489133208122208 EL 2024-04-24 </t>
  </si>
  <si>
    <t xml:space="preserve">Apple pay: COMPRA EN PANARIA PRINCIPE DE VERGA, CON LA TARJETA : 5489133208360204 EL 2024-04-24 </t>
  </si>
  <si>
    <t xml:space="preserve">Apple pay: COMPRA EN PRIMARK LA VAGUADA, CON LA TARJETA : 5489133208122208 EL 2024-04-21 </t>
  </si>
  <si>
    <t xml:space="preserve">RECIBO ORANGE ESPAGNE S.A. N? RECIBO 0073 0100 755 CDWSBWL REF. MANDATO OSP202308KENAN02276921506 </t>
  </si>
  <si>
    <t xml:space="preserve">Apple pay: COMPRA EN PANISHOP DE LOS VINATEROS, CON LA TARJETA : 5489133208360204 EL 2024-04-23 </t>
  </si>
  <si>
    <t xml:space="preserve">Apple pay: COMPRA EN DECATHLON ESPANA S.A.U, CON LA TARJETA : 5489133210353833 EL 2024-04-21 </t>
  </si>
  <si>
    <t xml:space="preserve">Apple pay: COMPRA EN MAISON KAYSER, CON LA TARJETA : 5489133208122208 EL 2024-04-22 </t>
  </si>
  <si>
    <t>RECIBO TOTALENERGIES CLIENTESSAU N? RECIBO 0073 0100 755 CDWPMPM REF. MANDATO NCESIGS241020230000000</t>
  </si>
  <si>
    <t xml:space="preserve">TRANSFERENCIA DE AYES CONSULTING, S.L., CONCEPTO GASTOS MARZO C.PAZ </t>
  </si>
  <si>
    <t xml:space="preserve">Apple pay: COMPRA EN DECATHLON PRINCESA, CON LA TARJETA : 5489133210353833 EL 2024-04-22 </t>
  </si>
  <si>
    <t xml:space="preserve">COMPRA EN EL CORTE INGLES DEPARTAM., CON LA TARJETA : 5489133210353833 EL 2024-04-22 </t>
  </si>
  <si>
    <t xml:space="preserve">COMPRA EN MNE*95018744Moneynet_S, CON LA TARJETA : 5489133210353833 EL 2024-04-20 </t>
  </si>
  <si>
    <t xml:space="preserve">COMPRA EN ARAMARK 4X CAF CAMPUS PRI, CON LA TARJETA : 5489133210353833 EL 2024-04-22 </t>
  </si>
  <si>
    <t xml:space="preserve">Apple pay: COMPRA EN ALLIANCE VENDING, CON LA TARJETA : 5489133210353833 EL 2024-04-22 </t>
  </si>
  <si>
    <t xml:space="preserve">ABONO EN LA TARJETA 5489133210353833 EL 2024-04-22 </t>
  </si>
  <si>
    <t xml:space="preserve">Apple pay: COMPRA EN IKEA VAGUADA HFB, CON LA TARJETA : 5489133208122208 EL 2024-04-21 </t>
  </si>
  <si>
    <t xml:space="preserve">Apple pay: COMPRA EN ALCAMPO S A MORATALAZ, CON LA TARJETA : 5489133208122208 EL 2024-04-21 </t>
  </si>
  <si>
    <t xml:space="preserve">Apple pay: COMPRA EN ALCAMPO S A MORATALAZ, CON LA TARJETA : 5489133208360204 EL 2024-04-21 </t>
  </si>
  <si>
    <t xml:space="preserve">Apple pay: COMPRA EN MC DONALD'S VAGUADA, CON LA TARJETA : 5489133210353833 EL 2024-04-21 </t>
  </si>
  <si>
    <t xml:space="preserve">Apple pay: COMPRA EN FIVE GUYS SPAIN S L U, CON LA TARJETA : 5489133210353833 EL 2024-04-21 </t>
  </si>
  <si>
    <t xml:space="preserve">Apple pay: COMPRA EN MERCADONA MANUEL MACHADO, CON LA TARJETA : 5489133208360204 EL 2024-04-20 </t>
  </si>
  <si>
    <t xml:space="preserve">Apple pay: COMPRA EN ALCAMPO S A MORATALAZ, CON LA TARJETA : 5489133210353833 EL 2024-04-20 </t>
  </si>
  <si>
    <t xml:space="preserve">Apple pay: COMPRA EN HELADOS MAISON GLACE ESPA, CON LA TARJETA : 5489133210353833 EL 2024-04-20 </t>
  </si>
  <si>
    <t xml:space="preserve">Apple pay: COMPRA EN MAISON KAYSER, CON LA TARJETA : 5489133210353833 EL 2024-04-20 </t>
  </si>
  <si>
    <t xml:space="preserve">Apple pay: COMPRA EN SPRINGFIELD, CON LA TARJETA : 5489133210353833 EL 2024-04-20 </t>
  </si>
  <si>
    <t xml:space="preserve">Apple pay: COMPRA EN IKEA GOYA HFB, CON LA TARJETA : 5489133210353833 EL 2024-04-20 </t>
  </si>
  <si>
    <t xml:space="preserve">Apple pay: COMPRA EN LA CACHITERI MONTERA, CON LA TARJETA : 5489133210353833 EL 2024-04-20 </t>
  </si>
  <si>
    <t xml:space="preserve">Apple pay: COMPRA EN C800 C D MORATALAZ, CON LA TARJETA : 5489133208122208 EL 2024-04-19 </t>
  </si>
  <si>
    <t xml:space="preserve">Apple pay: COMPRA EN MANOLO BAKES, CON LA TARJETA : 5489133210353833 EL 2024-04-19 </t>
  </si>
  <si>
    <t xml:space="preserve">Apple pay: COMPRA EN TIERRA BURRITOS QUEVEDO, CON LA TARJETA : 5489133210353833 EL 2024-04-19 </t>
  </si>
  <si>
    <t xml:space="preserve">Apple pay: COMPRA EN SAKALE, CON LA TARJETA : 5489133210353833 EL 2024-04-19 </t>
  </si>
  <si>
    <t xml:space="preserve">Apple pay: COMPRA EN EL COLMAO ECO - CREPE APO, CON LA TARJETA : 5489133210353833 EL 2024-04-19 </t>
  </si>
  <si>
    <t xml:space="preserve">Apple pay: COMPRA EN ARAMARK 4X CAF CAMPUS PRI, CON LA TARJETA : 5489133210353833 EL 2024-04-18 </t>
  </si>
  <si>
    <t xml:space="preserve">Apple pay: COMPRA EN PRIMAPRIX A219, CON LA TARJETA : 5489133210353833 EL 2024-04-18 </t>
  </si>
  <si>
    <t xml:space="preserve">Apple pay: COMPRA EN PANARIA PRINCIPE DE VERGA, CON LA TARJETA : 5489133210353833 EL 2024-04-17 </t>
  </si>
  <si>
    <t xml:space="preserve">Apple pay: COMPRA EN ARAMARK 4X CAF CAMPUS PRI, CON LA TARJETA : 5489133210353833 EL 2024-04-17 </t>
  </si>
  <si>
    <t xml:space="preserve">COMPRA EN APPLE.COM/BILL, CON LA TARJETA : 5489133208360204 EL 2024-04-13 </t>
  </si>
  <si>
    <t xml:space="preserve">Apple pay: COMPRA EN COSTCO WHOLESALE SPAIN, S, CON LA TARJETA : 5489133210353833 EL 2024-04-14 </t>
  </si>
  <si>
    <t xml:space="preserve">Apple pay: COMPRA EN PAPA JOHNS MORATALAZ, CON LA TARJETA : 5489133210353833 EL 2024-04-14 </t>
  </si>
  <si>
    <t xml:space="preserve">Apple pay: COMPRA EN MERCADONA MANUEL MACHADO, CON LA TARJETA : 5489133208360204 EL 2024-04-13 </t>
  </si>
  <si>
    <t xml:space="preserve">Apple pay: COMPRA EN ALCAMPO S A MORATALAZ, CON LA TARJETA : 5489133208360204 EL 2024-04-13 </t>
  </si>
  <si>
    <t xml:space="preserve">Apple pay: COMPRA EN SU FRUTA LOLA SL, CON LA TARJETA : 5489133208360204 EL 2024-04-13 </t>
  </si>
  <si>
    <t xml:space="preserve">Apple pay: COMPRA EN MERCADONA MANUEL MACHADO, CON LA TARJETA : 5489133210353833 EL 2024-04-13 </t>
  </si>
  <si>
    <t xml:space="preserve">Apple pay: COMPRA EN ALCAMPO S A MORATALAZ, CON LA TARJETA : 5489133210353833 EL 2024-04-13 </t>
  </si>
  <si>
    <t xml:space="preserve">Apple pay: COMPRA EN MCDONALDS-MORATALAZ, CON LA TARJETA : 5489133210353833 EL 2024-04-13 </t>
  </si>
  <si>
    <t xml:space="preserve">Apple pay: COMPRA EN MERCADONA MANUEL MACHADO, CON LA TARJETA : 5489133208122208 EL 2024-04-12 </t>
  </si>
  <si>
    <t xml:space="preserve">Apple pay: COMPRA EN MERCADONA MANUEL MACHADO, CON LA TARJETA : 5489133208122208 EL 2024-04-11 </t>
  </si>
  <si>
    <t xml:space="preserve">RECIBO UNIVERSIDAD NEBRIJA N? RECIBO 0073 0100 755 CDTVXMW REF. MANDATO UNNEACA0021984800039925 </t>
  </si>
  <si>
    <t xml:space="preserve">COMPRA EN NETFLIX.COM, CON LA TARJETA : 5489133208360204 EL 2024-04-10 </t>
  </si>
  <si>
    <t xml:space="preserve">Apple pay: COMPRA EN PANARIA PRINCIPE DE VERGA, CON LA TARJETA : 5489133210353833 EL 2024-04-11 </t>
  </si>
  <si>
    <t xml:space="preserve">Apple pay: COMPRA EN ARAMARK 4X CAF CAMPUS PRI, CON LA TARJETA : 5489133210353833 EL 2024-04-11 </t>
  </si>
  <si>
    <t xml:space="preserve">Apple pay: COMPRA EN ACUARELA, CON LA TARJETA : 5489133210353833 EL 2024-04-11 </t>
  </si>
  <si>
    <t xml:space="preserve">Apple pay: COMPRA EN BURGER KING QUEVEDO, CON LA TARJETA : 5489133208122208 EL 2024-04-10 </t>
  </si>
  <si>
    <t xml:space="preserve">COMPRA EN WEB CRTM, CON LA TARJETA : 5489133208122208 EL 2024-04-09 </t>
  </si>
  <si>
    <t xml:space="preserve">COMPRA EN APP CRTM, CON LA TARJETA : 5489133208360204 EL 2024-04-09 </t>
  </si>
  <si>
    <t xml:space="preserve">COMPRA EN UBER *EATS, CON LA TARJETA : 5489133210353833 EL 2024-04-06 </t>
  </si>
  <si>
    <t xml:space="preserve">Apple pay: COMPRA EN PRIMARK LA VAGUADA, CON LA TARJETA : 5489133210353833 EL 2024-04-07 </t>
  </si>
  <si>
    <t xml:space="preserve">Apple pay: COMPRA EN PANARIA PRINCIPE DE VERGA, CON LA TARJETA : 5489133210353833 EL 2024-04-08 </t>
  </si>
  <si>
    <t xml:space="preserve">Apple pay: COMPRA EN UNIQLO Madrid Serrano, CON LA TARJETA : 5489133210353833 EL 2024-04-06 </t>
  </si>
  <si>
    <t xml:space="preserve">Apple pay: COMPRA EN FRUTAS SAMPINMA, CON LA TARJETA : 5489133208360204 EL 2024-04-07 </t>
  </si>
  <si>
    <t xml:space="preserve">Apple pay: COMPRA EN RODILLA LA VAGUADA, CON LA TARJETA : 5489133210353833 EL 2024-04-07 </t>
  </si>
  <si>
    <t xml:space="preserve">Apple pay: COMPRA EN ALCAMPO28029-VAGUADA, CON LA TARJETA : 5489133210353833 EL 2024-04-07 </t>
  </si>
  <si>
    <t xml:space="preserve">BIZUM A FAVOR DE MARIA GARUTTI FERNANDEZ CONCEPTO: bocadillo de calamar </t>
  </si>
  <si>
    <t xml:space="preserve">BIZUM A FAVOR DE LAURA PACITTO FUSCO CONCEPTO: Sin concepto </t>
  </si>
  <si>
    <t xml:space="preserve">Apple pay: COMPRA EN RUTA DEL LUPULO,S.L., CON LA TARJETA : 5489133210353833 EL 2024-04-07 </t>
  </si>
  <si>
    <t xml:space="preserve">Apple pay: COMPRA EN LA CHARANGA, CON LA TARJETA : 5489133210353833 EL 2024-04-07 </t>
  </si>
  <si>
    <t xml:space="preserve">Apple pay: COMPRA EN THE ONE BEER, CON LA TARJETA : 5489133210353833 EL 2024-04-07 </t>
  </si>
  <si>
    <t xml:space="preserve">Apple pay: COMPRA EN SONRIE A LA VIRRA S.L, CON LA TARJETA : 5489133210353833 EL 2024-04-07 </t>
  </si>
  <si>
    <t xml:space="preserve">BIZUM A FAVOR DE Carolina Beatriz Da Silva CONCEPTO: costillas </t>
  </si>
  <si>
    <t xml:space="preserve">Apple pay: COMPRA EN DIVORARE TOLEDO, CON LA TARJETA : 5489133210353833 EL 2024-04-06 </t>
  </si>
  <si>
    <t xml:space="preserve">Apple pay: COMPRA EN NATAS DOURO, CON LA TARJETA : 5489133210353833 EL 2024-04-06 </t>
  </si>
  <si>
    <t xml:space="preserve">Apple pay: COMPRA EN IKEA GOYA FOOD, CON LA TARJETA : 5489133210353833 EL 2024-04-06 </t>
  </si>
  <si>
    <t xml:space="preserve">Apple pay: COMPRA EN IKEA GOYA HFB, CON LA TARJETA : 5489133210353833 EL 2024-04-06 </t>
  </si>
  <si>
    <t xml:space="preserve">Apple pay: COMPRA EN MERCADONA MANUEL MACHADO, CON LA TARJETA : 5489133210353833 EL 2024-04-06 </t>
  </si>
  <si>
    <t xml:space="preserve">Apple pay: COMPRA EN ESTANCO MORATALAZ 121, CON LA TARJETA : 5489133208122208 EL 2024-04-04 </t>
  </si>
  <si>
    <t xml:space="preserve">Apple pay: COMPRA EN PANARIA PRINCIPE DE VERGA, CON LA TARJETA : 5489133210353833 EL 2024-04-04 </t>
  </si>
  <si>
    <t>RECIBO CAIXABANK PAYMENTS CONSUMER, E.f.c., E N? RECIBO 0073 0100 755 CDQYWBC REF. MANDATO 202307581</t>
  </si>
  <si>
    <t>RECIBO CAIXABANK PAYMENTS CONSUMER, E.f.c., E N? RECIBO 0073 0100 755 CDQYWGT REF. MANDATO 202308211</t>
  </si>
  <si>
    <t>RECIBO CAIXABANK PAYMENTS CONSUMER, E.f.c., E N? RECIBO 0073 0100 755 CDQYWST REF. MANDATO 202309651</t>
  </si>
  <si>
    <t xml:space="preserve">TRANSFERENCIA DE PEREZ PANTO NICOLAS, CONCEPTO Pagos recurrentes del mes y mes siguiente </t>
  </si>
  <si>
    <t xml:space="preserve">TRANSFERENCIA A FAVOR DE PEREZ PANTO NICOLAS CONCEPTO: Pagos recurrentes del mes y mes siguiente </t>
  </si>
  <si>
    <t xml:space="preserve">TRANSFERENCIA DE E KABEL ESPANA S.L., CONCEPTO NOMINA MARZO 2024 NP </t>
  </si>
  <si>
    <t xml:space="preserve">RECIBO SANITAS S A DE SEGUROS N? RECIBO 0073 0100 755 CDMXPWT REF. MANDATO 800018385362 </t>
  </si>
  <si>
    <t>RECIBO TOTALENERGIES CLIENTESSAU N? RECIBO 0073 0100 755 CDQHNMH REF. MANDATO NCESIGS241020230000000</t>
  </si>
  <si>
    <t xml:space="preserve">REGULARIZACION COMPRA EN MERKAL MORATALAZ, CON LA TARJETA : 5489133210353833 EL 2024-04-02 </t>
  </si>
  <si>
    <t xml:space="preserve">Apple pay: COMPRA EN MERKAL MORATALAZ, CON LA TARJETA : 5489133210353833 EL 2024-04-02 </t>
  </si>
  <si>
    <t xml:space="preserve">Apple pay: COMPRA EN PANARIA PRINCIPE DE VERGA, CON LA TARJETA : 5489133210353833 EL 2024-04-02 </t>
  </si>
  <si>
    <t xml:space="preserve">COMPRA EN UBER *EATS, CON LA TARJETA : 5489133210353833 EL 2024-03-31 </t>
  </si>
  <si>
    <t xml:space="preserve">Apple pay: COMPRA EN BURGER KING QUEVEDO, CON LA TARJETA : 5489133208122208 EL 2024-04-01 </t>
  </si>
  <si>
    <t xml:space="preserve">COMPRA EN UBER *TRIP, CON LA TARJETA : 5489133210353833 EL 2024-03-28 </t>
  </si>
  <si>
    <t xml:space="preserve">Apple pay: COMPRA EN DANIEL ANIORTE ALC, CON LA TARJETA : 5489133210353833 EL 2024-03-28 </t>
  </si>
  <si>
    <t xml:space="preserve">Apple pay: COMPRA EN SumUp *Livanti Gelato, CON LA TARJETA : 5489133210353833 EL 2024-03-28 </t>
  </si>
  <si>
    <t xml:space="preserve">Apple pay: COMPRA EN ALCAMPO S A MORATALAZ, CON LA TARJETA : 5489133210353833 EL 2024-03-31 </t>
  </si>
  <si>
    <t xml:space="preserve">Apple pay: COMPRA EN TRIBUTOS ALICANTE, CON LA TARJETA : 5489133210353833 EL 2024-03-30 </t>
  </si>
  <si>
    <t xml:space="preserve">Apple pay: COMPRA EN CAFETERIA CIGARRERAS, CON LA TARJETA : 5489133210353833 EL 2024-03-30 </t>
  </si>
  <si>
    <t xml:space="preserve">Apple pay: COMPRA EN MAYOR PUNTO HOSTELEROS SL, CON LA TARJETA : 5489133210353833 EL 2024-03-30 </t>
  </si>
  <si>
    <t xml:space="preserve">Apple pay: COMPRA EN 756 - EAT AER ALC, CON LA TARJETA : 5489133210353833 EL 2024-03-30 </t>
  </si>
  <si>
    <t xml:space="preserve">Apple pay: COMPRA EN AREAS AO. ALICANTE (QUIOS, CON LA TARJETA : 5489133210353833 EL 2024-03-30 </t>
  </si>
  <si>
    <t xml:space="preserve">Apple pay: COMPRA EN ALICANTE AEROPUERTO, CON LA TARJETA : 5489133210353833 EL 2024-03-30 </t>
  </si>
  <si>
    <t xml:space="preserve">Apple pay: COMPRA EN UNO PUNTO MAR SL, CON LA TARJETA : 5489133210353833 EL 2024-03-29 </t>
  </si>
  <si>
    <t xml:space="preserve">Apple pay: COMPRA EN MEDITERRANEO REST, CON LA TARJETA : 5489133210353833 EL 2024-03-29 </t>
  </si>
  <si>
    <t xml:space="preserve">COMPRA EN FGV ALICANTE, CON LA TARJETA : 5489133210353833 EL 2024-03-29 </t>
  </si>
  <si>
    <t xml:space="preserve">Apple pay: COMPRA EN LA MASA DE TOMASA, CON LA TARJETA : 5489133210353833 EL 2024-03-29 </t>
  </si>
  <si>
    <t xml:space="preserve">Apple pay: COMPRA EN SOHO PLAZA, CON LA TARJETA : 5489133210353833 EL 2024-03-29 </t>
  </si>
  <si>
    <t xml:space="preserve">Apple pay: COMPRA EN CERVECERIA GRAVINA, CON LA TARJETA : 5489133210353833 EL 2024-03-29 </t>
  </si>
  <si>
    <t xml:space="preserve">Apple pay: COMPRA EN AEROP. ADOLFO SUAREZ MADR, CON LA TARJETA : 5489133210353833 EL 2024-03-28 </t>
  </si>
  <si>
    <t xml:space="preserve">Apple pay: COMPRA EN AUT LA ALCOYANA 2, CON LA TARJETA : 5489133210353833 EL 2024-03-28 </t>
  </si>
  <si>
    <t xml:space="preserve">Apple pay: COMPRA EN HOTEL DORMIRDCINE, CON LA TARJETA : 5489133210353833 EL 2024-03-28 </t>
  </si>
  <si>
    <t xml:space="preserve">Apple pay: COMPRA EN MEDITERRANEUM RESTAURANTE, CON LA TARJETA : 5489133210353833 EL 2024-03-28 </t>
  </si>
  <si>
    <t xml:space="preserve">Apple pay: COMPRA EN CASA DIMAS, CON LA TARJETA : 5489133210353833 EL 2024-03-28 </t>
  </si>
  <si>
    <t xml:space="preserve">Apple pay: COMPRA EN EDEN HERNANDEZ, CON LA TARJETA : 5489133210353833 EL 2024-03-28 </t>
  </si>
  <si>
    <t xml:space="preserve">Apple pay: COMPRA EN XIRINGUITO POSTIGUET, CON LA TARJETA : 5489133210353833 EL 2024-03-28 </t>
  </si>
  <si>
    <t xml:space="preserve">Apple pay: COMPRA EN RIQUISIMO 2021, CON LA TARJETA : 5489133210353833 EL 2024-03-28 </t>
  </si>
  <si>
    <t xml:space="preserve">Apple pay: COMPRA EN CERVECERIA GRAVINA, CON LA TARJETA : 5489133210353833 EL 2024-03-28 </t>
  </si>
  <si>
    <t xml:space="preserve">Apple pay: COMPRA EN MAISON KAYSER, CON LA TARJETA : 5489133208122208 EL 2024-03-27 </t>
  </si>
  <si>
    <t xml:space="preserve">Apple pay: COMPRA EN MERCADONA MANUEL MACHADO, CON LA TARJETA : 5489133208360204 EL 2024-03-27 </t>
  </si>
  <si>
    <t xml:space="preserve">Apple pay: COMPRA EN ALCAMPO S A MORATALAZ, CON LA TARJETA : 5489133208360204 EL 2024-03-27 </t>
  </si>
  <si>
    <t xml:space="preserve">Apple pay: COMPRA EN MACDONALD MAGALLANES, CON LA TARJETA : 5489133208122208 EL 2024-03-25 </t>
  </si>
  <si>
    <t>Deporte</t>
  </si>
  <si>
    <t xml:space="preserve">Apple pay: COMPRA EN NACIONAL RETIRO, CON LA TARJETA : 5489133210353833 EL 2024-03-24 </t>
  </si>
  <si>
    <t xml:space="preserve">Apple pay: COMPRA EN PALACIO CIBELES, CON LA TARJETA : 5489133210353833 EL 2024-03-24 </t>
  </si>
  <si>
    <t xml:space="preserve">Apple pay: COMPRA EN PANISHOP DE LOS VINATEROS, CON LA TARJETA : 5489133210353833 EL 2024-03-24 </t>
  </si>
  <si>
    <t xml:space="preserve">Apple pay: COMPRA EN ALCAMPO S A MORATALAZ, CON LA TARJETA : 5489133208360204 EL 2024-03-23 </t>
  </si>
  <si>
    <t xml:space="preserve">Apple pay: COMPRA EN MERCADONA MANUEL MACHADO, CON LA TARJETA : 5489133208360204 EL 2024-03-23 </t>
  </si>
  <si>
    <t xml:space="preserve">COMPRA EN AYTO MADRID DEPORTES, CON LA TARJETA : 5489133210353833 EL 2024-03-23 </t>
  </si>
  <si>
    <t xml:space="preserve">RECIBO ORANGE ESPAGNE S.A. Nº RECIBO 0073 0100 755 CDMMDYR REF. MANDATO OSP202308KENAN02276921506 </t>
  </si>
  <si>
    <t xml:space="preserve">Apple pay: COMPRA EN SUBWAY PRINCIPE PIO, CON LA TARJETA : 5489133210353833 EL 2024-03-21 </t>
  </si>
  <si>
    <t xml:space="preserve">Apple pay: COMPRA EN UVEPAN ALBERTO AGUILERA, CON LA TARJETA : 5489133210353833 EL 2024-03-21 </t>
  </si>
  <si>
    <t xml:space="preserve">Apple pay: COMPRA EN GESTION DE MAQUINAS, CON LA TARJETA : 5489133210353833 EL 2024-03-21 </t>
  </si>
  <si>
    <t xml:space="preserve">Apple pay: COMPRA EN ALLIANCE VENDING, CON LA TARJETA : 5489133210353833 EL 2024-03-21 </t>
  </si>
  <si>
    <t xml:space="preserve">Apple pay: COMPRA EN MERCADONA MANUEL MACHADO, CON LA TARJETA : 5489133208122208 EL 2024-03-20 </t>
  </si>
  <si>
    <t xml:space="preserve">COMPRA EN NETFLIX.COM, CON LA TARJETA : 5489133208360204 EL 2024-03-18 </t>
  </si>
  <si>
    <t xml:space="preserve">Apple pay: COMPRA EN GESTION DE MAQUINAS, CON LA TARJETA : 5489133210353833 EL 2024-03-19 </t>
  </si>
  <si>
    <t xml:space="preserve">Apple pay: COMPRA EN ALLIANCE VENDING, CON LA TARJETA : 5489133210353833 EL 2024-03-19 </t>
  </si>
  <si>
    <t xml:space="preserve">Apple pay: COMPRA EN BURGER KING QUEVEDO, CON LA TARJETA : 5489133208122208 EL 2024-03-18 </t>
  </si>
  <si>
    <t xml:space="preserve">COMPRA EN APPLE.COM/BILL, CON LA TARJETA : 5489133208360204 EL 2024-03-14 </t>
  </si>
  <si>
    <t xml:space="preserve">Apple pay: COMPRA EN ALLIANCE VENDING, CON LA TARJETA : 5489133210353833 EL 2024-03-18 </t>
  </si>
  <si>
    <t xml:space="preserve">Apple pay: COMPRA EN ARAMARK 4X CAF CAMPUS PRI, CON LA TARJETA : 5489133210353833 EL 2024-03-18 </t>
  </si>
  <si>
    <t xml:space="preserve">Apple pay: COMPRA EN ALCAMPO S A MORATALAZ, CON LA TARJETA : 5489133208122208 EL 2024-03-17 </t>
  </si>
  <si>
    <t xml:space="preserve">Apple pay: COMPRA EN ESCOTA, CON LA TARJETA : 5489133210353833 EL 2024-03-17 </t>
  </si>
  <si>
    <t xml:space="preserve">Apple pay: COMPRA EN MANDALO MARKET, CON LA TARJETA : 5489133210353833 EL 2024-03-17 </t>
  </si>
  <si>
    <t xml:space="preserve">Apple pay: COMPRA EN GALIPAN, CON LA TARJETA : 5489133210353833 EL 2024-03-17 </t>
  </si>
  <si>
    <t xml:space="preserve">Apple pay: COMPRA EN BURGER KING, CON LA TARJETA : 5489133210353833 EL 2024-03-17 </t>
  </si>
  <si>
    <t xml:space="preserve">Apple pay: COMPRA EN PERFUMERIA PRIMOR, CON LA TARJETA : 5489133208122208 EL 2024-03-16 </t>
  </si>
  <si>
    <t xml:space="preserve">Apple pay: COMPRA EN MERCADONA MANUEL MACHADO, CON LA TARJETA : 5489133208360204 EL 2024-03-16 </t>
  </si>
  <si>
    <t xml:space="preserve">Apple pay: COMPRA EN ALCAMPO S A MORATALAZ, CON LA TARJETA : 5489133208360204 EL 2024-03-16 </t>
  </si>
  <si>
    <t xml:space="preserve">Apple pay: COMPRA EN ALCAMPO S A MORATALAZ, CON LA TARJETA : 5489133210353833 EL 2024-03-16 </t>
  </si>
  <si>
    <t xml:space="preserve">Apple pay: COMPRA EN NINNETA, CON LA TARJETA : 5489133210353833 EL 2024-03-16 </t>
  </si>
  <si>
    <t xml:space="preserve">Apple pay: COMPRA EN ACUARELA, CON LA TARJETA : 5489133210353833 EL 2024-03-15 </t>
  </si>
  <si>
    <t xml:space="preserve">Apple pay: COMPRA EN MERCADONA MANUEL MACHADO, CON LA TARJETA : 5489133210353833 EL 2024-03-15 </t>
  </si>
  <si>
    <t xml:space="preserve">Apple pay: COMPRA EN BURGER KING QUEVEDO, CON LA TARJETA : 5489133208122208 EL 2024-03-13 </t>
  </si>
  <si>
    <t xml:space="preserve">Apple pay: COMPRA EN ARAMARK 4X CAF CAMPUS PRI, CON LA TARJETA : 5489133210353833 EL 2024-03-13 </t>
  </si>
  <si>
    <t xml:space="preserve">Apple pay: COMPRA EN MCDONALDS-MORATALAZ, CON LA TARJETA : 5489133210353833 EL 2024-03-13 </t>
  </si>
  <si>
    <t xml:space="preserve">RECIBO UNIVERSIDAD NEBRIJA Nº RECIBO 0073 0100 755 CDKRFCC REF. MANDATO UNNEACA0021984800039925 </t>
  </si>
  <si>
    <t xml:space="preserve">Apple pay: COMPRA EN ARAMARK 4X CAF CAMPUS PRI, CON LA TARJETA : 5489133210353833 EL 2024-03-12 </t>
  </si>
  <si>
    <t xml:space="preserve">Apple pay: COMPRA EN BURGER KING QUEVEDO, CON LA TARJETA : 5489133208122208 EL 2024-03-11 </t>
  </si>
  <si>
    <t xml:space="preserve">Apple pay: COMPRA EN FARMACIA ENTREARROYOS1, CON LA TARJETA : 5489133208360204 EL 2024-03-11 </t>
  </si>
  <si>
    <t xml:space="preserve">Apple pay: COMPRA EN PUNTO ENTRE ARROYOS, CON LA TARJETA : 5489133210353833 EL 2024-03-11 </t>
  </si>
  <si>
    <t xml:space="preserve">Apple pay: COMPRA EN Flights on Booking.com, CON LA TARJETA : 5489133210353833 EL 2024-03-08 </t>
  </si>
  <si>
    <t xml:space="preserve">COMPRA EN AMAZON* 404-3939741-41, CON LA TARJETA : 5489133210353833 EL 2024-03-07 </t>
  </si>
  <si>
    <t xml:space="preserve">Apple pay: COMPRA EN Hotel at Booking.com, CON LA TARJETA : 5489133210353833 EL 2024-03-07 </t>
  </si>
  <si>
    <t xml:space="preserve">Apple pay: COMPRA EN ARAMARK 4X CAF CAMPUS PRI, CON LA TARJETA : 5489133210353833 EL 2024-03-11 </t>
  </si>
  <si>
    <t xml:space="preserve">COMPRA EN APP CRTM, CON LA TARJETA : 5489133208360204 EL 2024-03-10 </t>
  </si>
  <si>
    <t xml:space="preserve">Apple pay: COMPRA EN ALCAMPO S A MORATALAZ, CON LA TARJETA : 5489133208360204 EL 2024-03-10 </t>
  </si>
  <si>
    <t xml:space="preserve">Apple pay: COMPRA EN CEREAL HUNTERS, CON LA TARJETA : 5489133210353833 EL 2024-03-10 </t>
  </si>
  <si>
    <t xml:space="preserve">COMPRA EN EL CORTE INGLES-DEPARTAM., CON LA TARJETA : 5489133210353833 EL 2024-03-10 </t>
  </si>
  <si>
    <t xml:space="preserve">COMPRA EN MERCADONA MANUEL MACHADO, CON LA TARJETA : 5489133208360204 EL 2024-03-09 </t>
  </si>
  <si>
    <t xml:space="preserve">COMPRA EN ALCAMPO S A MORATALAZ, CON LA TARJETA : 5489133208360204 EL 2024-03-09 </t>
  </si>
  <si>
    <t xml:space="preserve">Apple pay: COMPRA EN ACUARELA, CON LA TARJETA : 5489133210353833 EL 2024-03-08 </t>
  </si>
  <si>
    <t xml:space="preserve">Apple pay: COMPRA EN GESTION DE MAQUINAS, CON LA TARJETA : 5489133210353833 EL 2024-03-07 </t>
  </si>
  <si>
    <t xml:space="preserve">Apple pay: COMPRA EN ALLIANCE VENDING, CON LA TARJETA : 5489133210353833 EL 2024-03-07 </t>
  </si>
  <si>
    <t xml:space="preserve">Apple pay: COMPRA EN MARKET AGUILERA, CON LA TARJETA : 5489133210353833 EL 2024-03-07 </t>
  </si>
  <si>
    <t xml:space="preserve">REGULARIZACION Apple pay: COMPRA EN , CON LA TARJETA : 5489133210353833 EL 2024-03-07 </t>
  </si>
  <si>
    <t xml:space="preserve">Apple pay: COMPRA EN UBR* PENDING.UBER.COM, CON LA TARJETA : 5489133208122208 EL 2024-03-03 </t>
  </si>
  <si>
    <t xml:space="preserve">Apple pay: COMPRA EN PUNTO ENTRE ARROYOS, CON LA TARJETA : 5489133210353833 EL 2024-03-06 </t>
  </si>
  <si>
    <t xml:space="preserve">Apple pay: COMPRA EN ARAMARK 4X CAF CAMPUS PRI, CON LA TARJETA : 5489133210353833 EL 2024-03-06 </t>
  </si>
  <si>
    <t xml:space="preserve">Apple pay: COMPRA EN LICENCIA 4721, CON LA TARJETA : 5489133208122208 EL 2024-03-05 </t>
  </si>
  <si>
    <t xml:space="preserve">COMPRA EN KINDLE SVCS*TT9H09X65, CON LA TARJETA : 5489133210353833 EL 2024-03-03 </t>
  </si>
  <si>
    <t xml:space="preserve">Apple pay: COMPRA EN MC DONALD'S COLLBLANC, CON LA TARJETA : 5489133208122208 EL 2024-03-04 </t>
  </si>
  <si>
    <t xml:space="preserve">TRANSFERENCIA A FAVOR DE Nicolás Pérez CONCEPTO: Alimentación </t>
  </si>
  <si>
    <t xml:space="preserve">TRANSFERENCIA DE AYES CONSULTING SL, CONCEPTO Transferencia nomina </t>
  </si>
  <si>
    <t xml:space="preserve">TRANSFERENCIA DE PAZ RODRIGUEZ CRISTINA, CONCEPTO Alimentación </t>
  </si>
  <si>
    <t xml:space="preserve">Apple pay: COMPRA EN MNE*95018762Moneynet_S, CON LA TARJETA : 5489133210353833 EL 2024-02-29 </t>
  </si>
  <si>
    <t xml:space="preserve">Apple pay: COMPRA EN IKEA GOYA FOOD, CON LA TARJETA : 5489133210353833 EL 2024-03-03 </t>
  </si>
  <si>
    <t xml:space="preserve">Apple pay: COMPRA EN IKEA GOYA HFB, CON LA TARJETA : 5489133210353833 EL 2024-03-03 </t>
  </si>
  <si>
    <t xml:space="preserve">Apple pay: COMPRA EN LOS TORREZNOS, CON LA TARJETA : 5489133210353833 EL 2024-03-03 </t>
  </si>
  <si>
    <t xml:space="preserve">Apple pay: COMPRA EN PUNTO ENTRE ARROYOS, CON LA TARJETA : 5489133210353833 EL 2024-03-03 </t>
  </si>
  <si>
    <t xml:space="preserve">Apple pay: COMPRA EN MERCADONA MANUEL MACHADO, CON LA TARJETA : 5489133208360204 EL 2024-03-02 </t>
  </si>
  <si>
    <t xml:space="preserve">Apple pay: COMPRA EN ALCAMPO S A MORATALAZ, CON LA TARJETA : 5489133208360204 EL 2024-03-02 </t>
  </si>
  <si>
    <t xml:space="preserve">COMPRA EN ALCAMPO S A MORATALAZ, CON LA TARJETA : 5489133210353833 EL 2024-03-02 </t>
  </si>
  <si>
    <t xml:space="preserve">RECIBO SANITAS S A DE SEGUROS Nº RECIBO 0073 0100 755 CDDLZVN REF. MANDATO 800018385362 </t>
  </si>
  <si>
    <t xml:space="preserve">Apple pay: COMPRA EN MAISON KAYSER, CON LA TARJETA : 5489133210353833 EL 2024-03-01 </t>
  </si>
  <si>
    <t xml:space="preserve">Apple pay: COMPRA EN MANOLO BAKES, CON LA TARJETA : 5489133210353833 EL 2024-03-01 </t>
  </si>
  <si>
    <t xml:space="preserve">TRANSFERENCIA A FAVOR DE IBKR CONCEPTO: U6384508 / Nicolas D Perez </t>
  </si>
  <si>
    <t xml:space="preserve">Apple pay: COMPRA EN TIERRA BURRITOS QUEVEDO, CON LA TARJETA : 5489133210353833 EL 2024-03-01 </t>
  </si>
  <si>
    <t xml:space="preserve">Apple pay: COMPRA EN SEVEN ONE SEVE, CON LA TARJETA : 5489133210353833 EL 2024-03-01 </t>
  </si>
  <si>
    <t xml:space="preserve">Apple pay: COMPRA EN PUNTO ENTRE ARROYOS, CON LA TARJETA : 5489133210353833 EL 2024-03-01 </t>
  </si>
  <si>
    <t xml:space="preserve">TRANSFERENCIA DE E KABEL ESPANA S.L., CONCEPTO PAGO NOMINA FEB 2024 NP </t>
  </si>
  <si>
    <t>RECIBO CAIXABANK PAYMENTS CONSUMER, E.f.c., E Nº RECIBO 0073 0100 755 CDFKPJV REF. MANDATO 202307581</t>
  </si>
  <si>
    <t>RECIBO CAIXABANK PAYMENTS CONSUMER, E.f.c., E Nº RECIBO 0073 0100 755 CDFKPPQ REF. MANDATO 202308211</t>
  </si>
  <si>
    <t>RECIBO CAIXABANK PAYMENTS CONSUMER, E.f.c., E Nº RECIBO 0073 0100 755 CDFKQCF REF. MANDATO 202309651</t>
  </si>
  <si>
    <t xml:space="preserve">BIZUM DE Irismar Teresa Martinez Ma CONCEPTO Almuerzo </t>
  </si>
  <si>
    <t xml:space="preserve">Apple pay: COMPRA EN PANARIA PRINCIPE DE VERGA, CON LA TARJETA : 5489133210353833 EL 2024-02-29 </t>
  </si>
  <si>
    <t xml:space="preserve">Apple pay: COMPRA EN IKEA GOYA FOOD, CON LA TARJETA : 5489133210353833 EL 2024-02-29 </t>
  </si>
  <si>
    <t xml:space="preserve">Apple pay: COMPRA EN ARAMARK 4X CAF CAMPUS PRI, CON LA TARJETA : 5489133210353833 EL 2024-02-29 </t>
  </si>
  <si>
    <t xml:space="preserve">TRANSFERENCIA DE E KABEL ESPANA S.L., CONCEPTO PAGO NOMINA PDB </t>
  </si>
  <si>
    <t xml:space="preserve">COMPRA EN ARAMARK 4X CAF CAMPUS PRI, CON LA TARJETA : 5489133210353833 EL 2024-02-28 </t>
  </si>
  <si>
    <t xml:space="preserve">COMPRA EN UBER *EATS, CON LA TARJETA : 5489133210353833 EL 2024-02-24 </t>
  </si>
  <si>
    <t xml:space="preserve">Apple pay: COMPRA EN PRIMARK LA VAGUADA, CON LA TARJETA : 5489133210353833 EL 2024-02-25 </t>
  </si>
  <si>
    <t xml:space="preserve">Apple pay: COMPRA EN SABECO, CON LA TARJETA : 5489133210353833 EL 2024-02-27 </t>
  </si>
  <si>
    <t xml:space="preserve">Apple pay: COMPRA EN MERCADONA MANUEL MACHADO, CON LA TARJETA : 5489133208360204 EL 2024-02-26 </t>
  </si>
  <si>
    <t xml:space="preserve">COMPRA EN UBER *EATS, CON LA TARJETA : 5489133210353833 EL 2024-02-23 </t>
  </si>
  <si>
    <t xml:space="preserve">Apple pay: COMPRA EN HAWKERS LA VAGUADA, CON LA TARJETA : 5489133208122208 EL 2024-02-25 </t>
  </si>
  <si>
    <t xml:space="preserve">Apple pay: COMPRA EN IKEA SSDLR HFB, CON LA TARJETA : 5489133208122208 EL 2024-02-25 </t>
  </si>
  <si>
    <t xml:space="preserve">Apple pay: COMPRA EN RODILLA SANCHEZ S L, CON LA TARJETA : 5489133208360204 EL 2024-02-25 </t>
  </si>
  <si>
    <t xml:space="preserve">Apple pay: COMPRA EN ALCAMPO S A MORATALAZ, CON LA TARJETA : 5489133208360204 EL 2024-02-25 </t>
  </si>
  <si>
    <t xml:space="preserve">Apple pay: COMPRA EN CANEL ROLLS, CON LA TARJETA : 5489133210353833 EL 2024-02-25 </t>
  </si>
  <si>
    <t xml:space="preserve">Apple pay: COMPRA EN KFC MORATALAZ 124, CON LA TARJETA : 5489133210353833 EL 2024-02-25 </t>
  </si>
  <si>
    <t xml:space="preserve">Apple pay: COMPRA EN AHORRAMAS, CON LA TARJETA : 5489133208122208 EL 2024-02-24 </t>
  </si>
  <si>
    <t xml:space="preserve">Apple pay: COMPRA EN MACDONALD MAGALLANES, CON LA TARJETA : 5489133208122208 EL 2024-02-22 </t>
  </si>
  <si>
    <t xml:space="preserve">TRANSFERENCIA DE AYES CONSULTING SL, CONCEPTO GASTOS CRISTINA PAZ </t>
  </si>
  <si>
    <t xml:space="preserve">Apple pay: COMPRA EN UBR* PENDING.UBER.COM, CON LA TARJETA : 5489133208122208 EL 2024-02-18 </t>
  </si>
  <si>
    <t xml:space="preserve">RECIBO ORANGE ESPAGNE S.A. Nº RECIBO 0073 0100 755 CDCJRXY REF. MANDATO OSP202308KENAN02276921506 </t>
  </si>
  <si>
    <t xml:space="preserve">Apple pay: COMPRA EN PANISHOP DE LOS VINATEROS, CON LA TARJETA : 5489133208360204 EL 2024-02-21 </t>
  </si>
  <si>
    <t xml:space="preserve">Apple pay: COMPRA EN MERCADONA MANUEL MACHADO, CON LA TARJETA : 5489133208360204 EL 2024-02-21 </t>
  </si>
  <si>
    <t xml:space="preserve">Apple pay: COMPRA EN ARAMARK 4X CAF CAMPUS PRI, CON LA TARJETA : 5489133210353833 EL 2024-02-21 </t>
  </si>
  <si>
    <t xml:space="preserve">Apple pay: COMPRA EN LICENCIA 4721, CON LA TARJETA : 5489133208122208 EL 2024-02-20 </t>
  </si>
  <si>
    <t xml:space="preserve">TRANSFERENCIA A FAVOR DE PEREZ PANTO NICOLAS CONCEPTO: Dinero para invertir </t>
  </si>
  <si>
    <t xml:space="preserve">TRANSFERENCIA DE PEREZ PANTO NICOLAS, CONCEPTO Dinero para invertir </t>
  </si>
  <si>
    <t xml:space="preserve">Apple pay: COMPRA EN HOTEL MADANIS, CON LA TARJETA : 5489133208122208 EL 2024-02-19 </t>
  </si>
  <si>
    <t xml:space="preserve">Apple pay: COMPRA EN MC DONALD'S COLLBLANC, CON LA TARJETA : 5489133208122208 EL 2024-02-19 </t>
  </si>
  <si>
    <t xml:space="preserve">COMPRA EN Netflix.com, CON LA TARJETA : 5489133208360204 EL 2024-02-18 </t>
  </si>
  <si>
    <t xml:space="preserve">Apple pay: COMPRA EN MCDONALDS-MORATALAZ, CON LA TARJETA : 5489133208122208 EL 2024-02-18 </t>
  </si>
  <si>
    <t xml:space="preserve">Apple pay: COMPRA EN TIGER GOYA,20, CON LA TARJETA : 5489133208122208 EL 2024-02-18 </t>
  </si>
  <si>
    <t xml:space="preserve">Apple pay: COMPRA EN VIENA CAPELLANES GOYA, CON LA TARJETA : 5489133208122208 EL 2024-02-18 </t>
  </si>
  <si>
    <t xml:space="preserve">Apple pay: COMPRA EN VENETA GELATO ITALIANO, CON LA TARJETA : 5489133208122208 EL 2024-02-18 </t>
  </si>
  <si>
    <t xml:space="preserve">Apple pay: COMPRA EN LOS TORREZNOS, CON LA TARJETA : 5489133208122208 EL 2024-02-18 </t>
  </si>
  <si>
    <t xml:space="preserve">Apple pay: COMPRA EN MCDONALDS-MORATALAZ, CON LA TARJETA : 5489133210353833 EL 2024-02-18 </t>
  </si>
  <si>
    <t xml:space="preserve">Apple pay: COMPRA EN RENFE CERCANIAS TNA 28 6, CON LA TARJETA : 5489133208122208 EL 2024-02-17 </t>
  </si>
  <si>
    <t xml:space="preserve">Apple pay: COMPRA EN CAFETERIA ALCALA, CON LA TARJETA : 5489133208122208 EL 2024-02-17 </t>
  </si>
  <si>
    <t xml:space="preserve">Apple pay: COMPRA EN ALCAMPO S A MORATALAZ, CON LA TARJETA : 5489133208360204 EL 2024-02-17 </t>
  </si>
  <si>
    <t xml:space="preserve">Apple pay: COMPRA EN PUNTO ENTRE ARROYOS, CON LA TARJETA : 5489133208122208 EL 2024-02-16 </t>
  </si>
  <si>
    <t xml:space="preserve">Apple pay: COMPRA EN MERCADONA MANUEL MACHADO, CON LA TARJETA : 5489133208122208 EL 2024-02-16 </t>
  </si>
  <si>
    <t xml:space="preserve">Apple pay: COMPRA EN ALCAMPO S A MORATALAZ, CON LA TARJETA : 5489133208122208 EL 2024-02-16 </t>
  </si>
  <si>
    <t xml:space="preserve">BIZUM A FAVOR DE NICOLAS PEREZ PANTO CONCEPTO: Alimentacion </t>
  </si>
  <si>
    <t xml:space="preserve">BIZUM DE CRISTINA PAZ RODRIGUEZ CONCEPTO Alimentacion </t>
  </si>
  <si>
    <t xml:space="preserve">Apple pay: COMPRA EN ALCAMPO S A MORATALAZ, CON LA TARJETA : 5489133208360204 EL 2024-02-16 </t>
  </si>
  <si>
    <t xml:space="preserve">Apple pay: COMPRA EN KFC MORATALAZ 124, CON LA TARJETA : 5489133208360204 EL 2024-02-16 </t>
  </si>
  <si>
    <t xml:space="preserve">Apple pay: COMPRA EN UBR* PENDING.UBER.COM, CON LA TARJETA : 5489133208122208 EL 2024-02-12 </t>
  </si>
  <si>
    <t xml:space="preserve">Apple pay: COMPRA EN SEVEN ONE SEVE, CON LA TARJETA : 5489133210353833 EL 2024-02-15 </t>
  </si>
  <si>
    <t xml:space="preserve">Apple pay: COMPRA EN ARAMARK 4X CAF CAMPUS PRI, CON LA TARJETA : 5489133210353833 EL 2024-02-15 </t>
  </si>
  <si>
    <t xml:space="preserve">Apple pay: COMPRA EN SEVEN ONE SEVE, CON LA TARJETA : 5489133210353833 EL 2024-02-14 </t>
  </si>
  <si>
    <t xml:space="preserve">Apple pay: COMPRA EN MON PARNASSE, CON LA TARJETA : 5489133210353833 EL 2024-02-14 </t>
  </si>
  <si>
    <t xml:space="preserve">Apple pay: COMPRA EN 05801, CON LA TARJETA : 5489133208122208 EL 2024-02-13 </t>
  </si>
  <si>
    <t xml:space="preserve">RECIBO UNIVERSIDAD NEBRIJA Nº RECIBO 0073 0100 755 CDBCSBZ REF. MANDATO UNNEACA0021984800039925 </t>
  </si>
  <si>
    <t xml:space="preserve">Apple pay: COMPRA EN GESTION DE MAQUINAS, CON LA TARJETA : 5489133210353833 EL 2024-02-13 </t>
  </si>
  <si>
    <t xml:space="preserve">Apple pay: COMPRA EN ALLIANCE VENDING, CON LA TARJETA : 5489133210353833 EL 2024-02-13 </t>
  </si>
  <si>
    <t xml:space="preserve">Apple pay: COMPRA EN TIPICOS MARKET, CON LA TARJETA : 5489133208122208 EL 2024-02-12 </t>
  </si>
  <si>
    <t xml:space="preserve">Apple pay: COMPRA EN MERCADONA MANUEL MACHADO, CON LA TARJETA : 5489133208122208 EL 2024-02-12 </t>
  </si>
  <si>
    <t>RECIBO TOTALENERGIES CLIENTESSAU Nº RECIBO 0073 0100 755 CCZTHJZ REF. MANDATO NCESIGS241020230000000</t>
  </si>
  <si>
    <t xml:space="preserve">Apple pay: COMPRA EN PUNTO ENTRE ARROYOS, CON LA TARJETA : 5489133208360204 EL 2024-02-12 </t>
  </si>
  <si>
    <t xml:space="preserve">Apple pay: COMPRA EN Glovo 09FEB MUGGTLBY, CON LA TARJETA : 5489133210353833 EL 2024-02-09 </t>
  </si>
  <si>
    <t xml:space="preserve">Apple pay: COMPRA EN Glovo 09FEB MZGDEKXD, CON LA TARJETA : 5489133210353833 EL 2024-02-09 </t>
  </si>
  <si>
    <t xml:space="preserve">Apple pay: COMPRA EN ARAMARK 4X CAF CAMPUS PRI, CON LA TARJETA : 5489133210353833 EL 2024-02-12 </t>
  </si>
  <si>
    <t xml:space="preserve">Apple pay: COMPRA EN NAGU, CON LA TARJETA : 5489133208122208 EL 2024-02-11 </t>
  </si>
  <si>
    <t xml:space="preserve">Apple pay: COMPRA EN CITYPLAY, CON LA TARJETA : 5489133210353833 EL 2024-02-11 </t>
  </si>
  <si>
    <t xml:space="preserve">Apple pay: COMPRA EN PALACIO DE HIELO, CON LA TARJETA : 5489133210353833 EL 2024-02-11 </t>
  </si>
  <si>
    <t xml:space="preserve">Apple pay: COMPRA EN ALLIANCE VENDING, CON LA TARJETA : 5489133210353833 EL 2024-02-11 </t>
  </si>
  <si>
    <t xml:space="preserve">Apple pay: COMPRA EN SHUSHI DEL 30, CON LA TARJETA : 5489133208122208 EL 2024-02-10 </t>
  </si>
  <si>
    <t xml:space="preserve">Apple pay: COMPRA EN PRIMOR SOL, CON LA TARJETA : 5489133208122208 EL 2024-02-10 </t>
  </si>
  <si>
    <t xml:space="preserve">Apple pay: COMPRA EN MERCADONA MANUEL MACHADO, CON LA TARJETA : 5489133208360204 EL 2024-02-10 </t>
  </si>
  <si>
    <t xml:space="preserve">Apple pay: COMPRA EN ALCAMPO S A MORATALAZ, CON LA TARJETA : 5489133208360204 EL 2024-02-10 </t>
  </si>
  <si>
    <t xml:space="preserve">Apple pay: COMPRA EN ALCAMPO S A MORATALAZ, CON LA TARJETA : 5489133210353833 EL 2024-02-10 </t>
  </si>
  <si>
    <t xml:space="preserve">Apple pay: COMPRA EN MCDONALDS-MORATALAZ, CON LA TARJETA : 5489133210353833 EL 2024-02-10 </t>
  </si>
  <si>
    <t xml:space="preserve">Apple pay: COMPRA EN KIOSKO EL RETIRO, CON LA TARJETA : 5489133210353833 EL 2024-02-10 </t>
  </si>
  <si>
    <t xml:space="preserve">Apple pay: COMPRA EN VENETA GELATO ITALIANO, CON LA TARJETA : 5489133210353833 EL 2024-02-10 </t>
  </si>
  <si>
    <t xml:space="preserve">COMPRA EN AMZN MKTP ES*083C89FS5, CON LA TARJETA : 5489133210353833 EL 2024-02-06 </t>
  </si>
  <si>
    <t xml:space="preserve">Apple pay: COMPRA EN MACDONALD MAGALLANES, CON LA TARJETA : 5489133208122208 EL 2024-02-08 </t>
  </si>
  <si>
    <t xml:space="preserve">Apple pay: COMPRA EN TIPICOS MARKET, CON LA TARJETA : 5489133208122208 EL 2024-02-08 </t>
  </si>
  <si>
    <t xml:space="preserve">Apple pay: COMPRA EN MERCADONA MANUEL MACHADO, CON LA TARJETA : 5489133208360204 EL 2024-02-08 </t>
  </si>
  <si>
    <t xml:space="preserve">Apple pay: COMPRA EN GESTION DE MAQUINAS, CON LA TARJETA : 5489133210353833 EL 2024-02-08 </t>
  </si>
  <si>
    <t xml:space="preserve">Apple pay: COMPRA EN UBR* PENDING.UBER.COM, CON LA TARJETA : 5489133208122208 EL 2024-02-04 </t>
  </si>
  <si>
    <t xml:space="preserve">COMPRA EN APP CRTM, CON LA TARJETA : 5489133208360204 EL 2024-02-07 </t>
  </si>
  <si>
    <t xml:space="preserve">Apple pay: COMPRA EN OCIO Y HOSTELERIA ALGABA, CON LA TARJETA : 5489133210353833 EL 2024-02-07 </t>
  </si>
  <si>
    <t xml:space="preserve">Apple pay: COMPRA EN TAXI LICENCIA 02154, CON LA TARJETA : 5489133208122208 EL 2024-02-06 </t>
  </si>
  <si>
    <t xml:space="preserve">Apple pay: COMPRA EN GESTION DE MAQUINAS, CON LA TARJETA : 5489133210353833 EL 2024-02-06 </t>
  </si>
  <si>
    <t xml:space="preserve">Apple pay: COMPRA EN ALCAMPO S A MORATALAZ, CON LA TARJETA : 5489133208122208 EL 2024-02-05 </t>
  </si>
  <si>
    <t xml:space="preserve">COMPRA EN NYX*ABServiciosSelecta, CON LA TARJETA : 5489133208122208 EL 2024-02-03 </t>
  </si>
  <si>
    <t xml:space="preserve">Apple pay: COMPRA EN MC DONALD'S COLLBLANC, CON LA TARJETA : 5489133208122208 EL 2024-02-05 </t>
  </si>
  <si>
    <t xml:space="preserve">Apple pay: COMPRA EN ALCAMPO S A MORATALAZ, CON LA TARJETA : 5489133208122208 EL 2024-02-04 </t>
  </si>
  <si>
    <t xml:space="preserve">Apple pay: COMPRA EN ALCAMPO S A MORATALAZ, CON LA TARJETA : 5489133208360204 EL 2024-02-04 </t>
  </si>
  <si>
    <t xml:space="preserve">COMPRA EN EL CORTE INGLES-DEPARTAM., CON LA TARJETA : 5489133208360204 EL 2024-02-04 </t>
  </si>
  <si>
    <t xml:space="preserve">Apple pay: COMPRA EN TOTO E PEPPINO, CON LA TARJETA : 5489133210353833 EL 2024-02-04 </t>
  </si>
  <si>
    <t xml:space="preserve">Apple pay: COMPRA EN KFC GOYA2, CON LA TARJETA : 5489133210353833 EL 2024-02-04 </t>
  </si>
  <si>
    <t xml:space="preserve">Apple pay: COMPRA EN MERCADONA MANUEL MACHADO, CON LA TARJETA : 5489133208360204 EL 2024-02-03 </t>
  </si>
  <si>
    <t xml:space="preserve">Apple pay: COMPRA EN AEROPUERTO MADRID BARAJAS, CON LA TARJETA : 5489133210353833 EL 2024-02-03 </t>
  </si>
  <si>
    <t xml:space="preserve">TRANSFERENCIA A FAVOR DE Jesús Gonzalez CONCEPTO: Alquiler mes octubre 2023 </t>
  </si>
  <si>
    <t xml:space="preserve">RECIBO SANITAS S A DE SEGUROS Nº RECIBO 0073 0100 755 CCTQQTB REF. MANDATO 800018385362 </t>
  </si>
  <si>
    <t xml:space="preserve">TRANSFERENCIA INMEDIATA DE E KABEL ESPANA S.L. CONCEPTO Pago Nomina Enero 2024 NP </t>
  </si>
  <si>
    <t xml:space="preserve">Apple pay: COMPRA EN MACDONALD MAGALLANES, CON LA TARJETA : 5489133208122208 EL 2024-01-31 </t>
  </si>
  <si>
    <t xml:space="preserve">Apple pay: COMPRA EN LUCIFER, CON LA TARJETA : 5489133208122208 EL 2024-01-31 </t>
  </si>
  <si>
    <t>RECIBO CAIXABANK PAYMENTS CONSUMER, E.f.c., E Nº RECIBO 0073 0100 755 CCVJHYT REF. MANDATO 202307581</t>
  </si>
  <si>
    <t>RECIBO CAIXABANK PAYMENTS CONSUMER, E.f.c., E Nº RECIBO 0073 0100 755 CCVJJFV REF. MANDATO 202308211</t>
  </si>
  <si>
    <t>RECIBO CAIXABANK PAYMENTS CONSUMER, E.f.c., E Nº RECIBO 0073 0100 755 CCVJJSS REF. MANDATO 202309651</t>
  </si>
  <si>
    <t xml:space="preserve">Apple pay: COMPRA EN MERCADONA MANUEL MACHADO, CON LA TARJETA : 5489133208360204 EL 2024-01-30 </t>
  </si>
  <si>
    <t xml:space="preserve">Apple pay: COMPRA EN ALCAMPO S A MORATALAZ, CON LA TARJETA : 5489133208360204 EL 2024-01-30 </t>
  </si>
  <si>
    <t xml:space="preserve">Apple pay: COMPRA EN ASIAN BOX AIRPORT TERM, CON LA TARJETA : 5489133210353833 EL 2024-01-27 </t>
  </si>
  <si>
    <t xml:space="preserve">BIZUM A FAVOR DE RICARDO PAZ RODRIGUEZ CONCEPTO: gasto carro </t>
  </si>
  <si>
    <t xml:space="preserve">COMPRA EN APPLE.COM/BILL, CON LA TARJETA : 5489133208360204 EL 2024-01-25 </t>
  </si>
  <si>
    <t xml:space="preserve">Apple pay: COMPRA EN ALCAMPO S A MORATALAZ, CON LA TARJETA : 5489133208122208 EL 2024-01-28 </t>
  </si>
  <si>
    <t xml:space="preserve">Apple pay: COMPRA EN ALCAMPO S A MORATALAZ, CON LA TARJETA : 5489133208360204 EL 2024-01-28 </t>
  </si>
  <si>
    <t xml:space="preserve">Apple pay: COMPRA EN ALCAMPO S A MORATALAZ, CON LA TARJETA : 5489133208122208 EL 2024-01-27 </t>
  </si>
  <si>
    <t xml:space="preserve">Apple pay: COMPRA EN KFC MORATALAZ 124, CON LA TARJETA : 5489133210353833 EL 2024-01-27 </t>
  </si>
  <si>
    <t xml:space="preserve">Apple pay: COMPRA EN MCDONALDS-MORATALAZ, CON LA TARJETA : 5489133208122208 EL 2024-01-26 </t>
  </si>
  <si>
    <t xml:space="preserve">Apple pay: COMPRA EN MERCADONA MANUEL MACHADO, CON LA TARJETA : 5489133208122208 EL 2024-01-26 </t>
  </si>
  <si>
    <t xml:space="preserve">Apple pay: COMPRA EN CVS/PHARMACY Ñ10132, CON LA TARJETA : 5489133210353833 EL 2024-01-23 </t>
  </si>
  <si>
    <t xml:space="preserve">Apple pay: COMPRA EN FARMACIA ENTREARROYOS1, CON LA TARJETA : 5489133208122208 EL 2024-01-25 </t>
  </si>
  <si>
    <t xml:space="preserve">Apple pay: COMPRA EN UBR* PENDING.UBER.COM, CON LA TARJETA : 5489133208122208 EL 2024-01-21 </t>
  </si>
  <si>
    <t xml:space="preserve">Apple pay: COMPRA EN TAXI 03862, CON LA TARJETA : 5489133208122208 EL 2024-01-23 </t>
  </si>
  <si>
    <t xml:space="preserve">RECIBO ORANGE ESPAGNE S.A. Nº RECIBO 0073 0100 755 CCSMZNJ REF. MANDATO OSP202308KENAN02276921506 </t>
  </si>
  <si>
    <t xml:space="preserve">Apple pay: COMPRA EN ARAMARK 4X CAF CAMPUS PRI, CON LA TARJETA : 5489133210353833 EL 2024-01-22 </t>
  </si>
  <si>
    <t xml:space="preserve">Apple pay: COMPRA EN ALLIANCE VENDING, CON LA TARJETA : 5489133210353833 EL 2024-01-22 </t>
  </si>
  <si>
    <t xml:space="preserve">Apple pay: COMPRA EN ALCAMPO S A MORATALAZ, CON LA TARJETA : 5489133210353833 EL 2024-01-21 </t>
  </si>
  <si>
    <t xml:space="preserve">Apple pay: COMPRA EN GOST, CON LA TARJETA : 5489133210353833 EL 2024-01-21 </t>
  </si>
  <si>
    <t xml:space="preserve">Apple pay: COMPRA EN POLLOS ASADOS LA CANADA, CON LA TARJETA : 5489133210353833 EL 2024-01-21 </t>
  </si>
  <si>
    <t xml:space="preserve">Apple pay: COMPRA EN D. JOSE 1, CON LA TARJETA : 5489133210353833 EL 2024-01-21 </t>
  </si>
  <si>
    <t xml:space="preserve">Apple pay: COMPRA EN ALCAMPO S A MORATALAZ, CON LA TARJETA : 5489133208122208 EL 2024-01-20 </t>
  </si>
  <si>
    <t xml:space="preserve">Apple pay: COMPRA EN MERCADONA MANUEL MACHADO, CON LA TARJETA : 5489133208360204 EL 2024-01-20 </t>
  </si>
  <si>
    <t xml:space="preserve">Apple pay: COMPRA EN ALCAMPO S A MORATALAZ, CON LA TARJETA : 5489133208360204 EL 2024-01-20 </t>
  </si>
  <si>
    <t xml:space="preserve">COMPRA EN FARMACIA ENTREARROYOS1, CON LA TARJETA : 5489133208122208 EL 2024-01-19 </t>
  </si>
  <si>
    <t xml:space="preserve">COMPRA EN NETFLIX.COM, CON LA TARJETA : 5489133208360204 EL 2024-01-18 </t>
  </si>
  <si>
    <t xml:space="preserve">Apple pay: COMPRA EN PUNTO ENTRE ARROYOS, CON LA TARJETA : 5489133210353833 EL 2024-01-19 </t>
  </si>
  <si>
    <t xml:space="preserve">Apple pay: COMPRA EN UBR* PENDING.UBER.COM, CON LA TARJETA : 5489133208122208 EL 2024-01-15 </t>
  </si>
  <si>
    <t xml:space="preserve">Apple pay: COMPRA EN MERCADONA MANUEL MACHADO, CON LA TARJETA : 5489133208360204 EL 2024-01-18 </t>
  </si>
  <si>
    <t xml:space="preserve">Apple pay: COMPRA EN LICENCIA 08693, CON LA TARJETA : 5489133208122208 EL 2024-01-16 </t>
  </si>
  <si>
    <t xml:space="preserve">Apple pay: COMPRA EN ARAMARK 4X CAF CAMPUS PRI, CON LA TARJETA : 5489133210353833 EL 2024-01-16 </t>
  </si>
  <si>
    <t xml:space="preserve">Apple pay: COMPRA EN ALAMEDA PELUQUERO, CON LA TARJETA : 5489133208122208 EL 2024-01-15 </t>
  </si>
  <si>
    <t xml:space="preserve">Apple pay: COMPRA EN ALCAMPO S A MORATALAZ, CON LA TARJETA : 5489133208360204 EL 2024-01-15 </t>
  </si>
  <si>
    <t xml:space="preserve">Apple pay: COMPRA EN RODILLA SANCHEZ, CON LA TARJETA : 5489133210353833 EL 2024-01-15 </t>
  </si>
  <si>
    <t xml:space="preserve">COMPRA EN EL CORTE INGLES DEPARTAM., CON LA TARJETA : 5489133210353833 EL 2024-01-15 </t>
  </si>
  <si>
    <t xml:space="preserve">Apple pay: COMPRA EN OMIO *OMIO, CON LA TARJETA : 5489133210353833 EL 2024-01-11 </t>
  </si>
  <si>
    <t xml:space="preserve">Apple pay: COMPRA EN ARAMARK 4X CAF CAMPUS PRI, CON LA TARJETA : 5489133210353833 EL 2024-01-15 </t>
  </si>
  <si>
    <t xml:space="preserve">Apple pay: COMPRA EN ALCAMPO S A MORATALAZ, CON LA TARJETA : 5489133210353833 EL 2024-01-14 </t>
  </si>
  <si>
    <t xml:space="preserve">Apple pay: COMPRA EN MERCADONA MANUEL MACHADO, CON LA TARJETA : 5489133208360204 EL 2024-01-13 </t>
  </si>
  <si>
    <t xml:space="preserve">Apple pay: COMPRA EN PANARIA STA ENGRACIA, CON LA TARJETA : 5489133210353833 EL 2024-01-13 </t>
  </si>
  <si>
    <t xml:space="preserve">Apple pay: COMPRA EN NATAS DOURO, CON LA TARJETA : 5489133210353833 EL 2024-01-13 </t>
  </si>
  <si>
    <t xml:space="preserve">Apple pay: COMPRA EN CASA BARANDA, CON LA TARJETA : 5489133210353833 EL 2024-01-13 </t>
  </si>
  <si>
    <t xml:space="preserve">Apple pay: COMPRA EN LOS TORREZNOS -GOYA-, CON LA TARJETA : 5489133210353833 EL 2024-01-13 </t>
  </si>
  <si>
    <t xml:space="preserve">Apple pay: COMPRA EN MCDONALD'S SEGOVIA PLAZA, CON LA TARJETA : 5489133210353833 EL 2024-01-12 </t>
  </si>
  <si>
    <t xml:space="preserve">Apple pay: COMPRA EN ALCAZAR DE SEGOVIA, CON LA TARJETA : 5489133210353833 EL 2024-01-12 </t>
  </si>
  <si>
    <t xml:space="preserve">Apple pay: COMPRA EN BAR LA TROPICAL, CON LA TARJETA : 5489133210353833 EL 2024-01-12 </t>
  </si>
  <si>
    <t xml:space="preserve">Apple pay: COMPRA EN PASTELERIA LIMON Y MENTA, CON LA TARJETA : 5489133210353833 EL 2024-01-12 </t>
  </si>
  <si>
    <t xml:space="preserve">RECIBO UNIVERSIDAD NEBRIJA Nº RECIBO 0073 0100 755 CCQKMQF REF. MANDATO UNNEACA0021984800039925 </t>
  </si>
  <si>
    <t xml:space="preserve">Apple pay: COMPRA EN METRO DE MADRID S.A., CON LA TARJETA : 5489133210353833 EL 2024-01-10 </t>
  </si>
  <si>
    <t xml:space="preserve">Apple pay: COMPRA EN SANCEDA RESTAURACION, CON LA TARJETA : 5489133210353833 EL 2024-01-10 </t>
  </si>
  <si>
    <t xml:space="preserve">Apple pay: COMPRA EN HELADERIA DON NINO, CON LA TARJETA : 5489133210353833 EL 2024-01-10 </t>
  </si>
  <si>
    <t xml:space="preserve">Apple pay: COMPRA EN ARAMARK 4X CAF CAMPUS PRI, CON LA TARJETA : 5489133210353833 EL 2024-01-10 </t>
  </si>
  <si>
    <t xml:space="preserve">Apple pay: COMPRA EN HIPERBAZAR, CON LA TARJETA : 5489133208122208 EL 2024-01-09 </t>
  </si>
  <si>
    <t xml:space="preserve">Apple pay: COMPRA EN EL ENCUENTRO, CON LA TARJETA : 5489133210353833 EL 2024-01-09 </t>
  </si>
  <si>
    <t xml:space="preserve">Apple pay: COMPRA EN ARAMARK 4X CAF CAMPUS PRI, CON LA TARJETA : 5489133210353833 EL 2024-01-09 </t>
  </si>
  <si>
    <t xml:space="preserve">Apple pay: COMPRA EN MYTOKYS, CON LA TARJETA : 5489133210353833 EL 2024-01-09 </t>
  </si>
  <si>
    <t xml:space="preserve">Apple pay: COMPRA EN CREATE, CON LA TARJETA : 5489133208122208 EL 2024-01-08 </t>
  </si>
  <si>
    <t xml:space="preserve">Apple pay: COMPRA EN IKEA SSDLR HFB, CON LA TARJETA : 5489133208122208 EL 2024-01-08 </t>
  </si>
  <si>
    <t xml:space="preserve">Apple pay: COMPRA EN SPRINGFIELD WOMEN, CON LA TARJETA : 5489133208122208 EL 2024-01-08 </t>
  </si>
  <si>
    <t xml:space="preserve">Apple pay: COMPRA EN ALAMEDA PELUQUERO, CON LA TARJETA : 5489133208122208 EL 2024-01-08 </t>
  </si>
  <si>
    <t xml:space="preserve">Apple pay: COMPRA EN MERCADONA MANUEL MACHADO, CON LA TARJETA : 5489133208122208 EL 2024-01-08 </t>
  </si>
  <si>
    <t xml:space="preserve">TRANSFERENCIA DE PEREZ PANTO NICOLAS, CONCEPTO Pagos mensuales </t>
  </si>
  <si>
    <t xml:space="preserve">Apple pay: COMPRA EN MERCADONA MANUEL MACHADO, CON LA TARJETA : 5489133208360204 EL 2024-01-08 </t>
  </si>
  <si>
    <t xml:space="preserve">Apple pay: COMPRA EN ALCAMPO S A MORATALAZ, CON LA TARJETA : 5489133208360204 EL 2024-01-08 </t>
  </si>
  <si>
    <t xml:space="preserve">COMPRA EN APP CRTM, CON LA TARJETA : 5489133208360204 EL 2024-01-08 </t>
  </si>
  <si>
    <t xml:space="preserve">Apple pay: COMPRA EN ALCAMPO28029-VAGUADA, CON LA TARJETA : 5489133208360204 EL 2024-01-08 </t>
  </si>
  <si>
    <t xml:space="preserve">TRANSFERENCIA A FAVOR DE PEREZ PANTO NICOLAS CONCEPTO: Pagos mensuales </t>
  </si>
  <si>
    <t xml:space="preserve">Apple pay: COMPRA EN FIVE GUYS SPAIN S L U, CON LA TARJETA : 5489133210353833 EL 2024-01-08 </t>
  </si>
  <si>
    <t xml:space="preserve">COMPRA EN APP CRTM, CON LA TARJETA : 5489133208360204 EL 2024-01-07 </t>
  </si>
  <si>
    <t xml:space="preserve">Apple pay: COMPRA EN IKEA GOYA FOOD, CON LA TARJETA : 5489133210353833 EL 2024-01-07 </t>
  </si>
  <si>
    <t xml:space="preserve">Apple pay: COMPRA EN ALCAMPO S A MORATALAZ, CON LA TARJETA : 5489133210353833 EL 2024-01-07 </t>
  </si>
  <si>
    <t xml:space="preserve">Apple pay: COMPRA EN PUNTO ENTRE ARROYOS, CON LA TARJETA : 5489133210353833 EL 2024-01-06 </t>
  </si>
  <si>
    <t xml:space="preserve">Apple pay: COMPRA EN MERCADONA MANUEL MACHADO, CON LA TARJETA : 5489133208360204 EL 2024-01-05 </t>
  </si>
  <si>
    <t>|</t>
  </si>
  <si>
    <t xml:space="preserve">Apple pay: COMPRA EN PANISHOP DE LOS VINATEROS, CON LA TARJETA : 5489133210353833 EL 2024-01-05 </t>
  </si>
  <si>
    <t xml:space="preserve">Apple pay: COMPRA EN MERCADONA MANUEL MACHADO, CON LA TARJETA : 5489133210353833 EL 2024-01-05 </t>
  </si>
  <si>
    <t xml:space="preserve">Apple pay: COMPRA EN PUNTO ENTRE ARROYOS, CON LA TARJETA : 5489133210353833 EL 2024-01-04 </t>
  </si>
  <si>
    <t>TRANSFERENCIA DE PEREZ PANTO NICOLAS, CONCEPTO Pagos de comida hechos con tarjeta de gastos mensuale</t>
  </si>
  <si>
    <t xml:space="preserve">Apple pay: COMPRA EN MERCADONA MANUEL MACHADO, CON LA TARJETA : 5489133208360204 EL 2024-01-03 </t>
  </si>
  <si>
    <t xml:space="preserve">TRANSFERENCIA A FAVOR DE PEREZ PANTO NICOLAS CONCEPTO: Pagos de comida hechos con tarjeta de gastos </t>
  </si>
  <si>
    <t xml:space="preserve">TRANSFERENCIA DE E KABEL ESPANA S.L., CONCEPTO PAGO NOMINA DICIEMBRE 2023 NP </t>
  </si>
  <si>
    <t>RECIBO CAIXABANK PAYMENTS CONSUMER, E.f.c., E Nº RECIBO 0073 0100 755 CCLWMWZ REF. MANDATO 202307581</t>
  </si>
  <si>
    <t>RECIBO CAIXABANK PAYMENTS CONSUMER, E.f.c., E Nº RECIBO 0073 0100 755 CCLWNDJ REF. MANDATO 202308211</t>
  </si>
  <si>
    <t>RECIBO CAIXABANK PAYMENTS CONSUMER, E.f.c., E Nº RECIBO 0073 0100 755 CCLWNSH REF. MANDATO 202309651</t>
  </si>
  <si>
    <t xml:space="preserve">Apple pay: COMPRA EN Uniqlo Europe Ltd Sucu, CON LA TARJETA : 5489133208122208 EL 2023-12-30 </t>
  </si>
  <si>
    <t xml:space="preserve">Apple pay: COMPRA EN RENFE CERCANIAS TNA 28 5, CON LA TARJETA : 5489133208122208 EL 2024-01-02 </t>
  </si>
  <si>
    <t xml:space="preserve">RECIBO SANITAS S A DE SEGUROS Nº RECIBO 0073 0100 755 CCKXPFG REF. MANDATO 800018385362 </t>
  </si>
  <si>
    <t xml:space="preserve">COMPRA EN KINDLE SVCS*1P0RA6KX5, CON LA TARJETA : 5489133210353833 EL 2023-12-30 </t>
  </si>
  <si>
    <t xml:space="preserve">Apple pay: COMPRA EN MERCADONA MANUEL MACHADO, CON LA TARJETA : 5489133208360204 EL 2023-12-31 </t>
  </si>
  <si>
    <t xml:space="preserve">Apple pay: COMPRA EN ALCAMPO S A MORATALAZ, CON LA TARJETA : 5489133208360204 EL 2023-12-31 </t>
  </si>
  <si>
    <t xml:space="preserve">Apple pay: COMPRA EN MCDONALDS GOYA, CON LA TARJETA : 5489133208360204 EL 2023-12-30 </t>
  </si>
  <si>
    <t xml:space="preserve">BIZUM A FAVOR DE RICARDO PAZ RODRIGUEZ CONCEPTO: pasticho noche vieja </t>
  </si>
  <si>
    <t xml:space="preserve">Apple pay: COMPRA EN ALCAMPO S A MORATALAZ, CON LA TARJETA : 5489133208360204 EL 2023-12-29 </t>
  </si>
  <si>
    <t xml:space="preserve">Apple pay: COMPRA EN MERCADONA MANUEL MACHADO, CON LA TARJETA : 5489133208360204 EL 2023-12-29 </t>
  </si>
  <si>
    <t xml:space="preserve">Apple pay: COMPRA EN MNE*95018768Moneynet_S, CON LA TARJETA : 5489133210353833 EL 2023-12-27 </t>
  </si>
  <si>
    <t xml:space="preserve">Apple pay: COMPRA EN PUNTO ENTRE ARROYOS, CON LA TARJETA : 5489133208360204 EL 2023-12-28 </t>
  </si>
  <si>
    <t xml:space="preserve">Apple pay: COMPRA EN ATRACCIONES CASTAN, CON LA TARJETA : 5489133210353833 EL 2023-12-28 </t>
  </si>
  <si>
    <t xml:space="preserve">Apple pay: COMPRA EN MERKAL MORATALAZ, CON LA TARJETA : 5489133208122208 EL 2023-12-27 </t>
  </si>
  <si>
    <t xml:space="preserve">Apple pay: COMPRA EN MERCADONA MANUEL MACHADO, CON LA TARJETA : 5489133208360204 EL 2023-12-27 </t>
  </si>
  <si>
    <t xml:space="preserve">Apple pay: COMPRA EN ALCAMPO S A MORATALAZ, CON LA TARJETA : 5489133208360204 EL 2023-12-27 </t>
  </si>
  <si>
    <t xml:space="preserve">COMPRA EN APP CRTM, CON LA TARJETA : 5489133208360204 EL 2023-12-27 </t>
  </si>
  <si>
    <t xml:space="preserve">COMPRA EN APPLE.COM/BILL, CON LA TARJETA : 5489133208360204 EL 2023-12-25 </t>
  </si>
  <si>
    <t xml:space="preserve">Apple pay: COMPRA EN RITMO FRUTAS, CON LA TARJETA : 5489133208360204 EL 2023-12-27 </t>
  </si>
  <si>
    <t xml:space="preserve">Apple pay: COMPRA EN ALCAMPO S A MORATALAZ, CON LA TARJETA : 5489133210353833 EL 2023-12-27 </t>
  </si>
  <si>
    <t xml:space="preserve">Apple pay: COMPRA EN CAFE ESCONDITE COMERCIAL, CON LA TARJETA : 5489133210353833 EL 2023-12-27 </t>
  </si>
  <si>
    <t xml:space="preserve">Apple pay: COMPRA EN CERVECERIA LA OFICINA, CON LA TARJETA : 5489133210353833 EL 2023-12-27 </t>
  </si>
  <si>
    <t xml:space="preserve">Apple pay: COMPRA EN LUCIFER, CON LA TARJETA : 5489133210353833 EL 2023-12-27 </t>
  </si>
  <si>
    <t xml:space="preserve">BIZUM A FAVOR DE RICARDO PAZ RODRIGUEZ CONCEPTO: gasto ensaladilla para 24 </t>
  </si>
  <si>
    <t xml:space="preserve">Apple pay: COMPRA EN ALCAMPO S A MORATALAZ, CON LA TARJETA : 5489133208122208 EL 2023-12-23 </t>
  </si>
  <si>
    <t xml:space="preserve">Apple pay: COMPRA EN ALCAMPO S A MORATALAZ, CON LA TARJETA : 5489133208360204 EL 2023-12-23 </t>
  </si>
  <si>
    <t xml:space="preserve">COMPRA EN MERCADONA MANUEL MACHADO, CON LA TARJETA : 5489133208360204 EL 2023-12-23 </t>
  </si>
  <si>
    <t xml:space="preserve">Apple pay: COMPRA EN ALCAMPO S A MORATALAZ, CON LA TARJETA : 5489133208360204 EL 2023-12-24 </t>
  </si>
  <si>
    <t xml:space="preserve">Apple pay: COMPRA EN MERCADONA MANUEL MACHADO, CON LA TARJETA : 5489133208360204 EL 2023-12-24 </t>
  </si>
  <si>
    <t xml:space="preserve">COMPRA EN PARQ ATRACCIONES MADRID-T, CON LA TARJETA : 5489133210353833 EL 2023-12-23 </t>
  </si>
  <si>
    <t xml:space="preserve">Apple pay: COMPRA EN CASA DANI TERRAZA, CON LA TARJETA : 5489133210353833 EL 2023-12-23 </t>
  </si>
  <si>
    <t xml:space="preserve">Apple pay: COMPRA EN P.ATRACCIONES MADRID AUDI, CON LA TARJETA : 5489133210353833 EL 2023-12-26 </t>
  </si>
  <si>
    <t xml:space="preserve">Apple pay: COMPRA EN P.ATRACCIONE MADRID K1.TE, CON LA TARJETA : 5489133210353833 EL 2023-12-26 </t>
  </si>
  <si>
    <t xml:space="preserve">Apple pay: COMPRA EN MATAKO, CON LA TARJETA : 5489133210353833 EL 2023-12-26 </t>
  </si>
  <si>
    <t xml:space="preserve">Apple pay: COMPRA EN MERCADONA MANUEL MACHADO, CON LA TARJETA : 5489133208360204 EL 2023-12-22 </t>
  </si>
  <si>
    <t xml:space="preserve">Apple pay: COMPRA EN ALCAMPO S A MORATALAZ, CON LA TARJETA : 5489133208360204 EL 2023-12-22 </t>
  </si>
  <si>
    <t xml:space="preserve">Apple pay: COMPRA EN ARAMARK 4X CAF CAMPUS PRI, CON LA TARJETA : 5489133210353833 EL 2023-12-22 </t>
  </si>
  <si>
    <t xml:space="preserve">RECIBO ORANGE ESPAGNE S.A. Nº RECIBO 0073 0100 755 CCJDDWQ REF. MANDATO OSP202308KENAN02276921506 </t>
  </si>
  <si>
    <t xml:space="preserve">Apple pay: COMPRA EN MERCADONA MANUEL MACHADO, CON LA TARJETA : 5489133208360204 EL 2023-12-21 </t>
  </si>
  <si>
    <t xml:space="preserve">Apple pay: COMPRA EN CIBER LOCUTORIO VINATEROS, CON LA TARJETA : 5489133210353833 EL 2023-12-21 </t>
  </si>
  <si>
    <t xml:space="preserve">Apple pay: COMPRA EN CORTEFIEL, CON LA TARJETA : 5489133210353833 EL 2023-12-19 </t>
  </si>
  <si>
    <t xml:space="preserve">Apple pay: COMPRA EN UBR* PENDING.UBER.COM, CON LA TARJETA : 5489133208122208 EL 2023-12-17 </t>
  </si>
  <si>
    <t xml:space="preserve">Apple pay: COMPRA EN FARMACIA ENTREARROYOS1, CON LA TARJETA : 5489133208122208 EL 2023-12-20 </t>
  </si>
  <si>
    <t xml:space="preserve">Apple pay: COMPRA EN MERCADONA MANUEL MACHADO, CON LA TARJETA : 5489133208360204 EL 2023-12-20 </t>
  </si>
  <si>
    <t xml:space="preserve">Apple pay: COMPRA EN TAXI LIC. 1441, CON LA TARJETA : 5489133208122208 EL 2023-12-19 </t>
  </si>
  <si>
    <t xml:space="preserve">COMPRA EN Netflix.com, CON LA TARJETA : 5489133208360204 EL 2023-12-18 </t>
  </si>
  <si>
    <t xml:space="preserve">Apple pay: COMPRA EN ALFREDOS PASTA, CON LA TARJETA : 5489133210353833 EL 2023-12-19 </t>
  </si>
  <si>
    <t xml:space="preserve">Apple pay: COMPRA EN CRUSTO SL, CON LA TARJETA : 5489133210353833 EL 2023-12-19 </t>
  </si>
  <si>
    <t xml:space="preserve">Apple pay: COMPRA EN ALCAMPO S A MORATALAZ, CON LA TARJETA : 5489133208122208 EL 2023-12-17 </t>
  </si>
  <si>
    <t xml:space="preserve">Apple pay: COMPRA EN DOLCEMANIA ATOCHA, CON LA TARJETA : 5489133208122208 EL 2023-12-18 </t>
  </si>
  <si>
    <t xml:space="preserve">Apple pay: COMPRA EN MERCADONA MANUEL MACHADO, CON LA TARJETA : 5489133208360204 EL 2023-12-16 </t>
  </si>
  <si>
    <t xml:space="preserve">Apple pay: COMPRA EN ALCAMPO S A MORATALAZ, CON LA TARJETA : 5489133208360204 EL 2023-12-17 </t>
  </si>
  <si>
    <t xml:space="preserve">Apple pay: COMPRA EN MCDONALDS-MORATALAZ, CON LA TARJETA : 5489133210353833 EL 2023-12-16 </t>
  </si>
  <si>
    <t xml:space="preserve">Apple pay: COMPRA EN PANISHOP DE LOS VINATEROS, CON LA TARJETA : 5489133210353833 EL 2023-12-17 </t>
  </si>
  <si>
    <t xml:space="preserve">Apple pay: COMPRA EN MARKET AGUILERA, CON LA TARJETA : 5489133210353833 EL 2023-12-18 </t>
  </si>
  <si>
    <t xml:space="preserve">Apple pay: COMPRA EN Glovo 15DEC M43HRWPF, CON LA TARJETA : 5489133210353833 EL 2023-12-15 </t>
  </si>
  <si>
    <t xml:space="preserve">Apple pay: COMPRA EN ARAMARK 4X CAF CAMPUS PRI, CON LA TARJETA : 5489133210353833 EL 2023-12-18 </t>
  </si>
  <si>
    <t xml:space="preserve">COMPRA EN MNE*95018797Moneynet_S, CON LA TARJETA : 5489133210353833 EL 2023-12-14 </t>
  </si>
  <si>
    <t xml:space="preserve">Apple pay: COMPRA EN FARMACIA ENTREARROYOS1, CON LA TARJETA : 5489133208122208 EL 2023-12-15 </t>
  </si>
  <si>
    <t xml:space="preserve">Apple pay: COMPRA EN NYX*NORDISSOCIALCONSUL, CON LA TARJETA : 5489133210353833 EL 2023-12-12 </t>
  </si>
  <si>
    <t xml:space="preserve">Apple pay: COMPRA EN NYX*NORDISSOCIALCONSUL, CON LA TARJETA : 5489133210353833 EL 2023-12-13 </t>
  </si>
  <si>
    <t xml:space="preserve">Apple pay: COMPRA EN FARMACIA ENTREARROYOS1, CON LA TARJETA : 5489133208122208 EL 2023-12-14 </t>
  </si>
  <si>
    <t xml:space="preserve">Apple pay: COMPRA EN FARMACIA ANA DE DIEGO LOP, CON LA TARJETA : 5489133208122208 EL 2023-12-14 </t>
  </si>
  <si>
    <t xml:space="preserve">Apple pay: COMPRA EN MARKET AGUILERA, CON LA TARJETA : 5489133210353833 EL 2023-12-13 </t>
  </si>
  <si>
    <t xml:space="preserve">COMPRA EN GESTION DE MAQUINAS, CON LA TARJETA : 5489133210353833 EL 2023-12-13 </t>
  </si>
  <si>
    <t xml:space="preserve">Apple pay: COMPRA EN MERCADONA MANUEL MACHADO, CON LA TARJETA : 5489133208122208 EL 2023-12-12 </t>
  </si>
  <si>
    <t xml:space="preserve">Apple pay: COMPRA EN PANISHOP DE LOS VINATEROS, CON LA TARJETA : 5489133210353833 EL 2023-12-12 </t>
  </si>
  <si>
    <t xml:space="preserve">COMPRA EN FARMACIA ENTREARROYOS1, CON LA TARJETA : 5489133210353833 EL 2023-12-12 </t>
  </si>
  <si>
    <t xml:space="preserve">Apple pay: COMPRA EN ALLIANCE VENDING, CON LA TARJETA : 5489133210353833 EL 2023-12-12 </t>
  </si>
  <si>
    <t xml:space="preserve">TRANSFERENCIA A FAVOR DE Nicolás Pérez CONCEPTO: Salidas navideñas </t>
  </si>
  <si>
    <t xml:space="preserve">Apple pay: COMPRA EN ZARA, CON LA TARJETA : 5489133208122208 EL 2023-12-10 </t>
  </si>
  <si>
    <t xml:space="preserve">COMPRA EN APP CRTM, CON LA TARJETA : 5489133208360204 EL 2023-12-09 </t>
  </si>
  <si>
    <t xml:space="preserve">Apple pay: COMPRA EN ALCAMPO S A MORATALAZ, CON LA TARJETA : 5489133208360204 EL 2023-12-10 </t>
  </si>
  <si>
    <t xml:space="preserve">Apple pay: COMPRA EN ZAPSHOP RIO 2, CON LA TARJETA : 5489133208122208 EL 2023-12-10 </t>
  </si>
  <si>
    <t xml:space="preserve">RECIBO UNIVERSIDAD NEBRIJA Nº RECIBO 0073 0100 755 CCFLYBW REF. MANDATO UNNEACA0021984800039925 </t>
  </si>
  <si>
    <t>RECIBO TotalEnergies ClientesSAU Nº RECIBO 0073 0100 755 CCGBYHL REF. MANDATO NCESIGS241020230000000</t>
  </si>
  <si>
    <t xml:space="preserve">Apple pay: COMPRA EN TGB OASIZ (CC OASIZ), CON LA TARJETA : 5489133210353833 EL 2023-12-09 </t>
  </si>
  <si>
    <t xml:space="preserve">TRANSFERENCIA DE PAZ RODRIGUEZ CRISTINA, CONCEPTO Salidas navideñas </t>
  </si>
  <si>
    <t xml:space="preserve">Apple pay: COMPRA EN RENFE CERCANIAS TNA 28 5, CON LA TARJETA : 5489133210353833 EL 2023-12-09 </t>
  </si>
  <si>
    <t xml:space="preserve">Apple pay: COMPRA EN SUCRE &amp; SALE, CON LA TARJETA : 5489133210353833 EL 2023-12-09 </t>
  </si>
  <si>
    <t xml:space="preserve">Apple pay: COMPRA EN VR AIRSOFT, CON LA TARJETA : 5489133210353833 EL 2023-12-09 </t>
  </si>
  <si>
    <t xml:space="preserve">Apple pay: COMPRA EN SONRISAS Y ADRENALINA, CON LA TARJETA : 5489133210353833 EL 2023-12-09 </t>
  </si>
  <si>
    <t xml:space="preserve">Apple pay: COMPRA EN GOXO MAITIA, S.L., CON LA TARJETA : 5489133210353833 EL 2023-12-10 </t>
  </si>
  <si>
    <t xml:space="preserve">COMPRA EN EL CORTE INGLES DEPARTAM., CON LA TARJETA : 5489133210353833 EL 2023-12-11 </t>
  </si>
  <si>
    <t xml:space="preserve">Apple pay: COMPRA EN PASTELERIA EL PASO, CON LA TARJETA : 5489133210353833 EL 2023-12-11 </t>
  </si>
  <si>
    <t xml:space="preserve">Apple pay: COMPRA EN ALLIANCE VENDING, CON LA TARJETA : 5489133210353833 EL 2023-12-11 </t>
  </si>
  <si>
    <t xml:space="preserve">COMPRA EN HIPERBAZAR, CON LA TARJETA : 5489133210353833 EL 2023-12-08 </t>
  </si>
  <si>
    <t xml:space="preserve">COMPRA EN EL CORTE INGLES DEPARTAM., CON LA TARJETA : 5489133208122208 EL 2023-12-06 </t>
  </si>
  <si>
    <t xml:space="preserve">BIZUM A FAVOR DE RICARDO PAZ RODRIGUEZ CONCEPTO: padel 0612 </t>
  </si>
  <si>
    <t xml:space="preserve">Apple pay: COMPRA EN BAR PASCUAL, CON LA TARJETA : 5489133210353833 EL 2023-12-06 </t>
  </si>
  <si>
    <t xml:space="preserve">Apple pay: COMPRA EN FARO DE MONCLOA, CON LA TARJETA : 5489133210353833 EL 2023-12-06 </t>
  </si>
  <si>
    <t xml:space="preserve">COMPRA EN ACTIVIDADES CULTURALES WE, CON LA TARJETA : 5489133210353833 EL 2023-12-07 </t>
  </si>
  <si>
    <t xml:space="preserve">Apple pay: COMPRA EN PANOD, CON LA TARJETA : 5489133210353833 EL 2023-12-07 </t>
  </si>
  <si>
    <t xml:space="preserve">COMPRA EN HTTPS://PARQUEMAGICASNAVI, CON LA TARJETA : 5489133210353833 EL 2023-12-07 </t>
  </si>
  <si>
    <t xml:space="preserve">Apple pay: COMPRA EN MERCADONA MANUEL MACHADO, CON LA TARJETA : 5489133208360204 EL 2023-12-05 </t>
  </si>
  <si>
    <t xml:space="preserve">Apple pay: COMPRA EN ALCAMPO S A MORATALAZ, CON LA TARJETA : 5489133208360204 EL 2023-12-05 </t>
  </si>
  <si>
    <t xml:space="preserve">Apple pay: COMPRA EN NORMALES0101 MA, CON LA TARJETA : 5489133208360204 EL 2023-12-02 </t>
  </si>
  <si>
    <t xml:space="preserve">COMPRA EN APP CRTM, CON LA TARJETA : 5489133208360204 EL 2023-12-05 </t>
  </si>
  <si>
    <t xml:space="preserve">Apple pay: COMPRA EN ALCAMPO S A MORATALAZ, CON LA TARJETA : 5489133210353833 EL 2023-12-05 </t>
  </si>
  <si>
    <t xml:space="preserve">Apple pay: COMPRA EN GESTION DE MAQUINAS, CON LA TARJETA : 5489133210353833 EL 2023-12-05 </t>
  </si>
  <si>
    <t xml:space="preserve">Apple pay: COMPRA EN TIERRA BURRITOS, CON LA TARJETA : 5489133210353833 EL 2023-12-05 </t>
  </si>
  <si>
    <t xml:space="preserve">Apple pay: COMPRA EN ALCAMPO S A MORATALAZ, CON LA TARJETA : 5489133208360204 EL 2023-12-03 </t>
  </si>
  <si>
    <t xml:space="preserve">Apple pay: COMPRA EN PANISHOP DE LOS VINATEROS, CON LA TARJETA : 5489133208360204 EL 2023-12-04 </t>
  </si>
  <si>
    <t xml:space="preserve">Apple pay: COMPRA EN IKEA LA GAVIA FOOD, CON LA TARJETA : 5489133210353833 EL 2023-12-02 </t>
  </si>
  <si>
    <t xml:space="preserve">Apple pay: COMPRA EN IKEA LA GAVIA HFB, CON LA TARJETA : 5489133210353833 EL 2023-12-02 </t>
  </si>
  <si>
    <t xml:space="preserve">Apple pay: COMPRA EN MERCADONA MANUEL MACHADO, CON LA TARJETA : 5489133210353833 EL 2023-12-02 </t>
  </si>
  <si>
    <t xml:space="preserve">Apple pay: COMPRA EN SPRINGFIELD WOMEN, CON LA TARJETA : 5489133210353833 EL 2023-12-03 </t>
  </si>
  <si>
    <t xml:space="preserve">Apple pay: COMPRA EN 100 MONTADITOS VAGUADA, CON LA TARJETA : 5489133210353833 EL 2023-12-03 </t>
  </si>
  <si>
    <t xml:space="preserve">Apple pay: COMPRA EN DECATHLON CITY LA VAGUADA, CON LA TARJETA : 5489133210353833 EL 2023-12-03 </t>
  </si>
  <si>
    <t xml:space="preserve">Apple pay: COMPRA EN ESTANCO J.I. PALACIOS BUE, CON LA TARJETA : 5489133210353833 EL 2023-12-03 </t>
  </si>
  <si>
    <t xml:space="preserve">COMPRA EN WWW.AMAZON* 404-102691, CON LA TARJETA : 5489133210353833 EL 2023-12-01 </t>
  </si>
  <si>
    <t xml:space="preserve">TRANSFERENCIA A FAVOR DE IBKR CONCEPTO: Inversiones Noviembre y Diciembre </t>
  </si>
  <si>
    <t xml:space="preserve">Apple pay: COMPRA EN Revolut**7501*, CON LA TARJETA : 5489133208122208 EL 2023-11-29 </t>
  </si>
  <si>
    <t xml:space="preserve">RECIBO SANITAS S A DE SEGUROS Nº RECIBO 0073 0100 755 CBZMHTQ REF. MANDATO 800018385362 </t>
  </si>
  <si>
    <t xml:space="preserve">Apple pay: COMPRA EN MCDONALDS-MORATALAZ, CON LA TARJETA : 5489133210353833 EL 2023-12-01 </t>
  </si>
  <si>
    <t xml:space="preserve">Apple pay: COMPRA EN KFC MORATALAZ 124, CON LA TARJETA : 5489133210353833 EL 2023-12-01 </t>
  </si>
  <si>
    <t xml:space="preserve">COMPRA EN KINDLE SVCS*HW5ZB55N4, CON LA TARJETA : 5489133210353833 EL 2023-11-29 </t>
  </si>
  <si>
    <t xml:space="preserve">Apple pay: COMPRA EN LA TORTILLA DE PERICO, CON LA TARJETA : 5489133210353833 EL 2023-12-01 </t>
  </si>
  <si>
    <t xml:space="preserve">Apple pay: COMPRA EN PEZ TORTILLA ESPOZ M, CON LA TARJETA : 5489133210353833 EL 2023-12-01 </t>
  </si>
  <si>
    <t xml:space="preserve">TRANSFERENCIA DE E KABEL ESPANA S.L., CONCEPTO PAGO NOMINA NP NOV 2023 </t>
  </si>
  <si>
    <t>RECIBO CAIXABANK PAYMENTS CONSUMER, E.f.c., E Nº RECIBO 0073 0100 755 CCBLGMM REF. MANDATO 202307581</t>
  </si>
  <si>
    <t>RECIBO CAIXABANK PAYMENTS CONSUMER, E.f.c., E Nº RECIBO 0073 0100 755 CCBLGTG REF. MANDATO 202308211</t>
  </si>
  <si>
    <t>RECIBO CAIXABANK PAYMENTS CONSUMER, E.f.c., E Nº RECIBO 0073 0100 755 CCBLHKR REF. MANDATO 202309651</t>
  </si>
  <si>
    <t xml:space="preserve">Apple pay: COMPRA EN MINBER, CON LA TARJETA : 5489133210353833 EL 2023-11-30 </t>
  </si>
  <si>
    <t xml:space="preserve">Apple pay: COMPRA EN MERCADONA MANUEL MACHADO, CON LA TARJETA : 5489133208360204 EL 2023-11-29 </t>
  </si>
  <si>
    <t xml:space="preserve">Apple pay: COMPRA EN ALCAMPO S A MORATALAZ, CON LA TARJETA : 5489133208360204 EL 2023-11-29 </t>
  </si>
  <si>
    <t xml:space="preserve">COMPRA EN EL CORTE INGLES DEPARTAM., CON LA TARJETA : 5489133210353833 EL 2023-11-29 </t>
  </si>
  <si>
    <t xml:space="preserve">COMPRA EN UBER *TRIP, CON LA TARJETA : 5489133210353833 EL 2023-11-27 </t>
  </si>
  <si>
    <t xml:space="preserve">COMPRA EN WWW.AMAZON* 404-546203, CON LA TARJETA : 5489133210353833 EL 2023-11-27 </t>
  </si>
  <si>
    <t xml:space="preserve">Apple pay: COMPRA EN YULI, CON LA TARJETA : 5489133210353833 EL 2023-11-29 </t>
  </si>
  <si>
    <t xml:space="preserve">COMPRA EN EL CORTE INGLES DEPARTAM., CON LA TARJETA : 5489133210353833 EL 2023-11-28 </t>
  </si>
  <si>
    <t xml:space="preserve">Apple pay: COMPRA EN PASTELERIA EL PASO, CON LA TARJETA : 5489133210353833 EL 2023-11-28 </t>
  </si>
  <si>
    <t xml:space="preserve">Apple pay: COMPRA EN PUNTO ENTRE ARROYOS, CON LA TARJETA : 5489133208122208 EL 2023-11-27 </t>
  </si>
  <si>
    <t xml:space="preserve">Apple pay: COMPRA EN HIPERBAZAR, CON LA TARJETA : 5489133208122208 EL 2023-11-27 </t>
  </si>
  <si>
    <t xml:space="preserve">Apple pay: COMPRA EN PRIMOR GRAN VIA, CON LA TARJETA : 5489133208122208 EL 2023-11-27 </t>
  </si>
  <si>
    <t xml:space="preserve">Apple pay: COMPRA EN RODILLA CALLAO, CON LA TARJETA : 5489133208122208 EL 2023-11-27 </t>
  </si>
  <si>
    <t xml:space="preserve">BIZUM DE ANDRES ALEJANDRO YSTURIZ C CONCEPTO torreznos </t>
  </si>
  <si>
    <t xml:space="preserve">COMPRA EN APPLE.COM/BILL, CON LA TARJETA : 5489133208360204 EL 2023-11-25 </t>
  </si>
  <si>
    <t xml:space="preserve">COMPRA EN ALLIANCE VENDING, CON LA TARJETA : 5489133210353833 EL 2023-11-27 </t>
  </si>
  <si>
    <t xml:space="preserve">COMPRA EN GESTION DE MAQUINAS, CON LA TARJETA : 5489133210353833 EL 2023-11-27 </t>
  </si>
  <si>
    <t xml:space="preserve">COMPRA EN AMZN MKTP ES*HI5TU5YY4, CON LA TARJETA : 5489133210353833 EL 2023-11-25 </t>
  </si>
  <si>
    <t xml:space="preserve">COMPRA EN AMZN MKTP ES*HI08Q09I4, CON LA TARJETA : 5489133210353833 EL 2023-11-24 </t>
  </si>
  <si>
    <t xml:space="preserve">Apple pay: COMPRA EN IKEA GOYA HFB, CON LA TARJETA : 5489133208122208 EL 2023-11-26 </t>
  </si>
  <si>
    <t xml:space="preserve">Apple pay: COMPRA EN IKEA GOYA FOOD, CON LA TARJETA : 5489133210353833 EL 2023-11-26 </t>
  </si>
  <si>
    <t xml:space="preserve">Apple pay: COMPRA EN LOS TORREZNOS, CON LA TARJETA : 5489133210353833 EL 2023-11-26 </t>
  </si>
  <si>
    <t xml:space="preserve">COMPRA EN EL CORTE INGLES-DEPARTAM., CON LA TARJETA : 5489133210353833 EL 2023-11-26 </t>
  </si>
  <si>
    <t xml:space="preserve">Apple pay: COMPRA EN ALCAMPO S A MORATALAZ, CON LA TARJETA : 5489133208122208 EL 2023-11-25 </t>
  </si>
  <si>
    <t xml:space="preserve">Apple pay: COMPRA EN MERCADO DE MOTORES, CON LA TARJETA : 5489133210353833 EL 2023-11-25 </t>
  </si>
  <si>
    <t xml:space="preserve">Apple pay: COMPRA EN MARKET CUINA FRESCA, CON LA TARJETA : 5489133210353833 EL 2023-11-25 </t>
  </si>
  <si>
    <t xml:space="preserve">Apple pay: COMPRA EN O'MEXILLON, CON LA TARJETA : 5489133210353833 EL 2023-11-25 </t>
  </si>
  <si>
    <t xml:space="preserve">Apple pay: COMPRA EN HIPERBAZAR, CON LA TARJETA : 5489133208122208 EL 2023-11-24 </t>
  </si>
  <si>
    <t xml:space="preserve">Apple pay: COMPRA EN ALCAMPO S A MORATALAZ, CON LA TARJETA : 5489133208360204 EL 2023-11-24 </t>
  </si>
  <si>
    <t xml:space="preserve">Apple pay: COMPRA EN Glovo 22NOV MA3DK7FZ, CON LA TARJETA : 5489133210353833 EL 2023-11-22 </t>
  </si>
  <si>
    <t xml:space="preserve">Apple pay: COMPRA EN KFC MORATALAZ 124, CON LA TARJETA : 5489133210353833 EL 2023-11-24 </t>
  </si>
  <si>
    <t>Establecernos</t>
  </si>
  <si>
    <t xml:space="preserve">Apple pay: COMPRA EN MERCADONA MANUEL MACHADO, CON LA TARJETA : 5489133208360204 EL 2023-11-23 </t>
  </si>
  <si>
    <t xml:space="preserve">RECIBO ORANGE ESPAGNE S.A. Nº RECIBO 0073 0100 755 CBYGSPS REF. MANDATO OSP202308KENAN02276921506 </t>
  </si>
  <si>
    <t xml:space="preserve">COMPRA EN AMZN MKTP ES*HI32W1TM4, CON LA TARJETA : 5489133210353833 EL 2023-11-19 </t>
  </si>
  <si>
    <t xml:space="preserve">Apple pay: COMPRA EN SUMA, CON LA TARJETA : 5489133210353833 EL 2023-11-22 </t>
  </si>
  <si>
    <t xml:space="preserve">Apple pay: COMPRA EN Glovo 19NOV M1M6GPDP, CON LA TARJETA : 5489133210353833 EL 2023-11-19 </t>
  </si>
  <si>
    <t xml:space="preserve">TRANSFERENCIA A FAVOR DE Nicolás Pérez CONCEPTO: Navidad con mamá </t>
  </si>
  <si>
    <t xml:space="preserve">Apple pay: COMPRA EN ALCAMPO S A MORATALAZ, CON LA TARJETA : 5489133208122208 EL 2023-11-20 </t>
  </si>
  <si>
    <t xml:space="preserve">DISPOSICION EN CAJERO CON LA TARJETA 5489133208360204, COMISION 0,00, EL 2023-11-20 </t>
  </si>
  <si>
    <t xml:space="preserve">COMPRA EN NETFLIX.COM, CON LA TARJETA : 5489133208360204 EL 2023-11-18 </t>
  </si>
  <si>
    <t xml:space="preserve">TRANSFERENCIA DE PAZ RODRIGUEZ CRISTINA, CONCEPTO Navidad con mamá </t>
  </si>
  <si>
    <t xml:space="preserve">COMPRA EN UBER *EATS, CON LA TARJETA : 5489133210353833 EL 2023-11-16 </t>
  </si>
  <si>
    <t xml:space="preserve">Apple pay: COMPRA EN MERCADONA MANUEL MACHADO, CON LA TARJETA : 5489133210353833 EL 2023-11-20 </t>
  </si>
  <si>
    <t xml:space="preserve">BIZUM A FAVOR DE NICOLAS PEREZ PANTO CONCEPTO: comida metro mama </t>
  </si>
  <si>
    <t xml:space="preserve">Apple pay: COMPRA EN ALCAMPO S A MORATALAZ, CON LA TARJETA : 5489133208122208 EL 2023-11-19 </t>
  </si>
  <si>
    <t xml:space="preserve">BIZUM DE CRISTINA PAZ RODRIGUEZ CONCEPTO comida metro mama </t>
  </si>
  <si>
    <t xml:space="preserve">Apple pay: COMPRA EN ALCAMPO S A MORATALAZ, CON LA TARJETA : 5489133208360204 EL 2023-11-19 </t>
  </si>
  <si>
    <t xml:space="preserve">Apple pay: COMPRA EN PUNTO ENTRE ARROYOS, CON LA TARJETA : 5489133210353833 EL 2023-11-19 </t>
  </si>
  <si>
    <t xml:space="preserve">Apple pay: COMPRA EN STARBUCKS REINA SOFIA, CON LA TARJETA : 5489133210353833 EL 2023-11-19 </t>
  </si>
  <si>
    <t xml:space="preserve">Apple pay: COMPRA EN ALCAMPO S A MORATALAZ, CON LA TARJETA : 5489133208122208 EL 2023-11-18 </t>
  </si>
  <si>
    <t xml:space="preserve">Apple pay: COMPRA EN ALCAMPO S A MORATALAZ, CON LA TARJETA : 5489133208360204 EL 2023-11-18 </t>
  </si>
  <si>
    <t xml:space="preserve">Apple pay: COMPRA EN MCDONALDS-MORATALAZ, CON LA TARJETA : 5489133210353833 EL 2023-11-18 </t>
  </si>
  <si>
    <t xml:space="preserve">COMPRA EN METRO DE MADRID S.A., CON LA TARJETA : 5489133210353833 EL 2023-11-18 </t>
  </si>
  <si>
    <t xml:space="preserve">Apple pay: COMPRA EN ZARA MADRID VAGUADA A34, CON LA TARJETA : 5489133210353833 EL 2023-11-18 </t>
  </si>
  <si>
    <t xml:space="preserve">Apple pay: COMPRA EN OFICINA NUEVOS MINISTERIO, CON LA TARJETA : 5489133210353833 EL 2023-11-18 </t>
  </si>
  <si>
    <t xml:space="preserve">COMPRA EN EL CORTE INGLES-DEPARTAM., CON LA TARJETA : 5489133210353833 EL 2023-11-18 </t>
  </si>
  <si>
    <t xml:space="preserve">Apple pay: COMPRA EN ALCAMPO S A MORATALAZ, CON LA TARJETA : 5489133208360204 EL 2023-11-17 </t>
  </si>
  <si>
    <t xml:space="preserve">Apple pay: COMPRA EN BURGER KING QUEVEDO, CON LA TARJETA : 5489133208122208 EL 2023-11-16 </t>
  </si>
  <si>
    <t xml:space="preserve">Apple pay: COMPRA EN MERCADONA MANUEL MACHADO, CON LA TARJETA : 5489133208360204 EL 2023-11-15 </t>
  </si>
  <si>
    <t xml:space="preserve">Apple pay: COMPRA EN BURGER KING QUEVEDO, CON LA TARJETA : 5489133208122208 EL 2023-11-14 </t>
  </si>
  <si>
    <t xml:space="preserve">RECIBO UNIVERSIDAD NEBRIJA Nº RECIBO 0073 0100 755 CBWYYGV REF. MANDATO UNNEACA0021984800039925 </t>
  </si>
  <si>
    <t xml:space="preserve">Apple pay: COMPRA EN PRIMARK GRAN VIA, CON LA TARJETA : 5489133208122208 EL 2023-11-09 </t>
  </si>
  <si>
    <t xml:space="preserve">Apple pay: COMPRA EN ALCAMPO S A MORATALAZ, CON LA TARJETA : 5489133208122208 EL 2023-11-12 </t>
  </si>
  <si>
    <t xml:space="preserve">Apple pay: COMPRA EN MERCADONA MANUEL MACHADO, CON LA TARJETA : 5489133208360204 EL 2023-11-11 </t>
  </si>
  <si>
    <t xml:space="preserve">Apple pay: COMPRA EN ALCAMPO S A MORATALAZ, CON LA TARJETA : 5489133210353833 EL 2023-11-11 </t>
  </si>
  <si>
    <t xml:space="preserve">Apple pay: COMPRA EN HIPERBAZAR, CON LA TARJETA : 5489133208122208 EL 2023-11-10 </t>
  </si>
  <si>
    <t xml:space="preserve">Apple pay: COMPRA EN RESTAURANTE ACUARELA, CON LA TARJETA : 5489133210353833 EL 2023-11-10 </t>
  </si>
  <si>
    <t xml:space="preserve">Apple pay: COMPRA EN ALCAMPO S A MORATALAZ, CON LA TARJETA : 5489133208122208 EL 2023-11-09 </t>
  </si>
  <si>
    <t xml:space="preserve">Apple pay: COMPRA EN BOUTIQUE LINDT GOYA, CON LA TARJETA : 5489133208122208 EL 2023-11-09 </t>
  </si>
  <si>
    <t xml:space="preserve">Apple pay: COMPRA EN PERFUMERIA PRIMOR, CON LA TARJETA : 5489133208122208 EL 2023-11-09 </t>
  </si>
  <si>
    <t xml:space="preserve">COMPRA EN APP CRTM, CON LA TARJETA : 5489133208360204 EL 2023-11-09 </t>
  </si>
  <si>
    <t xml:space="preserve">Apple pay: COMPRA EN ALCAMPO S A MORATALAZ, CON LA TARJETA : 5489133208360204 EL 2023-11-09 </t>
  </si>
  <si>
    <t xml:space="preserve">Apple pay: COMPRA EN MC DONALD'S MONTERA, CON LA TARJETA : 5489133210353833 EL 2023-11-09 </t>
  </si>
  <si>
    <t xml:space="preserve">Apple pay: COMPRA EN THE COOKIE LAB, CON LA TARJETA : 5489133210353833 EL 2023-11-09 </t>
  </si>
  <si>
    <t xml:space="preserve">Apple pay: COMPRA EN PEZ TORTILLA ESPOZ M, CON LA TARJETA : 5489133210353833 EL 2023-11-09 </t>
  </si>
  <si>
    <t xml:space="preserve">COMPRA EN GALIPAN, CON LA TARJETA : 5489133210353833 EL 2023-11-09 </t>
  </si>
  <si>
    <t xml:space="preserve">Apple pay: COMPRA EN VENETA GELATO ITALIANO, CON LA TARJETA : 5489133210353833 EL 2023-11-09 </t>
  </si>
  <si>
    <t xml:space="preserve">RECIBO IBERDROLA CLIENTES, S.A.U Nº RECIBO 0073 0100 755 CBTGWDG REF. MANDATO 275734314000 </t>
  </si>
  <si>
    <t xml:space="preserve">Apple pay: COMPRA EN MAISON KAYSER, CON LA TARJETA : 5489133210353833 EL 2023-11-08 </t>
  </si>
  <si>
    <t xml:space="preserve">Apple pay: COMPRA EN TIERRA BURRITOS QUEVEDO, CON LA TARJETA : 5489133210353833 EL 2023-11-08 </t>
  </si>
  <si>
    <t xml:space="preserve">Apple pay: COMPRA EN MANOLO BAKES, CON LA TARJETA : 5489133210353833 EL 2023-11-08 </t>
  </si>
  <si>
    <t xml:space="preserve">Apple pay: COMPRA EN NYX*NORDISSOCIALCONSUL, CON LA TARJETA : 5489133210353833 EL 2023-11-06 </t>
  </si>
  <si>
    <t xml:space="preserve">Apple pay: COMPRA EN ALLIANCE VENDING, CON LA TARJETA : 5489133210353833 EL 2023-11-08 </t>
  </si>
  <si>
    <t xml:space="preserve">RECIBO IBERDROLA CLIENTES, S.A.U Nº RECIBO 0073 0100 755 CBSJJVJ REF. MANDATO 286734314000 </t>
  </si>
  <si>
    <t xml:space="preserve">Apple pay: COMPRA EN MERCADONA MANUEL MACHADO, CON LA TARJETA : 5489133208360204 EL 2023-11-07 </t>
  </si>
  <si>
    <t xml:space="preserve">Apple pay: COMPRA EN STARBUCKS PRINCESA 40 MAD, CON LA TARJETA : 5489133210353833 EL 2023-11-07 </t>
  </si>
  <si>
    <t xml:space="preserve">Apple pay: COMPRA EN ARAMARK 4X CAF CAMPUS PRI, CON LA TARJETA : 5489133210353833 EL 2023-11-07 </t>
  </si>
  <si>
    <t xml:space="preserve">TRANSFERENCIA A FAVOR DE Servicio De Entrega Rápida Courier Expre CONCEPTO: 1000278 </t>
  </si>
  <si>
    <t xml:space="preserve">COMPRA EN APP CRTM, CON LA TARJETA : 5489133208360204 EL 2023-11-05 </t>
  </si>
  <si>
    <t xml:space="preserve">Apple pay: COMPRA EN ALCAMPO S A MORATALAZ, CON LA TARJETA : 5489133208360204 EL 2023-11-05 </t>
  </si>
  <si>
    <t xml:space="preserve">Apple pay: COMPRA EN ALCAMPO S A MORATALAZ, CON LA TARJETA : 5489133210353833 EL 2023-11-05 </t>
  </si>
  <si>
    <t xml:space="preserve">Apple pay: COMPRA EN BOLUDITAS MORATALAZ, CON LA TARJETA : 5489133210353833 EL 2023-11-05 </t>
  </si>
  <si>
    <t xml:space="preserve">Apple pay: COMPRA EN METRO DE MADRID S.A., CON LA TARJETA : 5489133210353833 EL 2023-11-05 </t>
  </si>
  <si>
    <t xml:space="preserve">Apple pay: COMPRA EN MERCADONA MANUEL MACHADO, CON LA TARJETA : 5489133208360204 EL 2023-11-04 </t>
  </si>
  <si>
    <t xml:space="preserve">Apple pay: COMPRA EN HIPERBAZAR, CON LA TARJETA : 5489133210353833 EL 2023-11-04 </t>
  </si>
  <si>
    <t xml:space="preserve">Apple pay: COMPRA EN ALCAMPO S A MORATALAZ, CON LA TARJETA : 5489133210353833 EL 2023-11-04 </t>
  </si>
  <si>
    <t xml:space="preserve">Apple pay: COMPRA EN PANISHOP DE LOS VINATEROS, CON LA TARJETA : 5489133208360204 EL 2023-11-03 </t>
  </si>
  <si>
    <t xml:space="preserve">Apple pay: COMPRA EN MERCADONA MANUEL MACHADO, CON LA TARJETA : 5489133208360204 EL 2023-11-03 </t>
  </si>
  <si>
    <t xml:space="preserve">Apple pay: COMPRA EN ALCAMPO S A MORATALAZ, CON LA TARJETA : 5489133208360204 EL 2023-11-03 </t>
  </si>
  <si>
    <t xml:space="preserve">Apple pay: COMPRA EN KFC MORATALAZ 124, CON LA TARJETA : 5489133210353833 EL 2023-11-03 </t>
  </si>
  <si>
    <t xml:space="preserve">Apple pay: COMPRA EN AL PUNTO CASTELLANA, CON LA TARJETA : 5489133210353833 EL 2023-11-03 </t>
  </si>
  <si>
    <t xml:space="preserve">TRANSFERENCIA DE PEREZ PANTO NICOLAS, CONCEPTO Pagos mensuales de noviembre </t>
  </si>
  <si>
    <t xml:space="preserve">RECIBO SANITAS S A DE SEGUROS Nº RECIBO 0073 0100 755 CBQKZYT REF. MANDATO 800018385362 </t>
  </si>
  <si>
    <t xml:space="preserve">RECIBO SANITAS S A DE SEGUROS Nº RECIBO 0073 0100 755 CBQKZYV REF. MANDATO 800018385362 </t>
  </si>
  <si>
    <t xml:space="preserve">TRANSFERENCIA A FAVOR DE PEREZ PANTO NICOLAS CONCEPTO: Pagos mensuales de noviembre </t>
  </si>
  <si>
    <t xml:space="preserve">Apple pay: COMPRA EN STARBUCKS PRINCESA 40 MAD, CON LA TARJETA : 5489133210353833 EL 2023-11-02 </t>
  </si>
  <si>
    <t xml:space="preserve">Apple pay: COMPRA EN ARAMARK 4X CAF CAMPUS PRI, CON LA TARJETA : 5489133210353833 EL 2023-11-02 </t>
  </si>
  <si>
    <t xml:space="preserve">COMPRA EN AMZN MKTP ES*H08ZR7YS4, CON LA TARJETA : 5489133210353833 EL 2023-10-29 </t>
  </si>
  <si>
    <t xml:space="preserve">Apple pay: COMPRA EN NYX*NORDISSOCIALCONSUL, CON LA TARJETA : 5489133210353833 EL 2023-10-30 </t>
  </si>
  <si>
    <t xml:space="preserve">Apple pay: COMPRA EN GESTION DE MAQUINAS, CON LA TARJETA : 5489133210353833 EL 2023-11-02 </t>
  </si>
  <si>
    <t xml:space="preserve">TRANSFERENCIA DE E KABEL ESPANA S.L., CONCEPTO PAGO NMINA NP OCT 2023 </t>
  </si>
  <si>
    <t xml:space="preserve">Apple pay: COMPRA EN ALCAMPO S A MORATALAZ, CON LA TARJETA : 5489133208122208 EL 2023-11-01 </t>
  </si>
  <si>
    <t>RECIBO CAIXABANK PAYMENTS CONSUMER, E.f.c., E Nº RECIBO 0073 0100 755 CBRSKSZ REF. MANDATO 202307581</t>
  </si>
  <si>
    <t>RECIBO CAIXABANK PAYMENTS CONSUMER, E.f.c., E Nº RECIBO 0073 0100 755 CBRSKZV REF. MANDATO 202308211</t>
  </si>
  <si>
    <t xml:space="preserve">Apple pay: COMPRA EN STARBUCKS PRINCESA 40 MAD, CON LA TARJETA : 5489133208360204 EL 2023-10-31 </t>
  </si>
  <si>
    <t xml:space="preserve">Apple pay: COMPRA EN MERCADONA MANUEL MACHADO, CON LA TARJETA : 5489133208360204 EL 2023-10-31 </t>
  </si>
  <si>
    <t xml:space="preserve">Apple pay: COMPRA EN GESTION DE MAQUINAS, CON LA TARJETA : 5489133208360204 EL 2023-10-31 </t>
  </si>
  <si>
    <t xml:space="preserve">Apple pay: COMPRA EN ALCAMPO S A MORATALAZ, CON LA TARJETA : 5489133208360204 EL 2023-10-31 </t>
  </si>
  <si>
    <t xml:space="preserve">Apple pay: COMPRA EN PRIMARK GRAN VIA, CON LA TARJETA : 5489133210353833 EL 2023-10-29 </t>
  </si>
  <si>
    <t xml:space="preserve">Apple pay: COMPRA EN ALLIANCE VENDING, CON LA TARJETA : 5489133208360204 EL 2023-10-30 </t>
  </si>
  <si>
    <t xml:space="preserve">Apple pay: COMPRA EN ARAMARK 4X CAF CAMPUS PRI, CON LA TARJETA : 5489133210353833 EL 2023-10-30 </t>
  </si>
  <si>
    <t xml:space="preserve">Apple pay: COMPRA EN NYX*NORDISSOCIALCONSUL, CON LA TARJETA : 5489133210353833 EL 2023-10-26 </t>
  </si>
  <si>
    <t xml:space="preserve">Apple pay: COMPRA EN Glovo 28OCT MQJEHTCE, CON LA TARJETA : 5489133210353833 EL 2023-10-28 </t>
  </si>
  <si>
    <t xml:space="preserve">Apple pay: COMPRA EN ALCAMPO S A MORATALAZ, CON LA TARJETA : 5489133208122208 EL 2023-10-29 </t>
  </si>
  <si>
    <t xml:space="preserve">Apple pay: COMPRA EN IKEA GOYA FOOD, CON LA TARJETA : 5489133210353833 EL 2023-10-29 </t>
  </si>
  <si>
    <t xml:space="preserve">Apple pay: COMPRA EN HARRYTOKYS MALASA¥A, CON LA TARJETA : 5489133210353833 EL 2023-10-29 </t>
  </si>
  <si>
    <t xml:space="preserve">BIZUM DE GREGORY JOSE RONDON CARDOZ CONCEPTO Sin concepto </t>
  </si>
  <si>
    <t xml:space="preserve">Apple pay: COMPRA EN TABERNA LAS BOTAS 2, CON LA TARJETA : 5489133208122208 EL 2023-10-28 </t>
  </si>
  <si>
    <t xml:space="preserve">Apple pay: COMPRA EN HELADERIA SIENA, CON LA TARJETA : 5489133210353833 EL 2023-10-28 </t>
  </si>
  <si>
    <t xml:space="preserve">BIZUM DE NICOLAS PEREZ PANTO CONCEPTO mercado </t>
  </si>
  <si>
    <t xml:space="preserve">Apple pay: COMPRA EN MERCADONA MANUEL MACHADO, CON LA TARJETA : 5489133208122208 EL 2023-10-27 </t>
  </si>
  <si>
    <t xml:space="preserve">COMPRA EN APPLE.COM/BILL, CON LA TARJETA : 5489133208360204 EL 2023-10-25 </t>
  </si>
  <si>
    <t xml:space="preserve">BIZUM A FAVOR DE CRISTINA PAZ RODRIGUEZ CONCEPTO: mercado </t>
  </si>
  <si>
    <t xml:space="preserve">Apple pay: COMPRA EN BURGER KING QUEVEDO, CON LA TARJETA : 5489133208122208 EL 2023-10-26 </t>
  </si>
  <si>
    <t xml:space="preserve">TRANSFERENCIA DE TOTALENERGIES MERCADO ESPANA, S.A.U, CONCEPTO Abono TotalEnergies 700008400014 </t>
  </si>
  <si>
    <t>RECIBO TotalEnergies Mercado SAU Nº RECIBO 0073 0100 755 CBPZPHV REF. MANDATO HCESIG1230620230000000</t>
  </si>
  <si>
    <t xml:space="preserve">Apple pay: COMPRA EN GESTION DE MAQUINAS, CON LA TARJETA : 5489133210353833 EL 2023-10-26 </t>
  </si>
  <si>
    <t xml:space="preserve">BIZUM A FAVOR DE NICOLAS PEREZ PANTO CONCEPTO: luz y seguro </t>
  </si>
  <si>
    <t xml:space="preserve">Apple pay: COMPRA EN MERCADONA MANUEL MACHADO, CON LA TARJETA : 5489133208122208 EL 2023-10-25 </t>
  </si>
  <si>
    <t xml:space="preserve">BIZUM DE CRISTINA PAZ RODRIGUEZ CONCEPTO luz y seguro </t>
  </si>
  <si>
    <t xml:space="preserve">Apple pay: COMPRA EN MARKET QUEVEDO, CON LA TARJETA : 5489133210353833 EL 2023-10-25 </t>
  </si>
  <si>
    <t xml:space="preserve">Apple pay: COMPRA EN (2538) STARBUKS QUEVEDO, CON LA TARJETA : 5489133210353833 EL 2023-10-25 </t>
  </si>
  <si>
    <t xml:space="preserve">Apple pay: COMPRA EN TIERRA BURRITOS QUEVEDO, CON LA TARJETA : 5489133210353833 EL 2023-10-25 </t>
  </si>
  <si>
    <t xml:space="preserve">Apple pay: COMPRA EN GESTION DE MAQUINAS, CON LA TARJETA : 5489133210353833 EL 2023-10-25 </t>
  </si>
  <si>
    <t xml:space="preserve">Apple pay: COMPRA EN Cabify ES, CON LA TARJETA : 5489133208122208 EL 2023-10-22 </t>
  </si>
  <si>
    <t xml:space="preserve">RECIBO ORANGE ESPAGNE S.A. Nº RECIBO 0073 0100 755 CBPMTHN REF. MANDATO OSP202308KENAN02276921506 </t>
  </si>
  <si>
    <t xml:space="preserve">Apple pay: COMPRA EN UVEPAN ALBERTO AGUILERA, CON LA TARJETA : 5489133210353833 EL 2023-10-24 </t>
  </si>
  <si>
    <t xml:space="preserve">Apple pay: COMPRA EN GESTION DE MAQUINAS, CON LA TARJETA : 5489133210353833 EL 2023-10-24 </t>
  </si>
  <si>
    <t xml:space="preserve">Apple pay: COMPRA EN MERCADONA MANUEL MACHADO, CON LA TARJETA : 5489133208360204 EL 2023-10-23 </t>
  </si>
  <si>
    <t xml:space="preserve">Apple pay: COMPRA EN ALLIANCE VENDING, CON LA TARJETA : 5489133210353833 EL 2023-10-23 </t>
  </si>
  <si>
    <t xml:space="preserve">Apple pay: COMPRA EN UVEPAN ALBERTO AGUILERA, CON LA TARJETA : 5489133210353833 EL 2023-10-23 </t>
  </si>
  <si>
    <t xml:space="preserve">Apple pay: COMPRA EN MAR MORA, CON LA TARJETA : 5489133210353833 EL 2023-10-23 </t>
  </si>
  <si>
    <t xml:space="preserve">Apple pay: COMPRA EN ALCAMPO S A MORATALAZ, CON LA TARJETA : 5489133208360204 EL 2023-10-22 </t>
  </si>
  <si>
    <t xml:space="preserve">COMPRA EN DECATHLON CITY LA VAGUADA, CON LA TARJETA : 5489133208122208 EL 2023-10-21 </t>
  </si>
  <si>
    <t xml:space="preserve">Apple pay: COMPRA EN SPRINGFIELD WOMEN, CON LA TARJETA : 5489133208122208 EL 2023-10-21 </t>
  </si>
  <si>
    <t xml:space="preserve">Apple pay: COMPRA EN RESTAURANTE ACUARELA, CON LA TARJETA : 5489133208122208 EL 2023-10-21 </t>
  </si>
  <si>
    <t xml:space="preserve">Apple pay: COMPRA EN LA ORQUIDEA, CON LA TARJETA : 5489133210353833 EL 2023-10-21 </t>
  </si>
  <si>
    <t xml:space="preserve">Apple pay: COMPRA EN ALCAMPO S A MORATALAZ, CON LA TARJETA : 5489133210353833 EL 2023-10-21 </t>
  </si>
  <si>
    <t xml:space="preserve">Apple pay: COMPRA EN RODILLA LA VAGUADA, CON LA TARJETA : 5489133210353833 EL 2023-10-21 </t>
  </si>
  <si>
    <t xml:space="preserve">Apple pay: COMPRA EN MCDONALDS-MORATALAZ, CON LA TARJETA : 5489133208122208 EL 2023-10-20 </t>
  </si>
  <si>
    <t xml:space="preserve">Apple pay: COMPRA EN CERVECERIA DE PEPE, CON LA TARJETA : 5489133210353833 EL 2023-10-20 </t>
  </si>
  <si>
    <t xml:space="preserve">Apple pay: COMPRA EN ALCAMPO S A MORATALAZ, CON LA TARJETA : 5489133210353833 EL 2023-10-20 </t>
  </si>
  <si>
    <t xml:space="preserve">Apple pay: COMPRA EN L0LH92 - MERLIN BITES ADE, CON LA TARJETA : 5489133210353833 EL 2023-10-20 </t>
  </si>
  <si>
    <t xml:space="preserve">Apple pay: COMPRA EN MAR MORA, CON LA TARJETA : 5489133210353833 EL 2023-10-20 </t>
  </si>
  <si>
    <t xml:space="preserve">COMPRA EN NETFLIX.COM, CON LA TARJETA : 5489133208360204 EL 2023-10-18 </t>
  </si>
  <si>
    <t xml:space="preserve">Apple pay: COMPRA EN GESTION DE MAQUINAS, CON LA TARJETA : 5489133210353833 EL 2023-10-19 </t>
  </si>
  <si>
    <t xml:space="preserve">Apple pay: COMPRA EN FARMACIA ENTREARROYOS1, CON LA TARJETA : 5489133208122208 EL 2023-10-18 </t>
  </si>
  <si>
    <t xml:space="preserve">Apple pay: COMPRA EN MERCADONA MANUEL MACHADO, CON LA TARJETA : 5489133208122208 EL 2023-10-18 </t>
  </si>
  <si>
    <t xml:space="preserve">Apple pay: COMPRA EN GESTION DE MAQUINAS, CON LA TARJETA : 5489133210353833 EL 2023-10-18 </t>
  </si>
  <si>
    <t xml:space="preserve">Apple pay: COMPRA EN BK13628 MORATALAZ, CON LA TARJETA : 5489133208122208 EL 2023-10-14 </t>
  </si>
  <si>
    <t xml:space="preserve">Apple pay: COMPRA EN BAR LAREDO, CON LA TARJETA : 5489133210353833 EL 2023-10-17 </t>
  </si>
  <si>
    <t xml:space="preserve">Apple pay: COMPRA EN EL ANTOJO CHAMARTIN, CON LA TARJETA : 5489133210353833 EL 2023-10-17 </t>
  </si>
  <si>
    <t xml:space="preserve">Apple pay: COMPRA EN ALLIANCE VENDING, CON LA TARJETA : 5489133210353833 EL 2023-10-17 </t>
  </si>
  <si>
    <t xml:space="preserve">Apple pay: COMPRA EN PLATERIA VERA, CON LA TARJETA : 5489133208122208 EL 2023-10-16 </t>
  </si>
  <si>
    <t xml:space="preserve">Apple pay: COMPRA EN Glovo 13OCT M2YAZL13, CON LA TARJETA : 5489133208122208 EL 2023-10-13 </t>
  </si>
  <si>
    <t xml:space="preserve">Apple pay: COMPRA EN MERCADONA MANUEL MACHADO, CON LA TARJETA : 5489133208122208 EL 2023-10-16 </t>
  </si>
  <si>
    <t>RECIBO CENTRO DE SEGUROS Y SERVICIOS ECI, S.A. Nº RECIBO 0073 0100 755 CBNDKPJ REF. MANDATO 16310C64</t>
  </si>
  <si>
    <t xml:space="preserve">Apple pay: COMPRA EN HELADOS MAISON GLACEE ESP, CON LA TARJETA : 5489133208122208 EL 2023-10-15 </t>
  </si>
  <si>
    <t xml:space="preserve">Apple pay: COMPRA EN OZONE BOWLING, CON LA TARJETA : 5489133208122208 EL 2023-10-15 </t>
  </si>
  <si>
    <t xml:space="preserve">Apple pay: COMPRA EN WANDERLUST, CON LA TARJETA : 5489133208122208 EL 2023-10-15 </t>
  </si>
  <si>
    <t xml:space="preserve">Apple pay: COMPRA EN CANEL ROLLS, CON LA TARJETA : 5489133210353833 EL 2023-10-15 </t>
  </si>
  <si>
    <t xml:space="preserve">Apple pay: COMPRA EN BORN AND GLAZED, CON LA TARJETA : 5489133208122208 EL 2023-10-14 </t>
  </si>
  <si>
    <t xml:space="preserve">Apple pay: COMPRA EN RODILLA CALLAO, CON LA TARJETA : 5489133208122208 EL 2023-10-14 </t>
  </si>
  <si>
    <t xml:space="preserve">Apple pay: COMPRA EN STARBUCKS COFFEE ALCALA, CON LA TARJETA : 5489133210353833 EL 2023-10-14 </t>
  </si>
  <si>
    <t xml:space="preserve">Apple pay: COMPRA EN REDONDEO SOLIDARIO, CON LA TARJETA : 5489133208122208 EL 2023-10-14 </t>
  </si>
  <si>
    <t xml:space="preserve">Apple pay: COMPRA EN MERCADONA MANUEL MACHADO, CON LA TARJETA : 5489133208360204 EL 2023-10-13 </t>
  </si>
  <si>
    <t xml:space="preserve">Apple pay: COMPRA EN PANISHOP DE LOS VINATEROS, CON LA TARJETA : 5489133208360204 EL 2023-10-12 </t>
  </si>
  <si>
    <t xml:space="preserve">Apple pay: COMPRA EN ALCAMPO S A MORATALAZ, CON LA TARJETA : 5489133208360204 EL 2023-10-12 </t>
  </si>
  <si>
    <t xml:space="preserve">BIZUM A FAVOR DE FATIMA NAZARETH CHIRINOS CONCEPTO: juego de Ricardo </t>
  </si>
  <si>
    <t xml:space="preserve">Apple pay: COMPRA EN PUNTO ENTRE ARROYOS, CON LA TARJETA : 5489133210353833 EL 2023-10-12 </t>
  </si>
  <si>
    <t xml:space="preserve">RECIBO UNIVERSIDAD NEBRIJA Nº RECIBO 0073 0100 755 CBMPRDR REF. MANDATO UNNEACA0021984800039925 </t>
  </si>
  <si>
    <t xml:space="preserve">COMPRA EN EMPRESA MUNICIPAL EMT, CON LA TARJETA : 5489133208360204 EL 2023-10-11 </t>
  </si>
  <si>
    <t xml:space="preserve">COMPRA EN APP CRTM, CON LA TARJETA : 5489133208360204 EL 2023-10-10 </t>
  </si>
  <si>
    <t xml:space="preserve">Apple pay: COMPRA EN Glovo 08OCT ML1WLPCS, CON LA TARJETA : 5489133210353833 EL 2023-10-08 </t>
  </si>
  <si>
    <t xml:space="preserve">Apple pay: COMPRA EN PLAZA RIO 2, CON LA TARJETA : 5489133208122208 EL 2023-10-07 </t>
  </si>
  <si>
    <t xml:space="preserve">Apple pay: COMPRA EN Revolut**6925*, CON LA TARJETA : 5489133208360204 EL 2023-10-05 </t>
  </si>
  <si>
    <t xml:space="preserve">Apple pay: COMPRA EN Glovo 05OCT MVNWCDEL, CON LA TARJETA : 5489133210353833 EL 2023-10-05 </t>
  </si>
  <si>
    <t xml:space="preserve">Apple pay: COMPRA EN HM Plaza Rio, CON LA TARJETA : 5489133210353833 EL 2023-10-07 </t>
  </si>
  <si>
    <t xml:space="preserve">Apple pay: COMPRA EN PUNTO ENTRE ARROYOS, CON LA TARJETA : 5489133210353833 EL 2023-10-08 </t>
  </si>
  <si>
    <t xml:space="preserve">COMPRA EN WEB CRTM, CON LA TARJETA : 5489133208122208 EL 2023-10-07 </t>
  </si>
  <si>
    <t xml:space="preserve">Apple pay: COMPRA EN TIGER STORES - MADRID C.C, CON LA TARJETA : 5489133208122208 EL 2023-10-07 </t>
  </si>
  <si>
    <t xml:space="preserve">Apple pay: COMPRA EN MERCADONA MANUEL MACHADO, CON LA TARJETA : 5489133208360204 EL 2023-10-07 </t>
  </si>
  <si>
    <t xml:space="preserve">Apple pay: COMPRA EN ALCAMPO CC PLAZA RIO 2, CON LA TARJETA : 5489133208360204 EL 2023-10-07 </t>
  </si>
  <si>
    <t xml:space="preserve">Apple pay: COMPRA EN LA ORQUIDEA, CON LA TARJETA : 5489133210353833 EL 2023-10-07 </t>
  </si>
  <si>
    <t xml:space="preserve">COMPRA EN SFERA M. PLAZA RIO 2, CON LA TARJETA : 5489133210353833 EL 2023-10-07 </t>
  </si>
  <si>
    <t xml:space="preserve">Apple pay: COMPRA EN RODILLA CC PLAZA RIO2, CON LA TARJETA : 5489133210353833 EL 2023-10-07 </t>
  </si>
  <si>
    <t xml:space="preserve">Apple pay: COMPRA EN MERCADONA MANUEL MACHADO, CON LA TARJETA : 5489133210353833 EL 2023-10-07 </t>
  </si>
  <si>
    <t xml:space="preserve">Apple pay: COMPRA EN E.S. LEGAZPI, CON LA TARJETA : 5489133210353833 EL 2023-10-07 </t>
  </si>
  <si>
    <t xml:space="preserve">Apple pay: COMPRA EN ALCAMPO S A MORATALAZ, CON LA TARJETA : 5489133208360204 EL 2023-10-06 </t>
  </si>
  <si>
    <t xml:space="preserve">COMPRA EN WWW.AMAZON* 404-506328, CON LA TARJETA : 5489133210353833 EL 2023-10-04 </t>
  </si>
  <si>
    <t xml:space="preserve">Apple pay: COMPRA EN BURGER KING QUEVEDO, CON LA TARJETA : 5489133208122208 EL 2023-10-05 </t>
  </si>
  <si>
    <t xml:space="preserve">Apple pay: COMPRA EN Glovo 03OCT M21LUL86, CON LA TARJETA : 5489133210353833 EL 2023-10-03 </t>
  </si>
  <si>
    <t xml:space="preserve">COMPRA EN APP CRTM, CON LA TARJETA : 5489133208360204 EL 2023-10-04 </t>
  </si>
  <si>
    <t xml:space="preserve">Apple pay: COMPRA EN PANISHOP DE LOS VINATEROS, CON LA TARJETA : 5489133208360204 EL 2023-10-04 </t>
  </si>
  <si>
    <t xml:space="preserve">Apple pay: COMPRA EN PANISHOP DE LOS VINATEROS, CON LA TARJETA : 5489133210353833 EL 2023-10-04 </t>
  </si>
  <si>
    <t>RECIBO CAIXABANK PAYMENTS CONSUMER, E.f.c., E Nº RECIBO 0073 0100 755 CBHQPZT REF. MANDATO 202307581</t>
  </si>
  <si>
    <t>RECIBO CAIXABANK PAYMENTS CONSUMER, E.f.c., E Nº RECIBO 0073 0100 755 CBHQQJJ REF. MANDATO 202308211</t>
  </si>
  <si>
    <t xml:space="preserve">TRANSFERENCIA DE PEREZ PANTO NICOLAS, CONCEPTO Dinero para el mes </t>
  </si>
  <si>
    <t xml:space="preserve">RECIBO SANITAS S A DE SEGUROS Nº RECIBO 0073 0100 755 CBGVJSX REF. MANDATO 800018385362 </t>
  </si>
  <si>
    <t xml:space="preserve">TRANSFERENCIA A FAVOR DE PEREZ PANTO NICOLAS CONCEPTO: Dinero para el mes </t>
  </si>
  <si>
    <t xml:space="preserve">TRANSFERENCIA DE E KABEL ESPANA S.L., CONCEPTO PAGO NOMINA SEPT 2023 NP </t>
  </si>
  <si>
    <t xml:space="preserve">Apple pay: COMPRA EN FRUTIDIMARE, CON LA TARJETA : 5489133210353833 EL 2023-10-02 </t>
  </si>
  <si>
    <t xml:space="preserve">Apple pay: COMPRA EN ALCAMPO S A MORATALAZ, CON LA TARJETA : 5489133208360204 EL 2023-10-01 </t>
  </si>
  <si>
    <t xml:space="preserve">Apple pay: COMPRA EN LOS TORREZNOS, CON LA TARJETA : 5489133210353833 EL 2023-10-01 </t>
  </si>
  <si>
    <t xml:space="preserve">Apple pay: COMPRA EN RODILLA SANCHEZ, CON LA TARJETA : 5489133210353833 EL 2023-10-01 </t>
  </si>
  <si>
    <t xml:space="preserve">BIZUM A FAVOR DE LUISELENA ZANCHI CONCEPTO: cervecita y refresco </t>
  </si>
  <si>
    <t xml:space="preserve">BIZUM A FAVOR DE ANDRES ALEJANDRO YSTURIZ CONCEPTO: comida del gordito Andres </t>
  </si>
  <si>
    <t xml:space="preserve">Apple pay: COMPRA EN MARKET CAFE, CON LA TARJETA : 5489133210353833 EL 2023-09-30 </t>
  </si>
  <si>
    <t xml:space="preserve">TRANSFERENCIA DE PEREZ PANTO NICOLAS, CONCEPTO Pagos faltantes </t>
  </si>
  <si>
    <t xml:space="preserve">BIZUM DE MICHAEL WOO VARGAS CONCEPTO Bolos Maik </t>
  </si>
  <si>
    <t xml:space="preserve">BIZUM DE ANDRES ALEJANDRO YSTURIZ C CONCEPTO Sin concepto </t>
  </si>
  <si>
    <t xml:space="preserve">Apple pay: COMPRA EN MERCADONA MANUEL MACHADO, CON LA TARJETA : 5489133208360204 EL 2023-09-29 </t>
  </si>
  <si>
    <t xml:space="preserve">TRANSFERENCIA A FAVOR DE PEREZ PANTO NICOLAS CONCEPTO: Pagos faltantes </t>
  </si>
  <si>
    <t xml:space="preserve">Apple pay: COMPRA EN CITYPLAY, CON LA TARJETA : 5489133210353833 EL 2023-09-29 </t>
  </si>
  <si>
    <t xml:space="preserve">Apple pay: COMPRA EN TIERRA BURRITOS, CON LA TARJETA : 5489133210353833 EL 2023-09-29 </t>
  </si>
  <si>
    <t xml:space="preserve">Apple pay: COMPRA EN IKEA GOYA FOOD, CON LA TARJETA : 5489133210353833 EL 2023-09-28 </t>
  </si>
  <si>
    <t xml:space="preserve">Apple pay: COMPRA EN RESTAURANTE LA MONTANA, CON LA TARJETA : 5489133210353833 EL 2023-09-28 </t>
  </si>
  <si>
    <t xml:space="preserve">Apple pay: COMPRA EN (2538) STARBUKS QUEVEDO, CON LA TARJETA : 5489133210353833 EL 2023-09-28 </t>
  </si>
  <si>
    <t xml:space="preserve">Apple pay: COMPRA EN LA MALLORQUINA QUEVEDO, CON LA TARJETA : 5489133210353833 EL 2023-09-28 </t>
  </si>
  <si>
    <t xml:space="preserve">COMPRA EN WWW.AMAZON* 404-487854, CON LA TARJETA : 5489133210353833 EL 2023-09-26 </t>
  </si>
  <si>
    <t xml:space="preserve">Apple pay: COMPRA EN MERCADONA MANUEL MACHADO, CON LA TARJETA : 5489133208122208 EL 2023-09-27 </t>
  </si>
  <si>
    <t xml:space="preserve">COMPRA EN APPLE.COM/BILL, CON LA TARJETA : 5489133208360204 EL 2023-09-25 </t>
  </si>
  <si>
    <t xml:space="preserve">Apple pay: COMPRA EN HUSTAR COFFEE, CON LA TARJETA : 5489133210353833 EL 2023-09-27 </t>
  </si>
  <si>
    <t xml:space="preserve">Apple pay: COMPRA EN MERCADONA MANUEL MACHADO, CON LA TARJETA : 5489133208122208 EL 2023-09-26 </t>
  </si>
  <si>
    <t xml:space="preserve">Apple pay: COMPRA EN KFC MORATALAZ 124, CON LA TARJETA : 5489133208122208 EL 2023-09-26 </t>
  </si>
  <si>
    <t xml:space="preserve">Apple pay: COMPRA EN PRIMARK GRAN VIA, CON LA TARJETA : 5489133208360204 EL 2023-09-23 </t>
  </si>
  <si>
    <t xml:space="preserve">Apple pay: COMPRA EN ALCAMPO S A MORATALAZ, CON LA TARJETA : 5489133208360204 EL 2023-09-25 </t>
  </si>
  <si>
    <t xml:space="preserve">Apple pay: COMPRA EN MERCADONA MANUEL MACHADO, CON LA TARJETA : 5489133208360204 EL 2023-09-25 </t>
  </si>
  <si>
    <t xml:space="preserve">Apple pay: COMPRA EN PARTNERS AMERICAN FOOD, CON LA TARJETA : 5489133208360204 EL 2023-09-24 </t>
  </si>
  <si>
    <t xml:space="preserve">Apple pay: COMPRA EN KIOSCO MOTORA, CON LA TARJETA : 5489133208360204 EL 2023-09-24 </t>
  </si>
  <si>
    <t xml:space="preserve">Apple pay: COMPRA EN PUNTO ENTRE ARROYOS, CON LA TARJETA : 5489133208360204 EL 2023-09-24 </t>
  </si>
  <si>
    <t xml:space="preserve">Apple pay: COMPRA EN ALCAMPO S A MORATALAZ, CON LA TARJETA : 5489133208360204 EL 2023-09-24 </t>
  </si>
  <si>
    <t xml:space="preserve">Apple pay: COMPRA EN KFC MORATALAZ 124, CON LA TARJETA : 5489133208360204 EL 2023-09-24 </t>
  </si>
  <si>
    <t xml:space="preserve">Apple pay: COMPRA EN ZUCCARU, CON LA TARJETA : 5489133208360204 EL 2023-09-24 </t>
  </si>
  <si>
    <t xml:space="preserve">COMPRA EN TIENDA MAHOU SAN MIGUEL, CON LA TARJETA : 5489133208122208 EL 2023-09-23 </t>
  </si>
  <si>
    <t xml:space="preserve">Apple pay: COMPRA EN RODILLA CHUECA, CON LA TARJETA : 5489133208360204 EL 2023-09-23 </t>
  </si>
  <si>
    <t xml:space="preserve">Apple pay: COMPRA EN FIVE GUYS SPAIN SL, CON LA TARJETA : 5489133208360204 EL 2023-09-23 </t>
  </si>
  <si>
    <t xml:space="preserve">Apple pay: COMPRA EN ALCAMPO S A MORATALAZ, CON LA TARJETA : 5489133208360204 EL 2023-09-23 </t>
  </si>
  <si>
    <t xml:space="preserve">RECIBO ORANGE ESPAGNE S.A. Nº RECIBO 0073 0100 755 CBFGTYP REF. MANDATO OSP202308KENAN02276921506 </t>
  </si>
  <si>
    <t xml:space="preserve">Apple pay: COMPRA EN RESTAURANTE ACUARELA, CON LA TARJETA : 5489133208360204 EL 2023-09-22 </t>
  </si>
  <si>
    <t xml:space="preserve">Apple pay: COMPRA EN MERCADONA MANUEL MACHADO, CON LA TARJETA : 5489133208360204 EL 2023-09-21 </t>
  </si>
  <si>
    <t xml:space="preserve">COMPRA EN NETFLIX.COM, CON LA TARJETA : 5489133208360204 EL 2023-09-18 </t>
  </si>
  <si>
    <t xml:space="preserve">BIZUM A FAVOR DE JOSE MIGUEL PESTANA GONCA CONCEPTO: envio de cajas a Moratalaz </t>
  </si>
  <si>
    <t xml:space="preserve">TRANSFERENCIA DE PEREZ PANTO NICOLAS, CONCEPTO Dinero </t>
  </si>
  <si>
    <t xml:space="preserve">COMPRA EN AMZN MKTP ES*143M380R4, CON LA TARJETA : 5489133208360204 EL 2023-09-14 </t>
  </si>
  <si>
    <t xml:space="preserve">TRANSFERENCIA A FAVOR DE PEREZ PANTO NICOLAS CONCEPTO: Dinero </t>
  </si>
  <si>
    <t xml:space="preserve">Apple pay: COMPRA EN IKEA LA GAVIA FOOD, CON LA TARJETA : 5489133208360204 EL 2023-09-17 </t>
  </si>
  <si>
    <t xml:space="preserve">Apple pay: COMPRA EN MERKAL LA GAVIA, CON LA TARJETA : 5489133208360204 EL 2023-09-17 </t>
  </si>
  <si>
    <t xml:space="preserve">Apple pay: COMPRA EN PRIMOR GAVIA, CON LA TARJETA : 5489133208360204 EL 2023-09-17 </t>
  </si>
  <si>
    <t xml:space="preserve">Apple pay: COMPRA EN DUNKIN COFFEE LAS GAVIAS, CON LA TARJETA : 5489133208360204 EL 2023-09-17 </t>
  </si>
  <si>
    <t xml:space="preserve">Apple pay: COMPRA EN COSTCO WHOLESALE SPAIN, S, CON LA TARJETA : 5489133208122208 EL 2023-09-16 </t>
  </si>
  <si>
    <t xml:space="preserve">BIZUM A FAVOR DE RICARDO PAZ RODRIGUEZ CONCEPTO: chaqueta Costco </t>
  </si>
  <si>
    <t xml:space="preserve">Apple pay: COMPRA EN ALCAMPO S A MORATALAZ, CON LA TARJETA : 5489133208360204 EL 2023-09-16 </t>
  </si>
  <si>
    <t xml:space="preserve">Apple pay: COMPRA EN Y AL VINO VINO, CON LA TARJETA : 5489133208360204 EL 2023-09-16 </t>
  </si>
  <si>
    <t xml:space="preserve">Apple pay: COMPRA EN CHURRERIA LA MEJOR, CON LA TARJETA : 5489133208360204 EL 2023-09-16 </t>
  </si>
  <si>
    <t xml:space="preserve">Apple pay: COMPRA EN ALCAMPO S A MORATALAZ, CON LA TARJETA : 5489133208360204 EL 2023-09-15 </t>
  </si>
  <si>
    <t xml:space="preserve">Apple pay: COMPRA EN MERCADONA MANUEL MACHADO, CON LA TARJETA : 5489133208360204 EL 2023-09-14 </t>
  </si>
  <si>
    <t xml:space="preserve">Apple pay: COMPRA EN HIPERBAZAR, CON LA TARJETA : 5489133208122208 EL 2023-09-13 </t>
  </si>
  <si>
    <t xml:space="preserve">TRANSFERENCIA DE PEREZ PANTO NICOLAS, CONCEPTO Compras de Amazon y pagos del mes </t>
  </si>
  <si>
    <t xml:space="preserve">COMPRA EN NOTION LABS, INC., CON LA TARJETA : 5489133208360204 EL 2023-09-11 </t>
  </si>
  <si>
    <t xml:space="preserve">TRANSFERENCIA A FAVOR DE PEREZ PANTO NICOLAS CONCEPTO: Compras de Amazon y pagos del mes </t>
  </si>
  <si>
    <t xml:space="preserve">Apple pay: COMPRA EN EXPENDIDURIA 106, CON LA TARJETA : 5489133208122208 EL 2023-09-13 </t>
  </si>
  <si>
    <t xml:space="preserve">Apple pay: COMPRA EN MANOLO BAKES, CON LA TARJETA : 5489133208122208 EL 2023-09-12 </t>
  </si>
  <si>
    <t xml:space="preserve">COMPRA EN CINES RENOIR RETIRO, CON LA TARJETA : 5489133208360204 EL 2023-09-09 </t>
  </si>
  <si>
    <t xml:space="preserve">Apple pay: COMPRA EN RENOIR RETIRO, CON LA TARJETA : 5489133208360204 EL 2023-09-09 </t>
  </si>
  <si>
    <t xml:space="preserve">Apple pay: COMPRA EN MERCADONA MANUEL MACHADO, CON LA TARJETA : 5489133208360204 EL 2023-09-12 </t>
  </si>
  <si>
    <t xml:space="preserve">Apple pay: COMPRA EN HIPERBAZAR, CON LA TARJETA : 5489133208360204 EL 2023-09-12 </t>
  </si>
  <si>
    <t xml:space="preserve">TRANSFERENCIA DE PEREZ PANTO NICOLAS, CONCEPTO Parcial de efectivo para cuentas y salidas </t>
  </si>
  <si>
    <t xml:space="preserve">Apple pay: COMPRA EN CARMEN GELATO RAVIZZA, CON LA TARJETA : 5489133208360204 EL 2023-09-08 </t>
  </si>
  <si>
    <t xml:space="preserve">Apple pay: COMPRA EN VENCHI Milano MXP T1-S, CON LA TARJETA : 5489133208360204 EL 2023-09-08 </t>
  </si>
  <si>
    <t xml:space="preserve">Apple pay: COMPRA EN LA CANNOLERIA SICILIAN, CON LA TARJETA : 5489133208360204 EL 2023-09-08 </t>
  </si>
  <si>
    <t xml:space="preserve">Apple pay: COMPRA EN TAXIBLU 024040 LIC 120, CON LA TARJETA : 5489133208360204 EL 2023-09-07 </t>
  </si>
  <si>
    <t xml:space="preserve">TRANSFERENCIA A FAVOR DE PEREZ PANTO NICOLAS CONCEPTO: Parcial de efectivo para cuentas y salidas </t>
  </si>
  <si>
    <t xml:space="preserve">COMPRA EN YULI, CON LA TARJETA : 5489133208360204 EL 2023-09-11 </t>
  </si>
  <si>
    <t xml:space="preserve">COMPRA EN APP CRTM, CON LA TARJETA : 5489133208360204 EL 2023-09-10 </t>
  </si>
  <si>
    <t xml:space="preserve">COMPRA EN LIMBO PLAYER TWO, CON LA TARJETA : 5489133208360204 EL 2023-09-10 </t>
  </si>
  <si>
    <t xml:space="preserve">Apple pay: COMPRA EN 147-MINIT SPAIN ALC MORAT, CON LA TARJETA : 5489133208360204 EL 2023-09-09 </t>
  </si>
  <si>
    <t xml:space="preserve">COMPRA EN FABORIT PLAZA ESPA¥A, CON LA TARJETA : 5489133208360204 EL 2023-09-09 </t>
  </si>
  <si>
    <t xml:space="preserve">Apple pay: COMPRA EN FABORIT PLAZA ESPA¥A, CON LA TARJETA : 5489133208360204 EL 2023-09-09 </t>
  </si>
  <si>
    <t xml:space="preserve">Apple pay: COMPRA EN CELICIOSO RETIRO, CON LA TARJETA : 5489133208360204 EL 2023-09-09 </t>
  </si>
  <si>
    <t xml:space="preserve">Apple pay: COMPRA EN MCDONALDS-MORATALAZ, CON LA TARJETA : 5489133208122208 EL 2023-09-08 </t>
  </si>
  <si>
    <t xml:space="preserve">Apple pay: COMPRA EN CIOCCOLATITALIANI, CON LA TARJETA : 5489133208122208 EL 2023-09-05 </t>
  </si>
  <si>
    <t xml:space="preserve">Apple pay: COMPRA EN MERCADONA MANUEL MACHADO, CON LA TARJETA : 5489133208122208 EL 2023-09-07 </t>
  </si>
  <si>
    <t xml:space="preserve">Apple pay: COMPRA EN HIPERBAZAR, CON LA TARJETA : 5489133208122208 EL 2023-09-04 </t>
  </si>
  <si>
    <t xml:space="preserve">COMPRA EN APP CRTM, CON LA TARJETA : 5489133208360204 EL 2023-09-04 </t>
  </si>
  <si>
    <t xml:space="preserve">TRANSFERENCIA DE E KABEL ESPANA S.L., CONCEPTO PAGO NOMINA NP AGOSTO 2023 </t>
  </si>
  <si>
    <t xml:space="preserve">Apple pay: COMPRA EN IKEA GOYA HFB, CON LA TARJETA : 5489133208122208 EL 2023-09-03 </t>
  </si>
  <si>
    <t xml:space="preserve">Apple pay: COMPRA EN HIPERBAZAR, CON LA TARJETA : 5489133208122208 EL 2023-09-03 </t>
  </si>
  <si>
    <t xml:space="preserve">Apple pay: COMPRA EN IKEA GOYA FOOD, CON LA TARJETA : 5489133208360204 EL 2023-09-03 </t>
  </si>
  <si>
    <t xml:space="preserve">Apple pay: COMPRA EN ALCAMPO S A MORATALAZ, CON LA TARJETA : 5489133208122208 EL 2023-09-02 </t>
  </si>
  <si>
    <t xml:space="preserve">Apple pay: COMPRA EN EMPRESA MUNICIPAL EMT, CON LA TARJETA : 5489133208360204 EL 2023-09-02 </t>
  </si>
  <si>
    <t xml:space="preserve">Apple pay: COMPRA EN VENETA MADRID, CON LA TARJETA : 5489133208360204 EL 2023-09-02 </t>
  </si>
  <si>
    <t xml:space="preserve">TRANSFERENCIA A FAVOR DE Jesús Gonzalez </t>
  </si>
  <si>
    <t xml:space="preserve">RECIBO SANITAS S A DE SEGUROS Nº RECIBO 0073 0100 755 BZXCGGT REF. MANDATO 800018385362 </t>
  </si>
  <si>
    <t xml:space="preserve">Apple pay: COMPRA EN MERCADONA MANUEL MACHADO, CON LA TARJETA : 5489133208360204 EL 2023-09-01 </t>
  </si>
  <si>
    <t xml:space="preserve">Apple pay: COMPRA EN ALCAMPO S A MORATALAZ, CON LA TARJETA : 5489133208360204 EL 2023-09-01 </t>
  </si>
  <si>
    <t>RECIBO CAIXABANK PAYMENTS CONSUMER, E.f.c., E Nº RECIBO 0073 0100 755 BZXGKRT REF. MANDATO 202307581</t>
  </si>
  <si>
    <t>RECIBO CAIXABANK PAYMENTS CONSUMER, E.f.c., E Nº RECIBO 0073 0100 755 BZXGKYS REF. MANDATO 202308211</t>
  </si>
  <si>
    <t xml:space="preserve">COMPRA EN APPLE.COM/BILL, CON LA TARJETA : 5489133208360204 EL 2023-08-25 </t>
  </si>
  <si>
    <t xml:space="preserve">RECIBO ORANGE ESPAGNE S.A. Nº RECIBO 0073 0100 755 BZWCCCZ REF. MANDATO OSP202308KENAN02276921506 </t>
  </si>
  <si>
    <t>RECIBO Orange Espagne S.A.U-ORANGE ESPAGNE SA Nº RECIBO 0073 0100 755 BZVNWKJ REF. MANDATO OSP202308</t>
  </si>
  <si>
    <t xml:space="preserve">RECIBO SANITAS S A DE SEGUROS Nº RECIBO 0073 0100 755 BZSZPPJ REF. MANDATO 800018385362 </t>
  </si>
  <si>
    <t xml:space="preserve">BIZUM A FAVOR DE RICARDO PAZ RODRIGUEZ CONCEPTO: telefono organge Julio </t>
  </si>
  <si>
    <t xml:space="preserve">COMPRA EN APP CRTM, CON LA TARJETA : 5489133208360204 EL 2023-08-05 </t>
  </si>
  <si>
    <t xml:space="preserve">TRANSFERENCIA INMEDIATA DE PEREZ PANTO NICOLAS DANIEL CONCEPTO MATRICULA </t>
  </si>
  <si>
    <t xml:space="preserve">TRANSFERENCIA DE PEREZ PANTO NICOLAS, CONCEPTO Todo y pagos </t>
  </si>
  <si>
    <t xml:space="preserve">COMPRA EN UNIVERSIDAD A. NEBRIJA, CON LA TARJETA : 5489133208360204 EL 2023-08-04 </t>
  </si>
  <si>
    <t xml:space="preserve">TRANSFERENCIA A FAVOR DE PEREZ PANTO NICOLAS CONCEPTO: Todo y pagos </t>
  </si>
  <si>
    <t>RECIBO CAIXABANK PAYMENTS CONSUMER, E.f.c., E Nº RECIBO 0073 0100 755 BZQHYSL REF. MANDATO 202307581</t>
  </si>
  <si>
    <t xml:space="preserve">TRANSFERENCIA DE E KABEL ESPANA S.L., CONCEPTO PAGO NOMINA JULIO 2023 NICOLAS PEREZ </t>
  </si>
  <si>
    <t xml:space="preserve">COMPRA EN 86-LA VAGUADA,PTA BAJA MA, CON LA TARJETA : 5489133208122208 EL 2023-07-30 </t>
  </si>
  <si>
    <t xml:space="preserve">COMPRA EN APPLE.COM/BILL, CON LA TARJETA : 5489133208360204 EL 2023-07-25 </t>
  </si>
  <si>
    <t xml:space="preserve">BIZUM DE CRISTINA PAZ RODRIGUEZ CONCEPTO alquiler y tlf </t>
  </si>
  <si>
    <t xml:space="preserve">BIZUM A FAVOR DE NICOLAS PEREZ PANTO CONCEPTO: alquiler y tlf </t>
  </si>
  <si>
    <t xml:space="preserve">TRANSFERENCIA A FAVOR DE Universidad De Nebrija CONCEPTO: Nicolás Pérez Pantó </t>
  </si>
  <si>
    <t xml:space="preserve">BIZUM A FAVOR DE RICARDO PAZ RODRIGUEZ CONCEPTO: entradas Barbie </t>
  </si>
  <si>
    <t xml:space="preserve">Apple pay: COMPRA EN MERCADONA MANUEL MACHADO, CON LA TARJETA : 5489133208122208 EL 2023-07-21 </t>
  </si>
  <si>
    <t xml:space="preserve">BIZUM A FAVOR DE Carlos Samuel Gonzalez Be CONCEPTO: sushi </t>
  </si>
  <si>
    <t>RECIBO Orange Espagne S.A.U-ORANGE ESPAGNE SA Nº RECIBO 0073 0100 755 BZMFZZT REF. MANDATO OSP202306</t>
  </si>
  <si>
    <t xml:space="preserve">Apple pay: COMPRA EN MERCADONA MANUEL MACHADO, CON LA TARJETA : 5489133208122208 EL 2023-07-12 </t>
  </si>
  <si>
    <t xml:space="preserve">Apple pay: COMPRA EN ALCAMPO S A MORATALAZ, CON LA TARJETA : 5489133208122208 EL 2023-07-12 </t>
  </si>
  <si>
    <t xml:space="preserve">Apple pay: COMPRA EN MARKET QUEVEDO, CON LA TARJETA : 5489133208122208 EL 2023-07-11 </t>
  </si>
  <si>
    <t xml:space="preserve">Apple pay: COMPRA EN MERCADONA MANUEL MACHADO, CON LA TARJETA : 5489133208122208 EL 2023-07-08 </t>
  </si>
  <si>
    <t xml:space="preserve">Apple pay: COMPRA EN ALCAMPO S A MORATALAZ, CON LA TARJETA : 5489133208122208 EL 2023-07-08 </t>
  </si>
  <si>
    <t xml:space="preserve">BIZUM A FAVOR DE RICARDO PAZ RODRIGUEZ CONCEPTO: Orange junio </t>
  </si>
  <si>
    <t xml:space="preserve">Apple pay: COMPRA EN MERCADONA MANUEL MACHADO, CON LA TARJETA : 5489133208122208 EL 2023-07-06 </t>
  </si>
  <si>
    <t xml:space="preserve">Apple pay: COMPRA EN KFC MORATALAZ 124, CON LA TARJETA : 5489133208122208 EL 2023-07-06 </t>
  </si>
  <si>
    <t xml:space="preserve">Apple pay: COMPRA EN KFC MORATALAZ 124, CON LA TARJETA : 5489133208122208 EL 2023-07-05 </t>
  </si>
  <si>
    <t xml:space="preserve">Apple pay: COMPRA EN ALCAMPO S A MORATALAZ, CON LA TARJETA : 5489133208122208 EL 2023-07-05 </t>
  </si>
  <si>
    <t xml:space="preserve">TRANSFERENCIA A FAVOR DE Jesus González </t>
  </si>
  <si>
    <t xml:space="preserve">Apple pay: COMPRA EN TIGER LA GAVIA, CON LA TARJETA : 5489133208122208 EL 2023-07-01 </t>
  </si>
  <si>
    <t xml:space="preserve">COMPRA EN APPLE.COM/BILL, CON LA TARJETA : 5489133208360204 EL 2023-06-27 </t>
  </si>
  <si>
    <t xml:space="preserve">TRANSFERENCIA DE PEREZ PANTO NICOLAS DANIEL, CONCEPTO PARCIAL DEL DINERO </t>
  </si>
  <si>
    <t xml:space="preserve">Apple pay: COMPRA EN ALCAMPO S A MORATALAZ, CON LA TARJETA : 5489133208360204 EL 2023-06-28 </t>
  </si>
  <si>
    <t xml:space="preserve">Apple pay: COMPRA EN MANOLO BAKES, CON LA TARJETA : 5489133208122208 EL 2023-06-28 </t>
  </si>
  <si>
    <t xml:space="preserve">BIZUM A FAVOR DE NICOLAS PEREZ PANTO CONCEPTO: iCloud </t>
  </si>
  <si>
    <t xml:space="preserve">BIZUM DE CRISTINA PAZ RODRIGUEZ CONCEPTO iCloud </t>
  </si>
  <si>
    <t xml:space="preserve">Apple pay: COMPRA EN (2538) STARBUKS QUEVEDO, CON LA TARJETA : 5489133208122208 EL 2023-06-26 </t>
  </si>
  <si>
    <t xml:space="preserve">COMPRA EN AYTO MADRID DEPORTES, CON LA TARJETA : 5489133208122208 EL 2023-06-24 </t>
  </si>
  <si>
    <t xml:space="preserve">COMPRA EN EL CORTE INGLES DEPARTAM., CON LA TARJETA : 5489133208122208 EL 2023-06-21 </t>
  </si>
  <si>
    <t xml:space="preserve">COMPRA EN MANOLO BAKES, CON LA TARJETA : 5489133208122208 EL 2023-06-19 </t>
  </si>
  <si>
    <t xml:space="preserve">TRANSFERENCIA A FAVOR DE Jesús González CONCEPTO: Fianza + Proporcional Junio </t>
  </si>
  <si>
    <t xml:space="preserve">Apple pay: COMPRA EN (2538) STARBUKS QUEVEDO, CON LA TARJETA : 5489133208122208 EL 2023-06-15 </t>
  </si>
  <si>
    <t xml:space="preserve">COMPRA EN EL CORTE INGLES DEPARTAM., CON LA TARJETA : 5489133208122208 EL 2023-06-14 </t>
  </si>
  <si>
    <t xml:space="preserve">BIZUM A FAVOR DE RICARDO PAZ RODRIGUEZ CONCEPTO: sena </t>
  </si>
  <si>
    <t xml:space="preserve">BIZUM A FAVOR DE RICARDO PAZ RODRIGUEZ CONCEPTO: Sin concepto </t>
  </si>
  <si>
    <t xml:space="preserve">TRANSFERENCIA INMEDIATA DE PAZ RODRIGUEZ CRISTINA CONCEPTO ALQUILER </t>
  </si>
  <si>
    <t xml:space="preserve">Apple pay: COMPRA EN MCDONALDS-MORATALAZ, CON LA TARJETA : 5489133210353841 EL 2024-12-23 </t>
  </si>
  <si>
    <t xml:space="preserve">Apple pay: COMPRA EN Revolut**0164*, CON LA TARJETA : 5489133210353841 EL 2024-12-19 </t>
  </si>
  <si>
    <t xml:space="preserve">Apple pay: COMPRA EN RemittVen, CON LA TARJETA : 5489133210353841 EL 2024-12-21 </t>
  </si>
  <si>
    <t xml:space="preserve">Apple pay: COMPRA EN SQ *LA CACHAPERA - BAR, CON LA TARJETA : 5489133210353841 EL 2024-12-21 </t>
  </si>
  <si>
    <t xml:space="preserve">COMPRA EN UBER *EATS, CON LA TARJETA : 5489133210353841 EL 2024-12-19 </t>
  </si>
  <si>
    <t xml:space="preserve">Apple pay: COMPRA EN ALCAMPO S A MORATALAZ, CON LA TARJETA : 5489133210353841 EL 2024-12-23 </t>
  </si>
  <si>
    <t xml:space="preserve">Apple pay: COMPRA EN LA COCINA DE SAN ROMAN, CON LA TARJETA : 5489133210353841 EL 2024-12-23 </t>
  </si>
  <si>
    <t xml:space="preserve">Apple pay: COMPRA EN LA COCINA DE SAN ROMAN, CON LA TARJETA : 5489133210353841 EL 2024-12-22 </t>
  </si>
  <si>
    <t xml:space="preserve">COMPRA EN MADRIDONICE.COM, CON LA TARJETA : 5489133210353841 EL 2024-12-20 </t>
  </si>
  <si>
    <t xml:space="preserve">COMPRA EN UBER *EATS, CON LA TARJETA : 5489133210353841 EL 2024-12-17 </t>
  </si>
  <si>
    <t xml:space="preserve">Apple pay: COMPRA EN CARNICERIA JAVIER, CON LA TARJETA : 5489133210353841 EL 2024-12-19 </t>
  </si>
  <si>
    <t xml:space="preserve">Apple pay: COMPRA EN LATINA STORE, CON LA TARJETA : 5489133210353841 EL 2024-12-19 </t>
  </si>
  <si>
    <t xml:space="preserve">Apple pay: COMPRA EN TEQUE¥ERIA, CON LA TARJETA : 5489133210353841 EL 2024-12-19 </t>
  </si>
  <si>
    <t xml:space="preserve">Apple pay: COMPRA EN PANADERIA LA SUEGRA, CON LA TARJETA : 5489133210353841 EL 2024-12-19 </t>
  </si>
  <si>
    <t xml:space="preserve">COMPRA EN WWW.AMAZON.* PT2GF5ZM5, CON LA TARJETA : 5489133210353841 EL 2024-12-16 </t>
  </si>
  <si>
    <t xml:space="preserve">Apple pay: COMPRA EN RemittVen, CON LA TARJETA : 5489133210353841 EL 2024-12-15 </t>
  </si>
  <si>
    <t xml:space="preserve">Apple pay: COMPRA EN IKEA GOYA FOOD, CON LA TARJETA : 5489133210353841 EL 2024-12-16 </t>
  </si>
  <si>
    <t xml:space="preserve">COMPRA EN UNIVERSIDAD A. NEBRIJA, CON LA TARJETA : 5489133210353841 EL 2024-12-16 </t>
  </si>
  <si>
    <t xml:space="preserve">Apple pay: COMPRA EN MM MADRID BENLLIURE, CON LA TARJETA : 5489133210353841 EL 2024-12-16 </t>
  </si>
  <si>
    <t xml:space="preserve">Apple pay: COMPRA EN PAPA JOHNS MORATALAZ, CON LA TARJETA : 5489133210353841 EL 2024-12-15 </t>
  </si>
  <si>
    <t xml:space="preserve">Apple pay: COMPRA EN DIVORARE GOYA., CON LA TARJETA : 5489133210353841 EL 2024-12-14 </t>
  </si>
  <si>
    <t xml:space="preserve">Apple pay: COMPRA EN ALCAMPO S A MORATALAZ, CON LA TARJETA : 5489133210353841 EL 2024-12-14 </t>
  </si>
  <si>
    <t xml:space="preserve">Apple pay: COMPRA EN LA PLATERIA, CON LA TARJETA : 5489133210353841 EL 2024-12-13 </t>
  </si>
  <si>
    <t xml:space="preserve">COMPRA EN EL CORTE INGLES-SUPERMERC, CON LA TARJETA : 5489133210353841 EL 2024-12-13 </t>
  </si>
  <si>
    <t xml:space="preserve">Apple pay: COMPRA EN SAHTEEN, CON LA TARJETA : 5489133210353841 EL 2024-12-12 </t>
  </si>
  <si>
    <t xml:space="preserve">COMPRA EN STARBUCKS - GOYA 73, CON LA TARJETA : 5489133210353841 EL 2024-12-12 </t>
  </si>
  <si>
    <t xml:space="preserve">Apple pay: COMPRA EN ACUARELA, CON LA TARJETA : 5489133210353841 EL 2024-12-11 </t>
  </si>
  <si>
    <t xml:space="preserve">Apple pay: COMPRA EN SumUp *LittleJulie, CON LA TARJETA : 5489133210353841 EL 2024-12-08 </t>
  </si>
  <si>
    <t xml:space="preserve">COMPRA EN AMZN Mktp ES*HS9AF20F5, CON LA TARJETA : 5489133210353841 EL 2024-12-08 </t>
  </si>
  <si>
    <t xml:space="preserve">Apple pay: COMPRA EN IKEA GOYA FOOD, CON LA TARJETA : 5489133210353841 EL 2024-12-10 </t>
  </si>
  <si>
    <t xml:space="preserve">Apple pay: COMPRA EN MACDONALDS MAGALLANES, CON LA TARJETA : 5489133210353841 EL 2024-12-09 </t>
  </si>
  <si>
    <t xml:space="preserve">COMPRA EN UBER *EATS, CON LA TARJETA : 5489133210353841 EL 2024-12-05 </t>
  </si>
  <si>
    <t xml:space="preserve">Apple pay: COMPRA EN Revolut**0164*, CON LA TARJETA : 5489133210353841 EL 2024-12-05 </t>
  </si>
  <si>
    <t xml:space="preserve">Apple pay: COMPRA EN SQ *NATA ARTESANOS, CON LA TARJETA : 5489133210353841 EL 2024-12-07 </t>
  </si>
  <si>
    <t xml:space="preserve">Apple pay: COMPRA EN TURRIS ELOY GONZALO, CON LA TARJETA : 5489133210353841 EL 2024-12-09 </t>
  </si>
  <si>
    <t xml:space="preserve">Apple pay: COMPRA EN PERFUMERIA PRIMOR, CON LA TARJETA : 5489133210353841 EL 2024-12-08 </t>
  </si>
  <si>
    <t xml:space="preserve">COMPRA EN STARBUCKS VELAZQUEZ 32, CON LA TARJETA : 5489133210353841 EL 2024-12-08 </t>
  </si>
  <si>
    <t xml:space="preserve">Apple pay: COMPRA EN EL ORIGEN DE LA NAVIDAD, CON LA TARJETA : 5489133210353841 EL 2024-12-07 </t>
  </si>
  <si>
    <t xml:space="preserve">Apple pay: COMPRA EN ASTRAFESTUM FERIA NAVIDAD, CON LA TARJETA : 5489133210353841 EL 2024-12-07 </t>
  </si>
  <si>
    <t xml:space="preserve">Apple pay: COMPRA EN SOMBRERERIA CITY SPORT, CON LA TARJETA : 5489133210353841 EL 2024-12-07 </t>
  </si>
  <si>
    <t xml:space="preserve">Apple pay: COMPRA EN SUSHI MATAKO, CON LA TARJETA : 5489133210353841 EL 2024-12-07 </t>
  </si>
  <si>
    <t xml:space="preserve">Apple pay: COMPRA EN ALCAMPO S A MORATALAZ, CON LA TARJETA : 5489133210353841 EL 2024-12-07 </t>
  </si>
  <si>
    <t xml:space="preserve">COMPRA EN WWW.AMAZON.* V51GD9OG5, CON LA TARJETA : 5489133210353841 EL 2024-12-03 </t>
  </si>
  <si>
    <t xml:space="preserve">Apple pay: COMPRA EN KALUA RETIRO, CON LA TARJETA : 5489133210353841 EL 2024-12-04 </t>
  </si>
  <si>
    <t xml:space="preserve">Apple pay: COMPRA EN CINE RENOIR RETIRO, CON LA TARJETA : 5489133210353841 EL 2024-12-04 </t>
  </si>
  <si>
    <t xml:space="preserve">COMPRA EN EL CORTE INGLES-DEPARTAM., CON LA TARJETA : 5489133210353841 EL 2024-12-03 </t>
  </si>
  <si>
    <t xml:space="preserve">TRANSFERENCIA DE E KABEL ESPANA S.L., CONCEPTO PAGO NOMINA NP NOV 2024 </t>
  </si>
  <si>
    <t xml:space="preserve">Apple pay: COMPRA EN FEVER* CANDLELIGHT NAV, CON LA TARJETA : 5489133210353841 EL 2024-11-30 </t>
  </si>
  <si>
    <t xml:space="preserve">COMPRA EN AMZN Mktp ES*TP0E23U74, CON LA TARJETA : 5489133210353841 EL 2024-11-28 </t>
  </si>
  <si>
    <t xml:space="preserve">COMPRA EN AMAZON* TP0N39SF4, CON LA TARJETA : 5489133210353841 EL 2024-11-28 </t>
  </si>
  <si>
    <t xml:space="preserve">Apple pay: COMPRA EN ACUARELA, CON LA TARJETA : 5489133210353841 EL 2024-12-01 </t>
  </si>
  <si>
    <t xml:space="preserve">Apple pay: COMPRA EN ALCAMPO S A MORATALAZ, CON LA TARJETA : 5489133210353841 EL 2024-12-01 </t>
  </si>
  <si>
    <t xml:space="preserve">Apple pay: COMPRA EN ROLLS AND CAKES, CON LA TARJETA : 5489133210353841 EL 2024-11-30 </t>
  </si>
  <si>
    <t xml:space="preserve">Apple pay: COMPRA EN GALIPAN, CON LA TARJETA : 5489133210353841 EL 2024-11-30 </t>
  </si>
  <si>
    <t xml:space="preserve">Apple pay: COMPRA EN CAFE DE LUZ, CON LA TARJETA : 5489133210353841 EL 2024-11-30 </t>
  </si>
  <si>
    <t xml:space="preserve">Apple pay: COMPRA EN ALCAMPO S A MORATALAZ, CON LA TARJETA : 5489133210353841 EL 2024-11-30 </t>
  </si>
  <si>
    <t xml:space="preserve">Apple pay: COMPRA EN ALCAMPO S A MORATALAZ, CON LA TARJETA : 5489133210353841 EL 2024-11-29 </t>
  </si>
  <si>
    <t xml:space="preserve">COMPRA EN SSR CASTELLO-GOYA., CON LA TARJETA : 5489133210353841 EL 2024-11-29 </t>
  </si>
  <si>
    <t xml:space="preserve">Apple pay: COMPRA EN MANOLO BAKES, CON LA TARJETA : 5489133210353841 EL 2024-11-29 </t>
  </si>
  <si>
    <t xml:space="preserve">Apple pay: COMPRA EN TURRIS ELOY GONZALO, CON LA TARJETA : 5489133210353841 EL 2024-11-27 </t>
  </si>
  <si>
    <t xml:space="preserve">Apple pay: COMPRA EN MANOLO BAKES, CON LA TARJETA : 5489133210353841 EL 2024-11-27 </t>
  </si>
  <si>
    <t xml:space="preserve">COMPRA EN UBER *EATS, CON LA TARJETA : 5489133210353841 EL 2024-11-21 </t>
  </si>
  <si>
    <t xml:space="preserve">Apple pay: COMPRA EN PUNTO ENTRE ARROYOS, CON LA TARJETA : 5489133210353841 EL 2024-11-24 </t>
  </si>
  <si>
    <t xml:space="preserve">Apple pay: COMPRA EN XIN HON COMPLEMENTOS SL, CON LA TARJETA : 5489133210353841 EL 2024-11-24 </t>
  </si>
  <si>
    <t xml:space="preserve">Apple pay: COMPRA EN ALCAMPO S A MORATALAZ, CON LA TARJETA : 5489133210353841 EL 2024-11-24 </t>
  </si>
  <si>
    <t xml:space="preserve">Apple pay: COMPRA EN MCDONALDS-MORATALAZ, CON LA TARJETA : 5489133210353841 EL 2024-11-24 </t>
  </si>
  <si>
    <t xml:space="preserve">Apple pay: COMPRA EN HIPERBAZAR, CON LA TARJETA : 5489133210353841 EL 2024-11-24 </t>
  </si>
  <si>
    <t xml:space="preserve">Apple pay: COMPRA EN NATAS D'OURO, CON LA TARJETA : 5489133210353841 EL 2024-11-23 </t>
  </si>
  <si>
    <t xml:space="preserve">Apple pay: COMPRA EN DOLCEVITA PIMA, CON LA TARJETA : 5489133210353841 EL 2024-11-23 </t>
  </si>
  <si>
    <t xml:space="preserve">Apple pay: COMPRA EN MALOCCHIO, CON LA TARJETA : 5489133210353841 EL 2024-11-23 </t>
  </si>
  <si>
    <t xml:space="preserve">Apple pay: COMPRA EN ALCAMPO S A MORATALAZ, CON LA TARJETA : 5489133208122208 EL 2024-12-20 </t>
  </si>
  <si>
    <t xml:space="preserve">Apple pay: COMPRA EN PRIMOR GOYA 59, CON LA TARJETA : 5489133208122208 EL 2024-12-19 </t>
  </si>
  <si>
    <t xml:space="preserve">Apple pay: COMPRA EN BRANUELAS FRANQUICIAS SA, CON LA TARJETA : 5489133208122208 EL 2024-12-19 </t>
  </si>
  <si>
    <t xml:space="preserve">Apple pay: COMPRA EN SPRINGFIELD, CON LA TARJETA : 5489133208122208 EL 2024-12-19 </t>
  </si>
  <si>
    <t xml:space="preserve">Apple pay: COMPRA EN LARA REPROGRAFIA, SA, CON LA TARJETA : 5489133208122208 EL 2024-12-18 </t>
  </si>
  <si>
    <t xml:space="preserve">COMPRA EN EL CORTE INGLES DEPARTAM., CON LA TARJETA : 5489133208122208 EL 2024-12-18 </t>
  </si>
  <si>
    <t xml:space="preserve">Apple pay: COMPRA EN SAN BERNARDO 115, CON LA TARJETA : 5489133208122208 EL 2024-12-16 </t>
  </si>
  <si>
    <t xml:space="preserve">Apple pay: COMPRA EN NARANJAS DE LA CHINA SL, CON LA TARJETA : 5489133208122208 EL 2024-12-14 </t>
  </si>
  <si>
    <t xml:space="preserve">Apple pay: COMPRA EN MCDONALDS-MORATALAZ, CON LA TARJETA : 5489133208122208 EL 2024-12-14 </t>
  </si>
  <si>
    <t xml:space="preserve">Apple pay: COMPRA EN MACDONALDS MAGALLANES, CON LA TARJETA : 5489133208122208 EL 2024-12-12 </t>
  </si>
  <si>
    <t xml:space="preserve">BIZUM DE JENNY RODRIGUES ALVES CONCEPTO gasto </t>
  </si>
  <si>
    <t xml:space="preserve">Apple pay: COMPRA EN ALCAMPO S A MORATALAZ, CON LA TARJETA : 5489133208122208 EL 2024-12-10 </t>
  </si>
  <si>
    <t xml:space="preserve">Apple pay: COMPRA EN ALAMEDA PELUQUERO, CON LA TARJETA : 5489133208122208 EL 2024-12-10 </t>
  </si>
  <si>
    <t xml:space="preserve">Apple pay: COMPRA EN 241132 VITORIA 1, CON LA TARJETA : 5489133208122208 EL 2024-12-03 </t>
  </si>
  <si>
    <t xml:space="preserve">COMPRA EN PIXLR - pixlr.com, CON LA TARJETA : 5489133208122208 EL 2024-12-06 </t>
  </si>
  <si>
    <t xml:space="preserve">Apple pay: COMPRA EN MANOLO BAKES, CON LA TARJETA : 5489133208122208 EL 2024-12-09 </t>
  </si>
  <si>
    <t xml:space="preserve">Apple pay: COMPRA EN MACDONALDS MAGALLANES, CON LA TARJETA : 5489133208122208 EL 2024-12-09 </t>
  </si>
  <si>
    <t xml:space="preserve">Apple pay: COMPRA EN SE DICE DE MI, CON LA TARJETA : 5489133208122208 EL 2024-12-07 </t>
  </si>
  <si>
    <t xml:space="preserve">Apple pay: COMPRA EN ALCAMPO S A MORATALAZ, CON LA TARJETA : 5489133208122208 EL 2024-12-07 </t>
  </si>
  <si>
    <t xml:space="preserve">Apple pay: COMPRA EN MCDONALDS-MORATALAZ, CON LA TARJETA : 5489133208122208 EL 2024-12-05 </t>
  </si>
  <si>
    <t xml:space="preserve">BIZUM A FAVOR DE JUAN DEL MORAL CHACIN CONCEPTO: Uber Fiesta Navidad </t>
  </si>
  <si>
    <t xml:space="preserve">Apple pay: COMPRA EN UBR* PENDING.UBER.COM, CON LA TARJETA : 5489133208122208 EL 2024-12-01 </t>
  </si>
  <si>
    <t xml:space="preserve">Apple pay: COMPRA EN MACDONALDS MAGALLANES, CON LA TARJETA : 5489133208122208 EL 2024-12-04 </t>
  </si>
  <si>
    <t xml:space="preserve">Apple pay: COMPRA EN MANOLO BAKES, CON LA TARJETA : 5489133208122208 EL 2024-12-04 </t>
  </si>
  <si>
    <t xml:space="preserve">Apple pay: COMPRA EN LIC 3513, CON LA TARJETA : 5489133208122208 EL 2024-12-03 </t>
  </si>
  <si>
    <t xml:space="preserve">Apple pay: COMPRA EN EL CAFE DEL TREN, CON LA TARJETA : 5489133208122208 EL 2024-12-03 </t>
  </si>
  <si>
    <t xml:space="preserve">Apple pay: COMPRA EN McDonalds 72400304, CON LA TARJETA : 5489133208122208 EL 2024-12-01 </t>
  </si>
  <si>
    <t xml:space="preserve">Apple pay: COMPRA EN CAFES LA BRASILE¥A SA, CON LA TARJETA : 5489133208122208 EL 2024-12-03 </t>
  </si>
  <si>
    <t>RECIBO CAIXABANK PAYMENTS CONSUMER, E.f.c., E Nº RECIBO 0073 0100 755 CHSNQDQ REF. MANDATO 202309651</t>
  </si>
  <si>
    <t>RECIBO CAIXABANK PAYMENTS CONSUMER, E.f.c., E Nº RECIBO 0073 0100 755 CHSNPSY REF. MANDATO 202307581</t>
  </si>
  <si>
    <t xml:space="preserve">Apple pay: COMPRA EN ALCAMPO S A MORATALAZ, CON LA TARJETA : 5489133208122208 EL 2024-11-29 </t>
  </si>
  <si>
    <t xml:space="preserve">Apple pay: COMPRA EN HIPERBAZAR, CON LA TARJETA : 5489133208122208 EL 2024-11-29 </t>
  </si>
  <si>
    <t xml:space="preserve">Apple pay: COMPRA EN MCDONALDS-MORATALAZ, CON LA TARJETA : 5489133208122208 EL 2024-11-29 </t>
  </si>
  <si>
    <t xml:space="preserve">Apple pay: COMPRA EN TACHIRA FOOD, CON LA TARJETA : 5489133208122208 EL 2024-11-29 </t>
  </si>
  <si>
    <t xml:space="preserve">Apple pay: COMPRA EN AB Servicios Selecta E, CON LA TARJETA : 5489133208122208 EL 2024-11-25 </t>
  </si>
  <si>
    <t xml:space="preserve">Apple pay: COMPRA EN MACDONALDS MAGALLANES, CON LA TARJETA : 5489133208122208 EL 2024-11-27 </t>
  </si>
  <si>
    <t xml:space="preserve">Apple pay: COMPRA EN MACDONALDS MAGALLANES, CON LA TARJETA : 5489133208122208 EL 2024-11-25 </t>
  </si>
  <si>
    <t xml:space="preserve">Apple pay: COMPRA EN IKEA GOYA HFB, CON LA TARJETA : 5489133208122208 EL 2024-11-23 </t>
  </si>
  <si>
    <t xml:space="preserve">COMPRA EN OPENAI *CHATGPT SUBSCR, CON LA TARJETA : 5489133208360204 EL 2024-12-20 </t>
  </si>
  <si>
    <t xml:space="preserve">Apple pay: COMPRA EN MERCADONA MANUEL MACHADO, CON LA TARJETA : 5489133208360204 EL 2024-12-23 </t>
  </si>
  <si>
    <t xml:space="preserve">Apple pay: COMPRA EN ALCAMPO S A MORATALAZ, CON LA TARJETA : 5489133208360204 EL 2024-12-22 </t>
  </si>
  <si>
    <t xml:space="preserve">BIZUM DE CONCEICAO DE JESUS AFONSO ALVES FIGUEIRA CONCEPTO almuerzo </t>
  </si>
  <si>
    <t xml:space="preserve">Apple pay: COMPRA EN MERCADONA MANUEL MACHADO, CON LA TARJETA : 5489133208360204 EL 2024-12-21 </t>
  </si>
  <si>
    <t xml:space="preserve">Apple pay: COMPRA EN ALCAMPO S A MORATALAZ, CON LA TARJETA : 5489133208360204 EL 2024-12-20 </t>
  </si>
  <si>
    <t xml:space="preserve">Apple pay: COMPRA EN MERCADONA MANUEL MACHADO, CON LA TARJETA : 5489133208360204 EL 2024-12-20 </t>
  </si>
  <si>
    <t xml:space="preserve">RECIBO ORANGE ESPAGNE S.A. Nº RECIBO 0073 0100 755 CHZFZKN REF. MANDATO OSP202308KENAN02276921506 </t>
  </si>
  <si>
    <t xml:space="preserve">Google pay: COMPRA EN MERCADONA MANUEL MACHADO, CON LA TARJETA : 5489133208360204 EL 2024-12-18 </t>
  </si>
  <si>
    <t xml:space="preserve">COMPRA EN APPLE.COM/BILL, CON LA TARJETA : 5489133208360204 EL 2024-12-13 </t>
  </si>
  <si>
    <t xml:space="preserve">Apple pay: COMPRA EN MERCADONA MANUEL MACHADO, CON LA TARJETA : 5489133208360204 EL 2024-12-14 </t>
  </si>
  <si>
    <t xml:space="preserve">COMPRA EN APP CRTM, CON LA TARJETA : 5489133208360204 EL 2024-12-09 </t>
  </si>
  <si>
    <t xml:space="preserve">Apple pay: COMPRA EN PANISHOP DE LOS VINATEROS, CON LA TARJETA : 5489133208360204 EL 2024-12-08 </t>
  </si>
  <si>
    <t xml:space="preserve">COMPRA EN EL CORTE INGLES-DEPARTAM., CON LA TARJETA : 5489133208360204 EL 2024-12-06 </t>
  </si>
  <si>
    <t xml:space="preserve">Apple pay: COMPRA EN ALCAMPO S A MORATALAZ, CON LA TARJETA : 5489133208360204 EL 2024-12-06 </t>
  </si>
  <si>
    <t xml:space="preserve">RECIBO Naturgy Clientes, S.A.U. Nº RECIBO 0073 0100 755 CHWNLPM REF. MANDATO 000000259696 </t>
  </si>
  <si>
    <t xml:space="preserve">Apple pay: COMPRA EN MERCADONA MANUEL MACHADO, CON LA TARJETA : 5489133208360204 EL 2024-12-05 </t>
  </si>
  <si>
    <t xml:space="preserve">Apple pay: COMPRA EN CARNICAS ALONSO - PAVONES, CON LA TARJETA : 5489133208360204 EL 2024-12-05 </t>
  </si>
  <si>
    <t xml:space="preserve">COMPRA EN APP CRTM, CON LA TARJETA : 5489133208360204 EL 2024-12-03 </t>
  </si>
  <si>
    <t xml:space="preserve">RECIBO SANITAS S A DE SEGUROS Nº RECIBO 0073 0100 755 CHRCSSG REF. MANDATO 800018385362 </t>
  </si>
  <si>
    <t xml:space="preserve">BIZUM A FAVOR DE GREGORY JOSE RONDON CARDOZO CONCEPTO: Sin concepto </t>
  </si>
  <si>
    <t xml:space="preserve">BIZUM A FAVOR DE JENNY RODRIGUES ALVES CONCEPTO: Miriam </t>
  </si>
  <si>
    <t xml:space="preserve">Apple pay: COMPRA EN ALCAMPO S A MORATALAZ, CON LA TARJETA : 5489133208360204 EL 2024-11-30 </t>
  </si>
  <si>
    <t xml:space="preserve">Apple pay: COMPRA EN MERCADONA MANUEL MACHADO, CON LA TARJETA : 5489133208360204 EL 2024-11-30 </t>
  </si>
  <si>
    <t xml:space="preserve">Apple pay: COMPRA EN ALCAMPO S A MORATALAZ, CON LA TARJETA : 5489133208360204 EL 2024-11-29 </t>
  </si>
  <si>
    <t xml:space="preserve">Apple pay: COMPRA EN ALCAMPO S A MORATALAZ, CON LA TARJETA : 5489133208360204 EL 2024-11-28 </t>
  </si>
  <si>
    <t xml:space="preserve">Apple pay: COMPRA EN MERCADONA MANUEL MACHADO, CON LA TARJETA : 5489133208360204 EL 2024-11-28 </t>
  </si>
  <si>
    <t xml:space="preserve">COMPRA EN APP CRTM, CON LA TARJETA : 5489133208360204 EL 2024-11-27 </t>
  </si>
  <si>
    <t xml:space="preserve">Apple pay: COMPRA EN MERCADONA MANUEL MACHADO, CON LA TARJETA : 5489133208360204 EL 2024-11-26 </t>
  </si>
  <si>
    <t xml:space="preserve">Apple pay: COMPRA EN PANISHOP DE LOS VINATEROS, CON LA TARJETA : 5489133208360204 EL 2024-11-25 </t>
  </si>
  <si>
    <t>RECIBO TotalEnergies ClientesSAU Nº RECIBO 0073 0100 755 CHQLSFJ REF. MANDATO NCESIGS241020230000000</t>
  </si>
  <si>
    <t xml:space="preserve">Apple pay: COMPRA EN MERCADONA MANUEL MACHADO, CON LA TARJETA : 5489133208360204 EL 2024-11-23 </t>
  </si>
  <si>
    <t xml:space="preserve">COMPRA EN OPENAI *CHATGPT SUBSCR, CON LA TARJETA : 5489133208360204 EL 2024-11-20 </t>
  </si>
  <si>
    <t xml:space="preserve">Apple pay: COMPRA EN ALCAMPO S A MORATALAZ, CON LA TARJETA : 5489133208360204 EL 2024-11-22 </t>
  </si>
  <si>
    <t>Navidad</t>
  </si>
  <si>
    <t>(All)</t>
  </si>
  <si>
    <t>Row Labels</t>
  </si>
  <si>
    <t>Grand Total</t>
  </si>
  <si>
    <t>Column Labels</t>
  </si>
  <si>
    <t>Sum of Importe</t>
  </si>
  <si>
    <t>Qtr1</t>
  </si>
  <si>
    <t>Qtr2</t>
  </si>
  <si>
    <t>Qtr3</t>
  </si>
  <si>
    <t>Qtr4</t>
  </si>
  <si>
    <t>Apr</t>
  </si>
  <si>
    <t>May</t>
  </si>
  <si>
    <t>Jun</t>
  </si>
  <si>
    <t>Jan</t>
  </si>
  <si>
    <t>Feb</t>
  </si>
  <si>
    <t>Mar</t>
  </si>
  <si>
    <t>Jul</t>
  </si>
  <si>
    <t>Aug</t>
  </si>
  <si>
    <t>Sep</t>
  </si>
  <si>
    <t>Oct</t>
  </si>
  <si>
    <t>Nov</t>
  </si>
  <si>
    <t>Dec</t>
  </si>
  <si>
    <t>Average of Saldo</t>
  </si>
  <si>
    <t>Egresos</t>
  </si>
  <si>
    <t>Ingresos</t>
  </si>
  <si>
    <t>(blank)</t>
  </si>
  <si>
    <t>Tipo de movimiento</t>
  </si>
  <si>
    <t>Egreso</t>
  </si>
  <si>
    <t>Ingreso</t>
  </si>
  <si>
    <t>Incluir la inflación en los cálculos</t>
  </si>
  <si>
    <t>Crear las listas de servicios y suscripciones separadas donde se integren al flujo de caja completo</t>
  </si>
  <si>
    <t>Definir escenarios (malo y bueno) según Desviación estándar</t>
  </si>
  <si>
    <t xml:space="preserve">Apple pay: COMPRA EN TARUFFI VAGUADA KIOSCO VA, CON LA TARJETA : 5489133210353841 EL 2025-01-10 </t>
  </si>
  <si>
    <t xml:space="preserve">Apple pay: COMPRA EN MATAKO, CON LA TARJETA : 5489133210353841 EL 2025-01-10 </t>
  </si>
  <si>
    <t xml:space="preserve">Apple pay: COMPRA EN ALCAMPO S A MORATALAZ, CON LA TARJETA : 5489133210353841 EL 2025-01-10 </t>
  </si>
  <si>
    <t xml:space="preserve">Apple pay: COMPRA EN MNI*GLORIETA, CON LA TARJETA : 5489133210353841 EL 2025-01-07 </t>
  </si>
  <si>
    <t xml:space="preserve">COMPRA EN AMAZON* GY18192N5, CON LA TARJETA : 5489133210353841 EL 2025-01-07 </t>
  </si>
  <si>
    <t xml:space="preserve">Apple pay: COMPRA EN LA COCINA DE SAN ROMAN, CON LA TARJETA : 5489133210353841 EL 2025-01-09 </t>
  </si>
  <si>
    <t xml:space="preserve">Apple pay: COMPRA EN RANRANTEI, CON LA TARJETA : 5489133210353841 EL 2025-01-08 </t>
  </si>
  <si>
    <t xml:space="preserve">Apple pay: COMPRA EN RODILLA SANCHEZ, CON LA TARJETA : 5489133210353841 EL 2025-01-08 </t>
  </si>
  <si>
    <t xml:space="preserve">Apple pay: COMPRA EN LA ENCINA DE ZURBANO, CON LA TARJETA : 5489133210353841 EL 2025-01-07 </t>
  </si>
  <si>
    <t xml:space="preserve">COMPRA EN UBER *EATS, CON LA TARJETA : 5489133210353841 EL 2025-01-05 </t>
  </si>
  <si>
    <t xml:space="preserve">Apple pay: COMPRA EN Zettle_*DOBLE UVE OBRA, CON LA TARJETA : 5489133210353841 EL 2025-01-05 </t>
  </si>
  <si>
    <t xml:space="preserve">Apple pay: COMPRA EN RODILLA SANCHEZ, CON LA TARJETA : 5489133210353841 EL 2025-01-07 </t>
  </si>
  <si>
    <t xml:space="preserve">Apple pay: COMPRA EN RODILLA GOYA, CON LA TARJETA : 5489133210353841 EL 2025-01-07 </t>
  </si>
  <si>
    <t xml:space="preserve">Apple pay: COMPRA EN DOLCE FINA, CON LA TARJETA : 5489133210353841 EL 2025-01-06 </t>
  </si>
  <si>
    <t xml:space="preserve">Apple pay: COMPRA EN VVZR HOSTELERIA SL, CON LA TARJETA : 5489133210353841 EL 2025-01-06 </t>
  </si>
  <si>
    <t xml:space="preserve">Apple pay: COMPRA EN ALCAMPO S A MORATALAZ, CON LA TARJETA : 5489133210353841 EL 2025-01-05 </t>
  </si>
  <si>
    <t xml:space="preserve">Apple pay: COMPRA EN OSAKA RAMEN, CON LA TARJETA : 5489133210353841 EL 2025-01-04 </t>
  </si>
  <si>
    <t xml:space="preserve">Apple pay: COMPRA EN FIVE GUYS SPAIN S L U, CON LA TARJETA : 5489133210353841 EL 2025-01-03 </t>
  </si>
  <si>
    <t xml:space="preserve">Apple pay: COMPRA EN MC DONALD'S VAGUADA, CON LA TARJETA : 5489133210353841 EL 2025-01-03 </t>
  </si>
  <si>
    <t xml:space="preserve">Apple pay: COMPRA EN PORTOSIN, CON LA TARJETA : 5489133210353841 EL 2025-01-03 </t>
  </si>
  <si>
    <t xml:space="preserve">Apple pay: COMPRA EN CAPITAN CONTRERAS, CON LA TARJETA : 5489133210353841 EL 2025-01-02 </t>
  </si>
  <si>
    <t xml:space="preserve">Apple pay: COMPRA EN Cabify ES 2401brG9jjwP, CON LA TARJETA : 5489133210353841 EL 2024-12-31 </t>
  </si>
  <si>
    <t xml:space="preserve">Apple pay: COMPRA EN CANEL ROLLS, CON LA TARJETA : 5489133210353841 EL 2025-01-02 </t>
  </si>
  <si>
    <t xml:space="preserve">Apple pay: COMPRA EN PRIMOR VAGUADA 2, CON LA TARJETA : 5489133210353841 EL 2025-01-02 </t>
  </si>
  <si>
    <t xml:space="preserve">Apple pay: COMPRA EN CAFETERIA VIPS VAGUADA, CON LA TARJETA : 5489133210353841 EL 2025-01-02 </t>
  </si>
  <si>
    <t xml:space="preserve">Apple pay: COMPRA EN CHURRERIA LA PERCA, CON LA TARJETA : 5489133210353841 EL 2025-01-01 </t>
  </si>
  <si>
    <t xml:space="preserve">TRANSFERENCIA DE E KABEL ESPANA S.L., CONCEPTO PAGO NOMINA NP DIC 2024 </t>
  </si>
  <si>
    <t xml:space="preserve">Apple pay: COMPRA EN DOMINOS PIZZA MORATALAZ, CON LA TARJETA : 5489133210353841 EL 2024-12-30 </t>
  </si>
  <si>
    <t xml:space="preserve">Apple pay: COMPRA EN RemittVen, CON LA TARJETA : 5489133210353841 EL 2024-12-27 </t>
  </si>
  <si>
    <t xml:space="preserve">Apple pay: COMPRA EN MCDONALDS-MORATALAZ, CON LA TARJETA : 5489133210353841 EL 2024-12-30 </t>
  </si>
  <si>
    <t xml:space="preserve">Apple pay: COMPRA EN SHUSI MATAKO, CON LA TARJETA : 5489133210353841 EL 2024-12-29 </t>
  </si>
  <si>
    <t xml:space="preserve">Apple pay: COMPRA EN KALUA RETIRO, CON LA TARJETA : 5489133210353841 EL 2024-12-29 </t>
  </si>
  <si>
    <t xml:space="preserve">COMPRA EN STARBUKS FELIPE II, CON LA TARJETA : 5489133210353841 EL 2024-12-29 </t>
  </si>
  <si>
    <t xml:space="preserve">Apple pay: COMPRA EN DIA FUENTE DEL BERRO, CON LA TARJETA : 5489133210353841 EL 2024-12-29 </t>
  </si>
  <si>
    <t xml:space="preserve">Apple pay: COMPRA EN PANADERIA MIGUEL, CON LA TARJETA : 5489133210353841 EL 2024-12-29 </t>
  </si>
  <si>
    <t xml:space="preserve">Apple pay: COMPRA EN LIZARRAN, CON LA TARJETA : 5489133210353841 EL 2024-12-28 </t>
  </si>
  <si>
    <t xml:space="preserve">Apple pay: COMPRA EN TEMPRANILLO, CON LA TARJETA : 5489133210353841 EL 2024-12-28 </t>
  </si>
  <si>
    <t xml:space="preserve">Apple pay: COMPRA EN SACHER ALCALA, CON LA TARJETA : 5489133210353841 EL 2024-12-28 </t>
  </si>
  <si>
    <t xml:space="preserve">COMPRA EN RENFE CERCANIAS TNA 28 5, CON LA TARJETA : 5489133210353841 EL 2024-12-28 </t>
  </si>
  <si>
    <t xml:space="preserve">Apple pay: COMPRA EN MORA CAFE, CON LA TARJETA : 5489133210353841 EL 2024-12-27 </t>
  </si>
  <si>
    <t xml:space="preserve">Apple pay: COMPRA EN CON SAZON, CON LA TARJETA : 5489133210353841 EL 2024-12-26 </t>
  </si>
  <si>
    <t xml:space="preserve">Apple pay: COMPRA EN SOLUCIONES PARA OCIO Y HO, CON LA TARJETA : 5489133210353841 EL 2024-12-26 </t>
  </si>
  <si>
    <t xml:space="preserve">Apple pay: COMPRA EN CHURRERIA LA PERCA, CON LA TARJETA : 5489133210353841 EL 2024-12-25 </t>
  </si>
  <si>
    <t xml:space="preserve">COMPRA EN UBER *EATS, CON LA TARJETA : 5489133210353841 EL 2024-12-22 </t>
  </si>
  <si>
    <t xml:space="preserve">Apple pay: COMPRA EN MERCADONA MANUEL MACHADO, CON LA TARJETA : 5489133208360204 EL 2025-01-10 </t>
  </si>
  <si>
    <t xml:space="preserve">Apple pay: COMPRA EN ALCAMPO S A MORATALAZ, CON LA TARJETA : 5489133208360204 EL 2025-01-10 </t>
  </si>
  <si>
    <t xml:space="preserve">Apple pay: COMPRA EN ALCAMPO S A MORATALAZ, CON LA TARJETA : 5489133208360204 EL 2025-01-08 </t>
  </si>
  <si>
    <t xml:space="preserve">RECIBO Naturgy Clientes, S.A.U. Nº RECIBO 0073 0100 755 CJGMLSD REF. MANDATO 000000259696 </t>
  </si>
  <si>
    <t xml:space="preserve">COMPRA EN APP CRTM, CON LA TARJETA : 5489133208360204 EL 2025-01-06 </t>
  </si>
  <si>
    <t xml:space="preserve">Apple pay: COMPRA EN MERCADONA MANUEL MACHADO, CON LA TARJETA : 5489133208360204 EL 2025-01-04 </t>
  </si>
  <si>
    <t xml:space="preserve">Apple pay: COMPRA EN MERCADONA MANUEL MACHADO, CON LA TARJETA : 5489133208360204 EL 2025-01-03 </t>
  </si>
  <si>
    <t xml:space="preserve">Apple pay: COMPRA EN ALCAMPO S A MORATALAZ, CON LA TARJETA : 5489133208360204 EL 2025-01-03 </t>
  </si>
  <si>
    <t xml:space="preserve">Apple pay: COMPRA EN MERCADONA MANUEL MACHADO, CON LA TARJETA : 5489133208360204 EL 2025-01-02 </t>
  </si>
  <si>
    <t xml:space="preserve">BIZUM DE CRISTINA PAZ RODRIGUEZ CONCEPTO inversión </t>
  </si>
  <si>
    <t xml:space="preserve">RECIBO SANITAS S A DE SEGUROS Nº RECIBO 0073 0100 755 CJBJHBB REF. MANDATO 800018385362 </t>
  </si>
  <si>
    <t xml:space="preserve">LIQUIDACION DE LA TARJETA DE CREDITO 0073 0100 500 0529439 </t>
  </si>
  <si>
    <t xml:space="preserve">Apple pay: COMPRA EN ALCAMPO S A MORATALAZ, CON LA TARJETA : 5489133208360204 EL 2024-12-31 </t>
  </si>
  <si>
    <t xml:space="preserve">BIZUM DE JENNY RODRIGUES ALVES CONCEPTO taxi </t>
  </si>
  <si>
    <t xml:space="preserve">BIZUM A FAVOR DE LEANDRO ISIDRO MARTINEZ OROZCO CONCEPTO: almuerzo gadeano </t>
  </si>
  <si>
    <t xml:space="preserve">Apple pay: COMPRA EN MERCADONA MANUEL MACHADO, CON LA TARJETA : 5489133208360204 EL 2024-12-31 </t>
  </si>
  <si>
    <t xml:space="preserve">Apple pay: COMPRA EN PANISHOP DE LOS VINATEROS, CON LA TARJETA : 5489133208360204 EL 2024-12-30 </t>
  </si>
  <si>
    <t xml:space="preserve">Apple pay: COMPRA EN MERCADONA MANUEL MACHADO, CON LA TARJETA : 5489133208360204 EL 2024-12-30 </t>
  </si>
  <si>
    <t xml:space="preserve">COMPRA EN APP CRTM, CON LA TARJETA : 5489133208360204 EL 2024-12-30 </t>
  </si>
  <si>
    <t xml:space="preserve">Apple pay: COMPRA EN MERCADONA MANUEL MACHADO, CON LA TARJETA : 5489133208360204 EL 2024-12-28 </t>
  </si>
  <si>
    <t xml:space="preserve">BIZUM DE MARIA EUGENIA RODRIGUEZ DE PANTO CONCEPTO Ebtradas </t>
  </si>
  <si>
    <t xml:space="preserve">COMPRA EN APP CRTM, CON LA TARJETA : 5489133208360204 EL 2024-12-27 </t>
  </si>
  <si>
    <t xml:space="preserve">Apple pay: COMPRA EN ALCAMPO S A MORATALAZ, CON LA TARJETA : 5489133208360204 EL 2024-12-24 </t>
  </si>
  <si>
    <t xml:space="preserve">Apple pay: COMPRA EN MC DONALD'S VAGUADA, CON LA TARJETA : 5489133208122208 EL 2025-01-10 </t>
  </si>
  <si>
    <t xml:space="preserve">Apple pay: COMPRA EN PRIMARK LA VAGUADA, CON LA TARJETA : 5489133208122208 EL 2025-01-02 </t>
  </si>
  <si>
    <t xml:space="preserve">Apple pay: COMPRA EN RODILLA SANCHEZ, CON LA TARJETA : 5489133208122208 EL 2025-01-07 </t>
  </si>
  <si>
    <t xml:space="preserve">Apple pay: COMPRA EN MCDONALDS-MORATALAZ, CON LA TARJETA : 5489133208122208 EL 2025-01-03 </t>
  </si>
  <si>
    <t xml:space="preserve">Apple pay: COMPRA EN BIJOU BRIGITTE SL, CON LA TARJETA : 5489133208122208 EL 2025-01-03 </t>
  </si>
  <si>
    <t xml:space="preserve">Apple pay: COMPRA EN CALZEDONIA VAGUADA C212, CON LA TARJETA : 5489133208122208 EL 2025-01-03 </t>
  </si>
  <si>
    <t xml:space="preserve">Apple pay: COMPRA EN LA VAGUADA, CON LA TARJETA : 5489133208122208 EL 2025-01-03 </t>
  </si>
  <si>
    <t xml:space="preserve">Apple pay: COMPRA EN SPRINGFIELD WOMEN, CON LA TARJETA : 5489133208122208 EL 2025-01-02 </t>
  </si>
  <si>
    <t xml:space="preserve">BIZUM A FAVOR DE NICOLAS PEREZ PANTO CONCEPTO: inversión </t>
  </si>
  <si>
    <t xml:space="preserve">Apple pay: COMPRA EN MCDONALDS-MORATALAZ, CON LA TARJETA : 5489133208122208 EL 2024-12-31 </t>
  </si>
  <si>
    <t>RECIBO CAIXABANK PAYMENTS CONSUMER, E.f.c., E Nº RECIBO 0073 0100 755 CJDBSFB REF. MANDATO 202309651</t>
  </si>
  <si>
    <t>RECIBO CAIXABANK PAYMENTS CONSUMER, E.f.c., E Nº RECIBO 0073 0100 755 CJDBRTM REF. MANDATO 202307581</t>
  </si>
  <si>
    <t xml:space="preserve">Apple pay: COMPRA EN MCDONALDS-MORATALAZ, CON LA TARJETA : 5489133208122208 EL 2024-12-30 </t>
  </si>
  <si>
    <t xml:space="preserve">Apple pay: COMPRA EN STARBUCKS MENENDEZ PELAYO, CON LA TARJETA : 5489133208122208 EL 2024-12-29 </t>
  </si>
  <si>
    <t xml:space="preserve">Apple pay: COMPRA EN G59, CON LA TARJETA : 5489133208122208 EL 2024-12-27 </t>
  </si>
  <si>
    <t xml:space="preserve">Apple pay: COMPRA EN L0IG88 HOSP NUESTRA SRA., CON LA TARJETA : 5489133208122208 EL 2024-12-27 </t>
  </si>
  <si>
    <t xml:space="preserve">Apple pay: COMPRA EN FARO DE MONCLOA, CON LA TARJETA : 5489133208122208 EL 2024-12-27 </t>
  </si>
  <si>
    <t xml:space="preserve">Apple pay: COMPRA EN BORBEEN, CON LA TARJETA : 5489133208122208 EL 2024-12-26 </t>
  </si>
  <si>
    <t xml:space="preserve">Apple pay: COMPRA EN HIPERBAZAR, CON LA TARJETA : 5489133208122208 EL 2024-12-24 </t>
  </si>
  <si>
    <t xml:space="preserve">Apple pay: COMPRA EN Revolut**0164*, CON LA TARJETA : 5489133210353841 EL 2025-02-26 </t>
  </si>
  <si>
    <t xml:space="preserve">TRANSFERENCIA INMEDIATA DE E KABEL ESPANA S.L. CONCEPTO Pago nomina febrero 25 y retroact pendiente </t>
  </si>
  <si>
    <t xml:space="preserve">Apple pay: COMPRA EN MATAKO, CON LA TARJETA : 5489133210353841 EL 2025-02-27 </t>
  </si>
  <si>
    <t xml:space="preserve">Apple pay: COMPRA EN MAISON KAYSER RETIRO, CON LA TARJETA : 5489133210353841 EL 2025-02-27 </t>
  </si>
  <si>
    <t xml:space="preserve">Apple pay: COMPRA EN QATARAIRWAYSINFLIGHT, CON LA TARJETA : 5489133210353841 EL 2025-02-24 </t>
  </si>
  <si>
    <t xml:space="preserve">Apple pay: COMPRA EN MAISON KAYSER RETIRO, CON LA TARJETA : 5489133210353841 EL 2025-02-26 </t>
  </si>
  <si>
    <t xml:space="preserve">COMPRA EN UBER *EATS, CON LA TARJETA : 5489133210353841 EL 2025-02-22 </t>
  </si>
  <si>
    <t xml:space="preserve">COMPRA EN VIENA CAPELLANES GOYA, CON LA TARJETA : 5489133210353841 EL 2025-02-25 </t>
  </si>
  <si>
    <t xml:space="preserve">TRANSFERENCIA A FAVOR DE IBKR CONCEPTO: Inversiones Hermana e Hij </t>
  </si>
  <si>
    <t xml:space="preserve">Apple pay: COMPRA EN MCDONALDS-MORATALAZ, CON LA TARJETA : 5489133210353841 EL 2025-02-21 </t>
  </si>
  <si>
    <t xml:space="preserve">Apple pay: COMPRA EN RemittVen, CON LA TARJETA : 5489133210353841 EL 2025-02-18 </t>
  </si>
  <si>
    <t xml:space="preserve">Apple pay: COMPRA EN IBERIA LAE SA, CON LA TARJETA : 5489133210353841 EL 2025-02-16 </t>
  </si>
  <si>
    <t xml:space="preserve">COMPRA EN UBER *TRIP, CON LA TARJETA : 5489133210353841 EL 2025-02-16 </t>
  </si>
  <si>
    <t xml:space="preserve">Apple pay: COMPRA EN D PICNIC, CON LA TARJETA : 5489133210353841 EL 2025-02-17 </t>
  </si>
  <si>
    <t xml:space="preserve">COMPRA EN UBER *EATS, CON LA TARJETA : 5489133210353841 EL 2025-02-12 </t>
  </si>
  <si>
    <t xml:space="preserve">Apple pay: COMPRA EN MCDONALDS-MORATALAZ, CON LA TARJETA : 5489133210353841 EL 2025-02-17 </t>
  </si>
  <si>
    <t xml:space="preserve">Apple pay: COMPRA EN HELADOS MAISON GLACE ESPA, CON LA TARJETA : 5489133210353841 EL 2025-02-16 </t>
  </si>
  <si>
    <t xml:space="preserve">Apple pay: COMPRA EN HOTEL PASADOIRO, CON LA TARJETA : 5489133210353841 EL 2025-02-16 </t>
  </si>
  <si>
    <t xml:space="preserve">DISPOSICION EN CAJERO CON LA TARJETA 5489133210353841, COMISION 0,00, EL 2025-02-15 </t>
  </si>
  <si>
    <t xml:space="preserve">Apple pay: COMPRA EN VVZR HOSTELERIA SL, CON LA TARJETA : 5489133210353841 EL 2025-02-15 </t>
  </si>
  <si>
    <t xml:space="preserve">Apple pay: COMPRA EN LA PANERA ROSA MESONERO, CON LA TARJETA : 5489133210353841 EL 2025-02-15 </t>
  </si>
  <si>
    <t xml:space="preserve">Apple pay: COMPRA EN FRIDAY,S PELIGROS, CON LA TARJETA : 5489133210353841 EL 2025-02-15 </t>
  </si>
  <si>
    <t xml:space="preserve">Apple pay: COMPRA EN CHICHIRIVICHE, CON LA TARJETA : 5489133210353841 EL 2025-02-15 </t>
  </si>
  <si>
    <t xml:space="preserve">Apple pay: COMPRA EN PUNTO DE ENCUENTRO, CON LA TARJETA : 5489133210353841 EL 2025-02-14 </t>
  </si>
  <si>
    <t xml:space="preserve">Apple pay: COMPRA EN BLOOMS, CON LA TARJETA : 5489133210353841 EL 2025-02-14 </t>
  </si>
  <si>
    <t xml:space="preserve">Apple pay: COMPRA EN MAISON KAYSER RETIRO, CON LA TARJETA : 5489133210353841 EL 2025-02-13 </t>
  </si>
  <si>
    <t xml:space="preserve">Apple pay: COMPRA EN Revolut**0164*, CON LA TARJETA : 5489133210353841 EL 2025-02-10 </t>
  </si>
  <si>
    <t xml:space="preserve">Apple pay: COMPRA EN CAFETERIA VIPS PELIGROS, CON LA TARJETA : 5489133210353841 EL 2025-02-11 </t>
  </si>
  <si>
    <t xml:space="preserve">Apple pay: COMPRA EN WOW GRAN VIA, CON LA TARJETA : 5489133210353841 EL 2025-02-11 </t>
  </si>
  <si>
    <t xml:space="preserve">Apple pay: COMPRA EN RemittVen, CON LA TARJETA : 5489133210353841 EL 2025-02-09 </t>
  </si>
  <si>
    <t xml:space="preserve">Apple pay: COMPRA EN SQ *NATA ARTESANOS, CON LA TARJETA : 5489133210353841 EL 2025-02-09 </t>
  </si>
  <si>
    <t xml:space="preserve">COMPRA EN UBER *EATS, CON LA TARJETA : 5489133210353841 EL 2025-02-09 </t>
  </si>
  <si>
    <t xml:space="preserve">Apple pay: COMPRA EN VIENA CAPELLANES GOYA, CON LA TARJETA : 5489133210353841 EL 2025-02-11 </t>
  </si>
  <si>
    <t xml:space="preserve">Apple pay: COMPRA EN SQ *NATA ARTESANOS, CON LA TARJETA : 5489133210353841 EL 2025-02-07 </t>
  </si>
  <si>
    <t xml:space="preserve">COMPRA EN UBER *EATS, CON LA TARJETA : 5489133210353841 EL 2025-02-08 </t>
  </si>
  <si>
    <t xml:space="preserve">Apple pay: COMPRA EN CAFETERIA HERMOSILLA, CON LA TARJETA : 5489133210353841 EL 2025-02-09 </t>
  </si>
  <si>
    <t xml:space="preserve">Apple pay: COMPRA EN FIVE GUYS SPAIN SL, CON LA TARJETA : 5489133210353841 EL 2025-02-09 </t>
  </si>
  <si>
    <t xml:space="preserve">COMPRA EN UBER *EATS, CON LA TARJETA : 5489133210353841 EL 2025-02-04 </t>
  </si>
  <si>
    <t xml:space="preserve">COMPRA EN UBER *EATS, CON LA TARJETA : 5489133210353841 EL 2025-02-01 </t>
  </si>
  <si>
    <t xml:space="preserve">Apple pay: COMPRA EN IKEA GOYA FOOD, CON LA TARJETA : 5489133210353841 EL 2025-02-02 </t>
  </si>
  <si>
    <t xml:space="preserve">Apple pay: COMPRA EN LA CASA DE LAS AZOTEAS, CON LA TARJETA : 5489133210353841 EL 2025-02-01 </t>
  </si>
  <si>
    <t xml:space="preserve">TRANSFERENCIA INMEDIATA DE E KABEL ESPANA S.L. CONCEPTO Pago nomina enero 2025 NP </t>
  </si>
  <si>
    <t xml:space="preserve">Apple pay: COMPRA EN ACUARELA, CON LA TARJETA : 5489133210353841 EL 2025-01-31 </t>
  </si>
  <si>
    <t xml:space="preserve">Apple pay: COMPRA EN EMPANADISH* EMPANADISH, CON LA TARJETA : 5489133210353841 EL 2025-01-24 </t>
  </si>
  <si>
    <t xml:space="preserve">COMPRA EN UBER *EATS, CON LA TARJETA : 5489133210353841 EL 2025-01-25 </t>
  </si>
  <si>
    <t xml:space="preserve">TRANSFERENCIA A FAVOR DE PEREZ PANTO NICOLAS CONCEPTO: Mes siguiente </t>
  </si>
  <si>
    <t xml:space="preserve">COMPRA EN SSR CASTELLO-GOYA., CON LA TARJETA : 5489133210353841 EL 2025-01-22 </t>
  </si>
  <si>
    <t xml:space="preserve">COMPRA EN UBER *EATS, CON LA TARJETA : 5489133210353841 EL 2025-01-19 </t>
  </si>
  <si>
    <t xml:space="preserve">Apple pay: COMPRA EN ACUARELA, CON LA TARJETA : 5489133210353841 EL 2025-01-20 </t>
  </si>
  <si>
    <t xml:space="preserve">Apple pay: COMPRA EN TOTO E PEPPINO, CON LA TARJETA : 5489133210353841 EL 2025-01-18 </t>
  </si>
  <si>
    <t xml:space="preserve">Apple pay: COMPRA EN MANOLO BAKES, CON LA TARJETA : 5489133210353841 EL 2025-01-19 </t>
  </si>
  <si>
    <t xml:space="preserve">Apple pay: COMPRA EN GELATI DINO LA VAGUADA, CON LA TARJETA : 5489133210353841 EL 2025-01-18 </t>
  </si>
  <si>
    <t xml:space="preserve">COMPRA EN EL CORTE INGLES SPORTOWN, CON LA TARJETA : 5489133210353841 EL 2025-01-18 </t>
  </si>
  <si>
    <t xml:space="preserve">Apple pay: COMPRA EN OZONE BOWLING SUR, CON LA TARJETA : 5489133210353841 EL 2025-01-18 </t>
  </si>
  <si>
    <t xml:space="preserve">Apple pay: COMPRA EN LAURICCA, CON LA TARJETA : 5489133210353841 EL 2025-01-17 </t>
  </si>
  <si>
    <t xml:space="preserve">Apple pay: COMPRA EN SHUSI MATAKO, CON LA TARJETA : 5489133210353841 EL 2025-01-17 </t>
  </si>
  <si>
    <t xml:space="preserve">Apple pay: COMPRA EN GIJON ST, CON LA TARJETA : 5489133210353841 EL 2025-01-15 </t>
  </si>
  <si>
    <t xml:space="preserve">Apple pay: COMPRA EN JOBJELLY.IO, CON LA TARJETA : 5489133210353841 EL 2025-01-09 </t>
  </si>
  <si>
    <t xml:space="preserve">Apple pay: COMPRA EN VIPS DR. ESQUERDO, CON LA TARJETA : 5489133210353841 EL 2025-01-12 </t>
  </si>
  <si>
    <t xml:space="preserve">Apple pay: COMPRA EN DIVORARE GOYA., CON LA TARJETA : 5489133210353841 EL 2025-01-11 </t>
  </si>
  <si>
    <t xml:space="preserve">Apple pay: COMPRA EN JL8 MADRID, CON LA TARJETA : 5489133210353841 EL 2025-01-11 </t>
  </si>
  <si>
    <t xml:space="preserve">Apple pay: COMPRA EN LE PAIN QUOTIDIEN VELAZQU, CON LA TARJETA : 5489133210353841 EL 2025-01-11 </t>
  </si>
  <si>
    <t xml:space="preserve">Apple pay: COMPRA EN MERCADONA MANUEL MACHADO, CON LA TARJETA : 5489133208360204 EL 2025-02-28 </t>
  </si>
  <si>
    <t xml:space="preserve">Apple pay: COMPRA EN ALCAMPO S A MORATALAZ, CON LA TARJETA : 5489133208360204 EL 2025-02-28 </t>
  </si>
  <si>
    <t xml:space="preserve">Apple pay: COMPRA EN CARNICERIA ALONSO - MANUE, CON LA TARJETA : 5489133208360204 EL 2025-02-28 </t>
  </si>
  <si>
    <t xml:space="preserve">BIZUM A FAVOR DE MARIA PEDRO MUNOZ CONCEPTO: Juan cortes </t>
  </si>
  <si>
    <t xml:space="preserve">COMPRA EN APP CRTM, CON LA TARJETA : 5489133208360204 EL 2025-02-27 </t>
  </si>
  <si>
    <t xml:space="preserve">Apple pay: COMPRA EN MERCADONA MANUEL MACHADO, CON LA TARJETA : 5489133208360204 EL 2025-02-26 </t>
  </si>
  <si>
    <t xml:space="preserve">COMPRA EN OPENAI *CHATGPT SUBSCR, CON LA TARJETA : 5489133208360204 EL 2025-02-20 </t>
  </si>
  <si>
    <t xml:space="preserve">Apple pay: COMPRA EN ALCAMPO S A MORATALAZ, CON LA TARJETA : 5489133208360204 EL 2025-02-21 </t>
  </si>
  <si>
    <t xml:space="preserve">Apple pay: COMPRA EN MERCADONA MANUEL MACHADO, CON LA TARJETA : 5489133208360204 EL 2025-02-21 </t>
  </si>
  <si>
    <t xml:space="preserve">RECIBO ORANGE ESPAGNE S.A. Nº RECIBO 0073 0100 755 CJVDPLD REF. MANDATO OSP202308KENAN02276921506 </t>
  </si>
  <si>
    <t xml:space="preserve">Apple pay: COMPRA EN MERCADONA MANUEL MACHADO, CON LA TARJETA : 5489133208360204 EL 2025-02-18 </t>
  </si>
  <si>
    <t xml:space="preserve">COMPRA EN APPLE.COM/BILL, CON LA TARJETA : 5489133208360204 EL 2025-02-13 </t>
  </si>
  <si>
    <t xml:space="preserve">Google pay: COMPRA EN ALCAMPO S A MORATALAZ, CON LA TARJETA : 5489133208360204 EL 2025-02-17 </t>
  </si>
  <si>
    <t xml:space="preserve">Apple pay: COMPRA EN ALCAMPO S A MORATALAZ, CON LA TARJETA : 5489133208360204 EL 2025-02-15 </t>
  </si>
  <si>
    <t xml:space="preserve">Apple pay: COMPRA EN FARMACIA BLANCA GRAGER, CON LA TARJETA : 5489133208360204 EL 2025-02-15 </t>
  </si>
  <si>
    <t xml:space="preserve">Google pay: COMPRA EN MERCADONA MANUEL MACHADO, CON LA TARJETA : 5489133208360204 EL 2025-02-15 </t>
  </si>
  <si>
    <t xml:space="preserve">Apple pay: COMPRA EN ALCAMPO S A MORATALAZ, CON LA TARJETA : 5489133208360204 EL 2025-02-14 </t>
  </si>
  <si>
    <t xml:space="preserve">Apple pay: COMPRA EN MERCADONA MANUEL MACHADO, CON LA TARJETA : 5489133208360204 EL 2025-02-14 </t>
  </si>
  <si>
    <t xml:space="preserve">Apple pay: COMPRA EN MERCADONA MANUEL MACHADO, CON LA TARJETA : 5489133208360204 EL 2025-02-10 </t>
  </si>
  <si>
    <t xml:space="preserve">Apple pay: COMPRA EN MERCADONA MANUEL MACHADO, CON LA TARJETA : 5489133208360204 EL 2025-02-07 </t>
  </si>
  <si>
    <t xml:space="preserve">RECIBO Naturgy Clientes, S.A.U. Nº RECIBO 0073 0100 755 CJPGJHF REF. MANDATO 000000259696 </t>
  </si>
  <si>
    <t xml:space="preserve">RECIBO SANITAS S A DE SEGUROS Nº RECIBO 0073 0100 755 CJMHLGQ REF. MANDATO 800018385362 </t>
  </si>
  <si>
    <t xml:space="preserve">Apple pay: COMPRA EN ALCAMPO S A MORATALAZ, CON LA TARJETA : 5489133208360204 EL 2025-02-01 </t>
  </si>
  <si>
    <t>RECIBO TotalEnergies ClientesSAU Nº RECIBO 0073 0100 755 CJLQWND REF. MANDATO NCESIGS241020230000000</t>
  </si>
  <si>
    <t xml:space="preserve">Apple pay: COMPRA EN ALCAMPO S A MORATALAZ, CON LA TARJETA : 5489133208360204 EL 2025-01-25 </t>
  </si>
  <si>
    <t xml:space="preserve">TRANSFERENCIA DE PEREZ PANTO NICOLAS, CONCEPTO Mes siguiente </t>
  </si>
  <si>
    <t xml:space="preserve">COMPRA EN APP CRTM, CON LA TARJETA : 5489133208360204 EL 2025-01-22 </t>
  </si>
  <si>
    <t xml:space="preserve">Apple pay: COMPRA EN PANISHOP DE LOS VINATEROS, CON LA TARJETA : 5489133208360204 EL 2025-01-22 </t>
  </si>
  <si>
    <t xml:space="preserve">COMPRA EN OPENAI *CHATGPT SUBSCR, CON LA TARJETA : 5489133208360204 EL 2025-01-20 </t>
  </si>
  <si>
    <t xml:space="preserve">RECIBO ORANGE ESPAGNE S.A. Nº RECIBO 0073 0100 755 CJKWRVL REF. MANDATO OSP202308KENAN02276921506 </t>
  </si>
  <si>
    <t xml:space="preserve">Apple pay: COMPRA EN PANISHOP DE LOS VINATEROS, CON LA TARJETA : 5489133208360204 EL 2025-01-21 </t>
  </si>
  <si>
    <t xml:space="preserve">Apple pay: COMPRA EN MERCADONA MANUEL MACHADO, CON LA TARJETA : 5489133208360204 EL 2025-01-21 </t>
  </si>
  <si>
    <t xml:space="preserve">Apple pay: COMPRA EN ALCAMPO S A MORATALAZ, CON LA TARJETA : 5489133208360204 EL 2025-01-21 </t>
  </si>
  <si>
    <t xml:space="preserve">Apple pay: COMPRA EN ALCAMPO S A MORATALAZ, CON LA TARJETA : 5489133208360204 EL 2025-01-19 </t>
  </si>
  <si>
    <t xml:space="preserve">Apple pay: COMPRA EN ALCAMPO S A MORATALAZ, CON LA TARJETA : 5489133208360204 EL 2025-01-17 </t>
  </si>
  <si>
    <t xml:space="preserve">Apple pay: COMPRA EN MERCADONA MANUEL MACHADO, CON LA TARJETA : 5489133208360204 EL 2025-01-17 </t>
  </si>
  <si>
    <t xml:space="preserve">COMPRA EN APPLE.COM/BILL, CON LA TARJETA : 5489133208360204 EL 2025-01-14 </t>
  </si>
  <si>
    <t xml:space="preserve">Apple pay: COMPRA EN ALCAMPO S A MORATALAZ, CON LA TARJETA : 5489133208360204 EL 2025-01-11 </t>
  </si>
  <si>
    <t xml:space="preserve">Apple pay: COMPRA EN MCDONALDS-MORATALAZ, CON LA TARJETA : 5489133208122208 EL 2025-02-28 </t>
  </si>
  <si>
    <t>RECIBO CAIXABANK PAYMENTS CONSUMER, E.f.c., E Nº RECIBO 0073 0100 755 CJXCLDF REF. MANDATO 202309651</t>
  </si>
  <si>
    <t xml:space="preserve">TRANSFERENCIA DE Currie Brown Iberia, CONCEPTO Nomina feb25 </t>
  </si>
  <si>
    <t xml:space="preserve">Apple pay: COMPRA EN PANISHOP DE LOS VINATEROS, CON LA TARJETA : 5489133208122208 EL 2025-02-25 </t>
  </si>
  <si>
    <t xml:space="preserve">Apple pay: COMPRA EN RODILLA SANCHEZ, CON LA TARJETA : 5489133208122208 EL 2025-02-24 </t>
  </si>
  <si>
    <t xml:space="preserve">Apple pay: COMPRA EN HELADOS MAISON GLACEE ESP, CON LA TARJETA : 5489133208122208 EL 2025-02-23 </t>
  </si>
  <si>
    <t xml:space="preserve">Apple pay: COMPRA EN RODILLA SANCHEZ, CON LA TARJETA : 5489133208122208 EL 2025-02-23 </t>
  </si>
  <si>
    <t xml:space="preserve">Apple pay: COMPRA EN VVZR HOSTELERIA SL, CON LA TARJETA : 5489133208122208 EL 2025-02-21 </t>
  </si>
  <si>
    <t xml:space="preserve">Apple pay: COMPRA EN RODILLA SANCHEZ, CON LA TARJETA : 5489133208122208 EL 2025-02-20 </t>
  </si>
  <si>
    <t xml:space="preserve">Apple pay: COMPRA EN PANARIA PRINCIPE DE VERGA, CON LA TARJETA : 5489133208122208 EL 2025-02-18 </t>
  </si>
  <si>
    <t xml:space="preserve">Apple pay: COMPRA EN RODILLA SANCHEZ, CON LA TARJETA : 5489133208122208 EL 2025-02-17 </t>
  </si>
  <si>
    <t xml:space="preserve">DISPOSICION EN CAJERO CON LA TARJETA 5489133208122208, COMISION 0,00, EL 2025-02-15 </t>
  </si>
  <si>
    <t xml:space="preserve">Apple pay: COMPRA EN IKEA GOYA FOOD, CON LA TARJETA : 5489133208122208 EL 2025-02-14 </t>
  </si>
  <si>
    <t xml:space="preserve">Apple pay: COMPRA EN BOUTIQUE LINDT GOYA, CON LA TARJETA : 5489133208122208 EL 2025-02-14 </t>
  </si>
  <si>
    <t xml:space="preserve">Apple pay: COMPRA EN VIENA CAPELLANES GENOVA 2, CON LA TARJETA : 5489133208122208 EL 2025-02-14 </t>
  </si>
  <si>
    <t xml:space="preserve">Apple pay: COMPRA EN SELLA BAKERY, CON LA TARJETA : 5489133208122208 EL 2025-02-13 </t>
  </si>
  <si>
    <t xml:space="preserve">Apple pay: COMPRA EN TIGER GOYA,20, CON LA TARJETA : 5489133208122208 EL 2025-02-12 </t>
  </si>
  <si>
    <t xml:space="preserve">Apple pay: COMPRA EN RODILLA SANCHEZ, CON LA TARJETA : 5489133208122208 EL 2025-02-10 </t>
  </si>
  <si>
    <t xml:space="preserve">BIZUM A FAVOR DE JENNY RODRIGUES ALVES CONCEPTO: merienda </t>
  </si>
  <si>
    <t xml:space="preserve">Apple pay: COMPRA EN BRANUELAS FRANQUICIAS SA, CON LA TARJETA : 5489133208122208 EL 2025-02-07 </t>
  </si>
  <si>
    <t xml:space="preserve">Apple pay: COMPRA EN PANISHOP DE LOS VINATEROS, CON LA TARJETA : 5489133208122208 EL 2025-02-06 </t>
  </si>
  <si>
    <t xml:space="preserve">TRANSFERENCIA INMEDIATA A FAVOR DE Jesús Gonzalez CONCEPTO Alquiler </t>
  </si>
  <si>
    <t xml:space="preserve">Apple pay: COMPRA EN PRIMARK CONDE PENALVER, CON LA TARJETA : 5489133208122208 EL 2025-02-02 </t>
  </si>
  <si>
    <t xml:space="preserve">Apple pay: COMPRA EN RODILLA SANCHEZ, CON LA TARJETA : 5489133208122208 EL 2025-02-04 </t>
  </si>
  <si>
    <t xml:space="preserve">Apple pay: COMPRA EN XIN HON COMPLEMENTOS SL, CON LA TARJETA : 5489133208122208 EL 2025-02-02 </t>
  </si>
  <si>
    <t xml:space="preserve">Apple pay: COMPRA EN TIGER GOYA,20, CON LA TARJETA : 5489133208122208 EL 2025-02-02 </t>
  </si>
  <si>
    <t xml:space="preserve">Apple pay: COMPRA EN IKEA GOYA HFB, CON LA TARJETA : 5489133208122208 EL 2025-02-02 </t>
  </si>
  <si>
    <t xml:space="preserve">Apple pay: COMPRA EN MANOLO BAKES, CON LA TARJETA : 5489133208122208 EL 2025-02-01 </t>
  </si>
  <si>
    <t xml:space="preserve">Apple pay: COMPRA EN MERCADONA MANUEL MACHADO, CON LA TARJETA : 5489133208122208 EL 2025-02-01 </t>
  </si>
  <si>
    <t xml:space="preserve">BIZUM A FAVOR DE JUAN DEL MORAL CHACIN CONCEPTO: sushi </t>
  </si>
  <si>
    <t xml:space="preserve">TRANSFERENCIA DE Currie Brown Iberia, CONCEPTO Nomina enero25 </t>
  </si>
  <si>
    <t xml:space="preserve">Apple pay: COMPRA EN MCDONALDS-MORATALAZ, CON LA TARJETA : 5489133208122208 EL 2025-01-30 </t>
  </si>
  <si>
    <t>RECIBO CAIXABANK PAYMENTS CONSUMER, E.f.c., E Nº RECIBO 0073 0100 755 CJMPYXL REF. MANDATO 202309651</t>
  </si>
  <si>
    <t xml:space="preserve">Apple pay: COMPRA EN MCDONALDS-MORATALAZ, CON LA TARJETA : 5489133208122208 EL 2025-01-26 </t>
  </si>
  <si>
    <t xml:space="preserve">Apple pay: COMPRA EN MERCADONA MANUEL MACHADO, CON LA TARJETA : 5489133208122208 EL 2025-01-25 </t>
  </si>
  <si>
    <t xml:space="preserve">Apple pay: COMPRA EN RODILLA SANCHEZ, CON LA TARJETA : 5489133208122208 EL 2025-01-24 </t>
  </si>
  <si>
    <t xml:space="preserve">Apple pay: COMPRA EN PANISHOP DE LOS VINATEROS, CON LA TARJETA : 5489133208122208 EL 2025-01-20 </t>
  </si>
  <si>
    <t xml:space="preserve">BIZUM A FAVOR DE JENNY RODRIGUES ALVES CONCEPTO: medicina </t>
  </si>
  <si>
    <t xml:space="preserve">Apple pay: COMPRA EN RODILLA SANCHEZ, CON LA TARJETA : 5489133208122208 EL 2025-01-17 </t>
  </si>
  <si>
    <t xml:space="preserve">TRANSFERENCIA DE AYES CONSULTING, S.L., CONCEPTO GASTOS DIC CRISTINA PAZ </t>
  </si>
  <si>
    <t xml:space="preserve">Apple pay: COMPRA EN RODILLA SANCHEZ, CON LA TARJETA : 5489133208122208 EL 2025-01-14 </t>
  </si>
  <si>
    <t xml:space="preserve">Apple pay: COMPRA EN PRIMARK LA VAGUADA, CON LA TARJETA : 5489133208122208 EL 2025-01-10 </t>
  </si>
  <si>
    <t xml:space="preserve">Apple pay: COMPRA EN PRIMARK CONDE PENALVER, CON LA TARJETA : 5489133208122208 EL 2025-01-11 </t>
  </si>
  <si>
    <t xml:space="preserve">Apple pay: COMPRA EN ZARA ESPA¥A, CON LA TARJETA : 5489133208122208 EL 2025-01-11 </t>
  </si>
  <si>
    <t xml:space="preserve">Apple pay: COMPRA EN MCDONALDS GOYA, CON LA TARJETA : 5489133208122208 EL 2025-01-11 </t>
  </si>
  <si>
    <t xml:space="preserve">Apple pay: COMPRA EN CORTEFIEL, S.A., CON LA TARJETA : 5489133208122208 EL 2025-01-11 </t>
  </si>
  <si>
    <t xml:space="preserve">Apple pay: COMPRA EN IKEA GOYA FOOD, CON LA TARJETA : 5489133208122208 EL 2025-01-11 </t>
  </si>
  <si>
    <t>ayes</t>
  </si>
  <si>
    <t xml:space="preserve">Apple pay: COMPRA EN MERCADONA MANUEL MACHADO, CON LA TARJETA : 5489133208360204 EL 2025-03-14 </t>
  </si>
  <si>
    <t xml:space="preserve">Apple pay: COMPRA EN MERCADONA MANUEL MACHADO, CON LA TARJETA : 5489133208360204 EL 2025-03-13 </t>
  </si>
  <si>
    <t xml:space="preserve">RECIBO Naturgy Clientes, S.A.U. Nº RECIBO 0073 0100 755 CKCKCSJ REF. MANDATO 000000259696 </t>
  </si>
  <si>
    <t xml:space="preserve">Apple pay: COMPRA EN ALCAMPO S A MORATALAZ, CON LA TARJETA : 5489133208360204 EL 2025-03-09 </t>
  </si>
  <si>
    <t xml:space="preserve">Apple pay: COMPRA EN MERCADONA MANUEL MACHADO, CON LA TARJETA : 5489133208360204 EL 2025-03-08 </t>
  </si>
  <si>
    <t xml:space="preserve">Apple pay: COMPRA EN PANISHOP DE LOS VINATEROS, CON LA TARJETA : 5489133208360204 EL 2025-03-08 </t>
  </si>
  <si>
    <t xml:space="preserve">Apple pay: COMPRA EN ALCAMPO S A MORATALAZ, CON LA TARJETA : 5489133208360204 EL 2025-03-08 </t>
  </si>
  <si>
    <t xml:space="preserve">Apple pay: COMPRA EN ALCAMPO S A MORATALAZ, CON LA TARJETA : 5489133208360204 EL 2025-03-07 </t>
  </si>
  <si>
    <t xml:space="preserve">Apple pay: COMPRA EN MERCADONA MANUEL MACHADO, CON LA TARJETA : 5489133208360204 EL 2025-03-07 </t>
  </si>
  <si>
    <t xml:space="preserve">Apple pay: COMPRA EN MERCADONA MANUEL MACHADO, CON LA TARJETA : 5489133208360204 EL 2025-03-05 </t>
  </si>
  <si>
    <t xml:space="preserve">COMPRA EN APP CRTM, CON LA TARJETA : 5489133208360204 EL 2025-03-04 </t>
  </si>
  <si>
    <t xml:space="preserve">Google pay: COMPRA EN MERCADONA MANUEL MACHADO, CON LA TARJETA : 5489133208360204 EL 2025-03-03 </t>
  </si>
  <si>
    <t xml:space="preserve">RECIBO SANITAS S A DE SEGUROS Nº RECIBO 0073 0100 755 CJWFFXJ REF. MANDATO 800018385362 </t>
  </si>
  <si>
    <t xml:space="preserve">Apple pay: COMPRA EN FRUTAS SAMPINMA, CON LA TARJETA : 5489133208360204 EL 2025-03-02 </t>
  </si>
  <si>
    <t xml:space="preserve">Apple pay: COMPRA EN MERCADONA MANUEL MACHADO, CON LA TARJETA : 5489133208360204 EL 2025-03-01 </t>
  </si>
  <si>
    <t xml:space="preserve">Apple pay: COMPRA EN PORTOSIN, CON LA TARJETA : 5489133210353841 EL 2025-03-14 </t>
  </si>
  <si>
    <t xml:space="preserve">Apple pay: COMPRA EN CREPES &amp; WAFFLES, CON LA TARJETA : 5489133210353841 EL 2025-03-12 </t>
  </si>
  <si>
    <t xml:space="preserve">Apple pay: COMPRA EN VIENA CAPELLANES GENOVA 2, CON LA TARJETA : 5489133210353841 EL 2025-03-12 </t>
  </si>
  <si>
    <t xml:space="preserve">Apple pay: COMPRA EN PUNTO DE ENCUENTRO, CON LA TARJETA : 5489133210353841 EL 2025-03-11 </t>
  </si>
  <si>
    <t xml:space="preserve">COMPRA EN UBER *EATS, CON LA TARJETA : 5489133210353841 EL 2025-03-09 </t>
  </si>
  <si>
    <t xml:space="preserve">Apple pay: COMPRA EN SQ *VASO D'ESQUINA, CON LA TARJETA : 5489133210353841 EL 2025-03-08 </t>
  </si>
  <si>
    <t xml:space="preserve">COMPRA EN AMAZON* R252O87J4, CON LA TARJETA : 5489133210353841 EL 2025-03-06 </t>
  </si>
  <si>
    <t xml:space="preserve">COMPRA EN UBER *EATS HELP.UBER.C, CON LA TARJETA : 5489133210353841 EL 2025-03-08 </t>
  </si>
  <si>
    <t xml:space="preserve">Apple pay: COMPRA EN CIBER LOCUTORIO VINATEROS, CON LA TARJETA : 5489133210353841 EL 2025-03-09 </t>
  </si>
  <si>
    <t xml:space="preserve">Apple pay: COMPRA EN ACUARELA, CON LA TARJETA : 5489133210353841 EL 2025-03-07 </t>
  </si>
  <si>
    <t xml:space="preserve">REGULARIZACION Apple pay: COMPRA EN , CON LA TARJETA : 5489133210353841 EL 2025-03-07 </t>
  </si>
  <si>
    <t xml:space="preserve">COMPRA EN UBER *EATS, CON LA TARJETA : 5489133210353841 EL 2025-03-05 </t>
  </si>
  <si>
    <t xml:space="preserve">Apple pay: COMPRA EN Revolut**0164*, CON LA TARJETA : 5489133210353841 EL 2025-03-05 </t>
  </si>
  <si>
    <t xml:space="preserve">Apple pay: COMPRA EN TOSTADO CLUB, CON LA TARJETA : 5489133210353841 EL 2025-03-07 </t>
  </si>
  <si>
    <t xml:space="preserve">Apple pay: COMPRA EN TOSTADO CLUB, CON LA TARJETA : 5489133210353841 EL 2025-03-06 </t>
  </si>
  <si>
    <t xml:space="preserve">Apple pay: COMPRA EN SERCO MENSAJERIA, CON LA TARJETA : 5489133210353841 EL 2025-03-05 </t>
  </si>
  <si>
    <t xml:space="preserve">Apple pay: COMPRA EN RODILLA SANCHEZ, CON LA TARJETA : 5489133210353841 EL 2025-03-05 </t>
  </si>
  <si>
    <t xml:space="preserve">Apple pay: COMPRA EN KFC MORATALAZ 124, CON LA TARJETA : 5489133210353841 EL 2025-03-04 </t>
  </si>
  <si>
    <t xml:space="preserve">Apple pay: COMPRA EN SP MARITTA, CON LA TARJETA : 5489133210353841 EL 2025-03-02 </t>
  </si>
  <si>
    <t xml:space="preserve">Apple pay: COMPRA EN HUMITA COFFEE, CON LA TARJETA : 5489133210353841 EL 2025-03-04 </t>
  </si>
  <si>
    <t xml:space="preserve">Apple pay: COMPRA EN RODILLA SANCHEZ, CON LA TARJETA : 5489133210353841 EL 2025-03-04 </t>
  </si>
  <si>
    <t xml:space="preserve">TRANSFERENCIA DE E KABEL ESPANA S.L., CONCEPTO PAGO PDB NP 2024 </t>
  </si>
  <si>
    <t xml:space="preserve">Apple pay: COMPRA EN RemittVen, CON LA TARJETA : 5489133210353841 EL 2025-03-01 </t>
  </si>
  <si>
    <t xml:space="preserve">Apple pay: COMPRA EN PORTOSIN, CON LA TARJETA : 5489133210353841 EL 2025-03-03 </t>
  </si>
  <si>
    <t xml:space="preserve">Apple pay: COMPRA EN ALCAMPO S A MORATALAZ, CON LA TARJETA : 5489133210353841 EL 2025-03-02 </t>
  </si>
  <si>
    <t xml:space="preserve">Apple pay: COMPRA EN SPRINGFIELD, CON LA TARJETA : 5489133210353841 EL 2025-03-02 </t>
  </si>
  <si>
    <t xml:space="preserve">Apple pay: COMPRA EN ZARA, CON LA TARJETA : 5489133210353841 EL 2025-03-02 </t>
  </si>
  <si>
    <t xml:space="preserve">Apple pay: COMPRA EN GADGETS COCINA, CON LA TARJETA : 5489133210353841 EL 2025-03-01 </t>
  </si>
  <si>
    <t xml:space="preserve">Apple pay: COMPRA EN MAISON KAYSER ZURBANO, CON LA TARJETA : 5489133210353841 EL 2025-03-01 </t>
  </si>
  <si>
    <t xml:space="preserve">Apple pay: COMPRA EN ZUCCARU, CON LA TARJETA : 5489133210353841 EL 2025-03-01 </t>
  </si>
  <si>
    <t xml:space="preserve">Apple pay: COMPRA EN MATAKO, CON LA TARJETA : 5489133210353841 EL 2025-03-01 </t>
  </si>
  <si>
    <t xml:space="preserve">Apple pay: COMPRA EN VIENA CAPELLANES GENOVA 2, CON LA TARJETA : 5489133208122208 EL 2025-03-12 </t>
  </si>
  <si>
    <t xml:space="preserve">Apple pay: COMPRA EN MAISON KAYSER ZURBANO, CON LA TARJETA : 5489133208122208 EL 2025-03-11 </t>
  </si>
  <si>
    <t xml:space="preserve">Apple pay: COMPRA EN MERCADONA MANUEL MACHADO, CON LA TARJETA : 5489133208122208 EL 2025-03-08 </t>
  </si>
  <si>
    <t xml:space="preserve">Apple pay: COMPRA EN MCDONALDS-MORATALAZ, CON LA TARJETA : 5489133208122208 EL 2025-03-07 </t>
  </si>
  <si>
    <t xml:space="preserve">Apple pay: COMPRA EN SELLA BAKERY, CON LA TARJETA : 5489133208122208 EL 2025-03-31 </t>
  </si>
  <si>
    <t xml:space="preserve">TRANSFERENCIA DE CURRIE . BROWN IBERIA S.L., CONCEPTO PazCgastos0529 </t>
  </si>
  <si>
    <t xml:space="preserve">TRANSFERENCIA DE Currie Brown Iberia, CONCEPTO marzo25 </t>
  </si>
  <si>
    <t xml:space="preserve">Apple pay: COMPRA EN KIOSKO RETIRO, CON LA TARJETA : 5489133208122208 EL 2025-03-28 </t>
  </si>
  <si>
    <t xml:space="preserve">Apple pay: COMPRA EN CAFETERIA VIPS GENOVA, CON LA TARJETA : 5489133208122208 EL 2025-03-28 </t>
  </si>
  <si>
    <t xml:space="preserve">Apple pay: COMPRA EN SELLA BAKERY, CON LA TARJETA : 5489133208122208 EL 2025-03-27 </t>
  </si>
  <si>
    <t xml:space="preserve">Apple pay: COMPRA EN SELLA BAKERY, CON LA TARJETA : 5489133208122208 EL 2025-03-26 </t>
  </si>
  <si>
    <t xml:space="preserve">Apple pay: COMPRA EN SELLA BAKERY, CON LA TARJETA : 5489133208122208 EL 2025-03-25 </t>
  </si>
  <si>
    <t xml:space="preserve">Apple pay: COMPRA EN IKEA GOYA HFB, CON LA TARJETA : 5489133208122208 EL 2025-03-24 </t>
  </si>
  <si>
    <t xml:space="preserve">Apple pay: COMPRA EN SELLA BAKERY, CON LA TARJETA : 5489133208122208 EL 2025-03-24 </t>
  </si>
  <si>
    <t xml:space="preserve">Apple pay: COMPRA EN MERCADONA MANUEL MACHADO, CON LA TARJETA : 5489133208122208 EL 2025-03-22 </t>
  </si>
  <si>
    <t xml:space="preserve">Apple pay: COMPRA EN HIPERBAZAR, CON LA TARJETA : 5489133208122208 EL 2025-03-22 </t>
  </si>
  <si>
    <t xml:space="preserve">Apple pay: COMPRA EN HIPERBAZAR, CON LA TARJETA : 5489133208122208 EL 2025-03-21 </t>
  </si>
  <si>
    <t xml:space="preserve">Apple pay: COMPRA EN PAPA JOHNS MORATALAZ, CON LA TARJETA : 5489133208122208 EL 2025-03-21 </t>
  </si>
  <si>
    <t xml:space="preserve">Apple pay: COMPRA EN SELLA BAKERY, CON LA TARJETA : 5489133208122208 EL 2025-03-21 </t>
  </si>
  <si>
    <t xml:space="preserve">Apple pay: COMPRA EN UBR* PENDING.UBER.COM, CON LA TARJETA : 5489133208122208 EL 2025-03-17 </t>
  </si>
  <si>
    <t xml:space="preserve">Apple pay: COMPRA EN SELLA BAKERY, CON LA TARJETA : 5489133208122208 EL 2025-03-20 </t>
  </si>
  <si>
    <t xml:space="preserve">Apple pay: COMPRA EN TAXI LICEN 4977, CON LA TARJETA : 5489133208122208 EL 2025-03-18 </t>
  </si>
  <si>
    <t xml:space="preserve">Apple pay: COMPRA EN BRIEF ATOCHA, CON LA TARJETA : 5489133208122208 EL 2025-03-18 </t>
  </si>
  <si>
    <t xml:space="preserve">Apple pay: COMPRA EN GOYA, CON LA TARJETA : 5489133208122208 EL 2025-03-15 </t>
  </si>
  <si>
    <t xml:space="preserve">Google pay: COMPRA EN ALCAMPO S A MORATALAZ, CON LA TARJETA : 5489133208360204 EL 2025-03-30 </t>
  </si>
  <si>
    <t xml:space="preserve">BIZUM DE GREGORY JOSE RONDON CARDOZO CONCEPTO soda </t>
  </si>
  <si>
    <t xml:space="preserve">Apple pay: COMPRA EN MERCADONA MANUEL MACHADO, CON LA TARJETA : 5489133208360204 EL 2025-03-29 </t>
  </si>
  <si>
    <t xml:space="preserve">Apple pay: COMPRA EN MERCADONA MANUEL MACHADO, CON LA TARJETA : 5489133208360204 EL 2025-03-28 </t>
  </si>
  <si>
    <t xml:space="preserve">REGULARIZACION COMPRA EN , CON LA TARJETA : 5489133208360204 EL 2025-03-28 </t>
  </si>
  <si>
    <t xml:space="preserve">COMPRA EN APP CRTM, CON LA TARJETA : 5489133208360204 EL 2025-03-28 </t>
  </si>
  <si>
    <t>RECIBO TotalEnergies ClientesSAU Nº RECIBO 0073 0100 755 CKHGTNR REF. MANDATO NCESIGS241020230000000</t>
  </si>
  <si>
    <t xml:space="preserve">Apple pay: COMPRA EN ALCAMPO S A MORATALAZ, CON LA TARJETA : 5489133208360204 EL 2025-03-27 </t>
  </si>
  <si>
    <t xml:space="preserve">BIZUM A FAVOR DE JOHANA KARILIN POVEDA ORTEGA CONCEPTO: milhojas con azúcar </t>
  </si>
  <si>
    <t xml:space="preserve">Apple pay: COMPRA EN MERCADONA MANUEL MACHADO, CON LA TARJETA : 5489133208360204 EL 2025-03-27 </t>
  </si>
  <si>
    <t xml:space="preserve">Google pay: COMPRA EN FARMACIA USANO, CON LA TARJETA : 5489133208360204 EL 2025-03-26 </t>
  </si>
  <si>
    <t xml:space="preserve">Apple pay: COMPRA EN MERCADONA MANUEL MACHADO, CON LA TARJETA : 5489133208360204 EL 2025-03-25 </t>
  </si>
  <si>
    <t xml:space="preserve">Apple pay: COMPRA EN ALCAMPO S A MORATALAZ, CON LA TARJETA : 5489133208360204 EL 2025-03-25 </t>
  </si>
  <si>
    <t xml:space="preserve">Google pay: COMPRA EN FARMACIA LA PAZ, CON LA TARJETA : 5489133208360204 EL 2025-03-25 </t>
  </si>
  <si>
    <t xml:space="preserve">Apple pay: COMPRA EN SELLA BAKERY, CON LA TARJETA : 5489133208360204 EL 2025-03-25 </t>
  </si>
  <si>
    <t xml:space="preserve">Apple pay: COMPRA EN MERCADONA MANUEL MACHADO, CON LA TARJETA : 5489133208360204 EL 2025-03-24 </t>
  </si>
  <si>
    <t xml:space="preserve">COMPRA EN OPENAI *CHATGPT SUBSCR, CON LA TARJETA : 5489133208360204 EL 2025-03-20 </t>
  </si>
  <si>
    <t xml:space="preserve">Google pay: COMPRA EN ALCAMPO S A MORATALAZ, CON LA TARJETA : 5489133208360204 EL 2025-03-24 </t>
  </si>
  <si>
    <t xml:space="preserve">Apple pay: COMPRA EN ALCAMPO S A MORATALAZ, CON LA TARJETA : 5489133208360204 EL 2025-03-21 </t>
  </si>
  <si>
    <t xml:space="preserve">Apple pay: COMPRA EN MERCADONA MANUEL MACHADO, CON LA TARJETA : 5489133208360204 EL 2025-03-21 </t>
  </si>
  <si>
    <t xml:space="preserve">RECIBO ORANGE ESPAGNE S.A. Nº RECIBO 0073 0100 755 CKFHCDT REF. MANDATO OSP202308KENAN02276921506 </t>
  </si>
  <si>
    <t xml:space="preserve">Apple pay: COMPRA EN MERCADONA MANUEL MACHADO, CON LA TARJETA : 5489133208360204 EL 2025-03-17 </t>
  </si>
  <si>
    <t xml:space="preserve">COMPRA EN APPLE.COM/BILL, CON LA TARJETA : 5489133208360204 EL 2025-03-13 </t>
  </si>
  <si>
    <t xml:space="preserve">Apple pay: COMPRA EN DREAMFIT MORATALAZ, CON LA TARJETA : 5489133208360204 EL 2025-03-16 </t>
  </si>
  <si>
    <t xml:space="preserve">BIZUM DE CONCEICAO DE JESUS AFONSO ALVES FIGUEIRA CONCEPTO gastos </t>
  </si>
  <si>
    <t xml:space="preserve">Apple pay: COMPRA EN PORTOSIN, CON LA TARJETA : 5489133210353841 EL 2025-03-31 </t>
  </si>
  <si>
    <t xml:space="preserve">Apple pay: COMPRA EN KIOSCO HELADOS NASMA, CON LA TARJETA : 5489133210353841 EL 2025-03-30 </t>
  </si>
  <si>
    <t xml:space="preserve">Apple pay: COMPRA EN EMPANADISH HORTALEZA, CON LA TARJETA : 5489133210353841 EL 2025-03-30 </t>
  </si>
  <si>
    <t xml:space="preserve">Apple pay: COMPRA EN SAMBA GLOBAL, CON LA TARJETA : 5489133210353841 EL 2025-03-30 </t>
  </si>
  <si>
    <t xml:space="preserve">Apple pay: COMPRA EN SPRINGFIELD, CON LA TARJETA : 5489133210353841 EL 2025-03-30 </t>
  </si>
  <si>
    <t xml:space="preserve">Apple pay: COMPRA EN MATAKO, CON LA TARJETA : 5489133210353841 EL 2025-03-30 </t>
  </si>
  <si>
    <t xml:space="preserve">Apple pay: COMPRA EN PUNTO DE ENCUENTRO, CON LA TARJETA : 5489133210353841 EL 2025-03-29 </t>
  </si>
  <si>
    <t xml:space="preserve">Apple pay: COMPRA EN HIPERBAZAR, CON LA TARJETA : 5489133210353841 EL 2025-03-29 </t>
  </si>
  <si>
    <t xml:space="preserve">Apple pay: COMPRA EN PANIFICADORA TACHIRA, CON LA TARJETA : 5489133210353841 EL 2025-03-29 </t>
  </si>
  <si>
    <t xml:space="preserve">Apple pay: COMPRA EN CIBER LOCUTORIO VINATEROS, CON LA TARJETA : 5489133210353841 EL 2025-03-27 </t>
  </si>
  <si>
    <t xml:space="preserve">Apple pay: COMPRA EN MERCADONA MANUEL MACHADO, CON LA TARJETA : 5489133210353841 EL 2025-03-27 </t>
  </si>
  <si>
    <t xml:space="preserve">Apple pay: COMPRA EN FLORISTERIA MORATALAZ, CON LA TARJETA : 5489133210353841 EL 2025-03-27 </t>
  </si>
  <si>
    <t xml:space="preserve">Apple pay: COMPRA EN PORTOSIN, CON LA TARJETA : 5489133210353841 EL 2025-03-26 </t>
  </si>
  <si>
    <t xml:space="preserve">Apple pay: COMPRA EN SQ *545 CAPITAL MADRID, CON LA TARJETA : 5489133210353841 EL 2025-03-23 </t>
  </si>
  <si>
    <t xml:space="preserve">Apple pay: COMPRA EN KTUIN SISTEMAS INFORMATIC, CON LA TARJETA : 5489133210353841 EL 2025-03-25 </t>
  </si>
  <si>
    <t xml:space="preserve">Apple pay: COMPRA EN PORTOSIN, CON LA TARJETA : 5489133210353841 EL 2025-03-25 </t>
  </si>
  <si>
    <t xml:space="preserve">Apple pay: COMPRA EN PORTOSIN, CON LA TARJETA : 5489133210353841 EL 2025-03-24 </t>
  </si>
  <si>
    <t xml:space="preserve">Apple pay: COMPRA EN PUNTO DE ENCUENTRO, CON LA TARJETA : 5489133210353841 EL 2025-03-23 </t>
  </si>
  <si>
    <t xml:space="preserve">Apple pay: COMPRA EN LA CASA DE LAS AZOTEAS, CON LA TARJETA : 5489133210353841 EL 2025-03-23 </t>
  </si>
  <si>
    <t xml:space="preserve">Apple pay: COMPRA EN TACHIRA FOOD, CON LA TARJETA : 5489133210353841 EL 2025-03-22 </t>
  </si>
  <si>
    <t xml:space="preserve">Apple pay: COMPRA EN HIPERBAZAR, CON LA TARJETA : 5489133210353841 EL 2025-03-22 </t>
  </si>
  <si>
    <t xml:space="preserve">Apple pay: COMPRA EN ALCAMPO S A MORATALAZ, CON LA TARJETA : 5489133210353841 EL 2025-03-22 </t>
  </si>
  <si>
    <t xml:space="preserve">Apple pay: COMPRA EN PUNTO DE ENCUENTRO, CON LA TARJETA : 5489133210353841 EL 2025-03-19 </t>
  </si>
  <si>
    <t xml:space="preserve">Apple pay: COMPRA EN RemittVen, CON LA TARJETA : 5489133210353841 EL 2025-03-17 </t>
  </si>
  <si>
    <t xml:space="preserve">COMPRA EN SSR CASTELLO-GOYA., CON LA TARJETA : 5489133210353841 EL 2025-03-19 </t>
  </si>
  <si>
    <t xml:space="preserve">Apple pay: COMPRA EN PORTOSIN, CON LA TARJETA : 5489133210353841 EL 2025-03-19 </t>
  </si>
  <si>
    <t xml:space="preserve">Apple pay: COMPRA EN ROOST CHICKEN P. VERGARA, CON LA TARJETA : 5489133210353841 EL 2025-03-18 </t>
  </si>
  <si>
    <t xml:space="preserve">Apple pay: COMPRA EN MATAKO, CON LA TARJETA : 5489133210353841 EL 2025-03-18 </t>
  </si>
  <si>
    <t xml:space="preserve">COMPRA EN AMAZON* RI3YS85V4, CON LA TARJETA : 5489133210353841 EL 2025-03-16 </t>
  </si>
  <si>
    <t xml:space="preserve">Apple pay: COMPRA EN PRIMARK CONDE PENALVER, CON LA TARJETA : 5489133210353841 EL 2025-03-16 </t>
  </si>
  <si>
    <t xml:space="preserve">Apple pay: COMPRA EN SQ *RELLENO FOODS SL, CON LA TARJETA : 5489133210353841 EL 2025-03-16 </t>
  </si>
  <si>
    <t xml:space="preserve">Apple pay: COMPRA EN Springfield, CON LA TARJETA : 5489133210353841 EL 2025-03-16 </t>
  </si>
  <si>
    <t xml:space="preserve">Apple pay: COMPRA EN SILVIA GALLEGO BARRASUS, CON LA TARJETA : 5489133210353841 EL 2025-03-18 </t>
  </si>
  <si>
    <t xml:space="preserve">Apple pay: COMPRA EN PORTOSIN, CON LA TARJETA : 5489133210353841 EL 2025-03-17 </t>
  </si>
  <si>
    <t xml:space="preserve">Apple pay: COMPRA EN CIBER LOCUTORIO VINATEROS, CON LA TARJETA : 5489133210353841 EL 2025-03-16 </t>
  </si>
  <si>
    <t xml:space="preserve">Apple pay: COMPRA EN ALCAMPO S A MORATALAZ, CON LA TARJETA : 5489133210353841 EL 2025-03-16 </t>
  </si>
  <si>
    <t xml:space="preserve">Apple pay: COMPRA EN BORBEEN, CON LA TARJETA : 5489133210353841 EL 2025-03-16 </t>
  </si>
  <si>
    <t xml:space="preserve">Apple pay: COMPRA EN LOS TORREZNOS -GOYA-, CON LA TARJETA : 5489133210353841 EL 2025-03-15 </t>
  </si>
  <si>
    <t xml:space="preserve">Apple pay: COMPRA EN SPRINGFIELD, CON LA TARJETA : 5489133210353841 EL 2025-03-15 </t>
  </si>
  <si>
    <t xml:space="preserve">Apple pay: COMPRA EN RAWCOCO GREEN BAR, CON LA TARJETA : 5489133210353841 EL 2025-03-15 </t>
  </si>
  <si>
    <t xml:space="preserve">BIZUM A FAVOR DE LAURA MORENA VARANESE CONCEPTO: logistica papas </t>
  </si>
  <si>
    <t xml:space="preserve">Apple pay: COMPRA EN ALCAMPO S A MORATALAZ. CON LA TARJETA : 5489133208360204 EL 2025-04-07 </t>
  </si>
  <si>
    <t xml:space="preserve">BIZUM DE GREGORY JOSE RONDON CARDOZO CONCEPTO starbucks </t>
  </si>
  <si>
    <t xml:space="preserve">BIZUM DE GREGORY JOSE RONDON CARDOZO CONCEPTO Sin concepto </t>
  </si>
  <si>
    <t xml:space="preserve">Apple pay: COMPRA EN MERCADONA MANUEL MACHADO. CON LA TARJETA : 5489133208360204 EL 2025-04-05 </t>
  </si>
  <si>
    <t xml:space="preserve">REGULARIZACION COMPRA EN . CON LA TARJETA : 5489133208360204 EL 2025-04-03 </t>
  </si>
  <si>
    <t xml:space="preserve">COMPRA EN APP CRTM. CON LA TARJETA : 5489133208360204 EL 2025-04-03 </t>
  </si>
  <si>
    <t xml:space="preserve">RECIBO Naturgy Clientes. SAU Nº RECIBO 0073 0100 755 CKKMLVH REF MANDATO 000000259696 </t>
  </si>
  <si>
    <t xml:space="preserve">TRANSFERENCIA DE AFONSO ALVES FIGUEIRA CONCEICAO DE JESUS. CONCEPTO Gastos </t>
  </si>
  <si>
    <t xml:space="preserve">RECIBO SANITAS S A DE SEGUROS Nº RECIBO 0073 0100 755 CKGMYCN REF MANDATO 800018385362 </t>
  </si>
  <si>
    <t>RECIBO DREAMFIT MORATALAZ Nº RECIBO 0073 0100 755 CKHKMMN REF MANDATO 00009588710100835299698700000</t>
  </si>
  <si>
    <t xml:space="preserve">Apple pay: COMPRA EN STARBUCKS - GOYA 73. CON LA TARJETA : 5489133208122208 EL 2025-04-11 </t>
  </si>
  <si>
    <t xml:space="preserve">Apple pay: COMPRA EN GOYA 18. CON LA TARJETA : 5489133208122208 EL 2025-04-11 </t>
  </si>
  <si>
    <t xml:space="preserve">Apple pay: COMPRA EN SHUSI MATAKO. CON LA TARJETA : 5489133208122208 EL 2025-04-10 </t>
  </si>
  <si>
    <t xml:space="preserve">Apple pay: COMPRA EN SELLA BAKERY. CON LA TARJETA : 5489133208122208 EL 2025-04-10 </t>
  </si>
  <si>
    <t xml:space="preserve">BIZUM A FAVOR DE JENNY RODRIGUES ALVES CONCEPTO: mercado y pantalón </t>
  </si>
  <si>
    <t xml:space="preserve">Apple pay: COMPRA EN SELLA BAKERY. CON LA TARJETA : 5489133208122208 EL 2025-04-08 </t>
  </si>
  <si>
    <t xml:space="preserve">Apple pay: COMPRA EN SELLA BAKERY. CON LA TARJETA : 5489133208122208 EL 2025-04-07 </t>
  </si>
  <si>
    <t xml:space="preserve">Apple pay: COMPRA EN CASA DANI TERRAZA. CON LA TARJETA : 5489133208122208 EL 2025-04-05 </t>
  </si>
  <si>
    <t xml:space="preserve">Apple pay: COMPRA EN SELLA BAKERY. CON LA TARJETA : 5489133208122208 EL 2025-04-04 </t>
  </si>
  <si>
    <t xml:space="preserve">Apple pay: COMPRA EN SELLA BAKERY. CON LA TARJETA : 5489133208122208 EL 2025-04-03 </t>
  </si>
  <si>
    <t xml:space="preserve">Apple pay: COMPRA EN SELLA BAKERY. CON LA TARJETA : 5489133208122208 EL 2025-04-01 </t>
  </si>
  <si>
    <t>RECIBO CAIXABANK PAYMENTS CONSUMER. Efc. E Nº RECIBO 0073 0100 755 CKJGTGB REF MANDATO 202309651</t>
  </si>
  <si>
    <t xml:space="preserve">Apple pay: COMPRA EN DIVORARE GOYA. CON LA TARJETA : 5489133210353841 EL 2025-04-11 </t>
  </si>
  <si>
    <t xml:space="preserve">Apple pay: COMPRA EN JOBJELLYIO. CON LA TARJETA : 5489133210353841 EL 2025-04-09 </t>
  </si>
  <si>
    <t xml:space="preserve">Apple pay: COMPRA EN FORNET CASTELLO 32. CON LA TARJETA : 5489133210353841 EL 2025-04-11 </t>
  </si>
  <si>
    <t xml:space="preserve">Apple pay: COMPRA EN SELLA BAKERY. CON LA TARJETA : 5489133210353841 EL 2025-04-11 </t>
  </si>
  <si>
    <t xml:space="preserve">Apple pay: COMPRA EN PORTOSIN. CON LA TARJETA : 5489133210353841 EL 2025-04-11 </t>
  </si>
  <si>
    <t xml:space="preserve">Apple pay: COMPRA EN PORTOSIN. CON LA TARJETA : 5489133210353841 EL 2025-04-10 </t>
  </si>
  <si>
    <t xml:space="preserve">Apple pay: COMPRA EN MANOLO BAKES. CON LA TARJETA : 5489133210353841 EL 2025-04-09 </t>
  </si>
  <si>
    <t xml:space="preserve">Apple pay: COMPRA EN KFC MORATALAZ 124. CON LA TARJETA : 5489133210353841 EL 2025-04-09 </t>
  </si>
  <si>
    <t xml:space="preserve">Apple pay: COMPRA EN SELLA BAKERY. CON LA TARJETA : 5489133210353841 EL 2025-04-09 </t>
  </si>
  <si>
    <t xml:space="preserve">Apple pay: COMPRA EN PORTOSIN. CON LA TARJETA : 5489133210353841 EL 2025-04-09 </t>
  </si>
  <si>
    <t xml:space="preserve">Apple pay: COMPRA EN UBER * EATS PENDING. CON LA TARJETA : 5489133210353841 EL 2025-04-06 </t>
  </si>
  <si>
    <t xml:space="preserve">Apple pay: COMPRA EN RemittVen. CON LA TARJETA : 5489133210353841 EL 2025-04-04 </t>
  </si>
  <si>
    <t xml:space="preserve">Apple pay: COMPRA EN SQ *ESCOTA SERVICIOS I. CON LA TARJETA : 5489133210353841 EL 2025-04-03 </t>
  </si>
  <si>
    <t xml:space="preserve">Apple pay: COMPRA EN PORTOSIN. CON LA TARJETA : 5489133210353841 EL 2025-04-07 </t>
  </si>
  <si>
    <t xml:space="preserve">Apple pay: COMPRA EN ALCAMPO S A MORATALAZ. CON LA TARJETA : 5489133210353841 EL 2025-04-06 </t>
  </si>
  <si>
    <t xml:space="preserve">Apple pay: COMPRA EN STARBUCKS MENENDEZ PELAYO. CON LA TARJETA : 5489133210353841 EL 2025-04-05 </t>
  </si>
  <si>
    <t xml:space="preserve">Apple pay: COMPRA EN HELADOS MAISON GLACE ESPA. CON LA TARJETA : 5489133210353841 EL 2025-04-05 </t>
  </si>
  <si>
    <t xml:space="preserve">Apple pay: COMPRA EN TIERRA SAGASTA. CON LA TARJETA : 5489133210353841 EL 2025-04-04 </t>
  </si>
  <si>
    <t xml:space="preserve">Apple pay: COMPRA EN MCVILA. CON LA TARJETA : 5489133210353841 EL 2025-04-04 </t>
  </si>
  <si>
    <t xml:space="preserve">Apple pay: COMPRA EN BORN AND GLAZED. CON LA TARJETA : 5489133210353841 EL 2025-04-04 </t>
  </si>
  <si>
    <t xml:space="preserve">Apple pay: COMPRA EN HUMO POLLOS A LA BRASA. CON LA TARJETA : 5489133210353841 EL 2025-04-04 </t>
  </si>
  <si>
    <t xml:space="preserve">Apple pay: COMPRA EN PORTOSIN. CON LA TARJETA : 5489133210353841 EL 2025-04-04 </t>
  </si>
  <si>
    <t xml:space="preserve">Apple pay: COMPRA EN CREPES &amp; WAFFLES. CON LA TARJETA : 5489133210353841 EL 2025-04-03 </t>
  </si>
  <si>
    <t xml:space="preserve">Apple pay: COMPRA EN PORTOSIN. CON LA TARJETA : 5489133210353841 EL 2025-04-03 </t>
  </si>
  <si>
    <t xml:space="preserve">Apple pay: COMPRA EN SELLA BAKERY. CON LA TARJETA : 5489133210353841 EL 2025-04-02 </t>
  </si>
  <si>
    <t xml:space="preserve">Apple pay: COMPRA EN PORTOSIN. CON LA TARJETA : 5489133210353841 EL 2025-04-02 </t>
  </si>
  <si>
    <t xml:space="preserve">Apple pay: COMPRA EN PORTOSIN. CON LA TARJETA : 5489133210353841 EL 2025-04-01 </t>
  </si>
  <si>
    <t xml:space="preserve">TRANSFERENCIA INMEDIATA DE E KABEL ESPANA SL CONCEPTO pago nomina marzo 25 NP </t>
  </si>
  <si>
    <t xml:space="preserve">Apple pay: COMPRA EN LOS TORREZNOS. CON LA TARJETA : 5489133210353841 EL 2025-03-31 </t>
  </si>
  <si>
    <t xml:space="preserve">Apple pay: COMPRA EN MERCADONA MANUEL MACHADO, CON LA TARJETA : 5489133208360204 EL 2025-04-30 </t>
  </si>
  <si>
    <t xml:space="preserve">COMPRA EN APP CRTM, CON LA TARJETA : 5489133208360204 EL 2025-04-30 </t>
  </si>
  <si>
    <t xml:space="preserve">Apple pay: COMPRA EN ALCAMPO S A MORATALAZ, CON LA TARJETA : 5489133208360204 EL 2025-04-27 </t>
  </si>
  <si>
    <t xml:space="preserve">Apple pay: COMPRA EN ALCAMPO S A MORATALAZ, CON LA TARJETA : 5489133208360204 EL 2025-04-26 </t>
  </si>
  <si>
    <t xml:space="preserve">Apple pay: COMPRA EN MERCADONA MANUEL MACHADO, CON LA TARJETA : 5489133208360204 EL 2025-04-26 </t>
  </si>
  <si>
    <t xml:space="preserve">Apple pay: COMPRA EN MERCADONA MANUEL MACHADO, CON LA TARJETA : 5489133208360204 EL 2025-04-25 </t>
  </si>
  <si>
    <t xml:space="preserve">COMPRA EN UBER *ONE, CON LA TARJETA : 5489133208360204 EL 2025-04-23 </t>
  </si>
  <si>
    <t xml:space="preserve">RECIBO ORANGE ESPAGNE S.A. Nº RECIBO 0073 0100 755 CKQHHYX REF. MANDATO OSP202308KENAN02276921506 </t>
  </si>
  <si>
    <t xml:space="preserve">COMPRA EN OPENAI *CHATGPT SUBSCR, CON LA TARJETA : 5489133208360204 EL 2025-04-20 </t>
  </si>
  <si>
    <t xml:space="preserve">Apple pay: COMPRA EN ALCAMPO S A MORATALAZ, CON LA TARJETA : 5489133208360204 EL 2025-04-20 </t>
  </si>
  <si>
    <t xml:space="preserve">Apple pay: COMPRA EN MERCADONA MANUEL MACHADO, CON LA TARJETA : 5489133208360204 EL 2025-04-19 </t>
  </si>
  <si>
    <t xml:space="preserve">Apple pay: COMPRA EN CARNICERIA ALONSO - MANUE, CON LA TARJETA : 5489133208360204 EL 2025-04-19 </t>
  </si>
  <si>
    <t xml:space="preserve">Apple pay: COMPRA EN ALCAMPO S A MORATALAZ, CON LA TARJETA : 5489133208360204 EL 2025-04-18 </t>
  </si>
  <si>
    <t xml:space="preserve">COMPRA EN APPLE.COM/BILL, CON LA TARJETA : 5489133208360204 EL 2025-04-13 </t>
  </si>
  <si>
    <t xml:space="preserve">Apple pay: COMPRA EN MERCADONA MANUEL MACHADO, CON LA TARJETA : 5489133208360204 EL 2025-04-14 </t>
  </si>
  <si>
    <t xml:space="preserve">Apple pay: COMPRA EN ALCAMPO S A MORATALAZ, CON LA TARJETA : 5489133208360204 EL 2025-04-13 </t>
  </si>
  <si>
    <t xml:space="preserve">Apple pay: COMPRA EN ALCAMPO S A MORATALAZ, CON LA TARJETA : 5489133208360204 EL 2025-04-12 </t>
  </si>
  <si>
    <t xml:space="preserve">Apple pay: COMPRA EN MERCADONA MANUEL MACHADO, CON LA TARJETA : 5489133208360204 EL 2025-04-12 </t>
  </si>
  <si>
    <t xml:space="preserve">TRANSFERENCIA INMEDIATA DE E KABEL ESPANA S.L. CONCEPTO pago nomina NP abril 2025 </t>
  </si>
  <si>
    <t xml:space="preserve">COMPRA EN UBER *TRIP HELP.UBER.C, CON LA TARJETA : 5489133210353841 EL 2025-04-23 </t>
  </si>
  <si>
    <t xml:space="preserve">COMPRA EN WWW.AMAZON.* RA84I8174, CON LA TARJETA : 5489133210353841 EL 2025-04-20 </t>
  </si>
  <si>
    <t xml:space="preserve">Apple pay: COMPRA EN ALCAMPO28029-VAGUADA, CON LA TARJETA : 5489133210353841 EL 2025-04-19 </t>
  </si>
  <si>
    <t xml:space="preserve">Apple pay: COMPRA EN VIENA CAPELLANES GOYA, CON LA TARJETA : 5489133210353841 EL 2025-04-18 </t>
  </si>
  <si>
    <t xml:space="preserve">Apple pay: COMPRA EN UBER * EATS PENDING, CON LA TARJETA : 5489133210353841 EL 2025-04-13 </t>
  </si>
  <si>
    <t xml:space="preserve">RECIBO IBERIA CARDS Nº RECIBO 0073 0100 755 CKPCJJB REF. MANDATO 000010295927 </t>
  </si>
  <si>
    <t xml:space="preserve">Apple pay: COMPRA EN GROSSO NAPOLETANO, CON LA TARJETA : 5489133210353841 EL 2025-04-12 </t>
  </si>
  <si>
    <t xml:space="preserve">Apple pay: COMPRA EN ALCAMPO S A MORATALAZ, CON LA TARJETA : 5489133210353841 EL 2025-04-12 </t>
  </si>
  <si>
    <t xml:space="preserve">Apple pay: COMPRA EN MANOLO BAKES, CON LA TARJETA : 5489133210353841 EL 2025-04-12 </t>
  </si>
  <si>
    <t xml:space="preserve">Apple pay: COMPRA EN MCDONALDS-MORATALAZ, CON LA TARJETA : 5489133210353841 EL 2025-04-12 </t>
  </si>
  <si>
    <t>RECIBO CAIXABANK PAYMENTS CONSUMER, E.f.c., E Nº RECIBO 0073 0100 755 CKSCSHT REF. MANDATO 202309651</t>
  </si>
  <si>
    <t xml:space="preserve">TRANSFERENCIA DE Currie Brown Iberia, CONCEPTO abril25 </t>
  </si>
  <si>
    <t xml:space="preserve">Apple pay: COMPRA EN SELLA BAKERY, CON LA TARJETA : 5489133208122208 EL 2025-04-29 </t>
  </si>
  <si>
    <t xml:space="preserve">Apple pay: COMPRA EN MARIA CROQUETAS, CON LA TARJETA : 5489133208122208 EL 2025-04-25 </t>
  </si>
  <si>
    <t xml:space="preserve">Apple pay: COMPRA EN SELLA BAKERY, CON LA TARJETA : 5489133208122208 EL 2025-04-25 </t>
  </si>
  <si>
    <t xml:space="preserve">Apple pay: COMPRA EN SELLA BAKERY, CON LA TARJETA : 5489133208122208 EL 2025-04-24 </t>
  </si>
  <si>
    <t xml:space="preserve">Apple pay: COMPRA EN SELLA BAKERY, CON LA TARJETA : 5489133208122208 EL 2025-04-23 </t>
  </si>
  <si>
    <t xml:space="preserve">BIZUM A FAVOR DE JENNY RODRIGUES ALVES CONCEPTO: medicinas </t>
  </si>
  <si>
    <t xml:space="preserve">Apple pay: COMPRA EN SELLA BAKERY, CON LA TARJETA : 5489133208122208 EL 2025-04-22 </t>
  </si>
  <si>
    <t xml:space="preserve">Apple pay: COMPRA EN PRIMARK LA VAGUADA, CON LA TARJETA : 5489133208122208 EL 2025-04-19 </t>
  </si>
  <si>
    <t xml:space="preserve">Apple pay: COMPRA EN SELLA BAKERY, CON LA TARJETA : 5489133208122208 EL 2025-04-21 </t>
  </si>
  <si>
    <t xml:space="preserve">Apple pay: COMPRA EN FLYING TIGER COPENHAGEN, CON LA TARJETA : 5489133208122208 EL 2025-04-19 </t>
  </si>
  <si>
    <t xml:space="preserve">Apple pay: COMPRA EN HAWKERS LA VAGUADA, CON LA TARJETA : 5489133208122208 EL 2025-04-19 </t>
  </si>
  <si>
    <t xml:space="preserve">BIZUM A FAVOR DE JENNY RODRIGUES ALVES CONCEPTO: gasto </t>
  </si>
  <si>
    <t xml:space="preserve">Apple pay: COMPRA EN SELLA BAKERY, CON LA TARJETA : 5489133208122208 EL 2025-04-16 </t>
  </si>
  <si>
    <t xml:space="preserve">Apple pay: COMPRA EN SELLA BAKERY, CON LA TARJETA : 5489133208122208 EL 2025-04-15 </t>
  </si>
  <si>
    <t xml:space="preserve">Apple pay: COMPRA EN SELLA BAKERY, CON LA TARJETA : 5489133208122208 EL 2025-04-14 </t>
  </si>
  <si>
    <t xml:space="preserve">Apple pay: COMPRA EN ALCAMPO S A MORATALAZ, CON LA TARJETA : 5489133208122208 EL 2025-04-12 </t>
  </si>
  <si>
    <t xml:space="preserve">Apple pay: COMPRA EN ALAMEDA PELUQUERO, CON LA TARJETA : 5489133208122208 EL 2025-04-12 </t>
  </si>
  <si>
    <t>Crédito</t>
  </si>
  <si>
    <t>portosin - es</t>
  </si>
  <si>
    <t>bam labs - es</t>
  </si>
  <si>
    <t>sella bakery - es</t>
  </si>
  <si>
    <t>con sazon maiquez - es</t>
  </si>
  <si>
    <t>starbucks - goya 73 - es</t>
  </si>
  <si>
    <t>portosin</t>
  </si>
  <si>
    <t>sella bakery</t>
  </si>
  <si>
    <t>matako</t>
  </si>
  <si>
    <t>bresca fuencarral</t>
  </si>
  <si>
    <t>baden baden corner</t>
  </si>
  <si>
    <t>cervezas murmar sl</t>
  </si>
  <si>
    <t>churreria la mejor</t>
  </si>
  <si>
    <t>sumup  *joint brewing</t>
  </si>
  <si>
    <t>ruta del lupulo,s.l.</t>
  </si>
  <si>
    <t>balbisiana</t>
  </si>
  <si>
    <t>kfc vaguada</t>
  </si>
  <si>
    <t>alcampo s a moratalaz</t>
  </si>
  <si>
    <t>alcampo28029-vaguada</t>
  </si>
  <si>
    <t>veneta gelato italiano</t>
  </si>
  <si>
    <t>madreamiga</t>
  </si>
  <si>
    <t>la duquesita orama</t>
  </si>
  <si>
    <t>conde de peãalver (m)</t>
  </si>
  <si>
    <t>pasteleria mallorca</t>
  </si>
  <si>
    <t>el corte ingles-departam.</t>
  </si>
  <si>
    <t>la casa de las azoteas</t>
  </si>
  <si>
    <t>bam labs</t>
  </si>
  <si>
    <t>punto de encuentro</t>
  </si>
  <si>
    <t>mcdonalds-moratalaz</t>
  </si>
  <si>
    <t xml:space="preserve">Google pay: COMPRA EN FARMACIA LA PAZ, CON LA TARJETA : 5489133208360204 EL 2025-05-08 </t>
  </si>
  <si>
    <t xml:space="preserve">Apple pay: COMPRA EN MERCADONA MANUEL MACHADO, CON LA TARJETA : 5489133208360204 EL 2025-05-07 </t>
  </si>
  <si>
    <t xml:space="preserve">COMPRA EN UBER *EATS, CON LA TARJETA : 5489133208360204 EL 2025-05-04 </t>
  </si>
  <si>
    <t xml:space="preserve">COMPRA EN UBER *EATS, CON LA TARJETA : 5489133208360204 EL 2025-05-05 </t>
  </si>
  <si>
    <t xml:space="preserve">COMPRA EN USCUSTOMS ESTA APPL PM, CON LA TARJETA : 5489133208360204 EL 2025-05-04 </t>
  </si>
  <si>
    <t xml:space="preserve">Apple pay: COMPRA EN RemittVen, CON LA TARJETA : 5489133208360204 EL 2025-05-04 </t>
  </si>
  <si>
    <t xml:space="preserve">COMPRA EN UBER *EATS, CON LA TARJETA : 5489133208360204 EL 2025-05-03 </t>
  </si>
  <si>
    <t xml:space="preserve">RECIBO Naturgy Clientes, S.A.U. Nº RECIBO 0073 0100 755 CKVBKKM REF. MANDATO 000000259696 </t>
  </si>
  <si>
    <t xml:space="preserve">RECIBO SANITAS S A DE SEGUROS Nº RECIBO 0073 0100 755 CKRRKZT REF. MANDATO 800018385362 </t>
  </si>
  <si>
    <t xml:space="preserve">Apple pay: COMPRA EN ALCAMPO S A MORATALAZ, CON LA TARJETA : 5489133208360204 EL 2025-05-04 </t>
  </si>
  <si>
    <t xml:space="preserve">COMPRA EN APP CRTM, CON LA TARJETA : 5489133208360204 EL 2025-05-04 </t>
  </si>
  <si>
    <t xml:space="preserve">BIZUM A FAVOR DE Gustavo Alejandro Olivo Valdez CONCEPTO: Italia Alemania </t>
  </si>
  <si>
    <t xml:space="preserve">Apple pay: COMPRA EN MERCADONA MANUEL MACHADO, CON LA TARJETA : 5489133208360204 EL 2025-05-03 </t>
  </si>
  <si>
    <t xml:space="preserve">COMPRA EN UBER *EATS, CON LA TARJETA : 5489133208360204 EL 2025-04-29 </t>
  </si>
  <si>
    <t xml:space="preserve">Apple pay: COMPRA EN PANISHOP DE LOS VINATEROS, CON LA TARJETA : 5489133208360204 EL 2025-05-02 </t>
  </si>
  <si>
    <t xml:space="preserve">Apple pay: COMPRA EN ALCAMPO S A MORATALAZ, CON LA TARJETA : 5489133208360204 EL 2025-05-02 </t>
  </si>
  <si>
    <t>RECIBO DREAMFIT MORATALAZ Nº RECIBO 0073 0100 755 CKSQMVB REF. MANDATO 00009588710100835299698700000</t>
  </si>
  <si>
    <t xml:space="preserve">Apple pay: COMPRA EN SELLA BAKERY, CON LA TARJETA : 5489133208122208 EL 2025-05-07 </t>
  </si>
  <si>
    <t xml:space="preserve">Apple pay: COMPRA EN NYX*TECNOTRON, CON LA TARJETA : 5489133208122208 EL 2025-05-04 </t>
  </si>
  <si>
    <t xml:space="preserve">BIZUM DE JUAN DEL MORAL CHACIN CONCEPTO Empanadish </t>
  </si>
  <si>
    <t xml:space="preserve">Apple pay: COMPRA EN SELLA BAKERY, CON LA TARJETA : 5489133210353841 EL 2025-05-09 </t>
  </si>
  <si>
    <t xml:space="preserve">Apple pay: COMPRA EN PORTOSIN, CON LA TARJETA : 5489133210353841 EL 2025-05-09 </t>
  </si>
  <si>
    <t xml:space="preserve">COMPRA EN UAHOTEL 73097933200858, CON LA TARJETA : 5489133210353841 EL 2025-05-04 </t>
  </si>
  <si>
    <t xml:space="preserve">Apple pay: COMPRA EN VENETA GELATO ITALIANO, CON LA TARJETA : 5489133210353841 EL 2025-05-08 </t>
  </si>
  <si>
    <t xml:space="preserve">Apple pay: COMPRA EN MAISON KAYSER ZURBANO, CON LA TARJETA : 5489133210353841 EL 2025-05-08 </t>
  </si>
  <si>
    <t xml:space="preserve">COMPRA EN Hotel at Booking.com, CON LA TARJETA : 5489133210353841 EL 2025-05-04 </t>
  </si>
  <si>
    <t xml:space="preserve">COMPRA EN LOOMISP*LE SWEET, CON LA TARJETA : 5489133210353841 EL 2025-05-05 </t>
  </si>
  <si>
    <t xml:space="preserve">Apple pay: COMPRA EN SELLA BAKERY, CON LA TARJETA : 5489133210353841 EL 2025-05-07 </t>
  </si>
  <si>
    <t xml:space="preserve">Apple pay: COMPRA EN PORTOSIN, CON LA TARJETA : 5489133210353841 EL 2025-05-07 </t>
  </si>
  <si>
    <t xml:space="preserve">Apple pay: COMPRA EN RemittVen, CON LA TARJETA : 5489133210353841 EL 2025-05-04 </t>
  </si>
  <si>
    <t xml:space="preserve">Apple pay: COMPRA EN SELLA BAKERY, CON LA TARJETA : 5489133210353841 EL 2025-05-06 </t>
  </si>
  <si>
    <t xml:space="preserve">Apple pay: COMPRA EN PORTOSIN, CON LA TARJETA : 5489133210353841 EL 2025-05-06 </t>
  </si>
  <si>
    <t xml:space="preserve">LIQUIDACION DE COMISIONES Y GASTOS </t>
  </si>
  <si>
    <t xml:space="preserve">ABONO EN LA TARJETA 5489133210353841 EL 2025-05-01 </t>
  </si>
  <si>
    <t xml:space="preserve">Apple pay: COMPRA EN TEPPANYAKYFISH, CON LA TARJETA : 5489133210353841 EL 2025-05-05 </t>
  </si>
  <si>
    <t xml:space="preserve">Apple pay: COMPRA EN PORTOSIN, CON LA TARJETA : 5489133210353841 EL 2025-05-05 </t>
  </si>
  <si>
    <t xml:space="preserve">Apple pay: COMPRA EN IKEA GOYA HFB, CON LA TARJETA : 5489133210353841 EL 2025-05-04 </t>
  </si>
  <si>
    <t xml:space="preserve">Apple pay: COMPRA EN FARMACIA PILAR SANCHEZ, CON LA TARJETA : 5489133210353841 EL 2025-05-02 </t>
  </si>
  <si>
    <t xml:space="preserve">TRANSFERENCIA INMEDIATA DE E KABEL ESPANA S.L. CONCEPTO pago mayo 2025 NP </t>
  </si>
  <si>
    <t xml:space="preserve">Apple pay: COMPRA EN CASABASE, CON LA TARJETA : 5489133210353841 EL 2025-05-29 </t>
  </si>
  <si>
    <t xml:space="preserve">Apple pay: COMPRA EN Revolut**0164*, CON LA TARJETA : 5489133210353841 EL 2025-05-25 </t>
  </si>
  <si>
    <t xml:space="preserve">Apple pay: COMPRA EN NORMAL MADRID, CON LA TARJETA : 5489133210353841 EL 2025-05-24 </t>
  </si>
  <si>
    <t xml:space="preserve">Apple pay: COMPRA EN STARBUCKS MENENDEZ PELAYO, CON LA TARJETA : 5489133210353841 EL 2025-05-25 </t>
  </si>
  <si>
    <t xml:space="preserve">COMPRA EN AMAZON* 4G38N7Z05, CON LA TARJETA : 5489133210353841 EL 2025-05-17 </t>
  </si>
  <si>
    <t xml:space="preserve">Apple pay: COMPRA EN SQ *NATA ARTESANOS, CON LA TARJETA : 5489133210353841 EL 2025-05-16 </t>
  </si>
  <si>
    <t xml:space="preserve">Apple pay: COMPRA EN CIBER LOCUTORIO VINATEROS, CON LA TARJETA : 5489133210353841 EL 2025-05-18 </t>
  </si>
  <si>
    <t xml:space="preserve">Apple pay: COMPRA EN D PICNIC, CON LA TARJETA : 5489133210353841 EL 2025-05-18 </t>
  </si>
  <si>
    <t xml:space="preserve">Apple pay: COMPRA EN MATAKO, CON LA TARJETA : 5489133210353841 EL 2025-05-18 </t>
  </si>
  <si>
    <t xml:space="preserve">Apple pay: COMPRA EN MERCADONA MANUEL MACHADO, CON LA TARJETA : 5489133210353841 EL 2025-05-17 </t>
  </si>
  <si>
    <t xml:space="preserve">COMPRA EN SFERA M RIVAS FUTURA, CON LA TARJETA : 5489133210353841 EL 2025-05-17 </t>
  </si>
  <si>
    <t xml:space="preserve">Apple pay: COMPRA EN ALEHOP 411 MADRID CC H2O, CON LA TARJETA : 5489133210353841 EL 2025-05-17 </t>
  </si>
  <si>
    <t xml:space="preserve">Apple pay: COMPRA EN METRO DE MADRID S.A., CON LA TARJETA : 5489133210353841 EL 2025-05-17 </t>
  </si>
  <si>
    <t xml:space="preserve">Apple pay: COMPRA EN ALCAMPO S A MORATALAZ, CON LA TARJETA : 5489133210353841 EL 2025-05-17 </t>
  </si>
  <si>
    <t xml:space="preserve">Apple pay: COMPRA EN LOS HUEVOS DE LUCIO, CON LA TARJETA : 5489133210353841 EL 2025-05-16 </t>
  </si>
  <si>
    <t xml:space="preserve">Apple pay: COMPRA EN MESON DEL CHAMPI¥ON, CON LA TARJETA : 5489133210353841 EL 2025-05-16 </t>
  </si>
  <si>
    <t xml:space="preserve">Apple pay: COMPRA EN TABERNA LA COPLA, CON LA TARJETA : 5489133210353841 EL 2025-05-16 </t>
  </si>
  <si>
    <t xml:space="preserve">Apple pay: COMPRA EN CASA LABRA, CON LA TARJETA : 5489133210353841 EL 2025-05-16 </t>
  </si>
  <si>
    <t xml:space="preserve">COMPRA EN EL CORTE INGLES-DEPARTAM., CON LA TARJETA : 5489133210353841 EL 2025-05-16 </t>
  </si>
  <si>
    <t xml:space="preserve">Apple pay: COMPRA EN TAQUERIA TIKI TACO, CON LA TARJETA : 5489133210353841 EL 2025-05-16 </t>
  </si>
  <si>
    <t xml:space="preserve">Apple pay: COMPRA EN MARIA CROQUETAS, CON LA TARJETA : 5489133210353841 EL 2025-05-16 </t>
  </si>
  <si>
    <t xml:space="preserve">Apple pay: COMPRA EN BAM LABS, CON LA TARJETA : 5489133210353841 EL 2025-05-16 </t>
  </si>
  <si>
    <t xml:space="preserve">Apple pay: COMPRA EN PORTOSIN, CON LA TARJETA : 5489133210353841 EL 2025-05-16 </t>
  </si>
  <si>
    <t xml:space="preserve">Apple pay: COMPRA EN TGTG bd2crqpt92tj0, CON LA TARJETA : 5489133210353841 EL 2025-05-14 </t>
  </si>
  <si>
    <t xml:space="preserve">Apple pay: COMPRA EN TGTG fkzyn5p0vz7d0, CON LA TARJETA : 5489133210353841 EL 2025-05-13 </t>
  </si>
  <si>
    <t xml:space="preserve">Apple pay: COMPRA EN MAISON KAYSER RETIRO, CON LA TARJETA : 5489133210353841 EL 2025-05-15 </t>
  </si>
  <si>
    <t xml:space="preserve">Apple pay: COMPRA EN FIVE GUYS SPAIN SL, CON LA TARJETA : 5489133210353841 EL 2025-05-15 </t>
  </si>
  <si>
    <t xml:space="preserve">Apple pay: COMPRA EN EL ENCUENTRO, CON LA TARJETA : 5489133210353841 EL 2025-05-15 </t>
  </si>
  <si>
    <t xml:space="preserve">Apple pay: COMPRA EN FARMACIA GUILLAMON RUIZ, CON LA TARJETA : 5489133210353841 EL 2025-05-15 </t>
  </si>
  <si>
    <t xml:space="preserve">Apple pay: COMPRA EN XIN HON COMPLEMENTOS SL, CON LA TARJETA : 5489133210353841 EL 2025-05-15 </t>
  </si>
  <si>
    <t xml:space="preserve">RECIBO IBERIA CARDS Nº RECIBO 0073 0100 755 CKYKXHV REF. MANDATO 000010295927 </t>
  </si>
  <si>
    <t xml:space="preserve">Apple pay: COMPRA EN MAISON KAYSER ZURBANO, CON LA TARJETA : 5489133210353841 EL 2025-05-14 </t>
  </si>
  <si>
    <t xml:space="preserve">Apple pay: COMPRA EN SELLA BAKERY, CON LA TARJETA : 5489133210353841 EL 2025-05-13 </t>
  </si>
  <si>
    <t xml:space="preserve">Apple pay: COMPRA EN PORTOSIN, CON LA TARJETA : 5489133210353841 EL 2025-05-13 </t>
  </si>
  <si>
    <t xml:space="preserve">Apple pay: COMPRA EN MERCADONA MANUEL MACHADO, CON LA TARJETA : 5489133210353841 EL 2025-05-12 </t>
  </si>
  <si>
    <t xml:space="preserve">COMPRA EN One Hundred Restrooms, CON LA TARJETA : 5489133210353841 EL 2025-05-10 </t>
  </si>
  <si>
    <t xml:space="preserve">TRANSFERENCIA A FAVOR DE ENVIVENCA CONCEPTO: Factura 341 </t>
  </si>
  <si>
    <t xml:space="preserve">Apple pay: COMPRA EN SELLA BAKERY, CON LA TARJETA : 5489133210353841 EL 2025-05-12 </t>
  </si>
  <si>
    <t xml:space="preserve">Apple pay: COMPRA EN PORTOSIN, CON LA TARJETA : 5489133210353841 EL 2025-05-12 </t>
  </si>
  <si>
    <t xml:space="preserve">Apple pay: COMPRA EN GALIPAN LA LATINA, CON LA TARJETA : 5489133210353841 EL 2025-05-11 </t>
  </si>
  <si>
    <t xml:space="preserve">Apple pay: COMPRA EN RESTAURANTE EL CAMAROTE, CON LA TARJETA : 5489133210353841 EL 2025-05-11 </t>
  </si>
  <si>
    <t xml:space="preserve">Apple pay: COMPRA EN MARIA PANDORA, CON LA TARJETA : 5489133210353841 EL 2025-05-11 </t>
  </si>
  <si>
    <t xml:space="preserve">Apple pay: COMPRA EN AURA SOUVENIRS, CON LA TARJETA : 5489133210353841 EL 2025-05-11 </t>
  </si>
  <si>
    <t xml:space="preserve">Apple pay: COMPRA EN HORNO LA SANTIAGUESA, CON LA TARJETA : 5489133210353841 EL 2025-05-11 </t>
  </si>
  <si>
    <t xml:space="preserve">COMPRA EN STARBUCKS COFFEE ALCALA, CON LA TARJETA : 5489133210353841 EL 2025-05-10 </t>
  </si>
  <si>
    <t xml:space="preserve">Apple pay: COMPRA EN GALLOCANTA TABERNAS, CON LA TARJETA : 5489133210353841 EL 2025-05-10 </t>
  </si>
  <si>
    <t xml:space="preserve">Apple pay: COMPRA EN RENFE CERCANIAS TNA 28 4, CON LA TARJETA : 5489133210353841 EL 2025-05-10 </t>
  </si>
  <si>
    <t xml:space="preserve">Apple pay: COMPRA EN GROSSO NAPOLETANO, CON LA TARJETA : 5489133210353841 EL 2025-05-09 </t>
  </si>
  <si>
    <t xml:space="preserve">ABONO EN LA TARJETA 5489133210353841 EL 2025-05-06 </t>
  </si>
  <si>
    <t xml:space="preserve">Apple pay: COMPRA EN MAISON KAYSER RETIRO, CON LA TARJETA : 5489133208122208 EL 2025-05-30 </t>
  </si>
  <si>
    <t xml:space="preserve">BIZUM A FAVOR DE JENNY RODRIGUES ALVES CONCEPTO: Sin concepto </t>
  </si>
  <si>
    <t xml:space="preserve">Apple pay: COMPRA EN MAISON KAYSER ZURBANO, CON LA TARJETA : 5489133208122208 EL 2025-05-27 </t>
  </si>
  <si>
    <t xml:space="preserve">Apple pay: COMPRA EN PANISHOP DE LOS VINATEROS, CON LA TARJETA : 5489133208122208 EL 2025-05-26 </t>
  </si>
  <si>
    <t xml:space="preserve">Apple pay: COMPRA EN MAISON KAYSER ZURBANO, CON LA TARJETA : 5489133208122208 EL 2025-05-26 </t>
  </si>
  <si>
    <t xml:space="preserve">Apple pay: COMPRA EN IKEA GOYA FOOD, CON LA TARJETA : 5489133208122208 EL 2025-05-23 </t>
  </si>
  <si>
    <t xml:space="preserve">Apple pay: COMPRA EN VENETA GELATO ITALIANO, CON LA TARJETA : 5489133208122208 EL 2025-05-23 </t>
  </si>
  <si>
    <t xml:space="preserve">Apple pay: COMPRA EN GOYA 18, CON LA TARJETA : 5489133208122208 EL 2025-05-23 </t>
  </si>
  <si>
    <t xml:space="preserve">Apple pay: COMPRA EN SELLA BAKERY, CON LA TARJETA : 5489133208122208 EL 2025-05-14 </t>
  </si>
  <si>
    <t xml:space="preserve">Apple pay: COMPRA EN TIGER GOYA,20, CON LA TARJETA : 5489133208122208 EL 2025-05-13 </t>
  </si>
  <si>
    <t xml:space="preserve">Apple pay: COMPRA EN HIPERBAZAR, CON LA TARJETA : 5489133208122208 EL 2025-05-10 </t>
  </si>
  <si>
    <t xml:space="preserve">Apple pay: COMPRA EN VVZR HOSTELERIA SL, CON LA TARJETA : 5489133208122208 EL 2025-05-09 </t>
  </si>
  <si>
    <t xml:space="preserve">COMPRA EN OPENAI *CHATGPT SUBSCR, CON LA TARJETA : 5489133208360204 EL 2025-05-27 </t>
  </si>
  <si>
    <t xml:space="preserve">COMPRA EN APP CRTM, CON LA TARJETA : 5489133208360204 EL 2025-05-29 </t>
  </si>
  <si>
    <t xml:space="preserve">Apple pay: COMPRA EN MERCADONA MANUEL MACHADO, CON LA TARJETA : 5489133208360204 EL 2025-05-28 </t>
  </si>
  <si>
    <t xml:space="preserve">COMPRA EN UBER *EATS, CON LA TARJETA : 5489133208360204 EL 2025-05-25 </t>
  </si>
  <si>
    <t xml:space="preserve">Apple pay: COMPRA EN MERCADONA MANUEL MACHADO, CON LA TARJETA : 5489133208360204 EL 2025-05-26 </t>
  </si>
  <si>
    <t xml:space="preserve">COMPRA EN UBER *EATS, CON LA TARJETA : 5489133208360204 EL 2025-05-23 </t>
  </si>
  <si>
    <t>RECIBO TotalEnergies ClientesSAU Nº RECIBO 0073 0100 755 CLBBLNV REF. MANDATO NCESIGS241020230000000</t>
  </si>
  <si>
    <t xml:space="preserve">Apple pay: COMPRA EN ALCAMPO S A MORATALAZ, CON LA TARJETA : 5489133208360204 EL 2025-05-25 </t>
  </si>
  <si>
    <t xml:space="preserve">Apple pay: COMPRA EN FRUTAS SAMPINMA, CON LA TARJETA : 5489133208360204 EL 2025-05-24 </t>
  </si>
  <si>
    <t xml:space="preserve">Apple pay: COMPRA EN MERCADONA MANUEL MACHADO, CON LA TARJETA : 5489133208360204 EL 2025-05-24 </t>
  </si>
  <si>
    <t xml:space="preserve">COMPRA EN OPENAI *CHATGPT SUBSCR, CON LA TARJETA : 5489133208360204 EL 2025-05-20 </t>
  </si>
  <si>
    <t xml:space="preserve">RECIBO ORANGE ESPAGNE S.A. Nº RECIBO 0073 0100 755 CKZLJBB REF. MANDATO OSP202308KENAN02276921506 </t>
  </si>
  <si>
    <t xml:space="preserve">Apple pay: COMPRA EN MERCADONA MANUEL MACHADO, CON LA TARJETA : 5489133208360204 EL 2025-05-17 </t>
  </si>
  <si>
    <t xml:space="preserve">Google pay: COMPRA EN ALCAMPO S A MORATALAZ, CON LA TARJETA : 5489133208360204 EL 2025-05-17 </t>
  </si>
  <si>
    <t xml:space="preserve">Apple pay: COMPRA EN MERCADONA MANUEL MACHADO, CON LA TARJETA : 5489133208360204 EL 2025-05-16 </t>
  </si>
  <si>
    <t xml:space="preserve">COMPRA EN APPLE.COM/BILL, CON LA TARJETA : 5489133208360204 EL 2025-05-13 </t>
  </si>
  <si>
    <t xml:space="preserve">BIZUM DE CONCEICAO DE JESUS AFONSO ALVES FIGUEIRA CONCEPTO Sin concepto </t>
  </si>
  <si>
    <t xml:space="preserve">Google pay: COMPRA EN MERCADONA MANUEL MACHADO, CON LA TARJETA : 5489133208360204 EL 2025-05-12 </t>
  </si>
  <si>
    <t xml:space="preserve">Apple pay: COMPRA EN ALCAMPO S A MORATALAZ, CON LA TARJETA : 5489133208360204 EL 2025-05-10 </t>
  </si>
  <si>
    <t xml:space="preserve">Apple pay: COMPRA EN MERCADONA MANUEL MACHADO, CON LA TARJETA : 5489133208360204 EL 2025-05-10 </t>
  </si>
  <si>
    <t xml:space="preserve">COMPRA EN APP CRTM, CON LA TARJETA : 5489133208360204 EL 2025-05-09 </t>
  </si>
  <si>
    <t>café</t>
  </si>
  <si>
    <t>(Multiple Items)</t>
  </si>
  <si>
    <t xml:space="preserve">COMPRA EN APP CRTM, CON LA TARJETA : 5489133208360204 EL 2025-06-06 </t>
  </si>
  <si>
    <t xml:space="preserve">Apple pay: COMPRA EN MERCADONA MANUEL MACHADO, CON LA TARJETA : 5489133208360204 EL 2025-06-05 </t>
  </si>
  <si>
    <t xml:space="preserve">Apple pay: COMPRA EN MERCADONA MANUEL MACHADO, CON LA TARJETA : 5489133208360204 EL 2025-06-04 </t>
  </si>
  <si>
    <t xml:space="preserve">COMPRA EN UBER *EATS, CON LA TARJETA : 5489133208360204 EL 2025-05-30 </t>
  </si>
  <si>
    <t xml:space="preserve">COMPRA EN SSR CASTELLO-GOYA., CON LA TARJETA : 5489133208360204 EL 2025-06-02 </t>
  </si>
  <si>
    <t>RECIBO DREAMFIT MORATALAZ Nº RECIBO 0073 0100 755 CLCPDHF REF. MANDATO 00009588710100835299698700000</t>
  </si>
  <si>
    <t xml:space="preserve">RECIBO SANITAS S A DE SEGUROS Nº RECIBO 0073 0100 755 CLBSDKR REF. MANDATO 800018385362 </t>
  </si>
  <si>
    <t xml:space="preserve">Apple pay: COMPRA EN ALCAMPO S A MORATALAZ, CON LA TARJETA : 5489133208360204 EL 2025-06-01 </t>
  </si>
  <si>
    <t xml:space="preserve">Apple pay: COMPRA EN MERCADONA MANUEL MACHADO, CON LA TARJETA : 5489133208360204 EL 2025-05-31 </t>
  </si>
  <si>
    <t xml:space="preserve">Apple pay: COMPRA EN MCDONALDS-MORATALAZ, CON LA TARJETA : 5489133208122208 EL 2025-06-04 </t>
  </si>
  <si>
    <t xml:space="preserve">Apple pay: COMPRA EN RODILLA GOYA, CON LA TARJETA : 5489133208122208 EL 2025-06-04 </t>
  </si>
  <si>
    <t xml:space="preserve">Apple pay: COMPRA EN MAISON KAYSER ZURBANO, CON LA TARJETA : 5489133208122208 EL 2025-06-04 </t>
  </si>
  <si>
    <t xml:space="preserve">Apple pay: COMPRA EN HIPERBAZAR, CON LA TARJETA : 5489133208122208 EL 2025-06-03 </t>
  </si>
  <si>
    <t xml:space="preserve">Apple pay: COMPRA EN TOMA TICKET, CON LA TARJETA : 5489133208122208 EL 2025-06-02 </t>
  </si>
  <si>
    <t xml:space="preserve">Apple pay: COMPRA EN SELLA BAKERY, CON LA TARJETA : 5489133208122208 EL 2025-06-02 </t>
  </si>
  <si>
    <t xml:space="preserve">Apple pay: COMPRA EN FARMACIA M30, CON LA TARJETA : 5489133208122208 EL 2025-06-01 </t>
  </si>
  <si>
    <t xml:space="preserve">Apple pay: COMPRA EN RENFE VIRTUAL INTERNET, CON LA TARJETA : 5489133208122208 EL 2025-05-31 </t>
  </si>
  <si>
    <t xml:space="preserve">Apple pay: COMPRA EN CALZADOS LOMAS, CON LA TARJETA : 5489133208122208 EL 2025-05-31 </t>
  </si>
  <si>
    <t xml:space="preserve">TRANSFERENCIA DE Currie Brown Iberia, CONCEPTO mayo25 </t>
  </si>
  <si>
    <t xml:space="preserve">Apple pay: COMPRA EN RemittVen, CON LA TARJETA : 5489133210353841 EL 2025-06-01 </t>
  </si>
  <si>
    <t xml:space="preserve">Apple pay: COMPRA EN hostinger.com, CON LA TARJETA : 5489133210353841 EL 2025-06-01 </t>
  </si>
  <si>
    <t xml:space="preserve">Apple pay: COMPRA EN PRIMARK CONDE PENALVER, CON LA TARJETA : 5489133210353841 EL 2025-05-31 </t>
  </si>
  <si>
    <t xml:space="preserve">Apple pay: COMPRA EN Springfield, CON LA TARJETA : 5489133210353841 EL 2025-05-31 </t>
  </si>
  <si>
    <t xml:space="preserve">Apple pay: COMPRA EN HAVAIANAS FUENCARRAL, CON LA TARJETA : 5489133210353841 EL 2025-05-31 </t>
  </si>
  <si>
    <t xml:space="preserve">Apple pay: COMPRA EN RENFE VIRTUAL INTERNET, CON LA TARJETA : 5489133210353841 EL 2025-05-31 </t>
  </si>
  <si>
    <t xml:space="preserve">Apple pay: COMPRA EN DECATHLON FUENCARRAL, CON LA TARJETA : 5489133210353841 EL 2025-05-31 </t>
  </si>
  <si>
    <t xml:space="preserve">Apple pay: COMPRA EN FARMACIA GOYA 89, CON LA TARJETA : 5489133210353841 EL 2025-05-31 </t>
  </si>
  <si>
    <t xml:space="preserve">Apple pay: COMPRA EN SPRINGFIELD, CON LA TARJETA : 5489133210353841 EL 2025-05-31 </t>
  </si>
  <si>
    <t>Total gastado</t>
  </si>
  <si>
    <t xml:space="preserve">COMPRA EN SSR CASTELLO-GOYA., CON LA TARJETA : 5489133210353841 EL 2025-06-20 </t>
  </si>
  <si>
    <t xml:space="preserve">COMPRA EN AMAZON* WB8VG3975, CON LA TARJETA : 5489133210353841 EL 2025-06-15 </t>
  </si>
  <si>
    <t xml:space="preserve">COMPRA EN AMAZON* H22OJ5YN5, CON LA TARJETA : 5489133210353841 EL 2025-06-15 </t>
  </si>
  <si>
    <t xml:space="preserve">Apple pay: COMPRA EN RemittVen, CON LA TARJETA : 5489133210353841 EL 2025-06-15 </t>
  </si>
  <si>
    <t xml:space="preserve">Apple pay: COMPRA EN IKEA GOYA HFB, CON LA TARJETA : 5489133210353841 EL 2025-06-16 </t>
  </si>
  <si>
    <t xml:space="preserve">RECIBO IBERIA CARDS Nº RECIBO 0073 0100 755 CLJWPQF REF. MANDATO 000010295927 </t>
  </si>
  <si>
    <t xml:space="preserve">COMPRA EN AMZN Mktp ES*BA16K2SE5, CON LA TARJETA : 5489133210353841 EL 2025-06-11 </t>
  </si>
  <si>
    <t xml:space="preserve">Apple pay: COMPRA EN ALAMEDA PELUQUERO, CON LA TARJETA : 5489133210353841 EL 2025-06-09 </t>
  </si>
  <si>
    <t xml:space="preserve">Apple pay: COMPRA EN MANOLO BAKES, CON LA TARJETA : 5489133210353841 EL 2025-06-09 </t>
  </si>
  <si>
    <t xml:space="preserve">TRANSFERENCIA A FAVOR DE PEREZ PANTO NICOLAS CONCEPTO: Nivelación </t>
  </si>
  <si>
    <t xml:space="preserve">Apple pay: COMPRA EN SUSAETA EDICIONES, SA, CON LA TARJETA : 5489133210353841 EL 2025-06-08 </t>
  </si>
  <si>
    <t xml:space="preserve">Apple pay: COMPRA EN IKEA GOYA HFB, CON LA TARJETA : 5489133208122208 EL 2025-06-20 </t>
  </si>
  <si>
    <t xml:space="preserve">Apple pay: COMPRA EN IKEA GOYA FOOD, CON LA TARJETA : 5489133208122208 EL 2025-06-20 </t>
  </si>
  <si>
    <t xml:space="preserve">Apple pay: COMPRA EN CALZEDONIA GOYA CM70, CON LA TARJETA : 5489133208122208 EL 2025-06-20 </t>
  </si>
  <si>
    <t xml:space="preserve">Apple pay: COMPRA EN RODILLA GOYA, CON LA TARJETA : 5489133208122208 EL 2025-06-20 </t>
  </si>
  <si>
    <t xml:space="preserve">Apple pay: COMPRA EN Revolut**6890*, CON LA TARJETA : 5489133208122208 EL 2025-06-17 </t>
  </si>
  <si>
    <t xml:space="preserve">Apple pay: COMPRA EN KFC MORATALAZ 124, CON LA TARJETA : 5489133208122208 EL 2025-06-14 </t>
  </si>
  <si>
    <t xml:space="preserve">Apple pay: COMPRA EN RODILLA GOYA, CON LA TARJETA : 5489133208122208 EL 2025-06-13 </t>
  </si>
  <si>
    <t xml:space="preserve">Apple pay: COMPRA EN DNI/PASAPORTE STA ENGRACI, CON LA TARJETA : 5489133208122208 EL 2025-06-13 </t>
  </si>
  <si>
    <t xml:space="preserve">Apple pay: COMPRA EN RODILLA SANCHEZ, CON LA TARJETA : 5489133208122208 EL 2025-06-09 </t>
  </si>
  <si>
    <t xml:space="preserve">Apple pay: COMPRA EN MANOLO BAKES, CON LA TARJETA : 5489133208122208 EL 2025-06-07 </t>
  </si>
  <si>
    <t xml:space="preserve">COMPRA EN EL CORTE INGLES-DEPARTAM., CON LA TARJETA : 5489133208360204 EL 2025-06-18 </t>
  </si>
  <si>
    <t xml:space="preserve">Google pay: COMPRA EN MERCADONA MANUEL MACHADO, CON LA TARJETA : 5489133208360204 EL 2025-06-18 </t>
  </si>
  <si>
    <t xml:space="preserve">COMPRA EN UBER *EATS, CON LA TARJETA : 5489133208360204 EL 2025-06-15 </t>
  </si>
  <si>
    <t xml:space="preserve">COMPRA EN UBER *EATS HELP.UBER.C, CON LA TARJETA : 5489133208360204 EL 2025-06-16 </t>
  </si>
  <si>
    <t xml:space="preserve">COMPRA EN APPLE.COM/BILL, CON LA TARJETA : 5489133208360204 EL 2025-06-13 </t>
  </si>
  <si>
    <t xml:space="preserve">Apple pay: COMPRA EN ALCAMPO S A MORATALAZ, CON LA TARJETA : 5489133208360204 EL 2025-06-14 </t>
  </si>
  <si>
    <t xml:space="preserve">Apple pay: COMPRA EN MERCADONA MANUEL MACHADO, CON LA TARJETA : 5489133208360204 EL 2025-06-14 </t>
  </si>
  <si>
    <t xml:space="preserve">RECIBO Naturgy Clientes, S.A.U. Nº RECIBO 0073 0100 755 CLJDXWP REF. MANDATO 000000259696 </t>
  </si>
  <si>
    <t xml:space="preserve">Apple pay: COMPRA EN MERCADONA MANUEL MACHADO, CON LA TARJETA : 5489133208360204 EL 2025-06-10 </t>
  </si>
  <si>
    <t xml:space="preserve">COMPRA EN UBER *EATS, CON LA TARJETA : 5489133208360204 EL 2025-06-07 </t>
  </si>
  <si>
    <t xml:space="preserve">COMPRA EN APP CRTM, CON LA TARJETA : 5489133208360204 EL 2025-06-09 </t>
  </si>
  <si>
    <t xml:space="preserve">TRANSFERENCIA DE PEREZ PANTO NICOLAS, CONCEPTO Nivelación </t>
  </si>
  <si>
    <t xml:space="preserve">COMPRA EN APP CRTM, CON LA TARJETA : 5489133208360204 EL 2025-06-08 </t>
  </si>
  <si>
    <t xml:space="preserve">Apple pay: COMPRA EN ALCAMPO S A MORATALAZ, CON LA TARJETA : 5489133208360204 EL 2025-06-07 </t>
  </si>
  <si>
    <t xml:space="preserve">Apple pay: COMPRA EN MERCADONA MANUEL MACHADO, CON LA TARJETA : 5489133208360204 EL 2025-06-07 </t>
  </si>
  <si>
    <t>Average of Importe</t>
  </si>
  <si>
    <t xml:space="preserve">COMPRA EN Compra de Prime Video, CON LA TARJETA : 5489133210353841 EL 2025-07-18 </t>
  </si>
  <si>
    <t xml:space="preserve">COMPRA EN AMAZON* RY3ZX20S4, CON LA TARJETA : 5489133210353841 EL 2025-07-17 </t>
  </si>
  <si>
    <t xml:space="preserve">Apple pay: COMPRA EN TST* WETZEL'S PRETZELS, CON LA TARJETA : 5489133210353841 EL 2025-07-14 </t>
  </si>
  <si>
    <t xml:space="preserve">Apple pay: COMPRA EN FIVE BELOW 1173, CON LA TARJETA : 5489133210353841 EL 2025-07-12 </t>
  </si>
  <si>
    <t xml:space="preserve">RECIBO IBERIA CARDS Nº RECIBO 0073 0100 755 CLTJRGJ REF. MANDATO 000010295927 </t>
  </si>
  <si>
    <t xml:space="preserve">COMPRA EN UBER *EATS, CON LA TARJETA : 5489133210353841 EL 2025-07-12 </t>
  </si>
  <si>
    <t xml:space="preserve">ABONO EN LA TARJETA 5489133210353841 EL 2025-07-12 </t>
  </si>
  <si>
    <t xml:space="preserve">Apple pay: COMPRA EN H MART KATY LLC, CON LA TARJETA : 5489133210353841 EL 2025-07-09 </t>
  </si>
  <si>
    <t xml:space="preserve">Apple pay: COMPRA EN TST* PARIS BAGUETTE -, CON LA TARJETA : 5489133210353841 EL 2025-07-09 </t>
  </si>
  <si>
    <t xml:space="preserve">COMPRA EN AMAZON MEDI* RC3LU0EN4, CON LA TARJETA : 5489133210353841 EL 2025-07-07 </t>
  </si>
  <si>
    <t xml:space="preserve">Apple pay: COMPRA EN PRIMARK CONDE PENALVER, CON LA TARJETA : 5489133210353841 EL 2025-07-06 </t>
  </si>
  <si>
    <t xml:space="preserve">Apple pay: COMPRA EN One Hundred Restrooms, CON LA TARJETA : 5489133210353841 EL 2025-07-05 </t>
  </si>
  <si>
    <t xml:space="preserve">COMPRA EN UBER *TRIP HELP.UBER.C, CON LA TARJETA : 5489133210353841 EL 2025-07-04 </t>
  </si>
  <si>
    <t xml:space="preserve">COMPRA EN UBER *TRIP, CON LA TARJETA : 5489133210353841 EL 2025-07-04 </t>
  </si>
  <si>
    <t xml:space="preserve">COMPRA EN UBER *EATS, CON LA TARJETA : 5489133210353841 EL 2025-07-03 </t>
  </si>
  <si>
    <t xml:space="preserve">Apple pay: COMPRA EN WH SMITH AEROPUERTO MADRI, CON LA TARJETA : 5489133210353841 EL 2025-07-07 </t>
  </si>
  <si>
    <t xml:space="preserve">Apple pay: COMPRA EN BORN AND GLAZED, CON LA TARJETA : 5489133210353841 EL 2025-07-06 </t>
  </si>
  <si>
    <t xml:space="preserve">Apple pay: COMPRA EN BARBER SHOP TRADICIONA, CON LA TARJETA : 5489133210353841 EL 2025-07-06 </t>
  </si>
  <si>
    <t xml:space="preserve">COMPRA EN UBER *EATS HELP.UBER.C, CON LA TARJETA : 5489133210353841 EL 2025-07-03 </t>
  </si>
  <si>
    <t xml:space="preserve">COMPRA EN UBER *TRIP HELP.UBER.C, CON LA TARJETA : 5489133210353841 EL 2025-07-01 </t>
  </si>
  <si>
    <t xml:space="preserve">Apple pay: COMPRA EN MGP*Wallapop S L, CON LA TARJETA : 5489133210353841 EL 2025-06-29 </t>
  </si>
  <si>
    <t xml:space="preserve">TRANSFERENCIA INMEDIATA DE E KABEL ESPANA S.L. CONCEPTO Pago nomina NP Junio 2025 </t>
  </si>
  <si>
    <t xml:space="preserve">COMPRA EN EL CORTE INGLES-DEPARTAM., CON LA TARJETA : 5489133210353841 EL 2025-06-22 </t>
  </si>
  <si>
    <t xml:space="preserve">Apple pay: COMPRA EN SPRINGFIELD, CON LA TARJETA : 5489133210353841 EL 2025-06-22 </t>
  </si>
  <si>
    <t xml:space="preserve">Apple pay: COMPRA EN MIRA MIRA BISUTERIA, CON LA TARJETA : 5489133210353841 EL 2025-06-22 </t>
  </si>
  <si>
    <t xml:space="preserve">Apple pay: COMPRA EN EL CORTE INGLES-DEPARTAM., CON LA TARJETA : 5489133210353841 EL 2025-06-21 </t>
  </si>
  <si>
    <t>RECIBO TotalEnergies ClientesSAU Nº RECIBO 0073 0100 755 CLVDYLK REF. MANDATO NCESIGS241020230000000</t>
  </si>
  <si>
    <t xml:space="preserve">Apple pay: COMPRA EN ALCAMPO S A MORATALAZ, CON LA TARJETA : 5489133208360204 EL 2025-07-19 </t>
  </si>
  <si>
    <t xml:space="preserve">Apple pay: COMPRA EN MERCADONA MANUEL MACHADO, CON LA TARJETA : 5489133208360204 EL 2025-07-19 </t>
  </si>
  <si>
    <t xml:space="preserve">COMPRA EN APPLE.COM/BILL, CON LA TARJETA : 5489133208360204 EL 2025-07-13 </t>
  </si>
  <si>
    <t xml:space="preserve">Apple pay: COMPRA EN ALCAMPO S A MORATALAZ, CON LA TARJETA : 5489133208360204 EL 2025-07-12 </t>
  </si>
  <si>
    <t xml:space="preserve">Apple pay: COMPRA EN MERCADONA MANUEL MACHADO, CON LA TARJETA : 5489133208360204 EL 2025-07-12 </t>
  </si>
  <si>
    <t xml:space="preserve">Apple pay: COMPRA EN MERCADONA MANUEL MACHADO, CON LA TARJETA : 5489133208360204 EL 2025-07-07 </t>
  </si>
  <si>
    <t xml:space="preserve">Apple pay: COMPRA EN MERCADONA MANUEL MACHADO, CON LA TARJETA : 5489133208360204 EL 2025-07-04 </t>
  </si>
  <si>
    <t xml:space="preserve">BIZUM DE JENNY R A CONCEPTO Viaje </t>
  </si>
  <si>
    <t xml:space="preserve">RECIBO Naturgy Clientes, S.A.U. Nº RECIBO 0073 0100 755 CLQGGGZ REF. MANDATO 000000259696 </t>
  </si>
  <si>
    <t xml:space="preserve">COMPRA EN UBER *EATS, CON LA TARJETA : 5489133208360204 EL 2025-06-29 </t>
  </si>
  <si>
    <t xml:space="preserve">Apple pay: COMPRA EN RODILLA GOYA, CON LA TARJETA : 5489133208360204 EL 2025-07-02 </t>
  </si>
  <si>
    <t>RECIBO DREAMFIT MORATALAZ Nº RECIBO 0073 0100 755 CLMVCRT REF. MANDATO 00009588710100835299698700000</t>
  </si>
  <si>
    <t xml:space="preserve">RECIBO SANITAS S A DE SEGUROS Nº RECIBO 0073 0100 755 CLLWCRY REF. MANDATO 800018385362 </t>
  </si>
  <si>
    <t xml:space="preserve">BIZUM DE CONCEICAO D J CONCEPTO Gastos </t>
  </si>
  <si>
    <t xml:space="preserve">COMPRA EN UBER *EATS, CON LA TARJETA : 5489133208360204 EL 2025-06-28 </t>
  </si>
  <si>
    <t xml:space="preserve">COMPRA EN APPLE.COM/BILL, CON LA TARJETA : 5489133208360204 EL 2025-06-28 </t>
  </si>
  <si>
    <t xml:space="preserve">COMPRA EN APP CRTM, CON LA TARJETA : 5489133208360204 EL 2025-06-29 </t>
  </si>
  <si>
    <t xml:space="preserve">Apple pay: COMPRA EN KFC MORATALAZ 124, CON LA TARJETA : 5489133208360204 EL 2025-06-28 </t>
  </si>
  <si>
    <t xml:space="preserve">Apple pay: COMPRA EN ALCAMPO S A MORATALAZ, CON LA TARJETA : 5489133208360204 EL 2025-06-28 </t>
  </si>
  <si>
    <t xml:space="preserve">Apple pay: COMPRA EN MERCADONA MANUEL MACHADO, CON LA TARJETA : 5489133208360204 EL 2025-06-28 </t>
  </si>
  <si>
    <t xml:space="preserve">COMPRA EN SSR CASTELLO-GOYA., CON LA TARJETA : 5489133208360204 EL 2025-06-27 </t>
  </si>
  <si>
    <t xml:space="preserve">Apple pay: COMPRA EN MERCADONA MANUEL MACHADO, CON LA TARJETA : 5489133208360204 EL 2025-06-25 </t>
  </si>
  <si>
    <t xml:space="preserve">RECIBO ORANGE ESPAGNE S.A. Nº RECIBO 0073 0100 755 CLKZMKM REF. MANDATO OSP202308KENAN02276921506 </t>
  </si>
  <si>
    <t xml:space="preserve">COMPRA EN UBER *EATS, CON LA TARJETA : 5489133208360204 EL 2025-06-19 </t>
  </si>
  <si>
    <t xml:space="preserve">Apple pay: COMPRA EN ALCAMPO S A MORATALAZ, CON LA TARJETA : 5489133208360204 EL 2025-06-21 </t>
  </si>
  <si>
    <t xml:space="preserve">Apple pay: COMPRA EN MERCADONA MANUEL MACHADO, CON LA TARJETA : 5489133208360204 EL 2025-06-21 </t>
  </si>
  <si>
    <t xml:space="preserve">Apple pay: COMPRA EN RODILLA SANCHEZ, CON LA TARJETA : 5489133208122208 EL 2025-07-21 </t>
  </si>
  <si>
    <t xml:space="preserve">COMPRA EN CINE DE VERANO MADRID, CON LA TARJETA : 5489133208122208 EL 2025-07-19 </t>
  </si>
  <si>
    <t xml:space="preserve">Apple pay: COMPRA EN SELLA BAKERY, CON LA TARJETA : 5489133208122208 EL 2025-07-17 </t>
  </si>
  <si>
    <t xml:space="preserve">Apple pay: COMPRA EN BURLINGTON STORES 319, CON LA TARJETA : 5489133208122208 EL 2025-07-12 </t>
  </si>
  <si>
    <t xml:space="preserve">Apple pay: COMPRA EN BK29100 GENOVA 6, CON LA TARJETA : 5489133208122208 EL 2025-07-15 </t>
  </si>
  <si>
    <t xml:space="preserve">Apple pay: COMPRA EN PRIMARK CONDE PENALVER, CON LA TARJETA : 5489133208122208 EL 2025-07-11 </t>
  </si>
  <si>
    <t xml:space="preserve">Apple pay: COMPRA EN Revolut**6890*, CON LA TARJETA : 5489133208122208 EL 2025-07-12 </t>
  </si>
  <si>
    <t xml:space="preserve">Apple pay: COMPRA EN KFC MORATALAZ 124, CON LA TARJETA : 5489133208122208 EL 2025-07-13 </t>
  </si>
  <si>
    <t xml:space="preserve">Apple pay: COMPRA EN ALCAMPO S A MORATALAZ, CON LA TARJETA : 5489133208122208 EL 2025-07-13 </t>
  </si>
  <si>
    <t xml:space="preserve">Apple pay: COMPRA EN XIN HON COMPLEMENTOS SL, CON LA TARJETA : 5489133208122208 EL 2025-07-13 </t>
  </si>
  <si>
    <t xml:space="preserve">Apple pay: COMPRA EN MIRA MIRA BISUTERIA, CON LA TARJETA : 5489133208122208 EL 2025-07-13 </t>
  </si>
  <si>
    <t xml:space="preserve">Apple pay: COMPRA EN RODILLA GOYA, CON LA TARJETA : 5489133208122208 EL 2025-07-13 </t>
  </si>
  <si>
    <t xml:space="preserve">Apple pay: COMPRA EN DOMINOS PIZZA MORATALAZ, CON LA TARJETA : 5489133208122208 EL 2025-07-11 </t>
  </si>
  <si>
    <t xml:space="preserve">Apple pay: COMPRA EN PERFUMERIA PRIMOR, CON LA TARJETA : 5489133208122208 EL 2025-07-11 </t>
  </si>
  <si>
    <t xml:space="preserve">Apple pay: COMPRA EN RODILLA SANCHEZ, CON LA TARJETA : 5489133208122208 EL 2025-07-11 </t>
  </si>
  <si>
    <t xml:space="preserve">Apple pay: COMPRA EN RODILLA SANCHEZ, CON LA TARJETA : 5489133208122208 EL 2025-07-09 </t>
  </si>
  <si>
    <t xml:space="preserve">BIZUM A FAVOR DE BEATRIZ V C CONCEPTO: David </t>
  </si>
  <si>
    <t xml:space="preserve">Apple pay: COMPRA EN RODILLA GOYA, CON LA TARJETA : 5489133208122208 EL 2025-07-08 </t>
  </si>
  <si>
    <t xml:space="preserve">Apple pay: COMPRA EN One Hundred Restrooms, CON LA TARJETA : 5489133208122208 EL 2025-07-05 </t>
  </si>
  <si>
    <t xml:space="preserve">Apple pay: COMPRA EN MAISON KAYSER ZURBANO, CON LA TARJETA : 5489133208122208 EL 2025-07-07 </t>
  </si>
  <si>
    <t xml:space="preserve">Apple pay: COMPRA EN RODILLA SANCHEZ, CON LA TARJETA : 5489133208122208 EL 2025-07-07 </t>
  </si>
  <si>
    <t xml:space="preserve">Apple pay: COMPRA EN KFC GOYA2, CON LA TARJETA : 5489133208122208 EL 2025-07-04 </t>
  </si>
  <si>
    <t xml:space="preserve">BIZUM DE BEATRIZ V C CONCEPTO graciaaaas </t>
  </si>
  <si>
    <t xml:space="preserve">BIZUM DE JENNY R A CONCEPTO Gastos </t>
  </si>
  <si>
    <t xml:space="preserve">Apple pay: COMPRA EN MAISON KAYSER ZURBANO, CON LA TARJETA : 5489133208122208 EL 2025-07-03 </t>
  </si>
  <si>
    <t xml:space="preserve">Apple pay: COMPRA EN PRIMARK CONDE PENALVER, CON LA TARJETA : 5489133208122208 EL 2025-06-29 </t>
  </si>
  <si>
    <t xml:space="preserve">Apple pay: COMPRA EN MAISON KAYSER ZURBANO, CON LA TARJETA : 5489133208122208 EL 2025-07-01 </t>
  </si>
  <si>
    <t xml:space="preserve">RECIBO DAN'S Nº RECIBO 0073 0100 755 CLNMNFQ REF. MANDATO 1QJYY43XYCXGBUV0 </t>
  </si>
  <si>
    <t xml:space="preserve">Apple pay: COMPRA EN PANISHOP DE LOS VINATEROS, CON LA TARJETA : 5489133208122208 EL 2025-06-28 </t>
  </si>
  <si>
    <t xml:space="preserve">Apple pay: COMPRA EN ALCAMPO S A MORATALAZ, CON LA TARJETA : 5489133208122208 EL 2025-06-28 </t>
  </si>
  <si>
    <t xml:space="preserve">TRANSFERENCIA DE Currie Brown Iberia, CONCEPTO junio25 </t>
  </si>
  <si>
    <t xml:space="preserve">Apple pay: COMPRA EN IKEA GOYA FOOD, CON LA TARJETA : 5489133208122208 EL 2025-06-27 </t>
  </si>
  <si>
    <t xml:space="preserve">Apple pay: COMPRA EN RODILLA GOYA, CON LA TARJETA : 5489133208122208 EL 2025-06-27 </t>
  </si>
  <si>
    <t xml:space="preserve">Apple pay: COMPRA EN DECATHLON PRINCESA, CON LA TARJETA : 5489133208122208 EL 2025-06-27 </t>
  </si>
  <si>
    <t xml:space="preserve">Apple pay: COMPRA EN RODILLA SANCHEZ, CON LA TARJETA : 5489133208122208 EL 2025-06-27 </t>
  </si>
  <si>
    <t xml:space="preserve">Apple pay: COMPRA EN Revolut**6890*, CON LA TARJETA : 5489133208122208 EL 2025-06-23 </t>
  </si>
  <si>
    <t xml:space="preserve">Apple pay: COMPRA EN MAISON KAYSER ZURBANO, CON LA TARJETA : 5489133208122208 EL 2025-06-25 </t>
  </si>
  <si>
    <t xml:space="preserve">Apple pay: COMPRA EN IKEA GOYA FOOD, CON LA TARJETA : 5489133208122208 EL 2025-06-24 </t>
  </si>
  <si>
    <t xml:space="preserve">Apple pay: COMPRA EN PRIMARK CONDE PENALVER, CON LA TARJETA : 5489133208122208 EL 2025-06-20 </t>
  </si>
  <si>
    <t xml:space="preserve">Apple pay: COMPRA EN Revolut**6890*, CON LA TARJETA : 5489133208122208 EL 2025-06-21 </t>
  </si>
  <si>
    <t xml:space="preserve">Apple pay: COMPRA EN Back Market, CON LA TARJETA : 5489133208122208 EL 2025-06-21 </t>
  </si>
  <si>
    <t xml:space="preserve">COMPRA EN EL CORTE INGLES-DEPARTAM., CON LA TARJETA : 5489133208122208 EL 2025-06-21 </t>
  </si>
  <si>
    <t>suscripciones</t>
  </si>
  <si>
    <t xml:space="preserve">TRANSFERENCIA INMEDIATA DE E KABEL ESPANA S.L. CONCEPTO pago nomina NP julio 2025 </t>
  </si>
  <si>
    <t>2.295,64</t>
  </si>
  <si>
    <t>7.321,59</t>
  </si>
  <si>
    <t>-400,00</t>
  </si>
  <si>
    <t>5.025,95</t>
  </si>
  <si>
    <t xml:space="preserve">Apple pay: COMPRA EN Revolut**0164*, CON LA TARJETA : 5489133210353841 EL 2025-07-27 </t>
  </si>
  <si>
    <t>-10,00</t>
  </si>
  <si>
    <t>5.425,95</t>
  </si>
  <si>
    <t xml:space="preserve">Apple pay: COMPRA EN IKEA GOYA HFB, CON LA TARJETA : 5489133210353841 EL 2025-07-27 </t>
  </si>
  <si>
    <t>-14,16</t>
  </si>
  <si>
    <t>5.435,95</t>
  </si>
  <si>
    <t xml:space="preserve">Apple pay: COMPRA EN IKEA LA GAVIA HFB, CON LA TARJETA : 5489133210353841 EL 2025-07-27 </t>
  </si>
  <si>
    <t>-4,99</t>
  </si>
  <si>
    <t>5.450,11</t>
  </si>
  <si>
    <t xml:space="preserve">Apple pay: COMPRA EN INTERCAMBIADOR TRANSPORTE, CON LA TARJETA : 5489133210353841 EL 2025-07-26 </t>
  </si>
  <si>
    <t>-7,30</t>
  </si>
  <si>
    <t>5.455,10</t>
  </si>
  <si>
    <t>-300,00</t>
  </si>
  <si>
    <t>5.462,40</t>
  </si>
  <si>
    <t xml:space="preserve">Apple pay: COMPRA EN MGP*Wallapop S L, CON LA TARJETA : 5489133210353841 EL 2025-07-21 </t>
  </si>
  <si>
    <t>-5,99</t>
  </si>
  <si>
    <t>5.762,40</t>
  </si>
  <si>
    <t>-1,30</t>
  </si>
  <si>
    <t>5.768,39</t>
  </si>
  <si>
    <t>-0,36</t>
  </si>
  <si>
    <t>5.769,69</t>
  </si>
  <si>
    <t xml:space="preserve">Apple pay: COMPRA EN TST*BUDARE BISTRO, CON LA TARJETA : 5489133210353841 EL 2025-07-19 </t>
  </si>
  <si>
    <t>-12,13</t>
  </si>
  <si>
    <t>5.770,05</t>
  </si>
  <si>
    <t xml:space="preserve">Apple pay: COMPRA EN TST*BUDARE MARKET PLAC, CON LA TARJETA : 5489133210353841 EL 2025-07-19 </t>
  </si>
  <si>
    <t>-43,40</t>
  </si>
  <si>
    <t>5.782,18</t>
  </si>
  <si>
    <t>100,00</t>
  </si>
  <si>
    <t>13.624,28</t>
  </si>
  <si>
    <t xml:space="preserve">BIZUM A FAVOR DE JENNY R A CONCEPTO: Gym </t>
  </si>
  <si>
    <t>-100,00</t>
  </si>
  <si>
    <t>13.524,28</t>
  </si>
  <si>
    <t xml:space="preserve">TRANSFERENCIA DE Currie Brown Iberia SLU, CONCEPTO Nomina Julio 25 </t>
  </si>
  <si>
    <t>2.204,13</t>
  </si>
  <si>
    <t xml:space="preserve">Apple pay: COMPRA EN SPRINGFIELD, CON LA TARJETA : 5489133208122208 EL 2025-07-27 </t>
  </si>
  <si>
    <t>-11,88</t>
  </si>
  <si>
    <t>11.420,15</t>
  </si>
  <si>
    <t xml:space="preserve">Apple pay: COMPRA EN MCDONALDS-MORATALAZ, CON LA TARJETA : 5489133208122208 EL 2025-07-26 </t>
  </si>
  <si>
    <t>-6,41</t>
  </si>
  <si>
    <t>11.432,03</t>
  </si>
  <si>
    <t xml:space="preserve">Apple pay: COMPRA EN PARFOIS, CON LA TARJETA : 5489133208122208 EL 2025-07-26 </t>
  </si>
  <si>
    <t>-26,19</t>
  </si>
  <si>
    <t>11.438,44</t>
  </si>
  <si>
    <t xml:space="preserve">Apple pay: COMPRA EN MCDONALDS-MORATALAZ, CON LA TARJETA : 5489133208122208 EL 2025-07-23 </t>
  </si>
  <si>
    <t>-4,51</t>
  </si>
  <si>
    <t>11.464,63</t>
  </si>
  <si>
    <t xml:space="preserve">Apple pay: COMPRA EN C847 C D SAINZ DE BARANDA, CON LA TARJETA : 5489133208122208 EL 2025-07-23 </t>
  </si>
  <si>
    <t>-137,30</t>
  </si>
  <si>
    <t>11.469,14</t>
  </si>
  <si>
    <t xml:space="preserve">COMPRA EN SSR CASTELLO-GOYA., CON LA TARJETA : 5489133208122208 EL 2025-07-21 </t>
  </si>
  <si>
    <t>-2,19</t>
  </si>
  <si>
    <t>11.606,44</t>
  </si>
  <si>
    <t>RECIBO DREAMFIT MORATALAZ Nº RECIBO 0073 0100 755 CLYFMWJ REF. MANDATO 00009588710100835299698700000</t>
  </si>
  <si>
    <t>-42,90</t>
  </si>
  <si>
    <t>790,35</t>
  </si>
  <si>
    <t xml:space="preserve">RECIBO SANITAS S A DE SEGUROS Nº RECIBO 0073 0100 755 CLXNGQN REF. MANDATO 800018385362 </t>
  </si>
  <si>
    <t>-7,00</t>
  </si>
  <si>
    <t>833,25</t>
  </si>
  <si>
    <t xml:space="preserve">RECIBO SANITAS S A DE SEGUROS Nº RECIBO 0073 0100 755 CLXNGQM REF. MANDATO 800018385362 </t>
  </si>
  <si>
    <t>-117,93</t>
  </si>
  <si>
    <t>840,25</t>
  </si>
  <si>
    <t>-462,47</t>
  </si>
  <si>
    <t>958,18</t>
  </si>
  <si>
    <t>50,00</t>
  </si>
  <si>
    <t>1.420,65</t>
  </si>
  <si>
    <t xml:space="preserve">COMPRA EN APP CRTM, CON LA TARJETA : 5489133208360204 EL 2025-07-30 </t>
  </si>
  <si>
    <t>-32,70</t>
  </si>
  <si>
    <t>1.370,65</t>
  </si>
  <si>
    <t xml:space="preserve">Apple pay: COMPRA EN MERCADONA MANUEL MACHADO, CON LA TARJETA : 5489133208360204 EL 2025-07-28 </t>
  </si>
  <si>
    <t>-2,79</t>
  </si>
  <si>
    <t>1.403,35</t>
  </si>
  <si>
    <t>16,00</t>
  </si>
  <si>
    <t>1.406,14</t>
  </si>
  <si>
    <t xml:space="preserve">Apple pay: COMPRA EN MERCADONA MANUEL MACHADO, CON LA TARJETA : 5489133208360204 EL 2025-07-26 </t>
  </si>
  <si>
    <t>-3,49</t>
  </si>
  <si>
    <t>1.390,14</t>
  </si>
  <si>
    <t xml:space="preserve">Apple pay: COMPRA EN MERCADONA MANUEL MACHADO, CON LA TARJETA : 5489133208360204 EL 2025-07-24 </t>
  </si>
  <si>
    <t>-47,27</t>
  </si>
  <si>
    <t>1.393,63</t>
  </si>
  <si>
    <t xml:space="preserve">RECIBO ORANGE ESPAGNE S.A. Nº RECIBO 0073 0100 755 CLVNQDB REF. MANDATO OSP202308KENAN02276921506 </t>
  </si>
  <si>
    <t>-143,30</t>
  </si>
  <si>
    <t>1.440,90</t>
  </si>
  <si>
    <t xml:space="preserve">RECIBO Naturgy Clientes, S.A.U. Nº RECIBO 0073 0100 755 CLZLTTC REF. MANDATO 000000259696 </t>
  </si>
  <si>
    <t xml:space="preserve">Apple pay: COMPRA EN ALCAMPO S A MORATALAZ, CON LA TARJETA : 5489133208360204 EL 2025-08-02 </t>
  </si>
  <si>
    <t xml:space="preserve">Apple pay: COMPRA EN CARNICAS ALONSO - PAVONES, CON LA TARJETA : 5489133208360204 EL 2025-08-02 </t>
  </si>
  <si>
    <t xml:space="preserve">Apple pay: COMPRA EN MERCADONA MANUEL MACHADO, CON LA TARJETA : 5489133208360204 EL 2025-08-02 </t>
  </si>
  <si>
    <t xml:space="preserve">Apple pay: COMPRA EN MERCADONA MANUEL MACHADO, CON LA TARJETA : 5489133208360204 EL 2025-08-01 </t>
  </si>
  <si>
    <t xml:space="preserve">COMPRA EN APP CRTM, CON LA TARJETA : 5489133208360204 EL 2025-08-07 </t>
  </si>
  <si>
    <t xml:space="preserve">Apple pay: COMPRA EN ALCAMPO S A MORATALAZ, CON LA TARJETA : 5489133208360204 EL 2025-08-06 </t>
  </si>
  <si>
    <t xml:space="preserve">REGULARIZACION COMPRA EN , CON LA TARJETA : 5489133208360204 EL 2025-08-05 </t>
  </si>
  <si>
    <t xml:space="preserve">COMPRA EN APP CRTM, CON LA TARJETA : 5489133208360204 EL 2025-08-05 </t>
  </si>
  <si>
    <t xml:space="preserve">Apple pay: COMPRA EN RemittVen, CON LA TARJETA : 5489133208360204 EL 2025-07-31 </t>
  </si>
  <si>
    <t xml:space="preserve">TRANSFERENCIA DE PEREZ PANTO NICOLAS, CONCEPTO Nivelacion </t>
  </si>
  <si>
    <t xml:space="preserve">COMPRA EN UBER *EATS, CON LA TARJETA : 5489133210353841 EL 2025-08-04 </t>
  </si>
  <si>
    <t xml:space="preserve">COMPRA EN UBER *EATS HELP.UBER.C, CON LA TARJETA : 5489133210353841 EL 2025-08-04 </t>
  </si>
  <si>
    <t xml:space="preserve">Apple pay: COMPRA EN ALAMEDA PELUQUERO, CON LA TARJETA : 5489133210353841 EL 2025-08-06 </t>
  </si>
  <si>
    <t xml:space="preserve">Apple pay: COMPRA EN SILVIA GALLEGO BARRASUS, CON LA TARJETA : 5489133210353841 EL 2025-08-05 </t>
  </si>
  <si>
    <t xml:space="preserve">Apple pay: COMPRA EN RemittVen, CON LA TARJETA : 5489133210353841 EL 2025-07-31 </t>
  </si>
  <si>
    <t xml:space="preserve">Apple pay: COMPRA EN SILVIA GALLEGO BARRASUS, CON LA TARJETA : 5489133210353841 EL 2025-08-04 </t>
  </si>
  <si>
    <t xml:space="preserve">TRANSFERENCIA A FAVOR DE PEREZ PANTO NICOLAS CONCEPTO: Nivelacion </t>
  </si>
  <si>
    <t xml:space="preserve">Apple pay: COMPRA EN MAISON KAYSER ZURBANO, CON LA TARJETA : 5489133208122208 EL 2025-08-08 </t>
  </si>
  <si>
    <t xml:space="preserve">Apple pay: COMPRA EN KFC MORATALAZ 124, CON LA TARJETA : 5489133208122208 EL 2025-08-06 </t>
  </si>
  <si>
    <t xml:space="preserve">Apple pay: COMPRA EN PANISHOP DE LOS VINATEROS, CON LA TARJETA : 5489133208122208 EL 2025-08-06 </t>
  </si>
  <si>
    <t xml:space="preserve">RECIBO DAN'S Nº RECIBO 0073 0100 755 CMBKDBC REF. MANDATO 1QJYY43XYCXGBUV0 </t>
  </si>
  <si>
    <t xml:space="preserve">RECIBO ADESLAS MADRID Nº RECIBO 0073 0100 755 CMBFLRG REF. MANDATO 000282618390 </t>
  </si>
  <si>
    <t xml:space="preserve">RECIBO ADESLAS MADRID Nº RECIBO 0073 0100 755 CMBFLRF REF. MANDATO 000282618390 </t>
  </si>
  <si>
    <t xml:space="preserve">Apple pay: COMPRA EN IKEA GOYA FOOD, CON LA TARJETA : 5489133208122208 EL 2025-08-29 </t>
  </si>
  <si>
    <t xml:space="preserve">Apple pay: COMPRA EN PERFUMERIA PRIMOR, CON LA TARJETA : 5489133208122208 EL 2025-08-29 </t>
  </si>
  <si>
    <t xml:space="preserve">Apple pay: COMPRA EN KFC GOYA2, CON LA TARJETA : 5489133208122208 EL 2025-08-29 </t>
  </si>
  <si>
    <t xml:space="preserve">Apple pay: COMPRA EN VENETA GELATO ITALIANO, CON LA TARJETA : 5489133208122208 EL 2025-08-29 </t>
  </si>
  <si>
    <t xml:space="preserve">TRANSFERENCIA INMEDIATA A FAVOR DE Jesús Gonzalez CONCEPTO Diferencia 2% Alquiler </t>
  </si>
  <si>
    <t xml:space="preserve">Apple pay: COMPRA EN RODILLA SANCHEZ, CON LA TARJETA : 5489133208122208 EL 2025-08-29 </t>
  </si>
  <si>
    <t xml:space="preserve">TRANSFERENCIA DE Currie Brown Iberia SLU, CONCEPTO Nomina agosto 25 </t>
  </si>
  <si>
    <t xml:space="preserve">Apple pay: COMPRA EN SELLA BAKERY, CON LA TARJETA : 5489133208122208 EL 2025-08-27 </t>
  </si>
  <si>
    <t xml:space="preserve">Apple pay: COMPRA EN MERCADONA MANUEL MACHADO, CON LA TARJETA : 5489133208122208 EL 2025-08-25 </t>
  </si>
  <si>
    <t xml:space="preserve">Apple pay: COMPRA EN RODILLA SANCHEZ, CON LA TARJETA : 5489133208122208 EL 2025-08-25 </t>
  </si>
  <si>
    <t xml:space="preserve">Apple pay: COMPRA EN IKEA GOYA HFB, CON LA TARJETA : 5489133208122208 EL 2025-08-24 </t>
  </si>
  <si>
    <t xml:space="preserve">BIZUM DE RICARDO P R CONCEPTO Sin concepto </t>
  </si>
  <si>
    <t xml:space="preserve">Apple pay: COMPRA EN CAFETERIA ESTACION RENFE, CON LA TARJETA : 5489133208122208 EL 2025-08-22 </t>
  </si>
  <si>
    <t xml:space="preserve">Apple pay: COMPRA EN O MOSTEIRO LUIS FDEZ, CON LA TARJETA : 5489133208122208 EL 2025-08-22 </t>
  </si>
  <si>
    <t xml:space="preserve">Apple pay: COMPRA EN FARMACIA M. GARCIA SE#ORA, CON LA TARJETA : 5489133208122208 EL 2025-08-21 </t>
  </si>
  <si>
    <t xml:space="preserve">Apple pay: COMPRA EN FARMACIA LEDE, CON LA TARJETA : 5489133208122208 EL 2025-08-16 </t>
  </si>
  <si>
    <t xml:space="preserve">Apple pay: COMPRA EN CRAVI MODA, CON LA TARJETA : 5489133208122208 EL 2025-08-15 </t>
  </si>
  <si>
    <t xml:space="preserve">Apple pay: COMPRA EN MERCADONA CAMBADOS, CON LA TARJETA : 5489133208122208 EL 2025-08-14 </t>
  </si>
  <si>
    <t xml:space="preserve">Apple pay: COMPRA EN Revolut**6890*, CON LA TARJETA : 5489133208122208 EL 2025-08-11 </t>
  </si>
  <si>
    <t xml:space="preserve">Apple pay: COMPRA EN FARMACIA BERENGUELA, CON LA TARJETA : 5489133208122208 EL 2025-08-12 </t>
  </si>
  <si>
    <t xml:space="preserve">Apple pay: COMPRA EN DANS MADRID, CON LA TARJETA : 5489133208122208 EL 2025-08-09 </t>
  </si>
  <si>
    <t xml:space="preserve">Apple pay: COMPRA EN MCDONALDS-MORATALAZ, CON LA TARJETA : 5489133208122208 EL 2025-08-09 </t>
  </si>
  <si>
    <t xml:space="preserve">Apple pay: COMPRA EN LA JUNTA GASTROBAR, CON LA TARJETA : 5489133210353841 EL 2025-08-29 </t>
  </si>
  <si>
    <t xml:space="preserve">COMPRA EN SSR CASTELLO-GOYA., CON LA TARJETA : 5489133210353841 EL 2025-08-29 </t>
  </si>
  <si>
    <t xml:space="preserve">COMPRA EN UBER *EATS, CON LA TARJETA : 5489133210353841 EL 2025-08-23 </t>
  </si>
  <si>
    <t xml:space="preserve">Apple pay: COMPRA EN NYX*SERVEOSERVICIOSSAU, CON LA TARJETA : 5489133210353841 EL 2025-08-22 </t>
  </si>
  <si>
    <t xml:space="preserve">COMPRA EN UBER *EATS, CON LA TARJETA : 5489133210353841 EL 2025-08-22 </t>
  </si>
  <si>
    <t xml:space="preserve">Apple pay: COMPRA EN IKEA GOYA FOOD, CON LA TARJETA : 5489133210353841 EL 2025-08-24 </t>
  </si>
  <si>
    <t xml:space="preserve">Apple pay: COMPRA EN MISTURA ICECREAM, CON LA TARJETA : 5489133210353841 EL 2025-08-23 </t>
  </si>
  <si>
    <t xml:space="preserve">Apple pay: COMPRA EN MY TOKYS GOYA, CON LA TARJETA : 5489133210353841 EL 2025-08-23 </t>
  </si>
  <si>
    <t xml:space="preserve">Apple pay: COMPRA EN TIGER MADRID CONDE DE PE¥, CON LA TARJETA : 5489133210353841 EL 2025-08-23 </t>
  </si>
  <si>
    <t xml:space="preserve">Apple pay: COMPRA EN MERCADONA MANUEL MACHADO, CON LA TARJETA : 5489133210353841 EL 2025-08-23 </t>
  </si>
  <si>
    <t xml:space="preserve">Apple pay: COMPRA EN LIC 13388, CON LA TARJETA : 5489133210353841 EL 2025-08-22 </t>
  </si>
  <si>
    <t xml:space="preserve">Apple pay: COMPRA EN PANADERIA LA MODIA, CON LA TARJETA : 5489133210353841 EL 2025-08-22 </t>
  </si>
  <si>
    <t xml:space="preserve">Apple pay: COMPRA EN LA CENTRAL HELADERA-EVENT, CON LA TARJETA : 5489133210353841 EL 2025-08-21 </t>
  </si>
  <si>
    <t xml:space="preserve">Apple pay: COMPRA EN FADO, CON LA TARJETA : 5489133210353841 EL 2025-08-17 </t>
  </si>
  <si>
    <t xml:space="preserve">Apple pay: COMPRA EN REST COROA VERDE, CON LA TARJETA : 5489133210353841 EL 2025-08-17 </t>
  </si>
  <si>
    <t xml:space="preserve">Apple pay: COMPRA EN A TABERNA DA CALZADA, CON LA TARJETA : 5489133210353841 EL 2025-08-18 </t>
  </si>
  <si>
    <t xml:space="preserve">Apple pay: COMPRA EN RemittVen, CON LA TARJETA : 5489133210353841 EL 2025-08-15 </t>
  </si>
  <si>
    <t xml:space="preserve">Apple pay: COMPRA EN PANADERIA LA MODIA, CON LA TARJETA : 5489133210353841 EL 2025-08-18 </t>
  </si>
  <si>
    <t xml:space="preserve">Apple pay: COMPRA EN GUMMIX, CON LA TARJETA : 5489133210353841 EL 2025-08-16 </t>
  </si>
  <si>
    <t xml:space="preserve">Apple pay: COMPRA EN NAMARE, CON LA TARJETA : 5489133210353841 EL 2025-08-16 </t>
  </si>
  <si>
    <t xml:space="preserve">Apple pay: COMPRA EN CAFE BAR FEFI#ANS, CON LA TARJETA : 5489133210353841 EL 2025-08-16 </t>
  </si>
  <si>
    <t xml:space="preserve">Apple pay: COMPRA EN PANADERIA OZA, CON LA TARJETA : 5489133210353841 EL 2025-08-16 </t>
  </si>
  <si>
    <t xml:space="preserve">Apple pay: COMPRA EN PANADERIA AQUISGRAN, CON LA TARJETA : 5489133210353841 EL 2025-08-16 </t>
  </si>
  <si>
    <t xml:space="preserve">Apple pay: COMPRA EN PANADERIA AQUISGRAN, CON LA TARJETA : 5489133210353841 EL 2025-08-15 </t>
  </si>
  <si>
    <t xml:space="preserve">Apple pay: COMPRA EN Revolut**0164*, CON LA TARJETA : 5489133210353841 EL 2025-08-12 </t>
  </si>
  <si>
    <t xml:space="preserve">COMPRA EN UBER *TRIP, CON LA TARJETA : 5489133210353841 EL 2025-08-12 </t>
  </si>
  <si>
    <t xml:space="preserve">RECIBO IBERIA CARDS Nº RECIBO 0073 0100 755 CMDCWFF REF. MANDATO 000010295927 </t>
  </si>
  <si>
    <t xml:space="preserve">Apple pay: COMPRA EN PANADERIA LA MODIA, CON LA TARJETA : 5489133210353841 EL 2025-08-13 </t>
  </si>
  <si>
    <t xml:space="preserve">Apple pay: COMPRA EN SANTIAGO DE COMPOSTELA ES, CON LA TARJETA : 5489133210353841 EL 2025-08-12 </t>
  </si>
  <si>
    <t xml:space="preserve">Apple pay: COMPRA EN CAFE BAR FERRADURA, CON LA TARJETA : 5489133210353841 EL 2025-08-12 </t>
  </si>
  <si>
    <t xml:space="preserve">Apple pay: COMPRA EN CASCARA CAFE, CON LA TARJETA : 5489133210353841 EL 2025-08-12 </t>
  </si>
  <si>
    <t xml:space="preserve">Apple pay: COMPRA EN CHURRERIA LA QUINTA, CON LA TARJETA : 5489133210353841 EL 2025-08-12 </t>
  </si>
  <si>
    <t xml:space="preserve">Apple pay: COMPRA EN PRODUCTOS GALLEGOS 15, CON LA TARJETA : 5489133210353841 EL 2025-08-12 </t>
  </si>
  <si>
    <t xml:space="preserve">Apple pay: COMPRA EN RESTAURANTE A CHARCA, CON LA TARJETA : 5489133210353841 EL 2025-08-12 </t>
  </si>
  <si>
    <t xml:space="preserve">Apple pay: COMPRA EN SANTIAGO LOCKERS, CON LA TARJETA : 5489133210353841 EL 2025-08-12 </t>
  </si>
  <si>
    <t xml:space="preserve">Apple pay: COMPRA EN CHAMARTIN EST. BURGUER KI, CON LA TARJETA : 5489133210353841 EL 2025-08-12 </t>
  </si>
  <si>
    <t xml:space="preserve">COMPRA EN UBER *EATS, CON LA TARJETA : 5489133210353841 EL 2025-08-07 </t>
  </si>
  <si>
    <t xml:space="preserve">Apple pay: COMPRA EN EMPANADERIA GALLEGA FURAN, CON LA TARJETA : 5489133210353841 EL 2025-08-11 </t>
  </si>
  <si>
    <t xml:space="preserve">Apple pay: COMPRA EN JHON TORRES PANADERO, CON LA TARJETA : 5489133210353841 EL 2025-08-10 </t>
  </si>
  <si>
    <t xml:space="preserve">COMPRA EN OPENAI *CHATGPT SUBSCR, CON LA TARJETA : 5489133208360204 EL 2025-08-27 </t>
  </si>
  <si>
    <t xml:space="preserve">Apple pay: COMPRA EN ALCAMPO S A MORATALAZ, CON LA TARJETA : 5489133208360204 EL 2025-08-25 </t>
  </si>
  <si>
    <t xml:space="preserve">Apple pay: COMPRA EN ALCAMPO S A MORATALAZ, CON LA TARJETA : 5489133208360204 EL 2025-08-23 </t>
  </si>
  <si>
    <t xml:space="preserve">Apple pay: COMPRA EN MERCADONA MANUEL MACHADO, CON LA TARJETA : 5489133208360204 EL 2025-08-23 </t>
  </si>
  <si>
    <t xml:space="preserve">RECIBO ORANGE ESPAGNE S.A. Nº RECIBO 0073 0100 755 CMDZVWH REF. MANDATO OSP202308KENAN02276921506 </t>
  </si>
  <si>
    <t xml:space="preserve">Apple pay: COMPRA EN MERCADONA CAMBADOS, CON LA TARJETA : 5489133208360204 EL 2025-08-21 </t>
  </si>
  <si>
    <t xml:space="preserve">Apple pay: COMPRA EN EROSKY CITY CAMBADOS, CON LA TARJETA : 5489133208360204 EL 2025-08-21 </t>
  </si>
  <si>
    <t xml:space="preserve">Apple pay: COMPRA EN 893 LIDL CAMBADOS, CON LA TARJETA : 5489133208360204 EL 2025-08-19 </t>
  </si>
  <si>
    <t xml:space="preserve">Apple pay: COMPRA EN 893 LIDL CAMBADOS, CON LA TARJETA : 5489133208360204 EL 2025-08-18 </t>
  </si>
  <si>
    <t xml:space="preserve">COMPRA EN APPLE.COM/BILL, CON LA TARJETA : 5489133208360204 EL 2025-08-13 </t>
  </si>
  <si>
    <t xml:space="preserve">Apple pay: COMPRA EN LA BOUTIQUE DEL PAN, CON LA TARJETA : 5489133208360204 EL 2025-08-15 </t>
  </si>
  <si>
    <t xml:space="preserve">Apple pay: COMPRA EN MERCADONA CAMBADOS, CON LA TARJETA : 5489133208360204 EL 2025-08-14 </t>
  </si>
  <si>
    <t xml:space="preserve">Apple pay: COMPRA EN EROSKI CENTER 3090, CON LA TARJETA : 5489133208360204 EL 2025-08-13 </t>
  </si>
  <si>
    <t xml:space="preserve">Apple pay: COMPRA EN MERCADONA CAMBADOS, CON LA TARJETA : 5489133208360204 EL 2025-08-13 </t>
  </si>
  <si>
    <t xml:space="preserve">Apple pay: COMPRA EN ALCAMPO S A MORATALAZ, CON LA TARJETA : 5489133208360204 EL 2025-08-11 </t>
  </si>
  <si>
    <t xml:space="preserve">Apple pay: COMPRA EN MERCADONA MANUEL MACHADO, CON LA TARJETA : 5489133208360204 EL 2025-08-11 </t>
  </si>
  <si>
    <t xml:space="preserve">Apple pay: COMPRA EN PARAFARMACIA M30, CON LA TARJETA : 5489133208360204 EL 2025-08-10 </t>
  </si>
  <si>
    <t xml:space="preserve">Apple pay: COMPRA EN MERCADONA MANUEL MACHADO, CON LA TARJETA : 5489133208360204 EL 2025-08-09 </t>
  </si>
  <si>
    <t xml:space="preserve">Apple pay: COMPRA EN ALCAMPO S A MORATALAZ, CON LA TARJETA : 5489133208360204 EL 2025-08-09 </t>
  </si>
  <si>
    <t xml:space="preserve">RECIBO Naturgy Clientes, S.A.U. Nº RECIBO 0073 0100 755 CMJHMDW REF. MANDATO 000000259696 </t>
  </si>
  <si>
    <t xml:space="preserve">Apple pay: COMPRA EN MERCADONA MANUEL MACHADO, CON LA TARJETA : 5489133208360204 EL 2025-09-01 </t>
  </si>
  <si>
    <t xml:space="preserve">BIZUM DE CONCEICAO D J CONCEPTO Taxi </t>
  </si>
  <si>
    <t>RECIBO DREAMFIT MORATALAZ Nº RECIBO 0073 0100 755 CMHGRVN REF. MANDATO 00009588710100835299698700000</t>
  </si>
  <si>
    <t xml:space="preserve">RECIBO SANITAS S A DE SEGUROS Nº RECIBO 0073 0100 755 CMGBMRR REF. MANDATO 800018385362 </t>
  </si>
  <si>
    <t xml:space="preserve">REGULARIZACION COMPRA EN , CON LA TARJETA : 5489133208360204 EL 2025-08-31 </t>
  </si>
  <si>
    <t xml:space="preserve">COMPRA EN APP CRTM, CON LA TARJETA : 5489133208360204 EL 2025-08-31 </t>
  </si>
  <si>
    <t xml:space="preserve">Apple pay: COMPRA EN MERCADONA MANUEL MACHADO, CON LA TARJETA : 5489133208360204 EL 2025-08-30 </t>
  </si>
  <si>
    <t xml:space="preserve">Apple pay: COMPRA EN ALCAMPO S A MORATALAZ, CON LA TARJETA : 5489133208360204 EL 2025-08-30 </t>
  </si>
  <si>
    <t xml:space="preserve">COMPRA EN UBER *TRIP, CON LA TARJETA : 5489133210353841 EL 2025-09-01 </t>
  </si>
  <si>
    <t xml:space="preserve">COMPRA EN UBER *EATS, CON LA TARJETA : 5489133210353841 EL 2025-08-30 </t>
  </si>
  <si>
    <t xml:space="preserve">COMPRA EN UBER *EATS, CON LA TARJETA : 5489133210353841 EL 2025-08-31 </t>
  </si>
  <si>
    <t xml:space="preserve">COMPRA EN UBER *EATS, CON LA TARJETA : 5489133210353841 EL 2025-08-27 </t>
  </si>
  <si>
    <t xml:space="preserve">COMPRA EN UBER *EATS, CON LA TARJETA : 5489133210353841 EL 2025-08-28 </t>
  </si>
  <si>
    <t xml:space="preserve">TRANSFERENCIA INMEDIATA DE E KABEL ESPANA S.L. CONCEPTO pago nomina NP agosto 2025 pag </t>
  </si>
  <si>
    <t xml:space="preserve">Apple pay: COMPRA EN MERCADONA MANUEL MACHADO, CON LA TARJETA : 5489133210353841 EL 2025-08-30 </t>
  </si>
  <si>
    <t xml:space="preserve">COMPRA EN EL CORTE INGLES DEPARTAM., CON LA TARJETA : 5489133210353841 EL 2025-08-30 </t>
  </si>
  <si>
    <t xml:space="preserve">Apple pay: COMPRA EN ALCAMPO S A MORATALAZ, CON LA TARJETA : 5489133210353841 EL 2025-08-30 </t>
  </si>
  <si>
    <t xml:space="preserve">BIZUM A FAVOR DE JUAN D M CONCEPTO: Sin concepto </t>
  </si>
  <si>
    <t xml:space="preserve">Apple pay: COMPRA EN RODILLA SANCHEZ, CON LA TARJETA : 5489133208122208 EL 2025-09-05 </t>
  </si>
  <si>
    <t xml:space="preserve">RECIBO DAN'S Nº RECIBO 0073 0100 755 CMKPRGC REF. MANDATO 1QJYY43XYCXGBUV0 </t>
  </si>
  <si>
    <t xml:space="preserve">DISPOSICION EN CAJERO CON LA TARJETA 5489133208122208, COMISION 0,00, EL 2025-09-03 </t>
  </si>
  <si>
    <t xml:space="preserve">Apple pay: COMPRA EN DANS MADRID, CON LA TARJETA : 5489133208122208 EL 2025-08-30 </t>
  </si>
  <si>
    <t xml:space="preserve">BIZUM DE JENNY R A CONCEPTO Gasto </t>
  </si>
  <si>
    <t xml:space="preserve">BIZUM DE CONCEICAO D J CONCEPTO Sin concepto </t>
  </si>
  <si>
    <t xml:space="preserve">Apple pay: COMPRA EN ALCAMPO S A MORATALAZ, CON LA TARJETA : 5489133208122208 EL 2025-08-31 </t>
  </si>
  <si>
    <t xml:space="preserve">Apple pay: COMPRA EN Revolut**8271*, CON LA TARJETA : 5489133208360204 EL 2025-11-11 </t>
  </si>
  <si>
    <t xml:space="preserve">BIZUM DE GREGORY J R CONCEPTO cachapas </t>
  </si>
  <si>
    <t xml:space="preserve">Apple pay: COMPRA EN ALCAMPO MORATALAZ, CON LA TARJETA : 5489133208360204 EL 2025-11-09 </t>
  </si>
  <si>
    <t xml:space="preserve">Apple pay: COMPRA EN ALCAMPO MORATALAZ, CON LA TARJETA : 5489133208360204 EL 2025-11-08 </t>
  </si>
  <si>
    <t xml:space="preserve">Apple pay: COMPRA EN MERCADONA MANUEL MACHADO, CON LA TARJETA : 5489133208360204 EL 2025-11-08 </t>
  </si>
  <si>
    <t xml:space="preserve">COMPRA EN APP CRTM, CON LA TARJETA : 5489133208360204 EL 2025-11-07 </t>
  </si>
  <si>
    <t xml:space="preserve">Apple pay: COMPRA EN MERCADONA MANUEL MACHADO, CON LA TARJETA : 5489133208360204 EL 2025-11-06 </t>
  </si>
  <si>
    <t xml:space="preserve">Apple pay: COMPRA EN ALCAMPO MORATALAZ, CON LA TARJETA : 5489133208360204 EL 2025-11-04 </t>
  </si>
  <si>
    <t xml:space="preserve">RECIBO Naturgy Clientes, S.A.U. Nº RECIBO 0073 0100 755 CNDTBMY REF. MANDATO 000000259696 </t>
  </si>
  <si>
    <t xml:space="preserve">COMPRA EN APP CRTM, CON LA TARJETA : 5489133208360204 EL 2025-11-03 </t>
  </si>
  <si>
    <t>RECIBO DREAMFIT MORATALAZ Nº RECIBO 0073 0100 755 CNCNLRQ REF. MANDATO 00009588710100835299698700000</t>
  </si>
  <si>
    <t xml:space="preserve">RECIBO SANITAS S A DE SEGUROS Nº RECIBO 0073 0100 755 CNBCRKV REF. MANDATO 800018385362 </t>
  </si>
  <si>
    <t xml:space="preserve">RECIBO SANITAS S A DE SEGUROS Nº RECIBO 0073 0100 755 CNBCRKT REF. MANDATO 800018385362 </t>
  </si>
  <si>
    <t xml:space="preserve">Apple pay: COMPRA EN MERCADONA MANUEL MACHADO, CON LA TARJETA : 5489133208360204 EL 2025-11-01 </t>
  </si>
  <si>
    <t xml:space="preserve">Apple pay: COMPRA EN ALCAMPO MORATALAZ, CON LA TARJETA : 5489133208360204 EL 2025-11-01 </t>
  </si>
  <si>
    <t xml:space="preserve">COMPRA EN OPENAI *CHATGPT SUBSCR, CON LA TARJETA : 5489133208360204 EL 2025-10-27 </t>
  </si>
  <si>
    <t xml:space="preserve">COMPRA EN APP CRTM, CON LA TARJETA : 5489133208360204 EL 2025-10-28 </t>
  </si>
  <si>
    <t xml:space="preserve">BIZUM DE CONCEICAO D J CONCEPTO Gastos Nicolas P </t>
  </si>
  <si>
    <t xml:space="preserve">Apple pay: COMPRA EN ALCAMPO MORATALAZ, CON LA TARJETA : 5489133208360204 EL 2025-10-25 </t>
  </si>
  <si>
    <t xml:space="preserve">Apple pay: COMPRA EN MERCADONA MANUEL MACHADO, CON LA TARJETA : 5489133208360204 EL 2025-10-25 </t>
  </si>
  <si>
    <t xml:space="preserve">BIZUM DE ANDRES A Y CONCEPTO Cervezas </t>
  </si>
  <si>
    <t xml:space="preserve">RECIBO ORANGE ESPAGNE S.A. Nº RECIBO 0073 0100 755 CMYWQSX REF. MANDATO OSP202308KENAN02276921506 </t>
  </si>
  <si>
    <t xml:space="preserve">Apple pay: COMPRA EN MERCADONA MANUEL MACHADO, CON LA TARJETA : 5489133208360204 EL 2025-10-21 </t>
  </si>
  <si>
    <t xml:space="preserve">BIZUM DE GREGORY J R CONCEPTO Sin concepto </t>
  </si>
  <si>
    <t xml:space="preserve">Apple pay: COMPRA EN MERCADONA MANUEL MACHADO, CON LA TARJETA : 5489133208360204 EL 2025-10-18 </t>
  </si>
  <si>
    <t xml:space="preserve">Apple pay: COMPRA EN ALCAMPO MORATALAZ, CON LA TARJETA : 5489133208360204 EL 2025-10-18 </t>
  </si>
  <si>
    <t xml:space="preserve">RECIBO Vodafone Servicios, S.L.U. Nº RECIBO 0073 0100 755 CMXVVQC REF. MANDATO 0116485520 </t>
  </si>
  <si>
    <t xml:space="preserve">COMPRA EN APPLE.COM/BILL, CON LA TARJETA : 5489133208360204 EL 2025-10-13 </t>
  </si>
  <si>
    <t xml:space="preserve">BIZUM DE RAINIER D J CONCEPTO Birras </t>
  </si>
  <si>
    <t xml:space="preserve">COMPRA EN SSR CASTELLO-GOYA., CON LA TARJETA : 5489133208360204 EL 2025-10-13 </t>
  </si>
  <si>
    <t xml:space="preserve">Apple pay: COMPRA EN NORMAL MADRID, CON LA TARJETA : 5489133208360204 EL 2025-10-11 </t>
  </si>
  <si>
    <t xml:space="preserve">Apple pay: COMPRA EN TGTG 5m0fw4m1b0c80, CON LA TARJETA : 5489133208360204 EL 2025-10-09 </t>
  </si>
  <si>
    <t xml:space="preserve">Apple pay: COMPRA EN Revolut**6925*, CON LA TARJETA : 5489133208360204 EL 2025-10-11 </t>
  </si>
  <si>
    <t xml:space="preserve">Apple pay: COMPRA EN ALCAMPO MORATALAZ, CON LA TARJETA : 5489133208360204 EL 2025-10-12 </t>
  </si>
  <si>
    <t xml:space="preserve">Apple pay: COMPRA EN ALCAMPO MORATALAZ, CON LA TARJETA : 5489133208360204 EL 2025-10-11 </t>
  </si>
  <si>
    <t xml:space="preserve">Apple pay: COMPRA EN MERCADONA MANUEL MACHADO, CON LA TARJETA : 5489133208360204 EL 2025-10-11 </t>
  </si>
  <si>
    <t xml:space="preserve">Apple pay: COMPRA EN MERCADONA MANUEL MACHADO, CON LA TARJETA : 5489133208360204 EL 2025-10-09 </t>
  </si>
  <si>
    <t xml:space="preserve">Apple pay: COMPRA EN Revolut**6925*, CON LA TARJETA : 5489133208360204 EL 2025-10-06 </t>
  </si>
  <si>
    <t xml:space="preserve">Apple pay: COMPRA EN A DELICIA, CON LA TARJETA : 5489133208360204 EL 2025-10-07 </t>
  </si>
  <si>
    <t xml:space="preserve">BIZUM DE MICHAEL W V CONCEPTO COMIDA ITALO MEXICANA </t>
  </si>
  <si>
    <t xml:space="preserve">Apple pay: COMPRA EN IKEA GOYA HFB, CON LA TARJETA : 5489133208360204 EL 2025-10-06 </t>
  </si>
  <si>
    <t xml:space="preserve">RECIBO Naturgy Clientes, S.A.U. Nº RECIBO 0073 0100 755 CMVFGDJ REF. MANDATO 000000259696 </t>
  </si>
  <si>
    <t xml:space="preserve">COMPRA EN EL CORTE INGLES-DEPARTAM., CON LA TARJETA : 5489133208360204 EL 2025-10-04 </t>
  </si>
  <si>
    <t xml:space="preserve">Apple pay: COMPRA EN MERCADONA MANUEL MACHADO, CON LA TARJETA : 5489133208360204 EL 2025-10-03 </t>
  </si>
  <si>
    <t xml:space="preserve">COMPRA EN APP CRTM, CON LA TARJETA : 5489133208360204 EL 2025-10-03 </t>
  </si>
  <si>
    <t xml:space="preserve">Apple pay: COMPRA EN CARREFOUR 0007, CON LA TARJETA : 5489133208360204 EL 2025-09-29 </t>
  </si>
  <si>
    <t xml:space="preserve">TRANSFERENCIA DE TOTALENERGIES CLIENTES S.A.U., CONCEPTO Abono TotalEnergies 700008580457 </t>
  </si>
  <si>
    <t>RECIBO DREAMFIT MORATALAZ Nº RECIBO 0073 0100 755 CMQXGKC REF. MANDATO 00009588710100835299698700000</t>
  </si>
  <si>
    <t xml:space="preserve">RECIBO SANITAS S A DE SEGUROS Nº RECIBO 0073 0100 755 CMQBGNS REF. MANDATO 800018385362 </t>
  </si>
  <si>
    <t xml:space="preserve">Apple pay: COMPRA EN CRF EXP MIL4868, CON LA TARJETA : 5489133208360204 EL 2025-09-27 </t>
  </si>
  <si>
    <t xml:space="preserve">COMPRA EN APP CRTM, CON LA TARJETA : 5489133208360204 EL 2025-09-30 </t>
  </si>
  <si>
    <t xml:space="preserve">COMPRA EN OPENAI *CHATGPT SUBSCR, CON LA TARJETA : 5489133208360204 EL 2025-09-27 </t>
  </si>
  <si>
    <t xml:space="preserve">COMPRA EN APP CRTM, CON LA TARJETA : 5489133208360204 EL 2025-09-29 </t>
  </si>
  <si>
    <t xml:space="preserve">Apple pay: COMPRA EN ALCAMPO S A MORATALAZ, CON LA TARJETA : 5489133208360204 EL 2025-09-27 </t>
  </si>
  <si>
    <t xml:space="preserve">Apple pay: COMPRA EN MERCADONA MANUEL MACHADO, CON LA TARJETA : 5489133208360204 EL 2025-09-27 </t>
  </si>
  <si>
    <t xml:space="preserve">Apple pay: COMPRA EN MERCADONA MANUEL MACHADO, CON LA TARJETA : 5489133208360204 EL 2025-09-25 </t>
  </si>
  <si>
    <t xml:space="preserve">Apple pay: COMPRA EN ALCAMPO S A MORATALAZ, CON LA TARJETA : 5489133208360204 EL 2025-09-23 </t>
  </si>
  <si>
    <t>RECIBO TotalEnergies ClientesSAU Nº RECIBO 0073 0100 755 CMNYWMR REF. MANDATO NCESIGS241020230000000</t>
  </si>
  <si>
    <t xml:space="preserve">RECIBO ORANGE ESPAGNE S.A. Nº RECIBO 0073 0100 755 CMNYNFP REF. MANDATO OSP202308KENAN02276921506 </t>
  </si>
  <si>
    <t xml:space="preserve">COMPRA EN SSR CASTELLO-GOYA., CON LA TARJETA : 5489133208360204 EL 2025-09-22 </t>
  </si>
  <si>
    <t xml:space="preserve">Apple pay: COMPRA EN ALIMENTACION NARVAEZ 46, CON LA TARJETA : 5489133208360204 EL 2025-09-21 </t>
  </si>
  <si>
    <t xml:space="preserve">BIZUM A FAVOR DE RICARDO P R CONCEPTO: Sin concepto </t>
  </si>
  <si>
    <t xml:space="preserve">Apple pay: COMPRA EN MERCADONA MANUEL MACHADO, CON LA TARJETA : 5489133208360204 EL 2025-09-20 </t>
  </si>
  <si>
    <t xml:space="preserve">Apple pay: COMPRA EN MERCADONA MANUEL MACHADO, CON LA TARJETA : 5489133208360204 EL 2025-09-17 </t>
  </si>
  <si>
    <t xml:space="preserve">Apple pay: COMPRA EN MERCADONA MANUEL MACHADO, CON LA TARJETA : 5489133208360204 EL 2025-09-16 </t>
  </si>
  <si>
    <t xml:space="preserve">COMPRA EN APPLE.COM/BILL, CON LA TARJETA : 5489133208360204 EL 2025-09-13 </t>
  </si>
  <si>
    <t xml:space="preserve">COMPRA EN APP CRTM, CON LA TARJETA : 5489133208360204 EL 2025-09-14 </t>
  </si>
  <si>
    <t xml:space="preserve">Apple pay: COMPRA EN MERCADONA MANUEL MACHADO, CON LA TARJETA : 5489133208360204 EL 2025-09-13 </t>
  </si>
  <si>
    <t xml:space="preserve">COMPRA EN APP CRTM, CON LA TARJETA : 5489133208360204 EL 2025-09-07 </t>
  </si>
  <si>
    <t xml:space="preserve">Apple pay: COMPRA EN CARNICERIA ALONSO - MANUE, CON LA TARJETA : 5489133208360204 EL 2025-09-06 </t>
  </si>
  <si>
    <t xml:space="preserve">Apple pay: COMPRA EN MERCADONA MANUEL MACHADO, CON LA TARJETA : 5489133208360204 EL 2025-09-06 </t>
  </si>
  <si>
    <t xml:space="preserve">Apple pay: COMPRA EN ALCAMPO S A MORATALAZ, CON LA TARJETA : 5489133208360204 EL 2025-09-06 </t>
  </si>
  <si>
    <t xml:space="preserve">COMPRA EN SSR CASTELLO-GOYA., CON LA TARJETA : 5489133208122208 EL 2025-11-14 </t>
  </si>
  <si>
    <t xml:space="preserve">COMPRA EN EL CORTE INGLES-DEPARTAM., CON LA TARJETA : 5489133208122208 EL 2025-11-14 </t>
  </si>
  <si>
    <t xml:space="preserve">Apple pay: COMPRA EN JL8 MADRID, CON LA TARJETA : 5489133208122208 EL 2025-11-14 </t>
  </si>
  <si>
    <t xml:space="preserve">BIZUM DE BEATRIZ V C CONCEPTO transporte </t>
  </si>
  <si>
    <t xml:space="preserve">Apple pay: COMPRA EN METRO DE MADRID S.A., CON LA TARJETA : 5489133208122208 EL 2025-11-14 </t>
  </si>
  <si>
    <t xml:space="preserve">Apple pay: COMPRA EN Revolut**6890*, CON LA TARJETA : 5489133208122208 EL 2025-11-11 </t>
  </si>
  <si>
    <t xml:space="preserve">Apple pay: COMPRA EN SELLA BAKERY, CON LA TARJETA : 5489133208122208 EL 2025-11-12 </t>
  </si>
  <si>
    <t xml:space="preserve">Apple pay: COMPRA EN Revolut**2707*, CON LA TARJETA : 5489133208122208 EL 2025-11-08 </t>
  </si>
  <si>
    <t xml:space="preserve">Apple pay: COMPRA EN IKEA GOYA HFB, CON LA TARJETA : 5489133208122208 EL 2025-11-07 </t>
  </si>
  <si>
    <t xml:space="preserve">RECIBO DAN'S Nº RECIBO 0073 0100 755 CNGCJCR REF. MANDATO 1QJYY43XYCXGBUV0 </t>
  </si>
  <si>
    <t xml:space="preserve">COMPRA EN SSR CASTELLO-GOYA., CON LA TARJETA : 5489133208122208 EL 2025-11-04 </t>
  </si>
  <si>
    <t xml:space="preserve">Apple pay: COMPRA EN Uniqlo Castellana, CON LA TARJETA : 5489133208122208 EL 2025-11-02 </t>
  </si>
  <si>
    <t xml:space="preserve">Apple pay: COMPRA EN Revolut**6890*, CON LA TARJETA : 5489133208122208 EL 2025-11-02 </t>
  </si>
  <si>
    <t xml:space="preserve">BIZUM DE JENNY R A CONCEPTO Gym </t>
  </si>
  <si>
    <t xml:space="preserve">Apple pay: COMPRA EN PRIMARK CONDE PENALVER, CON LA TARJETA : 5489133208122208 EL 2025-10-31 </t>
  </si>
  <si>
    <t xml:space="preserve">Apple pay: COMPRA EN MAISON KAYSER ZURBANO, CON LA TARJETA : 5489133208122208 EL 2025-11-03 </t>
  </si>
  <si>
    <t xml:space="preserve">COMPRA EN EL CORTE INGLES-DEPARTAM., CON LA TARJETA : 5489133208122208 EL 2025-11-02 </t>
  </si>
  <si>
    <t xml:space="preserve">Apple pay: COMPRA EN IKEA GOYA FOOD, CON LA TARJETA : 5489133208122208 EL 2025-10-31 </t>
  </si>
  <si>
    <t xml:space="preserve">BIZUM A FAVOR DE JENNY R A CONCEPTO: Sin concepto </t>
  </si>
  <si>
    <t xml:space="preserve">Apple pay: COMPRA EN RODILLA GOYA, CON LA TARJETA : 5489133208122208 EL 2025-10-31 </t>
  </si>
  <si>
    <t xml:space="preserve">TRANSFERENCIA DE Currie Brown Iberia SLU, CONCEPTO Nomina octubre </t>
  </si>
  <si>
    <t xml:space="preserve">Apple pay: COMPRA EN MAISON KAYSER ZURBANO, CON LA TARJETA : 5489133208122208 EL 2025-10-30 </t>
  </si>
  <si>
    <t xml:space="preserve">Apple pay: COMPRA EN SUBWAY, CON LA TARJETA : 5489133208122208 EL 2025-10-30 </t>
  </si>
  <si>
    <t xml:space="preserve">BIZUM A FAVOR DE GREGORY J R CONCEPTO: Torreznos </t>
  </si>
  <si>
    <t xml:space="preserve">BIZUM A FAVOR DE ANDRES A Y CONCEPTO: Torreznos </t>
  </si>
  <si>
    <t xml:space="preserve">COMPRA EN SSR CASTELLO-GOYA., CON LA TARJETA : 5489133208122208 EL 2025-10-28 </t>
  </si>
  <si>
    <t xml:space="preserve">Apple pay: COMPRA EN APPLE.COM/US, CON LA TARJETA : 5489133208122208 EL 2025-10-23 </t>
  </si>
  <si>
    <t xml:space="preserve">Apple pay: COMPRA EN IKEA GOYA HFB, CON LA TARJETA : 5489133208122208 EL 2025-10-25 </t>
  </si>
  <si>
    <t xml:space="preserve">Apple pay: COMPRA EN IKEA GOYA FOOD, CON LA TARJETA : 5489133208122208 EL 2025-10-25 </t>
  </si>
  <si>
    <t xml:space="preserve">Apple pay: COMPRA EN MANOLO BAKES, CON LA TARJETA : 5489133208122208 EL 2025-10-25 </t>
  </si>
  <si>
    <t xml:space="preserve">Apple pay: COMPRA EN FARMACIA FERNANDO SANT, CON LA TARJETA : 5489133208122208 EL 2025-10-24 </t>
  </si>
  <si>
    <t xml:space="preserve">Apple pay: COMPRA EN RODILLA GOYA, CON LA TARJETA : 5489133208122208 EL 2025-10-22 </t>
  </si>
  <si>
    <t xml:space="preserve">Apple pay: COMPRA EN MADREAMIGA, CON LA TARJETA : 5489133208122208 EL 2025-10-22 </t>
  </si>
  <si>
    <t xml:space="preserve">Apple pay: COMPRA EN EMPRESA MUNICIPAL EMT, CON LA TARJETA : 5489133208122208 EL 2025-10-21 </t>
  </si>
  <si>
    <t xml:space="preserve">Apple pay: COMPRA EN LICENCIADA CLOTILDE FERNA, CON LA TARJETA : 5489133208122208 EL 2025-10-17 </t>
  </si>
  <si>
    <t xml:space="preserve">Apple pay: COMPRA EN RODILLA SANCHEZ, CON LA TARJETA : 5489133208122208 EL 2025-10-17 </t>
  </si>
  <si>
    <t xml:space="preserve">Apple pay: COMPRA EN SUBWAY, CON LA TARJETA : 5489133208122208 EL 2025-10-15 </t>
  </si>
  <si>
    <t xml:space="preserve">BIZUM DE CONCEICAO D J CONCEPTO Peluqueria </t>
  </si>
  <si>
    <t xml:space="preserve">COMPRA EN SSR CASTELLO-GOYA., CON LA TARJETA : 5489133208122208 EL 2025-10-14 </t>
  </si>
  <si>
    <t xml:space="preserve">DISPOSICION EN CAJERO CON LA TARJETA 5489133208122208, COMISION 0,00, EL 2025-10-14 </t>
  </si>
  <si>
    <t xml:space="preserve">Apple pay: COMPRA EN IKEA GOYA FOOD, CON LA TARJETA : 5489133208122208 EL 2025-10-14 </t>
  </si>
  <si>
    <t xml:space="preserve">Apple pay: COMPRA EN MERCADONA MANUEL MACHADO, CON LA TARJETA : 5489133208122208 EL 2025-10-11 </t>
  </si>
  <si>
    <t xml:space="preserve">Apple pay: COMPRA EN MARIA CROQUETAS, CON LA TARJETA : 5489133208122208 EL 2025-10-10 </t>
  </si>
  <si>
    <t xml:space="preserve">Apple pay: COMPRA EN MAISON KAYSER ZURBANO, CON LA TARJETA : 5489133208122208 EL 2025-10-07 </t>
  </si>
  <si>
    <t xml:space="preserve">Apple pay: COMPRA EN RODILLA SANCHEZ, CON LA TARJETA : 5489133208122208 EL 2025-10-07 </t>
  </si>
  <si>
    <t xml:space="preserve">COMPRA EN SSR CASTELLO-GOYA., CON LA TARJETA : 5489133208122208 EL 2025-10-06 </t>
  </si>
  <si>
    <t xml:space="preserve">Apple pay: COMPRA EN Revolut**6890*, CON LA TARJETA : 5489133208122208 EL 2025-10-03 </t>
  </si>
  <si>
    <t xml:space="preserve">RECIBO DAN'S Nº RECIBO 0073 0100 755 CMVDXBM REF. MANDATO 1QJYY43XYCXGBUV0 </t>
  </si>
  <si>
    <t xml:space="preserve">Apple pay: COMPRA EN CALZADOS LOMAS, CON LA TARJETA : 5489133208122208 EL 2025-10-04 </t>
  </si>
  <si>
    <t xml:space="preserve">Apple pay: COMPRA EN IKEA GOYA FOOD, CON LA TARJETA : 5489133208122208 EL 2025-10-03 </t>
  </si>
  <si>
    <t xml:space="preserve">Apple pay: COMPRA EN DANS MADRID, CON LA TARJETA : 5489133208122208 EL 2025-09-30 </t>
  </si>
  <si>
    <t xml:space="preserve">Apple pay: COMPRA EN MAISON KAYSER ZURBANO, CON LA TARJETA : 5489133208122208 EL 2025-10-02 </t>
  </si>
  <si>
    <t xml:space="preserve">COMPRA EN EL CORTE INGLES DEPARTAM., CON LA TARJETA : 5489133208122208 EL 2025-10-01 </t>
  </si>
  <si>
    <t xml:space="preserve">Apple pay: COMPRA EN VENCHI Milano MXP T1-S, CON LA TARJETA : 5489133208122208 EL 2025-09-29 </t>
  </si>
  <si>
    <t xml:space="preserve">Apple pay: COMPRA EN ERRE BAR VILLA MONASTE, CON LA TARJETA : 5489133208122208 EL 2025-09-28 </t>
  </si>
  <si>
    <t xml:space="preserve">TRANSFERENCIA A FAVOR DE Cristina Paz Rodríguez &amp; Nicolás Daniel CONCEPTO: Cuenta Cris y Nico </t>
  </si>
  <si>
    <t xml:space="preserve">Apple pay: COMPRA EN RODILLA SANCHEZ, CON LA TARJETA : 5489133208122208 EL 2025-09-30 </t>
  </si>
  <si>
    <t xml:space="preserve">Apple pay: COMPRA EN A'VUCCIRIA, CON LA TARJETA : 5489133208122208 EL 2025-09-27 </t>
  </si>
  <si>
    <t xml:space="preserve">Apple pay: COMPRA EN KIKO MILANO, CON LA TARJETA : 5489133208122208 EL 2025-09-27 </t>
  </si>
  <si>
    <t xml:space="preserve">Apple pay: COMPRA EN VENCHI MI Buenos Aires, CON LA TARJETA : 5489133208122208 EL 2025-09-27 </t>
  </si>
  <si>
    <t xml:space="preserve">Apple pay: COMPRA EN LEONARDO3 MUSEUM MILAN, CON LA TARJETA : 5489133208122208 EL 2025-09-26 </t>
  </si>
  <si>
    <t xml:space="preserve">Apple pay: COMPRA EN CAFFETTERIA DANTE, CON LA TARJETA : 5489133208122208 EL 2025-09-26 </t>
  </si>
  <si>
    <t xml:space="preserve">Apple pay: COMPRA EN VIA PASTERIA, CON LA TARJETA : 5489133208122208 EL 2025-09-26 </t>
  </si>
  <si>
    <t xml:space="preserve">Apple pay: COMPRA EN TRATTORIA LA MADONNINA, CON LA TARJETA : 5489133208122208 EL 2025-09-27 </t>
  </si>
  <si>
    <t xml:space="preserve">TRANSFERENCIA DE Currie Brown Iberia SLU, CONCEPTO Nomina Septiembre </t>
  </si>
  <si>
    <t xml:space="preserve">Apple pay: COMPRA EN PARAFARMACIA M30, CON LA TARJETA : 5489133208122208 EL 2025-09-25 </t>
  </si>
  <si>
    <t xml:space="preserve">Apple pay: COMPRA EN IKEA GOYA FOOD, CON LA TARJETA : 5489133208122208 EL 2025-09-25 </t>
  </si>
  <si>
    <t xml:space="preserve">Apple pay: COMPRA EN TIGER GOYA,20, CON LA TARJETA : 5489133208122208 EL 2025-09-25 </t>
  </si>
  <si>
    <t xml:space="preserve">Apple pay: COMPRA EN RODILLA SANCHEZ, CON LA TARJETA : 5489133208122208 EL 2025-09-25 </t>
  </si>
  <si>
    <t xml:space="preserve">Apple pay: COMPRA EN IKEA GOYA FOOD, CON LA TARJETA : 5489133208122208 EL 2025-09-24 </t>
  </si>
  <si>
    <t xml:space="preserve">Apple pay: COMPRA EN Revolut**6890*, CON LA TARJETA : 5489133208122208 EL 2025-09-22 </t>
  </si>
  <si>
    <t xml:space="preserve">Apple pay: COMPRA EN MCDONALDS-MORATALAZ, CON LA TARJETA : 5489133208122208 EL 2025-09-23 </t>
  </si>
  <si>
    <t xml:space="preserve">Apple pay: COMPRA EN ALAMEDA PELUQUERO, CON LA TARJETA : 5489133208122208 EL 2025-09-23 </t>
  </si>
  <si>
    <t xml:space="preserve">Apple pay: COMPRA EN Revolut**6890*, CON LA TARJETA : 5489133208122208 EL 2025-09-20 </t>
  </si>
  <si>
    <t xml:space="preserve">BIZUM DE CONCEICAO D J CONCEPTO Medicina </t>
  </si>
  <si>
    <t xml:space="preserve">Apple pay: COMPRA EN FCIA.DAVIL AVELLANA, CON LA TARJETA : 5489133208122208 EL 2025-09-21 </t>
  </si>
  <si>
    <t xml:space="preserve">Apple pay: COMPRA EN L0IG88 HOSP NUESTRA SRA., CON LA TARJETA : 5489133208122208 EL 2025-09-21 </t>
  </si>
  <si>
    <t xml:space="preserve">Apple pay: COMPRA EN IKEA GOYA FOOD, CON LA TARJETA : 5489133208122208 EL 2025-09-19 </t>
  </si>
  <si>
    <t xml:space="preserve">Apple pay: COMPRA EN BALBISIANA, CON LA TARJETA : 5489133208122208 EL 2025-09-19 </t>
  </si>
  <si>
    <t xml:space="preserve">Apple pay: COMPRA EN RODILLA SANCHEZ, CON LA TARJETA : 5489133208122208 EL 2025-09-19 </t>
  </si>
  <si>
    <t xml:space="preserve">Apple pay: COMPRA EN MCDONALDS-MORATALAZ, CON LA TARJETA : 5489133208122208 EL 2025-09-18 </t>
  </si>
  <si>
    <t xml:space="preserve">Apple pay: COMPRA EN IKEA GOYA FOOD, CON LA TARJETA : 5489133208122208 EL 2025-09-17 </t>
  </si>
  <si>
    <t xml:space="preserve">Apple pay: COMPRA EN FARMACIA M30, CON LA TARJETA : 5489133208122208 EL 2025-09-15 </t>
  </si>
  <si>
    <t xml:space="preserve">Apple pay: COMPRA EN ALCAMPO S A MORATALAZ, CON LA TARJETA : 5489133208122208 EL 2025-09-15 </t>
  </si>
  <si>
    <t xml:space="preserve">Apple pay: COMPRA EN CULINARIUM-MADRID ALCALA, CON LA TARJETA : 5489133208122208 EL 2025-09-13 </t>
  </si>
  <si>
    <t xml:space="preserve">Apple pay: COMPRA EN EMPRESA MUNICIPAL EMT, CON LA TARJETA : 5489133208122208 EL 2025-09-13 </t>
  </si>
  <si>
    <t xml:space="preserve">Apple pay: COMPRA EN MCDONALDS-MORATALAZ, CON LA TARJETA : 5489133208122208 EL 2025-09-12 </t>
  </si>
  <si>
    <t xml:space="preserve">Apple pay: COMPRA EN ALCAMPO S A MORATALAZ, CON LA TARJETA : 5489133208122208 EL 2025-09-12 </t>
  </si>
  <si>
    <t xml:space="preserve">Apple pay: COMPRA EN DANS MADRID, CON LA TARJETA : 5489133208122208 EL 2025-09-10 </t>
  </si>
  <si>
    <t xml:space="preserve">Apple pay: COMPRA EN RODILLA GOYA, CON LA TARJETA : 5489133208122208 EL 2025-09-12 </t>
  </si>
  <si>
    <t xml:space="preserve">Apple pay: COMPRA EN METRO DE MADRID S.A., CON LA TARJETA : 5489133208122208 EL 2025-09-12 </t>
  </si>
  <si>
    <t xml:space="preserve">Apple pay: COMPRA EN RODILLA SANCHEZ, CON LA TARJETA : 5489133208122208 EL 2025-09-12 </t>
  </si>
  <si>
    <t xml:space="preserve">COMPRA EN SSR CASTELLO-GOYA., CON LA TARJETA : 5489133208122208 EL 2025-09-11 </t>
  </si>
  <si>
    <t xml:space="preserve">Apple pay: COMPRA EN BAKERY BREAD, CON LA TARJETA : 5489133208122208 EL 2025-09-11 </t>
  </si>
  <si>
    <t xml:space="preserve">COMPRA EN SSR CASTELLO-GOYA., CON LA TARJETA : 5489133208122208 EL 2025-09-10 </t>
  </si>
  <si>
    <t xml:space="preserve">Apple pay: COMPRA EN MCDONALDS-MORATALAZ, CON LA TARJETA : 5489133208122208 EL 2025-09-09 </t>
  </si>
  <si>
    <t xml:space="preserve">Apple pay: COMPRA EN MERCADONA MANUEL MACHADO, CON LA TARJETA : 5489133208122208 EL 2025-09-08 </t>
  </si>
  <si>
    <t xml:space="preserve">Apple pay: COMPRA EN MCDONALDS-MORATALAZ, CON LA TARJETA : 5489133208122208 EL 2025-09-08 </t>
  </si>
  <si>
    <t xml:space="preserve">Apple pay: COMPRA EN MERCADONA MANUEL MACHADO, CON LA TARJETA : 5489133210353841 EL 2025-11-12 </t>
  </si>
  <si>
    <t xml:space="preserve">Apple pay: COMPRA EN MERCADONA MANUEL MACHADO, CON LA TARJETA : 5489133210353841 EL 2025-11-08 </t>
  </si>
  <si>
    <t xml:space="preserve">LIQUIDACION PERIODICA PRESTAMO 1781471 143 </t>
  </si>
  <si>
    <t xml:space="preserve">COMPRA EN SSR CASTELLO-GOYA., CON LA TARJETA : 5489133210353841 EL 2025-11-05 </t>
  </si>
  <si>
    <t xml:space="preserve">Apple pay: COMPRA EN Revolut**8197*, CON LA TARJETA : 5489133210353841 EL 2025-11-02 </t>
  </si>
  <si>
    <t xml:space="preserve">Apple pay: COMPRA EN VENETA GELATO ITALIANO, CON LA TARJETA : 5489133210353841 EL 2025-11-03 </t>
  </si>
  <si>
    <t xml:space="preserve">COMPRA EN EL CORTE INGLES VENTA DIS, CON LA TARJETA : 5489133210353841 EL 2025-11-01 </t>
  </si>
  <si>
    <t xml:space="preserve">Apple pay: COMPRA EN APPLE.COM/BILL, CON LA TARJETA : 5489133210353841 EL 2025-10-29 </t>
  </si>
  <si>
    <t xml:space="preserve">Apple pay: COMPRA EN IKEA GOYA FOOD, CON LA TARJETA : 5489133210353841 EL 2025-10-31 </t>
  </si>
  <si>
    <t xml:space="preserve">TRANSFERENCIA INMEDIATA DE E KABEL ESPANA S.L. CONCEPTO Pago nomina Oct 2025 NP Pag </t>
  </si>
  <si>
    <t xml:space="preserve">COMPRA EN SSR CASTELLO-GOYA., CON LA TARJETA : 5489133210353841 EL 2025-10-30 </t>
  </si>
  <si>
    <t xml:space="preserve">Apple pay: COMPRA EN APPLE STORE #R164, CON LA TARJETA : 5489133210353841 EL 2025-10-23 </t>
  </si>
  <si>
    <t xml:space="preserve">Apple pay: COMPRA EN VIENA CAPELLANES GOYA, CON LA TARJETA : 5489133210353841 EL 2025-10-30 </t>
  </si>
  <si>
    <t xml:space="preserve">COMPRA EN STARBUCKS - GOYA 73, CON LA TARJETA : 5489133210353841 EL 2025-10-29 </t>
  </si>
  <si>
    <t xml:space="preserve">Apple pay: COMPRA EN DIA MEJORADA 15026, CON LA TARJETA : 5489133210353841 EL 2025-10-28 </t>
  </si>
  <si>
    <t xml:space="preserve">Apple pay: COMPRA EN REDONDEO SOLIDARIO, CON LA TARJETA : 5489133210353841 EL 2025-10-28 </t>
  </si>
  <si>
    <t xml:space="preserve">Apple pay: COMPRA EN RODILLA GOYA, CON LA TARJETA : 5489133210353841 EL 2025-10-28 </t>
  </si>
  <si>
    <t xml:space="preserve">COMPRA EN SSR CASTELLO-GOYA., CON LA TARJETA : 5489133210353841 EL 2025-10-27 </t>
  </si>
  <si>
    <t xml:space="preserve">Apple pay: COMPRA EN Revolut**8197*, CON LA TARJETA : 5489133210353841 EL 2025-10-24 </t>
  </si>
  <si>
    <t xml:space="preserve">Apple pay: COMPRA EN FIVE GUYS, CON LA TARJETA : 5489133210353841 EL 2025-10-17 </t>
  </si>
  <si>
    <t xml:space="preserve">COMPRA EN UBER *EATS, CON LA TARJETA : 5489133210353841 EL 2025-10-14 </t>
  </si>
  <si>
    <t xml:space="preserve">Apple pay: COMPRA EN OKIO AZCA, CON LA TARJETA : 5489133210353841 EL 2025-10-17 </t>
  </si>
  <si>
    <t xml:space="preserve">Apple pay: COMPRA EN DIA MEJORADA 15026, CON LA TARJETA : 5489133210353841 EL 2025-10-16 </t>
  </si>
  <si>
    <t xml:space="preserve">COMPRA EN SSR CASTELLO-GOYA., CON LA TARJETA : 5489133210353841 EL 2025-10-15 </t>
  </si>
  <si>
    <t xml:space="preserve">Apple pay: COMPRA EN Revolut**0164*, CON LA TARJETA : 5489133210353841 EL 2025-10-13 </t>
  </si>
  <si>
    <t xml:space="preserve">RECIBO IBERIA CARDS Nº RECIBO 0073 0100 755 CMXPLRQ REF. MANDATO 000010295927 </t>
  </si>
  <si>
    <t xml:space="preserve">COMPRA EN SSR CASTELLO-GOYA., CON LA TARJETA : 5489133210353841 EL 2025-10-14 </t>
  </si>
  <si>
    <t xml:space="preserve">Apple pay: COMPRA EN CASABASE, CON LA TARJETA : 5489133210353841 EL 2025-10-13 </t>
  </si>
  <si>
    <t xml:space="preserve">Apple pay: COMPRA EN LOVISA, CON LA TARJETA : 5489133210353841 EL 2025-10-11 </t>
  </si>
  <si>
    <t xml:space="preserve">Apple pay: COMPRA EN VENETA GELATO ITALIANO, CON LA TARJETA : 5489133210353841 EL 2025-10-13 </t>
  </si>
  <si>
    <t xml:space="preserve">COMPRA EN STARBUCKS - GOYA 73, CON LA TARJETA : 5489133210353841 EL 2025-10-13 </t>
  </si>
  <si>
    <t xml:space="preserve">Apple pay: COMPRA EN VELÁZQUEZ, CON LA TARJETA : 5489133210353841 EL 2025-10-13 </t>
  </si>
  <si>
    <t xml:space="preserve">Apple pay: COMPRA EN CARNICERIA ALONSO - MANUE, CON LA TARJETA : 5489133210353841 EL 2025-10-11 </t>
  </si>
  <si>
    <t xml:space="preserve">COMPRA EN SSR CASTELLO-GOYA., CON LA TARJETA : 5489133210353841 EL 2025-10-10 </t>
  </si>
  <si>
    <t xml:space="preserve">COMPRA EN SSR CASTELLO-GOYA., CON LA TARJETA : 5489133210353841 EL 2025-10-09 </t>
  </si>
  <si>
    <t xml:space="preserve">COMPRA EN AMAZON* GU3V149J5, CON LA TARJETA : 5489133210353841 EL 2025-10-07 </t>
  </si>
  <si>
    <t xml:space="preserve">Apple pay: COMPRA EN MAISON KAYSER RETIRO, CON LA TARJETA : 5489133210353841 EL 2025-10-09 </t>
  </si>
  <si>
    <t xml:space="preserve">TRANSFERENCIA INMEDIATA A FAVOR DE PAMELA TIZZANI CONCEPTO DEUDA SATURNO </t>
  </si>
  <si>
    <t xml:space="preserve">DISPOSICIÓN PRESTAMO 1781471 143 A NOMBRE DE NICOLAS PEREZ PANTO </t>
  </si>
  <si>
    <t xml:space="preserve">Apple pay: COMPRA EN RemittVen, CON LA TARJETA : 5489133210353841 EL 2025-10-06 </t>
  </si>
  <si>
    <t>RECIBO CENTRO DE SEGUROS Y SERVICIOS ECI, S.A. Nº RECIBO 0073 0100 755 CMWCRRD REF. MANDATO 16310C64</t>
  </si>
  <si>
    <t xml:space="preserve">Apple pay: COMPRA EN Revolut**0164*, CON LA TARJETA : 5489133210353841 EL 2025-10-05 </t>
  </si>
  <si>
    <t xml:space="preserve">COMPRA EN AMAZON* DE5588605, CON LA TARJETA : 5489133210353841 EL 2025-10-05 </t>
  </si>
  <si>
    <t xml:space="preserve">COMPRA EN STARBUCKS - GOYA 73, CON LA TARJETA : 5489133210353841 EL 2025-10-07 </t>
  </si>
  <si>
    <t xml:space="preserve">COMPRA EN SSR CASTELLO-GOYA., CON LA TARJETA : 5489133210353841 EL 2025-10-06 </t>
  </si>
  <si>
    <t xml:space="preserve">Apple pay: COMPRA EN DECATHLON FUENCARRAL, CON LA TARJETA : 5489133210353841 EL 2025-10-04 </t>
  </si>
  <si>
    <t xml:space="preserve">COMPRA EN UBER *EATS, CON LA TARJETA : 5489133210353841 EL 2025-09-29 </t>
  </si>
  <si>
    <t xml:space="preserve">Apple pay: COMPRA EN MARTESANA SRL, CON LA TARJETA : 5489133210353841 EL 2025-09-29 </t>
  </si>
  <si>
    <t xml:space="preserve">Apple pay: COMPRA EN HOTEL ENGADINA SAS, CON LA TARJETA : 5489133210353841 EL 2025-09-29 </t>
  </si>
  <si>
    <t xml:space="preserve">Apple pay: COMPRA EN BAR COFFEE &amp; MORE DI Z, CON LA TARJETA : 5489133210353841 EL 2025-09-29 </t>
  </si>
  <si>
    <t xml:space="preserve">Apple pay: COMPRA EN Pizza Desideri Imb C, CON LA TARJETA : 5489133210353841 EL 2025-09-29 </t>
  </si>
  <si>
    <t xml:space="preserve">COMPRA EN AMAZON* V75314415, CON LA TARJETA : 5489133210353841 EL 2025-09-29 </t>
  </si>
  <si>
    <t xml:space="preserve">TRANSFERENCIA INMEDIATA DE E KABEL ESPANA S.L. CONCEPTO Pago nomina sept 2025 NP Pag </t>
  </si>
  <si>
    <t xml:space="preserve">Apple pay: COMPRA EN CASSA, CON LA TARJETA : 5489133210353841 EL 2025-09-28 </t>
  </si>
  <si>
    <t xml:space="preserve">Apple pay: COMPRA EN CASSERA MORETTI SRL, CON LA TARJETA : 5489133210353841 EL 2025-09-28 </t>
  </si>
  <si>
    <t xml:space="preserve">Apple pay: COMPRA EN HOTEL IBIS MILANO CENT, CON LA TARJETA : 5489133210353841 EL 2025-09-27 </t>
  </si>
  <si>
    <t xml:space="preserve">Apple pay: COMPRA EN FUNICOLARE COMO BRUNAT, CON LA TARJETA : 5489133210353841 EL 2025-09-28 </t>
  </si>
  <si>
    <t xml:space="preserve">Apple pay: COMPRA EN MR. PANINO, CON LA TARJETA : 5489133210353841 EL 2025-09-28 </t>
  </si>
  <si>
    <t xml:space="preserve">Apple pay: COMPRA EN CAPOLINEA BISTROT, CON LA TARJETA : 5489133210353841 EL 2025-09-28 </t>
  </si>
  <si>
    <t xml:space="preserve">Apple pay: COMPRA EN COOPCULTURE VILLA MONA, CON LA TARJETA : 5489133210353841 EL 2025-09-28 </t>
  </si>
  <si>
    <t xml:space="preserve">Apple pay: COMPRA EN BELLAGIO TRAGHETTO, CON LA TARJETA : 5489133210353841 EL 2025-09-28 </t>
  </si>
  <si>
    <t xml:space="preserve">Apple pay: COMPRA EN VARENNA, CON LA TARJETA : 5489133210353841 EL 2025-09-28 </t>
  </si>
  <si>
    <t xml:space="preserve">Apple pay: COMPRA EN AUTOGRILL 7130, CON LA TARJETA : 5489133210353841 EL 2025-09-28 </t>
  </si>
  <si>
    <t xml:space="preserve">Apple pay: COMPRA EN ALL'ANTICO VINAIO, CON LA TARJETA : 5489133210353841 EL 2025-09-27 </t>
  </si>
  <si>
    <t xml:space="preserve">Apple pay: COMPRA EN MC DONALD'S, CON LA TARJETA : 5489133210353841 EL 2025-09-28 </t>
  </si>
  <si>
    <t xml:space="preserve">Apple pay: COMPRA EN ATLANTIC PORTA NUOVA, CON LA TARJETA : 5489133210353841 EL 2025-09-27 </t>
  </si>
  <si>
    <t xml:space="preserve">Apple pay: COMPRA EN GILARDONI STEFANIA, CON LA TARJETA : 5489133210353841 EL 2025-09-28 </t>
  </si>
  <si>
    <t xml:space="preserve">COMPRA EN ORANGE AMORT RESI 3D SECU, CON LA TARJETA : 5489133210353841 EL 2025-09-30 </t>
  </si>
  <si>
    <t xml:space="preserve">Apple pay: COMPRA EN WWW.MIDATICKET.IT - Du, CON LA TARJETA : 5489133210353841 EL 2025-09-26 </t>
  </si>
  <si>
    <t xml:space="preserve">Apple pay: COMPRA EN NYX*ABServiciosSelecta, CON LA TARJETA : 5489133210353841 EL 2025-09-26 </t>
  </si>
  <si>
    <t xml:space="preserve">COMPRA EN WWW.NAVIGAZIONELAGHI.I, CON LA TARJETA : 5489133210353841 EL 2025-09-26 </t>
  </si>
  <si>
    <t xml:space="preserve">COMPRA EN UBER *TRIP HELP.UBER.C, CON LA TARJETA : 5489133210353841 EL 2025-09-26 </t>
  </si>
  <si>
    <t xml:space="preserve">Apple pay: COMPRA EN HOTEL IBIS MILANO CENT, CON LA TARJETA : 5489133210353841 EL 2025-09-26 </t>
  </si>
  <si>
    <t xml:space="preserve">Apple pay: COMPRA EN STARBUCKS, CON LA TARJETA : 5489133210353841 EL 2025-09-27 </t>
  </si>
  <si>
    <t xml:space="preserve">Apple pay: COMPRA EN PANIFICIO PUGLIESE, CON LA TARJETA : 5489133210353841 EL 2025-09-26 </t>
  </si>
  <si>
    <t xml:space="preserve">Apple pay: COMPRA EN MC DONALD'S, CON LA TARJETA : 5489133210353841 EL 2025-09-26 </t>
  </si>
  <si>
    <t xml:space="preserve">Apple pay: COMPRA EN LINATE M4, CON LA TARJETA : 5489133210353841 EL 2025-09-26 </t>
  </si>
  <si>
    <t xml:space="preserve">TRANSFERENCIA A FAVOR DE ENVIVENCA CONCEPTO: Caja Nicolás Pérez </t>
  </si>
  <si>
    <t xml:space="preserve">Apple pay: COMPRA EN 90 - CENTRAL CAFE MAD T4, CON LA TARJETA : 5489133210353841 EL 2025-09-26 </t>
  </si>
  <si>
    <t xml:space="preserve">Apple pay: COMPRA EN AEROP. ADOLFO SUAREZ MADR, CON LA TARJETA : 5489133210353841 EL 2025-09-26 </t>
  </si>
  <si>
    <t xml:space="preserve">COMPRA EN SSR CASTELLO-GOYA., CON LA TARJETA : 5489133210353841 EL 2025-09-25 </t>
  </si>
  <si>
    <t xml:space="preserve">Apple pay: COMPRA EN Revolut**0164*, CON LA TARJETA : 5489133210353841 EL 2025-09-22 </t>
  </si>
  <si>
    <t xml:space="preserve">COMPRA EN UBER *TRIP, CON LA TARJETA : 5489133210353841 EL 2025-09-21 </t>
  </si>
  <si>
    <t xml:space="preserve">Apple pay: COMPRA EN SQ *DAIRY LOVERS SL., CON LA TARJETA : 5489133210353841 EL 2025-09-21 </t>
  </si>
  <si>
    <t xml:space="preserve">Apple pay: COMPRA EN COSTCO WHOLESALE SPAIN, S, CON LA TARJETA : 5489133210353841 EL 2025-09-21 </t>
  </si>
  <si>
    <t xml:space="preserve">Apple pay: COMPRA EN CON SAZON MAIQUEZ, CON LA TARJETA : 5489133210353841 EL 2025-09-20 </t>
  </si>
  <si>
    <t xml:space="preserve">COMPRA EN STARBUCKS - GOYA 73, CON LA TARJETA : 5489133210353841 EL 2025-09-20 </t>
  </si>
  <si>
    <t xml:space="preserve">Apple pay: COMPRA EN MERCADONA MANUEL MACHADO, CON LA TARJETA : 5489133210353841 EL 2025-09-20 </t>
  </si>
  <si>
    <t xml:space="preserve">REGULARIZACION COMPRA EN MERCADONA MANUEL MACHADO, CON LA TARJETA : 5489133210353841 EL 2025-09-20 </t>
  </si>
  <si>
    <t xml:space="preserve">Apple pay: COMPRA EN GRUPOPHIBURGER, CON LA TARJETA : 5489133210353841 EL 2025-09-19 </t>
  </si>
  <si>
    <t xml:space="preserve">Apple pay: COMPRA EN AREAS AVE SANTA JUSTA, CON LA TARJETA : 5489133210353841 EL 2025-09-18 </t>
  </si>
  <si>
    <t xml:space="preserve">COMPRA EN WWW.AMAZON.* DO9LE5SZ5, CON LA TARJETA : 5489133210353841 EL 2025-09-16 </t>
  </si>
  <si>
    <t xml:space="preserve">Apple pay: COMPRA EN PASJE TAPAS, CON LA TARJETA : 5489133210353841 EL 2025-09-18 </t>
  </si>
  <si>
    <t xml:space="preserve">Apple pay: COMPRA EN CASABASE, CON LA TARJETA : 5489133210353841 EL 2025-09-16 </t>
  </si>
  <si>
    <t xml:space="preserve">COMPRA EN UBER *EATS, CON LA TARJETA : 5489133210353841 EL 2025-09-13 </t>
  </si>
  <si>
    <t xml:space="preserve">Apple pay: COMPRA EN PRIMARK CONDE PENALVER, CON LA TARJETA : 5489133210353841 EL 2025-09-14 </t>
  </si>
  <si>
    <t xml:space="preserve">Apple pay: COMPRA EN OMIO *OMIO, CON LA TARJETA : 5489133210353841 EL 2025-09-14 </t>
  </si>
  <si>
    <t xml:space="preserve">COMPRA EN MERCADONA ONLINE, CON LA TARJETA : 5489133210353841 EL 2025-09-16 </t>
  </si>
  <si>
    <t xml:space="preserve">Apple pay: COMPRA EN DA DA RAMEN, CON LA TARJETA : 5489133210353841 EL 2025-09-16 </t>
  </si>
  <si>
    <t xml:space="preserve">Apple pay: COMPRA EN MCDONALDS-MORATALAZ, CON LA TARJETA : 5489133210353841 EL 2025-09-15 </t>
  </si>
  <si>
    <t xml:space="preserve">Apple pay: COMPRA EN DANS MADRID, CON LA TARJETA : 5489133210353841 EL 2025-09-13 </t>
  </si>
  <si>
    <t xml:space="preserve">Apple pay: COMPRA EN OMIO *OMIO, CON LA TARJETA : 5489133210353841 EL 2025-09-13 </t>
  </si>
  <si>
    <t xml:space="preserve">RECIBO IBERIA CARDS Nº RECIBO 0073 0100 755 CMMVKCT REF. MANDATO 000010295927 </t>
  </si>
  <si>
    <t xml:space="preserve">Apple pay: COMPRA EN KFC MORATALAZ 124, CON LA TARJETA : 5489133210353841 EL 2025-09-14 </t>
  </si>
  <si>
    <t xml:space="preserve">Apple pay: COMPRA EN TASQUITA MANUEL BECERRA, CON LA TARJETA : 5489133210353841 EL 2025-09-14 </t>
  </si>
  <si>
    <t xml:space="preserve">Apple pay: COMPRA EN PRIMOR ALCALA 155, CON LA TARJETA : 5489133210353841 EL 2025-09-14 </t>
  </si>
  <si>
    <t xml:space="preserve">Apple pay: COMPRA EN SPRINGFIELD, CON LA TARJETA : 5489133210353841 EL 2025-09-14 </t>
  </si>
  <si>
    <t xml:space="preserve">Apple pay: COMPRA EN LOS TORREZNOS -GOYA-, CON LA TARJETA : 5489133210353841 EL 2025-09-14 </t>
  </si>
  <si>
    <t xml:space="preserve">Apple pay: COMPRA EN IKEA GOYA HFB, CON LA TARJETA : 5489133210353841 EL 2025-09-13 </t>
  </si>
  <si>
    <t xml:space="preserve">Apple pay: COMPRA EN IKEA GOYA FOOD, CON LA TARJETA : 5489133210353841 EL 2025-09-13 </t>
  </si>
  <si>
    <t xml:space="preserve">Apple pay: COMPRA EN VENETA GELATO ITALIANO, CON LA TARJETA : 5489133210353841 EL 2025-09-13 </t>
  </si>
  <si>
    <t xml:space="preserve">Apple pay: COMPRA EN ALCAMPO S A MORATALAZ, CON LA TARJETA : 5489133210353841 EL 2025-09-13 </t>
  </si>
  <si>
    <t xml:space="preserve">Apple pay: COMPRA EN VIENA CAPELLANES GOYA, CON LA TARJETA : 5489133210353841 EL 2025-09-13 </t>
  </si>
  <si>
    <t xml:space="preserve">Apple pay: COMPRA EN MAISON KAYSER RETIRO, CON LA TARJETA : 5489133210353841 EL 2025-09-13 </t>
  </si>
  <si>
    <t xml:space="preserve">COMPRA EN CAFESLABRASILENA.ES, CON LA TARJETA : 5489133210353841 EL 2025-09-10 </t>
  </si>
  <si>
    <t xml:space="preserve">Apple pay: COMPRA EN Los candiles de Vinateros, CON LA TARJETA : 5489133210353841 EL 2025-09-12 </t>
  </si>
  <si>
    <t xml:space="preserve">Apple pay: COMPRA EN ROOST CHICKEN P. VERGARA, CON LA TARJETA : 5489133210353841 EL 2025-09-11 </t>
  </si>
  <si>
    <t xml:space="preserve">Apple pay: COMPRA EN FABORIT GOYA 24, CON LA TARJETA : 5489133210353841 EL 2025-09-11 </t>
  </si>
  <si>
    <t xml:space="preserve">Apple pay: COMPRA EN VENETA GELATO ITALIANO, CON LA TARJETA : 5489133210353841 EL 2025-09-11 </t>
  </si>
  <si>
    <t xml:space="preserve">Apple pay: COMPRA EN MAISON KAYSER RETIRO, CON LA TARJETA : 5489133210353841 EL 2025-09-10 </t>
  </si>
  <si>
    <t xml:space="preserve">Apple pay: COMPRA EN SQ *LUNA &amp; WANDA BELEN, CON LA TARJETA : 5489133210353841 EL 2025-09-07 </t>
  </si>
  <si>
    <t xml:space="preserve">COMPRA EN UBER *EATS, CON LA TARJETA : 5489133210353841 EL 2025-09-06 </t>
  </si>
  <si>
    <t xml:space="preserve">Apple pay: COMPRA EN ROOST CHICKEN P. VERGARA, CON LA TARJETA : 5489133210353841 EL 2025-09-08 </t>
  </si>
  <si>
    <t xml:space="preserve">COMPRA EN Compra de Prime Video, CON LA TARJETA : 5489133210353841 EL 2025-09-04 </t>
  </si>
  <si>
    <t xml:space="preserve">COMPRA EN UBER *EATS, CON LA TARJETA : 5489133210353841 EL 2025-09-05 </t>
  </si>
  <si>
    <t xml:space="preserve">Apple pay: COMPRA EN EXPRESS HERMOS, CON LA TARJETA : 5489133210353841 EL 2025-09-07 </t>
  </si>
  <si>
    <t xml:space="preserve">Apple pay: COMPRA EN RESTAURANTE CAZORLA, CON LA TARJETA : 5489133210353841 EL 2025-09-07 </t>
  </si>
  <si>
    <t xml:space="preserve">Apple pay: COMPRA EN MERCADONA MANUEL MACHADO, CON LA TARJETA : 5489133210353841 EL 2025-09-06 </t>
  </si>
  <si>
    <t xml:space="preserve">Apple pay: COMPRA EN MANOLO BAKES, CON LA TARJETA : 5489133210353841 EL 2025-09-06 </t>
  </si>
  <si>
    <t>Ahorro mensual</t>
  </si>
  <si>
    <t xml:space="preserve">Apple pay: COMPRA EN CORTEFIEL, S.A., CON LA TARJETA : 5489133210353841 EL 2025-12-19 </t>
  </si>
  <si>
    <t xml:space="preserve">Apple pay: COMPRA EN PERFUMERIA PRIMOR, CON LA TARJETA : 5489133210353841 EL 2025-12-19 </t>
  </si>
  <si>
    <t xml:space="preserve">Apple pay: COMPRA EN FARMACIA A. ABEGER MONTEA, CON LA TARJETA : 5489133210353841 EL 2025-12-18 </t>
  </si>
  <si>
    <t xml:space="preserve">COMPRA EN CRED MATEO INURRIA, CON LA TARJETA : 5489133210353841 EL 2025-12-18 </t>
  </si>
  <si>
    <t xml:space="preserve">COMPRA EN SSR CASTELLO-GOYA., CON LA TARJETA : 5489133210353841 EL 2025-12-16 </t>
  </si>
  <si>
    <t xml:space="preserve">RECIBO IBERIA CARDS Nº RECIBO 0073 0100 755 CNSSXXS REF. MANDATO 000010295927 </t>
  </si>
  <si>
    <t xml:space="preserve">Apple pay: COMPRA EN UBER *TRIP HELP.UBER.C, CON LA TARJETA : 5489133210353841 EL 2025-12-12 </t>
  </si>
  <si>
    <t xml:space="preserve">Apple pay: COMPRA EN PRIMAPRIX GENOVA 4, CON LA TARJETA : 5489133210353841 EL 2025-12-13 </t>
  </si>
  <si>
    <t xml:space="preserve">Apple pay: COMPRA EN SAHTEEN, CON LA TARJETA : 5489133210353841 EL 2025-12-12 </t>
  </si>
  <si>
    <t xml:space="preserve">Apple pay: COMPRA EN UBER * EATS PENDING, CON LA TARJETA : 5489133210353841 EL 2025-12-05 </t>
  </si>
  <si>
    <t xml:space="preserve">Apple pay: COMPRA EN Revolut**8197*, CON LA TARJETA : 5489133210353841 EL 2025-12-05 </t>
  </si>
  <si>
    <t xml:space="preserve">TRANSFERENCIA A FAVOR DE PEREZ PANTO NICOLAS CONCEPTO: Regularización </t>
  </si>
  <si>
    <t xml:space="preserve">Apple pay: COMPRA EN MERCADONA MANUEL MACHADO, CON LA TARJETA : 5489133210353841 EL 2025-12-06 </t>
  </si>
  <si>
    <t xml:space="preserve">Apple pay: COMPRA EN KHAN BABA KEBAB, CON LA TARJETA : 5489133210353841 EL 2025-12-04 </t>
  </si>
  <si>
    <t xml:space="preserve">COMPRA EN AMAZON.ES* ZR10W5XK4, CON LA TARJETA : 5489133210353841 EL 2025-11-28 </t>
  </si>
  <si>
    <t xml:space="preserve">Apple pay: COMPRA EN APPLE.COM/BILL, CON LA TARJETA : 5489133210353841 EL 2025-11-29 </t>
  </si>
  <si>
    <t xml:space="preserve">COMPRA EN SSR CASTELLO-GOYA., CON LA TARJETA : 5489133210353841 EL 2025-12-01 </t>
  </si>
  <si>
    <t xml:space="preserve">COMPRA EN SSR CASTELLO-GOYA., CON LA TARJETA : 5489133210353841 EL 2025-11-28 </t>
  </si>
  <si>
    <t xml:space="preserve">TRANSFERENCIA INMEDIATA DE E KABEL ESPANA S.L. CONCEPTO Pago nomina Nov 2025 NP Pag </t>
  </si>
  <si>
    <t xml:space="preserve">COMPRA EN SSR CASTELLO-GOYA., CON LA TARJETA : 5489133210353841 EL 2025-11-25 </t>
  </si>
  <si>
    <t xml:space="preserve">Apple pay: COMPRA EN ALCAMPO MORATALAZ, CON LA TARJETA : 5489133210353841 EL 2025-11-23 </t>
  </si>
  <si>
    <t xml:space="preserve">Apple pay: COMPRA EN Rituals Cosmetics Espa, CON LA TARJETA : 5489133210353841 EL 2025-11-19 </t>
  </si>
  <si>
    <t xml:space="preserve">Apple pay: COMPRA EN IKEA GOYA FOOD, CON LA TARJETA : 5489133210353841 EL 2025-11-21 </t>
  </si>
  <si>
    <t xml:space="preserve">BIZUM A FAVOR DE OSCAR D P CONCEPTO: Sin concepto </t>
  </si>
  <si>
    <t xml:space="preserve">Apple pay: COMPRA EN KFC GOYA2, CON LA TARJETA : 5489133210353841 EL 2025-11-18 </t>
  </si>
  <si>
    <t xml:space="preserve">RECIBO IBERIA CARDS Nº RECIBO 0073 0100 755 CNJFSXK REF. MANDATO 000010295927 </t>
  </si>
  <si>
    <t xml:space="preserve">Apple pay: COMPRA EN MERCADONA MANUEL MACHADO, CON LA TARJETA : 5489133210353841 EL 2025-11-15 </t>
  </si>
  <si>
    <t xml:space="preserve">COMPRA EN APPLE.COM/BILL, CON LA TARJETA : 5489133208360204 EL 2025-12-14 </t>
  </si>
  <si>
    <t xml:space="preserve">Apple pay: COMPRA EN ALCAMPO MORATALAZ, CON LA TARJETA : 5489133208360204 EL 2025-12-13 </t>
  </si>
  <si>
    <t xml:space="preserve">Apple pay: COMPRA EN MERCADONA MANUEL MACHADO, CON LA TARJETA : 5489133208360204 EL 2025-12-13 </t>
  </si>
  <si>
    <t xml:space="preserve">Apple pay: COMPRA EN ALCAMPO MORATALAZ, CON LA TARJETA : 5489133208360204 EL 2025-12-08 </t>
  </si>
  <si>
    <t xml:space="preserve">Apple pay: COMPRA EN ALCAMPO MORATALAZ, CON LA TARJETA : 5489133208360204 EL 2025-12-07 </t>
  </si>
  <si>
    <t xml:space="preserve">TRANSFERENCIA DE PEREZ PANTO NICOLAS, CONCEPTO Regularización </t>
  </si>
  <si>
    <t xml:space="preserve">Apple pay: COMPRA EN ALCAMPO MORATALAZ, CON LA TARJETA : 5489133208360204 EL 2025-12-06 </t>
  </si>
  <si>
    <t xml:space="preserve">Apple pay: COMPRA EN MERCADONA MANUEL MACHADO, CON LA TARJETA : 5489133208360204 EL 2025-12-06 </t>
  </si>
  <si>
    <t xml:space="preserve">Apple pay: COMPRA EN MERCADONA MANUEL MACHADO, CON LA TARJETA : 5489133208360204 EL 2025-12-05 </t>
  </si>
  <si>
    <t xml:space="preserve">RECIBO Naturgy Clientes, S.A.U. Nº RECIBO 0073 0100 755 CNPZKMM REF. MANDATO 000000259696 </t>
  </si>
  <si>
    <t xml:space="preserve">Apple pay: COMPRA EN MGP*Wallapop S L, CON LA TARJETA : 5489133208360204 EL 2025-11-30 </t>
  </si>
  <si>
    <t xml:space="preserve">COMPRA EN APP CRTM, CON LA TARJETA : 5489133208360204 EL 2025-12-02 </t>
  </si>
  <si>
    <t xml:space="preserve">COMPRA EN OPENAI *CHATGPT SUBSCR, CON LA TARJETA : 5489133208360204 EL 2025-11-27 </t>
  </si>
  <si>
    <t xml:space="preserve">COMPRA EN APP CRTM, CON LA TARJETA : 5489133208360204 EL 2025-12-01 </t>
  </si>
  <si>
    <t xml:space="preserve">TRANSFERENCIA INMEDIATA DE Cristina Paz Rodriguez CONCEPTO Compras cositas de Navidad Com </t>
  </si>
  <si>
    <t>RECIBO DREAMFIT MORATALAZ Nº RECIBO 0073 0100 755 CNNJHGG REF. MANDATO 00009588710100835299698700000</t>
  </si>
  <si>
    <t xml:space="preserve">RECIBO SANITAS S A DE SEGUROS Nº RECIBO 0073 0100 755 CNMHRZP REF. MANDATO 800018385362 </t>
  </si>
  <si>
    <t xml:space="preserve">RECIBO SANITAS S A DE SEGUROS Nº RECIBO 0073 0100 755 CNLBJXH REF. MANDATO 800018385362 </t>
  </si>
  <si>
    <t xml:space="preserve">REGULARIZACION COMPRA EN APP CRTM, CON LA TARJETA : 5489133208360204 EL 2025-11-29 </t>
  </si>
  <si>
    <t xml:space="preserve">COMPRA EN APP CRTM, CON LA TARJETA : 5489133208360204 EL 2025-11-29 </t>
  </si>
  <si>
    <t xml:space="preserve">Apple pay: COMPRA EN ALCAMPO MORATALAZ, CON LA TARJETA : 5489133208360204 EL 2025-11-29 </t>
  </si>
  <si>
    <t xml:space="preserve">Apple pay: COMPRA EN MERCADONA MANUEL MACHADO, CON LA TARJETA : 5489133208360204 EL 2025-11-29 </t>
  </si>
  <si>
    <t xml:space="preserve">Apple pay: COMPRA EN ALCAMPO MORATALAZ, CON LA TARJETA : 5489133208360204 EL 2025-11-27 </t>
  </si>
  <si>
    <t>RECIBO TotalEnergies ClientesSAU Nº RECIBO 0073 0100 755 CNKJJCC REF. MANDATO NCESIGS241020230000000</t>
  </si>
  <si>
    <t xml:space="preserve">Apple pay: COMPRA EN ALCAMPO MORATALAZ, CON LA TARJETA : 5489133208360204 EL 2025-11-23 </t>
  </si>
  <si>
    <t xml:space="preserve">COMPRA EN MERCADONA MANUEL MACHADO, CON LA TARJETA : 5489133208360204 EL 2025-11-22 </t>
  </si>
  <si>
    <t xml:space="preserve">Apple pay: COMPRA EN ALCAMPO MORATALAZ, CON LA TARJETA : 5489133208360204 EL 2025-11-22 </t>
  </si>
  <si>
    <t xml:space="preserve">Apple pay: COMPRA EN MERCADONA MANUEL MACHADO, CON LA TARJETA : 5489133208360204 EL 2025-11-22 </t>
  </si>
  <si>
    <t xml:space="preserve">Apple pay: COMPRA EN CARNICAS ALONSO - PAVONES, CON LA TARJETA : 5489133208360204 EL 2025-11-20 </t>
  </si>
  <si>
    <t xml:space="preserve">Apple pay: COMPRA EN MERCADONA MANUEL MACHADO, CON LA TARJETA : 5489133208360204 EL 2025-11-20 </t>
  </si>
  <si>
    <t xml:space="preserve">COMPRA EN SSR CASTELLO-GOYA., CON LA TARJETA : 5489133208360204 EL 2025-11-17 </t>
  </si>
  <si>
    <t xml:space="preserve">COMPRA EN APPLE.COM/BILL, CON LA TARJETA : 5489133208360204 EL 2025-11-13 </t>
  </si>
  <si>
    <t xml:space="preserve">COMPRA EN APPLE.COM/BILL, CON LA TARJETA : 5489133208360204 EL 2025-11-14 </t>
  </si>
  <si>
    <t xml:space="preserve">Apple pay: COMPRA EN ALCAMPO MORATALAZ, CON LA TARJETA : 5489133208360204 EL 2025-11-15 </t>
  </si>
  <si>
    <t xml:space="preserve">Apple pay: COMPRA EN MERCADONA MANUEL MACHADO, CON LA TARJETA : 5489133208360204 EL 2025-11-15 </t>
  </si>
  <si>
    <t xml:space="preserve">Apple pay: COMPRA EN IKEA GOYA FOOD, CON LA TARJETA : 5489133208122208 EL 2025-12-17 </t>
  </si>
  <si>
    <t xml:space="preserve">Apple pay: COMPRA EN UNIQLO Madrid Serrano, CON LA TARJETA : 5489133208122208 EL 2025-12-14 </t>
  </si>
  <si>
    <t xml:space="preserve">Apple pay: COMPRA EN SUBWAY, CON LA TARJETA : 5489133208122208 EL 2025-12-15 </t>
  </si>
  <si>
    <t xml:space="preserve">Apple pay: COMPRA EN LOOMISP*POP CORN, CON LA TARJETA : 5489133208122208 EL 2025-12-13 </t>
  </si>
  <si>
    <t xml:space="preserve">COMPRA EN EL CORTE INGLES-DEPARTAM., CON LA TARJETA : 5489133208122208 EL 2025-12-14 </t>
  </si>
  <si>
    <t xml:space="preserve">Apple pay: COMPRA EN SPRINGFIELD, CON LA TARJETA : 5489133208122208 EL 2025-12-14 </t>
  </si>
  <si>
    <t xml:space="preserve">Apple pay: COMPRA EN SQ *NATA ARTESANOS, CON LA TARJETA : 5489133208122208 EL 2025-12-10 </t>
  </si>
  <si>
    <t xml:space="preserve">Apple pay: COMPRA EN One Hundred Restrooms, CON LA TARJETA : 5489133208122208 EL 2025-12-10 </t>
  </si>
  <si>
    <t xml:space="preserve">Apple pay: COMPRA EN Revolut**6890*, CON LA TARJETA : 5489133208122208 EL 2025-12-05 </t>
  </si>
  <si>
    <t xml:space="preserve">Apple pay: COMPRA EN RELAY AVE SALIDAS, CON LA TARJETA : 5489133208122208 EL 2025-12-09 </t>
  </si>
  <si>
    <t>TRANSFERENCIA A FAVOR DE Cristina Paz Rodríguez &amp; Nicolás Daniel CONCEPTO: Entretenimiento Cris y Ni</t>
  </si>
  <si>
    <t xml:space="preserve">BIZUM DE JENNY R A CONCEPTO Sin concepto </t>
  </si>
  <si>
    <t xml:space="preserve">RECIBO DAN'S Nº RECIBO 0073 0100 755 CNPZXGZ REF. MANDATO 1QJYY43XYCXGBUV0 </t>
  </si>
  <si>
    <t xml:space="preserve">COMPRA EN SSR CASTELLO-GOYA., CON LA TARJETA : 5489133208122208 EL 2025-12-03 </t>
  </si>
  <si>
    <t xml:space="preserve">Apple pay: COMPRA EN PRIMARK CONDE PENALVER, CON LA TARJETA : 5489133208122208 EL 2025-11-29 </t>
  </si>
  <si>
    <t xml:space="preserve">Apple pay: COMPRA EN SELLA BAKERY, CON LA TARJETA : 5489133208122208 EL 2025-12-01 </t>
  </si>
  <si>
    <t xml:space="preserve">Apple pay: COMPRA EN DECATHLON ORTEGA Y GASSET, CON LA TARJETA : 5489133208122208 EL 2025-11-30 </t>
  </si>
  <si>
    <t xml:space="preserve">Apple pay: COMPRA EN IKEA GOYA FOOD, CON LA TARJETA : 5489133208122208 EL 2025-11-29 </t>
  </si>
  <si>
    <t xml:space="preserve">BIZUM DE JENNY R A CONCEPTO Comida </t>
  </si>
  <si>
    <t xml:space="preserve">TRANSFERENCIA DE Currie Brown Iberia SLU, CONCEPTO Nomina Noviembre </t>
  </si>
  <si>
    <t xml:space="preserve">COMPRA EN EL CORTE INGLES-DEPARTAM., CON LA TARJETA : 5489133208122208 EL 2025-11-28 </t>
  </si>
  <si>
    <t xml:space="preserve">DISPOSICION EN CAJERO CON LA TARJETA 5489133208122208, COMISION 0,00, EL 2025-11-28 </t>
  </si>
  <si>
    <t xml:space="preserve">Apple pay: COMPRA EN SELLA BAKERY, CON LA TARJETA : 5489133208122208 EL 2025-11-24 </t>
  </si>
  <si>
    <t xml:space="preserve">Apple pay: COMPRA EN ALCAMPO MORATALAZ, CON LA TARJETA : 5489133208122208 EL 2025-11-23 </t>
  </si>
  <si>
    <t xml:space="preserve">TRANSFERENCIA INMEDIATA DE Cristina Paz Rodriguez CONCEPTO Traspaso arbolito de navidad Tra </t>
  </si>
  <si>
    <t xml:space="preserve">Apple pay: COMPRA EN IKEA GOYA FOOD, CON LA TARJETA : 5489133208122208 EL 2025-11-21 </t>
  </si>
  <si>
    <t xml:space="preserve">Apple pay: COMPRA EN LIC. 439 F.SANCHEZ, CON LA TARJETA : 5489133208122208 EL 2025-11-20 </t>
  </si>
  <si>
    <t xml:space="preserve">Apple pay: COMPRA EN AREA 341, CON LA TARJETA : 5489133208122208 EL 2025-11-19 </t>
  </si>
  <si>
    <t xml:space="preserve">Apple pay: COMPRA EN ESTACION DE SERVICIO ALMU, CON LA TARJETA : 5489133208122208 EL 2025-11-19 </t>
  </si>
  <si>
    <t xml:space="preserve">Apple pay: COMPRA EN BRIEF ATOCHA, CON LA TARJETA : 5489133208122208 EL 2025-11-18 </t>
  </si>
  <si>
    <t xml:space="preserve">DISPOSICION EN CAJERO CON LA TARJETA 5489133208122208, COMISION 2,95, EL 2025-11-16 </t>
  </si>
  <si>
    <t xml:space="preserve">Apple pay: COMPRA EN CORTEFIEL, CON LA TARJETA : 5489133208122208 EL 2025-11-15 </t>
  </si>
  <si>
    <t>Trabajo</t>
  </si>
  <si>
    <t>2023</t>
  </si>
  <si>
    <t>2024</t>
  </si>
  <si>
    <t>2025</t>
  </si>
  <si>
    <t>2023 Total</t>
  </si>
  <si>
    <t>2024 Total</t>
  </si>
  <si>
    <t>2025 Total</t>
  </si>
  <si>
    <t>Qtr4 Total</t>
  </si>
  <si>
    <t>Qtr1 Total</t>
  </si>
  <si>
    <t>Qtr2 Total</t>
  </si>
  <si>
    <t>Qtr3 Total</t>
  </si>
  <si>
    <t>Oct Total</t>
  </si>
  <si>
    <t>Nov Total</t>
  </si>
  <si>
    <t>Dec Total</t>
  </si>
  <si>
    <t>Feb Total</t>
  </si>
  <si>
    <t>Apr Total</t>
  </si>
  <si>
    <t>Jun Total</t>
  </si>
  <si>
    <t>Jul Total</t>
  </si>
  <si>
    <t>Sep Total</t>
  </si>
  <si>
    <t>Jan Total</t>
  </si>
  <si>
    <t>Mar Total</t>
  </si>
  <si>
    <t>May Total</t>
  </si>
  <si>
    <t xml:space="preserve">COMPRA EN OPENAI *CHATGPT SUBSCR, CON LA TARJETA : 5489133208360204 EL 2025-12-27 </t>
  </si>
  <si>
    <t xml:space="preserve">BIZUM DE MARIA V G CONCEPTO pago </t>
  </si>
  <si>
    <t xml:space="preserve">BIZUM DE SILVIO J C CONCEPTO Pádel medio fallido </t>
  </si>
  <si>
    <t xml:space="preserve">Apple pay: COMPRA EN MERCADONA MANUEL MACHADO, CON LA TARJETA : 5489133208360204 EL 2025-12-26 </t>
  </si>
  <si>
    <t xml:space="preserve">Apple pay: COMPRA EN MERCADONA MANUEL MACHADO, CON LA TARJETA : 5489133208360204 EL 2025-12-24 </t>
  </si>
  <si>
    <t xml:space="preserve">Apple pay: COMPRA EN MERCADONA MANUEL MACHADO, CON LA TARJETA : 5489133208360204 EL 2025-12-23 </t>
  </si>
  <si>
    <t xml:space="preserve">RECIBO ORANGE ESPAGNE S.A. Nº RECIBO 0073 0100 755 CNTPPVF REF. MANDATO OSP202308KENAN02276921506 </t>
  </si>
  <si>
    <t xml:space="preserve">BIZUM DE SILVIO J C CONCEPTO padel </t>
  </si>
  <si>
    <t xml:space="preserve">Apple pay: COMPRA EN ALCAMPO MORATALAZ, CON LA TARJETA : 5489133208360204 EL 2025-12-20 </t>
  </si>
  <si>
    <t xml:space="preserve">Apple pay: COMPRA EN MERCADONA MANUEL MACHADO, CON LA TARJETA : 5489133208360204 EL 2025-12-20 </t>
  </si>
  <si>
    <t xml:space="preserve">Apple pay: COMPRA EN AYTO MADRID DEPORTES, CON LA TARJETA : 5489133210353841 EL 2025-12-27 </t>
  </si>
  <si>
    <t xml:space="preserve">Apple pay: COMPRA EN BIJOU BRIGITTE, S.L, CON LA TARJETA : 5489133210353841 EL 2025-12-27 </t>
  </si>
  <si>
    <t xml:space="preserve">BIZUM A FAVOR DE ANDRES A Y CONCEPTO: Sin concepto </t>
  </si>
  <si>
    <t xml:space="preserve">Apple pay: COMPRA EN AYTO MADRID DEPORTES, CON LA TARJETA : 5489133210353841 EL 2025-12-22 </t>
  </si>
  <si>
    <t xml:space="preserve">Apple pay: COMPRA EN Uniqlo Europe Ltd Sucu, CON LA TARJETA : 5489133210353841 EL 2025-12-19 </t>
  </si>
  <si>
    <t xml:space="preserve">Apple pay: COMPRA EN IKEA GOYA HFB, CON LA TARJETA : 5489133210353841 EL 2025-12-21 </t>
  </si>
  <si>
    <t xml:space="preserve">COMPRA EN STARBUCKS VELAZQUEZ 32, CON LA TARJETA : 5489133210353841 EL 2025-12-21 </t>
  </si>
  <si>
    <t xml:space="preserve">Apple pay: COMPRA EN MERCADONA MANUEL MACHADO, CON LA TARJETA : 5489133210353841 EL 2025-12-20 </t>
  </si>
  <si>
    <t xml:space="preserve">Apple pay: COMPRA EN PANISHOP DE LOS VINATEROS, CON LA TARJETA : 5489133208122208 EL 2025-12-28 </t>
  </si>
  <si>
    <t xml:space="preserve">Apple pay: COMPRA EN RemittVen, CON LA TARJETA : 5489133208122208 EL 2025-12-22 </t>
  </si>
  <si>
    <t xml:space="preserve">Apple pay: COMPRA EN UBER * EATS PENDING, CON LA TARJETA : 5489133208122208 EL 2025-12-18 </t>
  </si>
  <si>
    <t>Years (Fecha valor REAL)</t>
  </si>
  <si>
    <t>De este dinero, 8450 EUR ha sido invertido en Padres, jubilación, hijos y María</t>
  </si>
  <si>
    <t>1300 EUR en Bitcoin</t>
  </si>
  <si>
    <t>6000 EUR en ahorros para gastos mensuales</t>
  </si>
  <si>
    <t xml:space="preserve">COMPRA EN SSR CASTELLO-GOYA., CON LA TARJETA : 5489133210353841 EL 2026-03-13 </t>
  </si>
  <si>
    <t xml:space="preserve">ABONO EN LA TARJETA 5489133210353841 EL 2026-03-10 </t>
  </si>
  <si>
    <t xml:space="preserve">COMPRA EN WWW.AMAZON* N56I397K5, CON LA TARJETA : 5489133210353841 EL 2026-03-09 </t>
  </si>
  <si>
    <t xml:space="preserve">Apple pay: COMPRA EN Revolut**8197*, CON LA TARJETA : 5489133210353841 EL 2026-03-08 </t>
  </si>
  <si>
    <t xml:space="preserve">ABONO EN LA TARJETA 5489133210353841 EL 2026-03-03 </t>
  </si>
  <si>
    <t xml:space="preserve">Apple pay: COMPRA EN APPLE.COM/BILL, CON LA TARJETA : 5489133210353841 EL 2026-02-28 </t>
  </si>
  <si>
    <t xml:space="preserve">COMPRA EN WWW.AMAZON*BJ1XX97E5, CON LA TARJETA : 5489133210353841 EL 2026-02-26 </t>
  </si>
  <si>
    <t xml:space="preserve">COMPRA EN WWW.AMAZON*7045Y0XB5, CON LA TARJETA : 5489133210353841 EL 2026-03-01 </t>
  </si>
  <si>
    <t xml:space="preserve">TRANSFERENCIA INMEDIATA DE E KABEL ESPANA S.L. CONCEPTO Pago nomina NP Feb 2026 Pag </t>
  </si>
  <si>
    <t xml:space="preserve">Apple pay: COMPRA EN BAM LABS, CON LA TARJETA : 5489133210353841 EL 2026-02-23 </t>
  </si>
  <si>
    <t xml:space="preserve">Apple pay: COMPRA EN CASABASE MADRID, CON LA TARJETA : 5489133210353841 EL 2026-02-20 </t>
  </si>
  <si>
    <t xml:space="preserve">Apple pay: COMPRA EN SumUp *Eduardo Marin, CON LA TARJETA : 5489133210353841 EL 2026-02-17 </t>
  </si>
  <si>
    <t xml:space="preserve">Apple pay: COMPRA EN MAISON KAYSER RETIRO, CON LA TARJETA : 5489133210353841 EL 2026-02-19 </t>
  </si>
  <si>
    <t xml:space="preserve">COMPRA EN AMAZON* 9H8AI98Y5, CON LA TARJETA : 5489133210353841 EL 2026-02-15 </t>
  </si>
  <si>
    <t xml:space="preserve">COMPRA EN Compra de Prime Video, CON LA TARJETA : 5489133210353841 EL 2026-02-14 </t>
  </si>
  <si>
    <t xml:space="preserve">ABONO EN LA TARJETA 5489133210353841 EL 2026-02-14 </t>
  </si>
  <si>
    <t xml:space="preserve">INTERESES, COMISIONES POR OPERACIONES DE PRESTAMOS </t>
  </si>
  <si>
    <t xml:space="preserve">AMORTIZACION ANTICIPADA PRESTAMO 1781471 143 </t>
  </si>
  <si>
    <t xml:space="preserve">RECIBO IBERIA CARDS Nº RECIBO 0073 0100 755 CPNMLBT REF. MANDATO 000010295927 </t>
  </si>
  <si>
    <t xml:space="preserve">Apple pay: COMPRA EN PLAYTOMIC.IO 2B1781A4, CON LA TARJETA : 5489133210353841 EL 2026-02-11 </t>
  </si>
  <si>
    <t xml:space="preserve">Apple pay: COMPRA EN FEVER* EL MENTALISTA J, CON LA TARJETA : 5489133210353841 EL 2026-02-11 </t>
  </si>
  <si>
    <t xml:space="preserve">Apple pay: COMPRA EN DECATHLON PRINCESA, CON LA TARJETA : 5489133210353841 EL 2026-02-11 </t>
  </si>
  <si>
    <t xml:space="preserve">BIZUM A FAVOR DE SILVIO J C CONCEPTO: Sin concepto </t>
  </si>
  <si>
    <t xml:space="preserve">Apple pay: COMPRA EN MAISON KAYSER RETIRO, CON LA TARJETA : 5489133210353841 EL 2026-02-10 </t>
  </si>
  <si>
    <t xml:space="preserve">Apple pay: COMPRA EN ALCAMPO MORATALAZ, CON LA TARJETA : 5489133210353841 EL 2026-02-08 </t>
  </si>
  <si>
    <t xml:space="preserve">Apple pay: COMPRA EN MERCADONA MANUEL MACHADO, CON LA TARJETA : 5489133210353841 EL 2026-02-07 </t>
  </si>
  <si>
    <t xml:space="preserve">Apple pay: COMPRA EN RANRANTEI, CON LA TARJETA : 5489133210353841 EL 2026-02-05 </t>
  </si>
  <si>
    <t xml:space="preserve">Apple pay: COMPRA EN FORNET CASTELLO 32, CON LA TARJETA : 5489133210353841 EL 2026-02-04 </t>
  </si>
  <si>
    <t xml:space="preserve">Apple pay: COMPRA EN FARMACIA LA PAZ, CON LA TARJETA : 5489133210353841 EL 2026-02-04 </t>
  </si>
  <si>
    <t xml:space="preserve">Apple pay: COMPRA EN Revolut**8197*, CON LA TARJETA : 5489133210353841 EL 2026-02-01 </t>
  </si>
  <si>
    <t xml:space="preserve">COMPRA EN UBER *EATS, CON LA TARJETA : 5489133210353841 EL 2026-02-01 </t>
  </si>
  <si>
    <t xml:space="preserve">COMPRA EN AMAZON* MM0MJ54P5, CON LA TARJETA : 5489133210353841 EL 2026-02-01 </t>
  </si>
  <si>
    <t xml:space="preserve">Apple pay: COMPRA EN APPLE.COM/BILL, CON LA TARJETA : 5489133210353841 EL 2026-01-29 </t>
  </si>
  <si>
    <t xml:space="preserve">TRANSFERENCIA INMEDIATA DE E KABEL ESPANA S.L. CONCEPTO Pago nomina NP Ene-2026 Pag </t>
  </si>
  <si>
    <t xml:space="preserve">Apple pay: COMPRA EN PRIMARK CONDE PENALVER, CON LA TARJETA : 5489133210353841 EL 2026-01-24 </t>
  </si>
  <si>
    <t xml:space="preserve">Apple pay: COMPRA EN Mollie *Medi-Market..., CON LA TARJETA : 5489133210353841 EL 2026-01-17 </t>
  </si>
  <si>
    <t xml:space="preserve">Apple pay: COMPRA EN DEGUSTA VENDING SL., CON LA TARJETA : 5489133210353841 EL 2026-01-17 </t>
  </si>
  <si>
    <t xml:space="preserve">Apple pay: COMPRA EN AHORRAMAS, CON LA TARJETA : 5489133210353841 EL 2026-01-17 </t>
  </si>
  <si>
    <t xml:space="preserve">Apple pay: COMPRA EN UBER * EATS PENDING, CON LA TARJETA : 5489133210353841 EL 2026-01-13 </t>
  </si>
  <si>
    <t xml:space="preserve">RECIBO IBERIA CARDS Nº RECIBO 0073 0100 755 CPDHZPP REF. MANDATO 000010295927 </t>
  </si>
  <si>
    <t xml:space="preserve">Apple pay: COMPRA EN Springfield, CON LA TARJETA : 5489133210353841 EL 2026-01-11 </t>
  </si>
  <si>
    <t xml:space="preserve">ABONO EN LA TARJETA 5489133210353841 EL 2026-01-12 </t>
  </si>
  <si>
    <t xml:space="preserve">COMPRA EN SSR CASTELLO-GOYA., CON LA TARJETA : 5489133210353841 EL 2026-01-12 </t>
  </si>
  <si>
    <t xml:space="preserve">BIZUM A FAVOR DE MONTSERRAT L M CONCEPTO: Sin concepto </t>
  </si>
  <si>
    <t xml:space="preserve">Apple pay: COMPRA EN MERCADONA MANUEL MACHADO, CON LA TARJETA : 5489133210353841 EL 2026-01-10 </t>
  </si>
  <si>
    <t xml:space="preserve">Apple pay: COMPRA EN Zara.com, CON LA TARJETA : 5489133210353841 EL 2026-01-07 </t>
  </si>
  <si>
    <t xml:space="preserve">Apple pay: COMPRA EN Uniqlo Europe Ltd Sucu, CON LA TARJETA : 5489133210353841 EL 2026-01-07 </t>
  </si>
  <si>
    <t xml:space="preserve">Apple pay: COMPRA EN RODILLA SANCHEZ, CON LA TARJETA : 5489133210353841 EL 2026-01-07 </t>
  </si>
  <si>
    <t xml:space="preserve">Apple pay: COMPRA EN JULFER JOYEROS S.L, CON LA TARJETA : 5489133210353841 EL 2026-01-05 </t>
  </si>
  <si>
    <t xml:space="preserve">Apple pay: COMPRA EN Revolut**8197*, CON LA TARJETA : 5489133210353841 EL 2026-01-02 </t>
  </si>
  <si>
    <t xml:space="preserve">Apple pay: COMPRA EN UBER *EATS HELP.UBER.C, CON LA TARJETA : 5489133210353841 EL 2026-01-04 </t>
  </si>
  <si>
    <t xml:space="preserve">Apple pay: COMPRA EN PANISHOP DE LOS VINATEROS, CON LA TARJETA : 5489133210353841 EL 2026-01-03 </t>
  </si>
  <si>
    <t xml:space="preserve">TRANSFERENCIA A FAVOR DE PEREZ PANTO NICOLAS CONCEPTO: Transferencia mensual </t>
  </si>
  <si>
    <t xml:space="preserve">TRANSFERENCIA INMEDIATA DE E KABEL ESPANA S.L. CONCEPTO pago nomina NP dic 2025 pag </t>
  </si>
  <si>
    <t xml:space="preserve">Apple pay: COMPRA EN PLAYTOMIC.IO C97359A1, CON LA TARJETA : 5489133210353841 EL 2025-12-28 </t>
  </si>
  <si>
    <t xml:space="preserve">Apple pay: COMPRA EN APPLE.COM/BILL, CON LA TARJETA : 5489133210353841 EL 2025-12-29 </t>
  </si>
  <si>
    <t xml:space="preserve">Apple pay: COMPRA EN MADRID SUC 39, CON LA TARJETA : 5489133210353841 EL 2025-12-30 </t>
  </si>
  <si>
    <t xml:space="preserve">Apple pay: COMPRA EN CIBER LOCUTORIO VINATEROS, CON LA TARJETA : 5489133210353841 EL 2025-12-30 </t>
  </si>
  <si>
    <t xml:space="preserve">Apple pay: COMPRA EN PAPELERIA AYVAR, CON LA TARJETA : 5489133210353841 EL 2025-12-30 </t>
  </si>
  <si>
    <t xml:space="preserve">Apple pay: COMPRA EN MCDONALDS GOYA, CON LA TARJETA : 5489133208122208 EL 2026-03-13 </t>
  </si>
  <si>
    <t xml:space="preserve">Apple pay: COMPRA EN PRIMAPRIX HERMOSILLA, CON LA TARJETA : 5489133208122208 EL 2026-03-13 </t>
  </si>
  <si>
    <t xml:space="preserve">COMPRA EN SSR CASTELLO-GOYA., CON LA TARJETA : 5489133208122208 EL 2026-03-12 </t>
  </si>
  <si>
    <t xml:space="preserve">BIZUM DE BEATRIZ V C CONCEPTO Sin concepto </t>
  </si>
  <si>
    <t xml:space="preserve">Apple pay: COMPRA EN LM FERNANDO EL SANTO MADR, CON LA TARJETA : 5489133208122208 EL 2026-03-11 </t>
  </si>
  <si>
    <t xml:space="preserve">Apple pay: COMPRA EN Revolut**6890*, CON LA TARJETA : 5489133208122208 EL 2026-03-08 </t>
  </si>
  <si>
    <t xml:space="preserve">COMPRA EN SSR CASTELLO-GOYA., CON LA TARJETA : 5489133208122208 EL 2026-03-09 </t>
  </si>
  <si>
    <t xml:space="preserve">COMPRA EN SFERA GOYA, CON LA TARJETA : 5489133208122208 EL 2026-03-07 </t>
  </si>
  <si>
    <t xml:space="preserve">COMPRA EN MERCADONA COLMENA GETAFE, CON LA TARJETA : 5489133208122208 EL 2026-03-07 </t>
  </si>
  <si>
    <t xml:space="preserve">Apple pay: COMPRA EN DANS MADRID, CON LA TARJETA : 5489133208122208 EL 2026-03-04 </t>
  </si>
  <si>
    <t xml:space="preserve">Apple pay: COMPRA EN MAISON KAYSER ZURBANO, CON LA TARJETA : 5489133208122208 EL 2026-03-06 </t>
  </si>
  <si>
    <t xml:space="preserve">Apple pay: COMPRA EN EXPZURBANOII, CON LA TARJETA : 5489133208122208 EL 2026-03-05 </t>
  </si>
  <si>
    <t xml:space="preserve">Apple pay: COMPRA EN LM FERNANDO EL SANTO MADR, CON LA TARJETA : 5489133208122208 EL 2026-03-04 </t>
  </si>
  <si>
    <t xml:space="preserve">RECIBO DAN'S Nº RECIBO 0073 0100 755 CPTLDTR REF. MANDATO 1QJYY43XYCXGBUV0 </t>
  </si>
  <si>
    <t xml:space="preserve">Apple pay: COMPRA EN MAR MORA, CON LA TARJETA : 5489133208122208 EL 2026-03-02 </t>
  </si>
  <si>
    <t xml:space="preserve">Apple pay: COMPRA EN PRIMAPRIX T111, CON LA TARJETA : 5489133208122208 EL 2026-03-01 </t>
  </si>
  <si>
    <t xml:space="preserve">Apple pay: COMPRA EN PANARIA PRINCIPE DE VERGA, CON LA TARJETA : 5489133208122208 EL 2026-02-28 </t>
  </si>
  <si>
    <t xml:space="preserve">TRANSFERENCIA DE Currie Brown Iberia SLU, CONCEPTO Febrero Nomina </t>
  </si>
  <si>
    <t xml:space="preserve">Apple pay: COMPRA EN FARMACIA LASTRA, CON LA TARJETA : 5489133208122208 EL 2026-02-27 </t>
  </si>
  <si>
    <t xml:space="preserve">Apple pay: COMPRA EN SELLA BAKERY, CON LA TARJETA : 5489133208122208 EL 2026-02-25 </t>
  </si>
  <si>
    <t xml:space="preserve">Apple pay: COMPRA EN LM AVENIDA DE MORATALAZ, CON LA TARJETA : 5489133208122208 EL 2026-02-24 </t>
  </si>
  <si>
    <t xml:space="preserve">Apple pay: COMPRA EN One Hundred Restrooms, CON LA TARJETA : 5489133208122208 EL 2026-02-18 </t>
  </si>
  <si>
    <t xml:space="preserve">Apple pay: COMPRA EN ALCAMPO MORATALAZ, CON LA TARJETA : 5489133208122208 EL 2026-02-17 </t>
  </si>
  <si>
    <t xml:space="preserve">Apple pay: COMPRA EN UNIQLO Madrid Serrano, CON LA TARJETA : 5489133208122208 EL 2026-02-15 </t>
  </si>
  <si>
    <t xml:space="preserve">Apple pay: COMPRA EN KIKO MILANO, CON LA TARJETA : 5489133208122208 EL 2026-02-13 </t>
  </si>
  <si>
    <t xml:space="preserve">BIZUM DE JENNY R A CONCEPTO Franela </t>
  </si>
  <si>
    <t xml:space="preserve">Apple pay: COMPRA EN PERFUMERIA PRIMOR, CON LA TARJETA : 5489133208122208 EL 2026-02-15 </t>
  </si>
  <si>
    <t xml:space="preserve">Apple pay: COMPRA EN RODILLA GOYA, CON LA TARJETA : 5489133208122208 EL 2026-02-13 </t>
  </si>
  <si>
    <t xml:space="preserve">Apple pay: COMPRA EN DECATHLON ESPANA S.A.U, CON LA TARJETA : 5489133208122208 EL 2026-02-10 </t>
  </si>
  <si>
    <t xml:space="preserve">Apple pay: COMPRA EN TIGER GOYA,20, CON LA TARJETA : 5489133208122208 EL 2026-02-09 </t>
  </si>
  <si>
    <t xml:space="preserve">Apple pay: COMPRA EN PRIMARK CONDE PENALVER, CON LA TARJETA : 5489133208122208 EL 2026-02-06 </t>
  </si>
  <si>
    <t xml:space="preserve">Apple pay: COMPRA EN DANS MADRID, CON LA TARJETA : 5489133208122208 EL 2026-02-03 </t>
  </si>
  <si>
    <t xml:space="preserve">COMPRA EN SSR CASTELLO-GOYA., CON LA TARJETA : 5489133208122208 EL 2026-02-03 </t>
  </si>
  <si>
    <t xml:space="preserve">Apple pay: COMPRA EN Revolut**6890*, CON LA TARJETA : 5489133208122208 EL 2026-02-01 </t>
  </si>
  <si>
    <t xml:space="preserve">RECIBO DAN'S Nº RECIBO 0073 0100 755 CPJYCRP REF. MANDATO 1QJYY43XYCXGBUV0 </t>
  </si>
  <si>
    <t xml:space="preserve">TRANSFERENCIA DE Currie Brown Iberia SLU, CONCEPTO Enero nomina </t>
  </si>
  <si>
    <t xml:space="preserve">Apple pay: COMPRA EN TIGER MADRID CONDE DE PE¥, CON LA TARJETA : 5489133208122208 EL 2026-01-30 </t>
  </si>
  <si>
    <t xml:space="preserve">Apple pay: COMPRA EN BAKERY BREAD C.PE¥ALVE, CON LA TARJETA : 5489133208122208 EL 2026-01-30 </t>
  </si>
  <si>
    <t xml:space="preserve">Apple pay: COMPRA EN SELLA BAKERY, CON LA TARJETA : 5489133208122208 EL 2026-01-28 </t>
  </si>
  <si>
    <t xml:space="preserve">Apple pay: COMPRA EN UNIQLO Madrid Serrano, CON LA TARJETA : 5489133208122208 EL 2026-01-23 </t>
  </si>
  <si>
    <t xml:space="preserve">Apple pay: COMPRA EN PARAFARMACIA M30, CON LA TARJETA : 5489133208122208 EL 2026-01-25 </t>
  </si>
  <si>
    <t xml:space="preserve">Apple pay: COMPRA EN FARMACIA ENTREARROYOS1, CON LA TARJETA : 5489133208122208 EL 2026-01-20 </t>
  </si>
  <si>
    <t xml:space="preserve">COMPRA EN SSR CASTELLO-GOYA., CON LA TARJETA : 5489133208122208 EL 2026-01-19 </t>
  </si>
  <si>
    <t xml:space="preserve">Apple pay: COMPRA EN Centro Commercial La V, CON LA TARJETA : 5489133208122208 EL 2026-01-17 </t>
  </si>
  <si>
    <t xml:space="preserve">Apple pay: COMPRA EN TEZENIS C/GOYA TD39, CON LA TARJETA : 5489133208122208 EL 2026-01-18 </t>
  </si>
  <si>
    <t xml:space="preserve">COMPRA EN EL CORTE INGLES-DEPARTAM., CON LA TARJETA : 5489133208122208 EL 2026-01-18 </t>
  </si>
  <si>
    <t xml:space="preserve">COMPRA EN SSR CASTELLO-GOYA., CON LA TARJETA : 5489133208122208 EL 2026-01-16 </t>
  </si>
  <si>
    <t xml:space="preserve">Apple pay: COMPRA EN EXPZURBANOII, CON LA TARJETA : 5489133208122208 EL 2026-01-15 </t>
  </si>
  <si>
    <t xml:space="preserve">Apple pay: COMPRA EN RODILLA GOYA, CON LA TARJETA : 5489133208122208 EL 2026-01-14 </t>
  </si>
  <si>
    <t xml:space="preserve">Apple pay: COMPRA EN PANISHOP DE LOS VINATEROS, CON LA TARJETA : 5489133208122208 EL 2026-01-13 </t>
  </si>
  <si>
    <t xml:space="preserve">Apple pay: COMPRA EN MAISON KAYSER ZURBANO, CON LA TARJETA : 5489133208122208 EL 2026-01-12 </t>
  </si>
  <si>
    <t xml:space="preserve">Apple pay: COMPRA EN CALZADOS LOMAS, CON LA TARJETA : 5489133208122208 EL 2026-01-10 </t>
  </si>
  <si>
    <t xml:space="preserve">Apple pay: COMPRA EN MCDONALDS GOYA, CON LA TARJETA : 5489133208122208 EL 2026-01-09 </t>
  </si>
  <si>
    <t xml:space="preserve">COMPRA EN SFERA GOYA, CON LA TARJETA : 5489133208122208 EL 2026-01-09 </t>
  </si>
  <si>
    <t xml:space="preserve">COMPRA EN SSR CASTELLO-GOYA., CON LA TARJETA : 5489133208122208 EL 2026-01-07 </t>
  </si>
  <si>
    <t xml:space="preserve">RECIBO DAN'S Nº RECIBO 0073 0100 755 CPBHGXR REF. MANDATO 1QJYY43XYCXGBUV0 </t>
  </si>
  <si>
    <t xml:space="preserve">TRANSFERENCIA INMEDIATA DE CURRIE . BROWN IBERIA S.L. CONCEPTO Gastos 2025 C. Paz Gas </t>
  </si>
  <si>
    <t xml:space="preserve">Apple pay: COMPRA EN SELLA BAKERY, CON LA TARJETA : 5489133208122208 EL 2026-01-07 </t>
  </si>
  <si>
    <t xml:space="preserve">Apple pay: COMPRA EN Revolut**6890*, CON LA TARJETA : 5489133208122208 EL 2026-01-02 </t>
  </si>
  <si>
    <t xml:space="preserve">Apple pay: COMPRA EN PARAFARMACIA M30, CON LA TARJETA : 5489133208122208 EL 2026-01-03 </t>
  </si>
  <si>
    <t xml:space="preserve">Apple pay: COMPRA EN TEZENIS C/GOYA TD39, CON LA TARJETA : 5489133208122208 EL 2026-01-02 </t>
  </si>
  <si>
    <t xml:space="preserve">TRANSFERENCIA INMEDIATA A FAVOR DE Cristina Paz Rodríguez &amp; Nicolás Daniel CONCEPTO Ahorro 3 meses </t>
  </si>
  <si>
    <t xml:space="preserve">TRANSFERENCIA INMEDIATA DE CURRIE . BROWN IBERIA S.L. CONCEPTO Nomina Diciembre Nom </t>
  </si>
  <si>
    <t xml:space="preserve">Apple pay: COMPRA EN EXPZURBANOII, CON LA TARJETA : 5489133208360204 EL 2026-03-13 </t>
  </si>
  <si>
    <t xml:space="preserve">REGULARIZACION COMPRA EN APP CRTM, CON LA TARJETA : 5489133208360204 EL 2026-03-07 </t>
  </si>
  <si>
    <t xml:space="preserve">COMPRA EN APP CRTM, CON LA TARJETA : 5489133208360204 EL 2026-03-07 </t>
  </si>
  <si>
    <t xml:space="preserve">Apple pay: COMPRA EN MERCADONA MANUEL MACHADO, CON LA TARJETA : 5489133208360204 EL 2026-03-06 </t>
  </si>
  <si>
    <t xml:space="preserve">RECIBO Naturgy Clientes, S.A.U. Nº RECIBO 0073 0100 755 CPVLFRX REF. MANDATO 000000259696 </t>
  </si>
  <si>
    <t xml:space="preserve">ABONO EN LA TARJETA 5489133208360204 EL 2026-03-01 </t>
  </si>
  <si>
    <t xml:space="preserve">COMPRA EN OPENAI *CHATGPT SUBSCR, CON LA TARJETA : 5489133208360204 EL 2026-02-27 </t>
  </si>
  <si>
    <t xml:space="preserve">COMPRA EN UBER *EATS HELP.UBER.C, CON LA TARJETA : 5489133208360204 EL 2026-02-27 </t>
  </si>
  <si>
    <t xml:space="preserve">RECIBO SANITAS S A DE SEGUROS Nº RECIBO 0073 0100 755 CPQHMCL REF. MANDATO 800018385362 </t>
  </si>
  <si>
    <t xml:space="preserve">Apple pay: COMPRA EN ALCAMPO MORATALAZ, CON LA TARJETA : 5489133208360204 EL 2026-03-01 </t>
  </si>
  <si>
    <t xml:space="preserve">Apple pay: COMPRA EN ALCAMPO MORATALAZ, CON LA TARJETA : 5489133208360204 EL 2026-02-28 </t>
  </si>
  <si>
    <t xml:space="preserve">Apple pay: COMPRA EN MERCADONA MANUEL MACHADO, CON LA TARJETA : 5489133208360204 EL 2026-02-28 </t>
  </si>
  <si>
    <t xml:space="preserve">Apple pay: COMPRA EN MERCADONA MANUEL MACHADO, CON LA TARJETA : 5489133208360204 EL 2026-02-27 </t>
  </si>
  <si>
    <t xml:space="preserve">COMPRA EN APP CRTM, CON LA TARJETA : 5489133208360204 EL 2026-02-27 </t>
  </si>
  <si>
    <t xml:space="preserve">Apple pay: COMPRA EN MERCADONA MANUEL MACHADO, CON LA TARJETA : 5489133208360204 EL 2026-02-25 </t>
  </si>
  <si>
    <t xml:space="preserve">Apple pay: COMPRA EN ALCAMPO MORATALAZ, CON LA TARJETA : 5489133208360204 EL 2026-02-25 </t>
  </si>
  <si>
    <t xml:space="preserve">COMPRA EN UBER *EATS, CON LA TARJETA : 5489133208360204 EL 2026-02-19 </t>
  </si>
  <si>
    <t xml:space="preserve">Apple pay: COMPRA EN CARREF SBLAS, CON LA TARJETA : 5489133208360204 EL 2026-02-22 </t>
  </si>
  <si>
    <t xml:space="preserve">COMPRA EN MERCADONA COLMENA GETAFE, CON LA TARJETA : 5489133208360204 EL 2026-02-21 </t>
  </si>
  <si>
    <t xml:space="preserve">COMPRA EN UBER *EATS, CON LA TARJETA : 5489133208360204 EL 2026-02-17 </t>
  </si>
  <si>
    <t xml:space="preserve">RECIBO ORANGE ESPAGNE S.A. Nº RECIBO 0073 0100 755 CPPJTVT REF. MANDATO OSP202308KENAN02276921506 </t>
  </si>
  <si>
    <t xml:space="preserve">COMPRA EN UBER *EATS, CON LA TARJETA : 5489133208360204 EL 2026-02-16 </t>
  </si>
  <si>
    <t xml:space="preserve">COMPRA EN UBER *EATS HELP.UBER.C, CON LA TARJETA : 5489133208360204 EL 2026-02-16 </t>
  </si>
  <si>
    <t xml:space="preserve">Apple pay: COMPRA EN MERCADONA MANUEL MACHADO, CON LA TARJETA : 5489133208360204 EL 2026-02-17 </t>
  </si>
  <si>
    <t xml:space="preserve">COMPRA EN APPLE.COM/BILL, CON LA TARJETA : 5489133208360204 EL 2026-02-13 </t>
  </si>
  <si>
    <t xml:space="preserve">Apple pay: COMPRA EN ALCAMPO MORATALAZ, CON LA TARJETA : 5489133208360204 EL 2026-02-14 </t>
  </si>
  <si>
    <t xml:space="preserve">Apple pay: COMPRA EN MERCADONA MANUEL MACHADO, CON LA TARJETA : 5489133208360204 EL 2026-02-14 </t>
  </si>
  <si>
    <t xml:space="preserve">Apple pay: COMPRA EN BAKERY BREAD, CON LA TARJETA : 5489133208360204 EL 2026-02-08 </t>
  </si>
  <si>
    <t xml:space="preserve">Apple pay: COMPRA EN ALCAMPO MORATALAZ, CON LA TARJETA : 5489133208360204 EL 2026-02-07 </t>
  </si>
  <si>
    <t xml:space="preserve">Apple pay: COMPRA EN MERCADONA MANUEL MACHADO, CON LA TARJETA : 5489133208360204 EL 2026-02-07 </t>
  </si>
  <si>
    <t xml:space="preserve">BIZUM DE RAINIER D J CONCEPTO Ramen </t>
  </si>
  <si>
    <t xml:space="preserve">COMPRA EN APP CRTM, CON LA TARJETA : 5489133208360204 EL 2026-02-06 </t>
  </si>
  <si>
    <t xml:space="preserve">Apple pay: COMPRA EN PANISHOP DE LOS VINATEROS, CON LA TARJETA : 5489133208360204 EL 2026-02-04 </t>
  </si>
  <si>
    <t xml:space="preserve">Apple pay: COMPRA EN ALCAMPO MORATALAZ, CON LA TARJETA : 5489133208360204 EL 2026-02-04 </t>
  </si>
  <si>
    <t xml:space="preserve">RECIBO Naturgy Clientes, S.A.U. Nº RECIBO 0073 0100 755 CPKGXNS REF. MANDATO 000000259696 </t>
  </si>
  <si>
    <t>RECIBO DREAMFIT MORATALAZ Nº RECIBO 0073 0100 755 CPHQCGV REF. MANDATO 00009588710100835299698700000</t>
  </si>
  <si>
    <t xml:space="preserve">RECIBO SANITAS S A DE SEGUROS Nº RECIBO 0073 0100 755 CPGJVKX REF. MANDATO 800018385362 </t>
  </si>
  <si>
    <t xml:space="preserve">RECIBO SANITAS S A DE SEGUROS Nº RECIBO 0073 0100 755 CPGJVKW REF. MANDATO 800018385362 </t>
  </si>
  <si>
    <t xml:space="preserve">Apple pay: COMPRA EN ALCAMPO MORATALAZ, CON LA TARJETA : 5489133208360204 EL 2026-01-31 </t>
  </si>
  <si>
    <t xml:space="preserve">Apple pay: COMPRA EN MERCADONA MANUEL MACHADO, CON LA TARJETA : 5489133208360204 EL 2026-01-31 </t>
  </si>
  <si>
    <t>RECIBO TotalEnergies ClientesSAU Nº RECIBO 0073 0100 755 CPHPGXZ REF. MANDATO NCESIGS241020230000000</t>
  </si>
  <si>
    <t xml:space="preserve">COMPRA EN OPENAI *CHATGPT SUBSCR, CON LA TARJETA : 5489133208360204 EL 2026-01-27 </t>
  </si>
  <si>
    <t xml:space="preserve">Apple pay: COMPRA EN SELLA BAKERY, CON LA TARJETA : 5489133208360204 EL 2026-01-28 </t>
  </si>
  <si>
    <t xml:space="preserve">COMPRA EN APP CRTM, CON LA TARJETA : 5489133208360204 EL 2026-01-26 </t>
  </si>
  <si>
    <t xml:space="preserve">Apple pay: COMPRA EN ALCAMPO MORATALAZ, CON LA TARJETA : 5489133208360204 EL 2026-01-25 </t>
  </si>
  <si>
    <t xml:space="preserve">Apple pay: COMPRA EN ALCAMPO MORATALAZ, CON LA TARJETA : 5489133208360204 EL 2026-01-24 </t>
  </si>
  <si>
    <t xml:space="preserve">Apple pay: COMPRA EN MERCADONA MANUEL MACHADO, CON LA TARJETA : 5489133208360204 EL 2026-01-24 </t>
  </si>
  <si>
    <t xml:space="preserve">RECIBO ORANGE ESPAGNE S.A. Nº RECIBO 0073 0100 755 CPFBKWG REF. MANDATO OSP202308KENAN02276921506 </t>
  </si>
  <si>
    <t xml:space="preserve">BIZUM DE Gustavo A O CONCEPTO Pago Mag Wallet </t>
  </si>
  <si>
    <t xml:space="preserve">Apple pay: COMPRA EN ALCAMPO MORATALAZ, CON LA TARJETA : 5489133208360204 EL 2026-01-18 </t>
  </si>
  <si>
    <t xml:space="preserve">Apple pay: COMPRA EN ALCAMPO MORATALAZ, CON LA TARJETA : 5489133208360204 EL 2026-01-17 </t>
  </si>
  <si>
    <t xml:space="preserve">Apple pay: COMPRA EN MERCADONA MANUEL MACHADO, CON LA TARJETA : 5489133208360204 EL 2026-01-17 </t>
  </si>
  <si>
    <t xml:space="preserve">Apple pay: COMPRA EN MERCADONA MANUEL MACHADO, CON LA TARJETA : 5489133208360204 EL 2026-01-16 </t>
  </si>
  <si>
    <t xml:space="preserve">COMPRA EN APPLE.COM/BILL, CON LA TARJETA : 5489133208360204 EL 2026-01-13 </t>
  </si>
  <si>
    <t xml:space="preserve">COMPRA EN SSR CASTELLO-GOYA., CON LA TARJETA : 5489133208360204 EL 2026-01-14 </t>
  </si>
  <si>
    <t xml:space="preserve">RECIBO Naturgy Clientes, S.A.U. Nº RECIBO 0073 0100 755 CPCDSNW REF. MANDATO 000000259696 </t>
  </si>
  <si>
    <t xml:space="preserve">Apple pay: COMPRA EN ALCAMPO MORATALAZ, CON LA TARJETA : 5489133208360204 EL 2026-01-10 </t>
  </si>
  <si>
    <t xml:space="preserve">Apple pay: COMPRA EN MERCADONA MANUEL MACHADO, CON LA TARJETA : 5489133208360204 EL 2026-01-10 </t>
  </si>
  <si>
    <t xml:space="preserve">Apple pay: COMPRA EN DIA MEJORADA 15026, CON LA TARJETA : 5489133208360204 EL 2026-01-07 </t>
  </si>
  <si>
    <t xml:space="preserve">Apple pay: COMPRA EN ALCAMPO MORATALAZ, CON LA TARJETA : 5489133208360204 EL 2026-01-05 </t>
  </si>
  <si>
    <t xml:space="preserve">Apple pay: COMPRA EN ALCAMPO MORATALAZ, CON LA TARJETA : 5489133208360204 EL 2026-01-03 </t>
  </si>
  <si>
    <t xml:space="preserve">Apple pay: COMPRA EN MERCADONA MANUEL MACHADO, CON LA TARJETA : 5489133208360204 EL 2026-01-03 </t>
  </si>
  <si>
    <t xml:space="preserve">TRANSFERENCIA DE PEREZ PANTO NICOLAS, CONCEPTO Transferencia mensual </t>
  </si>
  <si>
    <t xml:space="preserve">TRANSFERENCIA INMEDIATA DE Cristina Paz Rodriguez CONCEPTO Enviada desde Revolut Env </t>
  </si>
  <si>
    <t>RECIBO DREAMFIT MORATALAZ Nº RECIBO 0073 0100 755 CNXMXYL REF. MANDATO 00009588710100835299698700000</t>
  </si>
  <si>
    <t xml:space="preserve">RECIBO SANITAS S A DE SEGUROS Nº RECIBO 0073 0100 755 CNVPCFG REF. MANDATO 800018385362 </t>
  </si>
  <si>
    <t xml:space="preserve">Apple pay: COMPRA EN MERCADONA MANUEL MACHADO, CON LA TARJETA : 5489133208360204 EL 2025-12-31 </t>
  </si>
  <si>
    <t xml:space="preserve">COMPRA EN APP CRTM, CON LA TARJETA : 5489133208360204 EL 2025-12-30 </t>
  </si>
  <si>
    <t>2026</t>
  </si>
  <si>
    <t>2026 Total</t>
  </si>
  <si>
    <t>Ahorros</t>
  </si>
  <si>
    <t>Dashboard de gastos</t>
  </si>
  <si>
    <t>Filtros</t>
  </si>
  <si>
    <t>Agrupar por</t>
  </si>
  <si>
    <t>Año</t>
  </si>
  <si>
    <t>Trimestre</t>
  </si>
  <si>
    <t>Mes</t>
  </si>
  <si>
    <t>Mensual</t>
  </si>
  <si>
    <t>Todos</t>
  </si>
  <si>
    <t>Todas</t>
  </si>
  <si>
    <t>Gasto total</t>
  </si>
  <si>
    <t>Neto</t>
  </si>
  <si>
    <t>Transacciones</t>
  </si>
  <si>
    <t>Ticket prom.</t>
  </si>
  <si>
    <t>Saldo medio</t>
  </si>
  <si>
    <t>Categorías activas</t>
  </si>
  <si>
    <t>Cuentas activas</t>
  </si>
  <si>
    <t>Los filtros actualizan KPIs y gráficos. El gráfico por categoría muestra egresos.</t>
  </si>
  <si>
    <t>Agrupar</t>
  </si>
  <si>
    <t>Trimestral</t>
  </si>
  <si>
    <t>Anual</t>
  </si>
  <si>
    <t>T1</t>
  </si>
  <si>
    <t>T2</t>
  </si>
  <si>
    <t>T3</t>
  </si>
  <si>
    <t>T4</t>
  </si>
  <si>
    <t>Enero</t>
  </si>
  <si>
    <t>Febrero</t>
  </si>
  <si>
    <t>Marzo</t>
  </si>
  <si>
    <t>Abril</t>
  </si>
  <si>
    <t>Mayo</t>
  </si>
  <si>
    <t>Junio</t>
  </si>
  <si>
    <t>Julio</t>
  </si>
  <si>
    <t>Agosto</t>
  </si>
  <si>
    <t>Septiembre</t>
  </si>
  <si>
    <t>Octubre</t>
  </si>
  <si>
    <t>Noviembre</t>
  </si>
  <si>
    <t>Diciembre</t>
  </si>
  <si>
    <t>Periodo</t>
  </si>
  <si>
    <t>Métrica</t>
  </si>
  <si>
    <t>Valor</t>
  </si>
  <si>
    <t>Mensual Promedio</t>
  </si>
  <si>
    <t>Notas</t>
  </si>
  <si>
    <t>Período</t>
  </si>
  <si>
    <t>Solo Nómina + Cuentas</t>
  </si>
  <si>
    <t>Total Transacciones</t>
  </si>
  <si>
    <t>Total Ingresos (€)</t>
  </si>
  <si>
    <t>Total Gastos (€)</t>
  </si>
  <si>
    <t>Flujo Neto (€)</t>
  </si>
  <si>
    <t>Ratio Gasto/Ingreso</t>
  </si>
  <si>
    <t>DESGLOSE POR CUENTA</t>
  </si>
  <si>
    <t>Ingresos (€)</t>
  </si>
  <si>
    <t>Gastos (€)</t>
  </si>
  <si>
    <t>Neto (€)</t>
  </si>
  <si>
    <t># Tx</t>
  </si>
  <si>
    <t>DESGLOSE DE INGRESOS</t>
  </si>
  <si>
    <t>Tipo de Ingreso</t>
  </si>
  <si>
    <t>Total (€)</t>
  </si>
  <si>
    <t>% del Total</t>
  </si>
  <si>
    <t>Sueldo/Nómina</t>
  </si>
  <si>
    <t>Transferencias</t>
  </si>
  <si>
    <t>Bizum</t>
  </si>
  <si>
    <t>Abonos/Devoluciones</t>
  </si>
  <si>
    <t>Otros</t>
  </si>
  <si>
    <t>GASTOS POR CATEGORÍA</t>
  </si>
  <si>
    <t>Categoría</t>
  </si>
  <si>
    <t>Prom. Mensual (€)</t>
  </si>
  <si>
    <t>Sin categoría</t>
  </si>
  <si>
    <t>Comercio</t>
  </si>
  <si>
    <t>Meses</t>
  </si>
  <si>
    <t>Prom/Mes (€)</t>
  </si>
  <si>
    <t>Prom/Tx (€)</t>
  </si>
  <si>
    <t>TRANSFERENCIA A FAVOR DE PEREZ PANTO NICOLAS CONCE</t>
  </si>
  <si>
    <t>MERCADONA MANUEL MACHADO</t>
  </si>
  <si>
    <t>TRANSFERENCIA A FAVOR DE IBKR CONCEPTO: U6384508 /</t>
  </si>
  <si>
    <t>RECIBO: IBERIA CARDS Nº RECIBO 0073 01</t>
  </si>
  <si>
    <t>TRANSFERENCIA A FAVOR DE IBKR CONCEPTO: Inversione</t>
  </si>
  <si>
    <t>ALCAMPO S A MORATALAZ</t>
  </si>
  <si>
    <t>RECIBO: SANITAS S A DE SEGUROS Nº RECI</t>
  </si>
  <si>
    <t>RECIBO: ORANGE ESPAGNE S.A. Nº RECIBO</t>
  </si>
  <si>
    <t>APP CRTM</t>
  </si>
  <si>
    <t>UBER *EATS</t>
  </si>
  <si>
    <t>LIQUIDACION DE LA TARJETA DE CREDITO 0073 0100 500</t>
  </si>
  <si>
    <t>Revolut**8197*</t>
  </si>
  <si>
    <t>RemittVen</t>
  </si>
  <si>
    <t>RECIBO: Naturgy Clientes, S.A.U. Nº RE</t>
  </si>
  <si>
    <t>RECIBO: TotalEnergies ClientesSAU Nº R</t>
  </si>
  <si>
    <t>APPLE.COM/BILL</t>
  </si>
  <si>
    <t>ALCAMPO MORATALAZ</t>
  </si>
  <si>
    <t>Revolut**0164*</t>
  </si>
  <si>
    <t>RECIBO: DREAMFIT MORATALAZ Nº RECIBO 0</t>
  </si>
  <si>
    <t>PRÉSTAMO (liquidación)</t>
  </si>
  <si>
    <t>FLUJO DE CAJA MENSUAL</t>
  </si>
  <si>
    <t>Acumulado (€)</t>
  </si>
  <si>
    <t>2025-01</t>
  </si>
  <si>
    <t>2025-02</t>
  </si>
  <si>
    <t>2025-03</t>
  </si>
  <si>
    <t>2025-04</t>
  </si>
  <si>
    <t>2025-05</t>
  </si>
  <si>
    <t>2025-06</t>
  </si>
  <si>
    <t>2025-07</t>
  </si>
  <si>
    <t>2025-08</t>
  </si>
  <si>
    <t>2025-09</t>
  </si>
  <si>
    <t>2025-10</t>
  </si>
  <si>
    <t>2025-11</t>
  </si>
  <si>
    <t>2025-12</t>
  </si>
  <si>
    <t>2026-01</t>
  </si>
  <si>
    <t>2026-02</t>
  </si>
  <si>
    <t>2026-03</t>
  </si>
  <si>
    <t>ANÁLISIS 2025–2026 — Nómina &amp; Cuentas</t>
  </si>
  <si>
    <t>RESUMEN GENERAL (Ene 2025 – Mar 2026)</t>
  </si>
  <si>
    <t>Ene 2025 — Mar 2026 (15 meses)</t>
  </si>
  <si>
    <t>Nómina: 687 | Cuentas: 554</t>
  </si>
  <si>
    <t>🔴 DÉFICIT: perdiendo €121/mes</t>
  </si>
  <si>
    <t>🔴 &gt;103%</t>
  </si>
  <si>
    <t>PAGOS RECURRENTES (2+ meses en 2025-26)</t>
  </si>
  <si>
    <t>OPENAI *CHATGPT SUBSCR</t>
  </si>
  <si>
    <t>MATAKO</t>
  </si>
  <si>
    <t>PUNTO DE ENCUENTRO</t>
  </si>
  <si>
    <t>GROSSO NAPOLETANO</t>
  </si>
  <si>
    <t>SPRINGFIELD</t>
  </si>
  <si>
    <t>Diagnóstico de gasto y cash burn</t>
  </si>
  <si>
    <t>Saldos actuales</t>
  </si>
  <si>
    <t>Última fecha</t>
  </si>
  <si>
    <t>Saldo actual Nomina</t>
  </si>
  <si>
    <t>Saldo actual Cuentas</t>
  </si>
  <si>
    <t>Saldo actual Cristina</t>
  </si>
  <si>
    <t>Saldo foco Nomina+Cuentas</t>
  </si>
  <si>
    <t>Liquidez visible total</t>
  </si>
  <si>
    <t>2026 YTD</t>
  </si>
  <si>
    <t>Ingresos foco 2026 YTD</t>
  </si>
  <si>
    <t>Gasto foco 2026 YTD</t>
  </si>
  <si>
    <t>Neto foco 2026 YTD</t>
  </si>
  <si>
    <t>Sueldo foco 2026 YTD</t>
  </si>
  <si>
    <t>Run-rate neto 2026 / mes</t>
  </si>
  <si>
    <t>Gasto / sueldo 2026 YTD</t>
  </si>
  <si>
    <t>Últimos 90 días</t>
  </si>
  <si>
    <t>Ingresos foco 90d</t>
  </si>
  <si>
    <t>Gasto foco 90d</t>
  </si>
  <si>
    <t>Neto foco 90d</t>
  </si>
  <si>
    <t>Sueldo foco 90d</t>
  </si>
  <si>
    <t>Burn mensual 90d</t>
  </si>
  <si>
    <t>Gasto / sueldo 90d</t>
  </si>
  <si>
    <t>Runway saldo foco (meses)</t>
  </si>
  <si>
    <t>Base 2025</t>
  </si>
  <si>
    <t>Ingreso medio mensual 2025</t>
  </si>
  <si>
    <t>Gasto medio mensual 2025</t>
  </si>
  <si>
    <t>Neto medio mensual 2025</t>
  </si>
  <si>
    <t>Sueldo medio mensual 2025</t>
  </si>
  <si>
    <t>Gasto / sueldo 2025</t>
  </si>
  <si>
    <t>Ingresos foco</t>
  </si>
  <si>
    <t>Gastos foco</t>
  </si>
  <si>
    <t>Neto foco</t>
  </si>
  <si>
    <t>Neto Nomina</t>
  </si>
  <si>
    <t>Neto Cuentas</t>
  </si>
  <si>
    <t>Categorías recurrentes (12m)</t>
  </si>
  <si>
    <t>Categorías acelerando vs 2025</t>
  </si>
  <si>
    <t>Lectura rápida</t>
  </si>
  <si>
    <t>Gasto 12m</t>
  </si>
  <si>
    <t>Meses activos</t>
  </si>
  <si>
    <t>Prom/mes activo</t>
  </si>
  <si>
    <t>90d / mes</t>
  </si>
  <si>
    <t>2025 / mes</t>
  </si>
  <si>
    <t>Delta</t>
  </si>
  <si>
    <t>Runway saldo foco (YTD)</t>
  </si>
  <si>
    <t>Duplicado?</t>
  </si>
  <si>
    <t xml:space="preserve">Apple pay: COMPRA EN ALCAMPO MORATALAZ, CON LA TARJETA : 5489133208360204 EL 2026-04-05 </t>
  </si>
  <si>
    <t xml:space="preserve">Apple pay: COMPRA EN MERCADONA GALERIA MORATAL, CON LA TARJETA : 5489133208360204 EL 2026-04-04 </t>
  </si>
  <si>
    <t xml:space="preserve">Apple pay: COMPRA EN ALCAMPO MORATALAZ, CON LA TARJETA : 5489133208360204 EL 2026-04-03 </t>
  </si>
  <si>
    <t xml:space="preserve">RECIBO Naturgy Clientes, S.A.U. Nº RECIBO 0073 0100 755 CQDSDXV REF. MANDATO 000000259696 </t>
  </si>
  <si>
    <t xml:space="preserve">COMPRA EN APP CRTM, CON LA TARJETA : 5489133208360204 EL 2026-04-02 </t>
  </si>
  <si>
    <t xml:space="preserve">RECIBO SANITAS S A DE SEGUROS Nº RECIBO 0073 0100 755 CPZXLBH REF. MANDATO 800018385362 </t>
  </si>
  <si>
    <t xml:space="preserve">RECIBO SANITAS S A DE SEGUROS Nº RECIBO 0073 0100 755 CPZXLBG REF. MANDATO 800018385362 </t>
  </si>
  <si>
    <t>31/03/2026</t>
  </si>
  <si>
    <t xml:space="preserve">Apple pay: COMPRA EN PINGO DOCE CAMPO PEQ, CON LA TARJETA : 5489133208360204 EL 2026-03-29 </t>
  </si>
  <si>
    <t>30/03/2026</t>
  </si>
  <si>
    <t xml:space="preserve">COMPRA EN OPENAI *CHATGPT SUBSCR, CON LA TARJETA : 5489133208360204 EL 2026-03-27 </t>
  </si>
  <si>
    <t>28/03/2026</t>
  </si>
  <si>
    <t xml:space="preserve">BIZUM DE MICHELLE A C CONCEPTO Cumple Cris </t>
  </si>
  <si>
    <t xml:space="preserve">Apple pay: COMPRA EN MERCADONA MANUEL MACHADO, CON LA TARJETA : 5489133208360204 EL 2026-03-28 </t>
  </si>
  <si>
    <t>26/03/2026</t>
  </si>
  <si>
    <t xml:space="preserve">Apple pay: COMPRA EN MERCADONA MANUEL MACHADO, CON LA TARJETA : 5489133208360204 EL 2026-03-26 </t>
  </si>
  <si>
    <t>RECIBO TotalEnergies ClientesSAU Nº RECIBO 0073 0100 755 CPZMQMX REF. MANDATO NCESIGS241020230000000</t>
  </si>
  <si>
    <t>25/03/2026</t>
  </si>
  <si>
    <t xml:space="preserve">RECIBO ORANGE ESPAGNE S.A. Nº RECIBO 0073 0100 755 CPZFHBT REF. MANDATO OSP202308KENAN02276921506 </t>
  </si>
  <si>
    <t>23/03/2026</t>
  </si>
  <si>
    <t xml:space="preserve">Apple pay: COMPRA EN MERCADONA MANUEL MACHADO, CON LA TARJETA : 5489133208360204 EL 2026-03-23 </t>
  </si>
  <si>
    <t>19/03/2026</t>
  </si>
  <si>
    <t xml:space="preserve">Apple pay: COMPRA EN ALCAMPO MORATALAZ, CON LA TARJETA : 5489133208360204 EL 2026-03-19 </t>
  </si>
  <si>
    <t xml:space="preserve">Apple pay: COMPRA EN MERCADONA MANUEL MACHADO, CON LA TARJETA : 5489133208360204 EL 2026-03-19 </t>
  </si>
  <si>
    <t>16/03/2026</t>
  </si>
  <si>
    <t xml:space="preserve">COMPRA EN APPLE.COM/BILL, CON LA TARJETA : 5489133208360204 EL 2026-03-13 </t>
  </si>
  <si>
    <t>15/03/2026</t>
  </si>
  <si>
    <t xml:space="preserve">Apple pay: COMPRA EN ALCAMPO MORATALAZ, CON LA TARJETA : 5489133208360204 EL 2026-03-15 </t>
  </si>
  <si>
    <t xml:space="preserve">TRANSFERENCIA DE PEREZ PANTO NICOLAS, CONCEPTO Traspaso - Regularización </t>
  </si>
  <si>
    <t>14/03/2026</t>
  </si>
  <si>
    <t xml:space="preserve">Apple pay: COMPRA EN MERCADONA MANUEL MACHADO, CON LA TARJETA : 5489133208360204 EL 2026-03-14 </t>
  </si>
  <si>
    <t>13/03/2026</t>
  </si>
  <si>
    <t xml:space="preserve">TRANSFERENCIA A FAVOR DE María Luz Asenjo Sainz De La Maza CONCEPTO: Alquiler </t>
  </si>
  <si>
    <t xml:space="preserve">BIZUM A FAVOR DE RICARDO P R CONCEPTO: Ikea </t>
  </si>
  <si>
    <t xml:space="preserve">Apple pay: COMPRA EN ALCAMPO MORATALAZ, CON LA TARJETA : 5489133208122208 EL 2026-04-05 </t>
  </si>
  <si>
    <t xml:space="preserve">Apple pay: COMPRA EN HIPER GARDEN, CON LA TARJETA : 5489133208122208 EL 2026-04-04 </t>
  </si>
  <si>
    <t xml:space="preserve">Apple pay: COMPRA EN IKEA GOYA HFB, CON LA TARJETA : 5489133208122208 EL 2026-04-04 </t>
  </si>
  <si>
    <t xml:space="preserve">Apple pay: COMPRA EN MEDIA MARKT VAGUADA, CON LA TARJETA : 5489133208122208 EL 2026-04-03 </t>
  </si>
  <si>
    <t xml:space="preserve">Apple pay: COMPRA EN XIN HON COMPLEMENTOS SL, CON LA TARJETA : 5489133208122208 EL 2026-04-03 </t>
  </si>
  <si>
    <t xml:space="preserve">BIZUM A FAVOR DE FATIMA N C CONCEPTO: Cine </t>
  </si>
  <si>
    <t xml:space="preserve">Apple pay: COMPRA EN TRAMAS LA GAVIA, CON LA TARJETA : 5489133208122208 EL 2026-04-02 </t>
  </si>
  <si>
    <t xml:space="preserve">Apple pay: COMPRA EN IKEA LA GAVIA HFB, CON LA TARJETA : 5489133208122208 EL 2026-04-02 </t>
  </si>
  <si>
    <t xml:space="preserve">Apple pay: COMPRA EN ANYVAN.ES, CON LA TARJETA : 5489133208122208 EL 2026-04-01 </t>
  </si>
  <si>
    <t xml:space="preserve">RECIBO DAN'S Nº RECIBO 0073 0100 755 CQDVTQB REF. MANDATO 1QJYY43XYCXGBUV0 </t>
  </si>
  <si>
    <t xml:space="preserve">TRANSFERENCIA A FAVOR DE N Pérez Pantó &amp; C Paz Rodriguez CONCEPTO: Entretenimiento </t>
  </si>
  <si>
    <t xml:space="preserve">TRANSFERENCIA A FAVOR DE Cristina Paz Rodriguez CONCEPTO: Navidad </t>
  </si>
  <si>
    <t xml:space="preserve">Apple pay: COMPRA EN 147-MINIT SPAIN ALC MORAT, CON LA TARJETA : 5489133208122208 EL 2026-03-31 </t>
  </si>
  <si>
    <t xml:space="preserve">Apple pay: COMPRA EN ALCAMPO MORATALAZ, CON LA TARJETA : 5489133208122208 EL 2026-03-31 </t>
  </si>
  <si>
    <t xml:space="preserve">TRANSFERENCIA DE Currie Brown Iberia SLU, CONCEPTO Marzo Nomina </t>
  </si>
  <si>
    <t xml:space="preserve">Apple pay: COMPRA EN ANYVAN.ES, CON LA TARJETA : 5489133208122208 EL 2026-03-26 </t>
  </si>
  <si>
    <t xml:space="preserve">Apple pay: COMPRA EN IKEA IBERICA WEB, CON LA TARJETA : 5489133208122208 EL 2026-03-27 </t>
  </si>
  <si>
    <t xml:space="preserve">BIZUM DE BEATRIZ V C CONCEPTO cumplee </t>
  </si>
  <si>
    <t xml:space="preserve">BIZUM DE JUAN D M CONCEPTO Scape room Juan </t>
  </si>
  <si>
    <t>27/03/2026</t>
  </si>
  <si>
    <t xml:space="preserve">Apple pay: COMPRA EN DIA MADRID 9833, CON LA TARJETA : 5489133208122208 EL 2026-03-27 </t>
  </si>
  <si>
    <t xml:space="preserve">Apple pay: COMPRA EN NOTARIA PALOMA MOZO, CON LA TARJETA : 5489133208122208 EL 2026-03-27 </t>
  </si>
  <si>
    <t xml:space="preserve">COMPRA EN MERCADONA ONLINE, CON LA TARJETA : 5489133208122208 EL 2026-03-27 </t>
  </si>
  <si>
    <t xml:space="preserve">Apple pay: COMPRA EN 147-MINIT SPAIN ALC MORAT, CON LA TARJETA : 5489133208122208 EL 2026-03-26 </t>
  </si>
  <si>
    <t xml:space="preserve">TRANSFERENCIA INMEDIATA A FAVOR DE María Luz Asenjo Sainz De La Maza CONCEPTO Fianza+mes en curso </t>
  </si>
  <si>
    <t xml:space="preserve">Apple pay: COMPRA EN FARMACIA GOYA, CON LA TARJETA : 5489133208122208 EL 2026-03-25 </t>
  </si>
  <si>
    <t xml:space="preserve">Apple pay: COMPRA EN PRIMOR GOYA, CON LA TARJETA : 5489133208122208 EL 2026-03-25 </t>
  </si>
  <si>
    <t>24/03/2026</t>
  </si>
  <si>
    <t xml:space="preserve">TRANSFERENCIA DE RODRIGUES ALVES JENNY, CONCEPTO Transferencia Cristina </t>
  </si>
  <si>
    <t xml:space="preserve">Apple pay: COMPRA EN KIKO MILANO, CON LA TARJETA : 5489133208122208 EL 2026-03-22 </t>
  </si>
  <si>
    <t xml:space="preserve">Apple pay: COMPRA EN EXPZURBANOII, CON LA TARJETA : 5489133208122208 EL 2026-03-24 </t>
  </si>
  <si>
    <t>21/03/2026</t>
  </si>
  <si>
    <t xml:space="preserve">COMPRA EN MERCADONA ONLINE, CON LA TARJETA : 5489133208122208 EL 2026-03-21 </t>
  </si>
  <si>
    <t>20/03/2026</t>
  </si>
  <si>
    <t xml:space="preserve">Apple pay: COMPRA EN MJ MU¥OZ, CON LA TARJETA : 5489133208122208 EL 2026-03-20 </t>
  </si>
  <si>
    <t>17/03/2026</t>
  </si>
  <si>
    <t xml:space="preserve">Apple pay: COMPRA EN Revolut**6890*, CON LA TARJETA : 5489133208122208 EL 2026-03-15 </t>
  </si>
  <si>
    <t xml:space="preserve">Apple pay: COMPRA EN LM FERNANDO EL SANTO MADR, CON LA TARJETA : 5489133208122208 EL 2026-03-17 </t>
  </si>
  <si>
    <t xml:space="preserve">BIZUM A FAVOR DE FATIMA N C CONCEPTO: Sin concepto </t>
  </si>
  <si>
    <t xml:space="preserve">Apple pay: COMPRA EN PANE E CUORE, CON LA TARJETA : 5489133210353841 EL 2026-03-31 </t>
  </si>
  <si>
    <t xml:space="preserve">Apple pay: COMPRA EN MANTEIGARIA AUGUSTA, CON LA TARJETA : 5489133210353841 EL 2026-03-31 </t>
  </si>
  <si>
    <t xml:space="preserve">Apple pay: COMPRA EN CASCAIS ALG TVM, CON LA TARJETA : 5489133210353841 EL 2026-03-30 </t>
  </si>
  <si>
    <t xml:space="preserve">Apple pay: COMPRA EN MCDONALDS CASCAIS, CON LA TARJETA : 5489133210353841 EL 2026-03-30 </t>
  </si>
  <si>
    <t xml:space="preserve">Apple pay: COMPRA EN CPPB - CASCAIS, CON LA TARJETA : 5489133210353841 EL 2026-03-30 </t>
  </si>
  <si>
    <t xml:space="preserve">Apple pay: COMPRA EN NAVEGADOR, CON LA TARJETA : 5489133210353841 EL 2026-03-30 </t>
  </si>
  <si>
    <t xml:space="preserve">Apple pay: COMPRA EN UBER * EATS PENDING, CON LA TARJETA : 5489133210353841 EL 2026-03-29 </t>
  </si>
  <si>
    <t xml:space="preserve">TRANSFERENCIA A FAVOR DE N Pérez Pantó &amp; C Paz Rodriguez CONCEPTO: Transferencia mensual </t>
  </si>
  <si>
    <t xml:space="preserve">TRANSFERENCIA INMEDIATA DE E KABEL ESPANA S.L. CONCEPTO pago nomina NP marzo 2026 pag </t>
  </si>
  <si>
    <t xml:space="preserve">Apple pay: COMPRA EN MEDITERRANEO C PEQ, CON LA TARJETA : 5489133210353841 EL 2026-03-29 </t>
  </si>
  <si>
    <t xml:space="preserve">Apple pay: COMPRA EN NORMAL LISBOA, CON LA TARJETA : 5489133210353841 EL 2026-03-29 </t>
  </si>
  <si>
    <t xml:space="preserve">Apple pay: COMPRA EN CD R.C.SANCHES II, CON LA TARJETA : 5489133210353841 EL 2026-03-29 </t>
  </si>
  <si>
    <t xml:space="preserve">Apple pay: COMPRA EN APPLE.COM/BILL, CON LA TARJETA : 5489133210353841 EL 2026-03-29 </t>
  </si>
  <si>
    <t xml:space="preserve">Apple pay: COMPRA EN AEROPORTO, CON LA TARJETA : 5489133210353841 EL 2026-03-29 </t>
  </si>
  <si>
    <t xml:space="preserve">Apple pay: COMPRA EN UBR* PENDING.UBER.COM, CON LA TARJETA : 5489133210353841 EL 2026-03-26 </t>
  </si>
  <si>
    <t xml:space="preserve">Apple pay: COMPRA EN DULCE TACHIRA, CON LA TARJETA : 5489133210353841 EL 2026-03-28 </t>
  </si>
  <si>
    <t xml:space="preserve">TRANSFERENCIA INMEDIATA A FAVOR DE Johana Poveda </t>
  </si>
  <si>
    <t xml:space="preserve">Apple pay: COMPRA EN MAR MORA, CON LA TARJETA : 5489133210353841 EL 2026-03-23 </t>
  </si>
  <si>
    <t xml:space="preserve">RECIBO IBERIA CARDS Nº RECIBO 0073 0100 755 CPXRNDZ REF. MANDATO 000010295927 </t>
  </si>
  <si>
    <t xml:space="preserve">TRANSFERENCIA A FAVOR DE PEREZ PANTO NICOLAS CONCEPTO: Traspaso - Regularización </t>
  </si>
  <si>
    <t>Herencia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</si>
</sst>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dd/mm/yyyy"/>
    <numFmt numFmtId="166" formatCode="#,##0.00;[Red]\-#,##0.00"/>
    <numFmt numFmtId="167" formatCode="\€#,##0.00"/>
    <numFmt numFmtId="168" formatCode="0.0%"/>
    <numFmt numFmtId="169" formatCode="\€#,##0.00;[Red]\-\€#,##0.00"/>
  </numFmts>
  <fonts count="19" x14ac:knownFonts="1">
    <font>
      <sz val="11"/>
      <color theme="1"/>
      <name val="Aptos Narrow"/>
      <family val="2"/>
      <scheme val="minor"/>
    </font>
    <font>
      <b/>
      <sz val="9"/>
      <color theme="1"/>
      <name val="Arial"/>
      <family val="2"/>
    </font>
    <font>
      <sz val="10"/>
      <color theme="1"/>
      <name val="Arial"/>
      <family val="2"/>
    </font>
    <font>
      <b/>
      <sz val="11"/>
      <color theme="1"/>
      <name val="Aptos Narrow"/>
      <family val="2"/>
      <scheme val="minor"/>
    </font>
    <font>
      <sz val="10"/>
      <name val="Arial"/>
      <family val="2"/>
    </font>
    <font>
      <sz val="11"/>
      <color theme="1"/>
      <name val="Aptos Narrow"/>
      <family val="2"/>
      <scheme val="minor"/>
    </font>
    <font>
      <b/>
      <sz val="16"/>
      <color rgb="FFFFFFFF"/>
      <name val="Aptos Narrow"/>
      <scheme val="minor"/>
    </font>
    <font>
      <i/>
      <sz val="10"/>
      <color rgb="FF444444"/>
      <name val="Aptos Narrow"/>
      <scheme val="minor"/>
    </font>
    <font>
      <b/>
      <sz val="11"/>
      <color rgb="FFFFFFFF"/>
      <name val="Aptos Narrow"/>
      <scheme val="minor"/>
    </font>
    <font>
      <b/>
      <sz val="11"/>
      <color rgb="FF000000"/>
      <name val="Aptos Narrow"/>
      <scheme val="minor"/>
    </font>
    <font>
      <b/>
      <sz val="11"/>
      <color rgb="FF0070C0"/>
      <name val="Aptos Narrow"/>
      <scheme val="minor"/>
    </font>
    <font>
      <b/>
      <sz val="14"/>
      <color rgb="FF000000"/>
      <name val="Aptos Narrow"/>
      <scheme val="minor"/>
    </font>
    <font>
      <i/>
      <sz val="10"/>
      <color rgb="FF555555"/>
      <name val="Aptos Narrow"/>
      <scheme val="minor"/>
    </font>
    <font>
      <sz val="11"/>
      <color rgb="FFFF0000"/>
      <name val="Aptos Narrow"/>
      <family val="2"/>
      <scheme val="minor"/>
    </font>
    <font>
      <b/>
      <sz val="16"/>
      <color rgb="FFFFFFFF"/>
      <name val="Aptos Narrow"/>
      <family val="2"/>
      <scheme val="minor"/>
    </font>
    <font>
      <b/>
      <sz val="12"/>
      <color rgb="FFFFFFFF"/>
      <name val="Aptos Narrow"/>
      <family val="2"/>
      <scheme val="minor"/>
    </font>
    <font>
      <b/>
      <sz val="11"/>
      <color rgb="FFFF0000"/>
      <name val="Aptos Narrow"/>
      <family val="2"/>
      <scheme val="minor"/>
    </font>
    <font>
      <b/>
      <sz val="14"/>
      <color rgb="FFFFFFFF"/>
      <name val="Aptos Narrow"/>
      <scheme val="minor"/>
    </font>
    <font>
      <sz val="11"/>
      <color rgb="FF000000"/>
      <name val="Aptos Narrow"/>
      <scheme val="minor"/>
    </font>
  </fonts>
  <fills count="12">
    <fill>
      <patternFill patternType="none"/>
    </fill>
    <fill>
      <patternFill patternType="gray125"/>
    </fill>
    <fill>
      <patternFill patternType="solid">
        <fgColor theme="4" tint="0.79998168889431442"/>
        <bgColor theme="4" tint="0.79998168889431442"/>
      </patternFill>
    </fill>
    <fill>
      <patternFill patternType="solid">
        <fgColor rgb="FF1D2330"/>
        <bgColor indexed="64"/>
      </patternFill>
    </fill>
    <fill>
      <patternFill patternType="solid">
        <fgColor rgb="FFF3F4F6"/>
        <bgColor indexed="64"/>
      </patternFill>
    </fill>
    <fill>
      <patternFill patternType="solid">
        <fgColor rgb="FF222B45"/>
        <bgColor indexed="64"/>
      </patternFill>
    </fill>
    <fill>
      <patternFill patternType="solid">
        <fgColor rgb="FFE2E3E5"/>
        <bgColor indexed="64"/>
      </patternFill>
    </fill>
    <fill>
      <patternFill patternType="solid">
        <fgColor rgb="FFFFFFFF"/>
        <bgColor indexed="64"/>
      </patternFill>
    </fill>
    <fill>
      <patternFill patternType="solid">
        <fgColor rgb="FFFFF8D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25">
    <border>
      <left/>
      <right/>
      <top/>
      <bottom/>
      <diagonal/>
    </border>
    <border>
      <left/>
      <right/>
      <top/>
      <bottom style="thin">
        <color indexed="64"/>
      </bottom>
      <diagonal/>
    </border>
    <border>
      <left/>
      <right/>
      <top/>
      <bottom style="hair">
        <color rgb="FFC0C0C0"/>
      </bottom>
      <diagonal/>
    </border>
    <border>
      <left/>
      <right/>
      <top style="thin">
        <color theme="4" tint="0.39997558519241921"/>
      </top>
      <bottom/>
      <diagonal/>
    </border>
    <border>
      <left/>
      <right/>
      <top/>
      <bottom style="thin">
        <color theme="4" tint="0.39997558519241921"/>
      </bottom>
      <diagonal/>
    </border>
    <border>
      <left/>
      <right/>
      <top style="thick">
        <color rgb="FF1D2330"/>
      </top>
      <bottom style="thin">
        <color rgb="FFD0D7DE"/>
      </bottom>
      <diagonal/>
    </border>
    <border>
      <left/>
      <right/>
      <top style="thick">
        <color rgb="FF1D2330"/>
      </top>
      <bottom/>
      <diagonal/>
    </border>
    <border>
      <left/>
      <right/>
      <top style="medium">
        <color rgb="FF222B45"/>
      </top>
      <bottom/>
      <diagonal/>
    </border>
    <border>
      <left/>
      <right/>
      <top style="medium">
        <color rgb="FF222B45"/>
      </top>
      <bottom style="medium">
        <color rgb="FF222B45"/>
      </bottom>
      <diagonal/>
    </border>
    <border>
      <left style="medium">
        <color rgb="FF222B45"/>
      </left>
      <right/>
      <top style="medium">
        <color rgb="FF222B45"/>
      </top>
      <bottom/>
      <diagonal/>
    </border>
    <border>
      <left style="thin">
        <color rgb="FFC8CDD3"/>
      </left>
      <right/>
      <top style="thin">
        <color rgb="FF222B45"/>
      </top>
      <bottom/>
      <diagonal/>
    </border>
    <border>
      <left style="thin">
        <color rgb="FFC8CDD3"/>
      </left>
      <right/>
      <top/>
      <bottom/>
      <diagonal/>
    </border>
    <border>
      <left style="thin">
        <color rgb="FFC8CDD3"/>
      </left>
      <right/>
      <top/>
      <bottom style="thin">
        <color rgb="FFC8CDD3"/>
      </bottom>
      <diagonal/>
    </border>
    <border>
      <left style="thin">
        <color rgb="FFC8CDD3"/>
      </left>
      <right style="thin">
        <color rgb="FFC8CDD3"/>
      </right>
      <top style="thin">
        <color rgb="FF222B45"/>
      </top>
      <bottom/>
      <diagonal/>
    </border>
    <border>
      <left style="thin">
        <color rgb="FFC8CDD3"/>
      </left>
      <right style="thin">
        <color rgb="FFC8CDD3"/>
      </right>
      <top/>
      <bottom/>
      <diagonal/>
    </border>
    <border>
      <left style="thin">
        <color rgb="FFC8CDD3"/>
      </left>
      <right style="thin">
        <color rgb="FFC8CDD3"/>
      </right>
      <top/>
      <bottom style="thin">
        <color rgb="FFC8CDD3"/>
      </bottom>
      <diagonal/>
    </border>
    <border>
      <left/>
      <right style="medium">
        <color rgb="FF222B45"/>
      </right>
      <top style="medium">
        <color rgb="FF222B45"/>
      </top>
      <bottom/>
      <diagonal/>
    </border>
    <border>
      <left/>
      <right/>
      <top style="thin">
        <color rgb="FF222B45"/>
      </top>
      <bottom style="thin">
        <color rgb="FFB7C0CC"/>
      </bottom>
      <diagonal/>
    </border>
    <border>
      <left style="thin">
        <color rgb="FFB7C0CC"/>
      </left>
      <right/>
      <top style="thin">
        <color rgb="FF222B45"/>
      </top>
      <bottom style="thin">
        <color rgb="FFB7C0CC"/>
      </bottom>
      <diagonal/>
    </border>
    <border>
      <left style="thin">
        <color rgb="FFB7C0CC"/>
      </left>
      <right style="thin">
        <color rgb="FFB7C0CC"/>
      </right>
      <top style="thin">
        <color rgb="FF222B45"/>
      </top>
      <bottom style="thin">
        <color rgb="FFB7C0CC"/>
      </bottom>
      <diagonal/>
    </border>
    <border>
      <left/>
      <right style="thin">
        <color rgb="FFB7C0CC"/>
      </right>
      <top style="thin">
        <color rgb="FF222B45"/>
      </top>
      <bottom style="thin">
        <color rgb="FFB7C0CC"/>
      </bottom>
      <diagonal/>
    </border>
    <border>
      <left/>
      <right/>
      <top style="thin">
        <color rgb="FFE6D78A"/>
      </top>
      <bottom style="thin">
        <color rgb="FFE6D78A"/>
      </bottom>
      <diagonal/>
    </border>
    <border>
      <left/>
      <right/>
      <top/>
      <bottom style="thick">
        <color rgb="FF1D2330"/>
      </bottom>
      <diagonal/>
    </border>
    <border>
      <left/>
      <right/>
      <top/>
      <bottom style="thin">
        <color rgb="FF999999"/>
      </bottom>
      <diagonal/>
    </border>
    <border>
      <left/>
      <right/>
      <top style="thick">
        <color rgb="FF1D2330"/>
      </top>
      <bottom style="thin">
        <color rgb="FF999999"/>
      </bottom>
      <diagonal/>
    </border>
  </borders>
  <cellStyleXfs count="2">
    <xf numFmtId="0" fontId="0" fillId="0" borderId="0"/>
    <xf numFmtId="9" fontId="5" fillId="0" borderId="0" applyFont="0" applyFill="0" applyBorder="0" applyAlignment="0" applyProtection="0"/>
  </cellStyleXfs>
  <cellXfs count="83">
    <xf numFmtId="0" fontId="0" fillId="0" borderId="0" xfId="0"/>
    <xf numFmtId="0" fontId="0" fillId="0" borderId="0" xfId="0" applyAlignment="1">
      <alignment vertical="center" wrapText="1"/>
    </xf>
    <xf numFmtId="0" fontId="1" fillId="0" borderId="1" xfId="0" applyFont="1" applyBorder="1" applyAlignment="1">
      <alignment horizontal="center" vertical="center"/>
    </xf>
    <xf numFmtId="14" fontId="0" fillId="0" borderId="0" xfId="0" applyNumberFormat="1" applyAlignment="1">
      <alignment vertical="center" wrapText="1"/>
    </xf>
    <xf numFmtId="14" fontId="1" fillId="0" borderId="0" xfId="0" applyNumberFormat="1" applyFont="1" applyAlignment="1">
      <alignment horizontal="center" vertical="center"/>
    </xf>
    <xf numFmtId="14" fontId="0" fillId="0" borderId="2" xfId="0" applyNumberFormat="1" applyBorder="1" applyAlignment="1">
      <alignment vertical="center" wrapText="1"/>
    </xf>
    <xf numFmtId="0" fontId="0" fillId="0" borderId="2" xfId="0" applyBorder="1" applyAlignment="1">
      <alignment vertical="center" wrapText="1"/>
    </xf>
    <xf numFmtId="0" fontId="2" fillId="0" borderId="2" xfId="0" applyFont="1" applyBorder="1" applyAlignment="1">
      <alignment horizontal="left" vertical="center" wrapText="1"/>
    </xf>
    <xf numFmtId="0" fontId="2" fillId="0" borderId="2" xfId="0" applyFont="1" applyBorder="1" applyAlignment="1">
      <alignment horizontal="right" vertical="center" wrapText="1"/>
    </xf>
    <xf numFmtId="14" fontId="2" fillId="0" borderId="2" xfId="0" applyNumberFormat="1" applyFont="1" applyBorder="1" applyAlignment="1">
      <alignment horizontal="center" vertical="center" wrapText="1"/>
    </xf>
    <xf numFmtId="0" fontId="0" fillId="0" borderId="0" xfId="0" applyAlignment="1">
      <alignment wrapText="1"/>
    </xf>
    <xf numFmtId="14" fontId="2" fillId="0" borderId="2" xfId="0" applyNumberFormat="1" applyFont="1" applyBorder="1" applyAlignment="1">
      <alignmen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14" fontId="0" fillId="0" borderId="0" xfId="0" applyNumberFormat="1"/>
    <xf numFmtId="16" fontId="0" fillId="0" borderId="2" xfId="0" applyNumberFormat="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3" fillId="2" borderId="4" xfId="0" applyFont="1" applyFill="1" applyBorder="1"/>
    <xf numFmtId="0" fontId="3" fillId="2" borderId="0" xfId="0" applyFont="1" applyFill="1"/>
    <xf numFmtId="0" fontId="1" fillId="0" borderId="0" xfId="0" applyFont="1" applyAlignment="1">
      <alignment horizontal="center" vertical="center"/>
    </xf>
    <xf numFmtId="0" fontId="3" fillId="0" borderId="4" xfId="0" applyFont="1" applyBorder="1"/>
    <xf numFmtId="0" fontId="3" fillId="2" borderId="3" xfId="0" applyFont="1" applyFill="1" applyBorder="1"/>
    <xf numFmtId="2" fontId="3" fillId="0" borderId="0" xfId="0" applyNumberFormat="1" applyFont="1"/>
    <xf numFmtId="14" fontId="4" fillId="0" borderId="2" xfId="0" applyNumberFormat="1" applyFont="1" applyBorder="1" applyAlignment="1">
      <alignment horizontal="center" vertical="center" wrapText="1"/>
    </xf>
    <xf numFmtId="9" fontId="0" fillId="0" borderId="0" xfId="1" applyFont="1"/>
    <xf numFmtId="164" fontId="0" fillId="0" borderId="0" xfId="0" applyNumberFormat="1"/>
    <xf numFmtId="43" fontId="0" fillId="0" borderId="0" xfId="0" applyNumberFormat="1"/>
    <xf numFmtId="14" fontId="0" fillId="0" borderId="0" xfId="0" applyNumberFormat="1" applyAlignment="1">
      <alignment horizontal="left" indent="3"/>
    </xf>
    <xf numFmtId="0" fontId="0" fillId="0" borderId="0" xfId="0" applyAlignment="1">
      <alignment horizontal="left" indent="4"/>
    </xf>
    <xf numFmtId="14" fontId="2" fillId="0" borderId="0" xfId="0" applyNumberFormat="1" applyFont="1" applyAlignment="1">
      <alignment vertical="center" wrapText="1"/>
    </xf>
    <xf numFmtId="165" fontId="2" fillId="0" borderId="2" xfId="0" applyNumberFormat="1" applyFont="1" applyBorder="1" applyAlignment="1">
      <alignment horizontal="center" vertical="center" wrapText="1"/>
    </xf>
    <xf numFmtId="165" fontId="2" fillId="0" borderId="0" xfId="0" applyNumberFormat="1" applyFont="1" applyAlignment="1">
      <alignment horizontal="center" vertical="center" wrapText="1"/>
    </xf>
    <xf numFmtId="165" fontId="4" fillId="0" borderId="2" xfId="0" applyNumberFormat="1" applyFont="1" applyBorder="1" applyAlignment="1">
      <alignment horizontal="center" vertical="center" wrapText="1"/>
    </xf>
    <xf numFmtId="0" fontId="7" fillId="4" borderId="5" xfId="0" applyFont="1" applyFill="1" applyBorder="1" applyAlignment="1">
      <alignment horizontal="left"/>
    </xf>
    <xf numFmtId="0" fontId="6" fillId="3" borderId="0" xfId="0" applyFont="1" applyFill="1" applyAlignment="1">
      <alignment horizontal="left"/>
    </xf>
    <xf numFmtId="0" fontId="7" fillId="4" borderId="6" xfId="0" applyFont="1" applyFill="1" applyBorder="1" applyAlignment="1">
      <alignment horizontal="left"/>
    </xf>
    <xf numFmtId="0" fontId="8" fillId="5" borderId="9" xfId="0" applyFont="1" applyFill="1" applyBorder="1" applyAlignment="1">
      <alignment horizontal="left"/>
    </xf>
    <xf numFmtId="0" fontId="9" fillId="6" borderId="10" xfId="0" applyFont="1" applyFill="1" applyBorder="1" applyAlignment="1">
      <alignment horizontal="left"/>
    </xf>
    <xf numFmtId="0" fontId="9" fillId="6" borderId="11" xfId="0" applyFont="1" applyFill="1" applyBorder="1" applyAlignment="1">
      <alignment horizontal="left"/>
    </xf>
    <xf numFmtId="0" fontId="9" fillId="6" borderId="12" xfId="0" applyFont="1" applyFill="1" applyBorder="1" applyAlignment="1">
      <alignment horizontal="left"/>
    </xf>
    <xf numFmtId="0" fontId="8" fillId="5" borderId="16" xfId="0" applyFont="1" applyFill="1" applyBorder="1" applyAlignment="1">
      <alignment horizontal="left"/>
    </xf>
    <xf numFmtId="0" fontId="10" fillId="7" borderId="13" xfId="0" applyFont="1" applyFill="1" applyBorder="1" applyAlignment="1">
      <alignment horizontal="center"/>
    </xf>
    <xf numFmtId="0" fontId="10" fillId="7" borderId="14" xfId="0" applyFont="1" applyFill="1" applyBorder="1" applyAlignment="1">
      <alignment horizontal="center"/>
    </xf>
    <xf numFmtId="0" fontId="10" fillId="7" borderId="15" xfId="0" applyFont="1" applyFill="1" applyBorder="1" applyAlignment="1">
      <alignment horizontal="center"/>
    </xf>
    <xf numFmtId="0" fontId="8" fillId="5" borderId="7" xfId="0" applyFont="1" applyFill="1" applyBorder="1" applyAlignment="1">
      <alignment horizontal="center"/>
    </xf>
    <xf numFmtId="0" fontId="8" fillId="5" borderId="8" xfId="0" applyFont="1" applyFill="1" applyBorder="1" applyAlignment="1">
      <alignment horizontal="center"/>
    </xf>
    <xf numFmtId="0" fontId="8" fillId="5" borderId="9" xfId="0" applyFont="1" applyFill="1" applyBorder="1" applyAlignment="1">
      <alignment horizontal="center"/>
    </xf>
    <xf numFmtId="166" fontId="11" fillId="7" borderId="17" xfId="0" applyNumberFormat="1" applyFont="1" applyFill="1" applyBorder="1" applyAlignment="1">
      <alignment horizontal="center"/>
    </xf>
    <xf numFmtId="166" fontId="11" fillId="7" borderId="18" xfId="0" applyNumberFormat="1" applyFont="1" applyFill="1" applyBorder="1" applyAlignment="1">
      <alignment horizontal="center"/>
    </xf>
    <xf numFmtId="166" fontId="11" fillId="7" borderId="20" xfId="0" applyNumberFormat="1" applyFont="1" applyFill="1" applyBorder="1" applyAlignment="1">
      <alignment horizontal="center"/>
    </xf>
    <xf numFmtId="0" fontId="8" fillId="5" borderId="16" xfId="0" applyFont="1" applyFill="1" applyBorder="1" applyAlignment="1">
      <alignment horizontal="center"/>
    </xf>
    <xf numFmtId="1" fontId="11" fillId="7" borderId="18" xfId="0" applyNumberFormat="1" applyFont="1" applyFill="1" applyBorder="1" applyAlignment="1">
      <alignment horizontal="center"/>
    </xf>
    <xf numFmtId="1" fontId="11" fillId="7" borderId="19" xfId="0" applyNumberFormat="1" applyFont="1" applyFill="1" applyBorder="1" applyAlignment="1">
      <alignment horizontal="center"/>
    </xf>
    <xf numFmtId="1" fontId="11" fillId="7" borderId="17" xfId="0" applyNumberFormat="1" applyFont="1" applyFill="1" applyBorder="1" applyAlignment="1">
      <alignment horizontal="center"/>
    </xf>
    <xf numFmtId="1" fontId="11" fillId="7" borderId="20" xfId="0" applyNumberFormat="1" applyFont="1" applyFill="1" applyBorder="1" applyAlignment="1">
      <alignment horizontal="center"/>
    </xf>
    <xf numFmtId="0" fontId="12" fillId="8" borderId="21" xfId="0" applyFont="1" applyFill="1" applyBorder="1" applyAlignment="1">
      <alignment horizontal="left"/>
    </xf>
    <xf numFmtId="167" fontId="0" fillId="0" borderId="0" xfId="0" applyNumberFormat="1"/>
    <xf numFmtId="168" fontId="0" fillId="0" borderId="0" xfId="0" applyNumberFormat="1"/>
    <xf numFmtId="0" fontId="15" fillId="10" borderId="0" xfId="0" applyFont="1" applyFill="1"/>
    <xf numFmtId="0" fontId="3" fillId="11" borderId="0" xfId="0" applyFont="1" applyFill="1"/>
    <xf numFmtId="0" fontId="16" fillId="0" borderId="0" xfId="0" applyFont="1"/>
    <xf numFmtId="167" fontId="16" fillId="0" borderId="0" xfId="0" applyNumberFormat="1" applyFont="1"/>
    <xf numFmtId="0" fontId="15" fillId="9" borderId="0" xfId="0" applyFont="1" applyFill="1"/>
    <xf numFmtId="167" fontId="13" fillId="0" borderId="0" xfId="0" applyNumberFormat="1" applyFont="1"/>
    <xf numFmtId="0" fontId="14" fillId="9" borderId="0" xfId="0" applyFont="1" applyFill="1"/>
    <xf numFmtId="168" fontId="13" fillId="0" borderId="0" xfId="0" applyNumberFormat="1" applyFont="1"/>
    <xf numFmtId="0" fontId="17" fillId="3" borderId="22" xfId="0" applyFont="1" applyFill="1" applyBorder="1" applyAlignment="1">
      <alignment horizontal="left"/>
    </xf>
    <xf numFmtId="0" fontId="8" fillId="3" borderId="22" xfId="0" applyFont="1" applyFill="1" applyBorder="1" applyAlignment="1">
      <alignment horizontal="left"/>
    </xf>
    <xf numFmtId="0" fontId="9" fillId="6" borderId="23" xfId="0" applyFont="1" applyFill="1" applyBorder="1" applyAlignment="1">
      <alignment horizontal="left"/>
    </xf>
    <xf numFmtId="0" fontId="9" fillId="6" borderId="24" xfId="0" applyFont="1" applyFill="1" applyBorder="1" applyAlignment="1">
      <alignment horizontal="left"/>
    </xf>
    <xf numFmtId="0" fontId="8" fillId="3" borderId="0" xfId="0" applyFont="1" applyFill="1" applyAlignment="1">
      <alignment horizontal="left"/>
    </xf>
    <xf numFmtId="165" fontId="18" fillId="7" borderId="0" xfId="0" applyNumberFormat="1" applyFont="1" applyFill="1" applyAlignment="1">
      <alignment horizontal="right"/>
    </xf>
    <xf numFmtId="169" fontId="18" fillId="7" borderId="0" xfId="0" applyNumberFormat="1" applyFont="1" applyFill="1" applyAlignment="1">
      <alignment horizontal="right"/>
    </xf>
    <xf numFmtId="17" fontId="18" fillId="7" borderId="0" xfId="0" applyNumberFormat="1" applyFont="1" applyFill="1" applyAlignment="1">
      <alignment horizontal="left"/>
    </xf>
    <xf numFmtId="168" fontId="18" fillId="7" borderId="0" xfId="0" applyNumberFormat="1" applyFont="1" applyFill="1" applyAlignment="1">
      <alignment horizontal="right"/>
    </xf>
    <xf numFmtId="164" fontId="18" fillId="7" borderId="0" xfId="0" applyNumberFormat="1" applyFont="1" applyFill="1" applyAlignment="1">
      <alignment horizontal="right"/>
    </xf>
    <xf numFmtId="1" fontId="18" fillId="7" borderId="0" xfId="0" applyNumberFormat="1" applyFont="1" applyFill="1" applyAlignment="1">
      <alignment horizontal="right"/>
    </xf>
    <xf numFmtId="14" fontId="2" fillId="0" borderId="0" xfId="0" applyNumberFormat="1" applyFont="1" applyAlignment="1">
      <alignment horizontal="center" vertical="center" wrapText="1"/>
    </xf>
    <xf numFmtId="165" fontId="4" fillId="0" borderId="0" xfId="0" applyNumberFormat="1" applyFont="1" applyAlignment="1">
      <alignment horizontal="center" vertical="center" wrapText="1"/>
    </xf>
    <xf numFmtId="14" fontId="4" fillId="0" borderId="0" xfId="0" applyNumberFormat="1" applyFont="1" applyAlignment="1">
      <alignment horizontal="center" vertical="center" wrapText="1"/>
    </xf>
  </cellXfs>
  <cellStyles count="2">
    <cellStyle name="Normal" xfId="0" builtinId="0"/>
    <cellStyle name="Percent" xfId="1" builtinId="5"/>
  </cellStyles>
  <dxfs count="16">
    <dxf>
      <numFmt numFmtId="35" formatCode="_(* #,##0.00_);_(* \(#,##0.00\);_(* &quot;-&quot;??_);_(@_)"/>
    </dxf>
    <dxf>
      <numFmt numFmtId="2" formatCode="0.00"/>
    </dxf>
    <dxf>
      <numFmt numFmtId="35" formatCode="_(* #,##0.00_);_(* \(#,##0.00\);_(* &quot;-&quot;??_);_(@_)"/>
    </dxf>
    <dxf>
      <numFmt numFmtId="0" formatCode="General"/>
    </dxf>
    <dxf>
      <numFmt numFmtId="0" formatCode="General"/>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right/>
        <top/>
        <bottom style="hair">
          <color rgb="FFC0C0C0"/>
        </bottom>
        <vertical/>
        <horizontal/>
      </border>
    </dxf>
    <dxf>
      <alignment horizontal="general" vertical="center" textRotation="0" wrapText="1" indent="0" justifyLastLine="0" shrinkToFit="0" readingOrder="0"/>
      <border diagonalUp="0" diagonalDown="0">
        <left/>
        <right/>
        <top/>
        <bottom style="hair">
          <color rgb="FFC0C0C0"/>
        </bottom>
        <vertical/>
        <horizontal/>
      </border>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right/>
        <top/>
        <bottom style="hair">
          <color rgb="FFC0C0C0"/>
        </bottom>
        <vertical/>
        <horizontal/>
      </border>
    </dxf>
    <dxf>
      <alignment horizontal="general" vertical="center" textRotation="0" wrapText="1" indent="0" justifyLastLine="0" shrinkToFit="0" readingOrder="0"/>
      <border diagonalUp="0" diagonalDown="0">
        <left/>
        <right/>
        <top/>
        <bottom style="hair">
          <color rgb="FFC0C0C0"/>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right/>
        <top/>
        <bottom style="hair">
          <color rgb="FFC0C0C0"/>
        </bottom>
        <vertical/>
        <horizontal/>
      </border>
    </dxf>
    <dxf>
      <alignment horizontal="general" vertical="center" textRotation="0" wrapText="1" indent="0" justifyLastLine="0" shrinkToFit="0" readingOrder="0"/>
      <border diagonalUp="0" diagonalDown="0" outline="0">
        <left/>
        <right/>
        <top/>
        <bottom style="hair">
          <color rgb="FFC0C0C0"/>
        </bottom>
      </border>
    </dxf>
    <dxf>
      <font>
        <b val="0"/>
        <i val="0"/>
        <strike val="0"/>
        <condense val="0"/>
        <extend val="0"/>
        <outline val="0"/>
        <shadow val="0"/>
        <u val="none"/>
        <vertAlign val="baseline"/>
        <sz val="10"/>
        <color theme="1"/>
        <name val="Arial"/>
        <family val="2"/>
        <scheme val="none"/>
      </font>
      <numFmt numFmtId="19" formatCode="m/d/yyyy"/>
      <alignment horizontal="center" vertical="center" textRotation="0" wrapText="1" indent="0" justifyLastLine="0" shrinkToFit="0" readingOrder="0"/>
      <border diagonalUp="0" diagonalDown="0" outline="0">
        <left/>
        <right/>
        <top/>
        <bottom style="hair">
          <color rgb="FFC0C0C0"/>
        </bottom>
      </border>
    </dxf>
    <dxf>
      <font>
        <b val="0"/>
        <i val="0"/>
        <strike val="0"/>
        <condense val="0"/>
        <extend val="0"/>
        <outline val="0"/>
        <shadow val="0"/>
        <u val="none"/>
        <vertAlign val="baseline"/>
        <sz val="10"/>
        <color theme="1"/>
        <name val="Arial"/>
        <family val="2"/>
        <scheme val="none"/>
      </font>
      <numFmt numFmtId="165" formatCode="dd/mm/yyyy"/>
      <alignment horizontal="center" vertical="center" textRotation="0" wrapText="1" indent="0" justifyLastLine="0" shrinkToFit="0" readingOrder="0"/>
      <border diagonalUp="0" diagonalDown="0">
        <left/>
        <right/>
        <top/>
        <bottom style="hair">
          <color rgb="FFC0C0C0"/>
        </bottom>
      </border>
    </dxf>
    <dxf>
      <numFmt numFmtId="19" formatCode="m/d/yyyy"/>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5" formatCode="dd/mm/yyyy"/>
      <alignment horizontal="center" vertical="center" textRotation="0" wrapText="1" indent="0" justifyLastLine="0" shrinkToFit="0" readingOrder="0"/>
      <border diagonalUp="0" diagonalDown="0">
        <left/>
        <right/>
        <top/>
        <bottom style="hair">
          <color rgb="FFC0C0C0"/>
        </bottom>
        <vertical/>
        <horizontal/>
      </border>
    </dxf>
    <dxf>
      <font>
        <b/>
        <i val="0"/>
        <strike val="0"/>
        <condense val="0"/>
        <extend val="0"/>
        <outline val="0"/>
        <shadow val="0"/>
        <u val="none"/>
        <vertAlign val="baseline"/>
        <sz val="9"/>
        <color theme="1"/>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Gastos totales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s>
    <c:plotArea>
      <c:layout/>
      <c:pieChart>
        <c:varyColors val="1"/>
        <c:ser>
          <c:idx val="0"/>
          <c:order val="0"/>
          <c:tx>
            <c:strRef>
              <c:f>Sheet1!$B$4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0EE-41BF-B25A-6BF5DC6F62F2}"/>
              </c:ext>
            </c:extLst>
          </c:dPt>
          <c:dPt>
            <c:idx val="1"/>
            <c:bubble3D val="0"/>
            <c:spPr>
              <a:solidFill>
                <a:schemeClr val="accent2"/>
              </a:solidFill>
              <a:ln>
                <a:noFill/>
              </a:ln>
              <a:effectLst/>
            </c:spPr>
            <c:extLst>
              <c:ext xmlns:c16="http://schemas.microsoft.com/office/drawing/2014/chart" uri="{C3380CC4-5D6E-409C-BE32-E72D297353CC}">
                <c16:uniqueId val="{00000003-60EE-41BF-B25A-6BF5DC6F62F2}"/>
              </c:ext>
            </c:extLst>
          </c:dPt>
          <c:dPt>
            <c:idx val="2"/>
            <c:bubble3D val="0"/>
            <c:spPr>
              <a:solidFill>
                <a:schemeClr val="accent3"/>
              </a:solidFill>
              <a:ln>
                <a:noFill/>
              </a:ln>
              <a:effectLst/>
            </c:spPr>
            <c:extLst>
              <c:ext xmlns:c16="http://schemas.microsoft.com/office/drawing/2014/chart" uri="{C3380CC4-5D6E-409C-BE32-E72D297353CC}">
                <c16:uniqueId val="{00000005-60EE-41BF-B25A-6BF5DC6F62F2}"/>
              </c:ext>
            </c:extLst>
          </c:dPt>
          <c:dPt>
            <c:idx val="3"/>
            <c:bubble3D val="0"/>
            <c:spPr>
              <a:solidFill>
                <a:schemeClr val="accent4"/>
              </a:solidFill>
              <a:ln>
                <a:noFill/>
              </a:ln>
              <a:effectLst/>
            </c:spPr>
            <c:extLst>
              <c:ext xmlns:c16="http://schemas.microsoft.com/office/drawing/2014/chart" uri="{C3380CC4-5D6E-409C-BE32-E72D297353CC}">
                <c16:uniqueId val="{00000007-60EE-41BF-B25A-6BF5DC6F62F2}"/>
              </c:ext>
            </c:extLst>
          </c:dPt>
          <c:dPt>
            <c:idx val="4"/>
            <c:bubble3D val="0"/>
            <c:spPr>
              <a:solidFill>
                <a:schemeClr val="accent5"/>
              </a:solidFill>
              <a:ln>
                <a:noFill/>
              </a:ln>
              <a:effectLst/>
            </c:spPr>
            <c:extLst>
              <c:ext xmlns:c16="http://schemas.microsoft.com/office/drawing/2014/chart" uri="{C3380CC4-5D6E-409C-BE32-E72D297353CC}">
                <c16:uniqueId val="{00000009-60EE-41BF-B25A-6BF5DC6F62F2}"/>
              </c:ext>
            </c:extLst>
          </c:dPt>
          <c:dPt>
            <c:idx val="5"/>
            <c:bubble3D val="0"/>
            <c:spPr>
              <a:solidFill>
                <a:schemeClr val="accent6"/>
              </a:solidFill>
              <a:ln>
                <a:noFill/>
              </a:ln>
              <a:effectLst/>
            </c:spPr>
            <c:extLst>
              <c:ext xmlns:c16="http://schemas.microsoft.com/office/drawing/2014/chart" uri="{C3380CC4-5D6E-409C-BE32-E72D297353CC}">
                <c16:uniqueId val="{0000000B-60EE-41BF-B25A-6BF5DC6F62F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0EE-41BF-B25A-6BF5DC6F62F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0EE-41BF-B25A-6BF5DC6F62F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0EE-41BF-B25A-6BF5DC6F62F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0EE-41BF-B25A-6BF5DC6F62F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0EE-41BF-B25A-6BF5DC6F62F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60EE-41BF-B25A-6BF5DC6F62F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60EE-41BF-B25A-6BF5DC6F62F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60EE-41BF-B25A-6BF5DC6F62F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60EE-41BF-B25A-6BF5DC6F62F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60EE-41BF-B25A-6BF5DC6F62F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C7A9-42F6-97DE-A080333040C4}"/>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C7A9-42F6-97DE-A080333040C4}"/>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C7A9-42F6-97DE-A080333040C4}"/>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C7A9-42F6-97DE-A080333040C4}"/>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C7A9-42F6-97DE-A080333040C4}"/>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C7A9-42F6-97DE-A080333040C4}"/>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C7A9-42F6-97DE-A080333040C4}"/>
              </c:ext>
            </c:extLst>
          </c:dPt>
          <c:cat>
            <c:strRef>
              <c:f>Sheet1!$A$5:$A$26</c:f>
              <c:strCache>
                <c:ptCount val="21"/>
                <c:pt idx="0">
                  <c:v>Alquiler</c:v>
                </c:pt>
                <c:pt idx="1">
                  <c:v>Café</c:v>
                </c:pt>
                <c:pt idx="2">
                  <c:v>Compras</c:v>
                </c:pt>
                <c:pt idx="3">
                  <c:v>Deporte</c:v>
                </c:pt>
                <c:pt idx="4">
                  <c:v>Deudas</c:v>
                </c:pt>
                <c:pt idx="5">
                  <c:v>Donación</c:v>
                </c:pt>
                <c:pt idx="6">
                  <c:v>Entretenimiento</c:v>
                </c:pt>
                <c:pt idx="7">
                  <c:v>Establecernos</c:v>
                </c:pt>
                <c:pt idx="8">
                  <c:v>Inversión</c:v>
                </c:pt>
                <c:pt idx="9">
                  <c:v>Master</c:v>
                </c:pt>
                <c:pt idx="10">
                  <c:v>Mercado</c:v>
                </c:pt>
                <c:pt idx="11">
                  <c:v>Navidad</c:v>
                </c:pt>
                <c:pt idx="12">
                  <c:v>Padres</c:v>
                </c:pt>
                <c:pt idx="13">
                  <c:v>Presentes</c:v>
                </c:pt>
                <c:pt idx="14">
                  <c:v>Reparaciones</c:v>
                </c:pt>
                <c:pt idx="15">
                  <c:v>Seguro</c:v>
                </c:pt>
                <c:pt idx="16">
                  <c:v>Servicios</c:v>
                </c:pt>
                <c:pt idx="17">
                  <c:v>Suscripciones</c:v>
                </c:pt>
                <c:pt idx="18">
                  <c:v>Transporte</c:v>
                </c:pt>
                <c:pt idx="19">
                  <c:v>Vacaciones</c:v>
                </c:pt>
                <c:pt idx="20">
                  <c:v>(blank)</c:v>
                </c:pt>
              </c:strCache>
            </c:strRef>
          </c:cat>
          <c:val>
            <c:numRef>
              <c:f>Sheet1!$B$5:$B$26</c:f>
              <c:numCache>
                <c:formatCode>_(* #,##0.00_);_(* \(#,##0.00\);_(* "-"??_);_(@_)</c:formatCode>
                <c:ptCount val="21"/>
                <c:pt idx="0">
                  <c:v>-895.5</c:v>
                </c:pt>
                <c:pt idx="1">
                  <c:v>-2.9951821862348131</c:v>
                </c:pt>
                <c:pt idx="2">
                  <c:v>-23.399999999999942</c:v>
                </c:pt>
                <c:pt idx="3">
                  <c:v>-3.6449999999999996</c:v>
                </c:pt>
                <c:pt idx="4">
                  <c:v>-58.793913043478263</c:v>
                </c:pt>
                <c:pt idx="5">
                  <c:v>-30</c:v>
                </c:pt>
                <c:pt idx="6">
                  <c:v>-15.794573268921086</c:v>
                </c:pt>
                <c:pt idx="7">
                  <c:v>-237.34399999999997</c:v>
                </c:pt>
                <c:pt idx="8">
                  <c:v>-383.8235294117647</c:v>
                </c:pt>
                <c:pt idx="9">
                  <c:v>-627.91944444444459</c:v>
                </c:pt>
                <c:pt idx="10">
                  <c:v>-25.993321299639007</c:v>
                </c:pt>
                <c:pt idx="11">
                  <c:v>-70.838139534883737</c:v>
                </c:pt>
                <c:pt idx="12">
                  <c:v>-33.420784313725484</c:v>
                </c:pt>
                <c:pt idx="13">
                  <c:v>-39.149538461538462</c:v>
                </c:pt>
                <c:pt idx="14">
                  <c:v>-56.73571428571428</c:v>
                </c:pt>
                <c:pt idx="15">
                  <c:v>-74.411666666666648</c:v>
                </c:pt>
                <c:pt idx="16">
                  <c:v>-80.980298507462692</c:v>
                </c:pt>
                <c:pt idx="17">
                  <c:v>-22.531346153846133</c:v>
                </c:pt>
                <c:pt idx="18">
                  <c:v>-18.21360544217687</c:v>
                </c:pt>
                <c:pt idx="19">
                  <c:v>-29.446808510638306</c:v>
                </c:pt>
                <c:pt idx="20">
                  <c:v>-7.2963636363636359</c:v>
                </c:pt>
              </c:numCache>
            </c:numRef>
          </c:val>
          <c:extLst>
            <c:ext xmlns:c16="http://schemas.microsoft.com/office/drawing/2014/chart" uri="{C3380CC4-5D6E-409C-BE32-E72D297353CC}">
              <c16:uniqueId val="{00000002-B254-4803-993D-83BB1629C4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Dinero promedo en cuenta mes a mes</a:t>
            </a:r>
          </a:p>
        </c:rich>
      </c:tx>
      <c:layout>
        <c:manualLayout>
          <c:xMode val="edge"/>
          <c:yMode val="edge"/>
          <c:x val="0.51392108997722963"/>
          <c:y val="3.66846847382057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49905749946472E-2"/>
          <c:y val="0.14379597084351842"/>
          <c:w val="0.92828052998470389"/>
          <c:h val="0.49701537833348969"/>
        </c:manualLayout>
      </c:layout>
      <c:lineChart>
        <c:grouping val="stacked"/>
        <c:varyColors val="0"/>
        <c:ser>
          <c:idx val="0"/>
          <c:order val="0"/>
          <c:tx>
            <c:strRef>
              <c:f>Sheet1!$O$53:$O$54</c:f>
              <c:strCache>
                <c:ptCount val="1"/>
                <c:pt idx="0">
                  <c:v>Cristina</c:v>
                </c:pt>
              </c:strCache>
            </c:strRef>
          </c:tx>
          <c:spPr>
            <a:ln w="28575" cap="rnd">
              <a:solidFill>
                <a:schemeClr val="accent1"/>
              </a:solidFill>
              <a:round/>
            </a:ln>
            <a:effectLst/>
          </c:spPr>
          <c:marker>
            <c:symbol val="none"/>
          </c:marker>
          <c:cat>
            <c:multiLvlStrRef>
              <c:f>Sheet1!$N$55:$N$1022</c:f>
              <c:multiLvlStrCache>
                <c:ptCount val="915"/>
                <c:lvl>
                  <c:pt idx="0">
                    <c:v>6/13/2023</c:v>
                  </c:pt>
                  <c:pt idx="1">
                    <c:v>6/14/2023</c:v>
                  </c:pt>
                  <c:pt idx="2">
                    <c:v>6/15/2023</c:v>
                  </c:pt>
                  <c:pt idx="3">
                    <c:v>6/19/2023</c:v>
                  </c:pt>
                  <c:pt idx="4">
                    <c:v>6/21/2023</c:v>
                  </c:pt>
                  <c:pt idx="5">
                    <c:v>6/24/2023</c:v>
                  </c:pt>
                  <c:pt idx="6">
                    <c:v>6/26/2023</c:v>
                  </c:pt>
                  <c:pt idx="7">
                    <c:v>6/27/2023</c:v>
                  </c:pt>
                  <c:pt idx="8">
                    <c:v>6/28/2023</c:v>
                  </c:pt>
                  <c:pt idx="9">
                    <c:v>6/29/2023</c:v>
                  </c:pt>
                  <c:pt idx="10">
                    <c:v>7/1/2023</c:v>
                  </c:pt>
                  <c:pt idx="11">
                    <c:v>7/3/2023</c:v>
                  </c:pt>
                  <c:pt idx="12">
                    <c:v>7/5/2023</c:v>
                  </c:pt>
                  <c:pt idx="13">
                    <c:v>7/6/2023</c:v>
                  </c:pt>
                  <c:pt idx="14">
                    <c:v>7/7/2023</c:v>
                  </c:pt>
                  <c:pt idx="15">
                    <c:v>7/8/2023</c:v>
                  </c:pt>
                  <c:pt idx="16">
                    <c:v>7/11/2023</c:v>
                  </c:pt>
                  <c:pt idx="17">
                    <c:v>7/12/2023</c:v>
                  </c:pt>
                  <c:pt idx="18">
                    <c:v>7/14/2023</c:v>
                  </c:pt>
                  <c:pt idx="19">
                    <c:v>7/18/2023</c:v>
                  </c:pt>
                  <c:pt idx="20">
                    <c:v>7/21/2023</c:v>
                  </c:pt>
                  <c:pt idx="21">
                    <c:v>7/23/2023</c:v>
                  </c:pt>
                  <c:pt idx="22">
                    <c:v>7/25/2023</c:v>
                  </c:pt>
                  <c:pt idx="23">
                    <c:v>7/27/2023</c:v>
                  </c:pt>
                  <c:pt idx="24">
                    <c:v>7/30/2023</c:v>
                  </c:pt>
                  <c:pt idx="25">
                    <c:v>8/1/2023</c:v>
                  </c:pt>
                  <c:pt idx="26">
                    <c:v>8/2/2023</c:v>
                  </c:pt>
                  <c:pt idx="27">
                    <c:v>8/4/2023</c:v>
                  </c:pt>
                  <c:pt idx="28">
                    <c:v>8/5/2023</c:v>
                  </c:pt>
                  <c:pt idx="29">
                    <c:v>8/7/2023</c:v>
                  </c:pt>
                  <c:pt idx="30">
                    <c:v>8/9/2023</c:v>
                  </c:pt>
                  <c:pt idx="31">
                    <c:v>8/18/2023</c:v>
                  </c:pt>
                  <c:pt idx="32">
                    <c:v>8/23/2023</c:v>
                  </c:pt>
                  <c:pt idx="33">
                    <c:v>8/28/2023</c:v>
                  </c:pt>
                  <c:pt idx="34">
                    <c:v>8/30/2023</c:v>
                  </c:pt>
                  <c:pt idx="35">
                    <c:v>9/1/2023</c:v>
                  </c:pt>
                  <c:pt idx="36">
                    <c:v>9/2/2023</c:v>
                  </c:pt>
                  <c:pt idx="37">
                    <c:v>9/3/2023</c:v>
                  </c:pt>
                  <c:pt idx="38">
                    <c:v>9/4/2023</c:v>
                  </c:pt>
                  <c:pt idx="39">
                    <c:v>9/7/2023</c:v>
                  </c:pt>
                  <c:pt idx="40">
                    <c:v>9/8/2023</c:v>
                  </c:pt>
                  <c:pt idx="41">
                    <c:v>9/9/2023</c:v>
                  </c:pt>
                  <c:pt idx="42">
                    <c:v>9/10/2023</c:v>
                  </c:pt>
                  <c:pt idx="43">
                    <c:v>9/11/2023</c:v>
                  </c:pt>
                  <c:pt idx="44">
                    <c:v>9/12/2023</c:v>
                  </c:pt>
                  <c:pt idx="45">
                    <c:v>9/13/2023</c:v>
                  </c:pt>
                  <c:pt idx="46">
                    <c:v>9/14/2023</c:v>
                  </c:pt>
                  <c:pt idx="47">
                    <c:v>9/15/2023</c:v>
                  </c:pt>
                  <c:pt idx="48">
                    <c:v>9/16/2023</c:v>
                  </c:pt>
                  <c:pt idx="49">
                    <c:v>9/17/2023</c:v>
                  </c:pt>
                  <c:pt idx="50">
                    <c:v>9/18/2023</c:v>
                  </c:pt>
                  <c:pt idx="51">
                    <c:v>9/20/2023</c:v>
                  </c:pt>
                  <c:pt idx="52">
                    <c:v>9/21/2023</c:v>
                  </c:pt>
                  <c:pt idx="53">
                    <c:v>9/22/2023</c:v>
                  </c:pt>
                  <c:pt idx="54">
                    <c:v>9/23/2023</c:v>
                  </c:pt>
                  <c:pt idx="55">
                    <c:v>9/24/2023</c:v>
                  </c:pt>
                  <c:pt idx="56">
                    <c:v>9/25/2023</c:v>
                  </c:pt>
                  <c:pt idx="57">
                    <c:v>9/26/2023</c:v>
                  </c:pt>
                  <c:pt idx="58">
                    <c:v>9/27/2023</c:v>
                  </c:pt>
                  <c:pt idx="59">
                    <c:v>9/28/2023</c:v>
                  </c:pt>
                  <c:pt idx="60">
                    <c:v>9/29/2023</c:v>
                  </c:pt>
                  <c:pt idx="61">
                    <c:v>9/30/2023</c:v>
                  </c:pt>
                  <c:pt idx="62">
                    <c:v>10/1/2023</c:v>
                  </c:pt>
                  <c:pt idx="63">
                    <c:v>10/2/2023</c:v>
                  </c:pt>
                  <c:pt idx="64">
                    <c:v>10/3/2023</c:v>
                  </c:pt>
                  <c:pt idx="65">
                    <c:v>10/4/2023</c:v>
                  </c:pt>
                  <c:pt idx="66">
                    <c:v>10/5/2023</c:v>
                  </c:pt>
                  <c:pt idx="67">
                    <c:v>10/6/2023</c:v>
                  </c:pt>
                  <c:pt idx="68">
                    <c:v>10/7/2023</c:v>
                  </c:pt>
                  <c:pt idx="69">
                    <c:v>10/8/2023</c:v>
                  </c:pt>
                  <c:pt idx="70">
                    <c:v>10/9/2023</c:v>
                  </c:pt>
                  <c:pt idx="71">
                    <c:v>10/10/2023</c:v>
                  </c:pt>
                  <c:pt idx="72">
                    <c:v>10/11/2023</c:v>
                  </c:pt>
                  <c:pt idx="73">
                    <c:v>10/12/2023</c:v>
                  </c:pt>
                  <c:pt idx="74">
                    <c:v>10/13/2023</c:v>
                  </c:pt>
                  <c:pt idx="75">
                    <c:v>10/14/2023</c:v>
                  </c:pt>
                  <c:pt idx="76">
                    <c:v>10/15/2023</c:v>
                  </c:pt>
                  <c:pt idx="77">
                    <c:v>10/16/2023</c:v>
                  </c:pt>
                  <c:pt idx="78">
                    <c:v>10/17/2023</c:v>
                  </c:pt>
                  <c:pt idx="79">
                    <c:v>10/18/2023</c:v>
                  </c:pt>
                  <c:pt idx="80">
                    <c:v>10/19/2023</c:v>
                  </c:pt>
                  <c:pt idx="81">
                    <c:v>10/20/2023</c:v>
                  </c:pt>
                  <c:pt idx="82">
                    <c:v>10/21/2023</c:v>
                  </c:pt>
                  <c:pt idx="83">
                    <c:v>10/22/2023</c:v>
                  </c:pt>
                  <c:pt idx="84">
                    <c:v>10/23/2023</c:v>
                  </c:pt>
                  <c:pt idx="85">
                    <c:v>10/24/2023</c:v>
                  </c:pt>
                  <c:pt idx="86">
                    <c:v>10/25/2023</c:v>
                  </c:pt>
                  <c:pt idx="87">
                    <c:v>10/26/2023</c:v>
                  </c:pt>
                  <c:pt idx="88">
                    <c:v>10/27/2023</c:v>
                  </c:pt>
                  <c:pt idx="89">
                    <c:v>10/28/2023</c:v>
                  </c:pt>
                  <c:pt idx="90">
                    <c:v>10/29/2023</c:v>
                  </c:pt>
                  <c:pt idx="91">
                    <c:v>10/30/2023</c:v>
                  </c:pt>
                  <c:pt idx="92">
                    <c:v>10/31/2023</c:v>
                  </c:pt>
                  <c:pt idx="93">
                    <c:v>11/1/2023</c:v>
                  </c:pt>
                  <c:pt idx="94">
                    <c:v>11/2/2023</c:v>
                  </c:pt>
                  <c:pt idx="95">
                    <c:v>11/3/2023</c:v>
                  </c:pt>
                  <c:pt idx="96">
                    <c:v>11/4/2023</c:v>
                  </c:pt>
                  <c:pt idx="97">
                    <c:v>11/5/2023</c:v>
                  </c:pt>
                  <c:pt idx="98">
                    <c:v>11/6/2023</c:v>
                  </c:pt>
                  <c:pt idx="99">
                    <c:v>11/7/2023</c:v>
                  </c:pt>
                  <c:pt idx="100">
                    <c:v>11/8/2023</c:v>
                  </c:pt>
                  <c:pt idx="101">
                    <c:v>11/9/2023</c:v>
                  </c:pt>
                  <c:pt idx="102">
                    <c:v>11/10/2023</c:v>
                  </c:pt>
                  <c:pt idx="103">
                    <c:v>11/11/2023</c:v>
                  </c:pt>
                  <c:pt idx="104">
                    <c:v>11/12/2023</c:v>
                  </c:pt>
                  <c:pt idx="105">
                    <c:v>11/13/2023</c:v>
                  </c:pt>
                  <c:pt idx="106">
                    <c:v>11/14/2023</c:v>
                  </c:pt>
                  <c:pt idx="107">
                    <c:v>11/15/2023</c:v>
                  </c:pt>
                  <c:pt idx="108">
                    <c:v>11/16/2023</c:v>
                  </c:pt>
                  <c:pt idx="109">
                    <c:v>11/17/2023</c:v>
                  </c:pt>
                  <c:pt idx="110">
                    <c:v>11/18/2023</c:v>
                  </c:pt>
                  <c:pt idx="111">
                    <c:v>11/19/2023</c:v>
                  </c:pt>
                  <c:pt idx="112">
                    <c:v>11/20/2023</c:v>
                  </c:pt>
                  <c:pt idx="113">
                    <c:v>11/21/2023</c:v>
                  </c:pt>
                  <c:pt idx="114">
                    <c:v>11/22/2023</c:v>
                  </c:pt>
                  <c:pt idx="115">
                    <c:v>11/23/2023</c:v>
                  </c:pt>
                  <c:pt idx="116">
                    <c:v>11/24/2023</c:v>
                  </c:pt>
                  <c:pt idx="117">
                    <c:v>11/25/2023</c:v>
                  </c:pt>
                  <c:pt idx="118">
                    <c:v>11/26/2023</c:v>
                  </c:pt>
                  <c:pt idx="119">
                    <c:v>11/27/2023</c:v>
                  </c:pt>
                  <c:pt idx="120">
                    <c:v>11/28/2023</c:v>
                  </c:pt>
                  <c:pt idx="121">
                    <c:v>11/29/2023</c:v>
                  </c:pt>
                  <c:pt idx="122">
                    <c:v>11/30/2023</c:v>
                  </c:pt>
                  <c:pt idx="123">
                    <c:v>12/1/2023</c:v>
                  </c:pt>
                  <c:pt idx="124">
                    <c:v>12/4/2023</c:v>
                  </c:pt>
                  <c:pt idx="125">
                    <c:v>12/5/2023</c:v>
                  </c:pt>
                  <c:pt idx="126">
                    <c:v>12/7/2023</c:v>
                  </c:pt>
                  <c:pt idx="127">
                    <c:v>12/11/2023</c:v>
                  </c:pt>
                  <c:pt idx="128">
                    <c:v>12/12/2023</c:v>
                  </c:pt>
                  <c:pt idx="129">
                    <c:v>12/13/2023</c:v>
                  </c:pt>
                  <c:pt idx="130">
                    <c:v>12/14/2023</c:v>
                  </c:pt>
                  <c:pt idx="131">
                    <c:v>12/15/2023</c:v>
                  </c:pt>
                  <c:pt idx="132">
                    <c:v>12/18/2023</c:v>
                  </c:pt>
                  <c:pt idx="133">
                    <c:v>12/19/2023</c:v>
                  </c:pt>
                  <c:pt idx="134">
                    <c:v>12/20/2023</c:v>
                  </c:pt>
                  <c:pt idx="135">
                    <c:v>12/21/2023</c:v>
                  </c:pt>
                  <c:pt idx="136">
                    <c:v>12/22/2023</c:v>
                  </c:pt>
                  <c:pt idx="137">
                    <c:v>12/26/2023</c:v>
                  </c:pt>
                  <c:pt idx="138">
                    <c:v>12/27/2023</c:v>
                  </c:pt>
                  <c:pt idx="139">
                    <c:v>12/28/2023</c:v>
                  </c:pt>
                  <c:pt idx="140">
                    <c:v>12/29/2023</c:v>
                  </c:pt>
                  <c:pt idx="141">
                    <c:v>12/30/2023</c:v>
                  </c:pt>
                  <c:pt idx="142">
                    <c:v>12/31/2023</c:v>
                  </c:pt>
                  <c:pt idx="143">
                    <c:v>1/1/2024</c:v>
                  </c:pt>
                  <c:pt idx="144">
                    <c:v>1/2/2024</c:v>
                  </c:pt>
                  <c:pt idx="145">
                    <c:v>1/3/2024</c:v>
                  </c:pt>
                  <c:pt idx="146">
                    <c:v>1/4/2024</c:v>
                  </c:pt>
                  <c:pt idx="147">
                    <c:v>1/5/2024</c:v>
                  </c:pt>
                  <c:pt idx="148">
                    <c:v>1/6/2024</c:v>
                  </c:pt>
                  <c:pt idx="149">
                    <c:v>1/7/2024</c:v>
                  </c:pt>
                  <c:pt idx="150">
                    <c:v>1/8/2024</c:v>
                  </c:pt>
                  <c:pt idx="151">
                    <c:v>1/9/2024</c:v>
                  </c:pt>
                  <c:pt idx="152">
                    <c:v>1/10/2024</c:v>
                  </c:pt>
                  <c:pt idx="153">
                    <c:v>1/12/2024</c:v>
                  </c:pt>
                  <c:pt idx="154">
                    <c:v>1/13/2024</c:v>
                  </c:pt>
                  <c:pt idx="155">
                    <c:v>1/14/2024</c:v>
                  </c:pt>
                  <c:pt idx="156">
                    <c:v>1/15/2024</c:v>
                  </c:pt>
                  <c:pt idx="157">
                    <c:v>1/16/2024</c:v>
                  </c:pt>
                  <c:pt idx="158">
                    <c:v>1/18/2024</c:v>
                  </c:pt>
                  <c:pt idx="159">
                    <c:v>1/19/2024</c:v>
                  </c:pt>
                  <c:pt idx="160">
                    <c:v>1/20/2024</c:v>
                  </c:pt>
                  <c:pt idx="161">
                    <c:v>1/21/2024</c:v>
                  </c:pt>
                  <c:pt idx="162">
                    <c:v>1/22/2024</c:v>
                  </c:pt>
                  <c:pt idx="163">
                    <c:v>1/23/2024</c:v>
                  </c:pt>
                  <c:pt idx="164">
                    <c:v>1/24/2024</c:v>
                  </c:pt>
                  <c:pt idx="165">
                    <c:v>1/25/2024</c:v>
                  </c:pt>
                  <c:pt idx="166">
                    <c:v>1/26/2024</c:v>
                  </c:pt>
                  <c:pt idx="167">
                    <c:v>1/27/2024</c:v>
                  </c:pt>
                  <c:pt idx="168">
                    <c:v>1/28/2024</c:v>
                  </c:pt>
                  <c:pt idx="169">
                    <c:v>1/29/2024</c:v>
                  </c:pt>
                  <c:pt idx="170">
                    <c:v>1/30/2024</c:v>
                  </c:pt>
                  <c:pt idx="171">
                    <c:v>1/31/2024</c:v>
                  </c:pt>
                  <c:pt idx="172">
                    <c:v>2/1/2024</c:v>
                  </c:pt>
                  <c:pt idx="173">
                    <c:v>2/2/2024</c:v>
                  </c:pt>
                  <c:pt idx="174">
                    <c:v>2/3/2024</c:v>
                  </c:pt>
                  <c:pt idx="175">
                    <c:v>2/4/2024</c:v>
                  </c:pt>
                  <c:pt idx="176">
                    <c:v>2/5/2024</c:v>
                  </c:pt>
                  <c:pt idx="177">
                    <c:v>2/6/2024</c:v>
                  </c:pt>
                  <c:pt idx="178">
                    <c:v>2/7/2024</c:v>
                  </c:pt>
                  <c:pt idx="179">
                    <c:v>2/8/2024</c:v>
                  </c:pt>
                  <c:pt idx="180">
                    <c:v>2/9/2024</c:v>
                  </c:pt>
                  <c:pt idx="181">
                    <c:v>2/10/2024</c:v>
                  </c:pt>
                  <c:pt idx="182">
                    <c:v>2/11/2024</c:v>
                  </c:pt>
                  <c:pt idx="183">
                    <c:v>2/12/2024</c:v>
                  </c:pt>
                  <c:pt idx="184">
                    <c:v>2/13/2024</c:v>
                  </c:pt>
                  <c:pt idx="185">
                    <c:v>2/14/2024</c:v>
                  </c:pt>
                  <c:pt idx="186">
                    <c:v>2/15/2024</c:v>
                  </c:pt>
                  <c:pt idx="187">
                    <c:v>2/16/2024</c:v>
                  </c:pt>
                  <c:pt idx="188">
                    <c:v>2/17/2024</c:v>
                  </c:pt>
                  <c:pt idx="189">
                    <c:v>2/18/2024</c:v>
                  </c:pt>
                  <c:pt idx="190">
                    <c:v>2/19/2024</c:v>
                  </c:pt>
                  <c:pt idx="191">
                    <c:v>2/20/2024</c:v>
                  </c:pt>
                  <c:pt idx="192">
                    <c:v>2/21/2024</c:v>
                  </c:pt>
                  <c:pt idx="193">
                    <c:v>2/22/2024</c:v>
                  </c:pt>
                  <c:pt idx="194">
                    <c:v>2/24/2024</c:v>
                  </c:pt>
                  <c:pt idx="195">
                    <c:v>2/25/2024</c:v>
                  </c:pt>
                  <c:pt idx="196">
                    <c:v>2/26/2024</c:v>
                  </c:pt>
                  <c:pt idx="197">
                    <c:v>2/27/2024</c:v>
                  </c:pt>
                  <c:pt idx="198">
                    <c:v>2/28/2024</c:v>
                  </c:pt>
                  <c:pt idx="199">
                    <c:v>2/29/2024</c:v>
                  </c:pt>
                  <c:pt idx="200">
                    <c:v>3/1/2024</c:v>
                  </c:pt>
                  <c:pt idx="201">
                    <c:v>3/2/2024</c:v>
                  </c:pt>
                  <c:pt idx="202">
                    <c:v>3/3/2024</c:v>
                  </c:pt>
                  <c:pt idx="203">
                    <c:v>3/4/2024</c:v>
                  </c:pt>
                  <c:pt idx="204">
                    <c:v>3/5/2024</c:v>
                  </c:pt>
                  <c:pt idx="205">
                    <c:v>3/6/2024</c:v>
                  </c:pt>
                  <c:pt idx="206">
                    <c:v>3/7/2024</c:v>
                  </c:pt>
                  <c:pt idx="207">
                    <c:v>3/8/2024</c:v>
                  </c:pt>
                  <c:pt idx="208">
                    <c:v>3/9/2024</c:v>
                  </c:pt>
                  <c:pt idx="209">
                    <c:v>3/10/2024</c:v>
                  </c:pt>
                  <c:pt idx="210">
                    <c:v>3/11/2024</c:v>
                  </c:pt>
                  <c:pt idx="211">
                    <c:v>3/12/2024</c:v>
                  </c:pt>
                  <c:pt idx="212">
                    <c:v>3/13/2024</c:v>
                  </c:pt>
                  <c:pt idx="213">
                    <c:v>3/15/2024</c:v>
                  </c:pt>
                  <c:pt idx="214">
                    <c:v>3/16/2024</c:v>
                  </c:pt>
                  <c:pt idx="215">
                    <c:v>3/17/2024</c:v>
                  </c:pt>
                  <c:pt idx="216">
                    <c:v>3/18/2024</c:v>
                  </c:pt>
                  <c:pt idx="217">
                    <c:v>3/19/2024</c:v>
                  </c:pt>
                  <c:pt idx="218">
                    <c:v>3/20/2024</c:v>
                  </c:pt>
                  <c:pt idx="219">
                    <c:v>3/21/2024</c:v>
                  </c:pt>
                  <c:pt idx="220">
                    <c:v>3/22/2024</c:v>
                  </c:pt>
                  <c:pt idx="221">
                    <c:v>3/23/2024</c:v>
                  </c:pt>
                  <c:pt idx="222">
                    <c:v>3/24/2024</c:v>
                  </c:pt>
                  <c:pt idx="223">
                    <c:v>3/25/2024</c:v>
                  </c:pt>
                  <c:pt idx="224">
                    <c:v>3/27/2024</c:v>
                  </c:pt>
                  <c:pt idx="225">
                    <c:v>3/28/2024</c:v>
                  </c:pt>
                  <c:pt idx="226">
                    <c:v>3/29/2024</c:v>
                  </c:pt>
                  <c:pt idx="227">
                    <c:v>3/30/2024</c:v>
                  </c:pt>
                  <c:pt idx="228">
                    <c:v>3/31/2024</c:v>
                  </c:pt>
                  <c:pt idx="229">
                    <c:v>4/1/2024</c:v>
                  </c:pt>
                  <c:pt idx="230">
                    <c:v>4/2/2024</c:v>
                  </c:pt>
                  <c:pt idx="231">
                    <c:v>4/3/2024</c:v>
                  </c:pt>
                  <c:pt idx="232">
                    <c:v>4/4/2024</c:v>
                  </c:pt>
                  <c:pt idx="233">
                    <c:v>4/6/2024</c:v>
                  </c:pt>
                  <c:pt idx="234">
                    <c:v>4/7/2024</c:v>
                  </c:pt>
                  <c:pt idx="235">
                    <c:v>4/8/2024</c:v>
                  </c:pt>
                  <c:pt idx="236">
                    <c:v>4/9/2024</c:v>
                  </c:pt>
                  <c:pt idx="237">
                    <c:v>4/10/2024</c:v>
                  </c:pt>
                  <c:pt idx="238">
                    <c:v>4/11/2024</c:v>
                  </c:pt>
                  <c:pt idx="239">
                    <c:v>4/12/2024</c:v>
                  </c:pt>
                  <c:pt idx="240">
                    <c:v>4/13/2024</c:v>
                  </c:pt>
                  <c:pt idx="241">
                    <c:v>4/14/2024</c:v>
                  </c:pt>
                  <c:pt idx="242">
                    <c:v>4/15/2024</c:v>
                  </c:pt>
                  <c:pt idx="243">
                    <c:v>4/17/2024</c:v>
                  </c:pt>
                  <c:pt idx="244">
                    <c:v>4/18/2024</c:v>
                  </c:pt>
                  <c:pt idx="245">
                    <c:v>4/19/2024</c:v>
                  </c:pt>
                  <c:pt idx="246">
                    <c:v>4/20/2024</c:v>
                  </c:pt>
                  <c:pt idx="247">
                    <c:v>4/21/2024</c:v>
                  </c:pt>
                  <c:pt idx="248">
                    <c:v>4/22/2024</c:v>
                  </c:pt>
                  <c:pt idx="249">
                    <c:v>4/23/2024</c:v>
                  </c:pt>
                  <c:pt idx="250">
                    <c:v>4/24/2024</c:v>
                  </c:pt>
                  <c:pt idx="251">
                    <c:v>4/25/2024</c:v>
                  </c:pt>
                  <c:pt idx="252">
                    <c:v>4/26/2024</c:v>
                  </c:pt>
                  <c:pt idx="253">
                    <c:v>4/27/2024</c:v>
                  </c:pt>
                  <c:pt idx="254">
                    <c:v>4/28/2024</c:v>
                  </c:pt>
                  <c:pt idx="255">
                    <c:v>4/29/2024</c:v>
                  </c:pt>
                  <c:pt idx="256">
                    <c:v>4/30/2024</c:v>
                  </c:pt>
                  <c:pt idx="257">
                    <c:v>5/2/2024</c:v>
                  </c:pt>
                  <c:pt idx="258">
                    <c:v>5/3/2024</c:v>
                  </c:pt>
                  <c:pt idx="259">
                    <c:v>5/4/2024</c:v>
                  </c:pt>
                  <c:pt idx="260">
                    <c:v>5/5/2024</c:v>
                  </c:pt>
                  <c:pt idx="261">
                    <c:v>5/6/2024</c:v>
                  </c:pt>
                  <c:pt idx="262">
                    <c:v>5/7/2024</c:v>
                  </c:pt>
                  <c:pt idx="263">
                    <c:v>5/8/2024</c:v>
                  </c:pt>
                  <c:pt idx="264">
                    <c:v>5/9/2024</c:v>
                  </c:pt>
                  <c:pt idx="265">
                    <c:v>5/10/2024</c:v>
                  </c:pt>
                  <c:pt idx="266">
                    <c:v>5/11/2024</c:v>
                  </c:pt>
                  <c:pt idx="267">
                    <c:v>5/12/2024</c:v>
                  </c:pt>
                  <c:pt idx="268">
                    <c:v>5/13/2024</c:v>
                  </c:pt>
                  <c:pt idx="269">
                    <c:v>5/14/2024</c:v>
                  </c:pt>
                  <c:pt idx="270">
                    <c:v>5/15/2024</c:v>
                  </c:pt>
                  <c:pt idx="271">
                    <c:v>5/16/2024</c:v>
                  </c:pt>
                  <c:pt idx="272">
                    <c:v>5/17/2024</c:v>
                  </c:pt>
                  <c:pt idx="273">
                    <c:v>5/18/2024</c:v>
                  </c:pt>
                  <c:pt idx="274">
                    <c:v>5/19/2024</c:v>
                  </c:pt>
                  <c:pt idx="275">
                    <c:v>5/20/2024</c:v>
                  </c:pt>
                  <c:pt idx="276">
                    <c:v>5/21/2024</c:v>
                  </c:pt>
                  <c:pt idx="277">
                    <c:v>5/22/2024</c:v>
                  </c:pt>
                  <c:pt idx="278">
                    <c:v>5/23/2024</c:v>
                  </c:pt>
                  <c:pt idx="279">
                    <c:v>5/24/2024</c:v>
                  </c:pt>
                  <c:pt idx="280">
                    <c:v>5/25/2024</c:v>
                  </c:pt>
                  <c:pt idx="281">
                    <c:v>5/26/2024</c:v>
                  </c:pt>
                  <c:pt idx="282">
                    <c:v>5/27/2024</c:v>
                  </c:pt>
                  <c:pt idx="283">
                    <c:v>5/28/2024</c:v>
                  </c:pt>
                  <c:pt idx="284">
                    <c:v>5/30/2024</c:v>
                  </c:pt>
                  <c:pt idx="285">
                    <c:v>5/31/2024</c:v>
                  </c:pt>
                  <c:pt idx="286">
                    <c:v>6/1/2024</c:v>
                  </c:pt>
                  <c:pt idx="287">
                    <c:v>6/2/2024</c:v>
                  </c:pt>
                  <c:pt idx="288">
                    <c:v>6/3/2024</c:v>
                  </c:pt>
                  <c:pt idx="289">
                    <c:v>6/4/2024</c:v>
                  </c:pt>
                  <c:pt idx="290">
                    <c:v>6/5/2024</c:v>
                  </c:pt>
                  <c:pt idx="291">
                    <c:v>6/6/2024</c:v>
                  </c:pt>
                  <c:pt idx="292">
                    <c:v>6/7/2024</c:v>
                  </c:pt>
                  <c:pt idx="293">
                    <c:v>6/8/2024</c:v>
                  </c:pt>
                  <c:pt idx="294">
                    <c:v>6/9/2024</c:v>
                  </c:pt>
                  <c:pt idx="295">
                    <c:v>6/10/2024</c:v>
                  </c:pt>
                  <c:pt idx="296">
                    <c:v>6/11/2024</c:v>
                  </c:pt>
                  <c:pt idx="297">
                    <c:v>6/12/2024</c:v>
                  </c:pt>
                  <c:pt idx="298">
                    <c:v>6/13/2024</c:v>
                  </c:pt>
                  <c:pt idx="299">
                    <c:v>6/14/2024</c:v>
                  </c:pt>
                  <c:pt idx="300">
                    <c:v>6/15/2024</c:v>
                  </c:pt>
                  <c:pt idx="301">
                    <c:v>6/16/2024</c:v>
                  </c:pt>
                  <c:pt idx="302">
                    <c:v>6/17/2024</c:v>
                  </c:pt>
                  <c:pt idx="303">
                    <c:v>6/18/2024</c:v>
                  </c:pt>
                  <c:pt idx="304">
                    <c:v>6/19/2024</c:v>
                  </c:pt>
                  <c:pt idx="305">
                    <c:v>6/20/2024</c:v>
                  </c:pt>
                  <c:pt idx="306">
                    <c:v>6/21/2024</c:v>
                  </c:pt>
                  <c:pt idx="307">
                    <c:v>6/22/2024</c:v>
                  </c:pt>
                  <c:pt idx="308">
                    <c:v>6/23/2024</c:v>
                  </c:pt>
                  <c:pt idx="309">
                    <c:v>6/24/2024</c:v>
                  </c:pt>
                  <c:pt idx="310">
                    <c:v>6/25/2024</c:v>
                  </c:pt>
                  <c:pt idx="311">
                    <c:v>6/26/2024</c:v>
                  </c:pt>
                  <c:pt idx="312">
                    <c:v>6/27/2024</c:v>
                  </c:pt>
                  <c:pt idx="313">
                    <c:v>6/28/2024</c:v>
                  </c:pt>
                  <c:pt idx="314">
                    <c:v>6/29/2024</c:v>
                  </c:pt>
                  <c:pt idx="315">
                    <c:v>6/30/2024</c:v>
                  </c:pt>
                  <c:pt idx="316">
                    <c:v>7/1/2024</c:v>
                  </c:pt>
                  <c:pt idx="317">
                    <c:v>7/2/2024</c:v>
                  </c:pt>
                  <c:pt idx="318">
                    <c:v>7/3/2024</c:v>
                  </c:pt>
                  <c:pt idx="319">
                    <c:v>7/4/2024</c:v>
                  </c:pt>
                  <c:pt idx="320">
                    <c:v>7/5/2024</c:v>
                  </c:pt>
                  <c:pt idx="321">
                    <c:v>7/6/2024</c:v>
                  </c:pt>
                  <c:pt idx="322">
                    <c:v>7/7/2024</c:v>
                  </c:pt>
                  <c:pt idx="323">
                    <c:v>7/8/2024</c:v>
                  </c:pt>
                  <c:pt idx="324">
                    <c:v>7/9/2024</c:v>
                  </c:pt>
                  <c:pt idx="325">
                    <c:v>7/10/2024</c:v>
                  </c:pt>
                  <c:pt idx="326">
                    <c:v>7/11/2024</c:v>
                  </c:pt>
                  <c:pt idx="327">
                    <c:v>7/12/2024</c:v>
                  </c:pt>
                  <c:pt idx="328">
                    <c:v>7/13/2024</c:v>
                  </c:pt>
                  <c:pt idx="329">
                    <c:v>7/14/2024</c:v>
                  </c:pt>
                  <c:pt idx="330">
                    <c:v>7/15/2024</c:v>
                  </c:pt>
                  <c:pt idx="331">
                    <c:v>7/16/2024</c:v>
                  </c:pt>
                  <c:pt idx="332">
                    <c:v>7/17/2024</c:v>
                  </c:pt>
                  <c:pt idx="333">
                    <c:v>7/18/2024</c:v>
                  </c:pt>
                  <c:pt idx="334">
                    <c:v>7/19/2024</c:v>
                  </c:pt>
                  <c:pt idx="335">
                    <c:v>7/20/2024</c:v>
                  </c:pt>
                  <c:pt idx="336">
                    <c:v>7/21/2024</c:v>
                  </c:pt>
                  <c:pt idx="337">
                    <c:v>7/22/2024</c:v>
                  </c:pt>
                  <c:pt idx="338">
                    <c:v>7/23/2024</c:v>
                  </c:pt>
                  <c:pt idx="339">
                    <c:v>7/24/2024</c:v>
                  </c:pt>
                  <c:pt idx="340">
                    <c:v>7/25/2024</c:v>
                  </c:pt>
                  <c:pt idx="341">
                    <c:v>7/26/2024</c:v>
                  </c:pt>
                  <c:pt idx="342">
                    <c:v>7/27/2024</c:v>
                  </c:pt>
                  <c:pt idx="343">
                    <c:v>7/28/2024</c:v>
                  </c:pt>
                  <c:pt idx="344">
                    <c:v>7/29/2024</c:v>
                  </c:pt>
                  <c:pt idx="345">
                    <c:v>7/30/2024</c:v>
                  </c:pt>
                  <c:pt idx="346">
                    <c:v>7/31/2024</c:v>
                  </c:pt>
                  <c:pt idx="347">
                    <c:v>8/1/2024</c:v>
                  </c:pt>
                  <c:pt idx="348">
                    <c:v>8/2/2024</c:v>
                  </c:pt>
                  <c:pt idx="349">
                    <c:v>8/3/2024</c:v>
                  </c:pt>
                  <c:pt idx="350">
                    <c:v>8/4/2024</c:v>
                  </c:pt>
                  <c:pt idx="351">
                    <c:v>8/5/2024</c:v>
                  </c:pt>
                  <c:pt idx="352">
                    <c:v>8/6/2024</c:v>
                  </c:pt>
                  <c:pt idx="353">
                    <c:v>8/7/2024</c:v>
                  </c:pt>
                  <c:pt idx="354">
                    <c:v>8/9/2024</c:v>
                  </c:pt>
                  <c:pt idx="355">
                    <c:v>8/10/2024</c:v>
                  </c:pt>
                  <c:pt idx="356">
                    <c:v>8/12/2024</c:v>
                  </c:pt>
                  <c:pt idx="357">
                    <c:v>8/13/2024</c:v>
                  </c:pt>
                  <c:pt idx="358">
                    <c:v>8/14/2024</c:v>
                  </c:pt>
                  <c:pt idx="359">
                    <c:v>8/15/2024</c:v>
                  </c:pt>
                  <c:pt idx="360">
                    <c:v>8/16/2024</c:v>
                  </c:pt>
                  <c:pt idx="361">
                    <c:v>8/17/2024</c:v>
                  </c:pt>
                  <c:pt idx="362">
                    <c:v>8/18/2024</c:v>
                  </c:pt>
                  <c:pt idx="363">
                    <c:v>8/19/2024</c:v>
                  </c:pt>
                  <c:pt idx="364">
                    <c:v>8/20/2024</c:v>
                  </c:pt>
                  <c:pt idx="365">
                    <c:v>8/21/2024</c:v>
                  </c:pt>
                  <c:pt idx="366">
                    <c:v>8/22/2024</c:v>
                  </c:pt>
                  <c:pt idx="367">
                    <c:v>8/23/2024</c:v>
                  </c:pt>
                  <c:pt idx="368">
                    <c:v>8/24/2024</c:v>
                  </c:pt>
                  <c:pt idx="369">
                    <c:v>8/25/2024</c:v>
                  </c:pt>
                  <c:pt idx="370">
                    <c:v>8/26/2024</c:v>
                  </c:pt>
                  <c:pt idx="371">
                    <c:v>8/27/2024</c:v>
                  </c:pt>
                  <c:pt idx="372">
                    <c:v>8/29/2024</c:v>
                  </c:pt>
                  <c:pt idx="373">
                    <c:v>8/30/2024</c:v>
                  </c:pt>
                  <c:pt idx="374">
                    <c:v>8/31/2024</c:v>
                  </c:pt>
                  <c:pt idx="375">
                    <c:v>9/1/2024</c:v>
                  </c:pt>
                  <c:pt idx="376">
                    <c:v>9/2/2024</c:v>
                  </c:pt>
                  <c:pt idx="377">
                    <c:v>9/3/2024</c:v>
                  </c:pt>
                  <c:pt idx="378">
                    <c:v>9/4/2024</c:v>
                  </c:pt>
                  <c:pt idx="379">
                    <c:v>9/5/2024</c:v>
                  </c:pt>
                  <c:pt idx="380">
                    <c:v>9/6/2024</c:v>
                  </c:pt>
                  <c:pt idx="381">
                    <c:v>9/7/2024</c:v>
                  </c:pt>
                  <c:pt idx="382">
                    <c:v>9/8/2024</c:v>
                  </c:pt>
                  <c:pt idx="383">
                    <c:v>9/9/2024</c:v>
                  </c:pt>
                  <c:pt idx="384">
                    <c:v>9/10/2024</c:v>
                  </c:pt>
                  <c:pt idx="385">
                    <c:v>9/11/2024</c:v>
                  </c:pt>
                  <c:pt idx="386">
                    <c:v>9/12/2024</c:v>
                  </c:pt>
                  <c:pt idx="387">
                    <c:v>9/13/2024</c:v>
                  </c:pt>
                  <c:pt idx="388">
                    <c:v>9/14/2024</c:v>
                  </c:pt>
                  <c:pt idx="389">
                    <c:v>9/15/2024</c:v>
                  </c:pt>
                  <c:pt idx="390">
                    <c:v>9/16/2024</c:v>
                  </c:pt>
                  <c:pt idx="391">
                    <c:v>9/17/2024</c:v>
                  </c:pt>
                  <c:pt idx="392">
                    <c:v>9/18/2024</c:v>
                  </c:pt>
                  <c:pt idx="393">
                    <c:v>9/19/2024</c:v>
                  </c:pt>
                  <c:pt idx="394">
                    <c:v>9/20/2024</c:v>
                  </c:pt>
                  <c:pt idx="395">
                    <c:v>9/21/2024</c:v>
                  </c:pt>
                  <c:pt idx="396">
                    <c:v>9/22/2024</c:v>
                  </c:pt>
                  <c:pt idx="397">
                    <c:v>9/23/2024</c:v>
                  </c:pt>
                  <c:pt idx="398">
                    <c:v>9/24/2024</c:v>
                  </c:pt>
                  <c:pt idx="399">
                    <c:v>9/25/2024</c:v>
                  </c:pt>
                  <c:pt idx="400">
                    <c:v>9/26/2024</c:v>
                  </c:pt>
                  <c:pt idx="401">
                    <c:v>9/27/2024</c:v>
                  </c:pt>
                  <c:pt idx="402">
                    <c:v>9/28/2024</c:v>
                  </c:pt>
                  <c:pt idx="403">
                    <c:v>9/29/2024</c:v>
                  </c:pt>
                  <c:pt idx="404">
                    <c:v>9/30/2024</c:v>
                  </c:pt>
                  <c:pt idx="405">
                    <c:v>10/1/2024</c:v>
                  </c:pt>
                  <c:pt idx="406">
                    <c:v>10/2/2024</c:v>
                  </c:pt>
                  <c:pt idx="407">
                    <c:v>10/3/2024</c:v>
                  </c:pt>
                  <c:pt idx="408">
                    <c:v>10/4/2024</c:v>
                  </c:pt>
                  <c:pt idx="409">
                    <c:v>10/5/2024</c:v>
                  </c:pt>
                  <c:pt idx="410">
                    <c:v>10/6/2024</c:v>
                  </c:pt>
                  <c:pt idx="411">
                    <c:v>10/7/2024</c:v>
                  </c:pt>
                  <c:pt idx="412">
                    <c:v>10/8/2024</c:v>
                  </c:pt>
                  <c:pt idx="413">
                    <c:v>10/10/2024</c:v>
                  </c:pt>
                  <c:pt idx="414">
                    <c:v>10/11/2024</c:v>
                  </c:pt>
                  <c:pt idx="415">
                    <c:v>10/12/2024</c:v>
                  </c:pt>
                  <c:pt idx="416">
                    <c:v>10/13/2024</c:v>
                  </c:pt>
                  <c:pt idx="417">
                    <c:v>10/14/2024</c:v>
                  </c:pt>
                  <c:pt idx="418">
                    <c:v>10/15/2024</c:v>
                  </c:pt>
                  <c:pt idx="419">
                    <c:v>10/16/2024</c:v>
                  </c:pt>
                  <c:pt idx="420">
                    <c:v>10/17/2024</c:v>
                  </c:pt>
                  <c:pt idx="421">
                    <c:v>10/19/2024</c:v>
                  </c:pt>
                  <c:pt idx="422">
                    <c:v>10/20/2024</c:v>
                  </c:pt>
                  <c:pt idx="423">
                    <c:v>10/21/2024</c:v>
                  </c:pt>
                  <c:pt idx="424">
                    <c:v>10/22/2024</c:v>
                  </c:pt>
                  <c:pt idx="425">
                    <c:v>10/23/2024</c:v>
                  </c:pt>
                  <c:pt idx="426">
                    <c:v>10/24/2024</c:v>
                  </c:pt>
                  <c:pt idx="427">
                    <c:v>10/25/2024</c:v>
                  </c:pt>
                  <c:pt idx="428">
                    <c:v>10/26/2024</c:v>
                  </c:pt>
                  <c:pt idx="429">
                    <c:v>10/27/2024</c:v>
                  </c:pt>
                  <c:pt idx="430">
                    <c:v>10/28/2024</c:v>
                  </c:pt>
                  <c:pt idx="431">
                    <c:v>10/29/2024</c:v>
                  </c:pt>
                  <c:pt idx="432">
                    <c:v>10/30/2024</c:v>
                  </c:pt>
                  <c:pt idx="433">
                    <c:v>10/31/2024</c:v>
                  </c:pt>
                  <c:pt idx="434">
                    <c:v>11/1/2024</c:v>
                  </c:pt>
                  <c:pt idx="435">
                    <c:v>11/2/2024</c:v>
                  </c:pt>
                  <c:pt idx="436">
                    <c:v>11/3/2024</c:v>
                  </c:pt>
                  <c:pt idx="437">
                    <c:v>11/4/2024</c:v>
                  </c:pt>
                  <c:pt idx="438">
                    <c:v>11/5/2024</c:v>
                  </c:pt>
                  <c:pt idx="439">
                    <c:v>11/6/2024</c:v>
                  </c:pt>
                  <c:pt idx="440">
                    <c:v>11/8/2024</c:v>
                  </c:pt>
                  <c:pt idx="441">
                    <c:v>11/9/2024</c:v>
                  </c:pt>
                  <c:pt idx="442">
                    <c:v>11/10/2024</c:v>
                  </c:pt>
                  <c:pt idx="443">
                    <c:v>11/13/2024</c:v>
                  </c:pt>
                  <c:pt idx="444">
                    <c:v>11/15/2024</c:v>
                  </c:pt>
                  <c:pt idx="445">
                    <c:v>11/16/2024</c:v>
                  </c:pt>
                  <c:pt idx="446">
                    <c:v>11/17/2024</c:v>
                  </c:pt>
                  <c:pt idx="447">
                    <c:v>11/18/2024</c:v>
                  </c:pt>
                  <c:pt idx="448">
                    <c:v>11/19/2024</c:v>
                  </c:pt>
                  <c:pt idx="449">
                    <c:v>11/20/2024</c:v>
                  </c:pt>
                  <c:pt idx="450">
                    <c:v>11/21/2024</c:v>
                  </c:pt>
                  <c:pt idx="451">
                    <c:v>11/22/2024</c:v>
                  </c:pt>
                  <c:pt idx="452">
                    <c:v>11/23/2024</c:v>
                  </c:pt>
                  <c:pt idx="453">
                    <c:v>11/24/2024</c:v>
                  </c:pt>
                  <c:pt idx="454">
                    <c:v>11/25/2024</c:v>
                  </c:pt>
                  <c:pt idx="455">
                    <c:v>11/26/2024</c:v>
                  </c:pt>
                  <c:pt idx="456">
                    <c:v>11/27/2024</c:v>
                  </c:pt>
                  <c:pt idx="457">
                    <c:v>11/28/2024</c:v>
                  </c:pt>
                  <c:pt idx="458">
                    <c:v>11/29/2024</c:v>
                  </c:pt>
                  <c:pt idx="459">
                    <c:v>11/30/2024</c:v>
                  </c:pt>
                  <c:pt idx="460">
                    <c:v>12/1/2024</c:v>
                  </c:pt>
                  <c:pt idx="461">
                    <c:v>12/2/2024</c:v>
                  </c:pt>
                  <c:pt idx="462">
                    <c:v>12/3/2024</c:v>
                  </c:pt>
                  <c:pt idx="463">
                    <c:v>12/4/2024</c:v>
                  </c:pt>
                  <c:pt idx="464">
                    <c:v>12/5/2024</c:v>
                  </c:pt>
                  <c:pt idx="465">
                    <c:v>12/6/2024</c:v>
                  </c:pt>
                  <c:pt idx="466">
                    <c:v>12/7/2024</c:v>
                  </c:pt>
                  <c:pt idx="467">
                    <c:v>12/8/2024</c:v>
                  </c:pt>
                  <c:pt idx="468">
                    <c:v>12/9/2024</c:v>
                  </c:pt>
                  <c:pt idx="469">
                    <c:v>12/10/2024</c:v>
                  </c:pt>
                  <c:pt idx="470">
                    <c:v>12/11/2024</c:v>
                  </c:pt>
                  <c:pt idx="471">
                    <c:v>12/12/2024</c:v>
                  </c:pt>
                  <c:pt idx="472">
                    <c:v>12/13/2024</c:v>
                  </c:pt>
                  <c:pt idx="473">
                    <c:v>12/14/2024</c:v>
                  </c:pt>
                  <c:pt idx="474">
                    <c:v>12/15/2024</c:v>
                  </c:pt>
                  <c:pt idx="475">
                    <c:v>12/16/2024</c:v>
                  </c:pt>
                  <c:pt idx="476">
                    <c:v>12/17/2024</c:v>
                  </c:pt>
                  <c:pt idx="477">
                    <c:v>12/18/2024</c:v>
                  </c:pt>
                  <c:pt idx="478">
                    <c:v>12/19/2024</c:v>
                  </c:pt>
                  <c:pt idx="479">
                    <c:v>12/20/2024</c:v>
                  </c:pt>
                  <c:pt idx="480">
                    <c:v>12/21/2024</c:v>
                  </c:pt>
                  <c:pt idx="481">
                    <c:v>12/22/2024</c:v>
                  </c:pt>
                  <c:pt idx="482">
                    <c:v>12/23/2024</c:v>
                  </c:pt>
                  <c:pt idx="483">
                    <c:v>12/24/2024</c:v>
                  </c:pt>
                  <c:pt idx="484">
                    <c:v>12/25/2024</c:v>
                  </c:pt>
                  <c:pt idx="485">
                    <c:v>12/26/2024</c:v>
                  </c:pt>
                  <c:pt idx="486">
                    <c:v>12/27/2024</c:v>
                  </c:pt>
                  <c:pt idx="487">
                    <c:v>12/28/2024</c:v>
                  </c:pt>
                  <c:pt idx="488">
                    <c:v>12/29/2024</c:v>
                  </c:pt>
                  <c:pt idx="489">
                    <c:v>12/30/2024</c:v>
                  </c:pt>
                  <c:pt idx="490">
                    <c:v>12/31/2024</c:v>
                  </c:pt>
                  <c:pt idx="491">
                    <c:v>1/2/2025</c:v>
                  </c:pt>
                  <c:pt idx="492">
                    <c:v>1/3/2025</c:v>
                  </c:pt>
                  <c:pt idx="493">
                    <c:v>1/4/2025</c:v>
                  </c:pt>
                  <c:pt idx="494">
                    <c:v>1/5/2025</c:v>
                  </c:pt>
                  <c:pt idx="495">
                    <c:v>1/6/2025</c:v>
                  </c:pt>
                  <c:pt idx="496">
                    <c:v>1/7/2025</c:v>
                  </c:pt>
                  <c:pt idx="497">
                    <c:v>1/8/2025</c:v>
                  </c:pt>
                  <c:pt idx="498">
                    <c:v>1/9/2025</c:v>
                  </c:pt>
                  <c:pt idx="499">
                    <c:v>1/10/2025</c:v>
                  </c:pt>
                  <c:pt idx="500">
                    <c:v>1/11/2025</c:v>
                  </c:pt>
                  <c:pt idx="501">
                    <c:v>1/12/2025</c:v>
                  </c:pt>
                  <c:pt idx="502">
                    <c:v>1/13/2025</c:v>
                  </c:pt>
                  <c:pt idx="503">
                    <c:v>1/14/2025</c:v>
                  </c:pt>
                  <c:pt idx="504">
                    <c:v>1/15/2025</c:v>
                  </c:pt>
                  <c:pt idx="505">
                    <c:v>1/16/2025</c:v>
                  </c:pt>
                  <c:pt idx="506">
                    <c:v>1/17/2025</c:v>
                  </c:pt>
                  <c:pt idx="507">
                    <c:v>1/18/2025</c:v>
                  </c:pt>
                  <c:pt idx="508">
                    <c:v>1/19/2025</c:v>
                  </c:pt>
                  <c:pt idx="509">
                    <c:v>1/20/2025</c:v>
                  </c:pt>
                  <c:pt idx="510">
                    <c:v>1/21/2025</c:v>
                  </c:pt>
                  <c:pt idx="511">
                    <c:v>1/22/2025</c:v>
                  </c:pt>
                  <c:pt idx="512">
                    <c:v>1/24/2025</c:v>
                  </c:pt>
                  <c:pt idx="513">
                    <c:v>1/25/2025</c:v>
                  </c:pt>
                  <c:pt idx="514">
                    <c:v>1/26/2025</c:v>
                  </c:pt>
                  <c:pt idx="515">
                    <c:v>1/27/2025</c:v>
                  </c:pt>
                  <c:pt idx="516">
                    <c:v>1/30/2025</c:v>
                  </c:pt>
                  <c:pt idx="517">
                    <c:v>1/31/2025</c:v>
                  </c:pt>
                  <c:pt idx="518">
                    <c:v>2/1/2025</c:v>
                  </c:pt>
                  <c:pt idx="519">
                    <c:v>2/2/2025</c:v>
                  </c:pt>
                  <c:pt idx="520">
                    <c:v>2/3/2025</c:v>
                  </c:pt>
                  <c:pt idx="521">
                    <c:v>2/4/2025</c:v>
                  </c:pt>
                  <c:pt idx="522">
                    <c:v>2/5/2025</c:v>
                  </c:pt>
                  <c:pt idx="523">
                    <c:v>2/6/2025</c:v>
                  </c:pt>
                  <c:pt idx="524">
                    <c:v>2/7/2025</c:v>
                  </c:pt>
                  <c:pt idx="525">
                    <c:v>2/9/2025</c:v>
                  </c:pt>
                  <c:pt idx="526">
                    <c:v>2/10/2025</c:v>
                  </c:pt>
                  <c:pt idx="527">
                    <c:v>2/11/2025</c:v>
                  </c:pt>
                  <c:pt idx="528">
                    <c:v>2/12/2025</c:v>
                  </c:pt>
                  <c:pt idx="529">
                    <c:v>2/13/2025</c:v>
                  </c:pt>
                  <c:pt idx="530">
                    <c:v>2/14/2025</c:v>
                  </c:pt>
                  <c:pt idx="531">
                    <c:v>2/15/2025</c:v>
                  </c:pt>
                  <c:pt idx="532">
                    <c:v>2/16/2025</c:v>
                  </c:pt>
                  <c:pt idx="533">
                    <c:v>2/17/2025</c:v>
                  </c:pt>
                  <c:pt idx="534">
                    <c:v>2/18/2025</c:v>
                  </c:pt>
                  <c:pt idx="535">
                    <c:v>2/20/2025</c:v>
                  </c:pt>
                  <c:pt idx="536">
                    <c:v>2/21/2025</c:v>
                  </c:pt>
                  <c:pt idx="537">
                    <c:v>2/23/2025</c:v>
                  </c:pt>
                  <c:pt idx="538">
                    <c:v>2/24/2025</c:v>
                  </c:pt>
                  <c:pt idx="539">
                    <c:v>2/25/2025</c:v>
                  </c:pt>
                  <c:pt idx="540">
                    <c:v>2/26/2025</c:v>
                  </c:pt>
                  <c:pt idx="541">
                    <c:v>2/27/2025</c:v>
                  </c:pt>
                  <c:pt idx="542">
                    <c:v>2/28/2025</c:v>
                  </c:pt>
                  <c:pt idx="543">
                    <c:v>3/1/2025</c:v>
                  </c:pt>
                  <c:pt idx="544">
                    <c:v>3/2/2025</c:v>
                  </c:pt>
                  <c:pt idx="545">
                    <c:v>3/3/2025</c:v>
                  </c:pt>
                  <c:pt idx="546">
                    <c:v>3/4/2025</c:v>
                  </c:pt>
                  <c:pt idx="547">
                    <c:v>3/5/2025</c:v>
                  </c:pt>
                  <c:pt idx="548">
                    <c:v>3/6/2025</c:v>
                  </c:pt>
                  <c:pt idx="549">
                    <c:v>3/7/2025</c:v>
                  </c:pt>
                  <c:pt idx="550">
                    <c:v>3/8/2025</c:v>
                  </c:pt>
                  <c:pt idx="551">
                    <c:v>3/9/2025</c:v>
                  </c:pt>
                  <c:pt idx="552">
                    <c:v>3/10/2025</c:v>
                  </c:pt>
                  <c:pt idx="553">
                    <c:v>3/11/2025</c:v>
                  </c:pt>
                  <c:pt idx="554">
                    <c:v>3/12/2025</c:v>
                  </c:pt>
                  <c:pt idx="555">
                    <c:v>3/13/2025</c:v>
                  </c:pt>
                  <c:pt idx="556">
                    <c:v>3/14/2025</c:v>
                  </c:pt>
                  <c:pt idx="557">
                    <c:v>3/15/2025</c:v>
                  </c:pt>
                  <c:pt idx="558">
                    <c:v>3/16/2025</c:v>
                  </c:pt>
                  <c:pt idx="559">
                    <c:v>3/17/2025</c:v>
                  </c:pt>
                  <c:pt idx="560">
                    <c:v>3/18/2025</c:v>
                  </c:pt>
                  <c:pt idx="561">
                    <c:v>3/19/2025</c:v>
                  </c:pt>
                  <c:pt idx="562">
                    <c:v>3/20/2025</c:v>
                  </c:pt>
                  <c:pt idx="563">
                    <c:v>3/21/2025</c:v>
                  </c:pt>
                  <c:pt idx="564">
                    <c:v>3/22/2025</c:v>
                  </c:pt>
                  <c:pt idx="565">
                    <c:v>3/23/2025</c:v>
                  </c:pt>
                  <c:pt idx="566">
                    <c:v>3/24/2025</c:v>
                  </c:pt>
                  <c:pt idx="567">
                    <c:v>3/25/2025</c:v>
                  </c:pt>
                  <c:pt idx="568">
                    <c:v>3/26/2025</c:v>
                  </c:pt>
                  <c:pt idx="569">
                    <c:v>3/27/2025</c:v>
                  </c:pt>
                  <c:pt idx="570">
                    <c:v>3/28/2025</c:v>
                  </c:pt>
                  <c:pt idx="571">
                    <c:v>3/29/2025</c:v>
                  </c:pt>
                  <c:pt idx="572">
                    <c:v>3/30/2025</c:v>
                  </c:pt>
                  <c:pt idx="573">
                    <c:v>3/31/2025</c:v>
                  </c:pt>
                  <c:pt idx="574">
                    <c:v>4/1/2025</c:v>
                  </c:pt>
                  <c:pt idx="575">
                    <c:v>4/2/2025</c:v>
                  </c:pt>
                  <c:pt idx="576">
                    <c:v>4/3/2025</c:v>
                  </c:pt>
                  <c:pt idx="577">
                    <c:v>4/4/2025</c:v>
                  </c:pt>
                  <c:pt idx="578">
                    <c:v>4/5/2025</c:v>
                  </c:pt>
                  <c:pt idx="579">
                    <c:v>4/6/2025</c:v>
                  </c:pt>
                  <c:pt idx="580">
                    <c:v>4/7/2025</c:v>
                  </c:pt>
                  <c:pt idx="581">
                    <c:v>4/8/2025</c:v>
                  </c:pt>
                  <c:pt idx="582">
                    <c:v>4/9/2025</c:v>
                  </c:pt>
                  <c:pt idx="583">
                    <c:v>4/10/2025</c:v>
                  </c:pt>
                  <c:pt idx="584">
                    <c:v>4/11/2025</c:v>
                  </c:pt>
                  <c:pt idx="585">
                    <c:v>4/12/2025</c:v>
                  </c:pt>
                  <c:pt idx="586">
                    <c:v>4/13/2025</c:v>
                  </c:pt>
                  <c:pt idx="587">
                    <c:v>4/14/2025</c:v>
                  </c:pt>
                  <c:pt idx="588">
                    <c:v>4/15/2025</c:v>
                  </c:pt>
                  <c:pt idx="589">
                    <c:v>4/16/2025</c:v>
                  </c:pt>
                  <c:pt idx="590">
                    <c:v>4/18/2025</c:v>
                  </c:pt>
                  <c:pt idx="591">
                    <c:v>4/19/2025</c:v>
                  </c:pt>
                  <c:pt idx="592">
                    <c:v>4/20/2025</c:v>
                  </c:pt>
                  <c:pt idx="593">
                    <c:v>4/21/2025</c:v>
                  </c:pt>
                  <c:pt idx="594">
                    <c:v>4/22/2025</c:v>
                  </c:pt>
                  <c:pt idx="595">
                    <c:v>4/23/2025</c:v>
                  </c:pt>
                  <c:pt idx="596">
                    <c:v>4/24/2025</c:v>
                  </c:pt>
                  <c:pt idx="597">
                    <c:v>4/25/2025</c:v>
                  </c:pt>
                  <c:pt idx="598">
                    <c:v>4/26/2025</c:v>
                  </c:pt>
                  <c:pt idx="599">
                    <c:v>4/27/2025</c:v>
                  </c:pt>
                  <c:pt idx="600">
                    <c:v>4/28/2025</c:v>
                  </c:pt>
                  <c:pt idx="601">
                    <c:v>4/29/2025</c:v>
                  </c:pt>
                  <c:pt idx="602">
                    <c:v>4/30/2025</c:v>
                  </c:pt>
                  <c:pt idx="603">
                    <c:v>5/1/2025</c:v>
                  </c:pt>
                  <c:pt idx="604">
                    <c:v>5/2/2025</c:v>
                  </c:pt>
                  <c:pt idx="605">
                    <c:v>5/3/2025</c:v>
                  </c:pt>
                  <c:pt idx="606">
                    <c:v>5/4/2025</c:v>
                  </c:pt>
                  <c:pt idx="607">
                    <c:v>5/5/2025</c:v>
                  </c:pt>
                  <c:pt idx="608">
                    <c:v>5/6/2025</c:v>
                  </c:pt>
                  <c:pt idx="609">
                    <c:v>5/7/2025</c:v>
                  </c:pt>
                  <c:pt idx="610">
                    <c:v>5/8/2025</c:v>
                  </c:pt>
                  <c:pt idx="611">
                    <c:v>5/9/2025</c:v>
                  </c:pt>
                  <c:pt idx="612">
                    <c:v>5/10/2025</c:v>
                  </c:pt>
                  <c:pt idx="613">
                    <c:v>5/11/2025</c:v>
                  </c:pt>
                  <c:pt idx="614">
                    <c:v>5/12/2025</c:v>
                  </c:pt>
                  <c:pt idx="615">
                    <c:v>5/13/2025</c:v>
                  </c:pt>
                  <c:pt idx="616">
                    <c:v>5/14/2025</c:v>
                  </c:pt>
                  <c:pt idx="617">
                    <c:v>5/15/2025</c:v>
                  </c:pt>
                  <c:pt idx="618">
                    <c:v>5/16/2025</c:v>
                  </c:pt>
                  <c:pt idx="619">
                    <c:v>5/17/2025</c:v>
                  </c:pt>
                  <c:pt idx="620">
                    <c:v>5/18/2025</c:v>
                  </c:pt>
                  <c:pt idx="621">
                    <c:v>5/19/2025</c:v>
                  </c:pt>
                  <c:pt idx="622">
                    <c:v>5/22/2025</c:v>
                  </c:pt>
                  <c:pt idx="623">
                    <c:v>5/23/2025</c:v>
                  </c:pt>
                  <c:pt idx="624">
                    <c:v>5/24/2025</c:v>
                  </c:pt>
                  <c:pt idx="625">
                    <c:v>5/25/2025</c:v>
                  </c:pt>
                  <c:pt idx="626">
                    <c:v>5/26/2025</c:v>
                  </c:pt>
                  <c:pt idx="627">
                    <c:v>5/27/2025</c:v>
                  </c:pt>
                  <c:pt idx="628">
                    <c:v>5/28/2025</c:v>
                  </c:pt>
                  <c:pt idx="629">
                    <c:v>5/29/2025</c:v>
                  </c:pt>
                  <c:pt idx="630">
                    <c:v>5/30/2025</c:v>
                  </c:pt>
                  <c:pt idx="631">
                    <c:v>5/31/2025</c:v>
                  </c:pt>
                  <c:pt idx="632">
                    <c:v>6/1/2025</c:v>
                  </c:pt>
                  <c:pt idx="633">
                    <c:v>6/2/2025</c:v>
                  </c:pt>
                  <c:pt idx="634">
                    <c:v>6/3/2025</c:v>
                  </c:pt>
                  <c:pt idx="635">
                    <c:v>6/4/2025</c:v>
                  </c:pt>
                  <c:pt idx="636">
                    <c:v>6/5/2025</c:v>
                  </c:pt>
                  <c:pt idx="637">
                    <c:v>6/6/2025</c:v>
                  </c:pt>
                  <c:pt idx="638">
                    <c:v>6/7/2025</c:v>
                  </c:pt>
                  <c:pt idx="639">
                    <c:v>6/8/2025</c:v>
                  </c:pt>
                  <c:pt idx="640">
                    <c:v>6/9/2025</c:v>
                  </c:pt>
                  <c:pt idx="641">
                    <c:v>6/10/2025</c:v>
                  </c:pt>
                  <c:pt idx="642">
                    <c:v>6/11/2025</c:v>
                  </c:pt>
                  <c:pt idx="643">
                    <c:v>6/13/2025</c:v>
                  </c:pt>
                  <c:pt idx="644">
                    <c:v>6/14/2025</c:v>
                  </c:pt>
                  <c:pt idx="645">
                    <c:v>6/16/2025</c:v>
                  </c:pt>
                  <c:pt idx="646">
                    <c:v>6/17/2025</c:v>
                  </c:pt>
                  <c:pt idx="647">
                    <c:v>6/18/2025</c:v>
                  </c:pt>
                  <c:pt idx="648">
                    <c:v>6/19/2025</c:v>
                  </c:pt>
                  <c:pt idx="649">
                    <c:v>6/20/2025</c:v>
                  </c:pt>
                  <c:pt idx="650">
                    <c:v>6/21/2025</c:v>
                  </c:pt>
                  <c:pt idx="651">
                    <c:v>6/22/2025</c:v>
                  </c:pt>
                  <c:pt idx="652">
                    <c:v>6/23/2025</c:v>
                  </c:pt>
                  <c:pt idx="653">
                    <c:v>6/24/2025</c:v>
                  </c:pt>
                  <c:pt idx="654">
                    <c:v>6/25/2025</c:v>
                  </c:pt>
                  <c:pt idx="655">
                    <c:v>6/27/2025</c:v>
                  </c:pt>
                  <c:pt idx="656">
                    <c:v>6/28/2025</c:v>
                  </c:pt>
                  <c:pt idx="657">
                    <c:v>6/29/2025</c:v>
                  </c:pt>
                  <c:pt idx="658">
                    <c:v>6/30/2025</c:v>
                  </c:pt>
                  <c:pt idx="659">
                    <c:v>7/1/2025</c:v>
                  </c:pt>
                  <c:pt idx="660">
                    <c:v>7/2/2025</c:v>
                  </c:pt>
                  <c:pt idx="661">
                    <c:v>7/3/2025</c:v>
                  </c:pt>
                  <c:pt idx="662">
                    <c:v>7/4/2025</c:v>
                  </c:pt>
                  <c:pt idx="663">
                    <c:v>7/6/2025</c:v>
                  </c:pt>
                  <c:pt idx="664">
                    <c:v>7/7/2025</c:v>
                  </c:pt>
                  <c:pt idx="665">
                    <c:v>7/8/2025</c:v>
                  </c:pt>
                  <c:pt idx="666">
                    <c:v>7/9/2025</c:v>
                  </c:pt>
                  <c:pt idx="667">
                    <c:v>7/11/2025</c:v>
                  </c:pt>
                  <c:pt idx="668">
                    <c:v>7/12/2025</c:v>
                  </c:pt>
                  <c:pt idx="669">
                    <c:v>7/13/2025</c:v>
                  </c:pt>
                  <c:pt idx="670">
                    <c:v>7/14/2025</c:v>
                  </c:pt>
                  <c:pt idx="671">
                    <c:v>7/15/2025</c:v>
                  </c:pt>
                  <c:pt idx="672">
                    <c:v>7/16/2025</c:v>
                  </c:pt>
                  <c:pt idx="673">
                    <c:v>7/17/2025</c:v>
                  </c:pt>
                  <c:pt idx="674">
                    <c:v>7/18/2025</c:v>
                  </c:pt>
                  <c:pt idx="675">
                    <c:v>7/19/2025</c:v>
                  </c:pt>
                  <c:pt idx="676">
                    <c:v>7/21/2025</c:v>
                  </c:pt>
                  <c:pt idx="677">
                    <c:v>7/22/2025</c:v>
                  </c:pt>
                  <c:pt idx="678">
                    <c:v>7/23/2025</c:v>
                  </c:pt>
                  <c:pt idx="679">
                    <c:v>7/24/2025</c:v>
                  </c:pt>
                  <c:pt idx="680">
                    <c:v>7/26/2025</c:v>
                  </c:pt>
                  <c:pt idx="681">
                    <c:v>7/27/2025</c:v>
                  </c:pt>
                  <c:pt idx="682">
                    <c:v>7/28/2025</c:v>
                  </c:pt>
                  <c:pt idx="683">
                    <c:v>7/29/2025</c:v>
                  </c:pt>
                  <c:pt idx="684">
                    <c:v>7/30/2025</c:v>
                  </c:pt>
                  <c:pt idx="685">
                    <c:v>7/31/2025</c:v>
                  </c:pt>
                  <c:pt idx="686">
                    <c:v>8/1/2025</c:v>
                  </c:pt>
                  <c:pt idx="687">
                    <c:v>8/2/2025</c:v>
                  </c:pt>
                  <c:pt idx="688">
                    <c:v>8/4/2025</c:v>
                  </c:pt>
                  <c:pt idx="689">
                    <c:v>8/5/2025</c:v>
                  </c:pt>
                  <c:pt idx="690">
                    <c:v>8/6/2025</c:v>
                  </c:pt>
                  <c:pt idx="691">
                    <c:v>8/7/2025</c:v>
                  </c:pt>
                  <c:pt idx="692">
                    <c:v>8/8/2025</c:v>
                  </c:pt>
                  <c:pt idx="693">
                    <c:v>8/9/2025</c:v>
                  </c:pt>
                  <c:pt idx="694">
                    <c:v>8/10/2025</c:v>
                  </c:pt>
                  <c:pt idx="695">
                    <c:v>8/11/2025</c:v>
                  </c:pt>
                  <c:pt idx="696">
                    <c:v>8/12/2025</c:v>
                  </c:pt>
                  <c:pt idx="697">
                    <c:v>8/13/2025</c:v>
                  </c:pt>
                  <c:pt idx="698">
                    <c:v>8/14/2025</c:v>
                  </c:pt>
                  <c:pt idx="699">
                    <c:v>8/15/2025</c:v>
                  </c:pt>
                  <c:pt idx="700">
                    <c:v>8/16/2025</c:v>
                  </c:pt>
                  <c:pt idx="701">
                    <c:v>8/18/2025</c:v>
                  </c:pt>
                  <c:pt idx="702">
                    <c:v>8/19/2025</c:v>
                  </c:pt>
                  <c:pt idx="703">
                    <c:v>8/21/2025</c:v>
                  </c:pt>
                  <c:pt idx="704">
                    <c:v>8/22/2025</c:v>
                  </c:pt>
                  <c:pt idx="705">
                    <c:v>8/23/2025</c:v>
                  </c:pt>
                  <c:pt idx="706">
                    <c:v>8/24/2025</c:v>
                  </c:pt>
                  <c:pt idx="707">
                    <c:v>8/25/2025</c:v>
                  </c:pt>
                  <c:pt idx="708">
                    <c:v>8/26/2025</c:v>
                  </c:pt>
                  <c:pt idx="709">
                    <c:v>8/27/2025</c:v>
                  </c:pt>
                  <c:pt idx="710">
                    <c:v>8/29/2025</c:v>
                  </c:pt>
                  <c:pt idx="711">
                    <c:v>8/30/2025</c:v>
                  </c:pt>
                  <c:pt idx="712">
                    <c:v>8/31/2025</c:v>
                  </c:pt>
                  <c:pt idx="713">
                    <c:v>9/1/2025</c:v>
                  </c:pt>
                  <c:pt idx="714">
                    <c:v>9/2/2025</c:v>
                  </c:pt>
                  <c:pt idx="715">
                    <c:v>9/3/2025</c:v>
                  </c:pt>
                  <c:pt idx="716">
                    <c:v>9/4/2025</c:v>
                  </c:pt>
                  <c:pt idx="717">
                    <c:v>9/5/2025</c:v>
                  </c:pt>
                  <c:pt idx="718">
                    <c:v>9/6/2025</c:v>
                  </c:pt>
                  <c:pt idx="719">
                    <c:v>9/7/2025</c:v>
                  </c:pt>
                  <c:pt idx="720">
                    <c:v>9/8/2025</c:v>
                  </c:pt>
                  <c:pt idx="721">
                    <c:v>9/9/2025</c:v>
                  </c:pt>
                  <c:pt idx="722">
                    <c:v>9/10/2025</c:v>
                  </c:pt>
                  <c:pt idx="723">
                    <c:v>9/11/2025</c:v>
                  </c:pt>
                  <c:pt idx="724">
                    <c:v>9/12/2025</c:v>
                  </c:pt>
                  <c:pt idx="725">
                    <c:v>9/13/2025</c:v>
                  </c:pt>
                  <c:pt idx="726">
                    <c:v>9/14/2025</c:v>
                  </c:pt>
                  <c:pt idx="727">
                    <c:v>9/15/2025</c:v>
                  </c:pt>
                  <c:pt idx="728">
                    <c:v>9/16/2025</c:v>
                  </c:pt>
                  <c:pt idx="729">
                    <c:v>9/17/2025</c:v>
                  </c:pt>
                  <c:pt idx="730">
                    <c:v>9/18/2025</c:v>
                  </c:pt>
                  <c:pt idx="731">
                    <c:v>9/19/2025</c:v>
                  </c:pt>
                  <c:pt idx="732">
                    <c:v>9/20/2025</c:v>
                  </c:pt>
                  <c:pt idx="733">
                    <c:v>9/21/2025</c:v>
                  </c:pt>
                  <c:pt idx="734">
                    <c:v>9/22/2025</c:v>
                  </c:pt>
                  <c:pt idx="735">
                    <c:v>9/23/2025</c:v>
                  </c:pt>
                  <c:pt idx="736">
                    <c:v>9/24/2025</c:v>
                  </c:pt>
                  <c:pt idx="737">
                    <c:v>9/25/2025</c:v>
                  </c:pt>
                  <c:pt idx="738">
                    <c:v>9/26/2025</c:v>
                  </c:pt>
                  <c:pt idx="739">
                    <c:v>9/27/2025</c:v>
                  </c:pt>
                  <c:pt idx="740">
                    <c:v>9/29/2025</c:v>
                  </c:pt>
                  <c:pt idx="741">
                    <c:v>9/30/2025</c:v>
                  </c:pt>
                  <c:pt idx="742">
                    <c:v>10/1/2025</c:v>
                  </c:pt>
                  <c:pt idx="743">
                    <c:v>10/2/2025</c:v>
                  </c:pt>
                  <c:pt idx="744">
                    <c:v>10/3/2025</c:v>
                  </c:pt>
                  <c:pt idx="745">
                    <c:v>10/4/2025</c:v>
                  </c:pt>
                  <c:pt idx="746">
                    <c:v>10/6/2025</c:v>
                  </c:pt>
                  <c:pt idx="747">
                    <c:v>10/7/2025</c:v>
                  </c:pt>
                  <c:pt idx="748">
                    <c:v>10/8/2025</c:v>
                  </c:pt>
                  <c:pt idx="749">
                    <c:v>10/9/2025</c:v>
                  </c:pt>
                  <c:pt idx="750">
                    <c:v>10/10/2025</c:v>
                  </c:pt>
                  <c:pt idx="751">
                    <c:v>10/11/2025</c:v>
                  </c:pt>
                  <c:pt idx="752">
                    <c:v>10/12/2025</c:v>
                  </c:pt>
                  <c:pt idx="753">
                    <c:v>10/13/2025</c:v>
                  </c:pt>
                  <c:pt idx="754">
                    <c:v>10/14/2025</c:v>
                  </c:pt>
                  <c:pt idx="755">
                    <c:v>10/15/2025</c:v>
                  </c:pt>
                  <c:pt idx="756">
                    <c:v>10/16/2025</c:v>
                  </c:pt>
                  <c:pt idx="757">
                    <c:v>10/17/2025</c:v>
                  </c:pt>
                  <c:pt idx="758">
                    <c:v>10/18/2025</c:v>
                  </c:pt>
                  <c:pt idx="759">
                    <c:v>10/20/2025</c:v>
                  </c:pt>
                  <c:pt idx="760">
                    <c:v>10/21/2025</c:v>
                  </c:pt>
                  <c:pt idx="761">
                    <c:v>10/22/2025</c:v>
                  </c:pt>
                  <c:pt idx="762">
                    <c:v>10/23/2025</c:v>
                  </c:pt>
                  <c:pt idx="763">
                    <c:v>10/24/2025</c:v>
                  </c:pt>
                  <c:pt idx="764">
                    <c:v>10/25/2025</c:v>
                  </c:pt>
                  <c:pt idx="765">
                    <c:v>10/27/2025</c:v>
                  </c:pt>
                  <c:pt idx="766">
                    <c:v>10/28/2025</c:v>
                  </c:pt>
                  <c:pt idx="767">
                    <c:v>10/29/2025</c:v>
                  </c:pt>
                  <c:pt idx="768">
                    <c:v>10/30/2025</c:v>
                  </c:pt>
                  <c:pt idx="769">
                    <c:v>10/31/2025</c:v>
                  </c:pt>
                  <c:pt idx="770">
                    <c:v>11/1/2025</c:v>
                  </c:pt>
                  <c:pt idx="771">
                    <c:v>11/2/2025</c:v>
                  </c:pt>
                  <c:pt idx="772">
                    <c:v>11/3/2025</c:v>
                  </c:pt>
                  <c:pt idx="773">
                    <c:v>11/4/2025</c:v>
                  </c:pt>
                  <c:pt idx="774">
                    <c:v>11/5/2025</c:v>
                  </c:pt>
                  <c:pt idx="775">
                    <c:v>11/6/2025</c:v>
                  </c:pt>
                  <c:pt idx="776">
                    <c:v>11/7/2025</c:v>
                  </c:pt>
                  <c:pt idx="777">
                    <c:v>11/8/2025</c:v>
                  </c:pt>
                  <c:pt idx="778">
                    <c:v>11/9/2025</c:v>
                  </c:pt>
                  <c:pt idx="779">
                    <c:v>11/10/2025</c:v>
                  </c:pt>
                  <c:pt idx="780">
                    <c:v>11/11/2025</c:v>
                  </c:pt>
                  <c:pt idx="781">
                    <c:v>11/12/2025</c:v>
                  </c:pt>
                  <c:pt idx="782">
                    <c:v>11/13/2025</c:v>
                  </c:pt>
                  <c:pt idx="783">
                    <c:v>11/14/2025</c:v>
                  </c:pt>
                  <c:pt idx="784">
                    <c:v>11/15/2025</c:v>
                  </c:pt>
                  <c:pt idx="785">
                    <c:v>11/16/2025</c:v>
                  </c:pt>
                  <c:pt idx="786">
                    <c:v>11/17/2025</c:v>
                  </c:pt>
                  <c:pt idx="787">
                    <c:v>11/18/2025</c:v>
                  </c:pt>
                  <c:pt idx="788">
                    <c:v>11/19/2025</c:v>
                  </c:pt>
                  <c:pt idx="789">
                    <c:v>11/20/2025</c:v>
                  </c:pt>
                  <c:pt idx="790">
                    <c:v>11/21/2025</c:v>
                  </c:pt>
                  <c:pt idx="791">
                    <c:v>11/22/2025</c:v>
                  </c:pt>
                  <c:pt idx="792">
                    <c:v>11/23/2025</c:v>
                  </c:pt>
                  <c:pt idx="793">
                    <c:v>11/24/2025</c:v>
                  </c:pt>
                  <c:pt idx="794">
                    <c:v>11/25/2025</c:v>
                  </c:pt>
                  <c:pt idx="795">
                    <c:v>11/27/2025</c:v>
                  </c:pt>
                  <c:pt idx="796">
                    <c:v>11/28/2025</c:v>
                  </c:pt>
                  <c:pt idx="797">
                    <c:v>11/29/2025</c:v>
                  </c:pt>
                  <c:pt idx="798">
                    <c:v>11/30/2025</c:v>
                  </c:pt>
                  <c:pt idx="799">
                    <c:v>12/1/2025</c:v>
                  </c:pt>
                  <c:pt idx="800">
                    <c:v>12/2/2025</c:v>
                  </c:pt>
                  <c:pt idx="801">
                    <c:v>12/3/2025</c:v>
                  </c:pt>
                  <c:pt idx="802">
                    <c:v>12/4/2025</c:v>
                  </c:pt>
                  <c:pt idx="803">
                    <c:v>12/5/2025</c:v>
                  </c:pt>
                  <c:pt idx="804">
                    <c:v>12/6/2025</c:v>
                  </c:pt>
                  <c:pt idx="805">
                    <c:v>12/7/2025</c:v>
                  </c:pt>
                  <c:pt idx="806">
                    <c:v>12/8/2025</c:v>
                  </c:pt>
                  <c:pt idx="807">
                    <c:v>12/9/2025</c:v>
                  </c:pt>
                  <c:pt idx="808">
                    <c:v>12/12/2025</c:v>
                  </c:pt>
                  <c:pt idx="809">
                    <c:v>12/13/2025</c:v>
                  </c:pt>
                  <c:pt idx="810">
                    <c:v>12/14/2025</c:v>
                  </c:pt>
                  <c:pt idx="811">
                    <c:v>12/15/2025</c:v>
                  </c:pt>
                  <c:pt idx="812">
                    <c:v>12/16/2025</c:v>
                  </c:pt>
                  <c:pt idx="813">
                    <c:v>12/17/2025</c:v>
                  </c:pt>
                  <c:pt idx="814">
                    <c:v>12/18/2025</c:v>
                  </c:pt>
                  <c:pt idx="815">
                    <c:v>12/19/2025</c:v>
                  </c:pt>
                  <c:pt idx="816">
                    <c:v>12/29/2025</c:v>
                  </c:pt>
                  <c:pt idx="817">
                    <c:v>12/28/2025</c:v>
                  </c:pt>
                  <c:pt idx="818">
                    <c:v>12/27/2025</c:v>
                  </c:pt>
                  <c:pt idx="819">
                    <c:v>12/26/2025</c:v>
                  </c:pt>
                  <c:pt idx="820">
                    <c:v>12/24/2025</c:v>
                  </c:pt>
                  <c:pt idx="821">
                    <c:v>12/23/2025</c:v>
                  </c:pt>
                  <c:pt idx="822">
                    <c:v>12/22/2025</c:v>
                  </c:pt>
                  <c:pt idx="823">
                    <c:v>12/21/2025</c:v>
                  </c:pt>
                  <c:pt idx="824">
                    <c:v>12/20/2025</c:v>
                  </c:pt>
                  <c:pt idx="825">
                    <c:v>12/31/2025</c:v>
                  </c:pt>
                  <c:pt idx="826">
                    <c:v>12/30/2025</c:v>
                  </c:pt>
                  <c:pt idx="827">
                    <c:v>1/31/2026</c:v>
                  </c:pt>
                  <c:pt idx="828">
                    <c:v>1/30/2026</c:v>
                  </c:pt>
                  <c:pt idx="829">
                    <c:v>1/29/2026</c:v>
                  </c:pt>
                  <c:pt idx="830">
                    <c:v>1/28/2026</c:v>
                  </c:pt>
                  <c:pt idx="831">
                    <c:v>1/27/2026</c:v>
                  </c:pt>
                  <c:pt idx="832">
                    <c:v>1/26/2026</c:v>
                  </c:pt>
                  <c:pt idx="833">
                    <c:v>1/25/2026</c:v>
                  </c:pt>
                  <c:pt idx="834">
                    <c:v>1/24/2026</c:v>
                  </c:pt>
                  <c:pt idx="835">
                    <c:v>1/23/2026</c:v>
                  </c:pt>
                  <c:pt idx="836">
                    <c:v>1/22/2026</c:v>
                  </c:pt>
                  <c:pt idx="837">
                    <c:v>1/21/2026</c:v>
                  </c:pt>
                  <c:pt idx="838">
                    <c:v>1/20/2026</c:v>
                  </c:pt>
                  <c:pt idx="839">
                    <c:v>1/19/2026</c:v>
                  </c:pt>
                  <c:pt idx="840">
                    <c:v>1/18/2026</c:v>
                  </c:pt>
                  <c:pt idx="841">
                    <c:v>1/17/2026</c:v>
                  </c:pt>
                  <c:pt idx="842">
                    <c:v>1/16/2026</c:v>
                  </c:pt>
                  <c:pt idx="843">
                    <c:v>1/15/2026</c:v>
                  </c:pt>
                  <c:pt idx="844">
                    <c:v>1/14/2026</c:v>
                  </c:pt>
                  <c:pt idx="845">
                    <c:v>1/13/2026</c:v>
                  </c:pt>
                  <c:pt idx="846">
                    <c:v>1/12/2026</c:v>
                  </c:pt>
                  <c:pt idx="847">
                    <c:v>1/10/2026</c:v>
                  </c:pt>
                  <c:pt idx="848">
                    <c:v>1/9/2026</c:v>
                  </c:pt>
                  <c:pt idx="849">
                    <c:v>1/8/2026</c:v>
                  </c:pt>
                  <c:pt idx="850">
                    <c:v>1/7/2026</c:v>
                  </c:pt>
                  <c:pt idx="851">
                    <c:v>1/6/2026</c:v>
                  </c:pt>
                  <c:pt idx="852">
                    <c:v>1/5/2026</c:v>
                  </c:pt>
                  <c:pt idx="853">
                    <c:v>1/3/2026</c:v>
                  </c:pt>
                  <c:pt idx="854">
                    <c:v>1/2/2026</c:v>
                  </c:pt>
                  <c:pt idx="855">
                    <c:v>2/28/2026</c:v>
                  </c:pt>
                  <c:pt idx="856">
                    <c:v>2/27/2026</c:v>
                  </c:pt>
                  <c:pt idx="857">
                    <c:v>2/25/2026</c:v>
                  </c:pt>
                  <c:pt idx="858">
                    <c:v>2/24/2026</c:v>
                  </c:pt>
                  <c:pt idx="859">
                    <c:v>2/23/2026</c:v>
                  </c:pt>
                  <c:pt idx="860">
                    <c:v>2/22/2026</c:v>
                  </c:pt>
                  <c:pt idx="861">
                    <c:v>2/21/2026</c:v>
                  </c:pt>
                  <c:pt idx="862">
                    <c:v>2/20/2026</c:v>
                  </c:pt>
                  <c:pt idx="863">
                    <c:v>2/19/2026</c:v>
                  </c:pt>
                  <c:pt idx="864">
                    <c:v>2/18/2026</c:v>
                  </c:pt>
                  <c:pt idx="865">
                    <c:v>2/17/2026</c:v>
                  </c:pt>
                  <c:pt idx="866">
                    <c:v>2/16/2026</c:v>
                  </c:pt>
                  <c:pt idx="867">
                    <c:v>2/15/2026</c:v>
                  </c:pt>
                  <c:pt idx="868">
                    <c:v>2/14/2026</c:v>
                  </c:pt>
                  <c:pt idx="869">
                    <c:v>2/13/2026</c:v>
                  </c:pt>
                  <c:pt idx="870">
                    <c:v>2/12/2026</c:v>
                  </c:pt>
                  <c:pt idx="871">
                    <c:v>2/11/2026</c:v>
                  </c:pt>
                  <c:pt idx="872">
                    <c:v>2/10/2026</c:v>
                  </c:pt>
                  <c:pt idx="873">
                    <c:v>2/9/2026</c:v>
                  </c:pt>
                  <c:pt idx="874">
                    <c:v>2/8/2026</c:v>
                  </c:pt>
                  <c:pt idx="875">
                    <c:v>2/7/2026</c:v>
                  </c:pt>
                  <c:pt idx="876">
                    <c:v>2/6/2026</c:v>
                  </c:pt>
                  <c:pt idx="877">
                    <c:v>2/5/2026</c:v>
                  </c:pt>
                  <c:pt idx="878">
                    <c:v>2/4/2026</c:v>
                  </c:pt>
                  <c:pt idx="879">
                    <c:v>2/3/2026</c:v>
                  </c:pt>
                  <c:pt idx="880">
                    <c:v>2/2/2026</c:v>
                  </c:pt>
                  <c:pt idx="881">
                    <c:v>3/13/2026</c:v>
                  </c:pt>
                  <c:pt idx="882">
                    <c:v>3/12/2026</c:v>
                  </c:pt>
                  <c:pt idx="883">
                    <c:v>3/11/2026</c:v>
                  </c:pt>
                  <c:pt idx="884">
                    <c:v>3/10/2026</c:v>
                  </c:pt>
                  <c:pt idx="885">
                    <c:v>3/9/2026</c:v>
                  </c:pt>
                  <c:pt idx="886">
                    <c:v>3/8/2026</c:v>
                  </c:pt>
                  <c:pt idx="887">
                    <c:v>3/7/2026</c:v>
                  </c:pt>
                  <c:pt idx="888">
                    <c:v>3/6/2026</c:v>
                  </c:pt>
                  <c:pt idx="889">
                    <c:v>3/5/2026</c:v>
                  </c:pt>
                  <c:pt idx="890">
                    <c:v>3/4/2026</c:v>
                  </c:pt>
                  <c:pt idx="891">
                    <c:v>3/3/2026</c:v>
                  </c:pt>
                  <c:pt idx="892">
                    <c:v>3/2/2026</c:v>
                  </c:pt>
                  <c:pt idx="893">
                    <c:v>3/1/2026</c:v>
                  </c:pt>
                  <c:pt idx="894">
                    <c:v>3/31/2026</c:v>
                  </c:pt>
                  <c:pt idx="895">
                    <c:v>3/30/2026</c:v>
                  </c:pt>
                  <c:pt idx="896">
                    <c:v>3/28/2026</c:v>
                  </c:pt>
                  <c:pt idx="897">
                    <c:v>3/27/2026</c:v>
                  </c:pt>
                  <c:pt idx="898">
                    <c:v>3/26/2026</c:v>
                  </c:pt>
                  <c:pt idx="899">
                    <c:v>3/25/2026</c:v>
                  </c:pt>
                  <c:pt idx="900">
                    <c:v>3/24/2026</c:v>
                  </c:pt>
                  <c:pt idx="901">
                    <c:v>3/23/2026</c:v>
                  </c:pt>
                  <c:pt idx="902">
                    <c:v>3/21/2026</c:v>
                  </c:pt>
                  <c:pt idx="903">
                    <c:v>3/20/2026</c:v>
                  </c:pt>
                  <c:pt idx="904">
                    <c:v>3/19/2026</c:v>
                  </c:pt>
                  <c:pt idx="905">
                    <c:v>3/17/2026</c:v>
                  </c:pt>
                  <c:pt idx="906">
                    <c:v>3/16/2026</c:v>
                  </c:pt>
                  <c:pt idx="907">
                    <c:v>3/15/2026</c:v>
                  </c:pt>
                  <c:pt idx="908">
                    <c:v>3/14/2026</c:v>
                  </c:pt>
                  <c:pt idx="909">
                    <c:v>4/6/2026</c:v>
                  </c:pt>
                  <c:pt idx="910">
                    <c:v>4/5/2026</c:v>
                  </c:pt>
                  <c:pt idx="911">
                    <c:v>4/4/2026</c:v>
                  </c:pt>
                  <c:pt idx="912">
                    <c:v>4/3/2026</c:v>
                  </c:pt>
                  <c:pt idx="913">
                    <c:v>4/2/2026</c:v>
                  </c:pt>
                  <c:pt idx="914">
                    <c:v>4/1/2026</c:v>
                  </c:pt>
                </c:lvl>
                <c:lvl>
                  <c:pt idx="0">
                    <c:v>Jun</c:v>
                  </c:pt>
                  <c:pt idx="10">
                    <c:v>Jul</c:v>
                  </c:pt>
                  <c:pt idx="25">
                    <c:v>Aug</c:v>
                  </c:pt>
                  <c:pt idx="35">
                    <c:v>Sep</c:v>
                  </c:pt>
                  <c:pt idx="62">
                    <c:v>Oct</c:v>
                  </c:pt>
                  <c:pt idx="93">
                    <c:v>Nov</c:v>
                  </c:pt>
                  <c:pt idx="123">
                    <c:v>Dec</c:v>
                  </c:pt>
                  <c:pt idx="143">
                    <c:v>Jan</c:v>
                  </c:pt>
                  <c:pt idx="172">
                    <c:v>Feb</c:v>
                  </c:pt>
                  <c:pt idx="200">
                    <c:v>Mar</c:v>
                  </c:pt>
                  <c:pt idx="229">
                    <c:v>Apr</c:v>
                  </c:pt>
                  <c:pt idx="257">
                    <c:v>May</c:v>
                  </c:pt>
                  <c:pt idx="286">
                    <c:v>Jun</c:v>
                  </c:pt>
                  <c:pt idx="316">
                    <c:v>Jul</c:v>
                  </c:pt>
                  <c:pt idx="347">
                    <c:v>Aug</c:v>
                  </c:pt>
                  <c:pt idx="375">
                    <c:v>Sep</c:v>
                  </c:pt>
                  <c:pt idx="405">
                    <c:v>Oct</c:v>
                  </c:pt>
                  <c:pt idx="434">
                    <c:v>Nov</c:v>
                  </c:pt>
                  <c:pt idx="460">
                    <c:v>Dec</c:v>
                  </c:pt>
                  <c:pt idx="491">
                    <c:v>Jan</c:v>
                  </c:pt>
                  <c:pt idx="518">
                    <c:v>Feb</c:v>
                  </c:pt>
                  <c:pt idx="543">
                    <c:v>Mar</c:v>
                  </c:pt>
                  <c:pt idx="574">
                    <c:v>Apr</c:v>
                  </c:pt>
                  <c:pt idx="603">
                    <c:v>May</c:v>
                  </c:pt>
                  <c:pt idx="632">
                    <c:v>Jun</c:v>
                  </c:pt>
                  <c:pt idx="659">
                    <c:v>Jul</c:v>
                  </c:pt>
                  <c:pt idx="686">
                    <c:v>Aug</c:v>
                  </c:pt>
                  <c:pt idx="713">
                    <c:v>Sep</c:v>
                  </c:pt>
                  <c:pt idx="742">
                    <c:v>Oct</c:v>
                  </c:pt>
                  <c:pt idx="770">
                    <c:v>Nov</c:v>
                  </c:pt>
                  <c:pt idx="799">
                    <c:v>Dec</c:v>
                  </c:pt>
                  <c:pt idx="827">
                    <c:v>Jan</c:v>
                  </c:pt>
                  <c:pt idx="855">
                    <c:v>Feb</c:v>
                  </c:pt>
                  <c:pt idx="881">
                    <c:v>Mar</c:v>
                  </c:pt>
                  <c:pt idx="909">
                    <c:v>Apr</c:v>
                  </c:pt>
                </c:lvl>
                <c:lvl>
                  <c:pt idx="0">
                    <c:v>Qtr2</c:v>
                  </c:pt>
                  <c:pt idx="10">
                    <c:v>Qtr3</c:v>
                  </c:pt>
                  <c:pt idx="62">
                    <c:v>Qtr4</c:v>
                  </c:pt>
                  <c:pt idx="143">
                    <c:v>Qtr1</c:v>
                  </c:pt>
                  <c:pt idx="229">
                    <c:v>Qtr2</c:v>
                  </c:pt>
                  <c:pt idx="316">
                    <c:v>Qtr3</c:v>
                  </c:pt>
                  <c:pt idx="405">
                    <c:v>Qtr4</c:v>
                  </c:pt>
                  <c:pt idx="491">
                    <c:v>Qtr1</c:v>
                  </c:pt>
                  <c:pt idx="574">
                    <c:v>Qtr2</c:v>
                  </c:pt>
                  <c:pt idx="659">
                    <c:v>Qtr3</c:v>
                  </c:pt>
                  <c:pt idx="742">
                    <c:v>Qtr4</c:v>
                  </c:pt>
                  <c:pt idx="827">
                    <c:v>Qtr1</c:v>
                  </c:pt>
                  <c:pt idx="909">
                    <c:v>Qtr2</c:v>
                  </c:pt>
                </c:lvl>
                <c:lvl>
                  <c:pt idx="0">
                    <c:v>2023</c:v>
                  </c:pt>
                  <c:pt idx="143">
                    <c:v>2024</c:v>
                  </c:pt>
                  <c:pt idx="491">
                    <c:v>2025</c:v>
                  </c:pt>
                  <c:pt idx="827">
                    <c:v>2026</c:v>
                  </c:pt>
                </c:lvl>
              </c:multiLvlStrCache>
            </c:multiLvlStrRef>
          </c:cat>
          <c:val>
            <c:numRef>
              <c:f>Sheet1!$O$55:$O$1022</c:f>
              <c:numCache>
                <c:formatCode>_(* #,##0.00_);_(* \(#,##0.00\);_(* "-"??_);_(@_)</c:formatCode>
                <c:ptCount val="915"/>
                <c:pt idx="0">
                  <c:v>3000</c:v>
                </c:pt>
                <c:pt idx="1">
                  <c:v>2489.23</c:v>
                </c:pt>
                <c:pt idx="2">
                  <c:v>2218.9299999999998</c:v>
                </c:pt>
                <c:pt idx="3">
                  <c:v>1586.5300000000002</c:v>
                </c:pt>
                <c:pt idx="4">
                  <c:v>955.28</c:v>
                </c:pt>
                <c:pt idx="5">
                  <c:v>950.78</c:v>
                </c:pt>
                <c:pt idx="6">
                  <c:v>947.38</c:v>
                </c:pt>
                <c:pt idx="7">
                  <c:v>942.38</c:v>
                </c:pt>
                <c:pt idx="8">
                  <c:v>935.98</c:v>
                </c:pt>
                <c:pt idx="10">
                  <c:v>932.98</c:v>
                </c:pt>
                <c:pt idx="12">
                  <c:v>2182.6966666666663</c:v>
                </c:pt>
                <c:pt idx="13">
                  <c:v>2176.5749999999998</c:v>
                </c:pt>
                <c:pt idx="14">
                  <c:v>2147.81</c:v>
                </c:pt>
                <c:pt idx="15">
                  <c:v>2121.92</c:v>
                </c:pt>
                <c:pt idx="16">
                  <c:v>2113.81</c:v>
                </c:pt>
                <c:pt idx="17">
                  <c:v>2098.4650000000001</c:v>
                </c:pt>
                <c:pt idx="18">
                  <c:v>2281.9699999999998</c:v>
                </c:pt>
                <c:pt idx="19">
                  <c:v>2251.4699999999998</c:v>
                </c:pt>
                <c:pt idx="20">
                  <c:v>2183.41</c:v>
                </c:pt>
                <c:pt idx="21">
                  <c:v>2166.61</c:v>
                </c:pt>
                <c:pt idx="22">
                  <c:v>1166.6099999999999</c:v>
                </c:pt>
                <c:pt idx="24">
                  <c:v>1165.01</c:v>
                </c:pt>
                <c:pt idx="25">
                  <c:v>1108.4000000000001</c:v>
                </c:pt>
                <c:pt idx="26">
                  <c:v>208.4</c:v>
                </c:pt>
                <c:pt idx="27">
                  <c:v>1932.63</c:v>
                </c:pt>
                <c:pt idx="29">
                  <c:v>1894.67</c:v>
                </c:pt>
                <c:pt idx="34">
                  <c:v>1841.9449999999999</c:v>
                </c:pt>
                <c:pt idx="35">
                  <c:v>3339.61</c:v>
                </c:pt>
                <c:pt idx="36">
                  <c:v>2856.87</c:v>
                </c:pt>
                <c:pt idx="37">
                  <c:v>2820.46</c:v>
                </c:pt>
                <c:pt idx="38">
                  <c:v>2805.46</c:v>
                </c:pt>
                <c:pt idx="39">
                  <c:v>2792.61</c:v>
                </c:pt>
                <c:pt idx="40">
                  <c:v>2781.3</c:v>
                </c:pt>
                <c:pt idx="44">
                  <c:v>2777.2</c:v>
                </c:pt>
                <c:pt idx="45">
                  <c:v>2772.3</c:v>
                </c:pt>
                <c:pt idx="48">
                  <c:v>2761.14</c:v>
                </c:pt>
                <c:pt idx="54">
                  <c:v>2751.14</c:v>
                </c:pt>
                <c:pt idx="57">
                  <c:v>2740.64</c:v>
                </c:pt>
                <c:pt idx="58">
                  <c:v>2721.59</c:v>
                </c:pt>
                <c:pt idx="63">
                  <c:v>2343.686666666667</c:v>
                </c:pt>
                <c:pt idx="64">
                  <c:v>3696.78</c:v>
                </c:pt>
                <c:pt idx="66">
                  <c:v>3692.72</c:v>
                </c:pt>
                <c:pt idx="68">
                  <c:v>3686.72</c:v>
                </c:pt>
                <c:pt idx="70">
                  <c:v>3635.59</c:v>
                </c:pt>
                <c:pt idx="75">
                  <c:v>3604.4066666666672</c:v>
                </c:pt>
                <c:pt idx="76">
                  <c:v>3568.7599999999998</c:v>
                </c:pt>
                <c:pt idx="77">
                  <c:v>3529.23</c:v>
                </c:pt>
                <c:pt idx="78">
                  <c:v>3501.73</c:v>
                </c:pt>
                <c:pt idx="79">
                  <c:v>3484.395</c:v>
                </c:pt>
                <c:pt idx="81">
                  <c:v>3470.75</c:v>
                </c:pt>
                <c:pt idx="82">
                  <c:v>3414.4433333333332</c:v>
                </c:pt>
                <c:pt idx="85">
                  <c:v>3372.11</c:v>
                </c:pt>
                <c:pt idx="86">
                  <c:v>3117.9250000000002</c:v>
                </c:pt>
                <c:pt idx="87">
                  <c:v>3109.68</c:v>
                </c:pt>
                <c:pt idx="88">
                  <c:v>3085.77</c:v>
                </c:pt>
                <c:pt idx="89">
                  <c:v>3052.9750000000004</c:v>
                </c:pt>
                <c:pt idx="90">
                  <c:v>2984.73</c:v>
                </c:pt>
                <c:pt idx="92">
                  <c:v>2913.8450000000003</c:v>
                </c:pt>
                <c:pt idx="93">
                  <c:v>1974.7633333333333</c:v>
                </c:pt>
                <c:pt idx="95">
                  <c:v>3905.54</c:v>
                </c:pt>
                <c:pt idx="101">
                  <c:v>3850.6250000000005</c:v>
                </c:pt>
                <c:pt idx="102">
                  <c:v>3824.69</c:v>
                </c:pt>
                <c:pt idx="104">
                  <c:v>3819.9549999999999</c:v>
                </c:pt>
                <c:pt idx="105">
                  <c:v>3801.96</c:v>
                </c:pt>
                <c:pt idx="106">
                  <c:v>3797.9</c:v>
                </c:pt>
                <c:pt idx="108">
                  <c:v>3793.84</c:v>
                </c:pt>
                <c:pt idx="110">
                  <c:v>3788.49</c:v>
                </c:pt>
                <c:pt idx="111">
                  <c:v>3189.51</c:v>
                </c:pt>
                <c:pt idx="112">
                  <c:v>2880.6350000000002</c:v>
                </c:pt>
                <c:pt idx="116">
                  <c:v>2817.23</c:v>
                </c:pt>
                <c:pt idx="117">
                  <c:v>2799.1</c:v>
                </c:pt>
                <c:pt idx="118">
                  <c:v>2791.12</c:v>
                </c:pt>
                <c:pt idx="119">
                  <c:v>2741.7950000000001</c:v>
                </c:pt>
                <c:pt idx="122">
                  <c:v>2636.2333333333331</c:v>
                </c:pt>
                <c:pt idx="123">
                  <c:v>1674.2350000000001</c:v>
                </c:pt>
                <c:pt idx="124">
                  <c:v>3623.58</c:v>
                </c:pt>
                <c:pt idx="126">
                  <c:v>3615.58</c:v>
                </c:pt>
                <c:pt idx="127">
                  <c:v>2676.27</c:v>
                </c:pt>
                <c:pt idx="128">
                  <c:v>2637.78</c:v>
                </c:pt>
                <c:pt idx="129">
                  <c:v>4768.1499999999996</c:v>
                </c:pt>
                <c:pt idx="130">
                  <c:v>4749.4750000000004</c:v>
                </c:pt>
                <c:pt idx="131">
                  <c:v>4726.46</c:v>
                </c:pt>
                <c:pt idx="132">
                  <c:v>4711.62</c:v>
                </c:pt>
                <c:pt idx="133">
                  <c:v>4697.97</c:v>
                </c:pt>
                <c:pt idx="134">
                  <c:v>4671.8950000000004</c:v>
                </c:pt>
                <c:pt idx="137">
                  <c:v>4639.87</c:v>
                </c:pt>
                <c:pt idx="138">
                  <c:v>4591.37</c:v>
                </c:pt>
                <c:pt idx="140">
                  <c:v>3666.37</c:v>
                </c:pt>
                <c:pt idx="143">
                  <c:v>3691.37</c:v>
                </c:pt>
                <c:pt idx="144">
                  <c:v>3531.1279999999997</c:v>
                </c:pt>
                <c:pt idx="145">
                  <c:v>5436.13</c:v>
                </c:pt>
                <c:pt idx="150">
                  <c:v>5390.2060000000001</c:v>
                </c:pt>
                <c:pt idx="151">
                  <c:v>5352.47</c:v>
                </c:pt>
                <c:pt idx="156">
                  <c:v>5325.07</c:v>
                </c:pt>
                <c:pt idx="157">
                  <c:v>5312.87</c:v>
                </c:pt>
                <c:pt idx="158">
                  <c:v>5291.87</c:v>
                </c:pt>
                <c:pt idx="159">
                  <c:v>5281.52</c:v>
                </c:pt>
                <c:pt idx="160">
                  <c:v>5271.76</c:v>
                </c:pt>
                <c:pt idx="163">
                  <c:v>5258.46</c:v>
                </c:pt>
                <c:pt idx="164">
                  <c:v>5237.46</c:v>
                </c:pt>
                <c:pt idx="165">
                  <c:v>5234.5200000000004</c:v>
                </c:pt>
                <c:pt idx="166">
                  <c:v>5216.9349999999995</c:v>
                </c:pt>
                <c:pt idx="167">
                  <c:v>5200.34</c:v>
                </c:pt>
                <c:pt idx="168">
                  <c:v>5188.97</c:v>
                </c:pt>
                <c:pt idx="169">
                  <c:v>5088.97</c:v>
                </c:pt>
                <c:pt idx="170">
                  <c:v>4988.82</c:v>
                </c:pt>
                <c:pt idx="171">
                  <c:v>4930.6899999999996</c:v>
                </c:pt>
                <c:pt idx="172">
                  <c:v>4029.19</c:v>
                </c:pt>
                <c:pt idx="173">
                  <c:v>5704.33</c:v>
                </c:pt>
                <c:pt idx="175">
                  <c:v>5691.43</c:v>
                </c:pt>
                <c:pt idx="176">
                  <c:v>5653.7133333333331</c:v>
                </c:pt>
                <c:pt idx="177">
                  <c:v>5634.88</c:v>
                </c:pt>
                <c:pt idx="178">
                  <c:v>5613.88</c:v>
                </c:pt>
                <c:pt idx="179">
                  <c:v>5602.7800000000007</c:v>
                </c:pt>
                <c:pt idx="181">
                  <c:v>5544.48</c:v>
                </c:pt>
                <c:pt idx="182">
                  <c:v>5440.98</c:v>
                </c:pt>
                <c:pt idx="183">
                  <c:v>5436.0599999999995</c:v>
                </c:pt>
                <c:pt idx="184">
                  <c:v>5417.59</c:v>
                </c:pt>
                <c:pt idx="186">
                  <c:v>5396.59</c:v>
                </c:pt>
                <c:pt idx="187">
                  <c:v>5266.6324999999997</c:v>
                </c:pt>
                <c:pt idx="188">
                  <c:v>4931.75</c:v>
                </c:pt>
                <c:pt idx="189">
                  <c:v>4873.521999999999</c:v>
                </c:pt>
                <c:pt idx="190">
                  <c:v>4833.4766666666665</c:v>
                </c:pt>
                <c:pt idx="191">
                  <c:v>4816.8100000000004</c:v>
                </c:pt>
                <c:pt idx="192">
                  <c:v>4795.8100000000004</c:v>
                </c:pt>
                <c:pt idx="193">
                  <c:v>4844.26</c:v>
                </c:pt>
                <c:pt idx="194">
                  <c:v>4887.67</c:v>
                </c:pt>
                <c:pt idx="195">
                  <c:v>4846.49</c:v>
                </c:pt>
                <c:pt idx="199">
                  <c:v>4745.4933333333329</c:v>
                </c:pt>
                <c:pt idx="203">
                  <c:v>4650.3140000000003</c:v>
                </c:pt>
                <c:pt idx="204">
                  <c:v>5117.07</c:v>
                </c:pt>
                <c:pt idx="205">
                  <c:v>5096.07</c:v>
                </c:pt>
                <c:pt idx="210">
                  <c:v>5092.07</c:v>
                </c:pt>
                <c:pt idx="212">
                  <c:v>5088.07</c:v>
                </c:pt>
                <c:pt idx="214">
                  <c:v>5086.07</c:v>
                </c:pt>
                <c:pt idx="215">
                  <c:v>5071.33</c:v>
                </c:pt>
                <c:pt idx="216">
                  <c:v>5067.33</c:v>
                </c:pt>
                <c:pt idx="218">
                  <c:v>5065.33</c:v>
                </c:pt>
                <c:pt idx="223">
                  <c:v>5063.93</c:v>
                </c:pt>
                <c:pt idx="224">
                  <c:v>5061.13</c:v>
                </c:pt>
                <c:pt idx="225">
                  <c:v>6736.27</c:v>
                </c:pt>
                <c:pt idx="229">
                  <c:v>5812.7366666666667</c:v>
                </c:pt>
                <c:pt idx="231">
                  <c:v>5405.7866666666669</c:v>
                </c:pt>
                <c:pt idx="232">
                  <c:v>5348.99</c:v>
                </c:pt>
                <c:pt idx="236">
                  <c:v>5344.99</c:v>
                </c:pt>
                <c:pt idx="237">
                  <c:v>5340.99</c:v>
                </c:pt>
                <c:pt idx="238">
                  <c:v>5335.11</c:v>
                </c:pt>
                <c:pt idx="239">
                  <c:v>5322.96</c:v>
                </c:pt>
                <c:pt idx="245">
                  <c:v>5144.46</c:v>
                </c:pt>
                <c:pt idx="247">
                  <c:v>5289.85</c:v>
                </c:pt>
                <c:pt idx="248">
                  <c:v>5295.0249999999996</c:v>
                </c:pt>
                <c:pt idx="249">
                  <c:v>5207.29</c:v>
                </c:pt>
                <c:pt idx="250">
                  <c:v>5204.49</c:v>
                </c:pt>
                <c:pt idx="251">
                  <c:v>5197.99</c:v>
                </c:pt>
                <c:pt idx="253">
                  <c:v>5191.87</c:v>
                </c:pt>
                <c:pt idx="254">
                  <c:v>5088.5649999999996</c:v>
                </c:pt>
                <c:pt idx="255">
                  <c:v>5043.24</c:v>
                </c:pt>
                <c:pt idx="256">
                  <c:v>4736.2725</c:v>
                </c:pt>
                <c:pt idx="257">
                  <c:v>5607.6324999999997</c:v>
                </c:pt>
                <c:pt idx="258">
                  <c:v>5062.07</c:v>
                </c:pt>
                <c:pt idx="259">
                  <c:v>5042.5166666666673</c:v>
                </c:pt>
                <c:pt idx="260">
                  <c:v>5024.415</c:v>
                </c:pt>
                <c:pt idx="262">
                  <c:v>5005.5</c:v>
                </c:pt>
                <c:pt idx="263">
                  <c:v>4996.82</c:v>
                </c:pt>
                <c:pt idx="264">
                  <c:v>4995.62</c:v>
                </c:pt>
                <c:pt idx="266">
                  <c:v>4987.5200000000004</c:v>
                </c:pt>
                <c:pt idx="268">
                  <c:v>4976.8100000000004</c:v>
                </c:pt>
                <c:pt idx="270">
                  <c:v>4938.51</c:v>
                </c:pt>
                <c:pt idx="271">
                  <c:v>4935.71</c:v>
                </c:pt>
                <c:pt idx="272">
                  <c:v>4895.2666666666664</c:v>
                </c:pt>
                <c:pt idx="273">
                  <c:v>4872.88</c:v>
                </c:pt>
                <c:pt idx="274">
                  <c:v>4804.9799999999996</c:v>
                </c:pt>
                <c:pt idx="277">
                  <c:v>4793.4799999999996</c:v>
                </c:pt>
                <c:pt idx="279">
                  <c:v>4774.2966666666662</c:v>
                </c:pt>
                <c:pt idx="280">
                  <c:v>4702.28</c:v>
                </c:pt>
                <c:pt idx="281">
                  <c:v>4643.7480000000005</c:v>
                </c:pt>
                <c:pt idx="282">
                  <c:v>4574.2449999999999</c:v>
                </c:pt>
                <c:pt idx="283">
                  <c:v>4558.49</c:v>
                </c:pt>
                <c:pt idx="284">
                  <c:v>4467.72</c:v>
                </c:pt>
                <c:pt idx="285">
                  <c:v>5457.57</c:v>
                </c:pt>
                <c:pt idx="286">
                  <c:v>4922.2674999999999</c:v>
                </c:pt>
                <c:pt idx="287">
                  <c:v>5375.07</c:v>
                </c:pt>
                <c:pt idx="288">
                  <c:v>5050.87</c:v>
                </c:pt>
                <c:pt idx="290">
                  <c:v>5047.91</c:v>
                </c:pt>
                <c:pt idx="291">
                  <c:v>5038.8900000000003</c:v>
                </c:pt>
                <c:pt idx="295">
                  <c:v>5035.8900000000003</c:v>
                </c:pt>
                <c:pt idx="297">
                  <c:v>5033.3900000000003</c:v>
                </c:pt>
                <c:pt idx="300">
                  <c:v>4994.3900000000003</c:v>
                </c:pt>
                <c:pt idx="302">
                  <c:v>4948.76</c:v>
                </c:pt>
                <c:pt idx="305">
                  <c:v>4927.41</c:v>
                </c:pt>
                <c:pt idx="308">
                  <c:v>4889.54</c:v>
                </c:pt>
                <c:pt idx="310">
                  <c:v>4355.66</c:v>
                </c:pt>
                <c:pt idx="311">
                  <c:v>4352.93</c:v>
                </c:pt>
                <c:pt idx="312">
                  <c:v>4323.05</c:v>
                </c:pt>
                <c:pt idx="315">
                  <c:v>4900.26</c:v>
                </c:pt>
                <c:pt idx="316">
                  <c:v>4780.0516666666663</c:v>
                </c:pt>
                <c:pt idx="317">
                  <c:v>4447.5249999999996</c:v>
                </c:pt>
                <c:pt idx="318">
                  <c:v>4469.2000000000007</c:v>
                </c:pt>
                <c:pt idx="319">
                  <c:v>4478.83</c:v>
                </c:pt>
                <c:pt idx="323">
                  <c:v>4495.0200000000004</c:v>
                </c:pt>
                <c:pt idx="325">
                  <c:v>4488.3100000000004</c:v>
                </c:pt>
                <c:pt idx="326">
                  <c:v>4477.49</c:v>
                </c:pt>
                <c:pt idx="327">
                  <c:v>6315.79</c:v>
                </c:pt>
                <c:pt idx="330">
                  <c:v>6289.1066666666666</c:v>
                </c:pt>
                <c:pt idx="332">
                  <c:v>6288.8899999999994</c:v>
                </c:pt>
                <c:pt idx="333">
                  <c:v>6279.64</c:v>
                </c:pt>
                <c:pt idx="334">
                  <c:v>6253.2124999999996</c:v>
                </c:pt>
                <c:pt idx="335">
                  <c:v>6131.4985714285713</c:v>
                </c:pt>
                <c:pt idx="336">
                  <c:v>6057.7166666666672</c:v>
                </c:pt>
                <c:pt idx="337">
                  <c:v>6048.42</c:v>
                </c:pt>
                <c:pt idx="338">
                  <c:v>5837.75</c:v>
                </c:pt>
                <c:pt idx="339">
                  <c:v>5344.9966666666669</c:v>
                </c:pt>
                <c:pt idx="340">
                  <c:v>5027.63</c:v>
                </c:pt>
                <c:pt idx="341">
                  <c:v>5016.7033333333338</c:v>
                </c:pt>
                <c:pt idx="343">
                  <c:v>4918.0349999999999</c:v>
                </c:pt>
                <c:pt idx="344">
                  <c:v>3688.5</c:v>
                </c:pt>
                <c:pt idx="345">
                  <c:v>3598.0766666666664</c:v>
                </c:pt>
                <c:pt idx="346">
                  <c:v>3568.57</c:v>
                </c:pt>
                <c:pt idx="347">
                  <c:v>3896.2674999999999</c:v>
                </c:pt>
                <c:pt idx="348">
                  <c:v>4297.0499999999993</c:v>
                </c:pt>
                <c:pt idx="349">
                  <c:v>4290.6499999999996</c:v>
                </c:pt>
                <c:pt idx="352">
                  <c:v>4265.2550000000001</c:v>
                </c:pt>
                <c:pt idx="353">
                  <c:v>4251.3100000000004</c:v>
                </c:pt>
                <c:pt idx="354">
                  <c:v>4252.51</c:v>
                </c:pt>
                <c:pt idx="358">
                  <c:v>4198.67</c:v>
                </c:pt>
                <c:pt idx="361">
                  <c:v>4161.6299999999992</c:v>
                </c:pt>
                <c:pt idx="362">
                  <c:v>4054.1400000000003</c:v>
                </c:pt>
                <c:pt idx="363">
                  <c:v>4041.85</c:v>
                </c:pt>
                <c:pt idx="364">
                  <c:v>3892.02</c:v>
                </c:pt>
                <c:pt idx="365">
                  <c:v>3890.07</c:v>
                </c:pt>
                <c:pt idx="366">
                  <c:v>3880.3199999999997</c:v>
                </c:pt>
                <c:pt idx="367">
                  <c:v>3874.62</c:v>
                </c:pt>
                <c:pt idx="368">
                  <c:v>3857.5699999999997</c:v>
                </c:pt>
                <c:pt idx="369">
                  <c:v>3799.66</c:v>
                </c:pt>
                <c:pt idx="370">
                  <c:v>3725.88</c:v>
                </c:pt>
                <c:pt idx="371">
                  <c:v>3726.53</c:v>
                </c:pt>
                <c:pt idx="372">
                  <c:v>3870.4750000000004</c:v>
                </c:pt>
                <c:pt idx="373">
                  <c:v>5594.35</c:v>
                </c:pt>
                <c:pt idx="374">
                  <c:v>5717.17</c:v>
                </c:pt>
                <c:pt idx="376">
                  <c:v>5018.9475000000002</c:v>
                </c:pt>
                <c:pt idx="377">
                  <c:v>4779.38</c:v>
                </c:pt>
                <c:pt idx="378">
                  <c:v>4771.42</c:v>
                </c:pt>
                <c:pt idx="379">
                  <c:v>4757.6433333333334</c:v>
                </c:pt>
                <c:pt idx="382">
                  <c:v>4745.03</c:v>
                </c:pt>
                <c:pt idx="383">
                  <c:v>4730.04</c:v>
                </c:pt>
                <c:pt idx="384">
                  <c:v>4400.55</c:v>
                </c:pt>
                <c:pt idx="387">
                  <c:v>4395.55</c:v>
                </c:pt>
                <c:pt idx="389">
                  <c:v>4332.2749999999996</c:v>
                </c:pt>
                <c:pt idx="390">
                  <c:v>4336</c:v>
                </c:pt>
                <c:pt idx="391">
                  <c:v>4323.2</c:v>
                </c:pt>
                <c:pt idx="392">
                  <c:v>4314.3999999999996</c:v>
                </c:pt>
                <c:pt idx="393">
                  <c:v>4292.05</c:v>
                </c:pt>
                <c:pt idx="394">
                  <c:v>4208.333333333333</c:v>
                </c:pt>
                <c:pt idx="395">
                  <c:v>4135.0533333333333</c:v>
                </c:pt>
                <c:pt idx="396">
                  <c:v>4066.5466666666666</c:v>
                </c:pt>
                <c:pt idx="397">
                  <c:v>3923.9520000000002</c:v>
                </c:pt>
                <c:pt idx="398">
                  <c:v>3790.7179999999998</c:v>
                </c:pt>
                <c:pt idx="399">
                  <c:v>3699.89</c:v>
                </c:pt>
                <c:pt idx="400">
                  <c:v>3611.9700000000003</c:v>
                </c:pt>
                <c:pt idx="401">
                  <c:v>3454.0600000000004</c:v>
                </c:pt>
                <c:pt idx="402">
                  <c:v>3242.35</c:v>
                </c:pt>
                <c:pt idx="403">
                  <c:v>3218.9633333333331</c:v>
                </c:pt>
                <c:pt idx="404">
                  <c:v>2278.5149999999999</c:v>
                </c:pt>
                <c:pt idx="405">
                  <c:v>3423.4216666666666</c:v>
                </c:pt>
                <c:pt idx="407">
                  <c:v>3899.5850000000005</c:v>
                </c:pt>
                <c:pt idx="409">
                  <c:v>3865.68</c:v>
                </c:pt>
                <c:pt idx="411">
                  <c:v>3862.9050000000002</c:v>
                </c:pt>
                <c:pt idx="413">
                  <c:v>3860.13</c:v>
                </c:pt>
                <c:pt idx="417">
                  <c:v>3850.375</c:v>
                </c:pt>
                <c:pt idx="418">
                  <c:v>3835.07</c:v>
                </c:pt>
                <c:pt idx="419">
                  <c:v>3833.72</c:v>
                </c:pt>
                <c:pt idx="420">
                  <c:v>3824.23</c:v>
                </c:pt>
                <c:pt idx="421">
                  <c:v>3815.47</c:v>
                </c:pt>
                <c:pt idx="422">
                  <c:v>3789.0533333333333</c:v>
                </c:pt>
                <c:pt idx="423">
                  <c:v>3786.62</c:v>
                </c:pt>
                <c:pt idx="424">
                  <c:v>3772.48</c:v>
                </c:pt>
                <c:pt idx="425">
                  <c:v>3769.605</c:v>
                </c:pt>
                <c:pt idx="426">
                  <c:v>3759.13</c:v>
                </c:pt>
                <c:pt idx="430">
                  <c:v>3727.1</c:v>
                </c:pt>
                <c:pt idx="432">
                  <c:v>2665.5875000000001</c:v>
                </c:pt>
                <c:pt idx="434">
                  <c:v>3594.69</c:v>
                </c:pt>
                <c:pt idx="437">
                  <c:v>4425.54</c:v>
                </c:pt>
                <c:pt idx="438">
                  <c:v>4422.8599999999997</c:v>
                </c:pt>
                <c:pt idx="441">
                  <c:v>4391.0666666666666</c:v>
                </c:pt>
                <c:pt idx="442">
                  <c:v>4379.37</c:v>
                </c:pt>
                <c:pt idx="443">
                  <c:v>4375.3599999999997</c:v>
                </c:pt>
                <c:pt idx="447">
                  <c:v>4758.8100000000004</c:v>
                </c:pt>
                <c:pt idx="448">
                  <c:v>4749.1100000000006</c:v>
                </c:pt>
                <c:pt idx="449">
                  <c:v>4735.2049999999999</c:v>
                </c:pt>
                <c:pt idx="451">
                  <c:v>4681.1000000000004</c:v>
                </c:pt>
                <c:pt idx="452">
                  <c:v>4524.29</c:v>
                </c:pt>
                <c:pt idx="454">
                  <c:v>4522.8900000000003</c:v>
                </c:pt>
                <c:pt idx="456">
                  <c:v>4518.6549999999997</c:v>
                </c:pt>
                <c:pt idx="458">
                  <c:v>5526.0866666666661</c:v>
                </c:pt>
                <c:pt idx="461">
                  <c:v>5286.32</c:v>
                </c:pt>
                <c:pt idx="462">
                  <c:v>5225.3575000000001</c:v>
                </c:pt>
                <c:pt idx="463">
                  <c:v>5184.1725000000006</c:v>
                </c:pt>
                <c:pt idx="464">
                  <c:v>5167.46</c:v>
                </c:pt>
                <c:pt idx="466">
                  <c:v>5155.3433333333332</c:v>
                </c:pt>
                <c:pt idx="468">
                  <c:v>5143.0775000000003</c:v>
                </c:pt>
                <c:pt idx="469">
                  <c:v>5117.5199999999995</c:v>
                </c:pt>
                <c:pt idx="471">
                  <c:v>5114.16</c:v>
                </c:pt>
                <c:pt idx="472">
                  <c:v>7052.14</c:v>
                </c:pt>
                <c:pt idx="473">
                  <c:v>7042.63</c:v>
                </c:pt>
                <c:pt idx="475">
                  <c:v>7020.33</c:v>
                </c:pt>
                <c:pt idx="477">
                  <c:v>6998.83</c:v>
                </c:pt>
                <c:pt idx="478">
                  <c:v>6964.7</c:v>
                </c:pt>
                <c:pt idx="479">
                  <c:v>6962.5750000000007</c:v>
                </c:pt>
                <c:pt idx="483">
                  <c:v>8739.06</c:v>
                </c:pt>
                <c:pt idx="485">
                  <c:v>8727.36</c:v>
                </c:pt>
                <c:pt idx="486">
                  <c:v>8691.7766666666666</c:v>
                </c:pt>
                <c:pt idx="489">
                  <c:v>8045.4366666666674</c:v>
                </c:pt>
                <c:pt idx="490">
                  <c:v>7645.2866666666669</c:v>
                </c:pt>
                <c:pt idx="491">
                  <c:v>7303.59</c:v>
                </c:pt>
                <c:pt idx="492">
                  <c:v>7260.125</c:v>
                </c:pt>
                <c:pt idx="496">
                  <c:v>7239.1</c:v>
                </c:pt>
                <c:pt idx="499">
                  <c:v>7234.09</c:v>
                </c:pt>
                <c:pt idx="500">
                  <c:v>7201.92</c:v>
                </c:pt>
                <c:pt idx="502">
                  <c:v>7163.98</c:v>
                </c:pt>
                <c:pt idx="503">
                  <c:v>7158.33</c:v>
                </c:pt>
                <c:pt idx="506">
                  <c:v>7220.7233333333324</c:v>
                </c:pt>
                <c:pt idx="509">
                  <c:v>7198.2</c:v>
                </c:pt>
                <c:pt idx="512">
                  <c:v>7190.25</c:v>
                </c:pt>
                <c:pt idx="513">
                  <c:v>7101.95</c:v>
                </c:pt>
                <c:pt idx="514">
                  <c:v>7099.85</c:v>
                </c:pt>
                <c:pt idx="516">
                  <c:v>7029.2250000000004</c:v>
                </c:pt>
                <c:pt idx="517">
                  <c:v>9185.9233333333341</c:v>
                </c:pt>
                <c:pt idx="518">
                  <c:v>9271.06</c:v>
                </c:pt>
                <c:pt idx="519">
                  <c:v>9267.42</c:v>
                </c:pt>
                <c:pt idx="521">
                  <c:v>9259.32</c:v>
                </c:pt>
                <c:pt idx="522">
                  <c:v>8339.42</c:v>
                </c:pt>
                <c:pt idx="523">
                  <c:v>8336.67</c:v>
                </c:pt>
                <c:pt idx="524">
                  <c:v>8330.67</c:v>
                </c:pt>
                <c:pt idx="526">
                  <c:v>8321.869999999999</c:v>
                </c:pt>
                <c:pt idx="528">
                  <c:v>8314.77</c:v>
                </c:pt>
                <c:pt idx="529">
                  <c:v>8313.3700000000008</c:v>
                </c:pt>
                <c:pt idx="530">
                  <c:v>8296.19</c:v>
                </c:pt>
                <c:pt idx="531">
                  <c:v>8248.69</c:v>
                </c:pt>
                <c:pt idx="533">
                  <c:v>8246.99</c:v>
                </c:pt>
                <c:pt idx="534">
                  <c:v>8242.74</c:v>
                </c:pt>
                <c:pt idx="535">
                  <c:v>8238.94</c:v>
                </c:pt>
                <c:pt idx="536">
                  <c:v>8232.69</c:v>
                </c:pt>
                <c:pt idx="537">
                  <c:v>8216.7900000000009</c:v>
                </c:pt>
                <c:pt idx="538">
                  <c:v>8209.19</c:v>
                </c:pt>
                <c:pt idx="539">
                  <c:v>8206.89</c:v>
                </c:pt>
                <c:pt idx="541">
                  <c:v>10411.31</c:v>
                </c:pt>
                <c:pt idx="542">
                  <c:v>10340.73</c:v>
                </c:pt>
                <c:pt idx="545">
                  <c:v>9420.4699999999993</c:v>
                </c:pt>
                <c:pt idx="549">
                  <c:v>9412.86</c:v>
                </c:pt>
                <c:pt idx="550">
                  <c:v>9389.61</c:v>
                </c:pt>
                <c:pt idx="553">
                  <c:v>9383.76</c:v>
                </c:pt>
                <c:pt idx="554">
                  <c:v>9383.31</c:v>
                </c:pt>
                <c:pt idx="557">
                  <c:v>9368.3149999999987</c:v>
                </c:pt>
                <c:pt idx="560">
                  <c:v>9376.0849999999991</c:v>
                </c:pt>
                <c:pt idx="562">
                  <c:v>9363.2599999999984</c:v>
                </c:pt>
                <c:pt idx="563">
                  <c:v>9348.3666666666668</c:v>
                </c:pt>
                <c:pt idx="564">
                  <c:v>9334.1849999999995</c:v>
                </c:pt>
                <c:pt idx="566">
                  <c:v>9324.755000000001</c:v>
                </c:pt>
                <c:pt idx="567">
                  <c:v>9319.81</c:v>
                </c:pt>
                <c:pt idx="568">
                  <c:v>9317.81</c:v>
                </c:pt>
                <c:pt idx="569">
                  <c:v>9310.26</c:v>
                </c:pt>
                <c:pt idx="570">
                  <c:v>8379.1266666666688</c:v>
                </c:pt>
                <c:pt idx="573">
                  <c:v>10586.413333333332</c:v>
                </c:pt>
                <c:pt idx="574">
                  <c:v>10521.01</c:v>
                </c:pt>
                <c:pt idx="576">
                  <c:v>10514.66</c:v>
                </c:pt>
                <c:pt idx="577">
                  <c:v>10504.71</c:v>
                </c:pt>
                <c:pt idx="578">
                  <c:v>10466.41</c:v>
                </c:pt>
                <c:pt idx="580">
                  <c:v>10464.16</c:v>
                </c:pt>
                <c:pt idx="581">
                  <c:v>10458.16</c:v>
                </c:pt>
                <c:pt idx="582">
                  <c:v>10425.75</c:v>
                </c:pt>
                <c:pt idx="583">
                  <c:v>10411.283333333335</c:v>
                </c:pt>
                <c:pt idx="584">
                  <c:v>10361.383333333333</c:v>
                </c:pt>
                <c:pt idx="585">
                  <c:v>10328.555</c:v>
                </c:pt>
                <c:pt idx="587">
                  <c:v>10319.735000000001</c:v>
                </c:pt>
                <c:pt idx="588">
                  <c:v>10314.91</c:v>
                </c:pt>
                <c:pt idx="589">
                  <c:v>10298.41</c:v>
                </c:pt>
                <c:pt idx="591">
                  <c:v>10220.709999999999</c:v>
                </c:pt>
                <c:pt idx="593">
                  <c:v>10215.459999999999</c:v>
                </c:pt>
                <c:pt idx="594">
                  <c:v>10209.26</c:v>
                </c:pt>
                <c:pt idx="595">
                  <c:v>10185.530000000001</c:v>
                </c:pt>
                <c:pt idx="596">
                  <c:v>10182.280000000001</c:v>
                </c:pt>
                <c:pt idx="597">
                  <c:v>10172.33</c:v>
                </c:pt>
                <c:pt idx="598">
                  <c:v>10197.33</c:v>
                </c:pt>
                <c:pt idx="600">
                  <c:v>9279.33</c:v>
                </c:pt>
                <c:pt idx="601">
                  <c:v>9275.83</c:v>
                </c:pt>
                <c:pt idx="602">
                  <c:v>11446.025</c:v>
                </c:pt>
                <c:pt idx="605">
                  <c:v>11424.6</c:v>
                </c:pt>
                <c:pt idx="608">
                  <c:v>11420.6</c:v>
                </c:pt>
                <c:pt idx="609">
                  <c:v>11417.6</c:v>
                </c:pt>
                <c:pt idx="610">
                  <c:v>12788.23</c:v>
                </c:pt>
                <c:pt idx="611">
                  <c:v>12775.23</c:v>
                </c:pt>
                <c:pt idx="612">
                  <c:v>12767.33</c:v>
                </c:pt>
                <c:pt idx="615">
                  <c:v>12765.33</c:v>
                </c:pt>
                <c:pt idx="616">
                  <c:v>12763.33</c:v>
                </c:pt>
                <c:pt idx="623">
                  <c:v>12726.8125</c:v>
                </c:pt>
                <c:pt idx="626">
                  <c:v>12709.21</c:v>
                </c:pt>
                <c:pt idx="627">
                  <c:v>12706.61</c:v>
                </c:pt>
                <c:pt idx="628">
                  <c:v>11788.61</c:v>
                </c:pt>
                <c:pt idx="629">
                  <c:v>11688.61</c:v>
                </c:pt>
                <c:pt idx="630">
                  <c:v>11672.26</c:v>
                </c:pt>
                <c:pt idx="631">
                  <c:v>13647.79</c:v>
                </c:pt>
                <c:pt idx="632">
                  <c:v>13591.15</c:v>
                </c:pt>
                <c:pt idx="633">
                  <c:v>13651.730000000001</c:v>
                </c:pt>
                <c:pt idx="634">
                  <c:v>13487.7</c:v>
                </c:pt>
                <c:pt idx="635">
                  <c:v>13577.433999999999</c:v>
                </c:pt>
                <c:pt idx="638">
                  <c:v>13558.43</c:v>
                </c:pt>
                <c:pt idx="640">
                  <c:v>13554.58</c:v>
                </c:pt>
                <c:pt idx="643">
                  <c:v>13521.305</c:v>
                </c:pt>
                <c:pt idx="644">
                  <c:v>13510.83</c:v>
                </c:pt>
                <c:pt idx="648">
                  <c:v>12746.84</c:v>
                </c:pt>
                <c:pt idx="649">
                  <c:v>12728.7575</c:v>
                </c:pt>
                <c:pt idx="650">
                  <c:v>12715.53</c:v>
                </c:pt>
                <c:pt idx="652">
                  <c:v>11923.373333333335</c:v>
                </c:pt>
                <c:pt idx="653">
                  <c:v>11753.05</c:v>
                </c:pt>
                <c:pt idx="654">
                  <c:v>11499.15</c:v>
                </c:pt>
                <c:pt idx="655">
                  <c:v>11225.362499999999</c:v>
                </c:pt>
                <c:pt idx="656">
                  <c:v>13349.453333333333</c:v>
                </c:pt>
                <c:pt idx="658">
                  <c:v>12923.014999999999</c:v>
                </c:pt>
                <c:pt idx="659">
                  <c:v>12317.005000000001</c:v>
                </c:pt>
                <c:pt idx="661">
                  <c:v>12333.68</c:v>
                </c:pt>
                <c:pt idx="662">
                  <c:v>12379.130000000001</c:v>
                </c:pt>
                <c:pt idx="664">
                  <c:v>12363.717499999999</c:v>
                </c:pt>
                <c:pt idx="665">
                  <c:v>12352.08</c:v>
                </c:pt>
                <c:pt idx="666">
                  <c:v>12342.43</c:v>
                </c:pt>
                <c:pt idx="667">
                  <c:v>12328.43</c:v>
                </c:pt>
                <c:pt idx="669">
                  <c:v>12299.286</c:v>
                </c:pt>
                <c:pt idx="670">
                  <c:v>11805.936666666666</c:v>
                </c:pt>
                <c:pt idx="671">
                  <c:v>11658.806666666665</c:v>
                </c:pt>
                <c:pt idx="673">
                  <c:v>11627.3</c:v>
                </c:pt>
                <c:pt idx="675">
                  <c:v>11613.3</c:v>
                </c:pt>
                <c:pt idx="676">
                  <c:v>11608.63</c:v>
                </c:pt>
                <c:pt idx="678">
                  <c:v>#N/A</c:v>
                </c:pt>
                <c:pt idx="680">
                  <c:v>#N/A</c:v>
                </c:pt>
                <c:pt idx="681">
                  <c:v>#N/A</c:v>
                </c:pt>
                <c:pt idx="684">
                  <c:v>#N/A</c:v>
                </c:pt>
                <c:pt idx="685">
                  <c:v>#N/A</c:v>
                </c:pt>
                <c:pt idx="689">
                  <c:v>13397.78</c:v>
                </c:pt>
                <c:pt idx="690">
                  <c:v>13311.83</c:v>
                </c:pt>
                <c:pt idx="692">
                  <c:v>12846.13</c:v>
                </c:pt>
                <c:pt idx="693">
                  <c:v>12377.21</c:v>
                </c:pt>
                <c:pt idx="695">
                  <c:v>12372.26</c:v>
                </c:pt>
                <c:pt idx="696">
                  <c:v>12365.94</c:v>
                </c:pt>
                <c:pt idx="697">
                  <c:v>12115.94</c:v>
                </c:pt>
                <c:pt idx="698">
                  <c:v>12115.65</c:v>
                </c:pt>
                <c:pt idx="699">
                  <c:v>12100.65</c:v>
                </c:pt>
                <c:pt idx="700">
                  <c:v>12097.16</c:v>
                </c:pt>
                <c:pt idx="703">
                  <c:v>12089.12</c:v>
                </c:pt>
                <c:pt idx="704">
                  <c:v>12056.47</c:v>
                </c:pt>
                <c:pt idx="705">
                  <c:v>12056.92</c:v>
                </c:pt>
                <c:pt idx="706">
                  <c:v>12006.93</c:v>
                </c:pt>
                <c:pt idx="707">
                  <c:v>12002.775000000001</c:v>
                </c:pt>
                <c:pt idx="709">
                  <c:v>11998.37</c:v>
                </c:pt>
                <c:pt idx="710">
                  <c:v>13429.077000000001</c:v>
                </c:pt>
                <c:pt idx="712">
                  <c:v>13157.55</c:v>
                </c:pt>
                <c:pt idx="713">
                  <c:v>13362.066666666666</c:v>
                </c:pt>
                <c:pt idx="715">
                  <c:v>13329.1</c:v>
                </c:pt>
                <c:pt idx="716">
                  <c:v>13210.1</c:v>
                </c:pt>
                <c:pt idx="717">
                  <c:v>13202</c:v>
                </c:pt>
                <c:pt idx="720">
                  <c:v>13193.845000000001</c:v>
                </c:pt>
                <c:pt idx="721">
                  <c:v>13185.06</c:v>
                </c:pt>
                <c:pt idx="722">
                  <c:v>13176.15</c:v>
                </c:pt>
                <c:pt idx="723">
                  <c:v>13167.305</c:v>
                </c:pt>
                <c:pt idx="724">
                  <c:v>13149.188333333334</c:v>
                </c:pt>
                <c:pt idx="725">
                  <c:v>13130.035</c:v>
                </c:pt>
                <c:pt idx="727">
                  <c:v>13099.449999999999</c:v>
                </c:pt>
                <c:pt idx="729">
                  <c:v>13076.9</c:v>
                </c:pt>
                <c:pt idx="730">
                  <c:v>13072.14</c:v>
                </c:pt>
                <c:pt idx="731">
                  <c:v>13056.904999999999</c:v>
                </c:pt>
                <c:pt idx="733">
                  <c:v>13038.853333333333</c:v>
                </c:pt>
                <c:pt idx="734">
                  <c:v>12795.61</c:v>
                </c:pt>
                <c:pt idx="735">
                  <c:v>12773.16</c:v>
                </c:pt>
                <c:pt idx="736">
                  <c:v>12463.183333333334</c:v>
                </c:pt>
                <c:pt idx="737">
                  <c:v>12437.615000000002</c:v>
                </c:pt>
                <c:pt idx="740">
                  <c:v>14658.440000000002</c:v>
                </c:pt>
                <c:pt idx="741">
                  <c:v>10581.68</c:v>
                </c:pt>
                <c:pt idx="742">
                  <c:v>7629.3466666666673</c:v>
                </c:pt>
                <c:pt idx="743">
                  <c:v>7614.4050000000007</c:v>
                </c:pt>
                <c:pt idx="744">
                  <c:v>7607.95</c:v>
                </c:pt>
                <c:pt idx="745">
                  <c:v>7548.95</c:v>
                </c:pt>
                <c:pt idx="746">
                  <c:v>7282.583333333333</c:v>
                </c:pt>
                <c:pt idx="747">
                  <c:v>7186.35</c:v>
                </c:pt>
                <c:pt idx="750">
                  <c:v>7182.65</c:v>
                </c:pt>
                <c:pt idx="751">
                  <c:v>7181.35</c:v>
                </c:pt>
                <c:pt idx="754">
                  <c:v>7169.4650000000001</c:v>
                </c:pt>
                <c:pt idx="755">
                  <c:v>7168.17</c:v>
                </c:pt>
                <c:pt idx="757">
                  <c:v>7157.35</c:v>
                </c:pt>
                <c:pt idx="760">
                  <c:v>7148.18</c:v>
                </c:pt>
                <c:pt idx="761">
                  <c:v>7143.38</c:v>
                </c:pt>
                <c:pt idx="763">
                  <c:v>7110.46</c:v>
                </c:pt>
                <c:pt idx="764">
                  <c:v>7100.2433333333329</c:v>
                </c:pt>
                <c:pt idx="765">
                  <c:v>6053.3649999999998</c:v>
                </c:pt>
                <c:pt idx="766">
                  <c:v>6032.5</c:v>
                </c:pt>
                <c:pt idx="767">
                  <c:v>6023.75</c:v>
                </c:pt>
                <c:pt idx="768">
                  <c:v>6011</c:v>
                </c:pt>
                <c:pt idx="769">
                  <c:v>8173.2375000000002</c:v>
                </c:pt>
                <c:pt idx="771">
                  <c:v>8129.54</c:v>
                </c:pt>
                <c:pt idx="772">
                  <c:v>7186.7233333333343</c:v>
                </c:pt>
                <c:pt idx="773">
                  <c:v>6982.2699999999986</c:v>
                </c:pt>
                <c:pt idx="775">
                  <c:v>6784.41</c:v>
                </c:pt>
                <c:pt idx="776">
                  <c:v>6768.42</c:v>
                </c:pt>
                <c:pt idx="779">
                  <c:v>6751.36</c:v>
                </c:pt>
                <c:pt idx="781">
                  <c:v>6748.11</c:v>
                </c:pt>
                <c:pt idx="782">
                  <c:v>6498.11</c:v>
                </c:pt>
                <c:pt idx="783">
                  <c:v>6491.232</c:v>
                </c:pt>
                <c:pt idx="784">
                  <c:v>6428.68</c:v>
                </c:pt>
                <c:pt idx="785">
                  <c:v>6125.73</c:v>
                </c:pt>
                <c:pt idx="787">
                  <c:v>6123.53</c:v>
                </c:pt>
                <c:pt idx="788">
                  <c:v>6121.13</c:v>
                </c:pt>
                <c:pt idx="789">
                  <c:v>6109.98</c:v>
                </c:pt>
                <c:pt idx="790">
                  <c:v>6102.52</c:v>
                </c:pt>
                <c:pt idx="791">
                  <c:v>6402.52</c:v>
                </c:pt>
                <c:pt idx="792">
                  <c:v>6400.72</c:v>
                </c:pt>
                <c:pt idx="793">
                  <c:v>6397.72</c:v>
                </c:pt>
                <c:pt idx="796">
                  <c:v>6312.7066666666678</c:v>
                </c:pt>
                <c:pt idx="797">
                  <c:v>8500.2849999999999</c:v>
                </c:pt>
                <c:pt idx="798">
                  <c:v>8449.3149999999987</c:v>
                </c:pt>
                <c:pt idx="799">
                  <c:v>7754.2249999999995</c:v>
                </c:pt>
                <c:pt idx="801">
                  <c:v>7500.7966666666662</c:v>
                </c:pt>
                <c:pt idx="802">
                  <c:v>7409.72</c:v>
                </c:pt>
                <c:pt idx="803">
                  <c:v>7119.72</c:v>
                </c:pt>
                <c:pt idx="807">
                  <c:v>6992.97</c:v>
                </c:pt>
                <c:pt idx="808">
                  <c:v>6864.97</c:v>
                </c:pt>
                <c:pt idx="810">
                  <c:v>6826.5999999999995</c:v>
                </c:pt>
                <c:pt idx="811">
                  <c:v>6791.97</c:v>
                </c:pt>
                <c:pt idx="812">
                  <c:v>6742.47</c:v>
                </c:pt>
                <c:pt idx="813">
                  <c:v>6739.68</c:v>
                </c:pt>
                <c:pt idx="817">
                  <c:v>6711.39</c:v>
                </c:pt>
                <c:pt idx="820">
                  <c:v>6713.34</c:v>
                </c:pt>
                <c:pt idx="822">
                  <c:v>6729.34</c:v>
                </c:pt>
                <c:pt idx="826">
                  <c:v>8909.0499999999993</c:v>
                </c:pt>
                <c:pt idx="828">
                  <c:v>5761.91</c:v>
                </c:pt>
                <c:pt idx="830">
                  <c:v>5765.16</c:v>
                </c:pt>
                <c:pt idx="832">
                  <c:v>5768.91</c:v>
                </c:pt>
                <c:pt idx="833">
                  <c:v>5788.81</c:v>
                </c:pt>
                <c:pt idx="838">
                  <c:v>5795.66</c:v>
                </c:pt>
                <c:pt idx="839">
                  <c:v>5805.6149999999998</c:v>
                </c:pt>
                <c:pt idx="840">
                  <c:v>5822.8649999999998</c:v>
                </c:pt>
                <c:pt idx="842">
                  <c:v>5873.78</c:v>
                </c:pt>
                <c:pt idx="843">
                  <c:v>5877.82</c:v>
                </c:pt>
                <c:pt idx="844">
                  <c:v>5878.8</c:v>
                </c:pt>
                <c:pt idx="845">
                  <c:v>5883.3</c:v>
                </c:pt>
                <c:pt idx="846">
                  <c:v>5885.3</c:v>
                </c:pt>
                <c:pt idx="847">
                  <c:v>5889.65</c:v>
                </c:pt>
                <c:pt idx="848">
                  <c:v>5997.7049999999999</c:v>
                </c:pt>
                <c:pt idx="850">
                  <c:v>6069.9324999999999</c:v>
                </c:pt>
                <c:pt idx="852">
                  <c:v>6114.31</c:v>
                </c:pt>
                <c:pt idx="853">
                  <c:v>6414.31</c:v>
                </c:pt>
                <c:pt idx="854">
                  <c:v>6959.9900000000007</c:v>
                </c:pt>
                <c:pt idx="855">
                  <c:v>9042.49</c:v>
                </c:pt>
                <c:pt idx="856">
                  <c:v>6747.28</c:v>
                </c:pt>
                <c:pt idx="857">
                  <c:v>6759.46</c:v>
                </c:pt>
                <c:pt idx="858">
                  <c:v>6761.71</c:v>
                </c:pt>
                <c:pt idx="862">
                  <c:v>6765.46</c:v>
                </c:pt>
                <c:pt idx="865">
                  <c:v>6767.16</c:v>
                </c:pt>
                <c:pt idx="866">
                  <c:v>6782.96</c:v>
                </c:pt>
                <c:pt idx="867">
                  <c:v>6783</c:v>
                </c:pt>
                <c:pt idx="869">
                  <c:v>6776.55</c:v>
                </c:pt>
                <c:pt idx="870">
                  <c:v>6778.35</c:v>
                </c:pt>
                <c:pt idx="873">
                  <c:v>6784.59</c:v>
                </c:pt>
                <c:pt idx="877">
                  <c:v>6800.84</c:v>
                </c:pt>
                <c:pt idx="879">
                  <c:v>6986.7024999999994</c:v>
                </c:pt>
                <c:pt idx="880">
                  <c:v>7798.99</c:v>
                </c:pt>
                <c:pt idx="881">
                  <c:v>7527.9349999999995</c:v>
                </c:pt>
                <c:pt idx="882">
                  <c:v>7533.36</c:v>
                </c:pt>
                <c:pt idx="883">
                  <c:v>7532.51</c:v>
                </c:pt>
                <c:pt idx="884">
                  <c:v>7531.51</c:v>
                </c:pt>
                <c:pt idx="885">
                  <c:v>7831.51</c:v>
                </c:pt>
                <c:pt idx="887">
                  <c:v>7879.8050000000003</c:v>
                </c:pt>
                <c:pt idx="888">
                  <c:v>7988.25</c:v>
                </c:pt>
                <c:pt idx="889">
                  <c:v>7993.85</c:v>
                </c:pt>
                <c:pt idx="890">
                  <c:v>7994.83</c:v>
                </c:pt>
                <c:pt idx="891">
                  <c:v>7997.83</c:v>
                </c:pt>
                <c:pt idx="892">
                  <c:v>8416.6533333333336</c:v>
                </c:pt>
                <c:pt idx="893">
                  <c:v>9037.5400000000009</c:v>
                </c:pt>
                <c:pt idx="894">
                  <c:v>36126.14</c:v>
                </c:pt>
                <c:pt idx="895">
                  <c:v>34106.03</c:v>
                </c:pt>
                <c:pt idx="896">
                  <c:v>34785.410000000003</c:v>
                </c:pt>
                <c:pt idx="897">
                  <c:v>34865.570000000007</c:v>
                </c:pt>
                <c:pt idx="898">
                  <c:v>35206.520000000004</c:v>
                </c:pt>
                <c:pt idx="899">
                  <c:v>36722.195</c:v>
                </c:pt>
                <c:pt idx="900">
                  <c:v>17074.78666666667</c:v>
                </c:pt>
                <c:pt idx="902">
                  <c:v>7272.78</c:v>
                </c:pt>
                <c:pt idx="903">
                  <c:v>7360.77</c:v>
                </c:pt>
                <c:pt idx="905">
                  <c:v>7435.87</c:v>
                </c:pt>
                <c:pt idx="907">
                  <c:v>7501.12</c:v>
                </c:pt>
                <c:pt idx="909">
                  <c:v>32323.14</c:v>
                </c:pt>
                <c:pt idx="910">
                  <c:v>33588.619999999995</c:v>
                </c:pt>
                <c:pt idx="911">
                  <c:v>33640.410000000003</c:v>
                </c:pt>
                <c:pt idx="912">
                  <c:v>34080.31</c:v>
                </c:pt>
                <c:pt idx="913">
                  <c:v>34634.635000000002</c:v>
                </c:pt>
                <c:pt idx="914">
                  <c:v>35237.699999999997</c:v>
                </c:pt>
              </c:numCache>
            </c:numRef>
          </c:val>
          <c:smooth val="0"/>
          <c:extLst>
            <c:ext xmlns:c16="http://schemas.microsoft.com/office/drawing/2014/chart" uri="{C3380CC4-5D6E-409C-BE32-E72D297353CC}">
              <c16:uniqueId val="{00000004-D017-4E04-9796-8B246E9390E0}"/>
            </c:ext>
          </c:extLst>
        </c:ser>
        <c:ser>
          <c:idx val="1"/>
          <c:order val="1"/>
          <c:tx>
            <c:strRef>
              <c:f>Sheet1!$P$53:$P$54</c:f>
              <c:strCache>
                <c:ptCount val="1"/>
                <c:pt idx="0">
                  <c:v>Cuentas</c:v>
                </c:pt>
              </c:strCache>
            </c:strRef>
          </c:tx>
          <c:spPr>
            <a:ln w="28575" cap="rnd">
              <a:solidFill>
                <a:schemeClr val="accent2"/>
              </a:solidFill>
              <a:round/>
            </a:ln>
            <a:effectLst/>
          </c:spPr>
          <c:marker>
            <c:symbol val="none"/>
          </c:marker>
          <c:cat>
            <c:multiLvlStrRef>
              <c:f>Sheet1!$N$55:$N$1022</c:f>
              <c:multiLvlStrCache>
                <c:ptCount val="915"/>
                <c:lvl>
                  <c:pt idx="0">
                    <c:v>6/13/2023</c:v>
                  </c:pt>
                  <c:pt idx="1">
                    <c:v>6/14/2023</c:v>
                  </c:pt>
                  <c:pt idx="2">
                    <c:v>6/15/2023</c:v>
                  </c:pt>
                  <c:pt idx="3">
                    <c:v>6/19/2023</c:v>
                  </c:pt>
                  <c:pt idx="4">
                    <c:v>6/21/2023</c:v>
                  </c:pt>
                  <c:pt idx="5">
                    <c:v>6/24/2023</c:v>
                  </c:pt>
                  <c:pt idx="6">
                    <c:v>6/26/2023</c:v>
                  </c:pt>
                  <c:pt idx="7">
                    <c:v>6/27/2023</c:v>
                  </c:pt>
                  <c:pt idx="8">
                    <c:v>6/28/2023</c:v>
                  </c:pt>
                  <c:pt idx="9">
                    <c:v>6/29/2023</c:v>
                  </c:pt>
                  <c:pt idx="10">
                    <c:v>7/1/2023</c:v>
                  </c:pt>
                  <c:pt idx="11">
                    <c:v>7/3/2023</c:v>
                  </c:pt>
                  <c:pt idx="12">
                    <c:v>7/5/2023</c:v>
                  </c:pt>
                  <c:pt idx="13">
                    <c:v>7/6/2023</c:v>
                  </c:pt>
                  <c:pt idx="14">
                    <c:v>7/7/2023</c:v>
                  </c:pt>
                  <c:pt idx="15">
                    <c:v>7/8/2023</c:v>
                  </c:pt>
                  <c:pt idx="16">
                    <c:v>7/11/2023</c:v>
                  </c:pt>
                  <c:pt idx="17">
                    <c:v>7/12/2023</c:v>
                  </c:pt>
                  <c:pt idx="18">
                    <c:v>7/14/2023</c:v>
                  </c:pt>
                  <c:pt idx="19">
                    <c:v>7/18/2023</c:v>
                  </c:pt>
                  <c:pt idx="20">
                    <c:v>7/21/2023</c:v>
                  </c:pt>
                  <c:pt idx="21">
                    <c:v>7/23/2023</c:v>
                  </c:pt>
                  <c:pt idx="22">
                    <c:v>7/25/2023</c:v>
                  </c:pt>
                  <c:pt idx="23">
                    <c:v>7/27/2023</c:v>
                  </c:pt>
                  <c:pt idx="24">
                    <c:v>7/30/2023</c:v>
                  </c:pt>
                  <c:pt idx="25">
                    <c:v>8/1/2023</c:v>
                  </c:pt>
                  <c:pt idx="26">
                    <c:v>8/2/2023</c:v>
                  </c:pt>
                  <c:pt idx="27">
                    <c:v>8/4/2023</c:v>
                  </c:pt>
                  <c:pt idx="28">
                    <c:v>8/5/2023</c:v>
                  </c:pt>
                  <c:pt idx="29">
                    <c:v>8/7/2023</c:v>
                  </c:pt>
                  <c:pt idx="30">
                    <c:v>8/9/2023</c:v>
                  </c:pt>
                  <c:pt idx="31">
                    <c:v>8/18/2023</c:v>
                  </c:pt>
                  <c:pt idx="32">
                    <c:v>8/23/2023</c:v>
                  </c:pt>
                  <c:pt idx="33">
                    <c:v>8/28/2023</c:v>
                  </c:pt>
                  <c:pt idx="34">
                    <c:v>8/30/2023</c:v>
                  </c:pt>
                  <c:pt idx="35">
                    <c:v>9/1/2023</c:v>
                  </c:pt>
                  <c:pt idx="36">
                    <c:v>9/2/2023</c:v>
                  </c:pt>
                  <c:pt idx="37">
                    <c:v>9/3/2023</c:v>
                  </c:pt>
                  <c:pt idx="38">
                    <c:v>9/4/2023</c:v>
                  </c:pt>
                  <c:pt idx="39">
                    <c:v>9/7/2023</c:v>
                  </c:pt>
                  <c:pt idx="40">
                    <c:v>9/8/2023</c:v>
                  </c:pt>
                  <c:pt idx="41">
                    <c:v>9/9/2023</c:v>
                  </c:pt>
                  <c:pt idx="42">
                    <c:v>9/10/2023</c:v>
                  </c:pt>
                  <c:pt idx="43">
                    <c:v>9/11/2023</c:v>
                  </c:pt>
                  <c:pt idx="44">
                    <c:v>9/12/2023</c:v>
                  </c:pt>
                  <c:pt idx="45">
                    <c:v>9/13/2023</c:v>
                  </c:pt>
                  <c:pt idx="46">
                    <c:v>9/14/2023</c:v>
                  </c:pt>
                  <c:pt idx="47">
                    <c:v>9/15/2023</c:v>
                  </c:pt>
                  <c:pt idx="48">
                    <c:v>9/16/2023</c:v>
                  </c:pt>
                  <c:pt idx="49">
                    <c:v>9/17/2023</c:v>
                  </c:pt>
                  <c:pt idx="50">
                    <c:v>9/18/2023</c:v>
                  </c:pt>
                  <c:pt idx="51">
                    <c:v>9/20/2023</c:v>
                  </c:pt>
                  <c:pt idx="52">
                    <c:v>9/21/2023</c:v>
                  </c:pt>
                  <c:pt idx="53">
                    <c:v>9/22/2023</c:v>
                  </c:pt>
                  <c:pt idx="54">
                    <c:v>9/23/2023</c:v>
                  </c:pt>
                  <c:pt idx="55">
                    <c:v>9/24/2023</c:v>
                  </c:pt>
                  <c:pt idx="56">
                    <c:v>9/25/2023</c:v>
                  </c:pt>
                  <c:pt idx="57">
                    <c:v>9/26/2023</c:v>
                  </c:pt>
                  <c:pt idx="58">
                    <c:v>9/27/2023</c:v>
                  </c:pt>
                  <c:pt idx="59">
                    <c:v>9/28/2023</c:v>
                  </c:pt>
                  <c:pt idx="60">
                    <c:v>9/29/2023</c:v>
                  </c:pt>
                  <c:pt idx="61">
                    <c:v>9/30/2023</c:v>
                  </c:pt>
                  <c:pt idx="62">
                    <c:v>10/1/2023</c:v>
                  </c:pt>
                  <c:pt idx="63">
                    <c:v>10/2/2023</c:v>
                  </c:pt>
                  <c:pt idx="64">
                    <c:v>10/3/2023</c:v>
                  </c:pt>
                  <c:pt idx="65">
                    <c:v>10/4/2023</c:v>
                  </c:pt>
                  <c:pt idx="66">
                    <c:v>10/5/2023</c:v>
                  </c:pt>
                  <c:pt idx="67">
                    <c:v>10/6/2023</c:v>
                  </c:pt>
                  <c:pt idx="68">
                    <c:v>10/7/2023</c:v>
                  </c:pt>
                  <c:pt idx="69">
                    <c:v>10/8/2023</c:v>
                  </c:pt>
                  <c:pt idx="70">
                    <c:v>10/9/2023</c:v>
                  </c:pt>
                  <c:pt idx="71">
                    <c:v>10/10/2023</c:v>
                  </c:pt>
                  <c:pt idx="72">
                    <c:v>10/11/2023</c:v>
                  </c:pt>
                  <c:pt idx="73">
                    <c:v>10/12/2023</c:v>
                  </c:pt>
                  <c:pt idx="74">
                    <c:v>10/13/2023</c:v>
                  </c:pt>
                  <c:pt idx="75">
                    <c:v>10/14/2023</c:v>
                  </c:pt>
                  <c:pt idx="76">
                    <c:v>10/15/2023</c:v>
                  </c:pt>
                  <c:pt idx="77">
                    <c:v>10/16/2023</c:v>
                  </c:pt>
                  <c:pt idx="78">
                    <c:v>10/17/2023</c:v>
                  </c:pt>
                  <c:pt idx="79">
                    <c:v>10/18/2023</c:v>
                  </c:pt>
                  <c:pt idx="80">
                    <c:v>10/19/2023</c:v>
                  </c:pt>
                  <c:pt idx="81">
                    <c:v>10/20/2023</c:v>
                  </c:pt>
                  <c:pt idx="82">
                    <c:v>10/21/2023</c:v>
                  </c:pt>
                  <c:pt idx="83">
                    <c:v>10/22/2023</c:v>
                  </c:pt>
                  <c:pt idx="84">
                    <c:v>10/23/2023</c:v>
                  </c:pt>
                  <c:pt idx="85">
                    <c:v>10/24/2023</c:v>
                  </c:pt>
                  <c:pt idx="86">
                    <c:v>10/25/2023</c:v>
                  </c:pt>
                  <c:pt idx="87">
                    <c:v>10/26/2023</c:v>
                  </c:pt>
                  <c:pt idx="88">
                    <c:v>10/27/2023</c:v>
                  </c:pt>
                  <c:pt idx="89">
                    <c:v>10/28/2023</c:v>
                  </c:pt>
                  <c:pt idx="90">
                    <c:v>10/29/2023</c:v>
                  </c:pt>
                  <c:pt idx="91">
                    <c:v>10/30/2023</c:v>
                  </c:pt>
                  <c:pt idx="92">
                    <c:v>10/31/2023</c:v>
                  </c:pt>
                  <c:pt idx="93">
                    <c:v>11/1/2023</c:v>
                  </c:pt>
                  <c:pt idx="94">
                    <c:v>11/2/2023</c:v>
                  </c:pt>
                  <c:pt idx="95">
                    <c:v>11/3/2023</c:v>
                  </c:pt>
                  <c:pt idx="96">
                    <c:v>11/4/2023</c:v>
                  </c:pt>
                  <c:pt idx="97">
                    <c:v>11/5/2023</c:v>
                  </c:pt>
                  <c:pt idx="98">
                    <c:v>11/6/2023</c:v>
                  </c:pt>
                  <c:pt idx="99">
                    <c:v>11/7/2023</c:v>
                  </c:pt>
                  <c:pt idx="100">
                    <c:v>11/8/2023</c:v>
                  </c:pt>
                  <c:pt idx="101">
                    <c:v>11/9/2023</c:v>
                  </c:pt>
                  <c:pt idx="102">
                    <c:v>11/10/2023</c:v>
                  </c:pt>
                  <c:pt idx="103">
                    <c:v>11/11/2023</c:v>
                  </c:pt>
                  <c:pt idx="104">
                    <c:v>11/12/2023</c:v>
                  </c:pt>
                  <c:pt idx="105">
                    <c:v>11/13/2023</c:v>
                  </c:pt>
                  <c:pt idx="106">
                    <c:v>11/14/2023</c:v>
                  </c:pt>
                  <c:pt idx="107">
                    <c:v>11/15/2023</c:v>
                  </c:pt>
                  <c:pt idx="108">
                    <c:v>11/16/2023</c:v>
                  </c:pt>
                  <c:pt idx="109">
                    <c:v>11/17/2023</c:v>
                  </c:pt>
                  <c:pt idx="110">
                    <c:v>11/18/2023</c:v>
                  </c:pt>
                  <c:pt idx="111">
                    <c:v>11/19/2023</c:v>
                  </c:pt>
                  <c:pt idx="112">
                    <c:v>11/20/2023</c:v>
                  </c:pt>
                  <c:pt idx="113">
                    <c:v>11/21/2023</c:v>
                  </c:pt>
                  <c:pt idx="114">
                    <c:v>11/22/2023</c:v>
                  </c:pt>
                  <c:pt idx="115">
                    <c:v>11/23/2023</c:v>
                  </c:pt>
                  <c:pt idx="116">
                    <c:v>11/24/2023</c:v>
                  </c:pt>
                  <c:pt idx="117">
                    <c:v>11/25/2023</c:v>
                  </c:pt>
                  <c:pt idx="118">
                    <c:v>11/26/2023</c:v>
                  </c:pt>
                  <c:pt idx="119">
                    <c:v>11/27/2023</c:v>
                  </c:pt>
                  <c:pt idx="120">
                    <c:v>11/28/2023</c:v>
                  </c:pt>
                  <c:pt idx="121">
                    <c:v>11/29/2023</c:v>
                  </c:pt>
                  <c:pt idx="122">
                    <c:v>11/30/2023</c:v>
                  </c:pt>
                  <c:pt idx="123">
                    <c:v>12/1/2023</c:v>
                  </c:pt>
                  <c:pt idx="124">
                    <c:v>12/4/2023</c:v>
                  </c:pt>
                  <c:pt idx="125">
                    <c:v>12/5/2023</c:v>
                  </c:pt>
                  <c:pt idx="126">
                    <c:v>12/7/2023</c:v>
                  </c:pt>
                  <c:pt idx="127">
                    <c:v>12/11/2023</c:v>
                  </c:pt>
                  <c:pt idx="128">
                    <c:v>12/12/2023</c:v>
                  </c:pt>
                  <c:pt idx="129">
                    <c:v>12/13/2023</c:v>
                  </c:pt>
                  <c:pt idx="130">
                    <c:v>12/14/2023</c:v>
                  </c:pt>
                  <c:pt idx="131">
                    <c:v>12/15/2023</c:v>
                  </c:pt>
                  <c:pt idx="132">
                    <c:v>12/18/2023</c:v>
                  </c:pt>
                  <c:pt idx="133">
                    <c:v>12/19/2023</c:v>
                  </c:pt>
                  <c:pt idx="134">
                    <c:v>12/20/2023</c:v>
                  </c:pt>
                  <c:pt idx="135">
                    <c:v>12/21/2023</c:v>
                  </c:pt>
                  <c:pt idx="136">
                    <c:v>12/22/2023</c:v>
                  </c:pt>
                  <c:pt idx="137">
                    <c:v>12/26/2023</c:v>
                  </c:pt>
                  <c:pt idx="138">
                    <c:v>12/27/2023</c:v>
                  </c:pt>
                  <c:pt idx="139">
                    <c:v>12/28/2023</c:v>
                  </c:pt>
                  <c:pt idx="140">
                    <c:v>12/29/2023</c:v>
                  </c:pt>
                  <c:pt idx="141">
                    <c:v>12/30/2023</c:v>
                  </c:pt>
                  <c:pt idx="142">
                    <c:v>12/31/2023</c:v>
                  </c:pt>
                  <c:pt idx="143">
                    <c:v>1/1/2024</c:v>
                  </c:pt>
                  <c:pt idx="144">
                    <c:v>1/2/2024</c:v>
                  </c:pt>
                  <c:pt idx="145">
                    <c:v>1/3/2024</c:v>
                  </c:pt>
                  <c:pt idx="146">
                    <c:v>1/4/2024</c:v>
                  </c:pt>
                  <c:pt idx="147">
                    <c:v>1/5/2024</c:v>
                  </c:pt>
                  <c:pt idx="148">
                    <c:v>1/6/2024</c:v>
                  </c:pt>
                  <c:pt idx="149">
                    <c:v>1/7/2024</c:v>
                  </c:pt>
                  <c:pt idx="150">
                    <c:v>1/8/2024</c:v>
                  </c:pt>
                  <c:pt idx="151">
                    <c:v>1/9/2024</c:v>
                  </c:pt>
                  <c:pt idx="152">
                    <c:v>1/10/2024</c:v>
                  </c:pt>
                  <c:pt idx="153">
                    <c:v>1/12/2024</c:v>
                  </c:pt>
                  <c:pt idx="154">
                    <c:v>1/13/2024</c:v>
                  </c:pt>
                  <c:pt idx="155">
                    <c:v>1/14/2024</c:v>
                  </c:pt>
                  <c:pt idx="156">
                    <c:v>1/15/2024</c:v>
                  </c:pt>
                  <c:pt idx="157">
                    <c:v>1/16/2024</c:v>
                  </c:pt>
                  <c:pt idx="158">
                    <c:v>1/18/2024</c:v>
                  </c:pt>
                  <c:pt idx="159">
                    <c:v>1/19/2024</c:v>
                  </c:pt>
                  <c:pt idx="160">
                    <c:v>1/20/2024</c:v>
                  </c:pt>
                  <c:pt idx="161">
                    <c:v>1/21/2024</c:v>
                  </c:pt>
                  <c:pt idx="162">
                    <c:v>1/22/2024</c:v>
                  </c:pt>
                  <c:pt idx="163">
                    <c:v>1/23/2024</c:v>
                  </c:pt>
                  <c:pt idx="164">
                    <c:v>1/24/2024</c:v>
                  </c:pt>
                  <c:pt idx="165">
                    <c:v>1/25/2024</c:v>
                  </c:pt>
                  <c:pt idx="166">
                    <c:v>1/26/2024</c:v>
                  </c:pt>
                  <c:pt idx="167">
                    <c:v>1/27/2024</c:v>
                  </c:pt>
                  <c:pt idx="168">
                    <c:v>1/28/2024</c:v>
                  </c:pt>
                  <c:pt idx="169">
                    <c:v>1/29/2024</c:v>
                  </c:pt>
                  <c:pt idx="170">
                    <c:v>1/30/2024</c:v>
                  </c:pt>
                  <c:pt idx="171">
                    <c:v>1/31/2024</c:v>
                  </c:pt>
                  <c:pt idx="172">
                    <c:v>2/1/2024</c:v>
                  </c:pt>
                  <c:pt idx="173">
                    <c:v>2/2/2024</c:v>
                  </c:pt>
                  <c:pt idx="174">
                    <c:v>2/3/2024</c:v>
                  </c:pt>
                  <c:pt idx="175">
                    <c:v>2/4/2024</c:v>
                  </c:pt>
                  <c:pt idx="176">
                    <c:v>2/5/2024</c:v>
                  </c:pt>
                  <c:pt idx="177">
                    <c:v>2/6/2024</c:v>
                  </c:pt>
                  <c:pt idx="178">
                    <c:v>2/7/2024</c:v>
                  </c:pt>
                  <c:pt idx="179">
                    <c:v>2/8/2024</c:v>
                  </c:pt>
                  <c:pt idx="180">
                    <c:v>2/9/2024</c:v>
                  </c:pt>
                  <c:pt idx="181">
                    <c:v>2/10/2024</c:v>
                  </c:pt>
                  <c:pt idx="182">
                    <c:v>2/11/2024</c:v>
                  </c:pt>
                  <c:pt idx="183">
                    <c:v>2/12/2024</c:v>
                  </c:pt>
                  <c:pt idx="184">
                    <c:v>2/13/2024</c:v>
                  </c:pt>
                  <c:pt idx="185">
                    <c:v>2/14/2024</c:v>
                  </c:pt>
                  <c:pt idx="186">
                    <c:v>2/15/2024</c:v>
                  </c:pt>
                  <c:pt idx="187">
                    <c:v>2/16/2024</c:v>
                  </c:pt>
                  <c:pt idx="188">
                    <c:v>2/17/2024</c:v>
                  </c:pt>
                  <c:pt idx="189">
                    <c:v>2/18/2024</c:v>
                  </c:pt>
                  <c:pt idx="190">
                    <c:v>2/19/2024</c:v>
                  </c:pt>
                  <c:pt idx="191">
                    <c:v>2/20/2024</c:v>
                  </c:pt>
                  <c:pt idx="192">
                    <c:v>2/21/2024</c:v>
                  </c:pt>
                  <c:pt idx="193">
                    <c:v>2/22/2024</c:v>
                  </c:pt>
                  <c:pt idx="194">
                    <c:v>2/24/2024</c:v>
                  </c:pt>
                  <c:pt idx="195">
                    <c:v>2/25/2024</c:v>
                  </c:pt>
                  <c:pt idx="196">
                    <c:v>2/26/2024</c:v>
                  </c:pt>
                  <c:pt idx="197">
                    <c:v>2/27/2024</c:v>
                  </c:pt>
                  <c:pt idx="198">
                    <c:v>2/28/2024</c:v>
                  </c:pt>
                  <c:pt idx="199">
                    <c:v>2/29/2024</c:v>
                  </c:pt>
                  <c:pt idx="200">
                    <c:v>3/1/2024</c:v>
                  </c:pt>
                  <c:pt idx="201">
                    <c:v>3/2/2024</c:v>
                  </c:pt>
                  <c:pt idx="202">
                    <c:v>3/3/2024</c:v>
                  </c:pt>
                  <c:pt idx="203">
                    <c:v>3/4/2024</c:v>
                  </c:pt>
                  <c:pt idx="204">
                    <c:v>3/5/2024</c:v>
                  </c:pt>
                  <c:pt idx="205">
                    <c:v>3/6/2024</c:v>
                  </c:pt>
                  <c:pt idx="206">
                    <c:v>3/7/2024</c:v>
                  </c:pt>
                  <c:pt idx="207">
                    <c:v>3/8/2024</c:v>
                  </c:pt>
                  <c:pt idx="208">
                    <c:v>3/9/2024</c:v>
                  </c:pt>
                  <c:pt idx="209">
                    <c:v>3/10/2024</c:v>
                  </c:pt>
                  <c:pt idx="210">
                    <c:v>3/11/2024</c:v>
                  </c:pt>
                  <c:pt idx="211">
                    <c:v>3/12/2024</c:v>
                  </c:pt>
                  <c:pt idx="212">
                    <c:v>3/13/2024</c:v>
                  </c:pt>
                  <c:pt idx="213">
                    <c:v>3/15/2024</c:v>
                  </c:pt>
                  <c:pt idx="214">
                    <c:v>3/16/2024</c:v>
                  </c:pt>
                  <c:pt idx="215">
                    <c:v>3/17/2024</c:v>
                  </c:pt>
                  <c:pt idx="216">
                    <c:v>3/18/2024</c:v>
                  </c:pt>
                  <c:pt idx="217">
                    <c:v>3/19/2024</c:v>
                  </c:pt>
                  <c:pt idx="218">
                    <c:v>3/20/2024</c:v>
                  </c:pt>
                  <c:pt idx="219">
                    <c:v>3/21/2024</c:v>
                  </c:pt>
                  <c:pt idx="220">
                    <c:v>3/22/2024</c:v>
                  </c:pt>
                  <c:pt idx="221">
                    <c:v>3/23/2024</c:v>
                  </c:pt>
                  <c:pt idx="222">
                    <c:v>3/24/2024</c:v>
                  </c:pt>
                  <c:pt idx="223">
                    <c:v>3/25/2024</c:v>
                  </c:pt>
                  <c:pt idx="224">
                    <c:v>3/27/2024</c:v>
                  </c:pt>
                  <c:pt idx="225">
                    <c:v>3/28/2024</c:v>
                  </c:pt>
                  <c:pt idx="226">
                    <c:v>3/29/2024</c:v>
                  </c:pt>
                  <c:pt idx="227">
                    <c:v>3/30/2024</c:v>
                  </c:pt>
                  <c:pt idx="228">
                    <c:v>3/31/2024</c:v>
                  </c:pt>
                  <c:pt idx="229">
                    <c:v>4/1/2024</c:v>
                  </c:pt>
                  <c:pt idx="230">
                    <c:v>4/2/2024</c:v>
                  </c:pt>
                  <c:pt idx="231">
                    <c:v>4/3/2024</c:v>
                  </c:pt>
                  <c:pt idx="232">
                    <c:v>4/4/2024</c:v>
                  </c:pt>
                  <c:pt idx="233">
                    <c:v>4/6/2024</c:v>
                  </c:pt>
                  <c:pt idx="234">
                    <c:v>4/7/2024</c:v>
                  </c:pt>
                  <c:pt idx="235">
                    <c:v>4/8/2024</c:v>
                  </c:pt>
                  <c:pt idx="236">
                    <c:v>4/9/2024</c:v>
                  </c:pt>
                  <c:pt idx="237">
                    <c:v>4/10/2024</c:v>
                  </c:pt>
                  <c:pt idx="238">
                    <c:v>4/11/2024</c:v>
                  </c:pt>
                  <c:pt idx="239">
                    <c:v>4/12/2024</c:v>
                  </c:pt>
                  <c:pt idx="240">
                    <c:v>4/13/2024</c:v>
                  </c:pt>
                  <c:pt idx="241">
                    <c:v>4/14/2024</c:v>
                  </c:pt>
                  <c:pt idx="242">
                    <c:v>4/15/2024</c:v>
                  </c:pt>
                  <c:pt idx="243">
                    <c:v>4/17/2024</c:v>
                  </c:pt>
                  <c:pt idx="244">
                    <c:v>4/18/2024</c:v>
                  </c:pt>
                  <c:pt idx="245">
                    <c:v>4/19/2024</c:v>
                  </c:pt>
                  <c:pt idx="246">
                    <c:v>4/20/2024</c:v>
                  </c:pt>
                  <c:pt idx="247">
                    <c:v>4/21/2024</c:v>
                  </c:pt>
                  <c:pt idx="248">
                    <c:v>4/22/2024</c:v>
                  </c:pt>
                  <c:pt idx="249">
                    <c:v>4/23/2024</c:v>
                  </c:pt>
                  <c:pt idx="250">
                    <c:v>4/24/2024</c:v>
                  </c:pt>
                  <c:pt idx="251">
                    <c:v>4/25/2024</c:v>
                  </c:pt>
                  <c:pt idx="252">
                    <c:v>4/26/2024</c:v>
                  </c:pt>
                  <c:pt idx="253">
                    <c:v>4/27/2024</c:v>
                  </c:pt>
                  <c:pt idx="254">
                    <c:v>4/28/2024</c:v>
                  </c:pt>
                  <c:pt idx="255">
                    <c:v>4/29/2024</c:v>
                  </c:pt>
                  <c:pt idx="256">
                    <c:v>4/30/2024</c:v>
                  </c:pt>
                  <c:pt idx="257">
                    <c:v>5/2/2024</c:v>
                  </c:pt>
                  <c:pt idx="258">
                    <c:v>5/3/2024</c:v>
                  </c:pt>
                  <c:pt idx="259">
                    <c:v>5/4/2024</c:v>
                  </c:pt>
                  <c:pt idx="260">
                    <c:v>5/5/2024</c:v>
                  </c:pt>
                  <c:pt idx="261">
                    <c:v>5/6/2024</c:v>
                  </c:pt>
                  <c:pt idx="262">
                    <c:v>5/7/2024</c:v>
                  </c:pt>
                  <c:pt idx="263">
                    <c:v>5/8/2024</c:v>
                  </c:pt>
                  <c:pt idx="264">
                    <c:v>5/9/2024</c:v>
                  </c:pt>
                  <c:pt idx="265">
                    <c:v>5/10/2024</c:v>
                  </c:pt>
                  <c:pt idx="266">
                    <c:v>5/11/2024</c:v>
                  </c:pt>
                  <c:pt idx="267">
                    <c:v>5/12/2024</c:v>
                  </c:pt>
                  <c:pt idx="268">
                    <c:v>5/13/2024</c:v>
                  </c:pt>
                  <c:pt idx="269">
                    <c:v>5/14/2024</c:v>
                  </c:pt>
                  <c:pt idx="270">
                    <c:v>5/15/2024</c:v>
                  </c:pt>
                  <c:pt idx="271">
                    <c:v>5/16/2024</c:v>
                  </c:pt>
                  <c:pt idx="272">
                    <c:v>5/17/2024</c:v>
                  </c:pt>
                  <c:pt idx="273">
                    <c:v>5/18/2024</c:v>
                  </c:pt>
                  <c:pt idx="274">
                    <c:v>5/19/2024</c:v>
                  </c:pt>
                  <c:pt idx="275">
                    <c:v>5/20/2024</c:v>
                  </c:pt>
                  <c:pt idx="276">
                    <c:v>5/21/2024</c:v>
                  </c:pt>
                  <c:pt idx="277">
                    <c:v>5/22/2024</c:v>
                  </c:pt>
                  <c:pt idx="278">
                    <c:v>5/23/2024</c:v>
                  </c:pt>
                  <c:pt idx="279">
                    <c:v>5/24/2024</c:v>
                  </c:pt>
                  <c:pt idx="280">
                    <c:v>5/25/2024</c:v>
                  </c:pt>
                  <c:pt idx="281">
                    <c:v>5/26/2024</c:v>
                  </c:pt>
                  <c:pt idx="282">
                    <c:v>5/27/2024</c:v>
                  </c:pt>
                  <c:pt idx="283">
                    <c:v>5/28/2024</c:v>
                  </c:pt>
                  <c:pt idx="284">
                    <c:v>5/30/2024</c:v>
                  </c:pt>
                  <c:pt idx="285">
                    <c:v>5/31/2024</c:v>
                  </c:pt>
                  <c:pt idx="286">
                    <c:v>6/1/2024</c:v>
                  </c:pt>
                  <c:pt idx="287">
                    <c:v>6/2/2024</c:v>
                  </c:pt>
                  <c:pt idx="288">
                    <c:v>6/3/2024</c:v>
                  </c:pt>
                  <c:pt idx="289">
                    <c:v>6/4/2024</c:v>
                  </c:pt>
                  <c:pt idx="290">
                    <c:v>6/5/2024</c:v>
                  </c:pt>
                  <c:pt idx="291">
                    <c:v>6/6/2024</c:v>
                  </c:pt>
                  <c:pt idx="292">
                    <c:v>6/7/2024</c:v>
                  </c:pt>
                  <c:pt idx="293">
                    <c:v>6/8/2024</c:v>
                  </c:pt>
                  <c:pt idx="294">
                    <c:v>6/9/2024</c:v>
                  </c:pt>
                  <c:pt idx="295">
                    <c:v>6/10/2024</c:v>
                  </c:pt>
                  <c:pt idx="296">
                    <c:v>6/11/2024</c:v>
                  </c:pt>
                  <c:pt idx="297">
                    <c:v>6/12/2024</c:v>
                  </c:pt>
                  <c:pt idx="298">
                    <c:v>6/13/2024</c:v>
                  </c:pt>
                  <c:pt idx="299">
                    <c:v>6/14/2024</c:v>
                  </c:pt>
                  <c:pt idx="300">
                    <c:v>6/15/2024</c:v>
                  </c:pt>
                  <c:pt idx="301">
                    <c:v>6/16/2024</c:v>
                  </c:pt>
                  <c:pt idx="302">
                    <c:v>6/17/2024</c:v>
                  </c:pt>
                  <c:pt idx="303">
                    <c:v>6/18/2024</c:v>
                  </c:pt>
                  <c:pt idx="304">
                    <c:v>6/19/2024</c:v>
                  </c:pt>
                  <c:pt idx="305">
                    <c:v>6/20/2024</c:v>
                  </c:pt>
                  <c:pt idx="306">
                    <c:v>6/21/2024</c:v>
                  </c:pt>
                  <c:pt idx="307">
                    <c:v>6/22/2024</c:v>
                  </c:pt>
                  <c:pt idx="308">
                    <c:v>6/23/2024</c:v>
                  </c:pt>
                  <c:pt idx="309">
                    <c:v>6/24/2024</c:v>
                  </c:pt>
                  <c:pt idx="310">
                    <c:v>6/25/2024</c:v>
                  </c:pt>
                  <c:pt idx="311">
                    <c:v>6/26/2024</c:v>
                  </c:pt>
                  <c:pt idx="312">
                    <c:v>6/27/2024</c:v>
                  </c:pt>
                  <c:pt idx="313">
                    <c:v>6/28/2024</c:v>
                  </c:pt>
                  <c:pt idx="314">
                    <c:v>6/29/2024</c:v>
                  </c:pt>
                  <c:pt idx="315">
                    <c:v>6/30/2024</c:v>
                  </c:pt>
                  <c:pt idx="316">
                    <c:v>7/1/2024</c:v>
                  </c:pt>
                  <c:pt idx="317">
                    <c:v>7/2/2024</c:v>
                  </c:pt>
                  <c:pt idx="318">
                    <c:v>7/3/2024</c:v>
                  </c:pt>
                  <c:pt idx="319">
                    <c:v>7/4/2024</c:v>
                  </c:pt>
                  <c:pt idx="320">
                    <c:v>7/5/2024</c:v>
                  </c:pt>
                  <c:pt idx="321">
                    <c:v>7/6/2024</c:v>
                  </c:pt>
                  <c:pt idx="322">
                    <c:v>7/7/2024</c:v>
                  </c:pt>
                  <c:pt idx="323">
                    <c:v>7/8/2024</c:v>
                  </c:pt>
                  <c:pt idx="324">
                    <c:v>7/9/2024</c:v>
                  </c:pt>
                  <c:pt idx="325">
                    <c:v>7/10/2024</c:v>
                  </c:pt>
                  <c:pt idx="326">
                    <c:v>7/11/2024</c:v>
                  </c:pt>
                  <c:pt idx="327">
                    <c:v>7/12/2024</c:v>
                  </c:pt>
                  <c:pt idx="328">
                    <c:v>7/13/2024</c:v>
                  </c:pt>
                  <c:pt idx="329">
                    <c:v>7/14/2024</c:v>
                  </c:pt>
                  <c:pt idx="330">
                    <c:v>7/15/2024</c:v>
                  </c:pt>
                  <c:pt idx="331">
                    <c:v>7/16/2024</c:v>
                  </c:pt>
                  <c:pt idx="332">
                    <c:v>7/17/2024</c:v>
                  </c:pt>
                  <c:pt idx="333">
                    <c:v>7/18/2024</c:v>
                  </c:pt>
                  <c:pt idx="334">
                    <c:v>7/19/2024</c:v>
                  </c:pt>
                  <c:pt idx="335">
                    <c:v>7/20/2024</c:v>
                  </c:pt>
                  <c:pt idx="336">
                    <c:v>7/21/2024</c:v>
                  </c:pt>
                  <c:pt idx="337">
                    <c:v>7/22/2024</c:v>
                  </c:pt>
                  <c:pt idx="338">
                    <c:v>7/23/2024</c:v>
                  </c:pt>
                  <c:pt idx="339">
                    <c:v>7/24/2024</c:v>
                  </c:pt>
                  <c:pt idx="340">
                    <c:v>7/25/2024</c:v>
                  </c:pt>
                  <c:pt idx="341">
                    <c:v>7/26/2024</c:v>
                  </c:pt>
                  <c:pt idx="342">
                    <c:v>7/27/2024</c:v>
                  </c:pt>
                  <c:pt idx="343">
                    <c:v>7/28/2024</c:v>
                  </c:pt>
                  <c:pt idx="344">
                    <c:v>7/29/2024</c:v>
                  </c:pt>
                  <c:pt idx="345">
                    <c:v>7/30/2024</c:v>
                  </c:pt>
                  <c:pt idx="346">
                    <c:v>7/31/2024</c:v>
                  </c:pt>
                  <c:pt idx="347">
                    <c:v>8/1/2024</c:v>
                  </c:pt>
                  <c:pt idx="348">
                    <c:v>8/2/2024</c:v>
                  </c:pt>
                  <c:pt idx="349">
                    <c:v>8/3/2024</c:v>
                  </c:pt>
                  <c:pt idx="350">
                    <c:v>8/4/2024</c:v>
                  </c:pt>
                  <c:pt idx="351">
                    <c:v>8/5/2024</c:v>
                  </c:pt>
                  <c:pt idx="352">
                    <c:v>8/6/2024</c:v>
                  </c:pt>
                  <c:pt idx="353">
                    <c:v>8/7/2024</c:v>
                  </c:pt>
                  <c:pt idx="354">
                    <c:v>8/9/2024</c:v>
                  </c:pt>
                  <c:pt idx="355">
                    <c:v>8/10/2024</c:v>
                  </c:pt>
                  <c:pt idx="356">
                    <c:v>8/12/2024</c:v>
                  </c:pt>
                  <c:pt idx="357">
                    <c:v>8/13/2024</c:v>
                  </c:pt>
                  <c:pt idx="358">
                    <c:v>8/14/2024</c:v>
                  </c:pt>
                  <c:pt idx="359">
                    <c:v>8/15/2024</c:v>
                  </c:pt>
                  <c:pt idx="360">
                    <c:v>8/16/2024</c:v>
                  </c:pt>
                  <c:pt idx="361">
                    <c:v>8/17/2024</c:v>
                  </c:pt>
                  <c:pt idx="362">
                    <c:v>8/18/2024</c:v>
                  </c:pt>
                  <c:pt idx="363">
                    <c:v>8/19/2024</c:v>
                  </c:pt>
                  <c:pt idx="364">
                    <c:v>8/20/2024</c:v>
                  </c:pt>
                  <c:pt idx="365">
                    <c:v>8/21/2024</c:v>
                  </c:pt>
                  <c:pt idx="366">
                    <c:v>8/22/2024</c:v>
                  </c:pt>
                  <c:pt idx="367">
                    <c:v>8/23/2024</c:v>
                  </c:pt>
                  <c:pt idx="368">
                    <c:v>8/24/2024</c:v>
                  </c:pt>
                  <c:pt idx="369">
                    <c:v>8/25/2024</c:v>
                  </c:pt>
                  <c:pt idx="370">
                    <c:v>8/26/2024</c:v>
                  </c:pt>
                  <c:pt idx="371">
                    <c:v>8/27/2024</c:v>
                  </c:pt>
                  <c:pt idx="372">
                    <c:v>8/29/2024</c:v>
                  </c:pt>
                  <c:pt idx="373">
                    <c:v>8/30/2024</c:v>
                  </c:pt>
                  <c:pt idx="374">
                    <c:v>8/31/2024</c:v>
                  </c:pt>
                  <c:pt idx="375">
                    <c:v>9/1/2024</c:v>
                  </c:pt>
                  <c:pt idx="376">
                    <c:v>9/2/2024</c:v>
                  </c:pt>
                  <c:pt idx="377">
                    <c:v>9/3/2024</c:v>
                  </c:pt>
                  <c:pt idx="378">
                    <c:v>9/4/2024</c:v>
                  </c:pt>
                  <c:pt idx="379">
                    <c:v>9/5/2024</c:v>
                  </c:pt>
                  <c:pt idx="380">
                    <c:v>9/6/2024</c:v>
                  </c:pt>
                  <c:pt idx="381">
                    <c:v>9/7/2024</c:v>
                  </c:pt>
                  <c:pt idx="382">
                    <c:v>9/8/2024</c:v>
                  </c:pt>
                  <c:pt idx="383">
                    <c:v>9/9/2024</c:v>
                  </c:pt>
                  <c:pt idx="384">
                    <c:v>9/10/2024</c:v>
                  </c:pt>
                  <c:pt idx="385">
                    <c:v>9/11/2024</c:v>
                  </c:pt>
                  <c:pt idx="386">
                    <c:v>9/12/2024</c:v>
                  </c:pt>
                  <c:pt idx="387">
                    <c:v>9/13/2024</c:v>
                  </c:pt>
                  <c:pt idx="388">
                    <c:v>9/14/2024</c:v>
                  </c:pt>
                  <c:pt idx="389">
                    <c:v>9/15/2024</c:v>
                  </c:pt>
                  <c:pt idx="390">
                    <c:v>9/16/2024</c:v>
                  </c:pt>
                  <c:pt idx="391">
                    <c:v>9/17/2024</c:v>
                  </c:pt>
                  <c:pt idx="392">
                    <c:v>9/18/2024</c:v>
                  </c:pt>
                  <c:pt idx="393">
                    <c:v>9/19/2024</c:v>
                  </c:pt>
                  <c:pt idx="394">
                    <c:v>9/20/2024</c:v>
                  </c:pt>
                  <c:pt idx="395">
                    <c:v>9/21/2024</c:v>
                  </c:pt>
                  <c:pt idx="396">
                    <c:v>9/22/2024</c:v>
                  </c:pt>
                  <c:pt idx="397">
                    <c:v>9/23/2024</c:v>
                  </c:pt>
                  <c:pt idx="398">
                    <c:v>9/24/2024</c:v>
                  </c:pt>
                  <c:pt idx="399">
                    <c:v>9/25/2024</c:v>
                  </c:pt>
                  <c:pt idx="400">
                    <c:v>9/26/2024</c:v>
                  </c:pt>
                  <c:pt idx="401">
                    <c:v>9/27/2024</c:v>
                  </c:pt>
                  <c:pt idx="402">
                    <c:v>9/28/2024</c:v>
                  </c:pt>
                  <c:pt idx="403">
                    <c:v>9/29/2024</c:v>
                  </c:pt>
                  <c:pt idx="404">
                    <c:v>9/30/2024</c:v>
                  </c:pt>
                  <c:pt idx="405">
                    <c:v>10/1/2024</c:v>
                  </c:pt>
                  <c:pt idx="406">
                    <c:v>10/2/2024</c:v>
                  </c:pt>
                  <c:pt idx="407">
                    <c:v>10/3/2024</c:v>
                  </c:pt>
                  <c:pt idx="408">
                    <c:v>10/4/2024</c:v>
                  </c:pt>
                  <c:pt idx="409">
                    <c:v>10/5/2024</c:v>
                  </c:pt>
                  <c:pt idx="410">
                    <c:v>10/6/2024</c:v>
                  </c:pt>
                  <c:pt idx="411">
                    <c:v>10/7/2024</c:v>
                  </c:pt>
                  <c:pt idx="412">
                    <c:v>10/8/2024</c:v>
                  </c:pt>
                  <c:pt idx="413">
                    <c:v>10/10/2024</c:v>
                  </c:pt>
                  <c:pt idx="414">
                    <c:v>10/11/2024</c:v>
                  </c:pt>
                  <c:pt idx="415">
                    <c:v>10/12/2024</c:v>
                  </c:pt>
                  <c:pt idx="416">
                    <c:v>10/13/2024</c:v>
                  </c:pt>
                  <c:pt idx="417">
                    <c:v>10/14/2024</c:v>
                  </c:pt>
                  <c:pt idx="418">
                    <c:v>10/15/2024</c:v>
                  </c:pt>
                  <c:pt idx="419">
                    <c:v>10/16/2024</c:v>
                  </c:pt>
                  <c:pt idx="420">
                    <c:v>10/17/2024</c:v>
                  </c:pt>
                  <c:pt idx="421">
                    <c:v>10/19/2024</c:v>
                  </c:pt>
                  <c:pt idx="422">
                    <c:v>10/20/2024</c:v>
                  </c:pt>
                  <c:pt idx="423">
                    <c:v>10/21/2024</c:v>
                  </c:pt>
                  <c:pt idx="424">
                    <c:v>10/22/2024</c:v>
                  </c:pt>
                  <c:pt idx="425">
                    <c:v>10/23/2024</c:v>
                  </c:pt>
                  <c:pt idx="426">
                    <c:v>10/24/2024</c:v>
                  </c:pt>
                  <c:pt idx="427">
                    <c:v>10/25/2024</c:v>
                  </c:pt>
                  <c:pt idx="428">
                    <c:v>10/26/2024</c:v>
                  </c:pt>
                  <c:pt idx="429">
                    <c:v>10/27/2024</c:v>
                  </c:pt>
                  <c:pt idx="430">
                    <c:v>10/28/2024</c:v>
                  </c:pt>
                  <c:pt idx="431">
                    <c:v>10/29/2024</c:v>
                  </c:pt>
                  <c:pt idx="432">
                    <c:v>10/30/2024</c:v>
                  </c:pt>
                  <c:pt idx="433">
                    <c:v>10/31/2024</c:v>
                  </c:pt>
                  <c:pt idx="434">
                    <c:v>11/1/2024</c:v>
                  </c:pt>
                  <c:pt idx="435">
                    <c:v>11/2/2024</c:v>
                  </c:pt>
                  <c:pt idx="436">
                    <c:v>11/3/2024</c:v>
                  </c:pt>
                  <c:pt idx="437">
                    <c:v>11/4/2024</c:v>
                  </c:pt>
                  <c:pt idx="438">
                    <c:v>11/5/2024</c:v>
                  </c:pt>
                  <c:pt idx="439">
                    <c:v>11/6/2024</c:v>
                  </c:pt>
                  <c:pt idx="440">
                    <c:v>11/8/2024</c:v>
                  </c:pt>
                  <c:pt idx="441">
                    <c:v>11/9/2024</c:v>
                  </c:pt>
                  <c:pt idx="442">
                    <c:v>11/10/2024</c:v>
                  </c:pt>
                  <c:pt idx="443">
                    <c:v>11/13/2024</c:v>
                  </c:pt>
                  <c:pt idx="444">
                    <c:v>11/15/2024</c:v>
                  </c:pt>
                  <c:pt idx="445">
                    <c:v>11/16/2024</c:v>
                  </c:pt>
                  <c:pt idx="446">
                    <c:v>11/17/2024</c:v>
                  </c:pt>
                  <c:pt idx="447">
                    <c:v>11/18/2024</c:v>
                  </c:pt>
                  <c:pt idx="448">
                    <c:v>11/19/2024</c:v>
                  </c:pt>
                  <c:pt idx="449">
                    <c:v>11/20/2024</c:v>
                  </c:pt>
                  <c:pt idx="450">
                    <c:v>11/21/2024</c:v>
                  </c:pt>
                  <c:pt idx="451">
                    <c:v>11/22/2024</c:v>
                  </c:pt>
                  <c:pt idx="452">
                    <c:v>11/23/2024</c:v>
                  </c:pt>
                  <c:pt idx="453">
                    <c:v>11/24/2024</c:v>
                  </c:pt>
                  <c:pt idx="454">
                    <c:v>11/25/2024</c:v>
                  </c:pt>
                  <c:pt idx="455">
                    <c:v>11/26/2024</c:v>
                  </c:pt>
                  <c:pt idx="456">
                    <c:v>11/27/2024</c:v>
                  </c:pt>
                  <c:pt idx="457">
                    <c:v>11/28/2024</c:v>
                  </c:pt>
                  <c:pt idx="458">
                    <c:v>11/29/2024</c:v>
                  </c:pt>
                  <c:pt idx="459">
                    <c:v>11/30/2024</c:v>
                  </c:pt>
                  <c:pt idx="460">
                    <c:v>12/1/2024</c:v>
                  </c:pt>
                  <c:pt idx="461">
                    <c:v>12/2/2024</c:v>
                  </c:pt>
                  <c:pt idx="462">
                    <c:v>12/3/2024</c:v>
                  </c:pt>
                  <c:pt idx="463">
                    <c:v>12/4/2024</c:v>
                  </c:pt>
                  <c:pt idx="464">
                    <c:v>12/5/2024</c:v>
                  </c:pt>
                  <c:pt idx="465">
                    <c:v>12/6/2024</c:v>
                  </c:pt>
                  <c:pt idx="466">
                    <c:v>12/7/2024</c:v>
                  </c:pt>
                  <c:pt idx="467">
                    <c:v>12/8/2024</c:v>
                  </c:pt>
                  <c:pt idx="468">
                    <c:v>12/9/2024</c:v>
                  </c:pt>
                  <c:pt idx="469">
                    <c:v>12/10/2024</c:v>
                  </c:pt>
                  <c:pt idx="470">
                    <c:v>12/11/2024</c:v>
                  </c:pt>
                  <c:pt idx="471">
                    <c:v>12/12/2024</c:v>
                  </c:pt>
                  <c:pt idx="472">
                    <c:v>12/13/2024</c:v>
                  </c:pt>
                  <c:pt idx="473">
                    <c:v>12/14/2024</c:v>
                  </c:pt>
                  <c:pt idx="474">
                    <c:v>12/15/2024</c:v>
                  </c:pt>
                  <c:pt idx="475">
                    <c:v>12/16/2024</c:v>
                  </c:pt>
                  <c:pt idx="476">
                    <c:v>12/17/2024</c:v>
                  </c:pt>
                  <c:pt idx="477">
                    <c:v>12/18/2024</c:v>
                  </c:pt>
                  <c:pt idx="478">
                    <c:v>12/19/2024</c:v>
                  </c:pt>
                  <c:pt idx="479">
                    <c:v>12/20/2024</c:v>
                  </c:pt>
                  <c:pt idx="480">
                    <c:v>12/21/2024</c:v>
                  </c:pt>
                  <c:pt idx="481">
                    <c:v>12/22/2024</c:v>
                  </c:pt>
                  <c:pt idx="482">
                    <c:v>12/23/2024</c:v>
                  </c:pt>
                  <c:pt idx="483">
                    <c:v>12/24/2024</c:v>
                  </c:pt>
                  <c:pt idx="484">
                    <c:v>12/25/2024</c:v>
                  </c:pt>
                  <c:pt idx="485">
                    <c:v>12/26/2024</c:v>
                  </c:pt>
                  <c:pt idx="486">
                    <c:v>12/27/2024</c:v>
                  </c:pt>
                  <c:pt idx="487">
                    <c:v>12/28/2024</c:v>
                  </c:pt>
                  <c:pt idx="488">
                    <c:v>12/29/2024</c:v>
                  </c:pt>
                  <c:pt idx="489">
                    <c:v>12/30/2024</c:v>
                  </c:pt>
                  <c:pt idx="490">
                    <c:v>12/31/2024</c:v>
                  </c:pt>
                  <c:pt idx="491">
                    <c:v>1/2/2025</c:v>
                  </c:pt>
                  <c:pt idx="492">
                    <c:v>1/3/2025</c:v>
                  </c:pt>
                  <c:pt idx="493">
                    <c:v>1/4/2025</c:v>
                  </c:pt>
                  <c:pt idx="494">
                    <c:v>1/5/2025</c:v>
                  </c:pt>
                  <c:pt idx="495">
                    <c:v>1/6/2025</c:v>
                  </c:pt>
                  <c:pt idx="496">
                    <c:v>1/7/2025</c:v>
                  </c:pt>
                  <c:pt idx="497">
                    <c:v>1/8/2025</c:v>
                  </c:pt>
                  <c:pt idx="498">
                    <c:v>1/9/2025</c:v>
                  </c:pt>
                  <c:pt idx="499">
                    <c:v>1/10/2025</c:v>
                  </c:pt>
                  <c:pt idx="500">
                    <c:v>1/11/2025</c:v>
                  </c:pt>
                  <c:pt idx="501">
                    <c:v>1/12/2025</c:v>
                  </c:pt>
                  <c:pt idx="502">
                    <c:v>1/13/2025</c:v>
                  </c:pt>
                  <c:pt idx="503">
                    <c:v>1/14/2025</c:v>
                  </c:pt>
                  <c:pt idx="504">
                    <c:v>1/15/2025</c:v>
                  </c:pt>
                  <c:pt idx="505">
                    <c:v>1/16/2025</c:v>
                  </c:pt>
                  <c:pt idx="506">
                    <c:v>1/17/2025</c:v>
                  </c:pt>
                  <c:pt idx="507">
                    <c:v>1/18/2025</c:v>
                  </c:pt>
                  <c:pt idx="508">
                    <c:v>1/19/2025</c:v>
                  </c:pt>
                  <c:pt idx="509">
                    <c:v>1/20/2025</c:v>
                  </c:pt>
                  <c:pt idx="510">
                    <c:v>1/21/2025</c:v>
                  </c:pt>
                  <c:pt idx="511">
                    <c:v>1/22/2025</c:v>
                  </c:pt>
                  <c:pt idx="512">
                    <c:v>1/24/2025</c:v>
                  </c:pt>
                  <c:pt idx="513">
                    <c:v>1/25/2025</c:v>
                  </c:pt>
                  <c:pt idx="514">
                    <c:v>1/26/2025</c:v>
                  </c:pt>
                  <c:pt idx="515">
                    <c:v>1/27/2025</c:v>
                  </c:pt>
                  <c:pt idx="516">
                    <c:v>1/30/2025</c:v>
                  </c:pt>
                  <c:pt idx="517">
                    <c:v>1/31/2025</c:v>
                  </c:pt>
                  <c:pt idx="518">
                    <c:v>2/1/2025</c:v>
                  </c:pt>
                  <c:pt idx="519">
                    <c:v>2/2/2025</c:v>
                  </c:pt>
                  <c:pt idx="520">
                    <c:v>2/3/2025</c:v>
                  </c:pt>
                  <c:pt idx="521">
                    <c:v>2/4/2025</c:v>
                  </c:pt>
                  <c:pt idx="522">
                    <c:v>2/5/2025</c:v>
                  </c:pt>
                  <c:pt idx="523">
                    <c:v>2/6/2025</c:v>
                  </c:pt>
                  <c:pt idx="524">
                    <c:v>2/7/2025</c:v>
                  </c:pt>
                  <c:pt idx="525">
                    <c:v>2/9/2025</c:v>
                  </c:pt>
                  <c:pt idx="526">
                    <c:v>2/10/2025</c:v>
                  </c:pt>
                  <c:pt idx="527">
                    <c:v>2/11/2025</c:v>
                  </c:pt>
                  <c:pt idx="528">
                    <c:v>2/12/2025</c:v>
                  </c:pt>
                  <c:pt idx="529">
                    <c:v>2/13/2025</c:v>
                  </c:pt>
                  <c:pt idx="530">
                    <c:v>2/14/2025</c:v>
                  </c:pt>
                  <c:pt idx="531">
                    <c:v>2/15/2025</c:v>
                  </c:pt>
                  <c:pt idx="532">
                    <c:v>2/16/2025</c:v>
                  </c:pt>
                  <c:pt idx="533">
                    <c:v>2/17/2025</c:v>
                  </c:pt>
                  <c:pt idx="534">
                    <c:v>2/18/2025</c:v>
                  </c:pt>
                  <c:pt idx="535">
                    <c:v>2/20/2025</c:v>
                  </c:pt>
                  <c:pt idx="536">
                    <c:v>2/21/2025</c:v>
                  </c:pt>
                  <c:pt idx="537">
                    <c:v>2/23/2025</c:v>
                  </c:pt>
                  <c:pt idx="538">
                    <c:v>2/24/2025</c:v>
                  </c:pt>
                  <c:pt idx="539">
                    <c:v>2/25/2025</c:v>
                  </c:pt>
                  <c:pt idx="540">
                    <c:v>2/26/2025</c:v>
                  </c:pt>
                  <c:pt idx="541">
                    <c:v>2/27/2025</c:v>
                  </c:pt>
                  <c:pt idx="542">
                    <c:v>2/28/2025</c:v>
                  </c:pt>
                  <c:pt idx="543">
                    <c:v>3/1/2025</c:v>
                  </c:pt>
                  <c:pt idx="544">
                    <c:v>3/2/2025</c:v>
                  </c:pt>
                  <c:pt idx="545">
                    <c:v>3/3/2025</c:v>
                  </c:pt>
                  <c:pt idx="546">
                    <c:v>3/4/2025</c:v>
                  </c:pt>
                  <c:pt idx="547">
                    <c:v>3/5/2025</c:v>
                  </c:pt>
                  <c:pt idx="548">
                    <c:v>3/6/2025</c:v>
                  </c:pt>
                  <c:pt idx="549">
                    <c:v>3/7/2025</c:v>
                  </c:pt>
                  <c:pt idx="550">
                    <c:v>3/8/2025</c:v>
                  </c:pt>
                  <c:pt idx="551">
                    <c:v>3/9/2025</c:v>
                  </c:pt>
                  <c:pt idx="552">
                    <c:v>3/10/2025</c:v>
                  </c:pt>
                  <c:pt idx="553">
                    <c:v>3/11/2025</c:v>
                  </c:pt>
                  <c:pt idx="554">
                    <c:v>3/12/2025</c:v>
                  </c:pt>
                  <c:pt idx="555">
                    <c:v>3/13/2025</c:v>
                  </c:pt>
                  <c:pt idx="556">
                    <c:v>3/14/2025</c:v>
                  </c:pt>
                  <c:pt idx="557">
                    <c:v>3/15/2025</c:v>
                  </c:pt>
                  <c:pt idx="558">
                    <c:v>3/16/2025</c:v>
                  </c:pt>
                  <c:pt idx="559">
                    <c:v>3/17/2025</c:v>
                  </c:pt>
                  <c:pt idx="560">
                    <c:v>3/18/2025</c:v>
                  </c:pt>
                  <c:pt idx="561">
                    <c:v>3/19/2025</c:v>
                  </c:pt>
                  <c:pt idx="562">
                    <c:v>3/20/2025</c:v>
                  </c:pt>
                  <c:pt idx="563">
                    <c:v>3/21/2025</c:v>
                  </c:pt>
                  <c:pt idx="564">
                    <c:v>3/22/2025</c:v>
                  </c:pt>
                  <c:pt idx="565">
                    <c:v>3/23/2025</c:v>
                  </c:pt>
                  <c:pt idx="566">
                    <c:v>3/24/2025</c:v>
                  </c:pt>
                  <c:pt idx="567">
                    <c:v>3/25/2025</c:v>
                  </c:pt>
                  <c:pt idx="568">
                    <c:v>3/26/2025</c:v>
                  </c:pt>
                  <c:pt idx="569">
                    <c:v>3/27/2025</c:v>
                  </c:pt>
                  <c:pt idx="570">
                    <c:v>3/28/2025</c:v>
                  </c:pt>
                  <c:pt idx="571">
                    <c:v>3/29/2025</c:v>
                  </c:pt>
                  <c:pt idx="572">
                    <c:v>3/30/2025</c:v>
                  </c:pt>
                  <c:pt idx="573">
                    <c:v>3/31/2025</c:v>
                  </c:pt>
                  <c:pt idx="574">
                    <c:v>4/1/2025</c:v>
                  </c:pt>
                  <c:pt idx="575">
                    <c:v>4/2/2025</c:v>
                  </c:pt>
                  <c:pt idx="576">
                    <c:v>4/3/2025</c:v>
                  </c:pt>
                  <c:pt idx="577">
                    <c:v>4/4/2025</c:v>
                  </c:pt>
                  <c:pt idx="578">
                    <c:v>4/5/2025</c:v>
                  </c:pt>
                  <c:pt idx="579">
                    <c:v>4/6/2025</c:v>
                  </c:pt>
                  <c:pt idx="580">
                    <c:v>4/7/2025</c:v>
                  </c:pt>
                  <c:pt idx="581">
                    <c:v>4/8/2025</c:v>
                  </c:pt>
                  <c:pt idx="582">
                    <c:v>4/9/2025</c:v>
                  </c:pt>
                  <c:pt idx="583">
                    <c:v>4/10/2025</c:v>
                  </c:pt>
                  <c:pt idx="584">
                    <c:v>4/11/2025</c:v>
                  </c:pt>
                  <c:pt idx="585">
                    <c:v>4/12/2025</c:v>
                  </c:pt>
                  <c:pt idx="586">
                    <c:v>4/13/2025</c:v>
                  </c:pt>
                  <c:pt idx="587">
                    <c:v>4/14/2025</c:v>
                  </c:pt>
                  <c:pt idx="588">
                    <c:v>4/15/2025</c:v>
                  </c:pt>
                  <c:pt idx="589">
                    <c:v>4/16/2025</c:v>
                  </c:pt>
                  <c:pt idx="590">
                    <c:v>4/18/2025</c:v>
                  </c:pt>
                  <c:pt idx="591">
                    <c:v>4/19/2025</c:v>
                  </c:pt>
                  <c:pt idx="592">
                    <c:v>4/20/2025</c:v>
                  </c:pt>
                  <c:pt idx="593">
                    <c:v>4/21/2025</c:v>
                  </c:pt>
                  <c:pt idx="594">
                    <c:v>4/22/2025</c:v>
                  </c:pt>
                  <c:pt idx="595">
                    <c:v>4/23/2025</c:v>
                  </c:pt>
                  <c:pt idx="596">
                    <c:v>4/24/2025</c:v>
                  </c:pt>
                  <c:pt idx="597">
                    <c:v>4/25/2025</c:v>
                  </c:pt>
                  <c:pt idx="598">
                    <c:v>4/26/2025</c:v>
                  </c:pt>
                  <c:pt idx="599">
                    <c:v>4/27/2025</c:v>
                  </c:pt>
                  <c:pt idx="600">
                    <c:v>4/28/2025</c:v>
                  </c:pt>
                  <c:pt idx="601">
                    <c:v>4/29/2025</c:v>
                  </c:pt>
                  <c:pt idx="602">
                    <c:v>4/30/2025</c:v>
                  </c:pt>
                  <c:pt idx="603">
                    <c:v>5/1/2025</c:v>
                  </c:pt>
                  <c:pt idx="604">
                    <c:v>5/2/2025</c:v>
                  </c:pt>
                  <c:pt idx="605">
                    <c:v>5/3/2025</c:v>
                  </c:pt>
                  <c:pt idx="606">
                    <c:v>5/4/2025</c:v>
                  </c:pt>
                  <c:pt idx="607">
                    <c:v>5/5/2025</c:v>
                  </c:pt>
                  <c:pt idx="608">
                    <c:v>5/6/2025</c:v>
                  </c:pt>
                  <c:pt idx="609">
                    <c:v>5/7/2025</c:v>
                  </c:pt>
                  <c:pt idx="610">
                    <c:v>5/8/2025</c:v>
                  </c:pt>
                  <c:pt idx="611">
                    <c:v>5/9/2025</c:v>
                  </c:pt>
                  <c:pt idx="612">
                    <c:v>5/10/2025</c:v>
                  </c:pt>
                  <c:pt idx="613">
                    <c:v>5/11/2025</c:v>
                  </c:pt>
                  <c:pt idx="614">
                    <c:v>5/12/2025</c:v>
                  </c:pt>
                  <c:pt idx="615">
                    <c:v>5/13/2025</c:v>
                  </c:pt>
                  <c:pt idx="616">
                    <c:v>5/14/2025</c:v>
                  </c:pt>
                  <c:pt idx="617">
                    <c:v>5/15/2025</c:v>
                  </c:pt>
                  <c:pt idx="618">
                    <c:v>5/16/2025</c:v>
                  </c:pt>
                  <c:pt idx="619">
                    <c:v>5/17/2025</c:v>
                  </c:pt>
                  <c:pt idx="620">
                    <c:v>5/18/2025</c:v>
                  </c:pt>
                  <c:pt idx="621">
                    <c:v>5/19/2025</c:v>
                  </c:pt>
                  <c:pt idx="622">
                    <c:v>5/22/2025</c:v>
                  </c:pt>
                  <c:pt idx="623">
                    <c:v>5/23/2025</c:v>
                  </c:pt>
                  <c:pt idx="624">
                    <c:v>5/24/2025</c:v>
                  </c:pt>
                  <c:pt idx="625">
                    <c:v>5/25/2025</c:v>
                  </c:pt>
                  <c:pt idx="626">
                    <c:v>5/26/2025</c:v>
                  </c:pt>
                  <c:pt idx="627">
                    <c:v>5/27/2025</c:v>
                  </c:pt>
                  <c:pt idx="628">
                    <c:v>5/28/2025</c:v>
                  </c:pt>
                  <c:pt idx="629">
                    <c:v>5/29/2025</c:v>
                  </c:pt>
                  <c:pt idx="630">
                    <c:v>5/30/2025</c:v>
                  </c:pt>
                  <c:pt idx="631">
                    <c:v>5/31/2025</c:v>
                  </c:pt>
                  <c:pt idx="632">
                    <c:v>6/1/2025</c:v>
                  </c:pt>
                  <c:pt idx="633">
                    <c:v>6/2/2025</c:v>
                  </c:pt>
                  <c:pt idx="634">
                    <c:v>6/3/2025</c:v>
                  </c:pt>
                  <c:pt idx="635">
                    <c:v>6/4/2025</c:v>
                  </c:pt>
                  <c:pt idx="636">
                    <c:v>6/5/2025</c:v>
                  </c:pt>
                  <c:pt idx="637">
                    <c:v>6/6/2025</c:v>
                  </c:pt>
                  <c:pt idx="638">
                    <c:v>6/7/2025</c:v>
                  </c:pt>
                  <c:pt idx="639">
                    <c:v>6/8/2025</c:v>
                  </c:pt>
                  <c:pt idx="640">
                    <c:v>6/9/2025</c:v>
                  </c:pt>
                  <c:pt idx="641">
                    <c:v>6/10/2025</c:v>
                  </c:pt>
                  <c:pt idx="642">
                    <c:v>6/11/2025</c:v>
                  </c:pt>
                  <c:pt idx="643">
                    <c:v>6/13/2025</c:v>
                  </c:pt>
                  <c:pt idx="644">
                    <c:v>6/14/2025</c:v>
                  </c:pt>
                  <c:pt idx="645">
                    <c:v>6/16/2025</c:v>
                  </c:pt>
                  <c:pt idx="646">
                    <c:v>6/17/2025</c:v>
                  </c:pt>
                  <c:pt idx="647">
                    <c:v>6/18/2025</c:v>
                  </c:pt>
                  <c:pt idx="648">
                    <c:v>6/19/2025</c:v>
                  </c:pt>
                  <c:pt idx="649">
                    <c:v>6/20/2025</c:v>
                  </c:pt>
                  <c:pt idx="650">
                    <c:v>6/21/2025</c:v>
                  </c:pt>
                  <c:pt idx="651">
                    <c:v>6/22/2025</c:v>
                  </c:pt>
                  <c:pt idx="652">
                    <c:v>6/23/2025</c:v>
                  </c:pt>
                  <c:pt idx="653">
                    <c:v>6/24/2025</c:v>
                  </c:pt>
                  <c:pt idx="654">
                    <c:v>6/25/2025</c:v>
                  </c:pt>
                  <c:pt idx="655">
                    <c:v>6/27/2025</c:v>
                  </c:pt>
                  <c:pt idx="656">
                    <c:v>6/28/2025</c:v>
                  </c:pt>
                  <c:pt idx="657">
                    <c:v>6/29/2025</c:v>
                  </c:pt>
                  <c:pt idx="658">
                    <c:v>6/30/2025</c:v>
                  </c:pt>
                  <c:pt idx="659">
                    <c:v>7/1/2025</c:v>
                  </c:pt>
                  <c:pt idx="660">
                    <c:v>7/2/2025</c:v>
                  </c:pt>
                  <c:pt idx="661">
                    <c:v>7/3/2025</c:v>
                  </c:pt>
                  <c:pt idx="662">
                    <c:v>7/4/2025</c:v>
                  </c:pt>
                  <c:pt idx="663">
                    <c:v>7/6/2025</c:v>
                  </c:pt>
                  <c:pt idx="664">
                    <c:v>7/7/2025</c:v>
                  </c:pt>
                  <c:pt idx="665">
                    <c:v>7/8/2025</c:v>
                  </c:pt>
                  <c:pt idx="666">
                    <c:v>7/9/2025</c:v>
                  </c:pt>
                  <c:pt idx="667">
                    <c:v>7/11/2025</c:v>
                  </c:pt>
                  <c:pt idx="668">
                    <c:v>7/12/2025</c:v>
                  </c:pt>
                  <c:pt idx="669">
                    <c:v>7/13/2025</c:v>
                  </c:pt>
                  <c:pt idx="670">
                    <c:v>7/14/2025</c:v>
                  </c:pt>
                  <c:pt idx="671">
                    <c:v>7/15/2025</c:v>
                  </c:pt>
                  <c:pt idx="672">
                    <c:v>7/16/2025</c:v>
                  </c:pt>
                  <c:pt idx="673">
                    <c:v>7/17/2025</c:v>
                  </c:pt>
                  <c:pt idx="674">
                    <c:v>7/18/2025</c:v>
                  </c:pt>
                  <c:pt idx="675">
                    <c:v>7/19/2025</c:v>
                  </c:pt>
                  <c:pt idx="676">
                    <c:v>7/21/2025</c:v>
                  </c:pt>
                  <c:pt idx="677">
                    <c:v>7/22/2025</c:v>
                  </c:pt>
                  <c:pt idx="678">
                    <c:v>7/23/2025</c:v>
                  </c:pt>
                  <c:pt idx="679">
                    <c:v>7/24/2025</c:v>
                  </c:pt>
                  <c:pt idx="680">
                    <c:v>7/26/2025</c:v>
                  </c:pt>
                  <c:pt idx="681">
                    <c:v>7/27/2025</c:v>
                  </c:pt>
                  <c:pt idx="682">
                    <c:v>7/28/2025</c:v>
                  </c:pt>
                  <c:pt idx="683">
                    <c:v>7/29/2025</c:v>
                  </c:pt>
                  <c:pt idx="684">
                    <c:v>7/30/2025</c:v>
                  </c:pt>
                  <c:pt idx="685">
                    <c:v>7/31/2025</c:v>
                  </c:pt>
                  <c:pt idx="686">
                    <c:v>8/1/2025</c:v>
                  </c:pt>
                  <c:pt idx="687">
                    <c:v>8/2/2025</c:v>
                  </c:pt>
                  <c:pt idx="688">
                    <c:v>8/4/2025</c:v>
                  </c:pt>
                  <c:pt idx="689">
                    <c:v>8/5/2025</c:v>
                  </c:pt>
                  <c:pt idx="690">
                    <c:v>8/6/2025</c:v>
                  </c:pt>
                  <c:pt idx="691">
                    <c:v>8/7/2025</c:v>
                  </c:pt>
                  <c:pt idx="692">
                    <c:v>8/8/2025</c:v>
                  </c:pt>
                  <c:pt idx="693">
                    <c:v>8/9/2025</c:v>
                  </c:pt>
                  <c:pt idx="694">
                    <c:v>8/10/2025</c:v>
                  </c:pt>
                  <c:pt idx="695">
                    <c:v>8/11/2025</c:v>
                  </c:pt>
                  <c:pt idx="696">
                    <c:v>8/12/2025</c:v>
                  </c:pt>
                  <c:pt idx="697">
                    <c:v>8/13/2025</c:v>
                  </c:pt>
                  <c:pt idx="698">
                    <c:v>8/14/2025</c:v>
                  </c:pt>
                  <c:pt idx="699">
                    <c:v>8/15/2025</c:v>
                  </c:pt>
                  <c:pt idx="700">
                    <c:v>8/16/2025</c:v>
                  </c:pt>
                  <c:pt idx="701">
                    <c:v>8/18/2025</c:v>
                  </c:pt>
                  <c:pt idx="702">
                    <c:v>8/19/2025</c:v>
                  </c:pt>
                  <c:pt idx="703">
                    <c:v>8/21/2025</c:v>
                  </c:pt>
                  <c:pt idx="704">
                    <c:v>8/22/2025</c:v>
                  </c:pt>
                  <c:pt idx="705">
                    <c:v>8/23/2025</c:v>
                  </c:pt>
                  <c:pt idx="706">
                    <c:v>8/24/2025</c:v>
                  </c:pt>
                  <c:pt idx="707">
                    <c:v>8/25/2025</c:v>
                  </c:pt>
                  <c:pt idx="708">
                    <c:v>8/26/2025</c:v>
                  </c:pt>
                  <c:pt idx="709">
                    <c:v>8/27/2025</c:v>
                  </c:pt>
                  <c:pt idx="710">
                    <c:v>8/29/2025</c:v>
                  </c:pt>
                  <c:pt idx="711">
                    <c:v>8/30/2025</c:v>
                  </c:pt>
                  <c:pt idx="712">
                    <c:v>8/31/2025</c:v>
                  </c:pt>
                  <c:pt idx="713">
                    <c:v>9/1/2025</c:v>
                  </c:pt>
                  <c:pt idx="714">
                    <c:v>9/2/2025</c:v>
                  </c:pt>
                  <c:pt idx="715">
                    <c:v>9/3/2025</c:v>
                  </c:pt>
                  <c:pt idx="716">
                    <c:v>9/4/2025</c:v>
                  </c:pt>
                  <c:pt idx="717">
                    <c:v>9/5/2025</c:v>
                  </c:pt>
                  <c:pt idx="718">
                    <c:v>9/6/2025</c:v>
                  </c:pt>
                  <c:pt idx="719">
                    <c:v>9/7/2025</c:v>
                  </c:pt>
                  <c:pt idx="720">
                    <c:v>9/8/2025</c:v>
                  </c:pt>
                  <c:pt idx="721">
                    <c:v>9/9/2025</c:v>
                  </c:pt>
                  <c:pt idx="722">
                    <c:v>9/10/2025</c:v>
                  </c:pt>
                  <c:pt idx="723">
                    <c:v>9/11/2025</c:v>
                  </c:pt>
                  <c:pt idx="724">
                    <c:v>9/12/2025</c:v>
                  </c:pt>
                  <c:pt idx="725">
                    <c:v>9/13/2025</c:v>
                  </c:pt>
                  <c:pt idx="726">
                    <c:v>9/14/2025</c:v>
                  </c:pt>
                  <c:pt idx="727">
                    <c:v>9/15/2025</c:v>
                  </c:pt>
                  <c:pt idx="728">
                    <c:v>9/16/2025</c:v>
                  </c:pt>
                  <c:pt idx="729">
                    <c:v>9/17/2025</c:v>
                  </c:pt>
                  <c:pt idx="730">
                    <c:v>9/18/2025</c:v>
                  </c:pt>
                  <c:pt idx="731">
                    <c:v>9/19/2025</c:v>
                  </c:pt>
                  <c:pt idx="732">
                    <c:v>9/20/2025</c:v>
                  </c:pt>
                  <c:pt idx="733">
                    <c:v>9/21/2025</c:v>
                  </c:pt>
                  <c:pt idx="734">
                    <c:v>9/22/2025</c:v>
                  </c:pt>
                  <c:pt idx="735">
                    <c:v>9/23/2025</c:v>
                  </c:pt>
                  <c:pt idx="736">
                    <c:v>9/24/2025</c:v>
                  </c:pt>
                  <c:pt idx="737">
                    <c:v>9/25/2025</c:v>
                  </c:pt>
                  <c:pt idx="738">
                    <c:v>9/26/2025</c:v>
                  </c:pt>
                  <c:pt idx="739">
                    <c:v>9/27/2025</c:v>
                  </c:pt>
                  <c:pt idx="740">
                    <c:v>9/29/2025</c:v>
                  </c:pt>
                  <c:pt idx="741">
                    <c:v>9/30/2025</c:v>
                  </c:pt>
                  <c:pt idx="742">
                    <c:v>10/1/2025</c:v>
                  </c:pt>
                  <c:pt idx="743">
                    <c:v>10/2/2025</c:v>
                  </c:pt>
                  <c:pt idx="744">
                    <c:v>10/3/2025</c:v>
                  </c:pt>
                  <c:pt idx="745">
                    <c:v>10/4/2025</c:v>
                  </c:pt>
                  <c:pt idx="746">
                    <c:v>10/6/2025</c:v>
                  </c:pt>
                  <c:pt idx="747">
                    <c:v>10/7/2025</c:v>
                  </c:pt>
                  <c:pt idx="748">
                    <c:v>10/8/2025</c:v>
                  </c:pt>
                  <c:pt idx="749">
                    <c:v>10/9/2025</c:v>
                  </c:pt>
                  <c:pt idx="750">
                    <c:v>10/10/2025</c:v>
                  </c:pt>
                  <c:pt idx="751">
                    <c:v>10/11/2025</c:v>
                  </c:pt>
                  <c:pt idx="752">
                    <c:v>10/12/2025</c:v>
                  </c:pt>
                  <c:pt idx="753">
                    <c:v>10/13/2025</c:v>
                  </c:pt>
                  <c:pt idx="754">
                    <c:v>10/14/2025</c:v>
                  </c:pt>
                  <c:pt idx="755">
                    <c:v>10/15/2025</c:v>
                  </c:pt>
                  <c:pt idx="756">
                    <c:v>10/16/2025</c:v>
                  </c:pt>
                  <c:pt idx="757">
                    <c:v>10/17/2025</c:v>
                  </c:pt>
                  <c:pt idx="758">
                    <c:v>10/18/2025</c:v>
                  </c:pt>
                  <c:pt idx="759">
                    <c:v>10/20/2025</c:v>
                  </c:pt>
                  <c:pt idx="760">
                    <c:v>10/21/2025</c:v>
                  </c:pt>
                  <c:pt idx="761">
                    <c:v>10/22/2025</c:v>
                  </c:pt>
                  <c:pt idx="762">
                    <c:v>10/23/2025</c:v>
                  </c:pt>
                  <c:pt idx="763">
                    <c:v>10/24/2025</c:v>
                  </c:pt>
                  <c:pt idx="764">
                    <c:v>10/25/2025</c:v>
                  </c:pt>
                  <c:pt idx="765">
                    <c:v>10/27/2025</c:v>
                  </c:pt>
                  <c:pt idx="766">
                    <c:v>10/28/2025</c:v>
                  </c:pt>
                  <c:pt idx="767">
                    <c:v>10/29/2025</c:v>
                  </c:pt>
                  <c:pt idx="768">
                    <c:v>10/30/2025</c:v>
                  </c:pt>
                  <c:pt idx="769">
                    <c:v>10/31/2025</c:v>
                  </c:pt>
                  <c:pt idx="770">
                    <c:v>11/1/2025</c:v>
                  </c:pt>
                  <c:pt idx="771">
                    <c:v>11/2/2025</c:v>
                  </c:pt>
                  <c:pt idx="772">
                    <c:v>11/3/2025</c:v>
                  </c:pt>
                  <c:pt idx="773">
                    <c:v>11/4/2025</c:v>
                  </c:pt>
                  <c:pt idx="774">
                    <c:v>11/5/2025</c:v>
                  </c:pt>
                  <c:pt idx="775">
                    <c:v>11/6/2025</c:v>
                  </c:pt>
                  <c:pt idx="776">
                    <c:v>11/7/2025</c:v>
                  </c:pt>
                  <c:pt idx="777">
                    <c:v>11/8/2025</c:v>
                  </c:pt>
                  <c:pt idx="778">
                    <c:v>11/9/2025</c:v>
                  </c:pt>
                  <c:pt idx="779">
                    <c:v>11/10/2025</c:v>
                  </c:pt>
                  <c:pt idx="780">
                    <c:v>11/11/2025</c:v>
                  </c:pt>
                  <c:pt idx="781">
                    <c:v>11/12/2025</c:v>
                  </c:pt>
                  <c:pt idx="782">
                    <c:v>11/13/2025</c:v>
                  </c:pt>
                  <c:pt idx="783">
                    <c:v>11/14/2025</c:v>
                  </c:pt>
                  <c:pt idx="784">
                    <c:v>11/15/2025</c:v>
                  </c:pt>
                  <c:pt idx="785">
                    <c:v>11/16/2025</c:v>
                  </c:pt>
                  <c:pt idx="786">
                    <c:v>11/17/2025</c:v>
                  </c:pt>
                  <c:pt idx="787">
                    <c:v>11/18/2025</c:v>
                  </c:pt>
                  <c:pt idx="788">
                    <c:v>11/19/2025</c:v>
                  </c:pt>
                  <c:pt idx="789">
                    <c:v>11/20/2025</c:v>
                  </c:pt>
                  <c:pt idx="790">
                    <c:v>11/21/2025</c:v>
                  </c:pt>
                  <c:pt idx="791">
                    <c:v>11/22/2025</c:v>
                  </c:pt>
                  <c:pt idx="792">
                    <c:v>11/23/2025</c:v>
                  </c:pt>
                  <c:pt idx="793">
                    <c:v>11/24/2025</c:v>
                  </c:pt>
                  <c:pt idx="794">
                    <c:v>11/25/2025</c:v>
                  </c:pt>
                  <c:pt idx="795">
                    <c:v>11/27/2025</c:v>
                  </c:pt>
                  <c:pt idx="796">
                    <c:v>11/28/2025</c:v>
                  </c:pt>
                  <c:pt idx="797">
                    <c:v>11/29/2025</c:v>
                  </c:pt>
                  <c:pt idx="798">
                    <c:v>11/30/2025</c:v>
                  </c:pt>
                  <c:pt idx="799">
                    <c:v>12/1/2025</c:v>
                  </c:pt>
                  <c:pt idx="800">
                    <c:v>12/2/2025</c:v>
                  </c:pt>
                  <c:pt idx="801">
                    <c:v>12/3/2025</c:v>
                  </c:pt>
                  <c:pt idx="802">
                    <c:v>12/4/2025</c:v>
                  </c:pt>
                  <c:pt idx="803">
                    <c:v>12/5/2025</c:v>
                  </c:pt>
                  <c:pt idx="804">
                    <c:v>12/6/2025</c:v>
                  </c:pt>
                  <c:pt idx="805">
                    <c:v>12/7/2025</c:v>
                  </c:pt>
                  <c:pt idx="806">
                    <c:v>12/8/2025</c:v>
                  </c:pt>
                  <c:pt idx="807">
                    <c:v>12/9/2025</c:v>
                  </c:pt>
                  <c:pt idx="808">
                    <c:v>12/12/2025</c:v>
                  </c:pt>
                  <c:pt idx="809">
                    <c:v>12/13/2025</c:v>
                  </c:pt>
                  <c:pt idx="810">
                    <c:v>12/14/2025</c:v>
                  </c:pt>
                  <c:pt idx="811">
                    <c:v>12/15/2025</c:v>
                  </c:pt>
                  <c:pt idx="812">
                    <c:v>12/16/2025</c:v>
                  </c:pt>
                  <c:pt idx="813">
                    <c:v>12/17/2025</c:v>
                  </c:pt>
                  <c:pt idx="814">
                    <c:v>12/18/2025</c:v>
                  </c:pt>
                  <c:pt idx="815">
                    <c:v>12/19/2025</c:v>
                  </c:pt>
                  <c:pt idx="816">
                    <c:v>12/29/2025</c:v>
                  </c:pt>
                  <c:pt idx="817">
                    <c:v>12/28/2025</c:v>
                  </c:pt>
                  <c:pt idx="818">
                    <c:v>12/27/2025</c:v>
                  </c:pt>
                  <c:pt idx="819">
                    <c:v>12/26/2025</c:v>
                  </c:pt>
                  <c:pt idx="820">
                    <c:v>12/24/2025</c:v>
                  </c:pt>
                  <c:pt idx="821">
                    <c:v>12/23/2025</c:v>
                  </c:pt>
                  <c:pt idx="822">
                    <c:v>12/22/2025</c:v>
                  </c:pt>
                  <c:pt idx="823">
                    <c:v>12/21/2025</c:v>
                  </c:pt>
                  <c:pt idx="824">
                    <c:v>12/20/2025</c:v>
                  </c:pt>
                  <c:pt idx="825">
                    <c:v>12/31/2025</c:v>
                  </c:pt>
                  <c:pt idx="826">
                    <c:v>12/30/2025</c:v>
                  </c:pt>
                  <c:pt idx="827">
                    <c:v>1/31/2026</c:v>
                  </c:pt>
                  <c:pt idx="828">
                    <c:v>1/30/2026</c:v>
                  </c:pt>
                  <c:pt idx="829">
                    <c:v>1/29/2026</c:v>
                  </c:pt>
                  <c:pt idx="830">
                    <c:v>1/28/2026</c:v>
                  </c:pt>
                  <c:pt idx="831">
                    <c:v>1/27/2026</c:v>
                  </c:pt>
                  <c:pt idx="832">
                    <c:v>1/26/2026</c:v>
                  </c:pt>
                  <c:pt idx="833">
                    <c:v>1/25/2026</c:v>
                  </c:pt>
                  <c:pt idx="834">
                    <c:v>1/24/2026</c:v>
                  </c:pt>
                  <c:pt idx="835">
                    <c:v>1/23/2026</c:v>
                  </c:pt>
                  <c:pt idx="836">
                    <c:v>1/22/2026</c:v>
                  </c:pt>
                  <c:pt idx="837">
                    <c:v>1/21/2026</c:v>
                  </c:pt>
                  <c:pt idx="838">
                    <c:v>1/20/2026</c:v>
                  </c:pt>
                  <c:pt idx="839">
                    <c:v>1/19/2026</c:v>
                  </c:pt>
                  <c:pt idx="840">
                    <c:v>1/18/2026</c:v>
                  </c:pt>
                  <c:pt idx="841">
                    <c:v>1/17/2026</c:v>
                  </c:pt>
                  <c:pt idx="842">
                    <c:v>1/16/2026</c:v>
                  </c:pt>
                  <c:pt idx="843">
                    <c:v>1/15/2026</c:v>
                  </c:pt>
                  <c:pt idx="844">
                    <c:v>1/14/2026</c:v>
                  </c:pt>
                  <c:pt idx="845">
                    <c:v>1/13/2026</c:v>
                  </c:pt>
                  <c:pt idx="846">
                    <c:v>1/12/2026</c:v>
                  </c:pt>
                  <c:pt idx="847">
                    <c:v>1/10/2026</c:v>
                  </c:pt>
                  <c:pt idx="848">
                    <c:v>1/9/2026</c:v>
                  </c:pt>
                  <c:pt idx="849">
                    <c:v>1/8/2026</c:v>
                  </c:pt>
                  <c:pt idx="850">
                    <c:v>1/7/2026</c:v>
                  </c:pt>
                  <c:pt idx="851">
                    <c:v>1/6/2026</c:v>
                  </c:pt>
                  <c:pt idx="852">
                    <c:v>1/5/2026</c:v>
                  </c:pt>
                  <c:pt idx="853">
                    <c:v>1/3/2026</c:v>
                  </c:pt>
                  <c:pt idx="854">
                    <c:v>1/2/2026</c:v>
                  </c:pt>
                  <c:pt idx="855">
                    <c:v>2/28/2026</c:v>
                  </c:pt>
                  <c:pt idx="856">
                    <c:v>2/27/2026</c:v>
                  </c:pt>
                  <c:pt idx="857">
                    <c:v>2/25/2026</c:v>
                  </c:pt>
                  <c:pt idx="858">
                    <c:v>2/24/2026</c:v>
                  </c:pt>
                  <c:pt idx="859">
                    <c:v>2/23/2026</c:v>
                  </c:pt>
                  <c:pt idx="860">
                    <c:v>2/22/2026</c:v>
                  </c:pt>
                  <c:pt idx="861">
                    <c:v>2/21/2026</c:v>
                  </c:pt>
                  <c:pt idx="862">
                    <c:v>2/20/2026</c:v>
                  </c:pt>
                  <c:pt idx="863">
                    <c:v>2/19/2026</c:v>
                  </c:pt>
                  <c:pt idx="864">
                    <c:v>2/18/2026</c:v>
                  </c:pt>
                  <c:pt idx="865">
                    <c:v>2/17/2026</c:v>
                  </c:pt>
                  <c:pt idx="866">
                    <c:v>2/16/2026</c:v>
                  </c:pt>
                  <c:pt idx="867">
                    <c:v>2/15/2026</c:v>
                  </c:pt>
                  <c:pt idx="868">
                    <c:v>2/14/2026</c:v>
                  </c:pt>
                  <c:pt idx="869">
                    <c:v>2/13/2026</c:v>
                  </c:pt>
                  <c:pt idx="870">
                    <c:v>2/12/2026</c:v>
                  </c:pt>
                  <c:pt idx="871">
                    <c:v>2/11/2026</c:v>
                  </c:pt>
                  <c:pt idx="872">
                    <c:v>2/10/2026</c:v>
                  </c:pt>
                  <c:pt idx="873">
                    <c:v>2/9/2026</c:v>
                  </c:pt>
                  <c:pt idx="874">
                    <c:v>2/8/2026</c:v>
                  </c:pt>
                  <c:pt idx="875">
                    <c:v>2/7/2026</c:v>
                  </c:pt>
                  <c:pt idx="876">
                    <c:v>2/6/2026</c:v>
                  </c:pt>
                  <c:pt idx="877">
                    <c:v>2/5/2026</c:v>
                  </c:pt>
                  <c:pt idx="878">
                    <c:v>2/4/2026</c:v>
                  </c:pt>
                  <c:pt idx="879">
                    <c:v>2/3/2026</c:v>
                  </c:pt>
                  <c:pt idx="880">
                    <c:v>2/2/2026</c:v>
                  </c:pt>
                  <c:pt idx="881">
                    <c:v>3/13/2026</c:v>
                  </c:pt>
                  <c:pt idx="882">
                    <c:v>3/12/2026</c:v>
                  </c:pt>
                  <c:pt idx="883">
                    <c:v>3/11/2026</c:v>
                  </c:pt>
                  <c:pt idx="884">
                    <c:v>3/10/2026</c:v>
                  </c:pt>
                  <c:pt idx="885">
                    <c:v>3/9/2026</c:v>
                  </c:pt>
                  <c:pt idx="886">
                    <c:v>3/8/2026</c:v>
                  </c:pt>
                  <c:pt idx="887">
                    <c:v>3/7/2026</c:v>
                  </c:pt>
                  <c:pt idx="888">
                    <c:v>3/6/2026</c:v>
                  </c:pt>
                  <c:pt idx="889">
                    <c:v>3/5/2026</c:v>
                  </c:pt>
                  <c:pt idx="890">
                    <c:v>3/4/2026</c:v>
                  </c:pt>
                  <c:pt idx="891">
                    <c:v>3/3/2026</c:v>
                  </c:pt>
                  <c:pt idx="892">
                    <c:v>3/2/2026</c:v>
                  </c:pt>
                  <c:pt idx="893">
                    <c:v>3/1/2026</c:v>
                  </c:pt>
                  <c:pt idx="894">
                    <c:v>3/31/2026</c:v>
                  </c:pt>
                  <c:pt idx="895">
                    <c:v>3/30/2026</c:v>
                  </c:pt>
                  <c:pt idx="896">
                    <c:v>3/28/2026</c:v>
                  </c:pt>
                  <c:pt idx="897">
                    <c:v>3/27/2026</c:v>
                  </c:pt>
                  <c:pt idx="898">
                    <c:v>3/26/2026</c:v>
                  </c:pt>
                  <c:pt idx="899">
                    <c:v>3/25/2026</c:v>
                  </c:pt>
                  <c:pt idx="900">
                    <c:v>3/24/2026</c:v>
                  </c:pt>
                  <c:pt idx="901">
                    <c:v>3/23/2026</c:v>
                  </c:pt>
                  <c:pt idx="902">
                    <c:v>3/21/2026</c:v>
                  </c:pt>
                  <c:pt idx="903">
                    <c:v>3/20/2026</c:v>
                  </c:pt>
                  <c:pt idx="904">
                    <c:v>3/19/2026</c:v>
                  </c:pt>
                  <c:pt idx="905">
                    <c:v>3/17/2026</c:v>
                  </c:pt>
                  <c:pt idx="906">
                    <c:v>3/16/2026</c:v>
                  </c:pt>
                  <c:pt idx="907">
                    <c:v>3/15/2026</c:v>
                  </c:pt>
                  <c:pt idx="908">
                    <c:v>3/14/2026</c:v>
                  </c:pt>
                  <c:pt idx="909">
                    <c:v>4/6/2026</c:v>
                  </c:pt>
                  <c:pt idx="910">
                    <c:v>4/5/2026</c:v>
                  </c:pt>
                  <c:pt idx="911">
                    <c:v>4/4/2026</c:v>
                  </c:pt>
                  <c:pt idx="912">
                    <c:v>4/3/2026</c:v>
                  </c:pt>
                  <c:pt idx="913">
                    <c:v>4/2/2026</c:v>
                  </c:pt>
                  <c:pt idx="914">
                    <c:v>4/1/2026</c:v>
                  </c:pt>
                </c:lvl>
                <c:lvl>
                  <c:pt idx="0">
                    <c:v>Jun</c:v>
                  </c:pt>
                  <c:pt idx="10">
                    <c:v>Jul</c:v>
                  </c:pt>
                  <c:pt idx="25">
                    <c:v>Aug</c:v>
                  </c:pt>
                  <c:pt idx="35">
                    <c:v>Sep</c:v>
                  </c:pt>
                  <c:pt idx="62">
                    <c:v>Oct</c:v>
                  </c:pt>
                  <c:pt idx="93">
                    <c:v>Nov</c:v>
                  </c:pt>
                  <c:pt idx="123">
                    <c:v>Dec</c:v>
                  </c:pt>
                  <c:pt idx="143">
                    <c:v>Jan</c:v>
                  </c:pt>
                  <c:pt idx="172">
                    <c:v>Feb</c:v>
                  </c:pt>
                  <c:pt idx="200">
                    <c:v>Mar</c:v>
                  </c:pt>
                  <c:pt idx="229">
                    <c:v>Apr</c:v>
                  </c:pt>
                  <c:pt idx="257">
                    <c:v>May</c:v>
                  </c:pt>
                  <c:pt idx="286">
                    <c:v>Jun</c:v>
                  </c:pt>
                  <c:pt idx="316">
                    <c:v>Jul</c:v>
                  </c:pt>
                  <c:pt idx="347">
                    <c:v>Aug</c:v>
                  </c:pt>
                  <c:pt idx="375">
                    <c:v>Sep</c:v>
                  </c:pt>
                  <c:pt idx="405">
                    <c:v>Oct</c:v>
                  </c:pt>
                  <c:pt idx="434">
                    <c:v>Nov</c:v>
                  </c:pt>
                  <c:pt idx="460">
                    <c:v>Dec</c:v>
                  </c:pt>
                  <c:pt idx="491">
                    <c:v>Jan</c:v>
                  </c:pt>
                  <c:pt idx="518">
                    <c:v>Feb</c:v>
                  </c:pt>
                  <c:pt idx="543">
                    <c:v>Mar</c:v>
                  </c:pt>
                  <c:pt idx="574">
                    <c:v>Apr</c:v>
                  </c:pt>
                  <c:pt idx="603">
                    <c:v>May</c:v>
                  </c:pt>
                  <c:pt idx="632">
                    <c:v>Jun</c:v>
                  </c:pt>
                  <c:pt idx="659">
                    <c:v>Jul</c:v>
                  </c:pt>
                  <c:pt idx="686">
                    <c:v>Aug</c:v>
                  </c:pt>
                  <c:pt idx="713">
                    <c:v>Sep</c:v>
                  </c:pt>
                  <c:pt idx="742">
                    <c:v>Oct</c:v>
                  </c:pt>
                  <c:pt idx="770">
                    <c:v>Nov</c:v>
                  </c:pt>
                  <c:pt idx="799">
                    <c:v>Dec</c:v>
                  </c:pt>
                  <c:pt idx="827">
                    <c:v>Jan</c:v>
                  </c:pt>
                  <c:pt idx="855">
                    <c:v>Feb</c:v>
                  </c:pt>
                  <c:pt idx="881">
                    <c:v>Mar</c:v>
                  </c:pt>
                  <c:pt idx="909">
                    <c:v>Apr</c:v>
                  </c:pt>
                </c:lvl>
                <c:lvl>
                  <c:pt idx="0">
                    <c:v>Qtr2</c:v>
                  </c:pt>
                  <c:pt idx="10">
                    <c:v>Qtr3</c:v>
                  </c:pt>
                  <c:pt idx="62">
                    <c:v>Qtr4</c:v>
                  </c:pt>
                  <c:pt idx="143">
                    <c:v>Qtr1</c:v>
                  </c:pt>
                  <c:pt idx="229">
                    <c:v>Qtr2</c:v>
                  </c:pt>
                  <c:pt idx="316">
                    <c:v>Qtr3</c:v>
                  </c:pt>
                  <c:pt idx="405">
                    <c:v>Qtr4</c:v>
                  </c:pt>
                  <c:pt idx="491">
                    <c:v>Qtr1</c:v>
                  </c:pt>
                  <c:pt idx="574">
                    <c:v>Qtr2</c:v>
                  </c:pt>
                  <c:pt idx="659">
                    <c:v>Qtr3</c:v>
                  </c:pt>
                  <c:pt idx="742">
                    <c:v>Qtr4</c:v>
                  </c:pt>
                  <c:pt idx="827">
                    <c:v>Qtr1</c:v>
                  </c:pt>
                  <c:pt idx="909">
                    <c:v>Qtr2</c:v>
                  </c:pt>
                </c:lvl>
                <c:lvl>
                  <c:pt idx="0">
                    <c:v>2023</c:v>
                  </c:pt>
                  <c:pt idx="143">
                    <c:v>2024</c:v>
                  </c:pt>
                  <c:pt idx="491">
                    <c:v>2025</c:v>
                  </c:pt>
                  <c:pt idx="827">
                    <c:v>2026</c:v>
                  </c:pt>
                </c:lvl>
              </c:multiLvlStrCache>
            </c:multiLvlStrRef>
          </c:cat>
          <c:val>
            <c:numRef>
              <c:f>Sheet1!$P$55:$P$1022</c:f>
              <c:numCache>
                <c:formatCode>_(* #,##0.00_);_(* \(#,##0.00\);_(* "-"??_);_(@_)</c:formatCode>
                <c:ptCount val="915"/>
                <c:pt idx="7">
                  <c:v>5</c:v>
                </c:pt>
                <c:pt idx="8">
                  <c:v>1301.52</c:v>
                </c:pt>
                <c:pt idx="9">
                  <c:v>1295.05</c:v>
                </c:pt>
                <c:pt idx="11">
                  <c:v>395.05</c:v>
                </c:pt>
                <c:pt idx="19">
                  <c:v>378.67</c:v>
                </c:pt>
                <c:pt idx="22">
                  <c:v>1003.6700000000001</c:v>
                </c:pt>
                <c:pt idx="23">
                  <c:v>625.67999999999995</c:v>
                </c:pt>
                <c:pt idx="27">
                  <c:v>1257.68</c:v>
                </c:pt>
                <c:pt idx="28">
                  <c:v>381.88</c:v>
                </c:pt>
                <c:pt idx="30">
                  <c:v>285.44</c:v>
                </c:pt>
                <c:pt idx="31">
                  <c:v>245.7</c:v>
                </c:pt>
                <c:pt idx="32">
                  <c:v>232.07</c:v>
                </c:pt>
                <c:pt idx="33">
                  <c:v>229.08</c:v>
                </c:pt>
                <c:pt idx="35">
                  <c:v>76.77</c:v>
                </c:pt>
                <c:pt idx="36">
                  <c:v>32.72</c:v>
                </c:pt>
                <c:pt idx="37">
                  <c:v>25.71</c:v>
                </c:pt>
                <c:pt idx="38">
                  <c:v>3.91</c:v>
                </c:pt>
                <c:pt idx="39">
                  <c:v>203.91</c:v>
                </c:pt>
                <c:pt idx="41">
                  <c:v>177.9975</c:v>
                </c:pt>
                <c:pt idx="42">
                  <c:v>222.71</c:v>
                </c:pt>
                <c:pt idx="43">
                  <c:v>179.79333333333338</c:v>
                </c:pt>
                <c:pt idx="44">
                  <c:v>36.924999999999997</c:v>
                </c:pt>
                <c:pt idx="45">
                  <c:v>521.59666666666669</c:v>
                </c:pt>
                <c:pt idx="46">
                  <c:v>410.57</c:v>
                </c:pt>
                <c:pt idx="47">
                  <c:v>150.47999999999999</c:v>
                </c:pt>
                <c:pt idx="48">
                  <c:v>299.44749999999999</c:v>
                </c:pt>
                <c:pt idx="49">
                  <c:v>427.40999999999997</c:v>
                </c:pt>
                <c:pt idx="50">
                  <c:v>421.31000000000006</c:v>
                </c:pt>
                <c:pt idx="51">
                  <c:v>299.55</c:v>
                </c:pt>
                <c:pt idx="52">
                  <c:v>276.23</c:v>
                </c:pt>
                <c:pt idx="53">
                  <c:v>199.51</c:v>
                </c:pt>
                <c:pt idx="54">
                  <c:v>166.26000000000002</c:v>
                </c:pt>
                <c:pt idx="55">
                  <c:v>112.40333333333335</c:v>
                </c:pt>
                <c:pt idx="56">
                  <c:v>76.373333333333335</c:v>
                </c:pt>
                <c:pt idx="58">
                  <c:v>72.25</c:v>
                </c:pt>
                <c:pt idx="60">
                  <c:v>244.86750000000001</c:v>
                </c:pt>
                <c:pt idx="61">
                  <c:v>239.24</c:v>
                </c:pt>
                <c:pt idx="62">
                  <c:v>215.1</c:v>
                </c:pt>
                <c:pt idx="63">
                  <c:v>820.3599999999999</c:v>
                </c:pt>
                <c:pt idx="65">
                  <c:v>1497.8600000000001</c:v>
                </c:pt>
                <c:pt idx="67">
                  <c:v>1486.74</c:v>
                </c:pt>
                <c:pt idx="68">
                  <c:v>1475.52</c:v>
                </c:pt>
                <c:pt idx="70">
                  <c:v>1224.45</c:v>
                </c:pt>
                <c:pt idx="71">
                  <c:v>1202.6500000000001</c:v>
                </c:pt>
                <c:pt idx="72">
                  <c:v>428.38</c:v>
                </c:pt>
                <c:pt idx="73">
                  <c:v>402.91</c:v>
                </c:pt>
                <c:pt idx="74">
                  <c:v>277.5</c:v>
                </c:pt>
                <c:pt idx="80">
                  <c:v>269.51</c:v>
                </c:pt>
                <c:pt idx="83">
                  <c:v>265.69</c:v>
                </c:pt>
                <c:pt idx="84">
                  <c:v>257.39999999999998</c:v>
                </c:pt>
                <c:pt idx="85">
                  <c:v>182.44</c:v>
                </c:pt>
                <c:pt idx="86">
                  <c:v>432.44</c:v>
                </c:pt>
                <c:pt idx="87">
                  <c:v>224.08499999999998</c:v>
                </c:pt>
                <c:pt idx="88">
                  <c:v>213.04</c:v>
                </c:pt>
                <c:pt idx="89">
                  <c:v>191.13</c:v>
                </c:pt>
                <c:pt idx="91">
                  <c:v>189.68</c:v>
                </c:pt>
                <c:pt idx="92">
                  <c:v>177.345</c:v>
                </c:pt>
                <c:pt idx="94">
                  <c:v>542.59999999999991</c:v>
                </c:pt>
                <c:pt idx="95">
                  <c:v>1486.9233333333334</c:v>
                </c:pt>
                <c:pt idx="96">
                  <c:v>1477.09</c:v>
                </c:pt>
                <c:pt idx="97">
                  <c:v>1448.7350000000001</c:v>
                </c:pt>
                <c:pt idx="99">
                  <c:v>1432.2350000000001</c:v>
                </c:pt>
                <c:pt idx="100">
                  <c:v>1421.87</c:v>
                </c:pt>
                <c:pt idx="101">
                  <c:v>1397.9549999999999</c:v>
                </c:pt>
                <c:pt idx="103">
                  <c:v>1306.6400000000001</c:v>
                </c:pt>
                <c:pt idx="106">
                  <c:v>533.12</c:v>
                </c:pt>
                <c:pt idx="107">
                  <c:v>528.82000000000005</c:v>
                </c:pt>
                <c:pt idx="109">
                  <c:v>518.23</c:v>
                </c:pt>
                <c:pt idx="110">
                  <c:v>507.72</c:v>
                </c:pt>
                <c:pt idx="111">
                  <c:v>799.98500000000001</c:v>
                </c:pt>
                <c:pt idx="112">
                  <c:v>684.255</c:v>
                </c:pt>
                <c:pt idx="114">
                  <c:v>606.26</c:v>
                </c:pt>
                <c:pt idx="115">
                  <c:v>459.63</c:v>
                </c:pt>
                <c:pt idx="116">
                  <c:v>450.71</c:v>
                </c:pt>
                <c:pt idx="119">
                  <c:v>459.21500000000003</c:v>
                </c:pt>
                <c:pt idx="121">
                  <c:v>451.17500000000001</c:v>
                </c:pt>
                <c:pt idx="123">
                  <c:v>355.44</c:v>
                </c:pt>
                <c:pt idx="124">
                  <c:v>350.3</c:v>
                </c:pt>
                <c:pt idx="125">
                  <c:v>245.03</c:v>
                </c:pt>
                <c:pt idx="126">
                  <c:v>1414.37</c:v>
                </c:pt>
                <c:pt idx="127">
                  <c:v>992.8</c:v>
                </c:pt>
                <c:pt idx="132">
                  <c:v>568.39</c:v>
                </c:pt>
                <c:pt idx="133">
                  <c:v>559.28</c:v>
                </c:pt>
                <c:pt idx="134">
                  <c:v>545.63</c:v>
                </c:pt>
                <c:pt idx="135">
                  <c:v>470.755</c:v>
                </c:pt>
                <c:pt idx="136">
                  <c:v>374.41500000000002</c:v>
                </c:pt>
                <c:pt idx="137">
                  <c:v>339.95249999999999</c:v>
                </c:pt>
                <c:pt idx="138">
                  <c:v>271.81399999999996</c:v>
                </c:pt>
                <c:pt idx="139">
                  <c:v>226.83</c:v>
                </c:pt>
                <c:pt idx="140">
                  <c:v>196.93</c:v>
                </c:pt>
                <c:pt idx="141">
                  <c:v>159.69</c:v>
                </c:pt>
                <c:pt idx="142">
                  <c:v>134.13499999999999</c:v>
                </c:pt>
                <c:pt idx="144">
                  <c:v>38.520000000000003</c:v>
                </c:pt>
                <c:pt idx="145">
                  <c:v>48.734999999999999</c:v>
                </c:pt>
                <c:pt idx="147">
                  <c:v>40.79</c:v>
                </c:pt>
                <c:pt idx="149">
                  <c:v>18.989999999999998</c:v>
                </c:pt>
                <c:pt idx="150">
                  <c:v>1216.556</c:v>
                </c:pt>
                <c:pt idx="152">
                  <c:v>390.02</c:v>
                </c:pt>
                <c:pt idx="154">
                  <c:v>368.58</c:v>
                </c:pt>
                <c:pt idx="156">
                  <c:v>367.3</c:v>
                </c:pt>
                <c:pt idx="158">
                  <c:v>352.69</c:v>
                </c:pt>
                <c:pt idx="159">
                  <c:v>344.7</c:v>
                </c:pt>
                <c:pt idx="160">
                  <c:v>256.26499999999999</c:v>
                </c:pt>
                <c:pt idx="163">
                  <c:v>173.66</c:v>
                </c:pt>
                <c:pt idx="168">
                  <c:v>167.54</c:v>
                </c:pt>
                <c:pt idx="169">
                  <c:v>164.55</c:v>
                </c:pt>
                <c:pt idx="170">
                  <c:v>147.6</c:v>
                </c:pt>
                <c:pt idx="172">
                  <c:v>50.86</c:v>
                </c:pt>
                <c:pt idx="174">
                  <c:v>37.46</c:v>
                </c:pt>
                <c:pt idx="175">
                  <c:v>1514.68</c:v>
                </c:pt>
                <c:pt idx="176">
                  <c:v>1537.46</c:v>
                </c:pt>
                <c:pt idx="178">
                  <c:v>1465.1999999999998</c:v>
                </c:pt>
                <c:pt idx="179">
                  <c:v>1442.46</c:v>
                </c:pt>
                <c:pt idx="181">
                  <c:v>1359.8150000000001</c:v>
                </c:pt>
                <c:pt idx="183">
                  <c:v>1210.4499999999998</c:v>
                </c:pt>
                <c:pt idx="184">
                  <c:v>434.83</c:v>
                </c:pt>
                <c:pt idx="187">
                  <c:v>558.67000000000007</c:v>
                </c:pt>
                <c:pt idx="188">
                  <c:v>817.34</c:v>
                </c:pt>
                <c:pt idx="190">
                  <c:v>809.35</c:v>
                </c:pt>
                <c:pt idx="191">
                  <c:v>409.35</c:v>
                </c:pt>
                <c:pt idx="192">
                  <c:v>310.19666666666666</c:v>
                </c:pt>
                <c:pt idx="195">
                  <c:v>238.47500000000002</c:v>
                </c:pt>
                <c:pt idx="196">
                  <c:v>219.34</c:v>
                </c:pt>
                <c:pt idx="199">
                  <c:v>223.16</c:v>
                </c:pt>
                <c:pt idx="200">
                  <c:v>878.42000000000007</c:v>
                </c:pt>
                <c:pt idx="201">
                  <c:v>1494.8766666666663</c:v>
                </c:pt>
                <c:pt idx="208">
                  <c:v>1417.6100000000001</c:v>
                </c:pt>
                <c:pt idx="209">
                  <c:v>1373.1366666666665</c:v>
                </c:pt>
                <c:pt idx="210">
                  <c:v>1342.86</c:v>
                </c:pt>
                <c:pt idx="211">
                  <c:v>569.34</c:v>
                </c:pt>
                <c:pt idx="214">
                  <c:v>480.09000000000003</c:v>
                </c:pt>
                <c:pt idx="216">
                  <c:v>448.62</c:v>
                </c:pt>
                <c:pt idx="217">
                  <c:v>440.63</c:v>
                </c:pt>
                <c:pt idx="220">
                  <c:v>366.63</c:v>
                </c:pt>
                <c:pt idx="221">
                  <c:v>353.63333333333338</c:v>
                </c:pt>
                <c:pt idx="222">
                  <c:v>355.63</c:v>
                </c:pt>
                <c:pt idx="224">
                  <c:v>233.38499999999999</c:v>
                </c:pt>
                <c:pt idx="230">
                  <c:v>60.325000000000003</c:v>
                </c:pt>
                <c:pt idx="231">
                  <c:v>2993.79</c:v>
                </c:pt>
                <c:pt idx="234">
                  <c:v>2991.79</c:v>
                </c:pt>
                <c:pt idx="236">
                  <c:v>2959.09</c:v>
                </c:pt>
                <c:pt idx="238">
                  <c:v>2168.1750000000002</c:v>
                </c:pt>
                <c:pt idx="240">
                  <c:v>2057.6675</c:v>
                </c:pt>
                <c:pt idx="242">
                  <c:v>2020.54</c:v>
                </c:pt>
                <c:pt idx="246">
                  <c:v>2010.24</c:v>
                </c:pt>
                <c:pt idx="247">
                  <c:v>1995.06</c:v>
                </c:pt>
                <c:pt idx="248">
                  <c:v>1940.61</c:v>
                </c:pt>
                <c:pt idx="249">
                  <c:v>1857.27</c:v>
                </c:pt>
                <c:pt idx="250">
                  <c:v>1853.67</c:v>
                </c:pt>
                <c:pt idx="252">
                  <c:v>1848.22</c:v>
                </c:pt>
                <c:pt idx="253">
                  <c:v>1760.135</c:v>
                </c:pt>
                <c:pt idx="255">
                  <c:v>1731.51</c:v>
                </c:pt>
                <c:pt idx="256">
                  <c:v>1715.7975000000001</c:v>
                </c:pt>
                <c:pt idx="257">
                  <c:v>1676.66</c:v>
                </c:pt>
                <c:pt idx="258">
                  <c:v>2269.1279999999997</c:v>
                </c:pt>
                <c:pt idx="259">
                  <c:v>2948.57</c:v>
                </c:pt>
                <c:pt idx="261">
                  <c:v>2919.5266666666666</c:v>
                </c:pt>
                <c:pt idx="262">
                  <c:v>2886.78</c:v>
                </c:pt>
                <c:pt idx="264">
                  <c:v>2854.08</c:v>
                </c:pt>
                <c:pt idx="265">
                  <c:v>2069.66</c:v>
                </c:pt>
                <c:pt idx="266">
                  <c:v>2041.76</c:v>
                </c:pt>
                <c:pt idx="268">
                  <c:v>1830.6674999999998</c:v>
                </c:pt>
                <c:pt idx="270">
                  <c:v>1723.0549999999998</c:v>
                </c:pt>
                <c:pt idx="273">
                  <c:v>1697.1333333333332</c:v>
                </c:pt>
                <c:pt idx="274">
                  <c:v>1684.15</c:v>
                </c:pt>
                <c:pt idx="275">
                  <c:v>1664.31</c:v>
                </c:pt>
                <c:pt idx="277">
                  <c:v>1562.982</c:v>
                </c:pt>
                <c:pt idx="278">
                  <c:v>1553.29</c:v>
                </c:pt>
                <c:pt idx="279">
                  <c:v>1539.9533333333336</c:v>
                </c:pt>
                <c:pt idx="280">
                  <c:v>1469.42</c:v>
                </c:pt>
                <c:pt idx="281">
                  <c:v>1379.36</c:v>
                </c:pt>
                <c:pt idx="282">
                  <c:v>1363.9024999999999</c:v>
                </c:pt>
                <c:pt idx="283">
                  <c:v>1265.51</c:v>
                </c:pt>
                <c:pt idx="285">
                  <c:v>1197.42</c:v>
                </c:pt>
                <c:pt idx="286">
                  <c:v>1175.6199999999999</c:v>
                </c:pt>
                <c:pt idx="288">
                  <c:v>982.57333333333338</c:v>
                </c:pt>
                <c:pt idx="289">
                  <c:v>867.11500000000001</c:v>
                </c:pt>
                <c:pt idx="290">
                  <c:v>1658.56</c:v>
                </c:pt>
                <c:pt idx="292">
                  <c:v>2222.7575000000002</c:v>
                </c:pt>
                <c:pt idx="293">
                  <c:v>2032.0250000000001</c:v>
                </c:pt>
                <c:pt idx="294">
                  <c:v>1987.3666666666668</c:v>
                </c:pt>
                <c:pt idx="296">
                  <c:v>1197.0250000000001</c:v>
                </c:pt>
                <c:pt idx="298">
                  <c:v>1189.28</c:v>
                </c:pt>
                <c:pt idx="299">
                  <c:v>1165.17</c:v>
                </c:pt>
                <c:pt idx="300">
                  <c:v>1036.8499999999999</c:v>
                </c:pt>
                <c:pt idx="302">
                  <c:v>1005.34</c:v>
                </c:pt>
                <c:pt idx="304">
                  <c:v>995.39</c:v>
                </c:pt>
                <c:pt idx="306">
                  <c:v>899.51</c:v>
                </c:pt>
                <c:pt idx="307">
                  <c:v>780.92333333333329</c:v>
                </c:pt>
                <c:pt idx="309">
                  <c:v>849.13499999999999</c:v>
                </c:pt>
                <c:pt idx="310">
                  <c:v>1115.7033333333334</c:v>
                </c:pt>
                <c:pt idx="313">
                  <c:v>909.17</c:v>
                </c:pt>
                <c:pt idx="314">
                  <c:v>771.1400000000001</c:v>
                </c:pt>
                <c:pt idx="315">
                  <c:v>732.02</c:v>
                </c:pt>
                <c:pt idx="316">
                  <c:v>630.82999999999993</c:v>
                </c:pt>
                <c:pt idx="317">
                  <c:v>815.30000000000007</c:v>
                </c:pt>
                <c:pt idx="318">
                  <c:v>2605.59</c:v>
                </c:pt>
                <c:pt idx="320">
                  <c:v>2599.79</c:v>
                </c:pt>
                <c:pt idx="321">
                  <c:v>2474.3199999999997</c:v>
                </c:pt>
                <c:pt idx="322">
                  <c:v>2462.6</c:v>
                </c:pt>
                <c:pt idx="324">
                  <c:v>2419</c:v>
                </c:pt>
                <c:pt idx="325">
                  <c:v>1645.51</c:v>
                </c:pt>
                <c:pt idx="326">
                  <c:v>1632.52</c:v>
                </c:pt>
                <c:pt idx="328">
                  <c:v>1553.5725000000002</c:v>
                </c:pt>
                <c:pt idx="330">
                  <c:v>1550.44</c:v>
                </c:pt>
                <c:pt idx="331">
                  <c:v>1511.4233333333334</c:v>
                </c:pt>
                <c:pt idx="334">
                  <c:v>1462.08</c:v>
                </c:pt>
                <c:pt idx="335">
                  <c:v>1344.12</c:v>
                </c:pt>
                <c:pt idx="336">
                  <c:v>1336.78</c:v>
                </c:pt>
                <c:pt idx="337">
                  <c:v>1132.1659999999999</c:v>
                </c:pt>
                <c:pt idx="338">
                  <c:v>994.95</c:v>
                </c:pt>
                <c:pt idx="341">
                  <c:v>998.92500000000007</c:v>
                </c:pt>
                <c:pt idx="342">
                  <c:v>884.31</c:v>
                </c:pt>
                <c:pt idx="343">
                  <c:v>858.1</c:v>
                </c:pt>
                <c:pt idx="347">
                  <c:v>744.82</c:v>
                </c:pt>
                <c:pt idx="348">
                  <c:v>891.75</c:v>
                </c:pt>
                <c:pt idx="350">
                  <c:v>901.34</c:v>
                </c:pt>
                <c:pt idx="351">
                  <c:v>2701.34</c:v>
                </c:pt>
                <c:pt idx="352">
                  <c:v>2695.78</c:v>
                </c:pt>
                <c:pt idx="354">
                  <c:v>2673.98</c:v>
                </c:pt>
                <c:pt idx="355">
                  <c:v>2660.7799999999997</c:v>
                </c:pt>
                <c:pt idx="357">
                  <c:v>2676.8850000000002</c:v>
                </c:pt>
                <c:pt idx="360">
                  <c:v>2625.5275000000001</c:v>
                </c:pt>
                <c:pt idx="361">
                  <c:v>2473.4349999999999</c:v>
                </c:pt>
                <c:pt idx="362">
                  <c:v>2437.395</c:v>
                </c:pt>
                <c:pt idx="363">
                  <c:v>2415.3200000000002</c:v>
                </c:pt>
                <c:pt idx="364">
                  <c:v>2391.4699999999998</c:v>
                </c:pt>
                <c:pt idx="365">
                  <c:v>2376.5700000000002</c:v>
                </c:pt>
                <c:pt idx="366">
                  <c:v>2344.0949999999998</c:v>
                </c:pt>
                <c:pt idx="367">
                  <c:v>2136.15</c:v>
                </c:pt>
                <c:pt idx="368">
                  <c:v>1997.0050000000001</c:v>
                </c:pt>
                <c:pt idx="369">
                  <c:v>1983.18</c:v>
                </c:pt>
                <c:pt idx="371">
                  <c:v>1951.895</c:v>
                </c:pt>
                <c:pt idx="372">
                  <c:v>1947.9</c:v>
                </c:pt>
                <c:pt idx="373">
                  <c:v>1862.944</c:v>
                </c:pt>
                <c:pt idx="375">
                  <c:v>2551.21</c:v>
                </c:pt>
                <c:pt idx="376">
                  <c:v>3267.3833333333337</c:v>
                </c:pt>
                <c:pt idx="377">
                  <c:v>3409.4449999999997</c:v>
                </c:pt>
                <c:pt idx="378">
                  <c:v>3403.73</c:v>
                </c:pt>
                <c:pt idx="380">
                  <c:v>3277.3474999999999</c:v>
                </c:pt>
                <c:pt idx="382">
                  <c:v>3257.12</c:v>
                </c:pt>
                <c:pt idx="383">
                  <c:v>3235.32</c:v>
                </c:pt>
                <c:pt idx="385">
                  <c:v>3222.33</c:v>
                </c:pt>
                <c:pt idx="386">
                  <c:v>3221.08</c:v>
                </c:pt>
                <c:pt idx="387">
                  <c:v>3182.125</c:v>
                </c:pt>
                <c:pt idx="388">
                  <c:v>3162.08</c:v>
                </c:pt>
                <c:pt idx="390">
                  <c:v>3136.13</c:v>
                </c:pt>
                <c:pt idx="395">
                  <c:v>3020.3999999999996</c:v>
                </c:pt>
                <c:pt idx="396">
                  <c:v>3046.7200000000003</c:v>
                </c:pt>
                <c:pt idx="397">
                  <c:v>2850.0499999999997</c:v>
                </c:pt>
                <c:pt idx="398">
                  <c:v>2719.55</c:v>
                </c:pt>
                <c:pt idx="399">
                  <c:v>2662.95</c:v>
                </c:pt>
                <c:pt idx="400">
                  <c:v>2659.12</c:v>
                </c:pt>
                <c:pt idx="401">
                  <c:v>2592.3133333333335</c:v>
                </c:pt>
                <c:pt idx="402">
                  <c:v>2436.5300000000002</c:v>
                </c:pt>
                <c:pt idx="403">
                  <c:v>2437.62</c:v>
                </c:pt>
                <c:pt idx="404">
                  <c:v>2415.7087499999998</c:v>
                </c:pt>
                <c:pt idx="405">
                  <c:v>2233.3724999999999</c:v>
                </c:pt>
                <c:pt idx="406">
                  <c:v>2375.7200000000003</c:v>
                </c:pt>
                <c:pt idx="408">
                  <c:v>2236.7399999999998</c:v>
                </c:pt>
                <c:pt idx="409">
                  <c:v>2217.84</c:v>
                </c:pt>
                <c:pt idx="412">
                  <c:v>2209.8199999999997</c:v>
                </c:pt>
                <c:pt idx="413">
                  <c:v>2154.3199999999997</c:v>
                </c:pt>
                <c:pt idx="414">
                  <c:v>2108.91</c:v>
                </c:pt>
                <c:pt idx="415">
                  <c:v>2119.91</c:v>
                </c:pt>
                <c:pt idx="416">
                  <c:v>2094.9300000000003</c:v>
                </c:pt>
                <c:pt idx="417">
                  <c:v>2060.87</c:v>
                </c:pt>
                <c:pt idx="418">
                  <c:v>2034.92</c:v>
                </c:pt>
                <c:pt idx="419">
                  <c:v>2032.72</c:v>
                </c:pt>
                <c:pt idx="420">
                  <c:v>1955.7</c:v>
                </c:pt>
                <c:pt idx="421">
                  <c:v>1963.81</c:v>
                </c:pt>
                <c:pt idx="422">
                  <c:v>1941.91</c:v>
                </c:pt>
                <c:pt idx="424">
                  <c:v>2128.6</c:v>
                </c:pt>
                <c:pt idx="425">
                  <c:v>1976.28</c:v>
                </c:pt>
                <c:pt idx="427">
                  <c:v>1894.0333333333331</c:v>
                </c:pt>
                <c:pt idx="428">
                  <c:v>1863.99</c:v>
                </c:pt>
                <c:pt idx="429">
                  <c:v>1842.19</c:v>
                </c:pt>
                <c:pt idx="432">
                  <c:v>1820.39</c:v>
                </c:pt>
                <c:pt idx="433">
                  <c:v>1740.825</c:v>
                </c:pt>
                <c:pt idx="434">
                  <c:v>1716.38</c:v>
                </c:pt>
                <c:pt idx="436">
                  <c:v>1731.89</c:v>
                </c:pt>
                <c:pt idx="437">
                  <c:v>1628.7750000000001</c:v>
                </c:pt>
                <c:pt idx="439">
                  <c:v>1578.94</c:v>
                </c:pt>
                <c:pt idx="440">
                  <c:v>1483.1950000000002</c:v>
                </c:pt>
                <c:pt idx="441">
                  <c:v>1470.64</c:v>
                </c:pt>
                <c:pt idx="444">
                  <c:v>1646.9525000000001</c:v>
                </c:pt>
                <c:pt idx="445">
                  <c:v>3595.8050000000003</c:v>
                </c:pt>
                <c:pt idx="447">
                  <c:v>3598.32</c:v>
                </c:pt>
                <c:pt idx="450">
                  <c:v>3477.97</c:v>
                </c:pt>
                <c:pt idx="451">
                  <c:v>3303.585</c:v>
                </c:pt>
                <c:pt idx="452">
                  <c:v>3265.11</c:v>
                </c:pt>
                <c:pt idx="454">
                  <c:v>3183.2</c:v>
                </c:pt>
                <c:pt idx="455">
                  <c:v>3178.11</c:v>
                </c:pt>
                <c:pt idx="456">
                  <c:v>3168.31</c:v>
                </c:pt>
                <c:pt idx="457">
                  <c:v>3140.21</c:v>
                </c:pt>
                <c:pt idx="458">
                  <c:v>3134.43</c:v>
                </c:pt>
                <c:pt idx="459">
                  <c:v>2984.8525</c:v>
                </c:pt>
                <c:pt idx="461">
                  <c:v>3090.3599999999997</c:v>
                </c:pt>
                <c:pt idx="462">
                  <c:v>3018.82</c:v>
                </c:pt>
                <c:pt idx="464">
                  <c:v>2928.67</c:v>
                </c:pt>
                <c:pt idx="465">
                  <c:v>2837.95</c:v>
                </c:pt>
                <c:pt idx="467">
                  <c:v>2827.3</c:v>
                </c:pt>
                <c:pt idx="468">
                  <c:v>2838.0749999999998</c:v>
                </c:pt>
                <c:pt idx="473">
                  <c:v>2663.06</c:v>
                </c:pt>
                <c:pt idx="474">
                  <c:v>2677.06</c:v>
                </c:pt>
                <c:pt idx="475">
                  <c:v>2660.11</c:v>
                </c:pt>
                <c:pt idx="477">
                  <c:v>2658.56</c:v>
                </c:pt>
                <c:pt idx="479">
                  <c:v>2427.7433333333333</c:v>
                </c:pt>
                <c:pt idx="480">
                  <c:v>2330.02</c:v>
                </c:pt>
                <c:pt idx="481">
                  <c:v>2320.62</c:v>
                </c:pt>
                <c:pt idx="482">
                  <c:v>2294.3833333333337</c:v>
                </c:pt>
                <c:pt idx="483">
                  <c:v>2285.77</c:v>
                </c:pt>
                <c:pt idx="484">
                  <c:v>2292.77</c:v>
                </c:pt>
                <c:pt idx="486">
                  <c:v>2274.9699999999998</c:v>
                </c:pt>
                <c:pt idx="489">
                  <c:v>2232.6200000000003</c:v>
                </c:pt>
                <c:pt idx="490">
                  <c:v>2386.46</c:v>
                </c:pt>
                <c:pt idx="491">
                  <c:v>2304.0450000000001</c:v>
                </c:pt>
                <c:pt idx="492">
                  <c:v>2309.085</c:v>
                </c:pt>
                <c:pt idx="493">
                  <c:v>2291.69</c:v>
                </c:pt>
                <c:pt idx="495">
                  <c:v>2269.89</c:v>
                </c:pt>
                <c:pt idx="496">
                  <c:v>2223.69</c:v>
                </c:pt>
                <c:pt idx="497">
                  <c:v>2221.9699999999998</c:v>
                </c:pt>
                <c:pt idx="499">
                  <c:v>2157.355</c:v>
                </c:pt>
                <c:pt idx="500">
                  <c:v>2100.1</c:v>
                </c:pt>
                <c:pt idx="505">
                  <c:v>2081.6149999999998</c:v>
                </c:pt>
                <c:pt idx="506">
                  <c:v>1964.5900000000001</c:v>
                </c:pt>
                <c:pt idx="508">
                  <c:v>1986.875</c:v>
                </c:pt>
                <c:pt idx="510">
                  <c:v>1972.7699999999998</c:v>
                </c:pt>
                <c:pt idx="511">
                  <c:v>1787.09375</c:v>
                </c:pt>
                <c:pt idx="512">
                  <c:v>3245.91</c:v>
                </c:pt>
                <c:pt idx="513">
                  <c:v>3234.19</c:v>
                </c:pt>
                <c:pt idx="515">
                  <c:v>3147.56</c:v>
                </c:pt>
                <c:pt idx="517">
                  <c:v>3347.56</c:v>
                </c:pt>
                <c:pt idx="518">
                  <c:v>3315.96</c:v>
                </c:pt>
                <c:pt idx="520">
                  <c:v>3191.0699999999997</c:v>
                </c:pt>
                <c:pt idx="524">
                  <c:v>3083.125</c:v>
                </c:pt>
                <c:pt idx="525">
                  <c:v>3092.04</c:v>
                </c:pt>
                <c:pt idx="526">
                  <c:v>3094.03</c:v>
                </c:pt>
                <c:pt idx="530">
                  <c:v>3003.5450000000001</c:v>
                </c:pt>
                <c:pt idx="531">
                  <c:v>2960.55</c:v>
                </c:pt>
                <c:pt idx="533">
                  <c:v>2931.5233333333331</c:v>
                </c:pt>
                <c:pt idx="534">
                  <c:v>2916.48</c:v>
                </c:pt>
                <c:pt idx="536">
                  <c:v>2728.13</c:v>
                </c:pt>
                <c:pt idx="538">
                  <c:v>2676.855</c:v>
                </c:pt>
                <c:pt idx="540">
                  <c:v>2673.97</c:v>
                </c:pt>
                <c:pt idx="541">
                  <c:v>2609.3033333333333</c:v>
                </c:pt>
                <c:pt idx="542">
                  <c:v>2634.1159999999995</c:v>
                </c:pt>
                <c:pt idx="543">
                  <c:v>1767.5450000000001</c:v>
                </c:pt>
                <c:pt idx="544">
                  <c:v>1761.26</c:v>
                </c:pt>
                <c:pt idx="545">
                  <c:v>1659.655</c:v>
                </c:pt>
                <c:pt idx="546">
                  <c:v>1635.73</c:v>
                </c:pt>
                <c:pt idx="547">
                  <c:v>1633.74</c:v>
                </c:pt>
                <c:pt idx="549">
                  <c:v>1550.94</c:v>
                </c:pt>
                <c:pt idx="550">
                  <c:v>1529.855</c:v>
                </c:pt>
                <c:pt idx="551">
                  <c:v>1525.46</c:v>
                </c:pt>
                <c:pt idx="553">
                  <c:v>1479.64</c:v>
                </c:pt>
                <c:pt idx="555">
                  <c:v>1476.2</c:v>
                </c:pt>
                <c:pt idx="556">
                  <c:v>1391.27</c:v>
                </c:pt>
                <c:pt idx="558">
                  <c:v>1388.02</c:v>
                </c:pt>
                <c:pt idx="559">
                  <c:v>3340.0350000000003</c:v>
                </c:pt>
                <c:pt idx="563">
                  <c:v>3103.2166666666667</c:v>
                </c:pt>
                <c:pt idx="566">
                  <c:v>3031.4624999999996</c:v>
                </c:pt>
                <c:pt idx="567">
                  <c:v>2936.4979999999996</c:v>
                </c:pt>
                <c:pt idx="568">
                  <c:v>2858.93</c:v>
                </c:pt>
                <c:pt idx="569">
                  <c:v>2742.53</c:v>
                </c:pt>
                <c:pt idx="570">
                  <c:v>2620.85</c:v>
                </c:pt>
                <c:pt idx="571">
                  <c:v>2481.4033333333332</c:v>
                </c:pt>
                <c:pt idx="572">
                  <c:v>2434.9499999999998</c:v>
                </c:pt>
                <c:pt idx="574">
                  <c:v>2392.396666666667</c:v>
                </c:pt>
                <c:pt idx="575">
                  <c:v>2441.75</c:v>
                </c:pt>
                <c:pt idx="576">
                  <c:v>2398.1499999999996</c:v>
                </c:pt>
                <c:pt idx="578">
                  <c:v>2292.2199999999998</c:v>
                </c:pt>
                <c:pt idx="579">
                  <c:v>2312.5949999999998</c:v>
                </c:pt>
                <c:pt idx="580">
                  <c:v>2320.06</c:v>
                </c:pt>
                <c:pt idx="582">
                  <c:v>2217.9499999999998</c:v>
                </c:pt>
                <c:pt idx="585">
                  <c:v>2111.2933333333331</c:v>
                </c:pt>
                <c:pt idx="586">
                  <c:v>2160.7550000000001</c:v>
                </c:pt>
                <c:pt idx="587">
                  <c:v>2143.11</c:v>
                </c:pt>
                <c:pt idx="588">
                  <c:v>2131.625</c:v>
                </c:pt>
                <c:pt idx="590">
                  <c:v>2101.6799999999998</c:v>
                </c:pt>
                <c:pt idx="591">
                  <c:v>2018.1366666666665</c:v>
                </c:pt>
                <c:pt idx="592">
                  <c:v>1991.46</c:v>
                </c:pt>
                <c:pt idx="594">
                  <c:v>1972.41</c:v>
                </c:pt>
                <c:pt idx="596">
                  <c:v>1829.87</c:v>
                </c:pt>
                <c:pt idx="597">
                  <c:v>1767.0700000000002</c:v>
                </c:pt>
                <c:pt idx="598">
                  <c:v>1649.665</c:v>
                </c:pt>
                <c:pt idx="599">
                  <c:v>1628.86</c:v>
                </c:pt>
                <c:pt idx="602">
                  <c:v>1603.175</c:v>
                </c:pt>
                <c:pt idx="604">
                  <c:v>1728.57</c:v>
                </c:pt>
                <c:pt idx="605">
                  <c:v>1973.96</c:v>
                </c:pt>
                <c:pt idx="606">
                  <c:v>2275.2175000000002</c:v>
                </c:pt>
                <c:pt idx="607">
                  <c:v>2106.6733333333336</c:v>
                </c:pt>
                <c:pt idx="608">
                  <c:v>2014.8166666666666</c:v>
                </c:pt>
                <c:pt idx="609">
                  <c:v>1968.4399999999998</c:v>
                </c:pt>
                <c:pt idx="610">
                  <c:v>1863.46</c:v>
                </c:pt>
                <c:pt idx="611">
                  <c:v>2204.9499999999998</c:v>
                </c:pt>
                <c:pt idx="612">
                  <c:v>2096.21</c:v>
                </c:pt>
                <c:pt idx="614">
                  <c:v>2077.5100000000002</c:v>
                </c:pt>
                <c:pt idx="617">
                  <c:v>2079.6033333333335</c:v>
                </c:pt>
                <c:pt idx="618">
                  <c:v>2036.85</c:v>
                </c:pt>
                <c:pt idx="619">
                  <c:v>1958.28</c:v>
                </c:pt>
                <c:pt idx="622">
                  <c:v>1734.5333333333335</c:v>
                </c:pt>
                <c:pt idx="624">
                  <c:v>1630.3233333333335</c:v>
                </c:pt>
                <c:pt idx="625">
                  <c:v>1600.37</c:v>
                </c:pt>
                <c:pt idx="626">
                  <c:v>1465.5533333333333</c:v>
                </c:pt>
                <c:pt idx="627">
                  <c:v>1428.68</c:v>
                </c:pt>
                <c:pt idx="628">
                  <c:v>1422.89</c:v>
                </c:pt>
                <c:pt idx="629">
                  <c:v>1391.9566666666667</c:v>
                </c:pt>
                <c:pt idx="630">
                  <c:v>1587.19</c:v>
                </c:pt>
                <c:pt idx="631">
                  <c:v>1492.42</c:v>
                </c:pt>
                <c:pt idx="632">
                  <c:v>1479.55</c:v>
                </c:pt>
                <c:pt idx="633">
                  <c:v>1343.7375</c:v>
                </c:pt>
                <c:pt idx="635">
                  <c:v>1320.44</c:v>
                </c:pt>
                <c:pt idx="636">
                  <c:v>1315.79</c:v>
                </c:pt>
                <c:pt idx="637">
                  <c:v>1283.0900000000001</c:v>
                </c:pt>
                <c:pt idx="638">
                  <c:v>1154.3049999999998</c:v>
                </c:pt>
                <c:pt idx="639">
                  <c:v>1124.6500000000001</c:v>
                </c:pt>
                <c:pt idx="640">
                  <c:v>2800.5266666666666</c:v>
                </c:pt>
                <c:pt idx="641">
                  <c:v>2754.02</c:v>
                </c:pt>
                <c:pt idx="642">
                  <c:v>2702.41</c:v>
                </c:pt>
                <c:pt idx="644">
                  <c:v>2588.08</c:v>
                </c:pt>
                <c:pt idx="645">
                  <c:v>2569.5950000000003</c:v>
                </c:pt>
                <c:pt idx="646">
                  <c:v>2556.52</c:v>
                </c:pt>
                <c:pt idx="647">
                  <c:v>2505.5100000000002</c:v>
                </c:pt>
                <c:pt idx="650">
                  <c:v>2391.0349999999999</c:v>
                </c:pt>
                <c:pt idx="652">
                  <c:v>2369.6</c:v>
                </c:pt>
                <c:pt idx="653">
                  <c:v>2224.6799999999998</c:v>
                </c:pt>
                <c:pt idx="654">
                  <c:v>2223.4899999999998</c:v>
                </c:pt>
                <c:pt idx="655">
                  <c:v>2235.37</c:v>
                </c:pt>
                <c:pt idx="656">
                  <c:v>2102.75</c:v>
                </c:pt>
                <c:pt idx="657">
                  <c:v>2057.19</c:v>
                </c:pt>
                <c:pt idx="658">
                  <c:v>2033.8200000000002</c:v>
                </c:pt>
                <c:pt idx="659">
                  <c:v>1911.83</c:v>
                </c:pt>
                <c:pt idx="660">
                  <c:v>1873.2449999999999</c:v>
                </c:pt>
                <c:pt idx="661">
                  <c:v>1841.44</c:v>
                </c:pt>
                <c:pt idx="662">
                  <c:v>1844.95</c:v>
                </c:pt>
                <c:pt idx="664">
                  <c:v>1799.63</c:v>
                </c:pt>
                <c:pt idx="668">
                  <c:v>1731.02</c:v>
                </c:pt>
                <c:pt idx="671">
                  <c:v>1691.9050000000002</c:v>
                </c:pt>
                <c:pt idx="675">
                  <c:v>1607.905</c:v>
                </c:pt>
                <c:pt idx="676">
                  <c:v>1584.2</c:v>
                </c:pt>
                <c:pt idx="678">
                  <c:v>#N/A</c:v>
                </c:pt>
                <c:pt idx="679">
                  <c:v>#N/A</c:v>
                </c:pt>
                <c:pt idx="680">
                  <c:v>#N/A</c:v>
                </c:pt>
                <c:pt idx="682">
                  <c:v>#N/A</c:v>
                </c:pt>
                <c:pt idx="684">
                  <c:v>#N/A</c:v>
                </c:pt>
                <c:pt idx="686">
                  <c:v>788.11</c:v>
                </c:pt>
                <c:pt idx="687">
                  <c:v>688.34</c:v>
                </c:pt>
                <c:pt idx="688">
                  <c:v>1723.5533333333333</c:v>
                </c:pt>
                <c:pt idx="689">
                  <c:v>2178.6200000000003</c:v>
                </c:pt>
                <c:pt idx="690">
                  <c:v>2186.17</c:v>
                </c:pt>
                <c:pt idx="691">
                  <c:v>2153.4699999999998</c:v>
                </c:pt>
                <c:pt idx="693">
                  <c:v>2112.63</c:v>
                </c:pt>
                <c:pt idx="694">
                  <c:v>2088.19</c:v>
                </c:pt>
                <c:pt idx="695">
                  <c:v>2061.8000000000002</c:v>
                </c:pt>
                <c:pt idx="697">
                  <c:v>1964.57</c:v>
                </c:pt>
                <c:pt idx="698">
                  <c:v>1923.64</c:v>
                </c:pt>
                <c:pt idx="699">
                  <c:v>1922.44</c:v>
                </c:pt>
                <c:pt idx="701">
                  <c:v>1895.58</c:v>
                </c:pt>
                <c:pt idx="702">
                  <c:v>1863.27</c:v>
                </c:pt>
                <c:pt idx="703">
                  <c:v>1862.18</c:v>
                </c:pt>
                <c:pt idx="704">
                  <c:v>1718.38</c:v>
                </c:pt>
                <c:pt idx="705">
                  <c:v>1608.8899999999999</c:v>
                </c:pt>
                <c:pt idx="707">
                  <c:v>1589.18</c:v>
                </c:pt>
                <c:pt idx="708">
                  <c:v>1605.18</c:v>
                </c:pt>
                <c:pt idx="710">
                  <c:v>1586.5549999999998</c:v>
                </c:pt>
                <c:pt idx="711">
                  <c:v>1497.9533333333336</c:v>
                </c:pt>
                <c:pt idx="712">
                  <c:v>1391.54</c:v>
                </c:pt>
                <c:pt idx="713">
                  <c:v>1321.99</c:v>
                </c:pt>
                <c:pt idx="714">
                  <c:v>1211.69</c:v>
                </c:pt>
                <c:pt idx="718">
                  <c:v>1078.8266666666666</c:v>
                </c:pt>
                <c:pt idx="719">
                  <c:v>1087.25</c:v>
                </c:pt>
                <c:pt idx="725">
                  <c:v>1092.67</c:v>
                </c:pt>
                <c:pt idx="726">
                  <c:v>1085.3699999999999</c:v>
                </c:pt>
                <c:pt idx="727">
                  <c:v>1073.8850000000002</c:v>
                </c:pt>
                <c:pt idx="728">
                  <c:v>1057.73</c:v>
                </c:pt>
                <c:pt idx="729">
                  <c:v>1051.23</c:v>
                </c:pt>
                <c:pt idx="732">
                  <c:v>915.73</c:v>
                </c:pt>
                <c:pt idx="733">
                  <c:v>882.06333333333339</c:v>
                </c:pt>
                <c:pt idx="734">
                  <c:v>843.29</c:v>
                </c:pt>
                <c:pt idx="735">
                  <c:v>648.37</c:v>
                </c:pt>
                <c:pt idx="737">
                  <c:v>618.6</c:v>
                </c:pt>
                <c:pt idx="738">
                  <c:v>634.6</c:v>
                </c:pt>
                <c:pt idx="739">
                  <c:v>578.56999999999994</c:v>
                </c:pt>
                <c:pt idx="740">
                  <c:v>520.07000000000005</c:v>
                </c:pt>
                <c:pt idx="741">
                  <c:v>480.125</c:v>
                </c:pt>
                <c:pt idx="742">
                  <c:v>362.20400000000001</c:v>
                </c:pt>
                <c:pt idx="743">
                  <c:v>2334.2399999999998</c:v>
                </c:pt>
                <c:pt idx="744">
                  <c:v>2266.665</c:v>
                </c:pt>
                <c:pt idx="745">
                  <c:v>2227.73</c:v>
                </c:pt>
                <c:pt idx="746">
                  <c:v>2189.9166666666665</c:v>
                </c:pt>
                <c:pt idx="747">
                  <c:v>2205.3200000000002</c:v>
                </c:pt>
                <c:pt idx="748">
                  <c:v>2162.3200000000002</c:v>
                </c:pt>
                <c:pt idx="749">
                  <c:v>2160.13</c:v>
                </c:pt>
                <c:pt idx="751">
                  <c:v>2039.3049999999998</c:v>
                </c:pt>
                <c:pt idx="752">
                  <c:v>2015.4</c:v>
                </c:pt>
                <c:pt idx="753">
                  <c:v>1963.0240000000001</c:v>
                </c:pt>
                <c:pt idx="755">
                  <c:v>1949.7150000000001</c:v>
                </c:pt>
                <c:pt idx="756">
                  <c:v>1791.23</c:v>
                </c:pt>
                <c:pt idx="758">
                  <c:v>1706.4966666666667</c:v>
                </c:pt>
                <c:pt idx="760">
                  <c:v>1666.53</c:v>
                </c:pt>
                <c:pt idx="762">
                  <c:v>1531.94</c:v>
                </c:pt>
                <c:pt idx="763">
                  <c:v>1551.44</c:v>
                </c:pt>
                <c:pt idx="764">
                  <c:v>1435.17</c:v>
                </c:pt>
                <c:pt idx="765">
                  <c:v>1444.8</c:v>
                </c:pt>
                <c:pt idx="766">
                  <c:v>1612.4499999999998</c:v>
                </c:pt>
                <c:pt idx="767">
                  <c:v>1783.6833333333334</c:v>
                </c:pt>
                <c:pt idx="770">
                  <c:v>1679.4749999999999</c:v>
                </c:pt>
                <c:pt idx="772">
                  <c:v>1554.3340000000001</c:v>
                </c:pt>
                <c:pt idx="773">
                  <c:v>1367.4650000000001</c:v>
                </c:pt>
                <c:pt idx="775">
                  <c:v>1355.66</c:v>
                </c:pt>
                <c:pt idx="776">
                  <c:v>1322.96</c:v>
                </c:pt>
                <c:pt idx="777">
                  <c:v>1159.0349999999999</c:v>
                </c:pt>
                <c:pt idx="778">
                  <c:v>1136.6600000000001</c:v>
                </c:pt>
                <c:pt idx="780">
                  <c:v>1158.1600000000001</c:v>
                </c:pt>
                <c:pt idx="782">
                  <c:v>1136.6600000000001</c:v>
                </c:pt>
                <c:pt idx="784">
                  <c:v>1038.78</c:v>
                </c:pt>
                <c:pt idx="786">
                  <c:v>1017.4975000000001</c:v>
                </c:pt>
                <c:pt idx="789">
                  <c:v>973.79500000000007</c:v>
                </c:pt>
                <c:pt idx="791">
                  <c:v>863.11749999999995</c:v>
                </c:pt>
                <c:pt idx="792">
                  <c:v>849.42499999999995</c:v>
                </c:pt>
                <c:pt idx="793">
                  <c:v>796.65</c:v>
                </c:pt>
                <c:pt idx="795">
                  <c:v>792.03</c:v>
                </c:pt>
                <c:pt idx="796">
                  <c:v>992.03</c:v>
                </c:pt>
                <c:pt idx="797">
                  <c:v>722.6</c:v>
                </c:pt>
                <c:pt idx="799">
                  <c:v>603.95624999999995</c:v>
                </c:pt>
                <c:pt idx="800">
                  <c:v>516.59</c:v>
                </c:pt>
                <c:pt idx="802">
                  <c:v>460.89</c:v>
                </c:pt>
                <c:pt idx="803">
                  <c:v>452.64</c:v>
                </c:pt>
                <c:pt idx="804">
                  <c:v>298.13499999999999</c:v>
                </c:pt>
                <c:pt idx="805">
                  <c:v>1787.96</c:v>
                </c:pt>
                <c:pt idx="806">
                  <c:v>1781.48</c:v>
                </c:pt>
                <c:pt idx="807">
                  <c:v>1795.08</c:v>
                </c:pt>
                <c:pt idx="809">
                  <c:v>1659.7049999999999</c:v>
                </c:pt>
                <c:pt idx="812">
                  <c:v>1630.2750000000001</c:v>
                </c:pt>
                <c:pt idx="816">
                  <c:v>1531</c:v>
                </c:pt>
                <c:pt idx="817">
                  <c:v>1331.0833333333333</c:v>
                </c:pt>
                <c:pt idx="819">
                  <c:v>1311.645</c:v>
                </c:pt>
                <c:pt idx="820">
                  <c:v>1390.92</c:v>
                </c:pt>
                <c:pt idx="821">
                  <c:v>1407.365</c:v>
                </c:pt>
                <c:pt idx="823">
                  <c:v>1482.55</c:v>
                </c:pt>
                <c:pt idx="824">
                  <c:v>1484.4299999999998</c:v>
                </c:pt>
                <c:pt idx="825">
                  <c:v>1418.86</c:v>
                </c:pt>
                <c:pt idx="826">
                  <c:v>1459.21</c:v>
                </c:pt>
                <c:pt idx="827">
                  <c:v>1521.58</c:v>
                </c:pt>
                <c:pt idx="828">
                  <c:v>1687.61</c:v>
                </c:pt>
                <c:pt idx="829">
                  <c:v>1787.385</c:v>
                </c:pt>
                <c:pt idx="830">
                  <c:v>1807.615</c:v>
                </c:pt>
                <c:pt idx="832">
                  <c:v>1625.94</c:v>
                </c:pt>
                <c:pt idx="833">
                  <c:v>1674.99</c:v>
                </c:pt>
                <c:pt idx="834">
                  <c:v>1711.875</c:v>
                </c:pt>
                <c:pt idx="836">
                  <c:v>1825.19</c:v>
                </c:pt>
                <c:pt idx="837">
                  <c:v>1912</c:v>
                </c:pt>
                <c:pt idx="840">
                  <c:v>1905</c:v>
                </c:pt>
                <c:pt idx="841">
                  <c:v>1912.7350000000001</c:v>
                </c:pt>
                <c:pt idx="842">
                  <c:v>1984.02</c:v>
                </c:pt>
                <c:pt idx="843">
                  <c:v>2009.0650000000001</c:v>
                </c:pt>
                <c:pt idx="844">
                  <c:v>2020.55</c:v>
                </c:pt>
                <c:pt idx="846">
                  <c:v>2023.43</c:v>
                </c:pt>
                <c:pt idx="847">
                  <c:v>2094.61</c:v>
                </c:pt>
                <c:pt idx="850">
                  <c:v>2229.63</c:v>
                </c:pt>
                <c:pt idx="851">
                  <c:v>2224.67</c:v>
                </c:pt>
                <c:pt idx="852">
                  <c:v>2205.42</c:v>
                </c:pt>
                <c:pt idx="853">
                  <c:v>2228.8049999999998</c:v>
                </c:pt>
                <c:pt idx="854">
                  <c:v>1177.298</c:v>
                </c:pt>
                <c:pt idx="855">
                  <c:v>393.58499999999998</c:v>
                </c:pt>
                <c:pt idx="856">
                  <c:v>594.7600000000001</c:v>
                </c:pt>
                <c:pt idx="857">
                  <c:v>653.3599999999999</c:v>
                </c:pt>
                <c:pt idx="859">
                  <c:v>658.5</c:v>
                </c:pt>
                <c:pt idx="860">
                  <c:v>701.27</c:v>
                </c:pt>
                <c:pt idx="861">
                  <c:v>712.48</c:v>
                </c:pt>
                <c:pt idx="862">
                  <c:v>812.65333333333331</c:v>
                </c:pt>
                <c:pt idx="864">
                  <c:v>930.245</c:v>
                </c:pt>
                <c:pt idx="865">
                  <c:v>963.27</c:v>
                </c:pt>
                <c:pt idx="866">
                  <c:v>986.41499999999996</c:v>
                </c:pt>
                <c:pt idx="868">
                  <c:v>1058.2633333333333</c:v>
                </c:pt>
                <c:pt idx="874">
                  <c:v>1125.17</c:v>
                </c:pt>
                <c:pt idx="875">
                  <c:v>1173.4266666666665</c:v>
                </c:pt>
                <c:pt idx="876">
                  <c:v>1231.53</c:v>
                </c:pt>
                <c:pt idx="878">
                  <c:v>1267.83</c:v>
                </c:pt>
                <c:pt idx="879">
                  <c:v>1273.43</c:v>
                </c:pt>
                <c:pt idx="880">
                  <c:v>1432.1274999999998</c:v>
                </c:pt>
                <c:pt idx="881">
                  <c:v>332.67</c:v>
                </c:pt>
                <c:pt idx="887">
                  <c:v>326.56</c:v>
                </c:pt>
                <c:pt idx="888">
                  <c:v>370.16</c:v>
                </c:pt>
                <c:pt idx="889">
                  <c:v>392.14</c:v>
                </c:pt>
                <c:pt idx="891">
                  <c:v>446.59</c:v>
                </c:pt>
                <c:pt idx="892">
                  <c:v>468.24142857142857</c:v>
                </c:pt>
                <c:pt idx="893">
                  <c:v>413.62</c:v>
                </c:pt>
                <c:pt idx="894">
                  <c:v>1686.81</c:v>
                </c:pt>
                <c:pt idx="895">
                  <c:v>1696.4133333333332</c:v>
                </c:pt>
                <c:pt idx="896">
                  <c:v>1488.91</c:v>
                </c:pt>
                <c:pt idx="898">
                  <c:v>1483.9299999999998</c:v>
                </c:pt>
                <c:pt idx="899">
                  <c:v>1585.5</c:v>
                </c:pt>
                <c:pt idx="901">
                  <c:v>1676.37</c:v>
                </c:pt>
                <c:pt idx="904">
                  <c:v>1692.885</c:v>
                </c:pt>
                <c:pt idx="906">
                  <c:v>1726.5533333333333</c:v>
                </c:pt>
                <c:pt idx="907">
                  <c:v>1731.48</c:v>
                </c:pt>
                <c:pt idx="908">
                  <c:v>239.67</c:v>
                </c:pt>
                <c:pt idx="910">
                  <c:v>1300.31</c:v>
                </c:pt>
                <c:pt idx="911">
                  <c:v>1312.22</c:v>
                </c:pt>
                <c:pt idx="912">
                  <c:v>1403.63</c:v>
                </c:pt>
                <c:pt idx="913">
                  <c:v>1478.35</c:v>
                </c:pt>
                <c:pt idx="914">
                  <c:v>1642.86</c:v>
                </c:pt>
              </c:numCache>
            </c:numRef>
          </c:val>
          <c:smooth val="0"/>
          <c:extLst>
            <c:ext xmlns:c16="http://schemas.microsoft.com/office/drawing/2014/chart" uri="{C3380CC4-5D6E-409C-BE32-E72D297353CC}">
              <c16:uniqueId val="{00000005-D017-4E04-9796-8B246E9390E0}"/>
            </c:ext>
          </c:extLst>
        </c:ser>
        <c:ser>
          <c:idx val="2"/>
          <c:order val="2"/>
          <c:tx>
            <c:strRef>
              <c:f>Sheet1!$Q$53:$Q$54</c:f>
              <c:strCache>
                <c:ptCount val="1"/>
                <c:pt idx="0">
                  <c:v>Nomina</c:v>
                </c:pt>
              </c:strCache>
            </c:strRef>
          </c:tx>
          <c:spPr>
            <a:ln w="28575" cap="rnd">
              <a:solidFill>
                <a:schemeClr val="accent3"/>
              </a:solidFill>
              <a:round/>
            </a:ln>
            <a:effectLst/>
          </c:spPr>
          <c:marker>
            <c:symbol val="none"/>
          </c:marker>
          <c:cat>
            <c:multiLvlStrRef>
              <c:f>Sheet1!$N$55:$N$1022</c:f>
              <c:multiLvlStrCache>
                <c:ptCount val="915"/>
                <c:lvl>
                  <c:pt idx="0">
                    <c:v>6/13/2023</c:v>
                  </c:pt>
                  <c:pt idx="1">
                    <c:v>6/14/2023</c:v>
                  </c:pt>
                  <c:pt idx="2">
                    <c:v>6/15/2023</c:v>
                  </c:pt>
                  <c:pt idx="3">
                    <c:v>6/19/2023</c:v>
                  </c:pt>
                  <c:pt idx="4">
                    <c:v>6/21/2023</c:v>
                  </c:pt>
                  <c:pt idx="5">
                    <c:v>6/24/2023</c:v>
                  </c:pt>
                  <c:pt idx="6">
                    <c:v>6/26/2023</c:v>
                  </c:pt>
                  <c:pt idx="7">
                    <c:v>6/27/2023</c:v>
                  </c:pt>
                  <c:pt idx="8">
                    <c:v>6/28/2023</c:v>
                  </c:pt>
                  <c:pt idx="9">
                    <c:v>6/29/2023</c:v>
                  </c:pt>
                  <c:pt idx="10">
                    <c:v>7/1/2023</c:v>
                  </c:pt>
                  <c:pt idx="11">
                    <c:v>7/3/2023</c:v>
                  </c:pt>
                  <c:pt idx="12">
                    <c:v>7/5/2023</c:v>
                  </c:pt>
                  <c:pt idx="13">
                    <c:v>7/6/2023</c:v>
                  </c:pt>
                  <c:pt idx="14">
                    <c:v>7/7/2023</c:v>
                  </c:pt>
                  <c:pt idx="15">
                    <c:v>7/8/2023</c:v>
                  </c:pt>
                  <c:pt idx="16">
                    <c:v>7/11/2023</c:v>
                  </c:pt>
                  <c:pt idx="17">
                    <c:v>7/12/2023</c:v>
                  </c:pt>
                  <c:pt idx="18">
                    <c:v>7/14/2023</c:v>
                  </c:pt>
                  <c:pt idx="19">
                    <c:v>7/18/2023</c:v>
                  </c:pt>
                  <c:pt idx="20">
                    <c:v>7/21/2023</c:v>
                  </c:pt>
                  <c:pt idx="21">
                    <c:v>7/23/2023</c:v>
                  </c:pt>
                  <c:pt idx="22">
                    <c:v>7/25/2023</c:v>
                  </c:pt>
                  <c:pt idx="23">
                    <c:v>7/27/2023</c:v>
                  </c:pt>
                  <c:pt idx="24">
                    <c:v>7/30/2023</c:v>
                  </c:pt>
                  <c:pt idx="25">
                    <c:v>8/1/2023</c:v>
                  </c:pt>
                  <c:pt idx="26">
                    <c:v>8/2/2023</c:v>
                  </c:pt>
                  <c:pt idx="27">
                    <c:v>8/4/2023</c:v>
                  </c:pt>
                  <c:pt idx="28">
                    <c:v>8/5/2023</c:v>
                  </c:pt>
                  <c:pt idx="29">
                    <c:v>8/7/2023</c:v>
                  </c:pt>
                  <c:pt idx="30">
                    <c:v>8/9/2023</c:v>
                  </c:pt>
                  <c:pt idx="31">
                    <c:v>8/18/2023</c:v>
                  </c:pt>
                  <c:pt idx="32">
                    <c:v>8/23/2023</c:v>
                  </c:pt>
                  <c:pt idx="33">
                    <c:v>8/28/2023</c:v>
                  </c:pt>
                  <c:pt idx="34">
                    <c:v>8/30/2023</c:v>
                  </c:pt>
                  <c:pt idx="35">
                    <c:v>9/1/2023</c:v>
                  </c:pt>
                  <c:pt idx="36">
                    <c:v>9/2/2023</c:v>
                  </c:pt>
                  <c:pt idx="37">
                    <c:v>9/3/2023</c:v>
                  </c:pt>
                  <c:pt idx="38">
                    <c:v>9/4/2023</c:v>
                  </c:pt>
                  <c:pt idx="39">
                    <c:v>9/7/2023</c:v>
                  </c:pt>
                  <c:pt idx="40">
                    <c:v>9/8/2023</c:v>
                  </c:pt>
                  <c:pt idx="41">
                    <c:v>9/9/2023</c:v>
                  </c:pt>
                  <c:pt idx="42">
                    <c:v>9/10/2023</c:v>
                  </c:pt>
                  <c:pt idx="43">
                    <c:v>9/11/2023</c:v>
                  </c:pt>
                  <c:pt idx="44">
                    <c:v>9/12/2023</c:v>
                  </c:pt>
                  <c:pt idx="45">
                    <c:v>9/13/2023</c:v>
                  </c:pt>
                  <c:pt idx="46">
                    <c:v>9/14/2023</c:v>
                  </c:pt>
                  <c:pt idx="47">
                    <c:v>9/15/2023</c:v>
                  </c:pt>
                  <c:pt idx="48">
                    <c:v>9/16/2023</c:v>
                  </c:pt>
                  <c:pt idx="49">
                    <c:v>9/17/2023</c:v>
                  </c:pt>
                  <c:pt idx="50">
                    <c:v>9/18/2023</c:v>
                  </c:pt>
                  <c:pt idx="51">
                    <c:v>9/20/2023</c:v>
                  </c:pt>
                  <c:pt idx="52">
                    <c:v>9/21/2023</c:v>
                  </c:pt>
                  <c:pt idx="53">
                    <c:v>9/22/2023</c:v>
                  </c:pt>
                  <c:pt idx="54">
                    <c:v>9/23/2023</c:v>
                  </c:pt>
                  <c:pt idx="55">
                    <c:v>9/24/2023</c:v>
                  </c:pt>
                  <c:pt idx="56">
                    <c:v>9/25/2023</c:v>
                  </c:pt>
                  <c:pt idx="57">
                    <c:v>9/26/2023</c:v>
                  </c:pt>
                  <c:pt idx="58">
                    <c:v>9/27/2023</c:v>
                  </c:pt>
                  <c:pt idx="59">
                    <c:v>9/28/2023</c:v>
                  </c:pt>
                  <c:pt idx="60">
                    <c:v>9/29/2023</c:v>
                  </c:pt>
                  <c:pt idx="61">
                    <c:v>9/30/2023</c:v>
                  </c:pt>
                  <c:pt idx="62">
                    <c:v>10/1/2023</c:v>
                  </c:pt>
                  <c:pt idx="63">
                    <c:v>10/2/2023</c:v>
                  </c:pt>
                  <c:pt idx="64">
                    <c:v>10/3/2023</c:v>
                  </c:pt>
                  <c:pt idx="65">
                    <c:v>10/4/2023</c:v>
                  </c:pt>
                  <c:pt idx="66">
                    <c:v>10/5/2023</c:v>
                  </c:pt>
                  <c:pt idx="67">
                    <c:v>10/6/2023</c:v>
                  </c:pt>
                  <c:pt idx="68">
                    <c:v>10/7/2023</c:v>
                  </c:pt>
                  <c:pt idx="69">
                    <c:v>10/8/2023</c:v>
                  </c:pt>
                  <c:pt idx="70">
                    <c:v>10/9/2023</c:v>
                  </c:pt>
                  <c:pt idx="71">
                    <c:v>10/10/2023</c:v>
                  </c:pt>
                  <c:pt idx="72">
                    <c:v>10/11/2023</c:v>
                  </c:pt>
                  <c:pt idx="73">
                    <c:v>10/12/2023</c:v>
                  </c:pt>
                  <c:pt idx="74">
                    <c:v>10/13/2023</c:v>
                  </c:pt>
                  <c:pt idx="75">
                    <c:v>10/14/2023</c:v>
                  </c:pt>
                  <c:pt idx="76">
                    <c:v>10/15/2023</c:v>
                  </c:pt>
                  <c:pt idx="77">
                    <c:v>10/16/2023</c:v>
                  </c:pt>
                  <c:pt idx="78">
                    <c:v>10/17/2023</c:v>
                  </c:pt>
                  <c:pt idx="79">
                    <c:v>10/18/2023</c:v>
                  </c:pt>
                  <c:pt idx="80">
                    <c:v>10/19/2023</c:v>
                  </c:pt>
                  <c:pt idx="81">
                    <c:v>10/20/2023</c:v>
                  </c:pt>
                  <c:pt idx="82">
                    <c:v>10/21/2023</c:v>
                  </c:pt>
                  <c:pt idx="83">
                    <c:v>10/22/2023</c:v>
                  </c:pt>
                  <c:pt idx="84">
                    <c:v>10/23/2023</c:v>
                  </c:pt>
                  <c:pt idx="85">
                    <c:v>10/24/2023</c:v>
                  </c:pt>
                  <c:pt idx="86">
                    <c:v>10/25/2023</c:v>
                  </c:pt>
                  <c:pt idx="87">
                    <c:v>10/26/2023</c:v>
                  </c:pt>
                  <c:pt idx="88">
                    <c:v>10/27/2023</c:v>
                  </c:pt>
                  <c:pt idx="89">
                    <c:v>10/28/2023</c:v>
                  </c:pt>
                  <c:pt idx="90">
                    <c:v>10/29/2023</c:v>
                  </c:pt>
                  <c:pt idx="91">
                    <c:v>10/30/2023</c:v>
                  </c:pt>
                  <c:pt idx="92">
                    <c:v>10/31/2023</c:v>
                  </c:pt>
                  <c:pt idx="93">
                    <c:v>11/1/2023</c:v>
                  </c:pt>
                  <c:pt idx="94">
                    <c:v>11/2/2023</c:v>
                  </c:pt>
                  <c:pt idx="95">
                    <c:v>11/3/2023</c:v>
                  </c:pt>
                  <c:pt idx="96">
                    <c:v>11/4/2023</c:v>
                  </c:pt>
                  <c:pt idx="97">
                    <c:v>11/5/2023</c:v>
                  </c:pt>
                  <c:pt idx="98">
                    <c:v>11/6/2023</c:v>
                  </c:pt>
                  <c:pt idx="99">
                    <c:v>11/7/2023</c:v>
                  </c:pt>
                  <c:pt idx="100">
                    <c:v>11/8/2023</c:v>
                  </c:pt>
                  <c:pt idx="101">
                    <c:v>11/9/2023</c:v>
                  </c:pt>
                  <c:pt idx="102">
                    <c:v>11/10/2023</c:v>
                  </c:pt>
                  <c:pt idx="103">
                    <c:v>11/11/2023</c:v>
                  </c:pt>
                  <c:pt idx="104">
                    <c:v>11/12/2023</c:v>
                  </c:pt>
                  <c:pt idx="105">
                    <c:v>11/13/2023</c:v>
                  </c:pt>
                  <c:pt idx="106">
                    <c:v>11/14/2023</c:v>
                  </c:pt>
                  <c:pt idx="107">
                    <c:v>11/15/2023</c:v>
                  </c:pt>
                  <c:pt idx="108">
                    <c:v>11/16/2023</c:v>
                  </c:pt>
                  <c:pt idx="109">
                    <c:v>11/17/2023</c:v>
                  </c:pt>
                  <c:pt idx="110">
                    <c:v>11/18/2023</c:v>
                  </c:pt>
                  <c:pt idx="111">
                    <c:v>11/19/2023</c:v>
                  </c:pt>
                  <c:pt idx="112">
                    <c:v>11/20/2023</c:v>
                  </c:pt>
                  <c:pt idx="113">
                    <c:v>11/21/2023</c:v>
                  </c:pt>
                  <c:pt idx="114">
                    <c:v>11/22/2023</c:v>
                  </c:pt>
                  <c:pt idx="115">
                    <c:v>11/23/2023</c:v>
                  </c:pt>
                  <c:pt idx="116">
                    <c:v>11/24/2023</c:v>
                  </c:pt>
                  <c:pt idx="117">
                    <c:v>11/25/2023</c:v>
                  </c:pt>
                  <c:pt idx="118">
                    <c:v>11/26/2023</c:v>
                  </c:pt>
                  <c:pt idx="119">
                    <c:v>11/27/2023</c:v>
                  </c:pt>
                  <c:pt idx="120">
                    <c:v>11/28/2023</c:v>
                  </c:pt>
                  <c:pt idx="121">
                    <c:v>11/29/2023</c:v>
                  </c:pt>
                  <c:pt idx="122">
                    <c:v>11/30/2023</c:v>
                  </c:pt>
                  <c:pt idx="123">
                    <c:v>12/1/2023</c:v>
                  </c:pt>
                  <c:pt idx="124">
                    <c:v>12/4/2023</c:v>
                  </c:pt>
                  <c:pt idx="125">
                    <c:v>12/5/2023</c:v>
                  </c:pt>
                  <c:pt idx="126">
                    <c:v>12/7/2023</c:v>
                  </c:pt>
                  <c:pt idx="127">
                    <c:v>12/11/2023</c:v>
                  </c:pt>
                  <c:pt idx="128">
                    <c:v>12/12/2023</c:v>
                  </c:pt>
                  <c:pt idx="129">
                    <c:v>12/13/2023</c:v>
                  </c:pt>
                  <c:pt idx="130">
                    <c:v>12/14/2023</c:v>
                  </c:pt>
                  <c:pt idx="131">
                    <c:v>12/15/2023</c:v>
                  </c:pt>
                  <c:pt idx="132">
                    <c:v>12/18/2023</c:v>
                  </c:pt>
                  <c:pt idx="133">
                    <c:v>12/19/2023</c:v>
                  </c:pt>
                  <c:pt idx="134">
                    <c:v>12/20/2023</c:v>
                  </c:pt>
                  <c:pt idx="135">
                    <c:v>12/21/2023</c:v>
                  </c:pt>
                  <c:pt idx="136">
                    <c:v>12/22/2023</c:v>
                  </c:pt>
                  <c:pt idx="137">
                    <c:v>12/26/2023</c:v>
                  </c:pt>
                  <c:pt idx="138">
                    <c:v>12/27/2023</c:v>
                  </c:pt>
                  <c:pt idx="139">
                    <c:v>12/28/2023</c:v>
                  </c:pt>
                  <c:pt idx="140">
                    <c:v>12/29/2023</c:v>
                  </c:pt>
                  <c:pt idx="141">
                    <c:v>12/30/2023</c:v>
                  </c:pt>
                  <c:pt idx="142">
                    <c:v>12/31/2023</c:v>
                  </c:pt>
                  <c:pt idx="143">
                    <c:v>1/1/2024</c:v>
                  </c:pt>
                  <c:pt idx="144">
                    <c:v>1/2/2024</c:v>
                  </c:pt>
                  <c:pt idx="145">
                    <c:v>1/3/2024</c:v>
                  </c:pt>
                  <c:pt idx="146">
                    <c:v>1/4/2024</c:v>
                  </c:pt>
                  <c:pt idx="147">
                    <c:v>1/5/2024</c:v>
                  </c:pt>
                  <c:pt idx="148">
                    <c:v>1/6/2024</c:v>
                  </c:pt>
                  <c:pt idx="149">
                    <c:v>1/7/2024</c:v>
                  </c:pt>
                  <c:pt idx="150">
                    <c:v>1/8/2024</c:v>
                  </c:pt>
                  <c:pt idx="151">
                    <c:v>1/9/2024</c:v>
                  </c:pt>
                  <c:pt idx="152">
                    <c:v>1/10/2024</c:v>
                  </c:pt>
                  <c:pt idx="153">
                    <c:v>1/12/2024</c:v>
                  </c:pt>
                  <c:pt idx="154">
                    <c:v>1/13/2024</c:v>
                  </c:pt>
                  <c:pt idx="155">
                    <c:v>1/14/2024</c:v>
                  </c:pt>
                  <c:pt idx="156">
                    <c:v>1/15/2024</c:v>
                  </c:pt>
                  <c:pt idx="157">
                    <c:v>1/16/2024</c:v>
                  </c:pt>
                  <c:pt idx="158">
                    <c:v>1/18/2024</c:v>
                  </c:pt>
                  <c:pt idx="159">
                    <c:v>1/19/2024</c:v>
                  </c:pt>
                  <c:pt idx="160">
                    <c:v>1/20/2024</c:v>
                  </c:pt>
                  <c:pt idx="161">
                    <c:v>1/21/2024</c:v>
                  </c:pt>
                  <c:pt idx="162">
                    <c:v>1/22/2024</c:v>
                  </c:pt>
                  <c:pt idx="163">
                    <c:v>1/23/2024</c:v>
                  </c:pt>
                  <c:pt idx="164">
                    <c:v>1/24/2024</c:v>
                  </c:pt>
                  <c:pt idx="165">
                    <c:v>1/25/2024</c:v>
                  </c:pt>
                  <c:pt idx="166">
                    <c:v>1/26/2024</c:v>
                  </c:pt>
                  <c:pt idx="167">
                    <c:v>1/27/2024</c:v>
                  </c:pt>
                  <c:pt idx="168">
                    <c:v>1/28/2024</c:v>
                  </c:pt>
                  <c:pt idx="169">
                    <c:v>1/29/2024</c:v>
                  </c:pt>
                  <c:pt idx="170">
                    <c:v>1/30/2024</c:v>
                  </c:pt>
                  <c:pt idx="171">
                    <c:v>1/31/2024</c:v>
                  </c:pt>
                  <c:pt idx="172">
                    <c:v>2/1/2024</c:v>
                  </c:pt>
                  <c:pt idx="173">
                    <c:v>2/2/2024</c:v>
                  </c:pt>
                  <c:pt idx="174">
                    <c:v>2/3/2024</c:v>
                  </c:pt>
                  <c:pt idx="175">
                    <c:v>2/4/2024</c:v>
                  </c:pt>
                  <c:pt idx="176">
                    <c:v>2/5/2024</c:v>
                  </c:pt>
                  <c:pt idx="177">
                    <c:v>2/6/2024</c:v>
                  </c:pt>
                  <c:pt idx="178">
                    <c:v>2/7/2024</c:v>
                  </c:pt>
                  <c:pt idx="179">
                    <c:v>2/8/2024</c:v>
                  </c:pt>
                  <c:pt idx="180">
                    <c:v>2/9/2024</c:v>
                  </c:pt>
                  <c:pt idx="181">
                    <c:v>2/10/2024</c:v>
                  </c:pt>
                  <c:pt idx="182">
                    <c:v>2/11/2024</c:v>
                  </c:pt>
                  <c:pt idx="183">
                    <c:v>2/12/2024</c:v>
                  </c:pt>
                  <c:pt idx="184">
                    <c:v>2/13/2024</c:v>
                  </c:pt>
                  <c:pt idx="185">
                    <c:v>2/14/2024</c:v>
                  </c:pt>
                  <c:pt idx="186">
                    <c:v>2/15/2024</c:v>
                  </c:pt>
                  <c:pt idx="187">
                    <c:v>2/16/2024</c:v>
                  </c:pt>
                  <c:pt idx="188">
                    <c:v>2/17/2024</c:v>
                  </c:pt>
                  <c:pt idx="189">
                    <c:v>2/18/2024</c:v>
                  </c:pt>
                  <c:pt idx="190">
                    <c:v>2/19/2024</c:v>
                  </c:pt>
                  <c:pt idx="191">
                    <c:v>2/20/2024</c:v>
                  </c:pt>
                  <c:pt idx="192">
                    <c:v>2/21/2024</c:v>
                  </c:pt>
                  <c:pt idx="193">
                    <c:v>2/22/2024</c:v>
                  </c:pt>
                  <c:pt idx="194">
                    <c:v>2/24/2024</c:v>
                  </c:pt>
                  <c:pt idx="195">
                    <c:v>2/25/2024</c:v>
                  </c:pt>
                  <c:pt idx="196">
                    <c:v>2/26/2024</c:v>
                  </c:pt>
                  <c:pt idx="197">
                    <c:v>2/27/2024</c:v>
                  </c:pt>
                  <c:pt idx="198">
                    <c:v>2/28/2024</c:v>
                  </c:pt>
                  <c:pt idx="199">
                    <c:v>2/29/2024</c:v>
                  </c:pt>
                  <c:pt idx="200">
                    <c:v>3/1/2024</c:v>
                  </c:pt>
                  <c:pt idx="201">
                    <c:v>3/2/2024</c:v>
                  </c:pt>
                  <c:pt idx="202">
                    <c:v>3/3/2024</c:v>
                  </c:pt>
                  <c:pt idx="203">
                    <c:v>3/4/2024</c:v>
                  </c:pt>
                  <c:pt idx="204">
                    <c:v>3/5/2024</c:v>
                  </c:pt>
                  <c:pt idx="205">
                    <c:v>3/6/2024</c:v>
                  </c:pt>
                  <c:pt idx="206">
                    <c:v>3/7/2024</c:v>
                  </c:pt>
                  <c:pt idx="207">
                    <c:v>3/8/2024</c:v>
                  </c:pt>
                  <c:pt idx="208">
                    <c:v>3/9/2024</c:v>
                  </c:pt>
                  <c:pt idx="209">
                    <c:v>3/10/2024</c:v>
                  </c:pt>
                  <c:pt idx="210">
                    <c:v>3/11/2024</c:v>
                  </c:pt>
                  <c:pt idx="211">
                    <c:v>3/12/2024</c:v>
                  </c:pt>
                  <c:pt idx="212">
                    <c:v>3/13/2024</c:v>
                  </c:pt>
                  <c:pt idx="213">
                    <c:v>3/15/2024</c:v>
                  </c:pt>
                  <c:pt idx="214">
                    <c:v>3/16/2024</c:v>
                  </c:pt>
                  <c:pt idx="215">
                    <c:v>3/17/2024</c:v>
                  </c:pt>
                  <c:pt idx="216">
                    <c:v>3/18/2024</c:v>
                  </c:pt>
                  <c:pt idx="217">
                    <c:v>3/19/2024</c:v>
                  </c:pt>
                  <c:pt idx="218">
                    <c:v>3/20/2024</c:v>
                  </c:pt>
                  <c:pt idx="219">
                    <c:v>3/21/2024</c:v>
                  </c:pt>
                  <c:pt idx="220">
                    <c:v>3/22/2024</c:v>
                  </c:pt>
                  <c:pt idx="221">
                    <c:v>3/23/2024</c:v>
                  </c:pt>
                  <c:pt idx="222">
                    <c:v>3/24/2024</c:v>
                  </c:pt>
                  <c:pt idx="223">
                    <c:v>3/25/2024</c:v>
                  </c:pt>
                  <c:pt idx="224">
                    <c:v>3/27/2024</c:v>
                  </c:pt>
                  <c:pt idx="225">
                    <c:v>3/28/2024</c:v>
                  </c:pt>
                  <c:pt idx="226">
                    <c:v>3/29/2024</c:v>
                  </c:pt>
                  <c:pt idx="227">
                    <c:v>3/30/2024</c:v>
                  </c:pt>
                  <c:pt idx="228">
                    <c:v>3/31/2024</c:v>
                  </c:pt>
                  <c:pt idx="229">
                    <c:v>4/1/2024</c:v>
                  </c:pt>
                  <c:pt idx="230">
                    <c:v>4/2/2024</c:v>
                  </c:pt>
                  <c:pt idx="231">
                    <c:v>4/3/2024</c:v>
                  </c:pt>
                  <c:pt idx="232">
                    <c:v>4/4/2024</c:v>
                  </c:pt>
                  <c:pt idx="233">
                    <c:v>4/6/2024</c:v>
                  </c:pt>
                  <c:pt idx="234">
                    <c:v>4/7/2024</c:v>
                  </c:pt>
                  <c:pt idx="235">
                    <c:v>4/8/2024</c:v>
                  </c:pt>
                  <c:pt idx="236">
                    <c:v>4/9/2024</c:v>
                  </c:pt>
                  <c:pt idx="237">
                    <c:v>4/10/2024</c:v>
                  </c:pt>
                  <c:pt idx="238">
                    <c:v>4/11/2024</c:v>
                  </c:pt>
                  <c:pt idx="239">
                    <c:v>4/12/2024</c:v>
                  </c:pt>
                  <c:pt idx="240">
                    <c:v>4/13/2024</c:v>
                  </c:pt>
                  <c:pt idx="241">
                    <c:v>4/14/2024</c:v>
                  </c:pt>
                  <c:pt idx="242">
                    <c:v>4/15/2024</c:v>
                  </c:pt>
                  <c:pt idx="243">
                    <c:v>4/17/2024</c:v>
                  </c:pt>
                  <c:pt idx="244">
                    <c:v>4/18/2024</c:v>
                  </c:pt>
                  <c:pt idx="245">
                    <c:v>4/19/2024</c:v>
                  </c:pt>
                  <c:pt idx="246">
                    <c:v>4/20/2024</c:v>
                  </c:pt>
                  <c:pt idx="247">
                    <c:v>4/21/2024</c:v>
                  </c:pt>
                  <c:pt idx="248">
                    <c:v>4/22/2024</c:v>
                  </c:pt>
                  <c:pt idx="249">
                    <c:v>4/23/2024</c:v>
                  </c:pt>
                  <c:pt idx="250">
                    <c:v>4/24/2024</c:v>
                  </c:pt>
                  <c:pt idx="251">
                    <c:v>4/25/2024</c:v>
                  </c:pt>
                  <c:pt idx="252">
                    <c:v>4/26/2024</c:v>
                  </c:pt>
                  <c:pt idx="253">
                    <c:v>4/27/2024</c:v>
                  </c:pt>
                  <c:pt idx="254">
                    <c:v>4/28/2024</c:v>
                  </c:pt>
                  <c:pt idx="255">
                    <c:v>4/29/2024</c:v>
                  </c:pt>
                  <c:pt idx="256">
                    <c:v>4/30/2024</c:v>
                  </c:pt>
                  <c:pt idx="257">
                    <c:v>5/2/2024</c:v>
                  </c:pt>
                  <c:pt idx="258">
                    <c:v>5/3/2024</c:v>
                  </c:pt>
                  <c:pt idx="259">
                    <c:v>5/4/2024</c:v>
                  </c:pt>
                  <c:pt idx="260">
                    <c:v>5/5/2024</c:v>
                  </c:pt>
                  <c:pt idx="261">
                    <c:v>5/6/2024</c:v>
                  </c:pt>
                  <c:pt idx="262">
                    <c:v>5/7/2024</c:v>
                  </c:pt>
                  <c:pt idx="263">
                    <c:v>5/8/2024</c:v>
                  </c:pt>
                  <c:pt idx="264">
                    <c:v>5/9/2024</c:v>
                  </c:pt>
                  <c:pt idx="265">
                    <c:v>5/10/2024</c:v>
                  </c:pt>
                  <c:pt idx="266">
                    <c:v>5/11/2024</c:v>
                  </c:pt>
                  <c:pt idx="267">
                    <c:v>5/12/2024</c:v>
                  </c:pt>
                  <c:pt idx="268">
                    <c:v>5/13/2024</c:v>
                  </c:pt>
                  <c:pt idx="269">
                    <c:v>5/14/2024</c:v>
                  </c:pt>
                  <c:pt idx="270">
                    <c:v>5/15/2024</c:v>
                  </c:pt>
                  <c:pt idx="271">
                    <c:v>5/16/2024</c:v>
                  </c:pt>
                  <c:pt idx="272">
                    <c:v>5/17/2024</c:v>
                  </c:pt>
                  <c:pt idx="273">
                    <c:v>5/18/2024</c:v>
                  </c:pt>
                  <c:pt idx="274">
                    <c:v>5/19/2024</c:v>
                  </c:pt>
                  <c:pt idx="275">
                    <c:v>5/20/2024</c:v>
                  </c:pt>
                  <c:pt idx="276">
                    <c:v>5/21/2024</c:v>
                  </c:pt>
                  <c:pt idx="277">
                    <c:v>5/22/2024</c:v>
                  </c:pt>
                  <c:pt idx="278">
                    <c:v>5/23/2024</c:v>
                  </c:pt>
                  <c:pt idx="279">
                    <c:v>5/24/2024</c:v>
                  </c:pt>
                  <c:pt idx="280">
                    <c:v>5/25/2024</c:v>
                  </c:pt>
                  <c:pt idx="281">
                    <c:v>5/26/2024</c:v>
                  </c:pt>
                  <c:pt idx="282">
                    <c:v>5/27/2024</c:v>
                  </c:pt>
                  <c:pt idx="283">
                    <c:v>5/28/2024</c:v>
                  </c:pt>
                  <c:pt idx="284">
                    <c:v>5/30/2024</c:v>
                  </c:pt>
                  <c:pt idx="285">
                    <c:v>5/31/2024</c:v>
                  </c:pt>
                  <c:pt idx="286">
                    <c:v>6/1/2024</c:v>
                  </c:pt>
                  <c:pt idx="287">
                    <c:v>6/2/2024</c:v>
                  </c:pt>
                  <c:pt idx="288">
                    <c:v>6/3/2024</c:v>
                  </c:pt>
                  <c:pt idx="289">
                    <c:v>6/4/2024</c:v>
                  </c:pt>
                  <c:pt idx="290">
                    <c:v>6/5/2024</c:v>
                  </c:pt>
                  <c:pt idx="291">
                    <c:v>6/6/2024</c:v>
                  </c:pt>
                  <c:pt idx="292">
                    <c:v>6/7/2024</c:v>
                  </c:pt>
                  <c:pt idx="293">
                    <c:v>6/8/2024</c:v>
                  </c:pt>
                  <c:pt idx="294">
                    <c:v>6/9/2024</c:v>
                  </c:pt>
                  <c:pt idx="295">
                    <c:v>6/10/2024</c:v>
                  </c:pt>
                  <c:pt idx="296">
                    <c:v>6/11/2024</c:v>
                  </c:pt>
                  <c:pt idx="297">
                    <c:v>6/12/2024</c:v>
                  </c:pt>
                  <c:pt idx="298">
                    <c:v>6/13/2024</c:v>
                  </c:pt>
                  <c:pt idx="299">
                    <c:v>6/14/2024</c:v>
                  </c:pt>
                  <c:pt idx="300">
                    <c:v>6/15/2024</c:v>
                  </c:pt>
                  <c:pt idx="301">
                    <c:v>6/16/2024</c:v>
                  </c:pt>
                  <c:pt idx="302">
                    <c:v>6/17/2024</c:v>
                  </c:pt>
                  <c:pt idx="303">
                    <c:v>6/18/2024</c:v>
                  </c:pt>
                  <c:pt idx="304">
                    <c:v>6/19/2024</c:v>
                  </c:pt>
                  <c:pt idx="305">
                    <c:v>6/20/2024</c:v>
                  </c:pt>
                  <c:pt idx="306">
                    <c:v>6/21/2024</c:v>
                  </c:pt>
                  <c:pt idx="307">
                    <c:v>6/22/2024</c:v>
                  </c:pt>
                  <c:pt idx="308">
                    <c:v>6/23/2024</c:v>
                  </c:pt>
                  <c:pt idx="309">
                    <c:v>6/24/2024</c:v>
                  </c:pt>
                  <c:pt idx="310">
                    <c:v>6/25/2024</c:v>
                  </c:pt>
                  <c:pt idx="311">
                    <c:v>6/26/2024</c:v>
                  </c:pt>
                  <c:pt idx="312">
                    <c:v>6/27/2024</c:v>
                  </c:pt>
                  <c:pt idx="313">
                    <c:v>6/28/2024</c:v>
                  </c:pt>
                  <c:pt idx="314">
                    <c:v>6/29/2024</c:v>
                  </c:pt>
                  <c:pt idx="315">
                    <c:v>6/30/2024</c:v>
                  </c:pt>
                  <c:pt idx="316">
                    <c:v>7/1/2024</c:v>
                  </c:pt>
                  <c:pt idx="317">
                    <c:v>7/2/2024</c:v>
                  </c:pt>
                  <c:pt idx="318">
                    <c:v>7/3/2024</c:v>
                  </c:pt>
                  <c:pt idx="319">
                    <c:v>7/4/2024</c:v>
                  </c:pt>
                  <c:pt idx="320">
                    <c:v>7/5/2024</c:v>
                  </c:pt>
                  <c:pt idx="321">
                    <c:v>7/6/2024</c:v>
                  </c:pt>
                  <c:pt idx="322">
                    <c:v>7/7/2024</c:v>
                  </c:pt>
                  <c:pt idx="323">
                    <c:v>7/8/2024</c:v>
                  </c:pt>
                  <c:pt idx="324">
                    <c:v>7/9/2024</c:v>
                  </c:pt>
                  <c:pt idx="325">
                    <c:v>7/10/2024</c:v>
                  </c:pt>
                  <c:pt idx="326">
                    <c:v>7/11/2024</c:v>
                  </c:pt>
                  <c:pt idx="327">
                    <c:v>7/12/2024</c:v>
                  </c:pt>
                  <c:pt idx="328">
                    <c:v>7/13/2024</c:v>
                  </c:pt>
                  <c:pt idx="329">
                    <c:v>7/14/2024</c:v>
                  </c:pt>
                  <c:pt idx="330">
                    <c:v>7/15/2024</c:v>
                  </c:pt>
                  <c:pt idx="331">
                    <c:v>7/16/2024</c:v>
                  </c:pt>
                  <c:pt idx="332">
                    <c:v>7/17/2024</c:v>
                  </c:pt>
                  <c:pt idx="333">
                    <c:v>7/18/2024</c:v>
                  </c:pt>
                  <c:pt idx="334">
                    <c:v>7/19/2024</c:v>
                  </c:pt>
                  <c:pt idx="335">
                    <c:v>7/20/2024</c:v>
                  </c:pt>
                  <c:pt idx="336">
                    <c:v>7/21/2024</c:v>
                  </c:pt>
                  <c:pt idx="337">
                    <c:v>7/22/2024</c:v>
                  </c:pt>
                  <c:pt idx="338">
                    <c:v>7/23/2024</c:v>
                  </c:pt>
                  <c:pt idx="339">
                    <c:v>7/24/2024</c:v>
                  </c:pt>
                  <c:pt idx="340">
                    <c:v>7/25/2024</c:v>
                  </c:pt>
                  <c:pt idx="341">
                    <c:v>7/26/2024</c:v>
                  </c:pt>
                  <c:pt idx="342">
                    <c:v>7/27/2024</c:v>
                  </c:pt>
                  <c:pt idx="343">
                    <c:v>7/28/2024</c:v>
                  </c:pt>
                  <c:pt idx="344">
                    <c:v>7/29/2024</c:v>
                  </c:pt>
                  <c:pt idx="345">
                    <c:v>7/30/2024</c:v>
                  </c:pt>
                  <c:pt idx="346">
                    <c:v>7/31/2024</c:v>
                  </c:pt>
                  <c:pt idx="347">
                    <c:v>8/1/2024</c:v>
                  </c:pt>
                  <c:pt idx="348">
                    <c:v>8/2/2024</c:v>
                  </c:pt>
                  <c:pt idx="349">
                    <c:v>8/3/2024</c:v>
                  </c:pt>
                  <c:pt idx="350">
                    <c:v>8/4/2024</c:v>
                  </c:pt>
                  <c:pt idx="351">
                    <c:v>8/5/2024</c:v>
                  </c:pt>
                  <c:pt idx="352">
                    <c:v>8/6/2024</c:v>
                  </c:pt>
                  <c:pt idx="353">
                    <c:v>8/7/2024</c:v>
                  </c:pt>
                  <c:pt idx="354">
                    <c:v>8/9/2024</c:v>
                  </c:pt>
                  <c:pt idx="355">
                    <c:v>8/10/2024</c:v>
                  </c:pt>
                  <c:pt idx="356">
                    <c:v>8/12/2024</c:v>
                  </c:pt>
                  <c:pt idx="357">
                    <c:v>8/13/2024</c:v>
                  </c:pt>
                  <c:pt idx="358">
                    <c:v>8/14/2024</c:v>
                  </c:pt>
                  <c:pt idx="359">
                    <c:v>8/15/2024</c:v>
                  </c:pt>
                  <c:pt idx="360">
                    <c:v>8/16/2024</c:v>
                  </c:pt>
                  <c:pt idx="361">
                    <c:v>8/17/2024</c:v>
                  </c:pt>
                  <c:pt idx="362">
                    <c:v>8/18/2024</c:v>
                  </c:pt>
                  <c:pt idx="363">
                    <c:v>8/19/2024</c:v>
                  </c:pt>
                  <c:pt idx="364">
                    <c:v>8/20/2024</c:v>
                  </c:pt>
                  <c:pt idx="365">
                    <c:v>8/21/2024</c:v>
                  </c:pt>
                  <c:pt idx="366">
                    <c:v>8/22/2024</c:v>
                  </c:pt>
                  <c:pt idx="367">
                    <c:v>8/23/2024</c:v>
                  </c:pt>
                  <c:pt idx="368">
                    <c:v>8/24/2024</c:v>
                  </c:pt>
                  <c:pt idx="369">
                    <c:v>8/25/2024</c:v>
                  </c:pt>
                  <c:pt idx="370">
                    <c:v>8/26/2024</c:v>
                  </c:pt>
                  <c:pt idx="371">
                    <c:v>8/27/2024</c:v>
                  </c:pt>
                  <c:pt idx="372">
                    <c:v>8/29/2024</c:v>
                  </c:pt>
                  <c:pt idx="373">
                    <c:v>8/30/2024</c:v>
                  </c:pt>
                  <c:pt idx="374">
                    <c:v>8/31/2024</c:v>
                  </c:pt>
                  <c:pt idx="375">
                    <c:v>9/1/2024</c:v>
                  </c:pt>
                  <c:pt idx="376">
                    <c:v>9/2/2024</c:v>
                  </c:pt>
                  <c:pt idx="377">
                    <c:v>9/3/2024</c:v>
                  </c:pt>
                  <c:pt idx="378">
                    <c:v>9/4/2024</c:v>
                  </c:pt>
                  <c:pt idx="379">
                    <c:v>9/5/2024</c:v>
                  </c:pt>
                  <c:pt idx="380">
                    <c:v>9/6/2024</c:v>
                  </c:pt>
                  <c:pt idx="381">
                    <c:v>9/7/2024</c:v>
                  </c:pt>
                  <c:pt idx="382">
                    <c:v>9/8/2024</c:v>
                  </c:pt>
                  <c:pt idx="383">
                    <c:v>9/9/2024</c:v>
                  </c:pt>
                  <c:pt idx="384">
                    <c:v>9/10/2024</c:v>
                  </c:pt>
                  <c:pt idx="385">
                    <c:v>9/11/2024</c:v>
                  </c:pt>
                  <c:pt idx="386">
                    <c:v>9/12/2024</c:v>
                  </c:pt>
                  <c:pt idx="387">
                    <c:v>9/13/2024</c:v>
                  </c:pt>
                  <c:pt idx="388">
                    <c:v>9/14/2024</c:v>
                  </c:pt>
                  <c:pt idx="389">
                    <c:v>9/15/2024</c:v>
                  </c:pt>
                  <c:pt idx="390">
                    <c:v>9/16/2024</c:v>
                  </c:pt>
                  <c:pt idx="391">
                    <c:v>9/17/2024</c:v>
                  </c:pt>
                  <c:pt idx="392">
                    <c:v>9/18/2024</c:v>
                  </c:pt>
                  <c:pt idx="393">
                    <c:v>9/19/2024</c:v>
                  </c:pt>
                  <c:pt idx="394">
                    <c:v>9/20/2024</c:v>
                  </c:pt>
                  <c:pt idx="395">
                    <c:v>9/21/2024</c:v>
                  </c:pt>
                  <c:pt idx="396">
                    <c:v>9/22/2024</c:v>
                  </c:pt>
                  <c:pt idx="397">
                    <c:v>9/23/2024</c:v>
                  </c:pt>
                  <c:pt idx="398">
                    <c:v>9/24/2024</c:v>
                  </c:pt>
                  <c:pt idx="399">
                    <c:v>9/25/2024</c:v>
                  </c:pt>
                  <c:pt idx="400">
                    <c:v>9/26/2024</c:v>
                  </c:pt>
                  <c:pt idx="401">
                    <c:v>9/27/2024</c:v>
                  </c:pt>
                  <c:pt idx="402">
                    <c:v>9/28/2024</c:v>
                  </c:pt>
                  <c:pt idx="403">
                    <c:v>9/29/2024</c:v>
                  </c:pt>
                  <c:pt idx="404">
                    <c:v>9/30/2024</c:v>
                  </c:pt>
                  <c:pt idx="405">
                    <c:v>10/1/2024</c:v>
                  </c:pt>
                  <c:pt idx="406">
                    <c:v>10/2/2024</c:v>
                  </c:pt>
                  <c:pt idx="407">
                    <c:v>10/3/2024</c:v>
                  </c:pt>
                  <c:pt idx="408">
                    <c:v>10/4/2024</c:v>
                  </c:pt>
                  <c:pt idx="409">
                    <c:v>10/5/2024</c:v>
                  </c:pt>
                  <c:pt idx="410">
                    <c:v>10/6/2024</c:v>
                  </c:pt>
                  <c:pt idx="411">
                    <c:v>10/7/2024</c:v>
                  </c:pt>
                  <c:pt idx="412">
                    <c:v>10/8/2024</c:v>
                  </c:pt>
                  <c:pt idx="413">
                    <c:v>10/10/2024</c:v>
                  </c:pt>
                  <c:pt idx="414">
                    <c:v>10/11/2024</c:v>
                  </c:pt>
                  <c:pt idx="415">
                    <c:v>10/12/2024</c:v>
                  </c:pt>
                  <c:pt idx="416">
                    <c:v>10/13/2024</c:v>
                  </c:pt>
                  <c:pt idx="417">
                    <c:v>10/14/2024</c:v>
                  </c:pt>
                  <c:pt idx="418">
                    <c:v>10/15/2024</c:v>
                  </c:pt>
                  <c:pt idx="419">
                    <c:v>10/16/2024</c:v>
                  </c:pt>
                  <c:pt idx="420">
                    <c:v>10/17/2024</c:v>
                  </c:pt>
                  <c:pt idx="421">
                    <c:v>10/19/2024</c:v>
                  </c:pt>
                  <c:pt idx="422">
                    <c:v>10/20/2024</c:v>
                  </c:pt>
                  <c:pt idx="423">
                    <c:v>10/21/2024</c:v>
                  </c:pt>
                  <c:pt idx="424">
                    <c:v>10/22/2024</c:v>
                  </c:pt>
                  <c:pt idx="425">
                    <c:v>10/23/2024</c:v>
                  </c:pt>
                  <c:pt idx="426">
                    <c:v>10/24/2024</c:v>
                  </c:pt>
                  <c:pt idx="427">
                    <c:v>10/25/2024</c:v>
                  </c:pt>
                  <c:pt idx="428">
                    <c:v>10/26/2024</c:v>
                  </c:pt>
                  <c:pt idx="429">
                    <c:v>10/27/2024</c:v>
                  </c:pt>
                  <c:pt idx="430">
                    <c:v>10/28/2024</c:v>
                  </c:pt>
                  <c:pt idx="431">
                    <c:v>10/29/2024</c:v>
                  </c:pt>
                  <c:pt idx="432">
                    <c:v>10/30/2024</c:v>
                  </c:pt>
                  <c:pt idx="433">
                    <c:v>10/31/2024</c:v>
                  </c:pt>
                  <c:pt idx="434">
                    <c:v>11/1/2024</c:v>
                  </c:pt>
                  <c:pt idx="435">
                    <c:v>11/2/2024</c:v>
                  </c:pt>
                  <c:pt idx="436">
                    <c:v>11/3/2024</c:v>
                  </c:pt>
                  <c:pt idx="437">
                    <c:v>11/4/2024</c:v>
                  </c:pt>
                  <c:pt idx="438">
                    <c:v>11/5/2024</c:v>
                  </c:pt>
                  <c:pt idx="439">
                    <c:v>11/6/2024</c:v>
                  </c:pt>
                  <c:pt idx="440">
                    <c:v>11/8/2024</c:v>
                  </c:pt>
                  <c:pt idx="441">
                    <c:v>11/9/2024</c:v>
                  </c:pt>
                  <c:pt idx="442">
                    <c:v>11/10/2024</c:v>
                  </c:pt>
                  <c:pt idx="443">
                    <c:v>11/13/2024</c:v>
                  </c:pt>
                  <c:pt idx="444">
                    <c:v>11/15/2024</c:v>
                  </c:pt>
                  <c:pt idx="445">
                    <c:v>11/16/2024</c:v>
                  </c:pt>
                  <c:pt idx="446">
                    <c:v>11/17/2024</c:v>
                  </c:pt>
                  <c:pt idx="447">
                    <c:v>11/18/2024</c:v>
                  </c:pt>
                  <c:pt idx="448">
                    <c:v>11/19/2024</c:v>
                  </c:pt>
                  <c:pt idx="449">
                    <c:v>11/20/2024</c:v>
                  </c:pt>
                  <c:pt idx="450">
                    <c:v>11/21/2024</c:v>
                  </c:pt>
                  <c:pt idx="451">
                    <c:v>11/22/2024</c:v>
                  </c:pt>
                  <c:pt idx="452">
                    <c:v>11/23/2024</c:v>
                  </c:pt>
                  <c:pt idx="453">
                    <c:v>11/24/2024</c:v>
                  </c:pt>
                  <c:pt idx="454">
                    <c:v>11/25/2024</c:v>
                  </c:pt>
                  <c:pt idx="455">
                    <c:v>11/26/2024</c:v>
                  </c:pt>
                  <c:pt idx="456">
                    <c:v>11/27/2024</c:v>
                  </c:pt>
                  <c:pt idx="457">
                    <c:v>11/28/2024</c:v>
                  </c:pt>
                  <c:pt idx="458">
                    <c:v>11/29/2024</c:v>
                  </c:pt>
                  <c:pt idx="459">
                    <c:v>11/30/2024</c:v>
                  </c:pt>
                  <c:pt idx="460">
                    <c:v>12/1/2024</c:v>
                  </c:pt>
                  <c:pt idx="461">
                    <c:v>12/2/2024</c:v>
                  </c:pt>
                  <c:pt idx="462">
                    <c:v>12/3/2024</c:v>
                  </c:pt>
                  <c:pt idx="463">
                    <c:v>12/4/2024</c:v>
                  </c:pt>
                  <c:pt idx="464">
                    <c:v>12/5/2024</c:v>
                  </c:pt>
                  <c:pt idx="465">
                    <c:v>12/6/2024</c:v>
                  </c:pt>
                  <c:pt idx="466">
                    <c:v>12/7/2024</c:v>
                  </c:pt>
                  <c:pt idx="467">
                    <c:v>12/8/2024</c:v>
                  </c:pt>
                  <c:pt idx="468">
                    <c:v>12/9/2024</c:v>
                  </c:pt>
                  <c:pt idx="469">
                    <c:v>12/10/2024</c:v>
                  </c:pt>
                  <c:pt idx="470">
                    <c:v>12/11/2024</c:v>
                  </c:pt>
                  <c:pt idx="471">
                    <c:v>12/12/2024</c:v>
                  </c:pt>
                  <c:pt idx="472">
                    <c:v>12/13/2024</c:v>
                  </c:pt>
                  <c:pt idx="473">
                    <c:v>12/14/2024</c:v>
                  </c:pt>
                  <c:pt idx="474">
                    <c:v>12/15/2024</c:v>
                  </c:pt>
                  <c:pt idx="475">
                    <c:v>12/16/2024</c:v>
                  </c:pt>
                  <c:pt idx="476">
                    <c:v>12/17/2024</c:v>
                  </c:pt>
                  <c:pt idx="477">
                    <c:v>12/18/2024</c:v>
                  </c:pt>
                  <c:pt idx="478">
                    <c:v>12/19/2024</c:v>
                  </c:pt>
                  <c:pt idx="479">
                    <c:v>12/20/2024</c:v>
                  </c:pt>
                  <c:pt idx="480">
                    <c:v>12/21/2024</c:v>
                  </c:pt>
                  <c:pt idx="481">
                    <c:v>12/22/2024</c:v>
                  </c:pt>
                  <c:pt idx="482">
                    <c:v>12/23/2024</c:v>
                  </c:pt>
                  <c:pt idx="483">
                    <c:v>12/24/2024</c:v>
                  </c:pt>
                  <c:pt idx="484">
                    <c:v>12/25/2024</c:v>
                  </c:pt>
                  <c:pt idx="485">
                    <c:v>12/26/2024</c:v>
                  </c:pt>
                  <c:pt idx="486">
                    <c:v>12/27/2024</c:v>
                  </c:pt>
                  <c:pt idx="487">
                    <c:v>12/28/2024</c:v>
                  </c:pt>
                  <c:pt idx="488">
                    <c:v>12/29/2024</c:v>
                  </c:pt>
                  <c:pt idx="489">
                    <c:v>12/30/2024</c:v>
                  </c:pt>
                  <c:pt idx="490">
                    <c:v>12/31/2024</c:v>
                  </c:pt>
                  <c:pt idx="491">
                    <c:v>1/2/2025</c:v>
                  </c:pt>
                  <c:pt idx="492">
                    <c:v>1/3/2025</c:v>
                  </c:pt>
                  <c:pt idx="493">
                    <c:v>1/4/2025</c:v>
                  </c:pt>
                  <c:pt idx="494">
                    <c:v>1/5/2025</c:v>
                  </c:pt>
                  <c:pt idx="495">
                    <c:v>1/6/2025</c:v>
                  </c:pt>
                  <c:pt idx="496">
                    <c:v>1/7/2025</c:v>
                  </c:pt>
                  <c:pt idx="497">
                    <c:v>1/8/2025</c:v>
                  </c:pt>
                  <c:pt idx="498">
                    <c:v>1/9/2025</c:v>
                  </c:pt>
                  <c:pt idx="499">
                    <c:v>1/10/2025</c:v>
                  </c:pt>
                  <c:pt idx="500">
                    <c:v>1/11/2025</c:v>
                  </c:pt>
                  <c:pt idx="501">
                    <c:v>1/12/2025</c:v>
                  </c:pt>
                  <c:pt idx="502">
                    <c:v>1/13/2025</c:v>
                  </c:pt>
                  <c:pt idx="503">
                    <c:v>1/14/2025</c:v>
                  </c:pt>
                  <c:pt idx="504">
                    <c:v>1/15/2025</c:v>
                  </c:pt>
                  <c:pt idx="505">
                    <c:v>1/16/2025</c:v>
                  </c:pt>
                  <c:pt idx="506">
                    <c:v>1/17/2025</c:v>
                  </c:pt>
                  <c:pt idx="507">
                    <c:v>1/18/2025</c:v>
                  </c:pt>
                  <c:pt idx="508">
                    <c:v>1/19/2025</c:v>
                  </c:pt>
                  <c:pt idx="509">
                    <c:v>1/20/2025</c:v>
                  </c:pt>
                  <c:pt idx="510">
                    <c:v>1/21/2025</c:v>
                  </c:pt>
                  <c:pt idx="511">
                    <c:v>1/22/2025</c:v>
                  </c:pt>
                  <c:pt idx="512">
                    <c:v>1/24/2025</c:v>
                  </c:pt>
                  <c:pt idx="513">
                    <c:v>1/25/2025</c:v>
                  </c:pt>
                  <c:pt idx="514">
                    <c:v>1/26/2025</c:v>
                  </c:pt>
                  <c:pt idx="515">
                    <c:v>1/27/2025</c:v>
                  </c:pt>
                  <c:pt idx="516">
                    <c:v>1/30/2025</c:v>
                  </c:pt>
                  <c:pt idx="517">
                    <c:v>1/31/2025</c:v>
                  </c:pt>
                  <c:pt idx="518">
                    <c:v>2/1/2025</c:v>
                  </c:pt>
                  <c:pt idx="519">
                    <c:v>2/2/2025</c:v>
                  </c:pt>
                  <c:pt idx="520">
                    <c:v>2/3/2025</c:v>
                  </c:pt>
                  <c:pt idx="521">
                    <c:v>2/4/2025</c:v>
                  </c:pt>
                  <c:pt idx="522">
                    <c:v>2/5/2025</c:v>
                  </c:pt>
                  <c:pt idx="523">
                    <c:v>2/6/2025</c:v>
                  </c:pt>
                  <c:pt idx="524">
                    <c:v>2/7/2025</c:v>
                  </c:pt>
                  <c:pt idx="525">
                    <c:v>2/9/2025</c:v>
                  </c:pt>
                  <c:pt idx="526">
                    <c:v>2/10/2025</c:v>
                  </c:pt>
                  <c:pt idx="527">
                    <c:v>2/11/2025</c:v>
                  </c:pt>
                  <c:pt idx="528">
                    <c:v>2/12/2025</c:v>
                  </c:pt>
                  <c:pt idx="529">
                    <c:v>2/13/2025</c:v>
                  </c:pt>
                  <c:pt idx="530">
                    <c:v>2/14/2025</c:v>
                  </c:pt>
                  <c:pt idx="531">
                    <c:v>2/15/2025</c:v>
                  </c:pt>
                  <c:pt idx="532">
                    <c:v>2/16/2025</c:v>
                  </c:pt>
                  <c:pt idx="533">
                    <c:v>2/17/2025</c:v>
                  </c:pt>
                  <c:pt idx="534">
                    <c:v>2/18/2025</c:v>
                  </c:pt>
                  <c:pt idx="535">
                    <c:v>2/20/2025</c:v>
                  </c:pt>
                  <c:pt idx="536">
                    <c:v>2/21/2025</c:v>
                  </c:pt>
                  <c:pt idx="537">
                    <c:v>2/23/2025</c:v>
                  </c:pt>
                  <c:pt idx="538">
                    <c:v>2/24/2025</c:v>
                  </c:pt>
                  <c:pt idx="539">
                    <c:v>2/25/2025</c:v>
                  </c:pt>
                  <c:pt idx="540">
                    <c:v>2/26/2025</c:v>
                  </c:pt>
                  <c:pt idx="541">
                    <c:v>2/27/2025</c:v>
                  </c:pt>
                  <c:pt idx="542">
                    <c:v>2/28/2025</c:v>
                  </c:pt>
                  <c:pt idx="543">
                    <c:v>3/1/2025</c:v>
                  </c:pt>
                  <c:pt idx="544">
                    <c:v>3/2/2025</c:v>
                  </c:pt>
                  <c:pt idx="545">
                    <c:v>3/3/2025</c:v>
                  </c:pt>
                  <c:pt idx="546">
                    <c:v>3/4/2025</c:v>
                  </c:pt>
                  <c:pt idx="547">
                    <c:v>3/5/2025</c:v>
                  </c:pt>
                  <c:pt idx="548">
                    <c:v>3/6/2025</c:v>
                  </c:pt>
                  <c:pt idx="549">
                    <c:v>3/7/2025</c:v>
                  </c:pt>
                  <c:pt idx="550">
                    <c:v>3/8/2025</c:v>
                  </c:pt>
                  <c:pt idx="551">
                    <c:v>3/9/2025</c:v>
                  </c:pt>
                  <c:pt idx="552">
                    <c:v>3/10/2025</c:v>
                  </c:pt>
                  <c:pt idx="553">
                    <c:v>3/11/2025</c:v>
                  </c:pt>
                  <c:pt idx="554">
                    <c:v>3/12/2025</c:v>
                  </c:pt>
                  <c:pt idx="555">
                    <c:v>3/13/2025</c:v>
                  </c:pt>
                  <c:pt idx="556">
                    <c:v>3/14/2025</c:v>
                  </c:pt>
                  <c:pt idx="557">
                    <c:v>3/15/2025</c:v>
                  </c:pt>
                  <c:pt idx="558">
                    <c:v>3/16/2025</c:v>
                  </c:pt>
                  <c:pt idx="559">
                    <c:v>3/17/2025</c:v>
                  </c:pt>
                  <c:pt idx="560">
                    <c:v>3/18/2025</c:v>
                  </c:pt>
                  <c:pt idx="561">
                    <c:v>3/19/2025</c:v>
                  </c:pt>
                  <c:pt idx="562">
                    <c:v>3/20/2025</c:v>
                  </c:pt>
                  <c:pt idx="563">
                    <c:v>3/21/2025</c:v>
                  </c:pt>
                  <c:pt idx="564">
                    <c:v>3/22/2025</c:v>
                  </c:pt>
                  <c:pt idx="565">
                    <c:v>3/23/2025</c:v>
                  </c:pt>
                  <c:pt idx="566">
                    <c:v>3/24/2025</c:v>
                  </c:pt>
                  <c:pt idx="567">
                    <c:v>3/25/2025</c:v>
                  </c:pt>
                  <c:pt idx="568">
                    <c:v>3/26/2025</c:v>
                  </c:pt>
                  <c:pt idx="569">
                    <c:v>3/27/2025</c:v>
                  </c:pt>
                  <c:pt idx="570">
                    <c:v>3/28/2025</c:v>
                  </c:pt>
                  <c:pt idx="571">
                    <c:v>3/29/2025</c:v>
                  </c:pt>
                  <c:pt idx="572">
                    <c:v>3/30/2025</c:v>
                  </c:pt>
                  <c:pt idx="573">
                    <c:v>3/31/2025</c:v>
                  </c:pt>
                  <c:pt idx="574">
                    <c:v>4/1/2025</c:v>
                  </c:pt>
                  <c:pt idx="575">
                    <c:v>4/2/2025</c:v>
                  </c:pt>
                  <c:pt idx="576">
                    <c:v>4/3/2025</c:v>
                  </c:pt>
                  <c:pt idx="577">
                    <c:v>4/4/2025</c:v>
                  </c:pt>
                  <c:pt idx="578">
                    <c:v>4/5/2025</c:v>
                  </c:pt>
                  <c:pt idx="579">
                    <c:v>4/6/2025</c:v>
                  </c:pt>
                  <c:pt idx="580">
                    <c:v>4/7/2025</c:v>
                  </c:pt>
                  <c:pt idx="581">
                    <c:v>4/8/2025</c:v>
                  </c:pt>
                  <c:pt idx="582">
                    <c:v>4/9/2025</c:v>
                  </c:pt>
                  <c:pt idx="583">
                    <c:v>4/10/2025</c:v>
                  </c:pt>
                  <c:pt idx="584">
                    <c:v>4/11/2025</c:v>
                  </c:pt>
                  <c:pt idx="585">
                    <c:v>4/12/2025</c:v>
                  </c:pt>
                  <c:pt idx="586">
                    <c:v>4/13/2025</c:v>
                  </c:pt>
                  <c:pt idx="587">
                    <c:v>4/14/2025</c:v>
                  </c:pt>
                  <c:pt idx="588">
                    <c:v>4/15/2025</c:v>
                  </c:pt>
                  <c:pt idx="589">
                    <c:v>4/16/2025</c:v>
                  </c:pt>
                  <c:pt idx="590">
                    <c:v>4/18/2025</c:v>
                  </c:pt>
                  <c:pt idx="591">
                    <c:v>4/19/2025</c:v>
                  </c:pt>
                  <c:pt idx="592">
                    <c:v>4/20/2025</c:v>
                  </c:pt>
                  <c:pt idx="593">
                    <c:v>4/21/2025</c:v>
                  </c:pt>
                  <c:pt idx="594">
                    <c:v>4/22/2025</c:v>
                  </c:pt>
                  <c:pt idx="595">
                    <c:v>4/23/2025</c:v>
                  </c:pt>
                  <c:pt idx="596">
                    <c:v>4/24/2025</c:v>
                  </c:pt>
                  <c:pt idx="597">
                    <c:v>4/25/2025</c:v>
                  </c:pt>
                  <c:pt idx="598">
                    <c:v>4/26/2025</c:v>
                  </c:pt>
                  <c:pt idx="599">
                    <c:v>4/27/2025</c:v>
                  </c:pt>
                  <c:pt idx="600">
                    <c:v>4/28/2025</c:v>
                  </c:pt>
                  <c:pt idx="601">
                    <c:v>4/29/2025</c:v>
                  </c:pt>
                  <c:pt idx="602">
                    <c:v>4/30/2025</c:v>
                  </c:pt>
                  <c:pt idx="603">
                    <c:v>5/1/2025</c:v>
                  </c:pt>
                  <c:pt idx="604">
                    <c:v>5/2/2025</c:v>
                  </c:pt>
                  <c:pt idx="605">
                    <c:v>5/3/2025</c:v>
                  </c:pt>
                  <c:pt idx="606">
                    <c:v>5/4/2025</c:v>
                  </c:pt>
                  <c:pt idx="607">
                    <c:v>5/5/2025</c:v>
                  </c:pt>
                  <c:pt idx="608">
                    <c:v>5/6/2025</c:v>
                  </c:pt>
                  <c:pt idx="609">
                    <c:v>5/7/2025</c:v>
                  </c:pt>
                  <c:pt idx="610">
                    <c:v>5/8/2025</c:v>
                  </c:pt>
                  <c:pt idx="611">
                    <c:v>5/9/2025</c:v>
                  </c:pt>
                  <c:pt idx="612">
                    <c:v>5/10/2025</c:v>
                  </c:pt>
                  <c:pt idx="613">
                    <c:v>5/11/2025</c:v>
                  </c:pt>
                  <c:pt idx="614">
                    <c:v>5/12/2025</c:v>
                  </c:pt>
                  <c:pt idx="615">
                    <c:v>5/13/2025</c:v>
                  </c:pt>
                  <c:pt idx="616">
                    <c:v>5/14/2025</c:v>
                  </c:pt>
                  <c:pt idx="617">
                    <c:v>5/15/2025</c:v>
                  </c:pt>
                  <c:pt idx="618">
                    <c:v>5/16/2025</c:v>
                  </c:pt>
                  <c:pt idx="619">
                    <c:v>5/17/2025</c:v>
                  </c:pt>
                  <c:pt idx="620">
                    <c:v>5/18/2025</c:v>
                  </c:pt>
                  <c:pt idx="621">
                    <c:v>5/19/2025</c:v>
                  </c:pt>
                  <c:pt idx="622">
                    <c:v>5/22/2025</c:v>
                  </c:pt>
                  <c:pt idx="623">
                    <c:v>5/23/2025</c:v>
                  </c:pt>
                  <c:pt idx="624">
                    <c:v>5/24/2025</c:v>
                  </c:pt>
                  <c:pt idx="625">
                    <c:v>5/25/2025</c:v>
                  </c:pt>
                  <c:pt idx="626">
                    <c:v>5/26/2025</c:v>
                  </c:pt>
                  <c:pt idx="627">
                    <c:v>5/27/2025</c:v>
                  </c:pt>
                  <c:pt idx="628">
                    <c:v>5/28/2025</c:v>
                  </c:pt>
                  <c:pt idx="629">
                    <c:v>5/29/2025</c:v>
                  </c:pt>
                  <c:pt idx="630">
                    <c:v>5/30/2025</c:v>
                  </c:pt>
                  <c:pt idx="631">
                    <c:v>5/31/2025</c:v>
                  </c:pt>
                  <c:pt idx="632">
                    <c:v>6/1/2025</c:v>
                  </c:pt>
                  <c:pt idx="633">
                    <c:v>6/2/2025</c:v>
                  </c:pt>
                  <c:pt idx="634">
                    <c:v>6/3/2025</c:v>
                  </c:pt>
                  <c:pt idx="635">
                    <c:v>6/4/2025</c:v>
                  </c:pt>
                  <c:pt idx="636">
                    <c:v>6/5/2025</c:v>
                  </c:pt>
                  <c:pt idx="637">
                    <c:v>6/6/2025</c:v>
                  </c:pt>
                  <c:pt idx="638">
                    <c:v>6/7/2025</c:v>
                  </c:pt>
                  <c:pt idx="639">
                    <c:v>6/8/2025</c:v>
                  </c:pt>
                  <c:pt idx="640">
                    <c:v>6/9/2025</c:v>
                  </c:pt>
                  <c:pt idx="641">
                    <c:v>6/10/2025</c:v>
                  </c:pt>
                  <c:pt idx="642">
                    <c:v>6/11/2025</c:v>
                  </c:pt>
                  <c:pt idx="643">
                    <c:v>6/13/2025</c:v>
                  </c:pt>
                  <c:pt idx="644">
                    <c:v>6/14/2025</c:v>
                  </c:pt>
                  <c:pt idx="645">
                    <c:v>6/16/2025</c:v>
                  </c:pt>
                  <c:pt idx="646">
                    <c:v>6/17/2025</c:v>
                  </c:pt>
                  <c:pt idx="647">
                    <c:v>6/18/2025</c:v>
                  </c:pt>
                  <c:pt idx="648">
                    <c:v>6/19/2025</c:v>
                  </c:pt>
                  <c:pt idx="649">
                    <c:v>6/20/2025</c:v>
                  </c:pt>
                  <c:pt idx="650">
                    <c:v>6/21/2025</c:v>
                  </c:pt>
                  <c:pt idx="651">
                    <c:v>6/22/2025</c:v>
                  </c:pt>
                  <c:pt idx="652">
                    <c:v>6/23/2025</c:v>
                  </c:pt>
                  <c:pt idx="653">
                    <c:v>6/24/2025</c:v>
                  </c:pt>
                  <c:pt idx="654">
                    <c:v>6/25/2025</c:v>
                  </c:pt>
                  <c:pt idx="655">
                    <c:v>6/27/2025</c:v>
                  </c:pt>
                  <c:pt idx="656">
                    <c:v>6/28/2025</c:v>
                  </c:pt>
                  <c:pt idx="657">
                    <c:v>6/29/2025</c:v>
                  </c:pt>
                  <c:pt idx="658">
                    <c:v>6/30/2025</c:v>
                  </c:pt>
                  <c:pt idx="659">
                    <c:v>7/1/2025</c:v>
                  </c:pt>
                  <c:pt idx="660">
                    <c:v>7/2/2025</c:v>
                  </c:pt>
                  <c:pt idx="661">
                    <c:v>7/3/2025</c:v>
                  </c:pt>
                  <c:pt idx="662">
                    <c:v>7/4/2025</c:v>
                  </c:pt>
                  <c:pt idx="663">
                    <c:v>7/6/2025</c:v>
                  </c:pt>
                  <c:pt idx="664">
                    <c:v>7/7/2025</c:v>
                  </c:pt>
                  <c:pt idx="665">
                    <c:v>7/8/2025</c:v>
                  </c:pt>
                  <c:pt idx="666">
                    <c:v>7/9/2025</c:v>
                  </c:pt>
                  <c:pt idx="667">
                    <c:v>7/11/2025</c:v>
                  </c:pt>
                  <c:pt idx="668">
                    <c:v>7/12/2025</c:v>
                  </c:pt>
                  <c:pt idx="669">
                    <c:v>7/13/2025</c:v>
                  </c:pt>
                  <c:pt idx="670">
                    <c:v>7/14/2025</c:v>
                  </c:pt>
                  <c:pt idx="671">
                    <c:v>7/15/2025</c:v>
                  </c:pt>
                  <c:pt idx="672">
                    <c:v>7/16/2025</c:v>
                  </c:pt>
                  <c:pt idx="673">
                    <c:v>7/17/2025</c:v>
                  </c:pt>
                  <c:pt idx="674">
                    <c:v>7/18/2025</c:v>
                  </c:pt>
                  <c:pt idx="675">
                    <c:v>7/19/2025</c:v>
                  </c:pt>
                  <c:pt idx="676">
                    <c:v>7/21/2025</c:v>
                  </c:pt>
                  <c:pt idx="677">
                    <c:v>7/22/2025</c:v>
                  </c:pt>
                  <c:pt idx="678">
                    <c:v>7/23/2025</c:v>
                  </c:pt>
                  <c:pt idx="679">
                    <c:v>7/24/2025</c:v>
                  </c:pt>
                  <c:pt idx="680">
                    <c:v>7/26/2025</c:v>
                  </c:pt>
                  <c:pt idx="681">
                    <c:v>7/27/2025</c:v>
                  </c:pt>
                  <c:pt idx="682">
                    <c:v>7/28/2025</c:v>
                  </c:pt>
                  <c:pt idx="683">
                    <c:v>7/29/2025</c:v>
                  </c:pt>
                  <c:pt idx="684">
                    <c:v>7/30/2025</c:v>
                  </c:pt>
                  <c:pt idx="685">
                    <c:v>7/31/2025</c:v>
                  </c:pt>
                  <c:pt idx="686">
                    <c:v>8/1/2025</c:v>
                  </c:pt>
                  <c:pt idx="687">
                    <c:v>8/2/2025</c:v>
                  </c:pt>
                  <c:pt idx="688">
                    <c:v>8/4/2025</c:v>
                  </c:pt>
                  <c:pt idx="689">
                    <c:v>8/5/2025</c:v>
                  </c:pt>
                  <c:pt idx="690">
                    <c:v>8/6/2025</c:v>
                  </c:pt>
                  <c:pt idx="691">
                    <c:v>8/7/2025</c:v>
                  </c:pt>
                  <c:pt idx="692">
                    <c:v>8/8/2025</c:v>
                  </c:pt>
                  <c:pt idx="693">
                    <c:v>8/9/2025</c:v>
                  </c:pt>
                  <c:pt idx="694">
                    <c:v>8/10/2025</c:v>
                  </c:pt>
                  <c:pt idx="695">
                    <c:v>8/11/2025</c:v>
                  </c:pt>
                  <c:pt idx="696">
                    <c:v>8/12/2025</c:v>
                  </c:pt>
                  <c:pt idx="697">
                    <c:v>8/13/2025</c:v>
                  </c:pt>
                  <c:pt idx="698">
                    <c:v>8/14/2025</c:v>
                  </c:pt>
                  <c:pt idx="699">
                    <c:v>8/15/2025</c:v>
                  </c:pt>
                  <c:pt idx="700">
                    <c:v>8/16/2025</c:v>
                  </c:pt>
                  <c:pt idx="701">
                    <c:v>8/18/2025</c:v>
                  </c:pt>
                  <c:pt idx="702">
                    <c:v>8/19/2025</c:v>
                  </c:pt>
                  <c:pt idx="703">
                    <c:v>8/21/2025</c:v>
                  </c:pt>
                  <c:pt idx="704">
                    <c:v>8/22/2025</c:v>
                  </c:pt>
                  <c:pt idx="705">
                    <c:v>8/23/2025</c:v>
                  </c:pt>
                  <c:pt idx="706">
                    <c:v>8/24/2025</c:v>
                  </c:pt>
                  <c:pt idx="707">
                    <c:v>8/25/2025</c:v>
                  </c:pt>
                  <c:pt idx="708">
                    <c:v>8/26/2025</c:v>
                  </c:pt>
                  <c:pt idx="709">
                    <c:v>8/27/2025</c:v>
                  </c:pt>
                  <c:pt idx="710">
                    <c:v>8/29/2025</c:v>
                  </c:pt>
                  <c:pt idx="711">
                    <c:v>8/30/2025</c:v>
                  </c:pt>
                  <c:pt idx="712">
                    <c:v>8/31/2025</c:v>
                  </c:pt>
                  <c:pt idx="713">
                    <c:v>9/1/2025</c:v>
                  </c:pt>
                  <c:pt idx="714">
                    <c:v>9/2/2025</c:v>
                  </c:pt>
                  <c:pt idx="715">
                    <c:v>9/3/2025</c:v>
                  </c:pt>
                  <c:pt idx="716">
                    <c:v>9/4/2025</c:v>
                  </c:pt>
                  <c:pt idx="717">
                    <c:v>9/5/2025</c:v>
                  </c:pt>
                  <c:pt idx="718">
                    <c:v>9/6/2025</c:v>
                  </c:pt>
                  <c:pt idx="719">
                    <c:v>9/7/2025</c:v>
                  </c:pt>
                  <c:pt idx="720">
                    <c:v>9/8/2025</c:v>
                  </c:pt>
                  <c:pt idx="721">
                    <c:v>9/9/2025</c:v>
                  </c:pt>
                  <c:pt idx="722">
                    <c:v>9/10/2025</c:v>
                  </c:pt>
                  <c:pt idx="723">
                    <c:v>9/11/2025</c:v>
                  </c:pt>
                  <c:pt idx="724">
                    <c:v>9/12/2025</c:v>
                  </c:pt>
                  <c:pt idx="725">
                    <c:v>9/13/2025</c:v>
                  </c:pt>
                  <c:pt idx="726">
                    <c:v>9/14/2025</c:v>
                  </c:pt>
                  <c:pt idx="727">
                    <c:v>9/15/2025</c:v>
                  </c:pt>
                  <c:pt idx="728">
                    <c:v>9/16/2025</c:v>
                  </c:pt>
                  <c:pt idx="729">
                    <c:v>9/17/2025</c:v>
                  </c:pt>
                  <c:pt idx="730">
                    <c:v>9/18/2025</c:v>
                  </c:pt>
                  <c:pt idx="731">
                    <c:v>9/19/2025</c:v>
                  </c:pt>
                  <c:pt idx="732">
                    <c:v>9/20/2025</c:v>
                  </c:pt>
                  <c:pt idx="733">
                    <c:v>9/21/2025</c:v>
                  </c:pt>
                  <c:pt idx="734">
                    <c:v>9/22/2025</c:v>
                  </c:pt>
                  <c:pt idx="735">
                    <c:v>9/23/2025</c:v>
                  </c:pt>
                  <c:pt idx="736">
                    <c:v>9/24/2025</c:v>
                  </c:pt>
                  <c:pt idx="737">
                    <c:v>9/25/2025</c:v>
                  </c:pt>
                  <c:pt idx="738">
                    <c:v>9/26/2025</c:v>
                  </c:pt>
                  <c:pt idx="739">
                    <c:v>9/27/2025</c:v>
                  </c:pt>
                  <c:pt idx="740">
                    <c:v>9/29/2025</c:v>
                  </c:pt>
                  <c:pt idx="741">
                    <c:v>9/30/2025</c:v>
                  </c:pt>
                  <c:pt idx="742">
                    <c:v>10/1/2025</c:v>
                  </c:pt>
                  <c:pt idx="743">
                    <c:v>10/2/2025</c:v>
                  </c:pt>
                  <c:pt idx="744">
                    <c:v>10/3/2025</c:v>
                  </c:pt>
                  <c:pt idx="745">
                    <c:v>10/4/2025</c:v>
                  </c:pt>
                  <c:pt idx="746">
                    <c:v>10/6/2025</c:v>
                  </c:pt>
                  <c:pt idx="747">
                    <c:v>10/7/2025</c:v>
                  </c:pt>
                  <c:pt idx="748">
                    <c:v>10/8/2025</c:v>
                  </c:pt>
                  <c:pt idx="749">
                    <c:v>10/9/2025</c:v>
                  </c:pt>
                  <c:pt idx="750">
                    <c:v>10/10/2025</c:v>
                  </c:pt>
                  <c:pt idx="751">
                    <c:v>10/11/2025</c:v>
                  </c:pt>
                  <c:pt idx="752">
                    <c:v>10/12/2025</c:v>
                  </c:pt>
                  <c:pt idx="753">
                    <c:v>10/13/2025</c:v>
                  </c:pt>
                  <c:pt idx="754">
                    <c:v>10/14/2025</c:v>
                  </c:pt>
                  <c:pt idx="755">
                    <c:v>10/15/2025</c:v>
                  </c:pt>
                  <c:pt idx="756">
                    <c:v>10/16/2025</c:v>
                  </c:pt>
                  <c:pt idx="757">
                    <c:v>10/17/2025</c:v>
                  </c:pt>
                  <c:pt idx="758">
                    <c:v>10/18/2025</c:v>
                  </c:pt>
                  <c:pt idx="759">
                    <c:v>10/20/2025</c:v>
                  </c:pt>
                  <c:pt idx="760">
                    <c:v>10/21/2025</c:v>
                  </c:pt>
                  <c:pt idx="761">
                    <c:v>10/22/2025</c:v>
                  </c:pt>
                  <c:pt idx="762">
                    <c:v>10/23/2025</c:v>
                  </c:pt>
                  <c:pt idx="763">
                    <c:v>10/24/2025</c:v>
                  </c:pt>
                  <c:pt idx="764">
                    <c:v>10/25/2025</c:v>
                  </c:pt>
                  <c:pt idx="765">
                    <c:v>10/27/2025</c:v>
                  </c:pt>
                  <c:pt idx="766">
                    <c:v>10/28/2025</c:v>
                  </c:pt>
                  <c:pt idx="767">
                    <c:v>10/29/2025</c:v>
                  </c:pt>
                  <c:pt idx="768">
                    <c:v>10/30/2025</c:v>
                  </c:pt>
                  <c:pt idx="769">
                    <c:v>10/31/2025</c:v>
                  </c:pt>
                  <c:pt idx="770">
                    <c:v>11/1/2025</c:v>
                  </c:pt>
                  <c:pt idx="771">
                    <c:v>11/2/2025</c:v>
                  </c:pt>
                  <c:pt idx="772">
                    <c:v>11/3/2025</c:v>
                  </c:pt>
                  <c:pt idx="773">
                    <c:v>11/4/2025</c:v>
                  </c:pt>
                  <c:pt idx="774">
                    <c:v>11/5/2025</c:v>
                  </c:pt>
                  <c:pt idx="775">
                    <c:v>11/6/2025</c:v>
                  </c:pt>
                  <c:pt idx="776">
                    <c:v>11/7/2025</c:v>
                  </c:pt>
                  <c:pt idx="777">
                    <c:v>11/8/2025</c:v>
                  </c:pt>
                  <c:pt idx="778">
                    <c:v>11/9/2025</c:v>
                  </c:pt>
                  <c:pt idx="779">
                    <c:v>11/10/2025</c:v>
                  </c:pt>
                  <c:pt idx="780">
                    <c:v>11/11/2025</c:v>
                  </c:pt>
                  <c:pt idx="781">
                    <c:v>11/12/2025</c:v>
                  </c:pt>
                  <c:pt idx="782">
                    <c:v>11/13/2025</c:v>
                  </c:pt>
                  <c:pt idx="783">
                    <c:v>11/14/2025</c:v>
                  </c:pt>
                  <c:pt idx="784">
                    <c:v>11/15/2025</c:v>
                  </c:pt>
                  <c:pt idx="785">
                    <c:v>11/16/2025</c:v>
                  </c:pt>
                  <c:pt idx="786">
                    <c:v>11/17/2025</c:v>
                  </c:pt>
                  <c:pt idx="787">
                    <c:v>11/18/2025</c:v>
                  </c:pt>
                  <c:pt idx="788">
                    <c:v>11/19/2025</c:v>
                  </c:pt>
                  <c:pt idx="789">
                    <c:v>11/20/2025</c:v>
                  </c:pt>
                  <c:pt idx="790">
                    <c:v>11/21/2025</c:v>
                  </c:pt>
                  <c:pt idx="791">
                    <c:v>11/22/2025</c:v>
                  </c:pt>
                  <c:pt idx="792">
                    <c:v>11/23/2025</c:v>
                  </c:pt>
                  <c:pt idx="793">
                    <c:v>11/24/2025</c:v>
                  </c:pt>
                  <c:pt idx="794">
                    <c:v>11/25/2025</c:v>
                  </c:pt>
                  <c:pt idx="795">
                    <c:v>11/27/2025</c:v>
                  </c:pt>
                  <c:pt idx="796">
                    <c:v>11/28/2025</c:v>
                  </c:pt>
                  <c:pt idx="797">
                    <c:v>11/29/2025</c:v>
                  </c:pt>
                  <c:pt idx="798">
                    <c:v>11/30/2025</c:v>
                  </c:pt>
                  <c:pt idx="799">
                    <c:v>12/1/2025</c:v>
                  </c:pt>
                  <c:pt idx="800">
                    <c:v>12/2/2025</c:v>
                  </c:pt>
                  <c:pt idx="801">
                    <c:v>12/3/2025</c:v>
                  </c:pt>
                  <c:pt idx="802">
                    <c:v>12/4/2025</c:v>
                  </c:pt>
                  <c:pt idx="803">
                    <c:v>12/5/2025</c:v>
                  </c:pt>
                  <c:pt idx="804">
                    <c:v>12/6/2025</c:v>
                  </c:pt>
                  <c:pt idx="805">
                    <c:v>12/7/2025</c:v>
                  </c:pt>
                  <c:pt idx="806">
                    <c:v>12/8/2025</c:v>
                  </c:pt>
                  <c:pt idx="807">
                    <c:v>12/9/2025</c:v>
                  </c:pt>
                  <c:pt idx="808">
                    <c:v>12/12/2025</c:v>
                  </c:pt>
                  <c:pt idx="809">
                    <c:v>12/13/2025</c:v>
                  </c:pt>
                  <c:pt idx="810">
                    <c:v>12/14/2025</c:v>
                  </c:pt>
                  <c:pt idx="811">
                    <c:v>12/15/2025</c:v>
                  </c:pt>
                  <c:pt idx="812">
                    <c:v>12/16/2025</c:v>
                  </c:pt>
                  <c:pt idx="813">
                    <c:v>12/17/2025</c:v>
                  </c:pt>
                  <c:pt idx="814">
                    <c:v>12/18/2025</c:v>
                  </c:pt>
                  <c:pt idx="815">
                    <c:v>12/19/2025</c:v>
                  </c:pt>
                  <c:pt idx="816">
                    <c:v>12/29/2025</c:v>
                  </c:pt>
                  <c:pt idx="817">
                    <c:v>12/28/2025</c:v>
                  </c:pt>
                  <c:pt idx="818">
                    <c:v>12/27/2025</c:v>
                  </c:pt>
                  <c:pt idx="819">
                    <c:v>12/26/2025</c:v>
                  </c:pt>
                  <c:pt idx="820">
                    <c:v>12/24/2025</c:v>
                  </c:pt>
                  <c:pt idx="821">
                    <c:v>12/23/2025</c:v>
                  </c:pt>
                  <c:pt idx="822">
                    <c:v>12/22/2025</c:v>
                  </c:pt>
                  <c:pt idx="823">
                    <c:v>12/21/2025</c:v>
                  </c:pt>
                  <c:pt idx="824">
                    <c:v>12/20/2025</c:v>
                  </c:pt>
                  <c:pt idx="825">
                    <c:v>12/31/2025</c:v>
                  </c:pt>
                  <c:pt idx="826">
                    <c:v>12/30/2025</c:v>
                  </c:pt>
                  <c:pt idx="827">
                    <c:v>1/31/2026</c:v>
                  </c:pt>
                  <c:pt idx="828">
                    <c:v>1/30/2026</c:v>
                  </c:pt>
                  <c:pt idx="829">
                    <c:v>1/29/2026</c:v>
                  </c:pt>
                  <c:pt idx="830">
                    <c:v>1/28/2026</c:v>
                  </c:pt>
                  <c:pt idx="831">
                    <c:v>1/27/2026</c:v>
                  </c:pt>
                  <c:pt idx="832">
                    <c:v>1/26/2026</c:v>
                  </c:pt>
                  <c:pt idx="833">
                    <c:v>1/25/2026</c:v>
                  </c:pt>
                  <c:pt idx="834">
                    <c:v>1/24/2026</c:v>
                  </c:pt>
                  <c:pt idx="835">
                    <c:v>1/23/2026</c:v>
                  </c:pt>
                  <c:pt idx="836">
                    <c:v>1/22/2026</c:v>
                  </c:pt>
                  <c:pt idx="837">
                    <c:v>1/21/2026</c:v>
                  </c:pt>
                  <c:pt idx="838">
                    <c:v>1/20/2026</c:v>
                  </c:pt>
                  <c:pt idx="839">
                    <c:v>1/19/2026</c:v>
                  </c:pt>
                  <c:pt idx="840">
                    <c:v>1/18/2026</c:v>
                  </c:pt>
                  <c:pt idx="841">
                    <c:v>1/17/2026</c:v>
                  </c:pt>
                  <c:pt idx="842">
                    <c:v>1/16/2026</c:v>
                  </c:pt>
                  <c:pt idx="843">
                    <c:v>1/15/2026</c:v>
                  </c:pt>
                  <c:pt idx="844">
                    <c:v>1/14/2026</c:v>
                  </c:pt>
                  <c:pt idx="845">
                    <c:v>1/13/2026</c:v>
                  </c:pt>
                  <c:pt idx="846">
                    <c:v>1/12/2026</c:v>
                  </c:pt>
                  <c:pt idx="847">
                    <c:v>1/10/2026</c:v>
                  </c:pt>
                  <c:pt idx="848">
                    <c:v>1/9/2026</c:v>
                  </c:pt>
                  <c:pt idx="849">
                    <c:v>1/8/2026</c:v>
                  </c:pt>
                  <c:pt idx="850">
                    <c:v>1/7/2026</c:v>
                  </c:pt>
                  <c:pt idx="851">
                    <c:v>1/6/2026</c:v>
                  </c:pt>
                  <c:pt idx="852">
                    <c:v>1/5/2026</c:v>
                  </c:pt>
                  <c:pt idx="853">
                    <c:v>1/3/2026</c:v>
                  </c:pt>
                  <c:pt idx="854">
                    <c:v>1/2/2026</c:v>
                  </c:pt>
                  <c:pt idx="855">
                    <c:v>2/28/2026</c:v>
                  </c:pt>
                  <c:pt idx="856">
                    <c:v>2/27/2026</c:v>
                  </c:pt>
                  <c:pt idx="857">
                    <c:v>2/25/2026</c:v>
                  </c:pt>
                  <c:pt idx="858">
                    <c:v>2/24/2026</c:v>
                  </c:pt>
                  <c:pt idx="859">
                    <c:v>2/23/2026</c:v>
                  </c:pt>
                  <c:pt idx="860">
                    <c:v>2/22/2026</c:v>
                  </c:pt>
                  <c:pt idx="861">
                    <c:v>2/21/2026</c:v>
                  </c:pt>
                  <c:pt idx="862">
                    <c:v>2/20/2026</c:v>
                  </c:pt>
                  <c:pt idx="863">
                    <c:v>2/19/2026</c:v>
                  </c:pt>
                  <c:pt idx="864">
                    <c:v>2/18/2026</c:v>
                  </c:pt>
                  <c:pt idx="865">
                    <c:v>2/17/2026</c:v>
                  </c:pt>
                  <c:pt idx="866">
                    <c:v>2/16/2026</c:v>
                  </c:pt>
                  <c:pt idx="867">
                    <c:v>2/15/2026</c:v>
                  </c:pt>
                  <c:pt idx="868">
                    <c:v>2/14/2026</c:v>
                  </c:pt>
                  <c:pt idx="869">
                    <c:v>2/13/2026</c:v>
                  </c:pt>
                  <c:pt idx="870">
                    <c:v>2/12/2026</c:v>
                  </c:pt>
                  <c:pt idx="871">
                    <c:v>2/11/2026</c:v>
                  </c:pt>
                  <c:pt idx="872">
                    <c:v>2/10/2026</c:v>
                  </c:pt>
                  <c:pt idx="873">
                    <c:v>2/9/2026</c:v>
                  </c:pt>
                  <c:pt idx="874">
                    <c:v>2/8/2026</c:v>
                  </c:pt>
                  <c:pt idx="875">
                    <c:v>2/7/2026</c:v>
                  </c:pt>
                  <c:pt idx="876">
                    <c:v>2/6/2026</c:v>
                  </c:pt>
                  <c:pt idx="877">
                    <c:v>2/5/2026</c:v>
                  </c:pt>
                  <c:pt idx="878">
                    <c:v>2/4/2026</c:v>
                  </c:pt>
                  <c:pt idx="879">
                    <c:v>2/3/2026</c:v>
                  </c:pt>
                  <c:pt idx="880">
                    <c:v>2/2/2026</c:v>
                  </c:pt>
                  <c:pt idx="881">
                    <c:v>3/13/2026</c:v>
                  </c:pt>
                  <c:pt idx="882">
                    <c:v>3/12/2026</c:v>
                  </c:pt>
                  <c:pt idx="883">
                    <c:v>3/11/2026</c:v>
                  </c:pt>
                  <c:pt idx="884">
                    <c:v>3/10/2026</c:v>
                  </c:pt>
                  <c:pt idx="885">
                    <c:v>3/9/2026</c:v>
                  </c:pt>
                  <c:pt idx="886">
                    <c:v>3/8/2026</c:v>
                  </c:pt>
                  <c:pt idx="887">
                    <c:v>3/7/2026</c:v>
                  </c:pt>
                  <c:pt idx="888">
                    <c:v>3/6/2026</c:v>
                  </c:pt>
                  <c:pt idx="889">
                    <c:v>3/5/2026</c:v>
                  </c:pt>
                  <c:pt idx="890">
                    <c:v>3/4/2026</c:v>
                  </c:pt>
                  <c:pt idx="891">
                    <c:v>3/3/2026</c:v>
                  </c:pt>
                  <c:pt idx="892">
                    <c:v>3/2/2026</c:v>
                  </c:pt>
                  <c:pt idx="893">
                    <c:v>3/1/2026</c:v>
                  </c:pt>
                  <c:pt idx="894">
                    <c:v>3/31/2026</c:v>
                  </c:pt>
                  <c:pt idx="895">
                    <c:v>3/30/2026</c:v>
                  </c:pt>
                  <c:pt idx="896">
                    <c:v>3/28/2026</c:v>
                  </c:pt>
                  <c:pt idx="897">
                    <c:v>3/27/2026</c:v>
                  </c:pt>
                  <c:pt idx="898">
                    <c:v>3/26/2026</c:v>
                  </c:pt>
                  <c:pt idx="899">
                    <c:v>3/25/2026</c:v>
                  </c:pt>
                  <c:pt idx="900">
                    <c:v>3/24/2026</c:v>
                  </c:pt>
                  <c:pt idx="901">
                    <c:v>3/23/2026</c:v>
                  </c:pt>
                  <c:pt idx="902">
                    <c:v>3/21/2026</c:v>
                  </c:pt>
                  <c:pt idx="903">
                    <c:v>3/20/2026</c:v>
                  </c:pt>
                  <c:pt idx="904">
                    <c:v>3/19/2026</c:v>
                  </c:pt>
                  <c:pt idx="905">
                    <c:v>3/17/2026</c:v>
                  </c:pt>
                  <c:pt idx="906">
                    <c:v>3/16/2026</c:v>
                  </c:pt>
                  <c:pt idx="907">
                    <c:v>3/15/2026</c:v>
                  </c:pt>
                  <c:pt idx="908">
                    <c:v>3/14/2026</c:v>
                  </c:pt>
                  <c:pt idx="909">
                    <c:v>4/6/2026</c:v>
                  </c:pt>
                  <c:pt idx="910">
                    <c:v>4/5/2026</c:v>
                  </c:pt>
                  <c:pt idx="911">
                    <c:v>4/4/2026</c:v>
                  </c:pt>
                  <c:pt idx="912">
                    <c:v>4/3/2026</c:v>
                  </c:pt>
                  <c:pt idx="913">
                    <c:v>4/2/2026</c:v>
                  </c:pt>
                  <c:pt idx="914">
                    <c:v>4/1/2026</c:v>
                  </c:pt>
                </c:lvl>
                <c:lvl>
                  <c:pt idx="0">
                    <c:v>Jun</c:v>
                  </c:pt>
                  <c:pt idx="10">
                    <c:v>Jul</c:v>
                  </c:pt>
                  <c:pt idx="25">
                    <c:v>Aug</c:v>
                  </c:pt>
                  <c:pt idx="35">
                    <c:v>Sep</c:v>
                  </c:pt>
                  <c:pt idx="62">
                    <c:v>Oct</c:v>
                  </c:pt>
                  <c:pt idx="93">
                    <c:v>Nov</c:v>
                  </c:pt>
                  <c:pt idx="123">
                    <c:v>Dec</c:v>
                  </c:pt>
                  <c:pt idx="143">
                    <c:v>Jan</c:v>
                  </c:pt>
                  <c:pt idx="172">
                    <c:v>Feb</c:v>
                  </c:pt>
                  <c:pt idx="200">
                    <c:v>Mar</c:v>
                  </c:pt>
                  <c:pt idx="229">
                    <c:v>Apr</c:v>
                  </c:pt>
                  <c:pt idx="257">
                    <c:v>May</c:v>
                  </c:pt>
                  <c:pt idx="286">
                    <c:v>Jun</c:v>
                  </c:pt>
                  <c:pt idx="316">
                    <c:v>Jul</c:v>
                  </c:pt>
                  <c:pt idx="347">
                    <c:v>Aug</c:v>
                  </c:pt>
                  <c:pt idx="375">
                    <c:v>Sep</c:v>
                  </c:pt>
                  <c:pt idx="405">
                    <c:v>Oct</c:v>
                  </c:pt>
                  <c:pt idx="434">
                    <c:v>Nov</c:v>
                  </c:pt>
                  <c:pt idx="460">
                    <c:v>Dec</c:v>
                  </c:pt>
                  <c:pt idx="491">
                    <c:v>Jan</c:v>
                  </c:pt>
                  <c:pt idx="518">
                    <c:v>Feb</c:v>
                  </c:pt>
                  <c:pt idx="543">
                    <c:v>Mar</c:v>
                  </c:pt>
                  <c:pt idx="574">
                    <c:v>Apr</c:v>
                  </c:pt>
                  <c:pt idx="603">
                    <c:v>May</c:v>
                  </c:pt>
                  <c:pt idx="632">
                    <c:v>Jun</c:v>
                  </c:pt>
                  <c:pt idx="659">
                    <c:v>Jul</c:v>
                  </c:pt>
                  <c:pt idx="686">
                    <c:v>Aug</c:v>
                  </c:pt>
                  <c:pt idx="713">
                    <c:v>Sep</c:v>
                  </c:pt>
                  <c:pt idx="742">
                    <c:v>Oct</c:v>
                  </c:pt>
                  <c:pt idx="770">
                    <c:v>Nov</c:v>
                  </c:pt>
                  <c:pt idx="799">
                    <c:v>Dec</c:v>
                  </c:pt>
                  <c:pt idx="827">
                    <c:v>Jan</c:v>
                  </c:pt>
                  <c:pt idx="855">
                    <c:v>Feb</c:v>
                  </c:pt>
                  <c:pt idx="881">
                    <c:v>Mar</c:v>
                  </c:pt>
                  <c:pt idx="909">
                    <c:v>Apr</c:v>
                  </c:pt>
                </c:lvl>
                <c:lvl>
                  <c:pt idx="0">
                    <c:v>Qtr2</c:v>
                  </c:pt>
                  <c:pt idx="10">
                    <c:v>Qtr3</c:v>
                  </c:pt>
                  <c:pt idx="62">
                    <c:v>Qtr4</c:v>
                  </c:pt>
                  <c:pt idx="143">
                    <c:v>Qtr1</c:v>
                  </c:pt>
                  <c:pt idx="229">
                    <c:v>Qtr2</c:v>
                  </c:pt>
                  <c:pt idx="316">
                    <c:v>Qtr3</c:v>
                  </c:pt>
                  <c:pt idx="405">
                    <c:v>Qtr4</c:v>
                  </c:pt>
                  <c:pt idx="491">
                    <c:v>Qtr1</c:v>
                  </c:pt>
                  <c:pt idx="574">
                    <c:v>Qtr2</c:v>
                  </c:pt>
                  <c:pt idx="659">
                    <c:v>Qtr3</c:v>
                  </c:pt>
                  <c:pt idx="742">
                    <c:v>Qtr4</c:v>
                  </c:pt>
                  <c:pt idx="827">
                    <c:v>Qtr1</c:v>
                  </c:pt>
                  <c:pt idx="909">
                    <c:v>Qtr2</c:v>
                  </c:pt>
                </c:lvl>
                <c:lvl>
                  <c:pt idx="0">
                    <c:v>2023</c:v>
                  </c:pt>
                  <c:pt idx="143">
                    <c:v>2024</c:v>
                  </c:pt>
                  <c:pt idx="491">
                    <c:v>2025</c:v>
                  </c:pt>
                  <c:pt idx="827">
                    <c:v>2026</c:v>
                  </c:pt>
                </c:lvl>
              </c:multiLvlStrCache>
            </c:multiLvlStrRef>
          </c:cat>
          <c:val>
            <c:numRef>
              <c:f>Sheet1!$Q$55:$Q$1022</c:f>
              <c:numCache>
                <c:formatCode>_(* #,##0.00_);_(* \(#,##0.00\);_(* "-"??_);_(@_)</c:formatCode>
                <c:ptCount val="915"/>
                <c:pt idx="25">
                  <c:v>744.1</c:v>
                </c:pt>
                <c:pt idx="27">
                  <c:v>4.0999999999999996</c:v>
                </c:pt>
                <c:pt idx="38">
                  <c:v>2033.45</c:v>
                </c:pt>
                <c:pt idx="39">
                  <c:v>1833.45</c:v>
                </c:pt>
                <c:pt idx="43">
                  <c:v>1733.45</c:v>
                </c:pt>
                <c:pt idx="45">
                  <c:v>1233.45</c:v>
                </c:pt>
                <c:pt idx="47">
                  <c:v>933.45</c:v>
                </c:pt>
                <c:pt idx="50">
                  <c:v>533.45000000000005</c:v>
                </c:pt>
                <c:pt idx="58">
                  <c:v>529.95000000000005</c:v>
                </c:pt>
                <c:pt idx="59">
                  <c:v>480.35200000000003</c:v>
                </c:pt>
                <c:pt idx="60">
                  <c:v>215.35333333333332</c:v>
                </c:pt>
                <c:pt idx="61">
                  <c:v>2183.37</c:v>
                </c:pt>
                <c:pt idx="62">
                  <c:v>2148.37</c:v>
                </c:pt>
                <c:pt idx="63">
                  <c:v>1227.7700000000002</c:v>
                </c:pt>
                <c:pt idx="65">
                  <c:v>716.97</c:v>
                </c:pt>
                <c:pt idx="66">
                  <c:v>705.49</c:v>
                </c:pt>
                <c:pt idx="67">
                  <c:v>685.5</c:v>
                </c:pt>
                <c:pt idx="68">
                  <c:v>640.13800000000003</c:v>
                </c:pt>
                <c:pt idx="69">
                  <c:v>605.51</c:v>
                </c:pt>
                <c:pt idx="70">
                  <c:v>564.17499999999995</c:v>
                </c:pt>
                <c:pt idx="71">
                  <c:v>537.16999999999996</c:v>
                </c:pt>
                <c:pt idx="73">
                  <c:v>518.37</c:v>
                </c:pt>
                <c:pt idx="75">
                  <c:v>515.77</c:v>
                </c:pt>
                <c:pt idx="76">
                  <c:v>514.47</c:v>
                </c:pt>
                <c:pt idx="77">
                  <c:v>201.12</c:v>
                </c:pt>
                <c:pt idx="78">
                  <c:v>181.62</c:v>
                </c:pt>
                <c:pt idx="79">
                  <c:v>177.62</c:v>
                </c:pt>
                <c:pt idx="80">
                  <c:v>175.82</c:v>
                </c:pt>
                <c:pt idx="81">
                  <c:v>165.518</c:v>
                </c:pt>
                <c:pt idx="82">
                  <c:v>140.09</c:v>
                </c:pt>
                <c:pt idx="84">
                  <c:v>132.28666666666666</c:v>
                </c:pt>
                <c:pt idx="85">
                  <c:v>125.67</c:v>
                </c:pt>
                <c:pt idx="86">
                  <c:v>112.78999999999999</c:v>
                </c:pt>
                <c:pt idx="87">
                  <c:v>105.57</c:v>
                </c:pt>
                <c:pt idx="89">
                  <c:v>99.77</c:v>
                </c:pt>
                <c:pt idx="90">
                  <c:v>79.59</c:v>
                </c:pt>
                <c:pt idx="91">
                  <c:v>52.24666666666667</c:v>
                </c:pt>
                <c:pt idx="92">
                  <c:v>30.99</c:v>
                </c:pt>
                <c:pt idx="94">
                  <c:v>800.15571428571434</c:v>
                </c:pt>
                <c:pt idx="95">
                  <c:v>562.50999999999988</c:v>
                </c:pt>
                <c:pt idx="96">
                  <c:v>543.55500000000006</c:v>
                </c:pt>
                <c:pt idx="97">
                  <c:v>527.64</c:v>
                </c:pt>
                <c:pt idx="98">
                  <c:v>480.94</c:v>
                </c:pt>
                <c:pt idx="99">
                  <c:v>473.565</c:v>
                </c:pt>
                <c:pt idx="100">
                  <c:v>438.01142857142855</c:v>
                </c:pt>
                <c:pt idx="101">
                  <c:v>398.55</c:v>
                </c:pt>
                <c:pt idx="102">
                  <c:v>369.87</c:v>
                </c:pt>
                <c:pt idx="103">
                  <c:v>353.37</c:v>
                </c:pt>
                <c:pt idx="110">
                  <c:v>299.03833333333336</c:v>
                </c:pt>
                <c:pt idx="111">
                  <c:v>790.27499999999998</c:v>
                </c:pt>
                <c:pt idx="112">
                  <c:v>774.09</c:v>
                </c:pt>
                <c:pt idx="113">
                  <c:v>718.14</c:v>
                </c:pt>
                <c:pt idx="114">
                  <c:v>694.86</c:v>
                </c:pt>
                <c:pt idx="116">
                  <c:v>646.15000000000009</c:v>
                </c:pt>
                <c:pt idx="117">
                  <c:v>620.4</c:v>
                </c:pt>
                <c:pt idx="118">
                  <c:v>560.63333333333333</c:v>
                </c:pt>
                <c:pt idx="119">
                  <c:v>511.61</c:v>
                </c:pt>
                <c:pt idx="120">
                  <c:v>479.58</c:v>
                </c:pt>
                <c:pt idx="121">
                  <c:v>451.53499999999997</c:v>
                </c:pt>
                <c:pt idx="122">
                  <c:v>416.7</c:v>
                </c:pt>
                <c:pt idx="123">
                  <c:v>2411.2216666666664</c:v>
                </c:pt>
                <c:pt idx="124">
                  <c:v>2174.2949999999996</c:v>
                </c:pt>
                <c:pt idx="125">
                  <c:v>1357.75</c:v>
                </c:pt>
                <c:pt idx="126">
                  <c:v>112.53333333333335</c:v>
                </c:pt>
                <c:pt idx="127">
                  <c:v>691.87692307692305</c:v>
                </c:pt>
                <c:pt idx="128">
                  <c:v>834.70000000000016</c:v>
                </c:pt>
                <c:pt idx="129">
                  <c:v>828</c:v>
                </c:pt>
                <c:pt idx="131">
                  <c:v>822.96499999999992</c:v>
                </c:pt>
                <c:pt idx="132">
                  <c:v>495.79375000000005</c:v>
                </c:pt>
                <c:pt idx="133">
                  <c:v>366.065</c:v>
                </c:pt>
                <c:pt idx="134">
                  <c:v>364.88</c:v>
                </c:pt>
                <c:pt idx="135">
                  <c:v>325.98500000000001</c:v>
                </c:pt>
                <c:pt idx="136">
                  <c:v>284.29000000000002</c:v>
                </c:pt>
                <c:pt idx="137">
                  <c:v>152.04400000000001</c:v>
                </c:pt>
                <c:pt idx="138">
                  <c:v>45.86999999999999</c:v>
                </c:pt>
                <c:pt idx="139">
                  <c:v>18.55</c:v>
                </c:pt>
                <c:pt idx="140">
                  <c:v>16.75</c:v>
                </c:pt>
                <c:pt idx="144">
                  <c:v>12.96</c:v>
                </c:pt>
                <c:pt idx="145">
                  <c:v>2014.9449999999999</c:v>
                </c:pt>
                <c:pt idx="146">
                  <c:v>1967.98</c:v>
                </c:pt>
                <c:pt idx="147">
                  <c:v>1958.63</c:v>
                </c:pt>
                <c:pt idx="148">
                  <c:v>1941.53</c:v>
                </c:pt>
                <c:pt idx="149">
                  <c:v>1917.405</c:v>
                </c:pt>
                <c:pt idx="150">
                  <c:v>575.17333333333329</c:v>
                </c:pt>
                <c:pt idx="151">
                  <c:v>525.89</c:v>
                </c:pt>
                <c:pt idx="152">
                  <c:v>461.94</c:v>
                </c:pt>
                <c:pt idx="153">
                  <c:v>396.86500000000001</c:v>
                </c:pt>
                <c:pt idx="154">
                  <c:v>334.69</c:v>
                </c:pt>
                <c:pt idx="155">
                  <c:v>277.55</c:v>
                </c:pt>
                <c:pt idx="156">
                  <c:v>228.33500000000004</c:v>
                </c:pt>
                <c:pt idx="157">
                  <c:v>183.03</c:v>
                </c:pt>
                <c:pt idx="159">
                  <c:v>128.08000000000001</c:v>
                </c:pt>
                <c:pt idx="161">
                  <c:v>68.91</c:v>
                </c:pt>
                <c:pt idx="162">
                  <c:v>38.776666666666671</c:v>
                </c:pt>
                <c:pt idx="166">
                  <c:v>27.574999999999999</c:v>
                </c:pt>
                <c:pt idx="167">
                  <c:v>24.03</c:v>
                </c:pt>
                <c:pt idx="170">
                  <c:v>16.27</c:v>
                </c:pt>
                <c:pt idx="172">
                  <c:v>1758.23</c:v>
                </c:pt>
                <c:pt idx="174">
                  <c:v>1746.98</c:v>
                </c:pt>
                <c:pt idx="175">
                  <c:v>201.785</c:v>
                </c:pt>
                <c:pt idx="176">
                  <c:v>246.98</c:v>
                </c:pt>
                <c:pt idx="177">
                  <c:v>199.89</c:v>
                </c:pt>
                <c:pt idx="178">
                  <c:v>195.89</c:v>
                </c:pt>
                <c:pt idx="179">
                  <c:v>194.99</c:v>
                </c:pt>
                <c:pt idx="180">
                  <c:v>178.99</c:v>
                </c:pt>
                <c:pt idx="181">
                  <c:v>161.76500000000001</c:v>
                </c:pt>
                <c:pt idx="182">
                  <c:v>116.96</c:v>
                </c:pt>
                <c:pt idx="183">
                  <c:v>77.58</c:v>
                </c:pt>
                <c:pt idx="184">
                  <c:v>67.134999999999991</c:v>
                </c:pt>
                <c:pt idx="185">
                  <c:v>49.31</c:v>
                </c:pt>
                <c:pt idx="186">
                  <c:v>25.66</c:v>
                </c:pt>
                <c:pt idx="189">
                  <c:v>20.010000000000002</c:v>
                </c:pt>
                <c:pt idx="191">
                  <c:v>420.01</c:v>
                </c:pt>
                <c:pt idx="192">
                  <c:v>418.71</c:v>
                </c:pt>
                <c:pt idx="195">
                  <c:v>411.40999999999997</c:v>
                </c:pt>
                <c:pt idx="196">
                  <c:v>394.12</c:v>
                </c:pt>
                <c:pt idx="197">
                  <c:v>341.9666666666667</c:v>
                </c:pt>
                <c:pt idx="198">
                  <c:v>333.94</c:v>
                </c:pt>
                <c:pt idx="199">
                  <c:v>4757.42</c:v>
                </c:pt>
                <c:pt idx="200">
                  <c:v>5213.1712499999994</c:v>
                </c:pt>
                <c:pt idx="201">
                  <c:v>4108.78</c:v>
                </c:pt>
                <c:pt idx="202">
                  <c:v>4053.8649999999998</c:v>
                </c:pt>
                <c:pt idx="203">
                  <c:v>4345.5</c:v>
                </c:pt>
                <c:pt idx="204">
                  <c:v>4335.26</c:v>
                </c:pt>
                <c:pt idx="205">
                  <c:v>4304.91</c:v>
                </c:pt>
                <c:pt idx="206">
                  <c:v>4299.6759999999995</c:v>
                </c:pt>
                <c:pt idx="207">
                  <c:v>4278.9799999999996</c:v>
                </c:pt>
                <c:pt idx="209">
                  <c:v>4262.93</c:v>
                </c:pt>
                <c:pt idx="210">
                  <c:v>3946.4339999999997</c:v>
                </c:pt>
                <c:pt idx="211">
                  <c:v>3702.03</c:v>
                </c:pt>
                <c:pt idx="212">
                  <c:v>3690.12</c:v>
                </c:pt>
                <c:pt idx="213">
                  <c:v>3658.26</c:v>
                </c:pt>
                <c:pt idx="214">
                  <c:v>3629.42</c:v>
                </c:pt>
                <c:pt idx="215">
                  <c:v>3594.3599999999997</c:v>
                </c:pt>
                <c:pt idx="216">
                  <c:v>3184.86</c:v>
                </c:pt>
                <c:pt idx="217">
                  <c:v>3181.6766666666667</c:v>
                </c:pt>
                <c:pt idx="219">
                  <c:v>3168.1475</c:v>
                </c:pt>
                <c:pt idx="221">
                  <c:v>3144.76</c:v>
                </c:pt>
                <c:pt idx="222">
                  <c:v>3125.376666666667</c:v>
                </c:pt>
                <c:pt idx="225">
                  <c:v>3014.7211111111114</c:v>
                </c:pt>
                <c:pt idx="226">
                  <c:v>2851.2233333333334</c:v>
                </c:pt>
                <c:pt idx="227">
                  <c:v>2748.5733333333333</c:v>
                </c:pt>
                <c:pt idx="228">
                  <c:v>2704.4049999999997</c:v>
                </c:pt>
                <c:pt idx="229">
                  <c:v>2998.46</c:v>
                </c:pt>
                <c:pt idx="230">
                  <c:v>2985.0574999999999</c:v>
                </c:pt>
                <c:pt idx="231">
                  <c:v>3201.59</c:v>
                </c:pt>
                <c:pt idx="232">
                  <c:v>1699.29</c:v>
                </c:pt>
                <c:pt idx="233">
                  <c:v>1666.1780000000003</c:v>
                </c:pt>
                <c:pt idx="234">
                  <c:v>1618.2550000000001</c:v>
                </c:pt>
                <c:pt idx="235">
                  <c:v>1555.43</c:v>
                </c:pt>
                <c:pt idx="236">
                  <c:v>1479.4099999999999</c:v>
                </c:pt>
                <c:pt idx="238">
                  <c:v>1454.3433333333332</c:v>
                </c:pt>
                <c:pt idx="240">
                  <c:v>1419.1875</c:v>
                </c:pt>
                <c:pt idx="241">
                  <c:v>1365.4949999999999</c:v>
                </c:pt>
                <c:pt idx="243">
                  <c:v>958.88749999999993</c:v>
                </c:pt>
                <c:pt idx="244">
                  <c:v>949.6</c:v>
                </c:pt>
                <c:pt idx="245">
                  <c:v>914.60833333333346</c:v>
                </c:pt>
                <c:pt idx="246">
                  <c:v>824.75571428571413</c:v>
                </c:pt>
                <c:pt idx="247">
                  <c:v>763.19499999999994</c:v>
                </c:pt>
                <c:pt idx="248">
                  <c:v>718.84428571428555</c:v>
                </c:pt>
                <c:pt idx="249">
                  <c:v>680.04</c:v>
                </c:pt>
                <c:pt idx="251">
                  <c:v>667.13</c:v>
                </c:pt>
                <c:pt idx="255">
                  <c:v>636.16</c:v>
                </c:pt>
                <c:pt idx="257">
                  <c:v>956.16</c:v>
                </c:pt>
                <c:pt idx="258">
                  <c:v>2007.11</c:v>
                </c:pt>
                <c:pt idx="263">
                  <c:v>705.47499999999991</c:v>
                </c:pt>
                <c:pt idx="264">
                  <c:v>699.55</c:v>
                </c:pt>
                <c:pt idx="265">
                  <c:v>687.59500000000003</c:v>
                </c:pt>
                <c:pt idx="266">
                  <c:v>535.38</c:v>
                </c:pt>
                <c:pt idx="267">
                  <c:v>633.63</c:v>
                </c:pt>
                <c:pt idx="268">
                  <c:v>623.52</c:v>
                </c:pt>
                <c:pt idx="269">
                  <c:v>601.80999999999995</c:v>
                </c:pt>
                <c:pt idx="270">
                  <c:v>593.16</c:v>
                </c:pt>
                <c:pt idx="272">
                  <c:v>187.02666666666664</c:v>
                </c:pt>
                <c:pt idx="273">
                  <c:v>141.71</c:v>
                </c:pt>
                <c:pt idx="274">
                  <c:v>119.045</c:v>
                </c:pt>
                <c:pt idx="275">
                  <c:v>92.13</c:v>
                </c:pt>
                <c:pt idx="276">
                  <c:v>89.504999999999995</c:v>
                </c:pt>
                <c:pt idx="277">
                  <c:v>9.586666666666666</c:v>
                </c:pt>
                <c:pt idx="281">
                  <c:v>40.49</c:v>
                </c:pt>
                <c:pt idx="282">
                  <c:v>26.4</c:v>
                </c:pt>
                <c:pt idx="283">
                  <c:v>8.2899999999999991</c:v>
                </c:pt>
                <c:pt idx="288">
                  <c:v>1961</c:v>
                </c:pt>
                <c:pt idx="289">
                  <c:v>2048.44</c:v>
                </c:pt>
                <c:pt idx="290">
                  <c:v>661.71428571428567</c:v>
                </c:pt>
                <c:pt idx="291">
                  <c:v>385.78333333333336</c:v>
                </c:pt>
                <c:pt idx="292">
                  <c:v>338.73249999999996</c:v>
                </c:pt>
                <c:pt idx="293">
                  <c:v>329.74</c:v>
                </c:pt>
                <c:pt idx="294">
                  <c:v>315.93</c:v>
                </c:pt>
                <c:pt idx="296">
                  <c:v>306.63</c:v>
                </c:pt>
                <c:pt idx="297">
                  <c:v>298.15499999999997</c:v>
                </c:pt>
                <c:pt idx="298">
                  <c:v>287.44333333333333</c:v>
                </c:pt>
                <c:pt idx="299">
                  <c:v>261.185</c:v>
                </c:pt>
                <c:pt idx="301">
                  <c:v>191.12666666666664</c:v>
                </c:pt>
                <c:pt idx="302">
                  <c:v>154.61000000000001</c:v>
                </c:pt>
                <c:pt idx="303">
                  <c:v>149.51</c:v>
                </c:pt>
                <c:pt idx="305">
                  <c:v>147.01</c:v>
                </c:pt>
                <c:pt idx="306">
                  <c:v>133.14749999999998</c:v>
                </c:pt>
                <c:pt idx="308">
                  <c:v>78.64500000000001</c:v>
                </c:pt>
                <c:pt idx="309">
                  <c:v>50.963333333333338</c:v>
                </c:pt>
                <c:pt idx="310">
                  <c:v>319.97000000000003</c:v>
                </c:pt>
                <c:pt idx="311">
                  <c:v>358.61</c:v>
                </c:pt>
                <c:pt idx="314">
                  <c:v>2062.3799999999997</c:v>
                </c:pt>
                <c:pt idx="315">
                  <c:v>2049.855</c:v>
                </c:pt>
                <c:pt idx="316">
                  <c:v>2276.646666666667</c:v>
                </c:pt>
                <c:pt idx="317">
                  <c:v>2335.5349999999999</c:v>
                </c:pt>
                <c:pt idx="318">
                  <c:v>515.54</c:v>
                </c:pt>
                <c:pt idx="319">
                  <c:v>455.10999999999996</c:v>
                </c:pt>
                <c:pt idx="320">
                  <c:v>368.1</c:v>
                </c:pt>
                <c:pt idx="321">
                  <c:v>315.85000000000002</c:v>
                </c:pt>
                <c:pt idx="322">
                  <c:v>248.81666666666669</c:v>
                </c:pt>
                <c:pt idx="323">
                  <c:v>230.85</c:v>
                </c:pt>
                <c:pt idx="325">
                  <c:v>209.78</c:v>
                </c:pt>
                <c:pt idx="327">
                  <c:v>181.01499999999999</c:v>
                </c:pt>
                <c:pt idx="328">
                  <c:v>135.16999999999999</c:v>
                </c:pt>
                <c:pt idx="329">
                  <c:v>116.59599999999998</c:v>
                </c:pt>
                <c:pt idx="330">
                  <c:v>53.2</c:v>
                </c:pt>
                <c:pt idx="331">
                  <c:v>30.4</c:v>
                </c:pt>
                <c:pt idx="332">
                  <c:v>5.5249999999999995</c:v>
                </c:pt>
                <c:pt idx="335">
                  <c:v>53.52</c:v>
                </c:pt>
                <c:pt idx="337">
                  <c:v>37.53</c:v>
                </c:pt>
                <c:pt idx="340">
                  <c:v>15.54</c:v>
                </c:pt>
                <c:pt idx="341">
                  <c:v>92.54</c:v>
                </c:pt>
                <c:pt idx="343">
                  <c:v>82.64</c:v>
                </c:pt>
                <c:pt idx="344">
                  <c:v>1282.6400000000001</c:v>
                </c:pt>
                <c:pt idx="345">
                  <c:v>1205.6500000000001</c:v>
                </c:pt>
                <c:pt idx="347">
                  <c:v>2870.5650000000001</c:v>
                </c:pt>
                <c:pt idx="349">
                  <c:v>2301.0374999999999</c:v>
                </c:pt>
                <c:pt idx="351">
                  <c:v>1381.0100000000002</c:v>
                </c:pt>
                <c:pt idx="352">
                  <c:v>436.35249999999996</c:v>
                </c:pt>
                <c:pt idx="353">
                  <c:v>388.84</c:v>
                </c:pt>
                <c:pt idx="354">
                  <c:v>343.01</c:v>
                </c:pt>
                <c:pt idx="355">
                  <c:v>307.35999999999996</c:v>
                </c:pt>
                <c:pt idx="356">
                  <c:v>249.15</c:v>
                </c:pt>
                <c:pt idx="357">
                  <c:v>208.048</c:v>
                </c:pt>
                <c:pt idx="358">
                  <c:v>181.46</c:v>
                </c:pt>
                <c:pt idx="359">
                  <c:v>162.81</c:v>
                </c:pt>
                <c:pt idx="360">
                  <c:v>114.03666666666668</c:v>
                </c:pt>
                <c:pt idx="363">
                  <c:v>36.200000000000003</c:v>
                </c:pt>
                <c:pt idx="364">
                  <c:v>33.700000000000003</c:v>
                </c:pt>
                <c:pt idx="365">
                  <c:v>26.549999999999997</c:v>
                </c:pt>
                <c:pt idx="366">
                  <c:v>0.72</c:v>
                </c:pt>
                <c:pt idx="371">
                  <c:v>28.979999999999997</c:v>
                </c:pt>
                <c:pt idx="372">
                  <c:v>18.25</c:v>
                </c:pt>
                <c:pt idx="374">
                  <c:v>2175.92</c:v>
                </c:pt>
                <c:pt idx="375">
                  <c:v>598.21</c:v>
                </c:pt>
                <c:pt idx="376">
                  <c:v>1391.04</c:v>
                </c:pt>
                <c:pt idx="377">
                  <c:v>569.24666666666667</c:v>
                </c:pt>
                <c:pt idx="378">
                  <c:v>507.07333333333332</c:v>
                </c:pt>
                <c:pt idx="379">
                  <c:v>440.28499999999997</c:v>
                </c:pt>
                <c:pt idx="381">
                  <c:v>400.07</c:v>
                </c:pt>
                <c:pt idx="382">
                  <c:v>366.4</c:v>
                </c:pt>
                <c:pt idx="383">
                  <c:v>361.8</c:v>
                </c:pt>
                <c:pt idx="384">
                  <c:v>329.6</c:v>
                </c:pt>
                <c:pt idx="385">
                  <c:v>298.10000000000002</c:v>
                </c:pt>
                <c:pt idx="386">
                  <c:v>288.95000000000005</c:v>
                </c:pt>
                <c:pt idx="387">
                  <c:v>279.5</c:v>
                </c:pt>
                <c:pt idx="388">
                  <c:v>262.05</c:v>
                </c:pt>
                <c:pt idx="389">
                  <c:v>231.38</c:v>
                </c:pt>
                <c:pt idx="391">
                  <c:v>212.03</c:v>
                </c:pt>
                <c:pt idx="392">
                  <c:v>179.89</c:v>
                </c:pt>
                <c:pt idx="393">
                  <c:v>162.6825</c:v>
                </c:pt>
                <c:pt idx="394">
                  <c:v>48.74666666666667</c:v>
                </c:pt>
                <c:pt idx="404">
                  <c:v>34.07</c:v>
                </c:pt>
                <c:pt idx="405">
                  <c:v>2230.71</c:v>
                </c:pt>
                <c:pt idx="406">
                  <c:v>2206.04</c:v>
                </c:pt>
                <c:pt idx="408">
                  <c:v>2174.3114285714287</c:v>
                </c:pt>
                <c:pt idx="410">
                  <c:v>2071.1999999999998</c:v>
                </c:pt>
                <c:pt idx="411">
                  <c:v>2052.87</c:v>
                </c:pt>
                <c:pt idx="412">
                  <c:v>2031.17</c:v>
                </c:pt>
                <c:pt idx="413">
                  <c:v>1988.8760000000002</c:v>
                </c:pt>
                <c:pt idx="414">
                  <c:v>1941.72</c:v>
                </c:pt>
                <c:pt idx="415">
                  <c:v>1908.0366666666666</c:v>
                </c:pt>
                <c:pt idx="416">
                  <c:v>1851.6275000000001</c:v>
                </c:pt>
                <c:pt idx="418">
                  <c:v>1833.91</c:v>
                </c:pt>
                <c:pt idx="421">
                  <c:v>1809.01</c:v>
                </c:pt>
                <c:pt idx="423">
                  <c:v>1783.2750000000001</c:v>
                </c:pt>
                <c:pt idx="425">
                  <c:v>1772.74</c:v>
                </c:pt>
                <c:pt idx="426">
                  <c:v>1771.99</c:v>
                </c:pt>
                <c:pt idx="429">
                  <c:v>1768.28</c:v>
                </c:pt>
                <c:pt idx="430">
                  <c:v>1743.08</c:v>
                </c:pt>
                <c:pt idx="431">
                  <c:v>1700.2300000000002</c:v>
                </c:pt>
                <c:pt idx="432">
                  <c:v>1653.8425</c:v>
                </c:pt>
                <c:pt idx="433">
                  <c:v>1601.68</c:v>
                </c:pt>
                <c:pt idx="434">
                  <c:v>3796.01</c:v>
                </c:pt>
                <c:pt idx="435">
                  <c:v>3717.3566666666666</c:v>
                </c:pt>
                <c:pt idx="436">
                  <c:v>3673.66</c:v>
                </c:pt>
                <c:pt idx="437">
                  <c:v>3643.66</c:v>
                </c:pt>
                <c:pt idx="441">
                  <c:v>3652.64</c:v>
                </c:pt>
                <c:pt idx="442">
                  <c:v>3644.53</c:v>
                </c:pt>
                <c:pt idx="443">
                  <c:v>3598.2350000000001</c:v>
                </c:pt>
                <c:pt idx="444">
                  <c:v>3550.56</c:v>
                </c:pt>
                <c:pt idx="445">
                  <c:v>1493.1142857142856</c:v>
                </c:pt>
                <c:pt idx="446">
                  <c:v>1320.9533333333336</c:v>
                </c:pt>
                <c:pt idx="447">
                  <c:v>1292.6025</c:v>
                </c:pt>
                <c:pt idx="448">
                  <c:v>1156.5999999999999</c:v>
                </c:pt>
                <c:pt idx="449">
                  <c:v>1115.8249999999998</c:v>
                </c:pt>
                <c:pt idx="451">
                  <c:v>1095.085</c:v>
                </c:pt>
                <c:pt idx="452">
                  <c:v>1039.2466666666667</c:v>
                </c:pt>
                <c:pt idx="453">
                  <c:v>975.46124999999995</c:v>
                </c:pt>
                <c:pt idx="454">
                  <c:v>931.67</c:v>
                </c:pt>
                <c:pt idx="456">
                  <c:v>925.745</c:v>
                </c:pt>
                <c:pt idx="458">
                  <c:v>907.86249999999995</c:v>
                </c:pt>
                <c:pt idx="459">
                  <c:v>881.22499999999991</c:v>
                </c:pt>
                <c:pt idx="460">
                  <c:v>3590.3249999999994</c:v>
                </c:pt>
                <c:pt idx="461">
                  <c:v>799.15</c:v>
                </c:pt>
                <c:pt idx="462">
                  <c:v>2885.2799999999997</c:v>
                </c:pt>
                <c:pt idx="463">
                  <c:v>2824.1633333333334</c:v>
                </c:pt>
                <c:pt idx="464">
                  <c:v>2805.03</c:v>
                </c:pt>
                <c:pt idx="466">
                  <c:v>2699.5042857142862</c:v>
                </c:pt>
                <c:pt idx="467">
                  <c:v>2611.69</c:v>
                </c:pt>
                <c:pt idx="468">
                  <c:v>2560.8679999999995</c:v>
                </c:pt>
                <c:pt idx="469">
                  <c:v>2495.5233333333331</c:v>
                </c:pt>
                <c:pt idx="470">
                  <c:v>2437.7399999999998</c:v>
                </c:pt>
                <c:pt idx="471">
                  <c:v>2416.1066666666666</c:v>
                </c:pt>
                <c:pt idx="472">
                  <c:v>2359.8399999999997</c:v>
                </c:pt>
                <c:pt idx="474">
                  <c:v>2286.4100000000003</c:v>
                </c:pt>
                <c:pt idx="475">
                  <c:v>1926.7566666666669</c:v>
                </c:pt>
                <c:pt idx="476">
                  <c:v>1762.27</c:v>
                </c:pt>
                <c:pt idx="477">
                  <c:v>1706.25</c:v>
                </c:pt>
                <c:pt idx="478">
                  <c:v>1663.1375</c:v>
                </c:pt>
                <c:pt idx="479">
                  <c:v>1552.91</c:v>
                </c:pt>
                <c:pt idx="481">
                  <c:v>1515.91</c:v>
                </c:pt>
                <c:pt idx="482">
                  <c:v>1460.9690000000001</c:v>
                </c:pt>
                <c:pt idx="483">
                  <c:v>1389.02</c:v>
                </c:pt>
                <c:pt idx="484">
                  <c:v>1372.52</c:v>
                </c:pt>
                <c:pt idx="485">
                  <c:v>1349.57</c:v>
                </c:pt>
                <c:pt idx="486">
                  <c:v>1296.22</c:v>
                </c:pt>
                <c:pt idx="487">
                  <c:v>1251.0825</c:v>
                </c:pt>
                <c:pt idx="488">
                  <c:v>1191.8200000000002</c:v>
                </c:pt>
                <c:pt idx="489">
                  <c:v>1091.1999999999998</c:v>
                </c:pt>
                <c:pt idx="490">
                  <c:v>650.88</c:v>
                </c:pt>
                <c:pt idx="491">
                  <c:v>2803.2457142857138</c:v>
                </c:pt>
                <c:pt idx="492">
                  <c:v>2744.9266666666667</c:v>
                </c:pt>
                <c:pt idx="493">
                  <c:v>2689.09</c:v>
                </c:pt>
                <c:pt idx="494">
                  <c:v>2680.53</c:v>
                </c:pt>
                <c:pt idx="495">
                  <c:v>2643.7799999999997</c:v>
                </c:pt>
                <c:pt idx="496">
                  <c:v>2601.5299999999997</c:v>
                </c:pt>
                <c:pt idx="497">
                  <c:v>2553.08</c:v>
                </c:pt>
                <c:pt idx="498">
                  <c:v>2513.2833333333333</c:v>
                </c:pt>
                <c:pt idx="499">
                  <c:v>2446.92</c:v>
                </c:pt>
                <c:pt idx="500">
                  <c:v>2394.02</c:v>
                </c:pt>
                <c:pt idx="501">
                  <c:v>2347.66</c:v>
                </c:pt>
                <c:pt idx="502">
                  <c:v>2323.9499999999998</c:v>
                </c:pt>
                <c:pt idx="504">
                  <c:v>2312.6</c:v>
                </c:pt>
                <c:pt idx="506">
                  <c:v>2271.8249999999998</c:v>
                </c:pt>
                <c:pt idx="507">
                  <c:v>2233.8175000000001</c:v>
                </c:pt>
                <c:pt idx="508">
                  <c:v>2203.5300000000002</c:v>
                </c:pt>
                <c:pt idx="509">
                  <c:v>2117.13</c:v>
                </c:pt>
                <c:pt idx="510">
                  <c:v>2092.91</c:v>
                </c:pt>
                <c:pt idx="511">
                  <c:v>2074.21</c:v>
                </c:pt>
                <c:pt idx="512">
                  <c:v>574.21</c:v>
                </c:pt>
                <c:pt idx="515">
                  <c:v>247.54333333333332</c:v>
                </c:pt>
                <c:pt idx="517">
                  <c:v>1293.2750000000001</c:v>
                </c:pt>
                <c:pt idx="518">
                  <c:v>2382.94</c:v>
                </c:pt>
                <c:pt idx="519">
                  <c:v>2376.96</c:v>
                </c:pt>
                <c:pt idx="521">
                  <c:v>2362.06</c:v>
                </c:pt>
                <c:pt idx="523">
                  <c:v>2329.34</c:v>
                </c:pt>
                <c:pt idx="525">
                  <c:v>2294.71</c:v>
                </c:pt>
                <c:pt idx="526">
                  <c:v>2267.1999999999998</c:v>
                </c:pt>
                <c:pt idx="527">
                  <c:v>2175.375</c:v>
                </c:pt>
                <c:pt idx="528">
                  <c:v>2077.8000000000002</c:v>
                </c:pt>
                <c:pt idx="529">
                  <c:v>2071.75</c:v>
                </c:pt>
                <c:pt idx="530">
                  <c:v>2047.45</c:v>
                </c:pt>
                <c:pt idx="531">
                  <c:v>1955.02</c:v>
                </c:pt>
                <c:pt idx="532">
                  <c:v>1718.7750000000001</c:v>
                </c:pt>
                <c:pt idx="533">
                  <c:v>1659.2033333333331</c:v>
                </c:pt>
                <c:pt idx="534">
                  <c:v>1576.6933333333334</c:v>
                </c:pt>
                <c:pt idx="535">
                  <c:v>1505.1</c:v>
                </c:pt>
                <c:pt idx="536">
                  <c:v>1490.49</c:v>
                </c:pt>
                <c:pt idx="538">
                  <c:v>1190.49</c:v>
                </c:pt>
                <c:pt idx="539">
                  <c:v>1172.6849999999999</c:v>
                </c:pt>
                <c:pt idx="540">
                  <c:v>1159.1066666666666</c:v>
                </c:pt>
                <c:pt idx="541">
                  <c:v>1115.8800000000001</c:v>
                </c:pt>
                <c:pt idx="542">
                  <c:v>2284.0633333333335</c:v>
                </c:pt>
                <c:pt idx="543">
                  <c:v>3024.4425000000001</c:v>
                </c:pt>
                <c:pt idx="544">
                  <c:v>2965.3100000000004</c:v>
                </c:pt>
                <c:pt idx="545">
                  <c:v>2911.63</c:v>
                </c:pt>
                <c:pt idx="546">
                  <c:v>10723.894</c:v>
                </c:pt>
                <c:pt idx="547">
                  <c:v>10669.95</c:v>
                </c:pt>
                <c:pt idx="548">
                  <c:v>10633.06</c:v>
                </c:pt>
                <c:pt idx="549">
                  <c:v>10575.816000000001</c:v>
                </c:pt>
                <c:pt idx="551">
                  <c:v>10546.12</c:v>
                </c:pt>
                <c:pt idx="552">
                  <c:v>10508.716666666667</c:v>
                </c:pt>
                <c:pt idx="553">
                  <c:v>10451.290000000001</c:v>
                </c:pt>
                <c:pt idx="554">
                  <c:v>10426.09</c:v>
                </c:pt>
                <c:pt idx="556">
                  <c:v>10403.59</c:v>
                </c:pt>
                <c:pt idx="557">
                  <c:v>10320.426666666666</c:v>
                </c:pt>
                <c:pt idx="558">
                  <c:v>10244.77</c:v>
                </c:pt>
                <c:pt idx="559">
                  <c:v>9223.6200000000008</c:v>
                </c:pt>
                <c:pt idx="560">
                  <c:v>8092.3924999999999</c:v>
                </c:pt>
                <c:pt idx="561">
                  <c:v>7948.9649999999992</c:v>
                </c:pt>
                <c:pt idx="564">
                  <c:v>7846.9333333333334</c:v>
                </c:pt>
                <c:pt idx="565">
                  <c:v>7792.85</c:v>
                </c:pt>
                <c:pt idx="566">
                  <c:v>7485.4500000000007</c:v>
                </c:pt>
                <c:pt idx="567">
                  <c:v>7393.5533333333333</c:v>
                </c:pt>
                <c:pt idx="568">
                  <c:v>7327.16</c:v>
                </c:pt>
                <c:pt idx="569">
                  <c:v>7315.4266666666663</c:v>
                </c:pt>
                <c:pt idx="571">
                  <c:v>7211.24</c:v>
                </c:pt>
                <c:pt idx="572">
                  <c:v>7023.2183333333332</c:v>
                </c:pt>
                <c:pt idx="573">
                  <c:v>6589.78</c:v>
                </c:pt>
                <c:pt idx="574">
                  <c:v>8861.02</c:v>
                </c:pt>
                <c:pt idx="575">
                  <c:v>8843.8450000000012</c:v>
                </c:pt>
                <c:pt idx="576">
                  <c:v>8826.07</c:v>
                </c:pt>
                <c:pt idx="577">
                  <c:v>8781.11</c:v>
                </c:pt>
                <c:pt idx="578">
                  <c:v>8727.01</c:v>
                </c:pt>
                <c:pt idx="579">
                  <c:v>8704.06</c:v>
                </c:pt>
                <c:pt idx="580">
                  <c:v>8611.5450000000001</c:v>
                </c:pt>
                <c:pt idx="581">
                  <c:v>8501.92</c:v>
                </c:pt>
                <c:pt idx="582">
                  <c:v>8485.1950000000015</c:v>
                </c:pt>
                <c:pt idx="583">
                  <c:v>8467.42</c:v>
                </c:pt>
                <c:pt idx="584">
                  <c:v>8425.01</c:v>
                </c:pt>
                <c:pt idx="585">
                  <c:v>8327.7224999999999</c:v>
                </c:pt>
                <c:pt idx="588">
                  <c:v>8175.543333333334</c:v>
                </c:pt>
                <c:pt idx="590">
                  <c:v>8142.91</c:v>
                </c:pt>
                <c:pt idx="591">
                  <c:v>8130.92</c:v>
                </c:pt>
                <c:pt idx="594">
                  <c:v>8051.02</c:v>
                </c:pt>
                <c:pt idx="596">
                  <c:v>7751.02</c:v>
                </c:pt>
                <c:pt idx="597">
                  <c:v>7740.2550000000001</c:v>
                </c:pt>
                <c:pt idx="602">
                  <c:v>8487.92</c:v>
                </c:pt>
                <c:pt idx="603">
                  <c:v>9604.7199999999993</c:v>
                </c:pt>
                <c:pt idx="604">
                  <c:v>9630.16</c:v>
                </c:pt>
                <c:pt idx="606">
                  <c:v>9616.7099999999991</c:v>
                </c:pt>
                <c:pt idx="607">
                  <c:v>9602.3033333333333</c:v>
                </c:pt>
                <c:pt idx="608">
                  <c:v>9493.09</c:v>
                </c:pt>
                <c:pt idx="609">
                  <c:v>9496.0024999999987</c:v>
                </c:pt>
                <c:pt idx="610">
                  <c:v>9303.0324999999993</c:v>
                </c:pt>
                <c:pt idx="611">
                  <c:v>9211.5375000000004</c:v>
                </c:pt>
                <c:pt idx="612">
                  <c:v>9165.1033333333326</c:v>
                </c:pt>
                <c:pt idx="613">
                  <c:v>9119.6985714285729</c:v>
                </c:pt>
                <c:pt idx="614">
                  <c:v>9044.5828571428574</c:v>
                </c:pt>
                <c:pt idx="615">
                  <c:v>9003.2350000000006</c:v>
                </c:pt>
                <c:pt idx="616">
                  <c:v>8988.16</c:v>
                </c:pt>
                <c:pt idx="617">
                  <c:v>7387.4850000000006</c:v>
                </c:pt>
                <c:pt idx="618">
                  <c:v>7308.4281818181807</c:v>
                </c:pt>
                <c:pt idx="619">
                  <c:v>7210.7919999999995</c:v>
                </c:pt>
                <c:pt idx="620">
                  <c:v>7118.1033333333326</c:v>
                </c:pt>
                <c:pt idx="621">
                  <c:v>7103.7749999999996</c:v>
                </c:pt>
                <c:pt idx="623">
                  <c:v>6796.78</c:v>
                </c:pt>
                <c:pt idx="625">
                  <c:v>6789.48</c:v>
                </c:pt>
                <c:pt idx="626">
                  <c:v>6772.58</c:v>
                </c:pt>
                <c:pt idx="627">
                  <c:v>6762.58</c:v>
                </c:pt>
                <c:pt idx="629">
                  <c:v>6732.93</c:v>
                </c:pt>
                <c:pt idx="630">
                  <c:v>9007.82</c:v>
                </c:pt>
                <c:pt idx="631">
                  <c:v>8928.8379999999997</c:v>
                </c:pt>
                <c:pt idx="633">
                  <c:v>8362.6733333333341</c:v>
                </c:pt>
                <c:pt idx="634">
                  <c:v>8148.7549999999992</c:v>
                </c:pt>
                <c:pt idx="639">
                  <c:v>8014.11</c:v>
                </c:pt>
                <c:pt idx="640">
                  <c:v>6309.21</c:v>
                </c:pt>
                <c:pt idx="643">
                  <c:v>6287.82</c:v>
                </c:pt>
                <c:pt idx="646">
                  <c:v>5519.3160000000007</c:v>
                </c:pt>
                <c:pt idx="649">
                  <c:v>5478.25</c:v>
                </c:pt>
                <c:pt idx="650">
                  <c:v>5475.45</c:v>
                </c:pt>
                <c:pt idx="651">
                  <c:v>5407.7566666666671</c:v>
                </c:pt>
                <c:pt idx="653">
                  <c:v>5056.95</c:v>
                </c:pt>
                <c:pt idx="658">
                  <c:v>5804.77</c:v>
                </c:pt>
                <c:pt idx="659">
                  <c:v>6946.6</c:v>
                </c:pt>
                <c:pt idx="660">
                  <c:v>6927.67</c:v>
                </c:pt>
                <c:pt idx="662">
                  <c:v>6912.46</c:v>
                </c:pt>
                <c:pt idx="663">
                  <c:v>6893.66</c:v>
                </c:pt>
                <c:pt idx="664">
                  <c:v>6819.5662500000008</c:v>
                </c:pt>
                <c:pt idx="665">
                  <c:v>6766.73</c:v>
                </c:pt>
                <c:pt idx="666">
                  <c:v>6754.39</c:v>
                </c:pt>
                <c:pt idx="667">
                  <c:v>6737.6525000000001</c:v>
                </c:pt>
                <c:pt idx="668">
                  <c:v>6760.16</c:v>
                </c:pt>
                <c:pt idx="670">
                  <c:v>6735.9000000000005</c:v>
                </c:pt>
                <c:pt idx="671">
                  <c:v>5879.3966666666665</c:v>
                </c:pt>
                <c:pt idx="672">
                  <c:v>5871.52</c:v>
                </c:pt>
                <c:pt idx="674">
                  <c:v>5829.57</c:v>
                </c:pt>
                <c:pt idx="676">
                  <c:v>5825.58</c:v>
                </c:pt>
                <c:pt idx="677">
                  <c:v>#N/A</c:v>
                </c:pt>
                <c:pt idx="678">
                  <c:v>#N/A</c:v>
                </c:pt>
                <c:pt idx="679">
                  <c:v>#N/A</c:v>
                </c:pt>
                <c:pt idx="680">
                  <c:v>#N/A</c:v>
                </c:pt>
                <c:pt idx="681">
                  <c:v>#N/A</c:v>
                </c:pt>
                <c:pt idx="683">
                  <c:v>#N/A</c:v>
                </c:pt>
                <c:pt idx="685">
                  <c:v>#N/A</c:v>
                </c:pt>
                <c:pt idx="688">
                  <c:v>5574.4433333333336</c:v>
                </c:pt>
                <c:pt idx="689">
                  <c:v>5484.12</c:v>
                </c:pt>
                <c:pt idx="690">
                  <c:v>5407.4466666666667</c:v>
                </c:pt>
                <c:pt idx="695">
                  <c:v>5298.0800000000008</c:v>
                </c:pt>
                <c:pt idx="696">
                  <c:v>5192.4549999999999</c:v>
                </c:pt>
                <c:pt idx="697">
                  <c:v>5129.58</c:v>
                </c:pt>
                <c:pt idx="698">
                  <c:v>4245.7766666666666</c:v>
                </c:pt>
                <c:pt idx="699">
                  <c:v>4227.04</c:v>
                </c:pt>
                <c:pt idx="700">
                  <c:v>4206.42</c:v>
                </c:pt>
                <c:pt idx="701">
                  <c:v>4133.2066666666669</c:v>
                </c:pt>
                <c:pt idx="702">
                  <c:v>3982.6149999999998</c:v>
                </c:pt>
                <c:pt idx="703">
                  <c:v>3969.89</c:v>
                </c:pt>
                <c:pt idx="704">
                  <c:v>3661.19</c:v>
                </c:pt>
                <c:pt idx="705">
                  <c:v>3622.5025000000001</c:v>
                </c:pt>
                <c:pt idx="706">
                  <c:v>3590.08</c:v>
                </c:pt>
                <c:pt idx="707">
                  <c:v>3563.59</c:v>
                </c:pt>
                <c:pt idx="708">
                  <c:v>3542.02</c:v>
                </c:pt>
                <c:pt idx="710">
                  <c:v>3526.2200000000003</c:v>
                </c:pt>
                <c:pt idx="711">
                  <c:v>3476.4800000000005</c:v>
                </c:pt>
                <c:pt idx="713">
                  <c:v>4760.0050000000001</c:v>
                </c:pt>
                <c:pt idx="714">
                  <c:v>5261.7300000000005</c:v>
                </c:pt>
                <c:pt idx="716">
                  <c:v>5197.87</c:v>
                </c:pt>
                <c:pt idx="718">
                  <c:v>5188.1200000000008</c:v>
                </c:pt>
                <c:pt idx="719">
                  <c:v>5121.8450000000003</c:v>
                </c:pt>
                <c:pt idx="720">
                  <c:v>5096.6533333333327</c:v>
                </c:pt>
                <c:pt idx="721">
                  <c:v>5062.6566666666668</c:v>
                </c:pt>
                <c:pt idx="722">
                  <c:v>5052.09</c:v>
                </c:pt>
                <c:pt idx="723">
                  <c:v>5033.5233333333335</c:v>
                </c:pt>
                <c:pt idx="724">
                  <c:v>4989.04</c:v>
                </c:pt>
                <c:pt idx="725">
                  <c:v>4937.0749999999998</c:v>
                </c:pt>
                <c:pt idx="726">
                  <c:v>4839.6560000000009</c:v>
                </c:pt>
                <c:pt idx="727">
                  <c:v>4756.82</c:v>
                </c:pt>
                <c:pt idx="728">
                  <c:v>4583.7157142857141</c:v>
                </c:pt>
                <c:pt idx="730">
                  <c:v>4463.5199999999995</c:v>
                </c:pt>
                <c:pt idx="731">
                  <c:v>4428.4799999999996</c:v>
                </c:pt>
                <c:pt idx="732">
                  <c:v>4426.5550000000003</c:v>
                </c:pt>
                <c:pt idx="733">
                  <c:v>4397.7700000000004</c:v>
                </c:pt>
                <c:pt idx="735">
                  <c:v>4385.24</c:v>
                </c:pt>
                <c:pt idx="736">
                  <c:v>3929.61</c:v>
                </c:pt>
                <c:pt idx="737">
                  <c:v>3768.88</c:v>
                </c:pt>
                <c:pt idx="738">
                  <c:v>3734.5549999999998</c:v>
                </c:pt>
                <c:pt idx="740">
                  <c:v>3518.4572727272725</c:v>
                </c:pt>
                <c:pt idx="741">
                  <c:v>3045.7647058823536</c:v>
                </c:pt>
                <c:pt idx="742">
                  <c:v>5029.1400000000003</c:v>
                </c:pt>
                <c:pt idx="743">
                  <c:v>3978.79</c:v>
                </c:pt>
                <c:pt idx="745">
                  <c:v>2961.33</c:v>
                </c:pt>
                <c:pt idx="746">
                  <c:v>2957.95</c:v>
                </c:pt>
                <c:pt idx="747">
                  <c:v>2948.59</c:v>
                </c:pt>
                <c:pt idx="748">
                  <c:v>3351.4800000000005</c:v>
                </c:pt>
                <c:pt idx="749">
                  <c:v>2637.6766666666667</c:v>
                </c:pt>
                <c:pt idx="750">
                  <c:v>2625.91</c:v>
                </c:pt>
                <c:pt idx="751">
                  <c:v>2590.33</c:v>
                </c:pt>
                <c:pt idx="753">
                  <c:v>2579.0299999999997</c:v>
                </c:pt>
                <c:pt idx="754">
                  <c:v>2559.87</c:v>
                </c:pt>
                <c:pt idx="755">
                  <c:v>2522.6633333333334</c:v>
                </c:pt>
                <c:pt idx="756">
                  <c:v>2503.5700000000002</c:v>
                </c:pt>
                <c:pt idx="757">
                  <c:v>2479.66</c:v>
                </c:pt>
                <c:pt idx="759">
                  <c:v>2464.5</c:v>
                </c:pt>
                <c:pt idx="763">
                  <c:v>2164.5</c:v>
                </c:pt>
                <c:pt idx="765">
                  <c:v>2144.25</c:v>
                </c:pt>
                <c:pt idx="766">
                  <c:v>2138.9766666666669</c:v>
                </c:pt>
                <c:pt idx="767">
                  <c:v>2127.41</c:v>
                </c:pt>
                <c:pt idx="768">
                  <c:v>2992.2799999999997</c:v>
                </c:pt>
                <c:pt idx="769">
                  <c:v>3945.2366666666662</c:v>
                </c:pt>
                <c:pt idx="770">
                  <c:v>3917.64</c:v>
                </c:pt>
                <c:pt idx="772">
                  <c:v>3913.14</c:v>
                </c:pt>
                <c:pt idx="773">
                  <c:v>3613.14</c:v>
                </c:pt>
                <c:pt idx="774">
                  <c:v>3602.95</c:v>
                </c:pt>
                <c:pt idx="777">
                  <c:v>3519.61</c:v>
                </c:pt>
                <c:pt idx="781">
                  <c:v>3516.61</c:v>
                </c:pt>
                <c:pt idx="784">
                  <c:v>3514.61</c:v>
                </c:pt>
                <c:pt idx="786">
                  <c:v>3506.36</c:v>
                </c:pt>
                <c:pt idx="787">
                  <c:v>3494.57</c:v>
                </c:pt>
                <c:pt idx="789">
                  <c:v>3484.07</c:v>
                </c:pt>
                <c:pt idx="790">
                  <c:v>3433.9300000000003</c:v>
                </c:pt>
                <c:pt idx="793">
                  <c:v>3238.08</c:v>
                </c:pt>
                <c:pt idx="794">
                  <c:v>3086.69</c:v>
                </c:pt>
                <c:pt idx="796">
                  <c:v>5379.0550000000003</c:v>
                </c:pt>
                <c:pt idx="801">
                  <c:v>2979.355</c:v>
                </c:pt>
                <c:pt idx="802">
                  <c:v>4913.45</c:v>
                </c:pt>
                <c:pt idx="804">
                  <c:v>4829.8100000000004</c:v>
                </c:pt>
                <c:pt idx="806">
                  <c:v>4831.1099999999997</c:v>
                </c:pt>
                <c:pt idx="807">
                  <c:v>3125.3666666666668</c:v>
                </c:pt>
                <c:pt idx="808">
                  <c:v>2982.68</c:v>
                </c:pt>
                <c:pt idx="811">
                  <c:v>2959.29</c:v>
                </c:pt>
                <c:pt idx="812">
                  <c:v>2947.665</c:v>
                </c:pt>
                <c:pt idx="814">
                  <c:v>2936.0149999999999</c:v>
                </c:pt>
                <c:pt idx="815">
                  <c:v>2868.395</c:v>
                </c:pt>
                <c:pt idx="818">
                  <c:v>2406.31</c:v>
                </c:pt>
                <c:pt idx="820">
                  <c:v>2418.16</c:v>
                </c:pt>
                <c:pt idx="822">
                  <c:v>2736.126666666667</c:v>
                </c:pt>
                <c:pt idx="823">
                  <c:v>2838.855</c:v>
                </c:pt>
                <c:pt idx="824">
                  <c:v>2851.95</c:v>
                </c:pt>
                <c:pt idx="825">
                  <c:v>4222.6000000000004</c:v>
                </c:pt>
                <c:pt idx="826">
                  <c:v>2741.9933333333333</c:v>
                </c:pt>
                <c:pt idx="828">
                  <c:v>3709.52</c:v>
                </c:pt>
                <c:pt idx="831">
                  <c:v>1425.49</c:v>
                </c:pt>
                <c:pt idx="835">
                  <c:v>1474.29</c:v>
                </c:pt>
                <c:pt idx="839">
                  <c:v>1774.7649999999999</c:v>
                </c:pt>
                <c:pt idx="841">
                  <c:v>1776.44</c:v>
                </c:pt>
                <c:pt idx="842">
                  <c:v>1796.7850000000001</c:v>
                </c:pt>
                <c:pt idx="845">
                  <c:v>1834.05</c:v>
                </c:pt>
                <c:pt idx="846">
                  <c:v>1866.2699999999998</c:v>
                </c:pt>
                <c:pt idx="847">
                  <c:v>2267.7399999999998</c:v>
                </c:pt>
                <c:pt idx="848">
                  <c:v>2368.4333333333338</c:v>
                </c:pt>
                <c:pt idx="849">
                  <c:v>2449.83</c:v>
                </c:pt>
                <c:pt idx="850">
                  <c:v>2532.17</c:v>
                </c:pt>
                <c:pt idx="852">
                  <c:v>2644.31</c:v>
                </c:pt>
                <c:pt idx="853">
                  <c:v>2869.6</c:v>
                </c:pt>
                <c:pt idx="854">
                  <c:v>2872.6</c:v>
                </c:pt>
                <c:pt idx="856">
                  <c:v>3873.74</c:v>
                </c:pt>
                <c:pt idx="858">
                  <c:v>1578.71</c:v>
                </c:pt>
                <c:pt idx="859">
                  <c:v>1878.71</c:v>
                </c:pt>
                <c:pt idx="862">
                  <c:v>1883.01</c:v>
                </c:pt>
                <c:pt idx="863">
                  <c:v>1912.59</c:v>
                </c:pt>
                <c:pt idx="865">
                  <c:v>1924.79</c:v>
                </c:pt>
                <c:pt idx="866">
                  <c:v>1969.3224999999998</c:v>
                </c:pt>
                <c:pt idx="868">
                  <c:v>1936.57</c:v>
                </c:pt>
                <c:pt idx="869">
                  <c:v>2748.58</c:v>
                </c:pt>
                <c:pt idx="871">
                  <c:v>2774.48</c:v>
                </c:pt>
                <c:pt idx="872">
                  <c:v>2802.9700000000003</c:v>
                </c:pt>
                <c:pt idx="874">
                  <c:v>2814.3149999999996</c:v>
                </c:pt>
                <c:pt idx="875">
                  <c:v>2814.4</c:v>
                </c:pt>
                <c:pt idx="877">
                  <c:v>2898.04</c:v>
                </c:pt>
                <c:pt idx="878">
                  <c:v>2929.14</c:v>
                </c:pt>
                <c:pt idx="879">
                  <c:v>3170.3775000000001</c:v>
                </c:pt>
                <c:pt idx="880">
                  <c:v>3298.52</c:v>
                </c:pt>
                <c:pt idx="881">
                  <c:v>3049.37</c:v>
                </c:pt>
                <c:pt idx="883">
                  <c:v>3045.91</c:v>
                </c:pt>
                <c:pt idx="884">
                  <c:v>3057.88</c:v>
                </c:pt>
                <c:pt idx="886">
                  <c:v>3359.9</c:v>
                </c:pt>
                <c:pt idx="891">
                  <c:v>3441.79</c:v>
                </c:pt>
                <c:pt idx="892">
                  <c:v>3456.6524999999997</c:v>
                </c:pt>
                <c:pt idx="894">
                  <c:v>944.62714285714299</c:v>
                </c:pt>
                <c:pt idx="895">
                  <c:v>1057.18</c:v>
                </c:pt>
                <c:pt idx="896">
                  <c:v>1073.1400000000001</c:v>
                </c:pt>
                <c:pt idx="900">
                  <c:v>1118.3399999999999</c:v>
                </c:pt>
                <c:pt idx="901">
                  <c:v>1423.34</c:v>
                </c:pt>
                <c:pt idx="906">
                  <c:v>1492.9899999999998</c:v>
                </c:pt>
                <c:pt idx="913">
                  <c:v>2453.67</c:v>
                </c:pt>
                <c:pt idx="914">
                  <c:v>2514.1971428571424</c:v>
                </c:pt>
              </c:numCache>
            </c:numRef>
          </c:val>
          <c:smooth val="0"/>
          <c:extLst>
            <c:ext xmlns:c16="http://schemas.microsoft.com/office/drawing/2014/chart" uri="{C3380CC4-5D6E-409C-BE32-E72D297353CC}">
              <c16:uniqueId val="{00000001-9720-4868-B440-BD5F3635AB53}"/>
            </c:ext>
          </c:extLst>
        </c:ser>
        <c:dLbls>
          <c:showLegendKey val="0"/>
          <c:showVal val="0"/>
          <c:showCatName val="0"/>
          <c:showSerName val="0"/>
          <c:showPercent val="0"/>
          <c:showBubbleSize val="0"/>
        </c:dLbls>
        <c:smooth val="0"/>
        <c:axId val="821764511"/>
        <c:axId val="821761631"/>
      </c:lineChart>
      <c:catAx>
        <c:axId val="82176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61631"/>
        <c:crosses val="autoZero"/>
        <c:auto val="1"/>
        <c:lblAlgn val="ctr"/>
        <c:lblOffset val="100"/>
        <c:noMultiLvlLbl val="0"/>
      </c:catAx>
      <c:valAx>
        <c:axId val="82176163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64511"/>
        <c:crosses val="autoZero"/>
        <c:crossBetween val="between"/>
      </c:valAx>
      <c:spPr>
        <a:noFill/>
        <a:ln>
          <a:noFill/>
        </a:ln>
        <a:effectLst/>
      </c:spPr>
    </c:plotArea>
    <c:legend>
      <c:legendPos val="r"/>
      <c:layout>
        <c:manualLayout>
          <c:xMode val="edge"/>
          <c:yMode val="edge"/>
          <c:x val="0.14430061129090255"/>
          <c:y val="3.9732051713577833E-2"/>
          <c:w val="0.12196497756742836"/>
          <c:h val="0.38681586590336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Flujo</a:t>
            </a:r>
            <a:r>
              <a:rPr lang="en-US" baseline="0"/>
              <a:t> de caja (Positivo, nos sobró dinero ese mes)</a:t>
            </a:r>
            <a:endParaRPr lang="en-US"/>
          </a:p>
        </c:rich>
      </c:tx>
      <c:layout>
        <c:manualLayout>
          <c:xMode val="edge"/>
          <c:yMode val="edge"/>
          <c:x val="3.322550619939426E-2"/>
          <c:y val="9.19128484280207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85815383291041E-2"/>
          <c:y val="0.20275935060231831"/>
          <c:w val="0.91472249058668142"/>
          <c:h val="0.68750108785060371"/>
        </c:manualLayout>
      </c:layout>
      <c:barChart>
        <c:barDir val="col"/>
        <c:grouping val="clustered"/>
        <c:varyColors val="0"/>
        <c:ser>
          <c:idx val="0"/>
          <c:order val="0"/>
          <c:tx>
            <c:strRef>
              <c:f>Sheet1!$B$104</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Sheet1!$A$105:$A$1073</c:f>
              <c:multiLvlStrCache>
                <c:ptCount val="916"/>
                <c:lvl>
                  <c:pt idx="0">
                    <c:v>6/13/2023</c:v>
                  </c:pt>
                  <c:pt idx="1">
                    <c:v>6/14/2023</c:v>
                  </c:pt>
                  <c:pt idx="2">
                    <c:v>6/15/2023</c:v>
                  </c:pt>
                  <c:pt idx="3">
                    <c:v>6/19/2023</c:v>
                  </c:pt>
                  <c:pt idx="4">
                    <c:v>6/21/2023</c:v>
                  </c:pt>
                  <c:pt idx="5">
                    <c:v>6/24/2023</c:v>
                  </c:pt>
                  <c:pt idx="6">
                    <c:v>6/26/2023</c:v>
                  </c:pt>
                  <c:pt idx="7">
                    <c:v>6/27/2023</c:v>
                  </c:pt>
                  <c:pt idx="8">
                    <c:v>6/28/2023</c:v>
                  </c:pt>
                  <c:pt idx="9">
                    <c:v>6/29/2023</c:v>
                  </c:pt>
                  <c:pt idx="10">
                    <c:v>7/1/2023</c:v>
                  </c:pt>
                  <c:pt idx="11">
                    <c:v>7/3/2023</c:v>
                  </c:pt>
                  <c:pt idx="12">
                    <c:v>7/5/2023</c:v>
                  </c:pt>
                  <c:pt idx="13">
                    <c:v>7/6/2023</c:v>
                  </c:pt>
                  <c:pt idx="14">
                    <c:v>7/7/2023</c:v>
                  </c:pt>
                  <c:pt idx="15">
                    <c:v>7/8/2023</c:v>
                  </c:pt>
                  <c:pt idx="16">
                    <c:v>7/11/2023</c:v>
                  </c:pt>
                  <c:pt idx="17">
                    <c:v>7/12/2023</c:v>
                  </c:pt>
                  <c:pt idx="18">
                    <c:v>7/14/2023</c:v>
                  </c:pt>
                  <c:pt idx="19">
                    <c:v>7/18/2023</c:v>
                  </c:pt>
                  <c:pt idx="20">
                    <c:v>7/21/2023</c:v>
                  </c:pt>
                  <c:pt idx="21">
                    <c:v>7/23/2023</c:v>
                  </c:pt>
                  <c:pt idx="22">
                    <c:v>7/25/2023</c:v>
                  </c:pt>
                  <c:pt idx="23">
                    <c:v>7/27/2023</c:v>
                  </c:pt>
                  <c:pt idx="24">
                    <c:v>7/30/2023</c:v>
                  </c:pt>
                  <c:pt idx="25">
                    <c:v>8/1/2023</c:v>
                  </c:pt>
                  <c:pt idx="26">
                    <c:v>8/2/2023</c:v>
                  </c:pt>
                  <c:pt idx="27">
                    <c:v>8/4/2023</c:v>
                  </c:pt>
                  <c:pt idx="28">
                    <c:v>8/5/2023</c:v>
                  </c:pt>
                  <c:pt idx="29">
                    <c:v>8/7/2023</c:v>
                  </c:pt>
                  <c:pt idx="30">
                    <c:v>8/9/2023</c:v>
                  </c:pt>
                  <c:pt idx="31">
                    <c:v>8/18/2023</c:v>
                  </c:pt>
                  <c:pt idx="32">
                    <c:v>8/23/2023</c:v>
                  </c:pt>
                  <c:pt idx="33">
                    <c:v>8/28/2023</c:v>
                  </c:pt>
                  <c:pt idx="34">
                    <c:v>8/30/2023</c:v>
                  </c:pt>
                  <c:pt idx="35">
                    <c:v>9/1/2023</c:v>
                  </c:pt>
                  <c:pt idx="36">
                    <c:v>9/2/2023</c:v>
                  </c:pt>
                  <c:pt idx="37">
                    <c:v>9/3/2023</c:v>
                  </c:pt>
                  <c:pt idx="38">
                    <c:v>9/4/2023</c:v>
                  </c:pt>
                  <c:pt idx="39">
                    <c:v>9/7/2023</c:v>
                  </c:pt>
                  <c:pt idx="40">
                    <c:v>9/8/2023</c:v>
                  </c:pt>
                  <c:pt idx="41">
                    <c:v>9/9/2023</c:v>
                  </c:pt>
                  <c:pt idx="42">
                    <c:v>9/10/2023</c:v>
                  </c:pt>
                  <c:pt idx="43">
                    <c:v>9/11/2023</c:v>
                  </c:pt>
                  <c:pt idx="44">
                    <c:v>9/12/2023</c:v>
                  </c:pt>
                  <c:pt idx="45">
                    <c:v>9/13/2023</c:v>
                  </c:pt>
                  <c:pt idx="46">
                    <c:v>9/14/2023</c:v>
                  </c:pt>
                  <c:pt idx="47">
                    <c:v>9/15/2023</c:v>
                  </c:pt>
                  <c:pt idx="48">
                    <c:v>9/16/2023</c:v>
                  </c:pt>
                  <c:pt idx="49">
                    <c:v>9/17/2023</c:v>
                  </c:pt>
                  <c:pt idx="50">
                    <c:v>9/18/2023</c:v>
                  </c:pt>
                  <c:pt idx="51">
                    <c:v>9/20/2023</c:v>
                  </c:pt>
                  <c:pt idx="52">
                    <c:v>9/21/2023</c:v>
                  </c:pt>
                  <c:pt idx="53">
                    <c:v>9/22/2023</c:v>
                  </c:pt>
                  <c:pt idx="54">
                    <c:v>9/23/2023</c:v>
                  </c:pt>
                  <c:pt idx="55">
                    <c:v>9/24/2023</c:v>
                  </c:pt>
                  <c:pt idx="56">
                    <c:v>9/25/2023</c:v>
                  </c:pt>
                  <c:pt idx="57">
                    <c:v>9/26/2023</c:v>
                  </c:pt>
                  <c:pt idx="58">
                    <c:v>9/27/2023</c:v>
                  </c:pt>
                  <c:pt idx="59">
                    <c:v>9/28/2023</c:v>
                  </c:pt>
                  <c:pt idx="60">
                    <c:v>9/29/2023</c:v>
                  </c:pt>
                  <c:pt idx="61">
                    <c:v>9/30/2023</c:v>
                  </c:pt>
                  <c:pt idx="62">
                    <c:v>10/1/2023</c:v>
                  </c:pt>
                  <c:pt idx="63">
                    <c:v>10/2/2023</c:v>
                  </c:pt>
                  <c:pt idx="64">
                    <c:v>10/3/2023</c:v>
                  </c:pt>
                  <c:pt idx="65">
                    <c:v>10/4/2023</c:v>
                  </c:pt>
                  <c:pt idx="66">
                    <c:v>10/5/2023</c:v>
                  </c:pt>
                  <c:pt idx="67">
                    <c:v>10/6/2023</c:v>
                  </c:pt>
                  <c:pt idx="68">
                    <c:v>10/7/2023</c:v>
                  </c:pt>
                  <c:pt idx="69">
                    <c:v>10/8/2023</c:v>
                  </c:pt>
                  <c:pt idx="70">
                    <c:v>10/9/2023</c:v>
                  </c:pt>
                  <c:pt idx="71">
                    <c:v>10/10/2023</c:v>
                  </c:pt>
                  <c:pt idx="72">
                    <c:v>10/11/2023</c:v>
                  </c:pt>
                  <c:pt idx="73">
                    <c:v>10/12/2023</c:v>
                  </c:pt>
                  <c:pt idx="74">
                    <c:v>10/13/2023</c:v>
                  </c:pt>
                  <c:pt idx="75">
                    <c:v>10/14/2023</c:v>
                  </c:pt>
                  <c:pt idx="76">
                    <c:v>10/15/2023</c:v>
                  </c:pt>
                  <c:pt idx="77">
                    <c:v>10/16/2023</c:v>
                  </c:pt>
                  <c:pt idx="78">
                    <c:v>10/17/2023</c:v>
                  </c:pt>
                  <c:pt idx="79">
                    <c:v>10/18/2023</c:v>
                  </c:pt>
                  <c:pt idx="80">
                    <c:v>10/19/2023</c:v>
                  </c:pt>
                  <c:pt idx="81">
                    <c:v>10/20/2023</c:v>
                  </c:pt>
                  <c:pt idx="82">
                    <c:v>10/21/2023</c:v>
                  </c:pt>
                  <c:pt idx="83">
                    <c:v>10/22/2023</c:v>
                  </c:pt>
                  <c:pt idx="84">
                    <c:v>10/23/2023</c:v>
                  </c:pt>
                  <c:pt idx="85">
                    <c:v>10/24/2023</c:v>
                  </c:pt>
                  <c:pt idx="86">
                    <c:v>10/25/2023</c:v>
                  </c:pt>
                  <c:pt idx="87">
                    <c:v>10/26/2023</c:v>
                  </c:pt>
                  <c:pt idx="88">
                    <c:v>10/27/2023</c:v>
                  </c:pt>
                  <c:pt idx="89">
                    <c:v>10/28/2023</c:v>
                  </c:pt>
                  <c:pt idx="90">
                    <c:v>10/29/2023</c:v>
                  </c:pt>
                  <c:pt idx="91">
                    <c:v>10/30/2023</c:v>
                  </c:pt>
                  <c:pt idx="92">
                    <c:v>10/31/2023</c:v>
                  </c:pt>
                  <c:pt idx="93">
                    <c:v>11/1/2023</c:v>
                  </c:pt>
                  <c:pt idx="94">
                    <c:v>11/2/2023</c:v>
                  </c:pt>
                  <c:pt idx="95">
                    <c:v>11/3/2023</c:v>
                  </c:pt>
                  <c:pt idx="96">
                    <c:v>11/4/2023</c:v>
                  </c:pt>
                  <c:pt idx="97">
                    <c:v>11/5/2023</c:v>
                  </c:pt>
                  <c:pt idx="98">
                    <c:v>11/6/2023</c:v>
                  </c:pt>
                  <c:pt idx="99">
                    <c:v>11/7/2023</c:v>
                  </c:pt>
                  <c:pt idx="100">
                    <c:v>11/8/2023</c:v>
                  </c:pt>
                  <c:pt idx="101">
                    <c:v>11/9/2023</c:v>
                  </c:pt>
                  <c:pt idx="102">
                    <c:v>11/10/2023</c:v>
                  </c:pt>
                  <c:pt idx="103">
                    <c:v>11/11/2023</c:v>
                  </c:pt>
                  <c:pt idx="104">
                    <c:v>11/12/2023</c:v>
                  </c:pt>
                  <c:pt idx="105">
                    <c:v>11/13/2023</c:v>
                  </c:pt>
                  <c:pt idx="106">
                    <c:v>11/14/2023</c:v>
                  </c:pt>
                  <c:pt idx="107">
                    <c:v>11/15/2023</c:v>
                  </c:pt>
                  <c:pt idx="108">
                    <c:v>11/16/2023</c:v>
                  </c:pt>
                  <c:pt idx="109">
                    <c:v>11/17/2023</c:v>
                  </c:pt>
                  <c:pt idx="110">
                    <c:v>11/18/2023</c:v>
                  </c:pt>
                  <c:pt idx="111">
                    <c:v>11/19/2023</c:v>
                  </c:pt>
                  <c:pt idx="112">
                    <c:v>11/20/2023</c:v>
                  </c:pt>
                  <c:pt idx="113">
                    <c:v>11/21/2023</c:v>
                  </c:pt>
                  <c:pt idx="114">
                    <c:v>11/22/2023</c:v>
                  </c:pt>
                  <c:pt idx="115">
                    <c:v>11/23/2023</c:v>
                  </c:pt>
                  <c:pt idx="116">
                    <c:v>11/24/2023</c:v>
                  </c:pt>
                  <c:pt idx="117">
                    <c:v>11/25/2023</c:v>
                  </c:pt>
                  <c:pt idx="118">
                    <c:v>11/26/2023</c:v>
                  </c:pt>
                  <c:pt idx="119">
                    <c:v>11/27/2023</c:v>
                  </c:pt>
                  <c:pt idx="120">
                    <c:v>11/28/2023</c:v>
                  </c:pt>
                  <c:pt idx="121">
                    <c:v>11/29/2023</c:v>
                  </c:pt>
                  <c:pt idx="122">
                    <c:v>11/30/2023</c:v>
                  </c:pt>
                  <c:pt idx="123">
                    <c:v>12/1/2023</c:v>
                  </c:pt>
                  <c:pt idx="124">
                    <c:v>12/4/2023</c:v>
                  </c:pt>
                  <c:pt idx="125">
                    <c:v>12/5/2023</c:v>
                  </c:pt>
                  <c:pt idx="126">
                    <c:v>12/7/2023</c:v>
                  </c:pt>
                  <c:pt idx="127">
                    <c:v>12/11/2023</c:v>
                  </c:pt>
                  <c:pt idx="128">
                    <c:v>12/12/2023</c:v>
                  </c:pt>
                  <c:pt idx="129">
                    <c:v>12/13/2023</c:v>
                  </c:pt>
                  <c:pt idx="130">
                    <c:v>12/14/2023</c:v>
                  </c:pt>
                  <c:pt idx="131">
                    <c:v>12/15/2023</c:v>
                  </c:pt>
                  <c:pt idx="132">
                    <c:v>12/18/2023</c:v>
                  </c:pt>
                  <c:pt idx="133">
                    <c:v>12/19/2023</c:v>
                  </c:pt>
                  <c:pt idx="134">
                    <c:v>12/20/2023</c:v>
                  </c:pt>
                  <c:pt idx="135">
                    <c:v>12/21/2023</c:v>
                  </c:pt>
                  <c:pt idx="136">
                    <c:v>12/22/2023</c:v>
                  </c:pt>
                  <c:pt idx="137">
                    <c:v>12/26/2023</c:v>
                  </c:pt>
                  <c:pt idx="138">
                    <c:v>12/27/2023</c:v>
                  </c:pt>
                  <c:pt idx="139">
                    <c:v>12/28/2023</c:v>
                  </c:pt>
                  <c:pt idx="140">
                    <c:v>12/29/2023</c:v>
                  </c:pt>
                  <c:pt idx="141">
                    <c:v>12/30/2023</c:v>
                  </c:pt>
                  <c:pt idx="142">
                    <c:v>12/31/2023</c:v>
                  </c:pt>
                  <c:pt idx="143">
                    <c:v>1/1/2024</c:v>
                  </c:pt>
                  <c:pt idx="144">
                    <c:v>1/2/2024</c:v>
                  </c:pt>
                  <c:pt idx="145">
                    <c:v>1/3/2024</c:v>
                  </c:pt>
                  <c:pt idx="146">
                    <c:v>1/4/2024</c:v>
                  </c:pt>
                  <c:pt idx="147">
                    <c:v>1/5/2024</c:v>
                  </c:pt>
                  <c:pt idx="148">
                    <c:v>1/6/2024</c:v>
                  </c:pt>
                  <c:pt idx="149">
                    <c:v>1/7/2024</c:v>
                  </c:pt>
                  <c:pt idx="150">
                    <c:v>1/8/2024</c:v>
                  </c:pt>
                  <c:pt idx="151">
                    <c:v>1/9/2024</c:v>
                  </c:pt>
                  <c:pt idx="152">
                    <c:v>1/10/2024</c:v>
                  </c:pt>
                  <c:pt idx="153">
                    <c:v>1/12/2024</c:v>
                  </c:pt>
                  <c:pt idx="154">
                    <c:v>1/13/2024</c:v>
                  </c:pt>
                  <c:pt idx="155">
                    <c:v>1/14/2024</c:v>
                  </c:pt>
                  <c:pt idx="156">
                    <c:v>1/15/2024</c:v>
                  </c:pt>
                  <c:pt idx="157">
                    <c:v>1/16/2024</c:v>
                  </c:pt>
                  <c:pt idx="158">
                    <c:v>1/18/2024</c:v>
                  </c:pt>
                  <c:pt idx="159">
                    <c:v>1/19/2024</c:v>
                  </c:pt>
                  <c:pt idx="160">
                    <c:v>1/20/2024</c:v>
                  </c:pt>
                  <c:pt idx="161">
                    <c:v>1/21/2024</c:v>
                  </c:pt>
                  <c:pt idx="162">
                    <c:v>1/22/2024</c:v>
                  </c:pt>
                  <c:pt idx="163">
                    <c:v>1/23/2024</c:v>
                  </c:pt>
                  <c:pt idx="164">
                    <c:v>1/24/2024</c:v>
                  </c:pt>
                  <c:pt idx="165">
                    <c:v>1/25/2024</c:v>
                  </c:pt>
                  <c:pt idx="166">
                    <c:v>1/26/2024</c:v>
                  </c:pt>
                  <c:pt idx="167">
                    <c:v>1/27/2024</c:v>
                  </c:pt>
                  <c:pt idx="168">
                    <c:v>1/28/2024</c:v>
                  </c:pt>
                  <c:pt idx="169">
                    <c:v>1/29/2024</c:v>
                  </c:pt>
                  <c:pt idx="170">
                    <c:v>1/30/2024</c:v>
                  </c:pt>
                  <c:pt idx="171">
                    <c:v>1/31/2024</c:v>
                  </c:pt>
                  <c:pt idx="172">
                    <c:v>2/1/2024</c:v>
                  </c:pt>
                  <c:pt idx="173">
                    <c:v>2/2/2024</c:v>
                  </c:pt>
                  <c:pt idx="174">
                    <c:v>2/3/2024</c:v>
                  </c:pt>
                  <c:pt idx="175">
                    <c:v>2/4/2024</c:v>
                  </c:pt>
                  <c:pt idx="176">
                    <c:v>2/5/2024</c:v>
                  </c:pt>
                  <c:pt idx="177">
                    <c:v>2/6/2024</c:v>
                  </c:pt>
                  <c:pt idx="178">
                    <c:v>2/7/2024</c:v>
                  </c:pt>
                  <c:pt idx="179">
                    <c:v>2/8/2024</c:v>
                  </c:pt>
                  <c:pt idx="180">
                    <c:v>2/9/2024</c:v>
                  </c:pt>
                  <c:pt idx="181">
                    <c:v>2/10/2024</c:v>
                  </c:pt>
                  <c:pt idx="182">
                    <c:v>2/11/2024</c:v>
                  </c:pt>
                  <c:pt idx="183">
                    <c:v>2/12/2024</c:v>
                  </c:pt>
                  <c:pt idx="184">
                    <c:v>2/13/2024</c:v>
                  </c:pt>
                  <c:pt idx="185">
                    <c:v>2/14/2024</c:v>
                  </c:pt>
                  <c:pt idx="186">
                    <c:v>2/15/2024</c:v>
                  </c:pt>
                  <c:pt idx="187">
                    <c:v>2/16/2024</c:v>
                  </c:pt>
                  <c:pt idx="188">
                    <c:v>2/17/2024</c:v>
                  </c:pt>
                  <c:pt idx="189">
                    <c:v>2/18/2024</c:v>
                  </c:pt>
                  <c:pt idx="190">
                    <c:v>2/19/2024</c:v>
                  </c:pt>
                  <c:pt idx="191">
                    <c:v>2/20/2024</c:v>
                  </c:pt>
                  <c:pt idx="192">
                    <c:v>2/21/2024</c:v>
                  </c:pt>
                  <c:pt idx="193">
                    <c:v>2/22/2024</c:v>
                  </c:pt>
                  <c:pt idx="194">
                    <c:v>2/24/2024</c:v>
                  </c:pt>
                  <c:pt idx="195">
                    <c:v>2/25/2024</c:v>
                  </c:pt>
                  <c:pt idx="196">
                    <c:v>2/26/2024</c:v>
                  </c:pt>
                  <c:pt idx="197">
                    <c:v>2/27/2024</c:v>
                  </c:pt>
                  <c:pt idx="198">
                    <c:v>2/28/2024</c:v>
                  </c:pt>
                  <c:pt idx="199">
                    <c:v>2/29/2024</c:v>
                  </c:pt>
                  <c:pt idx="200">
                    <c:v>3/1/2024</c:v>
                  </c:pt>
                  <c:pt idx="201">
                    <c:v>3/2/2024</c:v>
                  </c:pt>
                  <c:pt idx="202">
                    <c:v>3/3/2024</c:v>
                  </c:pt>
                  <c:pt idx="203">
                    <c:v>3/4/2024</c:v>
                  </c:pt>
                  <c:pt idx="204">
                    <c:v>3/5/2024</c:v>
                  </c:pt>
                  <c:pt idx="205">
                    <c:v>3/6/2024</c:v>
                  </c:pt>
                  <c:pt idx="206">
                    <c:v>3/7/2024</c:v>
                  </c:pt>
                  <c:pt idx="207">
                    <c:v>3/8/2024</c:v>
                  </c:pt>
                  <c:pt idx="208">
                    <c:v>3/9/2024</c:v>
                  </c:pt>
                  <c:pt idx="209">
                    <c:v>3/10/2024</c:v>
                  </c:pt>
                  <c:pt idx="210">
                    <c:v>3/11/2024</c:v>
                  </c:pt>
                  <c:pt idx="211">
                    <c:v>3/12/2024</c:v>
                  </c:pt>
                  <c:pt idx="212">
                    <c:v>3/13/2024</c:v>
                  </c:pt>
                  <c:pt idx="213">
                    <c:v>3/15/2024</c:v>
                  </c:pt>
                  <c:pt idx="214">
                    <c:v>3/16/2024</c:v>
                  </c:pt>
                  <c:pt idx="215">
                    <c:v>3/17/2024</c:v>
                  </c:pt>
                  <c:pt idx="216">
                    <c:v>3/18/2024</c:v>
                  </c:pt>
                  <c:pt idx="217">
                    <c:v>3/19/2024</c:v>
                  </c:pt>
                  <c:pt idx="218">
                    <c:v>3/20/2024</c:v>
                  </c:pt>
                  <c:pt idx="219">
                    <c:v>3/21/2024</c:v>
                  </c:pt>
                  <c:pt idx="220">
                    <c:v>3/22/2024</c:v>
                  </c:pt>
                  <c:pt idx="221">
                    <c:v>3/23/2024</c:v>
                  </c:pt>
                  <c:pt idx="222">
                    <c:v>3/24/2024</c:v>
                  </c:pt>
                  <c:pt idx="223">
                    <c:v>3/25/2024</c:v>
                  </c:pt>
                  <c:pt idx="224">
                    <c:v>3/27/2024</c:v>
                  </c:pt>
                  <c:pt idx="225">
                    <c:v>3/28/2024</c:v>
                  </c:pt>
                  <c:pt idx="226">
                    <c:v>3/29/2024</c:v>
                  </c:pt>
                  <c:pt idx="227">
                    <c:v>3/30/2024</c:v>
                  </c:pt>
                  <c:pt idx="228">
                    <c:v>3/31/2024</c:v>
                  </c:pt>
                  <c:pt idx="229">
                    <c:v>4/1/2024</c:v>
                  </c:pt>
                  <c:pt idx="230">
                    <c:v>4/2/2024</c:v>
                  </c:pt>
                  <c:pt idx="231">
                    <c:v>4/3/2024</c:v>
                  </c:pt>
                  <c:pt idx="232">
                    <c:v>4/4/2024</c:v>
                  </c:pt>
                  <c:pt idx="233">
                    <c:v>4/6/2024</c:v>
                  </c:pt>
                  <c:pt idx="234">
                    <c:v>4/7/2024</c:v>
                  </c:pt>
                  <c:pt idx="235">
                    <c:v>4/8/2024</c:v>
                  </c:pt>
                  <c:pt idx="236">
                    <c:v>4/9/2024</c:v>
                  </c:pt>
                  <c:pt idx="237">
                    <c:v>4/10/2024</c:v>
                  </c:pt>
                  <c:pt idx="238">
                    <c:v>4/11/2024</c:v>
                  </c:pt>
                  <c:pt idx="239">
                    <c:v>4/12/2024</c:v>
                  </c:pt>
                  <c:pt idx="240">
                    <c:v>4/13/2024</c:v>
                  </c:pt>
                  <c:pt idx="241">
                    <c:v>4/14/2024</c:v>
                  </c:pt>
                  <c:pt idx="242">
                    <c:v>4/15/2024</c:v>
                  </c:pt>
                  <c:pt idx="243">
                    <c:v>4/17/2024</c:v>
                  </c:pt>
                  <c:pt idx="244">
                    <c:v>4/18/2024</c:v>
                  </c:pt>
                  <c:pt idx="245">
                    <c:v>4/19/2024</c:v>
                  </c:pt>
                  <c:pt idx="246">
                    <c:v>4/20/2024</c:v>
                  </c:pt>
                  <c:pt idx="247">
                    <c:v>4/21/2024</c:v>
                  </c:pt>
                  <c:pt idx="248">
                    <c:v>4/22/2024</c:v>
                  </c:pt>
                  <c:pt idx="249">
                    <c:v>4/23/2024</c:v>
                  </c:pt>
                  <c:pt idx="250">
                    <c:v>4/24/2024</c:v>
                  </c:pt>
                  <c:pt idx="251">
                    <c:v>4/25/2024</c:v>
                  </c:pt>
                  <c:pt idx="252">
                    <c:v>4/26/2024</c:v>
                  </c:pt>
                  <c:pt idx="253">
                    <c:v>4/27/2024</c:v>
                  </c:pt>
                  <c:pt idx="254">
                    <c:v>4/28/2024</c:v>
                  </c:pt>
                  <c:pt idx="255">
                    <c:v>4/29/2024</c:v>
                  </c:pt>
                  <c:pt idx="256">
                    <c:v>4/30/2024</c:v>
                  </c:pt>
                  <c:pt idx="257">
                    <c:v>5/2/2024</c:v>
                  </c:pt>
                  <c:pt idx="258">
                    <c:v>5/3/2024</c:v>
                  </c:pt>
                  <c:pt idx="259">
                    <c:v>5/4/2024</c:v>
                  </c:pt>
                  <c:pt idx="260">
                    <c:v>5/5/2024</c:v>
                  </c:pt>
                  <c:pt idx="261">
                    <c:v>5/6/2024</c:v>
                  </c:pt>
                  <c:pt idx="262">
                    <c:v>5/7/2024</c:v>
                  </c:pt>
                  <c:pt idx="263">
                    <c:v>5/8/2024</c:v>
                  </c:pt>
                  <c:pt idx="264">
                    <c:v>5/9/2024</c:v>
                  </c:pt>
                  <c:pt idx="265">
                    <c:v>5/10/2024</c:v>
                  </c:pt>
                  <c:pt idx="266">
                    <c:v>5/11/2024</c:v>
                  </c:pt>
                  <c:pt idx="267">
                    <c:v>5/12/2024</c:v>
                  </c:pt>
                  <c:pt idx="268">
                    <c:v>5/13/2024</c:v>
                  </c:pt>
                  <c:pt idx="269">
                    <c:v>5/14/2024</c:v>
                  </c:pt>
                  <c:pt idx="270">
                    <c:v>5/15/2024</c:v>
                  </c:pt>
                  <c:pt idx="271">
                    <c:v>5/16/2024</c:v>
                  </c:pt>
                  <c:pt idx="272">
                    <c:v>5/17/2024</c:v>
                  </c:pt>
                  <c:pt idx="273">
                    <c:v>5/18/2024</c:v>
                  </c:pt>
                  <c:pt idx="274">
                    <c:v>5/19/2024</c:v>
                  </c:pt>
                  <c:pt idx="275">
                    <c:v>5/20/2024</c:v>
                  </c:pt>
                  <c:pt idx="276">
                    <c:v>5/21/2024</c:v>
                  </c:pt>
                  <c:pt idx="277">
                    <c:v>5/22/2024</c:v>
                  </c:pt>
                  <c:pt idx="278">
                    <c:v>5/23/2024</c:v>
                  </c:pt>
                  <c:pt idx="279">
                    <c:v>5/24/2024</c:v>
                  </c:pt>
                  <c:pt idx="280">
                    <c:v>5/25/2024</c:v>
                  </c:pt>
                  <c:pt idx="281">
                    <c:v>5/26/2024</c:v>
                  </c:pt>
                  <c:pt idx="282">
                    <c:v>5/27/2024</c:v>
                  </c:pt>
                  <c:pt idx="283">
                    <c:v>5/28/2024</c:v>
                  </c:pt>
                  <c:pt idx="284">
                    <c:v>5/30/2024</c:v>
                  </c:pt>
                  <c:pt idx="285">
                    <c:v>5/31/2024</c:v>
                  </c:pt>
                  <c:pt idx="286">
                    <c:v>6/1/2024</c:v>
                  </c:pt>
                  <c:pt idx="287">
                    <c:v>6/2/2024</c:v>
                  </c:pt>
                  <c:pt idx="288">
                    <c:v>6/3/2024</c:v>
                  </c:pt>
                  <c:pt idx="289">
                    <c:v>6/4/2024</c:v>
                  </c:pt>
                  <c:pt idx="290">
                    <c:v>6/5/2024</c:v>
                  </c:pt>
                  <c:pt idx="291">
                    <c:v>6/6/2024</c:v>
                  </c:pt>
                  <c:pt idx="292">
                    <c:v>6/7/2024</c:v>
                  </c:pt>
                  <c:pt idx="293">
                    <c:v>6/8/2024</c:v>
                  </c:pt>
                  <c:pt idx="294">
                    <c:v>6/9/2024</c:v>
                  </c:pt>
                  <c:pt idx="295">
                    <c:v>6/10/2024</c:v>
                  </c:pt>
                  <c:pt idx="296">
                    <c:v>6/11/2024</c:v>
                  </c:pt>
                  <c:pt idx="297">
                    <c:v>6/12/2024</c:v>
                  </c:pt>
                  <c:pt idx="298">
                    <c:v>6/13/2024</c:v>
                  </c:pt>
                  <c:pt idx="299">
                    <c:v>6/14/2024</c:v>
                  </c:pt>
                  <c:pt idx="300">
                    <c:v>6/15/2024</c:v>
                  </c:pt>
                  <c:pt idx="301">
                    <c:v>6/16/2024</c:v>
                  </c:pt>
                  <c:pt idx="302">
                    <c:v>6/17/2024</c:v>
                  </c:pt>
                  <c:pt idx="303">
                    <c:v>6/18/2024</c:v>
                  </c:pt>
                  <c:pt idx="304">
                    <c:v>6/19/2024</c:v>
                  </c:pt>
                  <c:pt idx="305">
                    <c:v>6/20/2024</c:v>
                  </c:pt>
                  <c:pt idx="306">
                    <c:v>6/21/2024</c:v>
                  </c:pt>
                  <c:pt idx="307">
                    <c:v>6/22/2024</c:v>
                  </c:pt>
                  <c:pt idx="308">
                    <c:v>6/23/2024</c:v>
                  </c:pt>
                  <c:pt idx="309">
                    <c:v>6/24/2024</c:v>
                  </c:pt>
                  <c:pt idx="310">
                    <c:v>6/25/2024</c:v>
                  </c:pt>
                  <c:pt idx="311">
                    <c:v>6/26/2024</c:v>
                  </c:pt>
                  <c:pt idx="312">
                    <c:v>6/27/2024</c:v>
                  </c:pt>
                  <c:pt idx="313">
                    <c:v>6/28/2024</c:v>
                  </c:pt>
                  <c:pt idx="314">
                    <c:v>6/29/2024</c:v>
                  </c:pt>
                  <c:pt idx="315">
                    <c:v>6/30/2024</c:v>
                  </c:pt>
                  <c:pt idx="316">
                    <c:v>7/1/2024</c:v>
                  </c:pt>
                  <c:pt idx="317">
                    <c:v>7/2/2024</c:v>
                  </c:pt>
                  <c:pt idx="318">
                    <c:v>7/3/2024</c:v>
                  </c:pt>
                  <c:pt idx="319">
                    <c:v>7/4/2024</c:v>
                  </c:pt>
                  <c:pt idx="320">
                    <c:v>7/5/2024</c:v>
                  </c:pt>
                  <c:pt idx="321">
                    <c:v>7/6/2024</c:v>
                  </c:pt>
                  <c:pt idx="322">
                    <c:v>7/7/2024</c:v>
                  </c:pt>
                  <c:pt idx="323">
                    <c:v>7/8/2024</c:v>
                  </c:pt>
                  <c:pt idx="324">
                    <c:v>7/9/2024</c:v>
                  </c:pt>
                  <c:pt idx="325">
                    <c:v>7/10/2024</c:v>
                  </c:pt>
                  <c:pt idx="326">
                    <c:v>7/11/2024</c:v>
                  </c:pt>
                  <c:pt idx="327">
                    <c:v>7/12/2024</c:v>
                  </c:pt>
                  <c:pt idx="328">
                    <c:v>7/13/2024</c:v>
                  </c:pt>
                  <c:pt idx="329">
                    <c:v>7/14/2024</c:v>
                  </c:pt>
                  <c:pt idx="330">
                    <c:v>7/15/2024</c:v>
                  </c:pt>
                  <c:pt idx="331">
                    <c:v>7/16/2024</c:v>
                  </c:pt>
                  <c:pt idx="332">
                    <c:v>7/17/2024</c:v>
                  </c:pt>
                  <c:pt idx="333">
                    <c:v>7/18/2024</c:v>
                  </c:pt>
                  <c:pt idx="334">
                    <c:v>7/19/2024</c:v>
                  </c:pt>
                  <c:pt idx="335">
                    <c:v>7/20/2024</c:v>
                  </c:pt>
                  <c:pt idx="336">
                    <c:v>7/21/2024</c:v>
                  </c:pt>
                  <c:pt idx="337">
                    <c:v>7/22/2024</c:v>
                  </c:pt>
                  <c:pt idx="338">
                    <c:v>7/23/2024</c:v>
                  </c:pt>
                  <c:pt idx="339">
                    <c:v>7/24/2024</c:v>
                  </c:pt>
                  <c:pt idx="340">
                    <c:v>7/25/2024</c:v>
                  </c:pt>
                  <c:pt idx="341">
                    <c:v>7/26/2024</c:v>
                  </c:pt>
                  <c:pt idx="342">
                    <c:v>7/27/2024</c:v>
                  </c:pt>
                  <c:pt idx="343">
                    <c:v>7/28/2024</c:v>
                  </c:pt>
                  <c:pt idx="344">
                    <c:v>7/29/2024</c:v>
                  </c:pt>
                  <c:pt idx="345">
                    <c:v>7/30/2024</c:v>
                  </c:pt>
                  <c:pt idx="346">
                    <c:v>7/31/2024</c:v>
                  </c:pt>
                  <c:pt idx="347">
                    <c:v>8/1/2024</c:v>
                  </c:pt>
                  <c:pt idx="348">
                    <c:v>8/2/2024</c:v>
                  </c:pt>
                  <c:pt idx="349">
                    <c:v>8/3/2024</c:v>
                  </c:pt>
                  <c:pt idx="350">
                    <c:v>8/4/2024</c:v>
                  </c:pt>
                  <c:pt idx="351">
                    <c:v>8/5/2024</c:v>
                  </c:pt>
                  <c:pt idx="352">
                    <c:v>8/6/2024</c:v>
                  </c:pt>
                  <c:pt idx="353">
                    <c:v>8/7/2024</c:v>
                  </c:pt>
                  <c:pt idx="354">
                    <c:v>8/9/2024</c:v>
                  </c:pt>
                  <c:pt idx="355">
                    <c:v>8/10/2024</c:v>
                  </c:pt>
                  <c:pt idx="356">
                    <c:v>8/12/2024</c:v>
                  </c:pt>
                  <c:pt idx="357">
                    <c:v>8/13/2024</c:v>
                  </c:pt>
                  <c:pt idx="358">
                    <c:v>8/14/2024</c:v>
                  </c:pt>
                  <c:pt idx="359">
                    <c:v>8/15/2024</c:v>
                  </c:pt>
                  <c:pt idx="360">
                    <c:v>8/16/2024</c:v>
                  </c:pt>
                  <c:pt idx="361">
                    <c:v>8/17/2024</c:v>
                  </c:pt>
                  <c:pt idx="362">
                    <c:v>8/18/2024</c:v>
                  </c:pt>
                  <c:pt idx="363">
                    <c:v>8/19/2024</c:v>
                  </c:pt>
                  <c:pt idx="364">
                    <c:v>8/20/2024</c:v>
                  </c:pt>
                  <c:pt idx="365">
                    <c:v>8/21/2024</c:v>
                  </c:pt>
                  <c:pt idx="366">
                    <c:v>8/22/2024</c:v>
                  </c:pt>
                  <c:pt idx="367">
                    <c:v>8/23/2024</c:v>
                  </c:pt>
                  <c:pt idx="368">
                    <c:v>8/24/2024</c:v>
                  </c:pt>
                  <c:pt idx="369">
                    <c:v>8/25/2024</c:v>
                  </c:pt>
                  <c:pt idx="370">
                    <c:v>8/26/2024</c:v>
                  </c:pt>
                  <c:pt idx="371">
                    <c:v>8/27/2024</c:v>
                  </c:pt>
                  <c:pt idx="372">
                    <c:v>8/29/2024</c:v>
                  </c:pt>
                  <c:pt idx="373">
                    <c:v>8/30/2024</c:v>
                  </c:pt>
                  <c:pt idx="374">
                    <c:v>8/31/2024</c:v>
                  </c:pt>
                  <c:pt idx="375">
                    <c:v>9/1/2024</c:v>
                  </c:pt>
                  <c:pt idx="376">
                    <c:v>9/2/2024</c:v>
                  </c:pt>
                  <c:pt idx="377">
                    <c:v>9/3/2024</c:v>
                  </c:pt>
                  <c:pt idx="378">
                    <c:v>9/4/2024</c:v>
                  </c:pt>
                  <c:pt idx="379">
                    <c:v>9/5/2024</c:v>
                  </c:pt>
                  <c:pt idx="380">
                    <c:v>9/6/2024</c:v>
                  </c:pt>
                  <c:pt idx="381">
                    <c:v>9/7/2024</c:v>
                  </c:pt>
                  <c:pt idx="382">
                    <c:v>9/8/2024</c:v>
                  </c:pt>
                  <c:pt idx="383">
                    <c:v>9/9/2024</c:v>
                  </c:pt>
                  <c:pt idx="384">
                    <c:v>9/10/2024</c:v>
                  </c:pt>
                  <c:pt idx="385">
                    <c:v>9/11/2024</c:v>
                  </c:pt>
                  <c:pt idx="386">
                    <c:v>9/12/2024</c:v>
                  </c:pt>
                  <c:pt idx="387">
                    <c:v>9/13/2024</c:v>
                  </c:pt>
                  <c:pt idx="388">
                    <c:v>9/14/2024</c:v>
                  </c:pt>
                  <c:pt idx="389">
                    <c:v>9/15/2024</c:v>
                  </c:pt>
                  <c:pt idx="390">
                    <c:v>9/16/2024</c:v>
                  </c:pt>
                  <c:pt idx="391">
                    <c:v>9/17/2024</c:v>
                  </c:pt>
                  <c:pt idx="392">
                    <c:v>9/18/2024</c:v>
                  </c:pt>
                  <c:pt idx="393">
                    <c:v>9/19/2024</c:v>
                  </c:pt>
                  <c:pt idx="394">
                    <c:v>9/20/2024</c:v>
                  </c:pt>
                  <c:pt idx="395">
                    <c:v>9/21/2024</c:v>
                  </c:pt>
                  <c:pt idx="396">
                    <c:v>9/22/2024</c:v>
                  </c:pt>
                  <c:pt idx="397">
                    <c:v>9/23/2024</c:v>
                  </c:pt>
                  <c:pt idx="398">
                    <c:v>9/24/2024</c:v>
                  </c:pt>
                  <c:pt idx="399">
                    <c:v>9/25/2024</c:v>
                  </c:pt>
                  <c:pt idx="400">
                    <c:v>9/26/2024</c:v>
                  </c:pt>
                  <c:pt idx="401">
                    <c:v>9/27/2024</c:v>
                  </c:pt>
                  <c:pt idx="402">
                    <c:v>9/28/2024</c:v>
                  </c:pt>
                  <c:pt idx="403">
                    <c:v>9/29/2024</c:v>
                  </c:pt>
                  <c:pt idx="404">
                    <c:v>9/30/2024</c:v>
                  </c:pt>
                  <c:pt idx="405">
                    <c:v>10/1/2024</c:v>
                  </c:pt>
                  <c:pt idx="406">
                    <c:v>10/2/2024</c:v>
                  </c:pt>
                  <c:pt idx="407">
                    <c:v>10/3/2024</c:v>
                  </c:pt>
                  <c:pt idx="408">
                    <c:v>10/4/2024</c:v>
                  </c:pt>
                  <c:pt idx="409">
                    <c:v>10/5/2024</c:v>
                  </c:pt>
                  <c:pt idx="410">
                    <c:v>10/6/2024</c:v>
                  </c:pt>
                  <c:pt idx="411">
                    <c:v>10/7/2024</c:v>
                  </c:pt>
                  <c:pt idx="412">
                    <c:v>10/8/2024</c:v>
                  </c:pt>
                  <c:pt idx="413">
                    <c:v>10/10/2024</c:v>
                  </c:pt>
                  <c:pt idx="414">
                    <c:v>10/11/2024</c:v>
                  </c:pt>
                  <c:pt idx="415">
                    <c:v>10/12/2024</c:v>
                  </c:pt>
                  <c:pt idx="416">
                    <c:v>10/13/2024</c:v>
                  </c:pt>
                  <c:pt idx="417">
                    <c:v>10/14/2024</c:v>
                  </c:pt>
                  <c:pt idx="418">
                    <c:v>10/15/2024</c:v>
                  </c:pt>
                  <c:pt idx="419">
                    <c:v>10/16/2024</c:v>
                  </c:pt>
                  <c:pt idx="420">
                    <c:v>10/17/2024</c:v>
                  </c:pt>
                  <c:pt idx="421">
                    <c:v>10/19/2024</c:v>
                  </c:pt>
                  <c:pt idx="422">
                    <c:v>10/20/2024</c:v>
                  </c:pt>
                  <c:pt idx="423">
                    <c:v>10/21/2024</c:v>
                  </c:pt>
                  <c:pt idx="424">
                    <c:v>10/22/2024</c:v>
                  </c:pt>
                  <c:pt idx="425">
                    <c:v>10/23/2024</c:v>
                  </c:pt>
                  <c:pt idx="426">
                    <c:v>10/24/2024</c:v>
                  </c:pt>
                  <c:pt idx="427">
                    <c:v>10/25/2024</c:v>
                  </c:pt>
                  <c:pt idx="428">
                    <c:v>10/26/2024</c:v>
                  </c:pt>
                  <c:pt idx="429">
                    <c:v>10/27/2024</c:v>
                  </c:pt>
                  <c:pt idx="430">
                    <c:v>10/28/2024</c:v>
                  </c:pt>
                  <c:pt idx="431">
                    <c:v>10/29/2024</c:v>
                  </c:pt>
                  <c:pt idx="432">
                    <c:v>10/30/2024</c:v>
                  </c:pt>
                  <c:pt idx="433">
                    <c:v>10/31/2024</c:v>
                  </c:pt>
                  <c:pt idx="434">
                    <c:v>11/1/2024</c:v>
                  </c:pt>
                  <c:pt idx="435">
                    <c:v>11/2/2024</c:v>
                  </c:pt>
                  <c:pt idx="436">
                    <c:v>11/3/2024</c:v>
                  </c:pt>
                  <c:pt idx="437">
                    <c:v>11/4/2024</c:v>
                  </c:pt>
                  <c:pt idx="438">
                    <c:v>11/5/2024</c:v>
                  </c:pt>
                  <c:pt idx="439">
                    <c:v>11/6/2024</c:v>
                  </c:pt>
                  <c:pt idx="440">
                    <c:v>11/8/2024</c:v>
                  </c:pt>
                  <c:pt idx="441">
                    <c:v>11/9/2024</c:v>
                  </c:pt>
                  <c:pt idx="442">
                    <c:v>11/10/2024</c:v>
                  </c:pt>
                  <c:pt idx="443">
                    <c:v>11/13/2024</c:v>
                  </c:pt>
                  <c:pt idx="444">
                    <c:v>11/15/2024</c:v>
                  </c:pt>
                  <c:pt idx="445">
                    <c:v>11/16/2024</c:v>
                  </c:pt>
                  <c:pt idx="446">
                    <c:v>11/17/2024</c:v>
                  </c:pt>
                  <c:pt idx="447">
                    <c:v>11/18/2024</c:v>
                  </c:pt>
                  <c:pt idx="448">
                    <c:v>11/19/2024</c:v>
                  </c:pt>
                  <c:pt idx="449">
                    <c:v>11/20/2024</c:v>
                  </c:pt>
                  <c:pt idx="450">
                    <c:v>11/21/2024</c:v>
                  </c:pt>
                  <c:pt idx="451">
                    <c:v>11/22/2024</c:v>
                  </c:pt>
                  <c:pt idx="452">
                    <c:v>11/23/2024</c:v>
                  </c:pt>
                  <c:pt idx="453">
                    <c:v>11/24/2024</c:v>
                  </c:pt>
                  <c:pt idx="454">
                    <c:v>11/25/2024</c:v>
                  </c:pt>
                  <c:pt idx="455">
                    <c:v>11/26/2024</c:v>
                  </c:pt>
                  <c:pt idx="456">
                    <c:v>11/27/2024</c:v>
                  </c:pt>
                  <c:pt idx="457">
                    <c:v>11/28/2024</c:v>
                  </c:pt>
                  <c:pt idx="458">
                    <c:v>11/29/2024</c:v>
                  </c:pt>
                  <c:pt idx="459">
                    <c:v>11/30/2024</c:v>
                  </c:pt>
                  <c:pt idx="460">
                    <c:v>12/1/2024</c:v>
                  </c:pt>
                  <c:pt idx="461">
                    <c:v>12/2/2024</c:v>
                  </c:pt>
                  <c:pt idx="462">
                    <c:v>12/3/2024</c:v>
                  </c:pt>
                  <c:pt idx="463">
                    <c:v>12/4/2024</c:v>
                  </c:pt>
                  <c:pt idx="464">
                    <c:v>12/5/2024</c:v>
                  </c:pt>
                  <c:pt idx="465">
                    <c:v>12/6/2024</c:v>
                  </c:pt>
                  <c:pt idx="466">
                    <c:v>12/7/2024</c:v>
                  </c:pt>
                  <c:pt idx="467">
                    <c:v>12/8/2024</c:v>
                  </c:pt>
                  <c:pt idx="468">
                    <c:v>12/9/2024</c:v>
                  </c:pt>
                  <c:pt idx="469">
                    <c:v>12/10/2024</c:v>
                  </c:pt>
                  <c:pt idx="470">
                    <c:v>12/11/2024</c:v>
                  </c:pt>
                  <c:pt idx="471">
                    <c:v>12/12/2024</c:v>
                  </c:pt>
                  <c:pt idx="472">
                    <c:v>12/13/2024</c:v>
                  </c:pt>
                  <c:pt idx="473">
                    <c:v>12/14/2024</c:v>
                  </c:pt>
                  <c:pt idx="474">
                    <c:v>12/15/2024</c:v>
                  </c:pt>
                  <c:pt idx="475">
                    <c:v>12/16/2024</c:v>
                  </c:pt>
                  <c:pt idx="476">
                    <c:v>12/17/2024</c:v>
                  </c:pt>
                  <c:pt idx="477">
                    <c:v>12/18/2024</c:v>
                  </c:pt>
                  <c:pt idx="478">
                    <c:v>12/19/2024</c:v>
                  </c:pt>
                  <c:pt idx="479">
                    <c:v>12/20/2024</c:v>
                  </c:pt>
                  <c:pt idx="480">
                    <c:v>12/21/2024</c:v>
                  </c:pt>
                  <c:pt idx="481">
                    <c:v>12/22/2024</c:v>
                  </c:pt>
                  <c:pt idx="482">
                    <c:v>12/23/2024</c:v>
                  </c:pt>
                  <c:pt idx="483">
                    <c:v>12/24/2024</c:v>
                  </c:pt>
                  <c:pt idx="484">
                    <c:v>12/25/2024</c:v>
                  </c:pt>
                  <c:pt idx="485">
                    <c:v>12/26/2024</c:v>
                  </c:pt>
                  <c:pt idx="486">
                    <c:v>12/27/2024</c:v>
                  </c:pt>
                  <c:pt idx="487">
                    <c:v>12/28/2024</c:v>
                  </c:pt>
                  <c:pt idx="488">
                    <c:v>12/29/2024</c:v>
                  </c:pt>
                  <c:pt idx="489">
                    <c:v>12/30/2024</c:v>
                  </c:pt>
                  <c:pt idx="490">
                    <c:v>12/31/2024</c:v>
                  </c:pt>
                  <c:pt idx="491">
                    <c:v>1/2/2025</c:v>
                  </c:pt>
                  <c:pt idx="492">
                    <c:v>1/3/2025</c:v>
                  </c:pt>
                  <c:pt idx="493">
                    <c:v>1/4/2025</c:v>
                  </c:pt>
                  <c:pt idx="494">
                    <c:v>1/5/2025</c:v>
                  </c:pt>
                  <c:pt idx="495">
                    <c:v>1/6/2025</c:v>
                  </c:pt>
                  <c:pt idx="496">
                    <c:v>1/7/2025</c:v>
                  </c:pt>
                  <c:pt idx="497">
                    <c:v>1/8/2025</c:v>
                  </c:pt>
                  <c:pt idx="498">
                    <c:v>1/9/2025</c:v>
                  </c:pt>
                  <c:pt idx="499">
                    <c:v>1/10/2025</c:v>
                  </c:pt>
                  <c:pt idx="500">
                    <c:v>1/11/2025</c:v>
                  </c:pt>
                  <c:pt idx="501">
                    <c:v>1/12/2025</c:v>
                  </c:pt>
                  <c:pt idx="502">
                    <c:v>1/13/2025</c:v>
                  </c:pt>
                  <c:pt idx="503">
                    <c:v>1/14/2025</c:v>
                  </c:pt>
                  <c:pt idx="504">
                    <c:v>1/15/2025</c:v>
                  </c:pt>
                  <c:pt idx="505">
                    <c:v>1/16/2025</c:v>
                  </c:pt>
                  <c:pt idx="506">
                    <c:v>1/17/2025</c:v>
                  </c:pt>
                  <c:pt idx="507">
                    <c:v>1/18/2025</c:v>
                  </c:pt>
                  <c:pt idx="508">
                    <c:v>1/19/2025</c:v>
                  </c:pt>
                  <c:pt idx="509">
                    <c:v>1/20/2025</c:v>
                  </c:pt>
                  <c:pt idx="510">
                    <c:v>1/21/2025</c:v>
                  </c:pt>
                  <c:pt idx="511">
                    <c:v>1/22/2025</c:v>
                  </c:pt>
                  <c:pt idx="512">
                    <c:v>1/24/2025</c:v>
                  </c:pt>
                  <c:pt idx="513">
                    <c:v>1/25/2025</c:v>
                  </c:pt>
                  <c:pt idx="514">
                    <c:v>1/26/2025</c:v>
                  </c:pt>
                  <c:pt idx="515">
                    <c:v>1/27/2025</c:v>
                  </c:pt>
                  <c:pt idx="516">
                    <c:v>1/30/2025</c:v>
                  </c:pt>
                  <c:pt idx="517">
                    <c:v>1/31/2025</c:v>
                  </c:pt>
                  <c:pt idx="518">
                    <c:v>2/1/2025</c:v>
                  </c:pt>
                  <c:pt idx="519">
                    <c:v>2/2/2025</c:v>
                  </c:pt>
                  <c:pt idx="520">
                    <c:v>2/3/2025</c:v>
                  </c:pt>
                  <c:pt idx="521">
                    <c:v>2/4/2025</c:v>
                  </c:pt>
                  <c:pt idx="522">
                    <c:v>2/5/2025</c:v>
                  </c:pt>
                  <c:pt idx="523">
                    <c:v>2/6/2025</c:v>
                  </c:pt>
                  <c:pt idx="524">
                    <c:v>2/7/2025</c:v>
                  </c:pt>
                  <c:pt idx="525">
                    <c:v>2/9/2025</c:v>
                  </c:pt>
                  <c:pt idx="526">
                    <c:v>2/10/2025</c:v>
                  </c:pt>
                  <c:pt idx="527">
                    <c:v>2/11/2025</c:v>
                  </c:pt>
                  <c:pt idx="528">
                    <c:v>2/12/2025</c:v>
                  </c:pt>
                  <c:pt idx="529">
                    <c:v>2/13/2025</c:v>
                  </c:pt>
                  <c:pt idx="530">
                    <c:v>2/14/2025</c:v>
                  </c:pt>
                  <c:pt idx="531">
                    <c:v>2/15/2025</c:v>
                  </c:pt>
                  <c:pt idx="532">
                    <c:v>2/16/2025</c:v>
                  </c:pt>
                  <c:pt idx="533">
                    <c:v>2/17/2025</c:v>
                  </c:pt>
                  <c:pt idx="534">
                    <c:v>2/18/2025</c:v>
                  </c:pt>
                  <c:pt idx="535">
                    <c:v>2/20/2025</c:v>
                  </c:pt>
                  <c:pt idx="536">
                    <c:v>2/21/2025</c:v>
                  </c:pt>
                  <c:pt idx="537">
                    <c:v>2/23/2025</c:v>
                  </c:pt>
                  <c:pt idx="538">
                    <c:v>2/24/2025</c:v>
                  </c:pt>
                  <c:pt idx="539">
                    <c:v>2/25/2025</c:v>
                  </c:pt>
                  <c:pt idx="540">
                    <c:v>2/26/2025</c:v>
                  </c:pt>
                  <c:pt idx="541">
                    <c:v>2/27/2025</c:v>
                  </c:pt>
                  <c:pt idx="542">
                    <c:v>2/28/2025</c:v>
                  </c:pt>
                  <c:pt idx="543">
                    <c:v>3/1/2025</c:v>
                  </c:pt>
                  <c:pt idx="544">
                    <c:v>3/2/2025</c:v>
                  </c:pt>
                  <c:pt idx="545">
                    <c:v>3/3/2025</c:v>
                  </c:pt>
                  <c:pt idx="546">
                    <c:v>3/4/2025</c:v>
                  </c:pt>
                  <c:pt idx="547">
                    <c:v>3/5/2025</c:v>
                  </c:pt>
                  <c:pt idx="548">
                    <c:v>3/6/2025</c:v>
                  </c:pt>
                  <c:pt idx="549">
                    <c:v>3/7/2025</c:v>
                  </c:pt>
                  <c:pt idx="550">
                    <c:v>3/8/2025</c:v>
                  </c:pt>
                  <c:pt idx="551">
                    <c:v>3/9/2025</c:v>
                  </c:pt>
                  <c:pt idx="552">
                    <c:v>3/10/2025</c:v>
                  </c:pt>
                  <c:pt idx="553">
                    <c:v>3/11/2025</c:v>
                  </c:pt>
                  <c:pt idx="554">
                    <c:v>3/12/2025</c:v>
                  </c:pt>
                  <c:pt idx="555">
                    <c:v>3/13/2025</c:v>
                  </c:pt>
                  <c:pt idx="556">
                    <c:v>3/14/2025</c:v>
                  </c:pt>
                  <c:pt idx="557">
                    <c:v>3/15/2025</c:v>
                  </c:pt>
                  <c:pt idx="558">
                    <c:v>3/16/2025</c:v>
                  </c:pt>
                  <c:pt idx="559">
                    <c:v>3/17/2025</c:v>
                  </c:pt>
                  <c:pt idx="560">
                    <c:v>3/18/2025</c:v>
                  </c:pt>
                  <c:pt idx="561">
                    <c:v>3/19/2025</c:v>
                  </c:pt>
                  <c:pt idx="562">
                    <c:v>3/20/2025</c:v>
                  </c:pt>
                  <c:pt idx="563">
                    <c:v>3/21/2025</c:v>
                  </c:pt>
                  <c:pt idx="564">
                    <c:v>3/22/2025</c:v>
                  </c:pt>
                  <c:pt idx="565">
                    <c:v>3/23/2025</c:v>
                  </c:pt>
                  <c:pt idx="566">
                    <c:v>3/24/2025</c:v>
                  </c:pt>
                  <c:pt idx="567">
                    <c:v>3/25/2025</c:v>
                  </c:pt>
                  <c:pt idx="568">
                    <c:v>3/26/2025</c:v>
                  </c:pt>
                  <c:pt idx="569">
                    <c:v>3/27/2025</c:v>
                  </c:pt>
                  <c:pt idx="570">
                    <c:v>3/28/2025</c:v>
                  </c:pt>
                  <c:pt idx="571">
                    <c:v>3/29/2025</c:v>
                  </c:pt>
                  <c:pt idx="572">
                    <c:v>3/30/2025</c:v>
                  </c:pt>
                  <c:pt idx="573">
                    <c:v>3/31/2025</c:v>
                  </c:pt>
                  <c:pt idx="574">
                    <c:v>4/1/2025</c:v>
                  </c:pt>
                  <c:pt idx="575">
                    <c:v>4/2/2025</c:v>
                  </c:pt>
                  <c:pt idx="576">
                    <c:v>4/3/2025</c:v>
                  </c:pt>
                  <c:pt idx="577">
                    <c:v>4/4/2025</c:v>
                  </c:pt>
                  <c:pt idx="578">
                    <c:v>4/5/2025</c:v>
                  </c:pt>
                  <c:pt idx="579">
                    <c:v>4/6/2025</c:v>
                  </c:pt>
                  <c:pt idx="580">
                    <c:v>4/7/2025</c:v>
                  </c:pt>
                  <c:pt idx="581">
                    <c:v>4/8/2025</c:v>
                  </c:pt>
                  <c:pt idx="582">
                    <c:v>4/9/2025</c:v>
                  </c:pt>
                  <c:pt idx="583">
                    <c:v>4/10/2025</c:v>
                  </c:pt>
                  <c:pt idx="584">
                    <c:v>4/11/2025</c:v>
                  </c:pt>
                  <c:pt idx="585">
                    <c:v>4/12/2025</c:v>
                  </c:pt>
                  <c:pt idx="586">
                    <c:v>4/13/2025</c:v>
                  </c:pt>
                  <c:pt idx="587">
                    <c:v>4/14/2025</c:v>
                  </c:pt>
                  <c:pt idx="588">
                    <c:v>4/15/2025</c:v>
                  </c:pt>
                  <c:pt idx="589">
                    <c:v>4/16/2025</c:v>
                  </c:pt>
                  <c:pt idx="590">
                    <c:v>4/17/2025</c:v>
                  </c:pt>
                  <c:pt idx="591">
                    <c:v>4/18/2025</c:v>
                  </c:pt>
                  <c:pt idx="592">
                    <c:v>4/19/2025</c:v>
                  </c:pt>
                  <c:pt idx="593">
                    <c:v>4/20/2025</c:v>
                  </c:pt>
                  <c:pt idx="594">
                    <c:v>4/21/2025</c:v>
                  </c:pt>
                  <c:pt idx="595">
                    <c:v>4/22/2025</c:v>
                  </c:pt>
                  <c:pt idx="596">
                    <c:v>4/23/2025</c:v>
                  </c:pt>
                  <c:pt idx="597">
                    <c:v>4/24/2025</c:v>
                  </c:pt>
                  <c:pt idx="598">
                    <c:v>4/25/2025</c:v>
                  </c:pt>
                  <c:pt idx="599">
                    <c:v>4/26/2025</c:v>
                  </c:pt>
                  <c:pt idx="600">
                    <c:v>4/27/2025</c:v>
                  </c:pt>
                  <c:pt idx="601">
                    <c:v>4/28/2025</c:v>
                  </c:pt>
                  <c:pt idx="602">
                    <c:v>4/29/2025</c:v>
                  </c:pt>
                  <c:pt idx="603">
                    <c:v>4/30/2025</c:v>
                  </c:pt>
                  <c:pt idx="604">
                    <c:v>5/1/2025</c:v>
                  </c:pt>
                  <c:pt idx="605">
                    <c:v>5/2/2025</c:v>
                  </c:pt>
                  <c:pt idx="606">
                    <c:v>5/3/2025</c:v>
                  </c:pt>
                  <c:pt idx="607">
                    <c:v>5/4/2025</c:v>
                  </c:pt>
                  <c:pt idx="608">
                    <c:v>5/5/2025</c:v>
                  </c:pt>
                  <c:pt idx="609">
                    <c:v>5/6/2025</c:v>
                  </c:pt>
                  <c:pt idx="610">
                    <c:v>5/7/2025</c:v>
                  </c:pt>
                  <c:pt idx="611">
                    <c:v>5/8/2025</c:v>
                  </c:pt>
                  <c:pt idx="612">
                    <c:v>5/9/2025</c:v>
                  </c:pt>
                  <c:pt idx="613">
                    <c:v>5/10/2025</c:v>
                  </c:pt>
                  <c:pt idx="614">
                    <c:v>5/11/2025</c:v>
                  </c:pt>
                  <c:pt idx="615">
                    <c:v>5/12/2025</c:v>
                  </c:pt>
                  <c:pt idx="616">
                    <c:v>5/13/2025</c:v>
                  </c:pt>
                  <c:pt idx="617">
                    <c:v>5/14/2025</c:v>
                  </c:pt>
                  <c:pt idx="618">
                    <c:v>5/15/2025</c:v>
                  </c:pt>
                  <c:pt idx="619">
                    <c:v>5/16/2025</c:v>
                  </c:pt>
                  <c:pt idx="620">
                    <c:v>5/17/2025</c:v>
                  </c:pt>
                  <c:pt idx="621">
                    <c:v>5/18/2025</c:v>
                  </c:pt>
                  <c:pt idx="622">
                    <c:v>5/19/2025</c:v>
                  </c:pt>
                  <c:pt idx="623">
                    <c:v>5/22/2025</c:v>
                  </c:pt>
                  <c:pt idx="624">
                    <c:v>5/23/2025</c:v>
                  </c:pt>
                  <c:pt idx="625">
                    <c:v>5/24/2025</c:v>
                  </c:pt>
                  <c:pt idx="626">
                    <c:v>5/25/2025</c:v>
                  </c:pt>
                  <c:pt idx="627">
                    <c:v>5/26/2025</c:v>
                  </c:pt>
                  <c:pt idx="628">
                    <c:v>5/27/2025</c:v>
                  </c:pt>
                  <c:pt idx="629">
                    <c:v>5/28/2025</c:v>
                  </c:pt>
                  <c:pt idx="630">
                    <c:v>5/29/2025</c:v>
                  </c:pt>
                  <c:pt idx="631">
                    <c:v>5/30/2025</c:v>
                  </c:pt>
                  <c:pt idx="632">
                    <c:v>5/31/2025</c:v>
                  </c:pt>
                  <c:pt idx="633">
                    <c:v>6/1/2025</c:v>
                  </c:pt>
                  <c:pt idx="634">
                    <c:v>6/2/2025</c:v>
                  </c:pt>
                  <c:pt idx="635">
                    <c:v>6/3/2025</c:v>
                  </c:pt>
                  <c:pt idx="636">
                    <c:v>6/4/2025</c:v>
                  </c:pt>
                  <c:pt idx="637">
                    <c:v>6/5/2025</c:v>
                  </c:pt>
                  <c:pt idx="638">
                    <c:v>6/6/2025</c:v>
                  </c:pt>
                  <c:pt idx="639">
                    <c:v>6/7/2025</c:v>
                  </c:pt>
                  <c:pt idx="640">
                    <c:v>6/8/2025</c:v>
                  </c:pt>
                  <c:pt idx="641">
                    <c:v>6/9/2025</c:v>
                  </c:pt>
                  <c:pt idx="642">
                    <c:v>6/10/2025</c:v>
                  </c:pt>
                  <c:pt idx="643">
                    <c:v>6/11/2025</c:v>
                  </c:pt>
                  <c:pt idx="644">
                    <c:v>6/13/2025</c:v>
                  </c:pt>
                  <c:pt idx="645">
                    <c:v>6/14/2025</c:v>
                  </c:pt>
                  <c:pt idx="646">
                    <c:v>6/16/2025</c:v>
                  </c:pt>
                  <c:pt idx="647">
                    <c:v>6/17/2025</c:v>
                  </c:pt>
                  <c:pt idx="648">
                    <c:v>6/18/2025</c:v>
                  </c:pt>
                  <c:pt idx="649">
                    <c:v>6/19/2025</c:v>
                  </c:pt>
                  <c:pt idx="650">
                    <c:v>6/20/2025</c:v>
                  </c:pt>
                  <c:pt idx="651">
                    <c:v>6/21/2025</c:v>
                  </c:pt>
                  <c:pt idx="652">
                    <c:v>6/22/2025</c:v>
                  </c:pt>
                  <c:pt idx="653">
                    <c:v>6/23/2025</c:v>
                  </c:pt>
                  <c:pt idx="654">
                    <c:v>6/24/2025</c:v>
                  </c:pt>
                  <c:pt idx="655">
                    <c:v>6/25/2025</c:v>
                  </c:pt>
                  <c:pt idx="656">
                    <c:v>6/27/2025</c:v>
                  </c:pt>
                  <c:pt idx="657">
                    <c:v>6/28/2025</c:v>
                  </c:pt>
                  <c:pt idx="658">
                    <c:v>6/29/2025</c:v>
                  </c:pt>
                  <c:pt idx="659">
                    <c:v>6/30/2025</c:v>
                  </c:pt>
                  <c:pt idx="660">
                    <c:v>7/1/2025</c:v>
                  </c:pt>
                  <c:pt idx="661">
                    <c:v>7/2/2025</c:v>
                  </c:pt>
                  <c:pt idx="662">
                    <c:v>7/3/2025</c:v>
                  </c:pt>
                  <c:pt idx="663">
                    <c:v>7/4/2025</c:v>
                  </c:pt>
                  <c:pt idx="664">
                    <c:v>7/6/2025</c:v>
                  </c:pt>
                  <c:pt idx="665">
                    <c:v>7/7/2025</c:v>
                  </c:pt>
                  <c:pt idx="666">
                    <c:v>7/8/2025</c:v>
                  </c:pt>
                  <c:pt idx="667">
                    <c:v>7/9/2025</c:v>
                  </c:pt>
                  <c:pt idx="668">
                    <c:v>7/11/2025</c:v>
                  </c:pt>
                  <c:pt idx="669">
                    <c:v>7/12/2025</c:v>
                  </c:pt>
                  <c:pt idx="670">
                    <c:v>7/13/2025</c:v>
                  </c:pt>
                  <c:pt idx="671">
                    <c:v>7/14/2025</c:v>
                  </c:pt>
                  <c:pt idx="672">
                    <c:v>7/15/2025</c:v>
                  </c:pt>
                  <c:pt idx="673">
                    <c:v>7/16/2025</c:v>
                  </c:pt>
                  <c:pt idx="674">
                    <c:v>7/17/2025</c:v>
                  </c:pt>
                  <c:pt idx="675">
                    <c:v>7/18/2025</c:v>
                  </c:pt>
                  <c:pt idx="676">
                    <c:v>7/19/2025</c:v>
                  </c:pt>
                  <c:pt idx="677">
                    <c:v>7/21/2025</c:v>
                  </c:pt>
                  <c:pt idx="678">
                    <c:v>7/22/2025</c:v>
                  </c:pt>
                  <c:pt idx="679">
                    <c:v>7/23/2025</c:v>
                  </c:pt>
                  <c:pt idx="680">
                    <c:v>7/24/2025</c:v>
                  </c:pt>
                  <c:pt idx="681">
                    <c:v>7/26/2025</c:v>
                  </c:pt>
                  <c:pt idx="682">
                    <c:v>7/27/2025</c:v>
                  </c:pt>
                  <c:pt idx="683">
                    <c:v>7/28/2025</c:v>
                  </c:pt>
                  <c:pt idx="684">
                    <c:v>7/29/2025</c:v>
                  </c:pt>
                  <c:pt idx="685">
                    <c:v>7/30/2025</c:v>
                  </c:pt>
                  <c:pt idx="686">
                    <c:v>7/31/2025</c:v>
                  </c:pt>
                  <c:pt idx="687">
                    <c:v>8/1/2025</c:v>
                  </c:pt>
                  <c:pt idx="688">
                    <c:v>8/2/2025</c:v>
                  </c:pt>
                  <c:pt idx="689">
                    <c:v>8/4/2025</c:v>
                  </c:pt>
                  <c:pt idx="690">
                    <c:v>8/5/2025</c:v>
                  </c:pt>
                  <c:pt idx="691">
                    <c:v>8/6/2025</c:v>
                  </c:pt>
                  <c:pt idx="692">
                    <c:v>8/7/2025</c:v>
                  </c:pt>
                  <c:pt idx="693">
                    <c:v>8/8/2025</c:v>
                  </c:pt>
                  <c:pt idx="694">
                    <c:v>8/9/2025</c:v>
                  </c:pt>
                  <c:pt idx="695">
                    <c:v>8/10/2025</c:v>
                  </c:pt>
                  <c:pt idx="696">
                    <c:v>8/11/2025</c:v>
                  </c:pt>
                  <c:pt idx="697">
                    <c:v>8/12/2025</c:v>
                  </c:pt>
                  <c:pt idx="698">
                    <c:v>8/13/2025</c:v>
                  </c:pt>
                  <c:pt idx="699">
                    <c:v>8/14/2025</c:v>
                  </c:pt>
                  <c:pt idx="700">
                    <c:v>8/15/2025</c:v>
                  </c:pt>
                  <c:pt idx="701">
                    <c:v>8/16/2025</c:v>
                  </c:pt>
                  <c:pt idx="702">
                    <c:v>8/18/2025</c:v>
                  </c:pt>
                  <c:pt idx="703">
                    <c:v>8/19/2025</c:v>
                  </c:pt>
                  <c:pt idx="704">
                    <c:v>8/21/2025</c:v>
                  </c:pt>
                  <c:pt idx="705">
                    <c:v>8/22/2025</c:v>
                  </c:pt>
                  <c:pt idx="706">
                    <c:v>8/23/2025</c:v>
                  </c:pt>
                  <c:pt idx="707">
                    <c:v>8/24/2025</c:v>
                  </c:pt>
                  <c:pt idx="708">
                    <c:v>8/25/2025</c:v>
                  </c:pt>
                  <c:pt idx="709">
                    <c:v>8/26/2025</c:v>
                  </c:pt>
                  <c:pt idx="710">
                    <c:v>8/27/2025</c:v>
                  </c:pt>
                  <c:pt idx="711">
                    <c:v>8/29/2025</c:v>
                  </c:pt>
                  <c:pt idx="712">
                    <c:v>8/30/2025</c:v>
                  </c:pt>
                  <c:pt idx="713">
                    <c:v>8/31/2025</c:v>
                  </c:pt>
                  <c:pt idx="714">
                    <c:v>9/1/2025</c:v>
                  </c:pt>
                  <c:pt idx="715">
                    <c:v>9/2/2025</c:v>
                  </c:pt>
                  <c:pt idx="716">
                    <c:v>9/3/2025</c:v>
                  </c:pt>
                  <c:pt idx="717">
                    <c:v>9/4/2025</c:v>
                  </c:pt>
                  <c:pt idx="718">
                    <c:v>9/5/2025</c:v>
                  </c:pt>
                  <c:pt idx="719">
                    <c:v>9/6/2025</c:v>
                  </c:pt>
                  <c:pt idx="720">
                    <c:v>9/7/2025</c:v>
                  </c:pt>
                  <c:pt idx="721">
                    <c:v>9/8/2025</c:v>
                  </c:pt>
                  <c:pt idx="722">
                    <c:v>9/9/2025</c:v>
                  </c:pt>
                  <c:pt idx="723">
                    <c:v>9/10/2025</c:v>
                  </c:pt>
                  <c:pt idx="724">
                    <c:v>9/11/2025</c:v>
                  </c:pt>
                  <c:pt idx="725">
                    <c:v>9/12/2025</c:v>
                  </c:pt>
                  <c:pt idx="726">
                    <c:v>9/13/2025</c:v>
                  </c:pt>
                  <c:pt idx="727">
                    <c:v>9/14/2025</c:v>
                  </c:pt>
                  <c:pt idx="728">
                    <c:v>9/15/2025</c:v>
                  </c:pt>
                  <c:pt idx="729">
                    <c:v>9/16/2025</c:v>
                  </c:pt>
                  <c:pt idx="730">
                    <c:v>9/17/2025</c:v>
                  </c:pt>
                  <c:pt idx="731">
                    <c:v>9/18/2025</c:v>
                  </c:pt>
                  <c:pt idx="732">
                    <c:v>9/19/2025</c:v>
                  </c:pt>
                  <c:pt idx="733">
                    <c:v>9/20/2025</c:v>
                  </c:pt>
                  <c:pt idx="734">
                    <c:v>9/21/2025</c:v>
                  </c:pt>
                  <c:pt idx="735">
                    <c:v>9/22/2025</c:v>
                  </c:pt>
                  <c:pt idx="736">
                    <c:v>9/23/2025</c:v>
                  </c:pt>
                  <c:pt idx="737">
                    <c:v>9/24/2025</c:v>
                  </c:pt>
                  <c:pt idx="738">
                    <c:v>9/25/2025</c:v>
                  </c:pt>
                  <c:pt idx="739">
                    <c:v>9/26/2025</c:v>
                  </c:pt>
                  <c:pt idx="740">
                    <c:v>9/27/2025</c:v>
                  </c:pt>
                  <c:pt idx="741">
                    <c:v>9/29/2025</c:v>
                  </c:pt>
                  <c:pt idx="742">
                    <c:v>9/30/2025</c:v>
                  </c:pt>
                  <c:pt idx="743">
                    <c:v>10/1/2025</c:v>
                  </c:pt>
                  <c:pt idx="744">
                    <c:v>10/2/2025</c:v>
                  </c:pt>
                  <c:pt idx="745">
                    <c:v>10/3/2025</c:v>
                  </c:pt>
                  <c:pt idx="746">
                    <c:v>10/4/2025</c:v>
                  </c:pt>
                  <c:pt idx="747">
                    <c:v>10/6/2025</c:v>
                  </c:pt>
                  <c:pt idx="748">
                    <c:v>10/7/2025</c:v>
                  </c:pt>
                  <c:pt idx="749">
                    <c:v>10/8/2025</c:v>
                  </c:pt>
                  <c:pt idx="750">
                    <c:v>10/9/2025</c:v>
                  </c:pt>
                  <c:pt idx="751">
                    <c:v>10/10/2025</c:v>
                  </c:pt>
                  <c:pt idx="752">
                    <c:v>10/11/2025</c:v>
                  </c:pt>
                  <c:pt idx="753">
                    <c:v>10/12/2025</c:v>
                  </c:pt>
                  <c:pt idx="754">
                    <c:v>10/13/2025</c:v>
                  </c:pt>
                  <c:pt idx="755">
                    <c:v>10/14/2025</c:v>
                  </c:pt>
                  <c:pt idx="756">
                    <c:v>10/15/2025</c:v>
                  </c:pt>
                  <c:pt idx="757">
                    <c:v>10/16/2025</c:v>
                  </c:pt>
                  <c:pt idx="758">
                    <c:v>10/17/2025</c:v>
                  </c:pt>
                  <c:pt idx="759">
                    <c:v>10/18/2025</c:v>
                  </c:pt>
                  <c:pt idx="760">
                    <c:v>10/20/2025</c:v>
                  </c:pt>
                  <c:pt idx="761">
                    <c:v>10/21/2025</c:v>
                  </c:pt>
                  <c:pt idx="762">
                    <c:v>10/22/2025</c:v>
                  </c:pt>
                  <c:pt idx="763">
                    <c:v>10/23/2025</c:v>
                  </c:pt>
                  <c:pt idx="764">
                    <c:v>10/24/2025</c:v>
                  </c:pt>
                  <c:pt idx="765">
                    <c:v>10/25/2025</c:v>
                  </c:pt>
                  <c:pt idx="766">
                    <c:v>10/27/2025</c:v>
                  </c:pt>
                  <c:pt idx="767">
                    <c:v>10/28/2025</c:v>
                  </c:pt>
                  <c:pt idx="768">
                    <c:v>10/29/2025</c:v>
                  </c:pt>
                  <c:pt idx="769">
                    <c:v>10/30/2025</c:v>
                  </c:pt>
                  <c:pt idx="770">
                    <c:v>10/31/2025</c:v>
                  </c:pt>
                  <c:pt idx="771">
                    <c:v>11/1/2025</c:v>
                  </c:pt>
                  <c:pt idx="772">
                    <c:v>11/2/2025</c:v>
                  </c:pt>
                  <c:pt idx="773">
                    <c:v>11/3/2025</c:v>
                  </c:pt>
                  <c:pt idx="774">
                    <c:v>11/4/2025</c:v>
                  </c:pt>
                  <c:pt idx="775">
                    <c:v>11/5/2025</c:v>
                  </c:pt>
                  <c:pt idx="776">
                    <c:v>11/6/2025</c:v>
                  </c:pt>
                  <c:pt idx="777">
                    <c:v>11/7/2025</c:v>
                  </c:pt>
                  <c:pt idx="778">
                    <c:v>11/8/2025</c:v>
                  </c:pt>
                  <c:pt idx="779">
                    <c:v>11/9/2025</c:v>
                  </c:pt>
                  <c:pt idx="780">
                    <c:v>11/10/2025</c:v>
                  </c:pt>
                  <c:pt idx="781">
                    <c:v>11/11/2025</c:v>
                  </c:pt>
                  <c:pt idx="782">
                    <c:v>11/12/2025</c:v>
                  </c:pt>
                  <c:pt idx="783">
                    <c:v>11/13/2025</c:v>
                  </c:pt>
                  <c:pt idx="784">
                    <c:v>11/14/2025</c:v>
                  </c:pt>
                  <c:pt idx="785">
                    <c:v>11/15/2025</c:v>
                  </c:pt>
                  <c:pt idx="786">
                    <c:v>11/16/2025</c:v>
                  </c:pt>
                  <c:pt idx="787">
                    <c:v>11/17/2025</c:v>
                  </c:pt>
                  <c:pt idx="788">
                    <c:v>11/18/2025</c:v>
                  </c:pt>
                  <c:pt idx="789">
                    <c:v>11/19/2025</c:v>
                  </c:pt>
                  <c:pt idx="790">
                    <c:v>11/20/2025</c:v>
                  </c:pt>
                  <c:pt idx="791">
                    <c:v>11/21/2025</c:v>
                  </c:pt>
                  <c:pt idx="792">
                    <c:v>11/22/2025</c:v>
                  </c:pt>
                  <c:pt idx="793">
                    <c:v>11/23/2025</c:v>
                  </c:pt>
                  <c:pt idx="794">
                    <c:v>11/24/2025</c:v>
                  </c:pt>
                  <c:pt idx="795">
                    <c:v>11/25/2025</c:v>
                  </c:pt>
                  <c:pt idx="796">
                    <c:v>11/27/2025</c:v>
                  </c:pt>
                  <c:pt idx="797">
                    <c:v>11/28/2025</c:v>
                  </c:pt>
                  <c:pt idx="798">
                    <c:v>11/29/2025</c:v>
                  </c:pt>
                  <c:pt idx="799">
                    <c:v>11/30/2025</c:v>
                  </c:pt>
                  <c:pt idx="800">
                    <c:v>12/1/2025</c:v>
                  </c:pt>
                  <c:pt idx="801">
                    <c:v>12/2/2025</c:v>
                  </c:pt>
                  <c:pt idx="802">
                    <c:v>12/3/2025</c:v>
                  </c:pt>
                  <c:pt idx="803">
                    <c:v>12/4/2025</c:v>
                  </c:pt>
                  <c:pt idx="804">
                    <c:v>12/5/2025</c:v>
                  </c:pt>
                  <c:pt idx="805">
                    <c:v>12/6/2025</c:v>
                  </c:pt>
                  <c:pt idx="806">
                    <c:v>12/7/2025</c:v>
                  </c:pt>
                  <c:pt idx="807">
                    <c:v>12/8/2025</c:v>
                  </c:pt>
                  <c:pt idx="808">
                    <c:v>12/9/2025</c:v>
                  </c:pt>
                  <c:pt idx="809">
                    <c:v>12/12/2025</c:v>
                  </c:pt>
                  <c:pt idx="810">
                    <c:v>12/13/2025</c:v>
                  </c:pt>
                  <c:pt idx="811">
                    <c:v>12/14/2025</c:v>
                  </c:pt>
                  <c:pt idx="812">
                    <c:v>12/15/2025</c:v>
                  </c:pt>
                  <c:pt idx="813">
                    <c:v>12/16/2025</c:v>
                  </c:pt>
                  <c:pt idx="814">
                    <c:v>12/17/2025</c:v>
                  </c:pt>
                  <c:pt idx="815">
                    <c:v>12/18/2025</c:v>
                  </c:pt>
                  <c:pt idx="816">
                    <c:v>12/19/2025</c:v>
                  </c:pt>
                  <c:pt idx="817">
                    <c:v>12/29/2025</c:v>
                  </c:pt>
                  <c:pt idx="818">
                    <c:v>12/28/2025</c:v>
                  </c:pt>
                  <c:pt idx="819">
                    <c:v>12/27/2025</c:v>
                  </c:pt>
                  <c:pt idx="820">
                    <c:v>12/26/2025</c:v>
                  </c:pt>
                  <c:pt idx="821">
                    <c:v>12/24/2025</c:v>
                  </c:pt>
                  <c:pt idx="822">
                    <c:v>12/23/2025</c:v>
                  </c:pt>
                  <c:pt idx="823">
                    <c:v>12/22/2025</c:v>
                  </c:pt>
                  <c:pt idx="824">
                    <c:v>12/21/2025</c:v>
                  </c:pt>
                  <c:pt idx="825">
                    <c:v>12/20/2025</c:v>
                  </c:pt>
                  <c:pt idx="826">
                    <c:v>12/31/2025</c:v>
                  </c:pt>
                  <c:pt idx="827">
                    <c:v>12/30/2025</c:v>
                  </c:pt>
                  <c:pt idx="828">
                    <c:v>1/31/2026</c:v>
                  </c:pt>
                  <c:pt idx="829">
                    <c:v>1/30/2026</c:v>
                  </c:pt>
                  <c:pt idx="830">
                    <c:v>1/29/2026</c:v>
                  </c:pt>
                  <c:pt idx="831">
                    <c:v>1/28/2026</c:v>
                  </c:pt>
                  <c:pt idx="832">
                    <c:v>1/27/2026</c:v>
                  </c:pt>
                  <c:pt idx="833">
                    <c:v>1/26/2026</c:v>
                  </c:pt>
                  <c:pt idx="834">
                    <c:v>1/25/2026</c:v>
                  </c:pt>
                  <c:pt idx="835">
                    <c:v>1/24/2026</c:v>
                  </c:pt>
                  <c:pt idx="836">
                    <c:v>1/23/2026</c:v>
                  </c:pt>
                  <c:pt idx="837">
                    <c:v>1/22/2026</c:v>
                  </c:pt>
                  <c:pt idx="838">
                    <c:v>1/21/2026</c:v>
                  </c:pt>
                  <c:pt idx="839">
                    <c:v>1/20/2026</c:v>
                  </c:pt>
                  <c:pt idx="840">
                    <c:v>1/19/2026</c:v>
                  </c:pt>
                  <c:pt idx="841">
                    <c:v>1/18/2026</c:v>
                  </c:pt>
                  <c:pt idx="842">
                    <c:v>1/17/2026</c:v>
                  </c:pt>
                  <c:pt idx="843">
                    <c:v>1/16/2026</c:v>
                  </c:pt>
                  <c:pt idx="844">
                    <c:v>1/15/2026</c:v>
                  </c:pt>
                  <c:pt idx="845">
                    <c:v>1/14/2026</c:v>
                  </c:pt>
                  <c:pt idx="846">
                    <c:v>1/13/2026</c:v>
                  </c:pt>
                  <c:pt idx="847">
                    <c:v>1/12/2026</c:v>
                  </c:pt>
                  <c:pt idx="848">
                    <c:v>1/10/2026</c:v>
                  </c:pt>
                  <c:pt idx="849">
                    <c:v>1/9/2026</c:v>
                  </c:pt>
                  <c:pt idx="850">
                    <c:v>1/8/2026</c:v>
                  </c:pt>
                  <c:pt idx="851">
                    <c:v>1/7/2026</c:v>
                  </c:pt>
                  <c:pt idx="852">
                    <c:v>1/6/2026</c:v>
                  </c:pt>
                  <c:pt idx="853">
                    <c:v>1/5/2026</c:v>
                  </c:pt>
                  <c:pt idx="854">
                    <c:v>1/3/2026</c:v>
                  </c:pt>
                  <c:pt idx="855">
                    <c:v>1/2/2026</c:v>
                  </c:pt>
                  <c:pt idx="856">
                    <c:v>2/28/2026</c:v>
                  </c:pt>
                  <c:pt idx="857">
                    <c:v>2/27/2026</c:v>
                  </c:pt>
                  <c:pt idx="858">
                    <c:v>2/25/2026</c:v>
                  </c:pt>
                  <c:pt idx="859">
                    <c:v>2/24/2026</c:v>
                  </c:pt>
                  <c:pt idx="860">
                    <c:v>2/23/2026</c:v>
                  </c:pt>
                  <c:pt idx="861">
                    <c:v>2/22/2026</c:v>
                  </c:pt>
                  <c:pt idx="862">
                    <c:v>2/21/2026</c:v>
                  </c:pt>
                  <c:pt idx="863">
                    <c:v>2/20/2026</c:v>
                  </c:pt>
                  <c:pt idx="864">
                    <c:v>2/19/2026</c:v>
                  </c:pt>
                  <c:pt idx="865">
                    <c:v>2/18/2026</c:v>
                  </c:pt>
                  <c:pt idx="866">
                    <c:v>2/17/2026</c:v>
                  </c:pt>
                  <c:pt idx="867">
                    <c:v>2/16/2026</c:v>
                  </c:pt>
                  <c:pt idx="868">
                    <c:v>2/15/2026</c:v>
                  </c:pt>
                  <c:pt idx="869">
                    <c:v>2/14/2026</c:v>
                  </c:pt>
                  <c:pt idx="870">
                    <c:v>2/13/2026</c:v>
                  </c:pt>
                  <c:pt idx="871">
                    <c:v>2/12/2026</c:v>
                  </c:pt>
                  <c:pt idx="872">
                    <c:v>2/11/2026</c:v>
                  </c:pt>
                  <c:pt idx="873">
                    <c:v>2/10/2026</c:v>
                  </c:pt>
                  <c:pt idx="874">
                    <c:v>2/9/2026</c:v>
                  </c:pt>
                  <c:pt idx="875">
                    <c:v>2/8/2026</c:v>
                  </c:pt>
                  <c:pt idx="876">
                    <c:v>2/7/2026</c:v>
                  </c:pt>
                  <c:pt idx="877">
                    <c:v>2/6/2026</c:v>
                  </c:pt>
                  <c:pt idx="878">
                    <c:v>2/5/2026</c:v>
                  </c:pt>
                  <c:pt idx="879">
                    <c:v>2/4/2026</c:v>
                  </c:pt>
                  <c:pt idx="880">
                    <c:v>2/3/2026</c:v>
                  </c:pt>
                  <c:pt idx="881">
                    <c:v>2/2/2026</c:v>
                  </c:pt>
                  <c:pt idx="882">
                    <c:v>3/13/2026</c:v>
                  </c:pt>
                  <c:pt idx="883">
                    <c:v>3/12/2026</c:v>
                  </c:pt>
                  <c:pt idx="884">
                    <c:v>3/11/2026</c:v>
                  </c:pt>
                  <c:pt idx="885">
                    <c:v>3/10/2026</c:v>
                  </c:pt>
                  <c:pt idx="886">
                    <c:v>3/9/2026</c:v>
                  </c:pt>
                  <c:pt idx="887">
                    <c:v>3/8/2026</c:v>
                  </c:pt>
                  <c:pt idx="888">
                    <c:v>3/7/2026</c:v>
                  </c:pt>
                  <c:pt idx="889">
                    <c:v>3/6/2026</c:v>
                  </c:pt>
                  <c:pt idx="890">
                    <c:v>3/5/2026</c:v>
                  </c:pt>
                  <c:pt idx="891">
                    <c:v>3/4/2026</c:v>
                  </c:pt>
                  <c:pt idx="892">
                    <c:v>3/3/2026</c:v>
                  </c:pt>
                  <c:pt idx="893">
                    <c:v>3/2/2026</c:v>
                  </c:pt>
                  <c:pt idx="894">
                    <c:v>3/1/2026</c:v>
                  </c:pt>
                  <c:pt idx="895">
                    <c:v>3/31/2026</c:v>
                  </c:pt>
                  <c:pt idx="896">
                    <c:v>3/30/2026</c:v>
                  </c:pt>
                  <c:pt idx="897">
                    <c:v>3/28/2026</c:v>
                  </c:pt>
                  <c:pt idx="898">
                    <c:v>3/27/2026</c:v>
                  </c:pt>
                  <c:pt idx="899">
                    <c:v>3/26/2026</c:v>
                  </c:pt>
                  <c:pt idx="900">
                    <c:v>3/25/2026</c:v>
                  </c:pt>
                  <c:pt idx="901">
                    <c:v>3/24/2026</c:v>
                  </c:pt>
                  <c:pt idx="902">
                    <c:v>3/23/2026</c:v>
                  </c:pt>
                  <c:pt idx="903">
                    <c:v>3/21/2026</c:v>
                  </c:pt>
                  <c:pt idx="904">
                    <c:v>3/20/2026</c:v>
                  </c:pt>
                  <c:pt idx="905">
                    <c:v>3/19/2026</c:v>
                  </c:pt>
                  <c:pt idx="906">
                    <c:v>3/17/2026</c:v>
                  </c:pt>
                  <c:pt idx="907">
                    <c:v>3/16/2026</c:v>
                  </c:pt>
                  <c:pt idx="908">
                    <c:v>3/15/2026</c:v>
                  </c:pt>
                  <c:pt idx="909">
                    <c:v>3/14/2026</c:v>
                  </c:pt>
                  <c:pt idx="910">
                    <c:v>4/6/2026</c:v>
                  </c:pt>
                  <c:pt idx="911">
                    <c:v>4/5/2026</c:v>
                  </c:pt>
                  <c:pt idx="912">
                    <c:v>4/4/2026</c:v>
                  </c:pt>
                  <c:pt idx="913">
                    <c:v>4/3/2026</c:v>
                  </c:pt>
                  <c:pt idx="914">
                    <c:v>4/2/2026</c:v>
                  </c:pt>
                  <c:pt idx="915">
                    <c:v>4/1/2026</c:v>
                  </c:pt>
                </c:lvl>
                <c:lvl>
                  <c:pt idx="0">
                    <c:v>Jun</c:v>
                  </c:pt>
                  <c:pt idx="10">
                    <c:v>Jul</c:v>
                  </c:pt>
                  <c:pt idx="25">
                    <c:v>Aug</c:v>
                  </c:pt>
                  <c:pt idx="35">
                    <c:v>Sep</c:v>
                  </c:pt>
                  <c:pt idx="62">
                    <c:v>Oct</c:v>
                  </c:pt>
                  <c:pt idx="93">
                    <c:v>Nov</c:v>
                  </c:pt>
                  <c:pt idx="123">
                    <c:v>Dec</c:v>
                  </c:pt>
                  <c:pt idx="143">
                    <c:v>Jan</c:v>
                  </c:pt>
                  <c:pt idx="172">
                    <c:v>Feb</c:v>
                  </c:pt>
                  <c:pt idx="200">
                    <c:v>Mar</c:v>
                  </c:pt>
                  <c:pt idx="229">
                    <c:v>Apr</c:v>
                  </c:pt>
                  <c:pt idx="257">
                    <c:v>May</c:v>
                  </c:pt>
                  <c:pt idx="286">
                    <c:v>Jun</c:v>
                  </c:pt>
                  <c:pt idx="316">
                    <c:v>Jul</c:v>
                  </c:pt>
                  <c:pt idx="347">
                    <c:v>Aug</c:v>
                  </c:pt>
                  <c:pt idx="375">
                    <c:v>Sep</c:v>
                  </c:pt>
                  <c:pt idx="405">
                    <c:v>Oct</c:v>
                  </c:pt>
                  <c:pt idx="434">
                    <c:v>Nov</c:v>
                  </c:pt>
                  <c:pt idx="460">
                    <c:v>Dec</c:v>
                  </c:pt>
                  <c:pt idx="491">
                    <c:v>Jan</c:v>
                  </c:pt>
                  <c:pt idx="518">
                    <c:v>Feb</c:v>
                  </c:pt>
                  <c:pt idx="543">
                    <c:v>Mar</c:v>
                  </c:pt>
                  <c:pt idx="574">
                    <c:v>Apr</c:v>
                  </c:pt>
                  <c:pt idx="604">
                    <c:v>May</c:v>
                  </c:pt>
                  <c:pt idx="633">
                    <c:v>Jun</c:v>
                  </c:pt>
                  <c:pt idx="660">
                    <c:v>Jul</c:v>
                  </c:pt>
                  <c:pt idx="687">
                    <c:v>Aug</c:v>
                  </c:pt>
                  <c:pt idx="714">
                    <c:v>Sep</c:v>
                  </c:pt>
                  <c:pt idx="743">
                    <c:v>Oct</c:v>
                  </c:pt>
                  <c:pt idx="771">
                    <c:v>Nov</c:v>
                  </c:pt>
                  <c:pt idx="800">
                    <c:v>Dec</c:v>
                  </c:pt>
                  <c:pt idx="828">
                    <c:v>Jan</c:v>
                  </c:pt>
                  <c:pt idx="856">
                    <c:v>Feb</c:v>
                  </c:pt>
                  <c:pt idx="882">
                    <c:v>Mar</c:v>
                  </c:pt>
                  <c:pt idx="910">
                    <c:v>Apr</c:v>
                  </c:pt>
                </c:lvl>
                <c:lvl>
                  <c:pt idx="0">
                    <c:v>Qtr2</c:v>
                  </c:pt>
                  <c:pt idx="10">
                    <c:v>Qtr3</c:v>
                  </c:pt>
                  <c:pt idx="62">
                    <c:v>Qtr4</c:v>
                  </c:pt>
                  <c:pt idx="143">
                    <c:v>Qtr1</c:v>
                  </c:pt>
                  <c:pt idx="229">
                    <c:v>Qtr2</c:v>
                  </c:pt>
                  <c:pt idx="316">
                    <c:v>Qtr3</c:v>
                  </c:pt>
                  <c:pt idx="405">
                    <c:v>Qtr4</c:v>
                  </c:pt>
                  <c:pt idx="491">
                    <c:v>Qtr1</c:v>
                  </c:pt>
                  <c:pt idx="574">
                    <c:v>Qtr2</c:v>
                  </c:pt>
                  <c:pt idx="660">
                    <c:v>Qtr3</c:v>
                  </c:pt>
                  <c:pt idx="743">
                    <c:v>Qtr4</c:v>
                  </c:pt>
                  <c:pt idx="828">
                    <c:v>Qtr1</c:v>
                  </c:pt>
                  <c:pt idx="910">
                    <c:v>Qtr2</c:v>
                  </c:pt>
                </c:lvl>
                <c:lvl>
                  <c:pt idx="0">
                    <c:v>2023</c:v>
                  </c:pt>
                  <c:pt idx="143">
                    <c:v>2024</c:v>
                  </c:pt>
                  <c:pt idx="491">
                    <c:v>2025</c:v>
                  </c:pt>
                  <c:pt idx="828">
                    <c:v>2026</c:v>
                  </c:pt>
                </c:lvl>
              </c:multiLvlStrCache>
            </c:multiLvlStrRef>
          </c:cat>
          <c:val>
            <c:numRef>
              <c:f>Sheet1!$B$105:$B$1073</c:f>
              <c:numCache>
                <c:formatCode>General</c:formatCode>
                <c:ptCount val="916"/>
                <c:pt idx="0">
                  <c:v>3000</c:v>
                </c:pt>
                <c:pt idx="1">
                  <c:v>-775.77</c:v>
                </c:pt>
                <c:pt idx="2">
                  <c:v>-5.3</c:v>
                </c:pt>
                <c:pt idx="3">
                  <c:v>-1262.4000000000001</c:v>
                </c:pt>
                <c:pt idx="4">
                  <c:v>-1.25</c:v>
                </c:pt>
                <c:pt idx="5">
                  <c:v>-4.5</c:v>
                </c:pt>
                <c:pt idx="6">
                  <c:v>-3.4</c:v>
                </c:pt>
                <c:pt idx="7">
                  <c:v>0</c:v>
                </c:pt>
                <c:pt idx="8">
                  <c:v>1286.6399999999999</c:v>
                </c:pt>
                <c:pt idx="9">
                  <c:v>-2.99</c:v>
                </c:pt>
                <c:pt idx="10">
                  <c:v>-3</c:v>
                </c:pt>
                <c:pt idx="11">
                  <c:v>-900</c:v>
                </c:pt>
                <c:pt idx="12">
                  <c:v>1246.25</c:v>
                </c:pt>
                <c:pt idx="13">
                  <c:v>-4.3100000000000005</c:v>
                </c:pt>
                <c:pt idx="14">
                  <c:v>-27.11</c:v>
                </c:pt>
                <c:pt idx="15">
                  <c:v>-31.020000000000003</c:v>
                </c:pt>
                <c:pt idx="16">
                  <c:v>-2.98</c:v>
                </c:pt>
                <c:pt idx="17">
                  <c:v>-19.64</c:v>
                </c:pt>
                <c:pt idx="18">
                  <c:v>187.8</c:v>
                </c:pt>
                <c:pt idx="19">
                  <c:v>-46.879999999999995</c:v>
                </c:pt>
                <c:pt idx="20">
                  <c:v>-68.06</c:v>
                </c:pt>
                <c:pt idx="21">
                  <c:v>-16.8</c:v>
                </c:pt>
                <c:pt idx="22">
                  <c:v>-750</c:v>
                </c:pt>
                <c:pt idx="23">
                  <c:v>-2.99</c:v>
                </c:pt>
                <c:pt idx="24">
                  <c:v>-1.6</c:v>
                </c:pt>
                <c:pt idx="25">
                  <c:v>687.49</c:v>
                </c:pt>
                <c:pt idx="26">
                  <c:v>-900</c:v>
                </c:pt>
                <c:pt idx="27">
                  <c:v>762.23</c:v>
                </c:pt>
                <c:pt idx="28">
                  <c:v>-21.8</c:v>
                </c:pt>
                <c:pt idx="29">
                  <c:v>-37.96</c:v>
                </c:pt>
                <c:pt idx="30">
                  <c:v>-96.44</c:v>
                </c:pt>
                <c:pt idx="31">
                  <c:v>-39.74</c:v>
                </c:pt>
                <c:pt idx="32">
                  <c:v>-13.63</c:v>
                </c:pt>
                <c:pt idx="33">
                  <c:v>-2.99</c:v>
                </c:pt>
                <c:pt idx="34">
                  <c:v>-68.8</c:v>
                </c:pt>
                <c:pt idx="35">
                  <c:v>871.63</c:v>
                </c:pt>
                <c:pt idx="36">
                  <c:v>-39.74</c:v>
                </c:pt>
                <c:pt idx="37">
                  <c:v>-48.570000000000007</c:v>
                </c:pt>
                <c:pt idx="38">
                  <c:v>2000.45</c:v>
                </c:pt>
                <c:pt idx="39">
                  <c:v>-12.85</c:v>
                </c:pt>
                <c:pt idx="40">
                  <c:v>-13.01</c:v>
                </c:pt>
                <c:pt idx="41">
                  <c:v>-35.299999999999997</c:v>
                </c:pt>
                <c:pt idx="42">
                  <c:v>-70</c:v>
                </c:pt>
                <c:pt idx="43">
                  <c:v>-134.4</c:v>
                </c:pt>
                <c:pt idx="44">
                  <c:v>-37.369999999999997</c:v>
                </c:pt>
                <c:pt idx="45">
                  <c:v>-16.729999999999983</c:v>
                </c:pt>
                <c:pt idx="46">
                  <c:v>-107.04</c:v>
                </c:pt>
                <c:pt idx="47">
                  <c:v>-560.08999999999992</c:v>
                </c:pt>
                <c:pt idx="48">
                  <c:v>-90.39</c:v>
                </c:pt>
                <c:pt idx="49">
                  <c:v>-59.419999999999995</c:v>
                </c:pt>
                <c:pt idx="50">
                  <c:v>-89.090000000000032</c:v>
                </c:pt>
                <c:pt idx="51">
                  <c:v>-37.99</c:v>
                </c:pt>
                <c:pt idx="52">
                  <c:v>-8.32</c:v>
                </c:pt>
                <c:pt idx="53">
                  <c:v>-83.27</c:v>
                </c:pt>
                <c:pt idx="54">
                  <c:v>-54.150000000000006</c:v>
                </c:pt>
                <c:pt idx="55">
                  <c:v>-68.67</c:v>
                </c:pt>
                <c:pt idx="56">
                  <c:v>-9.8999999999999986</c:v>
                </c:pt>
                <c:pt idx="57">
                  <c:v>-8.9</c:v>
                </c:pt>
                <c:pt idx="58">
                  <c:v>-22.14</c:v>
                </c:pt>
                <c:pt idx="59">
                  <c:v>-67.429999999999993</c:v>
                </c:pt>
                <c:pt idx="60">
                  <c:v>-101.00999999999999</c:v>
                </c:pt>
                <c:pt idx="61">
                  <c:v>-43.5</c:v>
                </c:pt>
                <c:pt idx="62">
                  <c:v>-57.54</c:v>
                </c:pt>
                <c:pt idx="63">
                  <c:v>919.06</c:v>
                </c:pt>
                <c:pt idx="64">
                  <c:v>1963.74</c:v>
                </c:pt>
                <c:pt idx="65">
                  <c:v>-26.2</c:v>
                </c:pt>
                <c:pt idx="66">
                  <c:v>-15.54</c:v>
                </c:pt>
                <c:pt idx="67">
                  <c:v>-30.409999999999997</c:v>
                </c:pt>
                <c:pt idx="68">
                  <c:v>-83.98</c:v>
                </c:pt>
                <c:pt idx="69">
                  <c:v>-16.3</c:v>
                </c:pt>
                <c:pt idx="70">
                  <c:v>-348.51</c:v>
                </c:pt>
                <c:pt idx="71">
                  <c:v>-40.760000000000005</c:v>
                </c:pt>
                <c:pt idx="72">
                  <c:v>-775.02</c:v>
                </c:pt>
                <c:pt idx="73">
                  <c:v>-71.81</c:v>
                </c:pt>
                <c:pt idx="74">
                  <c:v>-97.12</c:v>
                </c:pt>
                <c:pt idx="75">
                  <c:v>-37.85</c:v>
                </c:pt>
                <c:pt idx="76">
                  <c:v>-41.25</c:v>
                </c:pt>
                <c:pt idx="77">
                  <c:v>-365.44</c:v>
                </c:pt>
                <c:pt idx="78">
                  <c:v>-28.270000000000003</c:v>
                </c:pt>
                <c:pt idx="79">
                  <c:v>-25.97</c:v>
                </c:pt>
                <c:pt idx="80">
                  <c:v>-8.89</c:v>
                </c:pt>
                <c:pt idx="81">
                  <c:v>-28.74</c:v>
                </c:pt>
                <c:pt idx="82">
                  <c:v>-103.88999999999999</c:v>
                </c:pt>
                <c:pt idx="83">
                  <c:v>-3.82</c:v>
                </c:pt>
                <c:pt idx="84">
                  <c:v>-16.689999999999998</c:v>
                </c:pt>
                <c:pt idx="85">
                  <c:v>-90.88</c:v>
                </c:pt>
                <c:pt idx="86">
                  <c:v>-27.120000000000033</c:v>
                </c:pt>
                <c:pt idx="87">
                  <c:v>-197.46</c:v>
                </c:pt>
                <c:pt idx="88">
                  <c:v>-50.81</c:v>
                </c:pt>
                <c:pt idx="89">
                  <c:v>-49.16</c:v>
                </c:pt>
                <c:pt idx="90">
                  <c:v>-116.37</c:v>
                </c:pt>
                <c:pt idx="91">
                  <c:v>-28.45</c:v>
                </c:pt>
                <c:pt idx="92">
                  <c:v>-120.5</c:v>
                </c:pt>
                <c:pt idx="93">
                  <c:v>-957.77</c:v>
                </c:pt>
                <c:pt idx="94">
                  <c:v>1888.36</c:v>
                </c:pt>
                <c:pt idx="95">
                  <c:v>1921.22</c:v>
                </c:pt>
                <c:pt idx="96">
                  <c:v>-23.45</c:v>
                </c:pt>
                <c:pt idx="97">
                  <c:v>-49.6</c:v>
                </c:pt>
                <c:pt idx="98">
                  <c:v>-40</c:v>
                </c:pt>
                <c:pt idx="99">
                  <c:v>-20.52</c:v>
                </c:pt>
                <c:pt idx="100">
                  <c:v>-55.96</c:v>
                </c:pt>
                <c:pt idx="101">
                  <c:v>-147.28</c:v>
                </c:pt>
                <c:pt idx="102">
                  <c:v>-14.5</c:v>
                </c:pt>
                <c:pt idx="103">
                  <c:v>-105.7</c:v>
                </c:pt>
                <c:pt idx="104">
                  <c:v>-6.73</c:v>
                </c:pt>
                <c:pt idx="105">
                  <c:v>-16</c:v>
                </c:pt>
                <c:pt idx="106">
                  <c:v>-777.57999999999993</c:v>
                </c:pt>
                <c:pt idx="107">
                  <c:v>-4.3</c:v>
                </c:pt>
                <c:pt idx="108">
                  <c:v>-4.0599999999999996</c:v>
                </c:pt>
                <c:pt idx="109">
                  <c:v>-10.59</c:v>
                </c:pt>
                <c:pt idx="110">
                  <c:v>-102.75</c:v>
                </c:pt>
                <c:pt idx="111">
                  <c:v>-90.240000000000009</c:v>
                </c:pt>
                <c:pt idx="112">
                  <c:v>-223.49</c:v>
                </c:pt>
                <c:pt idx="113">
                  <c:v>-21.78</c:v>
                </c:pt>
                <c:pt idx="114">
                  <c:v>-116.06</c:v>
                </c:pt>
                <c:pt idx="115">
                  <c:v>-146.63</c:v>
                </c:pt>
                <c:pt idx="116">
                  <c:v>-56.95</c:v>
                </c:pt>
                <c:pt idx="117">
                  <c:v>-63.230000000000004</c:v>
                </c:pt>
                <c:pt idx="118">
                  <c:v>-73.88</c:v>
                </c:pt>
                <c:pt idx="119">
                  <c:v>-93.96</c:v>
                </c:pt>
                <c:pt idx="120">
                  <c:v>-8.65</c:v>
                </c:pt>
                <c:pt idx="121">
                  <c:v>-63.019999999999996</c:v>
                </c:pt>
                <c:pt idx="122">
                  <c:v>-149.29</c:v>
                </c:pt>
                <c:pt idx="123">
                  <c:v>937.95</c:v>
                </c:pt>
                <c:pt idx="124">
                  <c:v>959.15000000000009</c:v>
                </c:pt>
                <c:pt idx="125">
                  <c:v>-169.46</c:v>
                </c:pt>
                <c:pt idx="126">
                  <c:v>-77.349999999999909</c:v>
                </c:pt>
                <c:pt idx="127">
                  <c:v>-1023.6800000000002</c:v>
                </c:pt>
                <c:pt idx="128">
                  <c:v>-24.309999999999995</c:v>
                </c:pt>
                <c:pt idx="129">
                  <c:v>2126.9699999999998</c:v>
                </c:pt>
                <c:pt idx="130">
                  <c:v>-24.9</c:v>
                </c:pt>
                <c:pt idx="131">
                  <c:v>-29.63</c:v>
                </c:pt>
                <c:pt idx="132">
                  <c:v>-473.92000000000007</c:v>
                </c:pt>
                <c:pt idx="133">
                  <c:v>-34.190000000000005</c:v>
                </c:pt>
                <c:pt idx="134">
                  <c:v>-44.81</c:v>
                </c:pt>
                <c:pt idx="135">
                  <c:v>-150.63999999999999</c:v>
                </c:pt>
                <c:pt idx="136">
                  <c:v>-108.66</c:v>
                </c:pt>
                <c:pt idx="137">
                  <c:v>-276.19</c:v>
                </c:pt>
                <c:pt idx="138">
                  <c:v>-172.79</c:v>
                </c:pt>
                <c:pt idx="139">
                  <c:v>-32.299999999999997</c:v>
                </c:pt>
                <c:pt idx="140">
                  <c:v>-69.510000000000005</c:v>
                </c:pt>
                <c:pt idx="141">
                  <c:v>-24.43</c:v>
                </c:pt>
                <c:pt idx="142">
                  <c:v>-26.43</c:v>
                </c:pt>
                <c:pt idx="143">
                  <c:v>-900</c:v>
                </c:pt>
                <c:pt idx="144">
                  <c:v>-292.51</c:v>
                </c:pt>
                <c:pt idx="145">
                  <c:v>3975.94</c:v>
                </c:pt>
                <c:pt idx="146">
                  <c:v>-19.600000000000001</c:v>
                </c:pt>
                <c:pt idx="147">
                  <c:v>-51.660000000000004</c:v>
                </c:pt>
                <c:pt idx="148">
                  <c:v>-10.1</c:v>
                </c:pt>
                <c:pt idx="149">
                  <c:v>-62.240000000000009</c:v>
                </c:pt>
                <c:pt idx="150">
                  <c:v>-271.10999999999996</c:v>
                </c:pt>
                <c:pt idx="151">
                  <c:v>-74.599999999999994</c:v>
                </c:pt>
                <c:pt idx="152">
                  <c:v>-820.42</c:v>
                </c:pt>
                <c:pt idx="153">
                  <c:v>-84.1</c:v>
                </c:pt>
                <c:pt idx="154">
                  <c:v>-85.04</c:v>
                </c:pt>
                <c:pt idx="155">
                  <c:v>-22.34</c:v>
                </c:pt>
                <c:pt idx="156">
                  <c:v>-118.3</c:v>
                </c:pt>
                <c:pt idx="157">
                  <c:v>-17.75</c:v>
                </c:pt>
                <c:pt idx="158">
                  <c:v>-35.61</c:v>
                </c:pt>
                <c:pt idx="159">
                  <c:v>-72.639999999999986</c:v>
                </c:pt>
                <c:pt idx="160">
                  <c:v>-106.8</c:v>
                </c:pt>
                <c:pt idx="161">
                  <c:v>-86.820000000000007</c:v>
                </c:pt>
                <c:pt idx="162">
                  <c:v>-3.7</c:v>
                </c:pt>
                <c:pt idx="163">
                  <c:v>-87.3</c:v>
                </c:pt>
                <c:pt idx="164">
                  <c:v>-21</c:v>
                </c:pt>
                <c:pt idx="165">
                  <c:v>-2.94</c:v>
                </c:pt>
                <c:pt idx="166">
                  <c:v>-36.69</c:v>
                </c:pt>
                <c:pt idx="167">
                  <c:v>-11.02</c:v>
                </c:pt>
                <c:pt idx="168">
                  <c:v>-17.489999999999998</c:v>
                </c:pt>
                <c:pt idx="169">
                  <c:v>-102.99</c:v>
                </c:pt>
                <c:pt idx="170">
                  <c:v>-182.89999999999998</c:v>
                </c:pt>
                <c:pt idx="171">
                  <c:v>-3.7</c:v>
                </c:pt>
                <c:pt idx="172">
                  <c:v>747.32999999999993</c:v>
                </c:pt>
                <c:pt idx="173">
                  <c:v>1675.14</c:v>
                </c:pt>
                <c:pt idx="174">
                  <c:v>-24.65</c:v>
                </c:pt>
                <c:pt idx="175">
                  <c:v>-98.649999999999991</c:v>
                </c:pt>
                <c:pt idx="176">
                  <c:v>-44.349999999999909</c:v>
                </c:pt>
                <c:pt idx="177">
                  <c:v>-13.1</c:v>
                </c:pt>
                <c:pt idx="178">
                  <c:v>-68.599999999999994</c:v>
                </c:pt>
                <c:pt idx="179">
                  <c:v>-32.44</c:v>
                </c:pt>
                <c:pt idx="180">
                  <c:v>-16</c:v>
                </c:pt>
                <c:pt idx="181">
                  <c:v>-166.27000000000004</c:v>
                </c:pt>
                <c:pt idx="182">
                  <c:v>-148.35000000000002</c:v>
                </c:pt>
                <c:pt idx="183">
                  <c:v>-190.21</c:v>
                </c:pt>
                <c:pt idx="184">
                  <c:v>-791.81999999999994</c:v>
                </c:pt>
                <c:pt idx="185">
                  <c:v>-29.75</c:v>
                </c:pt>
                <c:pt idx="186">
                  <c:v>-32.799999999999997</c:v>
                </c:pt>
                <c:pt idx="187">
                  <c:v>-45.69</c:v>
                </c:pt>
                <c:pt idx="188">
                  <c:v>-61.64</c:v>
                </c:pt>
                <c:pt idx="189">
                  <c:v>-61.339999999999996</c:v>
                </c:pt>
                <c:pt idx="190">
                  <c:v>-28.589999999999996</c:v>
                </c:pt>
                <c:pt idx="191">
                  <c:v>-13</c:v>
                </c:pt>
                <c:pt idx="192">
                  <c:v>-168.44</c:v>
                </c:pt>
                <c:pt idx="193">
                  <c:v>99</c:v>
                </c:pt>
                <c:pt idx="194">
                  <c:v>-7.14</c:v>
                </c:pt>
                <c:pt idx="195">
                  <c:v>-80.660000000000011</c:v>
                </c:pt>
                <c:pt idx="196">
                  <c:v>-34.36</c:v>
                </c:pt>
                <c:pt idx="197">
                  <c:v>-58.879999999999995</c:v>
                </c:pt>
                <c:pt idx="198">
                  <c:v>-1.3</c:v>
                </c:pt>
                <c:pt idx="199">
                  <c:v>4266.17</c:v>
                </c:pt>
                <c:pt idx="200">
                  <c:v>784.68</c:v>
                </c:pt>
                <c:pt idx="201">
                  <c:v>-183.23</c:v>
                </c:pt>
                <c:pt idx="202">
                  <c:v>-82.53</c:v>
                </c:pt>
                <c:pt idx="203">
                  <c:v>758.54000000000019</c:v>
                </c:pt>
                <c:pt idx="204">
                  <c:v>-22.09</c:v>
                </c:pt>
                <c:pt idx="205">
                  <c:v>-52</c:v>
                </c:pt>
                <c:pt idx="206">
                  <c:v>-5.58</c:v>
                </c:pt>
                <c:pt idx="207">
                  <c:v>-19.7</c:v>
                </c:pt>
                <c:pt idx="208">
                  <c:v>-52.05</c:v>
                </c:pt>
                <c:pt idx="209">
                  <c:v>-66.539999999999992</c:v>
                </c:pt>
                <c:pt idx="210">
                  <c:v>-581.79999999999995</c:v>
                </c:pt>
                <c:pt idx="211">
                  <c:v>-774.81999999999994</c:v>
                </c:pt>
                <c:pt idx="212">
                  <c:v>-24.87</c:v>
                </c:pt>
                <c:pt idx="213">
                  <c:v>-30.3</c:v>
                </c:pt>
                <c:pt idx="214">
                  <c:v>-121.97</c:v>
                </c:pt>
                <c:pt idx="215">
                  <c:v>-54.440000000000005</c:v>
                </c:pt>
                <c:pt idx="216">
                  <c:v>-432.25</c:v>
                </c:pt>
                <c:pt idx="217">
                  <c:v>-11.14</c:v>
                </c:pt>
                <c:pt idx="218">
                  <c:v>-2</c:v>
                </c:pt>
                <c:pt idx="219">
                  <c:v>-14.549999999999999</c:v>
                </c:pt>
                <c:pt idx="220">
                  <c:v>-74</c:v>
                </c:pt>
                <c:pt idx="221">
                  <c:v>-42.2</c:v>
                </c:pt>
                <c:pt idx="222">
                  <c:v>-17.649999999999999</c:v>
                </c:pt>
                <c:pt idx="223">
                  <c:v>-1.4</c:v>
                </c:pt>
                <c:pt idx="224">
                  <c:v>-136.83000000000001</c:v>
                </c:pt>
                <c:pt idx="225">
                  <c:v>1470.64</c:v>
                </c:pt>
                <c:pt idx="226">
                  <c:v>-113.39</c:v>
                </c:pt>
                <c:pt idx="227">
                  <c:v>-84.660000000000011</c:v>
                </c:pt>
                <c:pt idx="228">
                  <c:v>-16.41</c:v>
                </c:pt>
                <c:pt idx="229">
                  <c:v>-942.51999999999987</c:v>
                </c:pt>
                <c:pt idx="230">
                  <c:v>-254.51999999999995</c:v>
                </c:pt>
                <c:pt idx="231">
                  <c:v>1586.39</c:v>
                </c:pt>
                <c:pt idx="232">
                  <c:v>-3.3</c:v>
                </c:pt>
                <c:pt idx="233">
                  <c:v>-40.160000000000004</c:v>
                </c:pt>
                <c:pt idx="234">
                  <c:v>-71.95</c:v>
                </c:pt>
                <c:pt idx="235">
                  <c:v>-65.2</c:v>
                </c:pt>
                <c:pt idx="236">
                  <c:v>-102.12</c:v>
                </c:pt>
                <c:pt idx="237">
                  <c:v>-4</c:v>
                </c:pt>
                <c:pt idx="238">
                  <c:v>-818.59</c:v>
                </c:pt>
                <c:pt idx="239">
                  <c:v>-12.15</c:v>
                </c:pt>
                <c:pt idx="240">
                  <c:v>-160.33999999999997</c:v>
                </c:pt>
                <c:pt idx="241">
                  <c:v>-34.26</c:v>
                </c:pt>
                <c:pt idx="242">
                  <c:v>-25.95</c:v>
                </c:pt>
                <c:pt idx="243">
                  <c:v>-411</c:v>
                </c:pt>
                <c:pt idx="244">
                  <c:v>-4.6500000000000004</c:v>
                </c:pt>
                <c:pt idx="245">
                  <c:v>-251.85000000000002</c:v>
                </c:pt>
                <c:pt idx="246">
                  <c:v>-95.12</c:v>
                </c:pt>
                <c:pt idx="247">
                  <c:v>-99.860000000000014</c:v>
                </c:pt>
                <c:pt idx="248">
                  <c:v>110.55000000000001</c:v>
                </c:pt>
                <c:pt idx="249">
                  <c:v>-176.73000000000002</c:v>
                </c:pt>
                <c:pt idx="250">
                  <c:v>-5.5</c:v>
                </c:pt>
                <c:pt idx="251">
                  <c:v>-55.099999999999994</c:v>
                </c:pt>
                <c:pt idx="252">
                  <c:v>-5.45</c:v>
                </c:pt>
                <c:pt idx="253">
                  <c:v>-109.33</c:v>
                </c:pt>
                <c:pt idx="254">
                  <c:v>-140.18</c:v>
                </c:pt>
                <c:pt idx="255">
                  <c:v>-52.22</c:v>
                </c:pt>
                <c:pt idx="256">
                  <c:v>-440.01</c:v>
                </c:pt>
                <c:pt idx="257">
                  <c:v>732.99</c:v>
                </c:pt>
                <c:pt idx="258">
                  <c:v>1032.33</c:v>
                </c:pt>
                <c:pt idx="259">
                  <c:v>-47.99</c:v>
                </c:pt>
                <c:pt idx="260">
                  <c:v>-17.47</c:v>
                </c:pt>
                <c:pt idx="261">
                  <c:v>-48.999999999999993</c:v>
                </c:pt>
                <c:pt idx="262">
                  <c:v>-23.81</c:v>
                </c:pt>
                <c:pt idx="263">
                  <c:v>-10.199999999999999</c:v>
                </c:pt>
                <c:pt idx="264">
                  <c:v>-49.400000000000006</c:v>
                </c:pt>
                <c:pt idx="265">
                  <c:v>-787.53</c:v>
                </c:pt>
                <c:pt idx="266">
                  <c:v>-198.16</c:v>
                </c:pt>
                <c:pt idx="267">
                  <c:v>-53.68</c:v>
                </c:pt>
                <c:pt idx="268">
                  <c:v>-157.28</c:v>
                </c:pt>
                <c:pt idx="269">
                  <c:v>-2.7</c:v>
                </c:pt>
                <c:pt idx="270">
                  <c:v>-97.25</c:v>
                </c:pt>
                <c:pt idx="271">
                  <c:v>-2.8</c:v>
                </c:pt>
                <c:pt idx="272">
                  <c:v>-462.53</c:v>
                </c:pt>
                <c:pt idx="273">
                  <c:v>-79.94</c:v>
                </c:pt>
                <c:pt idx="274">
                  <c:v>-105.22</c:v>
                </c:pt>
                <c:pt idx="275">
                  <c:v>-29.84</c:v>
                </c:pt>
                <c:pt idx="276">
                  <c:v>-3.95</c:v>
                </c:pt>
                <c:pt idx="277">
                  <c:v>-213.51</c:v>
                </c:pt>
                <c:pt idx="278">
                  <c:v>-2.4</c:v>
                </c:pt>
                <c:pt idx="279">
                  <c:v>-45.61</c:v>
                </c:pt>
                <c:pt idx="280">
                  <c:v>-195.57</c:v>
                </c:pt>
                <c:pt idx="281">
                  <c:v>-49.18</c:v>
                </c:pt>
                <c:pt idx="282">
                  <c:v>-204.81000000000003</c:v>
                </c:pt>
                <c:pt idx="283">
                  <c:v>-15.05</c:v>
                </c:pt>
                <c:pt idx="284">
                  <c:v>-124.92999999999999</c:v>
                </c:pt>
                <c:pt idx="285">
                  <c:v>1856.87</c:v>
                </c:pt>
                <c:pt idx="286">
                  <c:v>-994.7</c:v>
                </c:pt>
                <c:pt idx="287">
                  <c:v>-9.6</c:v>
                </c:pt>
                <c:pt idx="288">
                  <c:v>1431.94</c:v>
                </c:pt>
                <c:pt idx="289">
                  <c:v>-34.04</c:v>
                </c:pt>
                <c:pt idx="290">
                  <c:v>-54.659999999999911</c:v>
                </c:pt>
                <c:pt idx="291">
                  <c:v>-44.269999999999996</c:v>
                </c:pt>
                <c:pt idx="292">
                  <c:v>-393.90999999999991</c:v>
                </c:pt>
                <c:pt idx="293">
                  <c:v>-70.490000000000009</c:v>
                </c:pt>
                <c:pt idx="294">
                  <c:v>-61.69</c:v>
                </c:pt>
                <c:pt idx="295">
                  <c:v>-3</c:v>
                </c:pt>
                <c:pt idx="296">
                  <c:v>-795.81</c:v>
                </c:pt>
                <c:pt idx="297">
                  <c:v>-14.370000000000001</c:v>
                </c:pt>
                <c:pt idx="298">
                  <c:v>-12.45</c:v>
                </c:pt>
                <c:pt idx="299">
                  <c:v>-49.959999999999994</c:v>
                </c:pt>
                <c:pt idx="300">
                  <c:v>-172.88</c:v>
                </c:pt>
                <c:pt idx="301">
                  <c:v>-82.9</c:v>
                </c:pt>
                <c:pt idx="302">
                  <c:v>-91.78</c:v>
                </c:pt>
                <c:pt idx="303">
                  <c:v>-5.0999999999999996</c:v>
                </c:pt>
                <c:pt idx="304">
                  <c:v>-9.9499999999999993</c:v>
                </c:pt>
                <c:pt idx="305">
                  <c:v>-24.900000000000002</c:v>
                </c:pt>
                <c:pt idx="306">
                  <c:v>-125.27999999999999</c:v>
                </c:pt>
                <c:pt idx="307">
                  <c:v>-130.22999999999999</c:v>
                </c:pt>
                <c:pt idx="308">
                  <c:v>-119.88000000000001</c:v>
                </c:pt>
                <c:pt idx="309">
                  <c:v>-65.440000000000012</c:v>
                </c:pt>
                <c:pt idx="310">
                  <c:v>40.080000000000041</c:v>
                </c:pt>
                <c:pt idx="311">
                  <c:v>-7.6300000000000008</c:v>
                </c:pt>
                <c:pt idx="312">
                  <c:v>-30.76</c:v>
                </c:pt>
                <c:pt idx="313">
                  <c:v>-39.67</c:v>
                </c:pt>
                <c:pt idx="314">
                  <c:v>-202.05</c:v>
                </c:pt>
                <c:pt idx="315">
                  <c:v>-302.55</c:v>
                </c:pt>
                <c:pt idx="316">
                  <c:v>2251.96</c:v>
                </c:pt>
                <c:pt idx="317">
                  <c:v>264.07</c:v>
                </c:pt>
                <c:pt idx="318">
                  <c:v>-14.650000000000091</c:v>
                </c:pt>
                <c:pt idx="319">
                  <c:v>-95.62</c:v>
                </c:pt>
                <c:pt idx="320">
                  <c:v>-27.650000000000002</c:v>
                </c:pt>
                <c:pt idx="321">
                  <c:v>-213.54000000000002</c:v>
                </c:pt>
                <c:pt idx="322">
                  <c:v>-50.349999999999994</c:v>
                </c:pt>
                <c:pt idx="323">
                  <c:v>-11.1</c:v>
                </c:pt>
                <c:pt idx="324">
                  <c:v>-43.6</c:v>
                </c:pt>
                <c:pt idx="325">
                  <c:v>-801.2700000000001</c:v>
                </c:pt>
                <c:pt idx="326">
                  <c:v>-23.810000000000002</c:v>
                </c:pt>
                <c:pt idx="327">
                  <c:v>1802.77</c:v>
                </c:pt>
                <c:pt idx="328">
                  <c:v>-127.16000000000001</c:v>
                </c:pt>
                <c:pt idx="329">
                  <c:v>-48.07</c:v>
                </c:pt>
                <c:pt idx="330">
                  <c:v>-65.649999999999991</c:v>
                </c:pt>
                <c:pt idx="331">
                  <c:v>-71.86</c:v>
                </c:pt>
                <c:pt idx="332">
                  <c:v>-22.169999999999995</c:v>
                </c:pt>
                <c:pt idx="333">
                  <c:v>-7.1</c:v>
                </c:pt>
                <c:pt idx="334">
                  <c:v>-86.169999999999987</c:v>
                </c:pt>
                <c:pt idx="335">
                  <c:v>-280.15999999999997</c:v>
                </c:pt>
                <c:pt idx="336">
                  <c:v>-22.019999999999996</c:v>
                </c:pt>
                <c:pt idx="337">
                  <c:v>-187.37</c:v>
                </c:pt>
                <c:pt idx="338">
                  <c:v>-513.01</c:v>
                </c:pt>
                <c:pt idx="339">
                  <c:v>-532.58000000000004</c:v>
                </c:pt>
                <c:pt idx="340">
                  <c:v>-168.57999999999998</c:v>
                </c:pt>
                <c:pt idx="341">
                  <c:v>30.400000000000006</c:v>
                </c:pt>
                <c:pt idx="342">
                  <c:v>-81.849999999999994</c:v>
                </c:pt>
                <c:pt idx="343">
                  <c:v>-109.97000000000001</c:v>
                </c:pt>
                <c:pt idx="344">
                  <c:v>0</c:v>
                </c:pt>
                <c:pt idx="345">
                  <c:v>-194.51999999999998</c:v>
                </c:pt>
                <c:pt idx="346">
                  <c:v>-2.4</c:v>
                </c:pt>
                <c:pt idx="347">
                  <c:v>1725.0900000000001</c:v>
                </c:pt>
                <c:pt idx="348">
                  <c:v>126.49</c:v>
                </c:pt>
                <c:pt idx="349">
                  <c:v>-40.6</c:v>
                </c:pt>
                <c:pt idx="350">
                  <c:v>33.979999999999997</c:v>
                </c:pt>
                <c:pt idx="351">
                  <c:v>-5.28</c:v>
                </c:pt>
                <c:pt idx="352">
                  <c:v>-93.24</c:v>
                </c:pt>
                <c:pt idx="353">
                  <c:v>-50.83</c:v>
                </c:pt>
                <c:pt idx="354">
                  <c:v>-45.38</c:v>
                </c:pt>
                <c:pt idx="355">
                  <c:v>-84.16</c:v>
                </c:pt>
                <c:pt idx="356">
                  <c:v>-14.3</c:v>
                </c:pt>
                <c:pt idx="357">
                  <c:v>-51.230000000000004</c:v>
                </c:pt>
                <c:pt idx="358">
                  <c:v>-96.28</c:v>
                </c:pt>
                <c:pt idx="359">
                  <c:v>-14.9</c:v>
                </c:pt>
                <c:pt idx="360">
                  <c:v>-160.11000000000001</c:v>
                </c:pt>
                <c:pt idx="361">
                  <c:v>-178.03000000000003</c:v>
                </c:pt>
                <c:pt idx="362">
                  <c:v>-139.53000000000003</c:v>
                </c:pt>
                <c:pt idx="363">
                  <c:v>-73.14</c:v>
                </c:pt>
                <c:pt idx="364">
                  <c:v>-156.68</c:v>
                </c:pt>
                <c:pt idx="365">
                  <c:v>-25.85</c:v>
                </c:pt>
                <c:pt idx="366">
                  <c:v>-84.160000000000011</c:v>
                </c:pt>
                <c:pt idx="367">
                  <c:v>-219.54</c:v>
                </c:pt>
                <c:pt idx="368">
                  <c:v>-143.41999999999999</c:v>
                </c:pt>
                <c:pt idx="369">
                  <c:v>-117.49000000000001</c:v>
                </c:pt>
                <c:pt idx="370">
                  <c:v>-9.3000000000000007</c:v>
                </c:pt>
                <c:pt idx="371">
                  <c:v>-10.050000000000001</c:v>
                </c:pt>
                <c:pt idx="372">
                  <c:v>126.19000000000001</c:v>
                </c:pt>
                <c:pt idx="373">
                  <c:v>1554.8400000000004</c:v>
                </c:pt>
                <c:pt idx="374">
                  <c:v>-32.31</c:v>
                </c:pt>
                <c:pt idx="375">
                  <c:v>-30.669999999999998</c:v>
                </c:pt>
                <c:pt idx="376">
                  <c:v>1256.6399999999999</c:v>
                </c:pt>
                <c:pt idx="377">
                  <c:v>163.71</c:v>
                </c:pt>
                <c:pt idx="378">
                  <c:v>-80.89</c:v>
                </c:pt>
                <c:pt idx="379">
                  <c:v>-100.44999999999999</c:v>
                </c:pt>
                <c:pt idx="380">
                  <c:v>-132.76</c:v>
                </c:pt>
                <c:pt idx="381">
                  <c:v>-17.350000000000001</c:v>
                </c:pt>
                <c:pt idx="382">
                  <c:v>-42.78</c:v>
                </c:pt>
                <c:pt idx="383">
                  <c:v>-50.879999999999995</c:v>
                </c:pt>
                <c:pt idx="384">
                  <c:v>-352.2</c:v>
                </c:pt>
                <c:pt idx="385">
                  <c:v>-44.49</c:v>
                </c:pt>
                <c:pt idx="386">
                  <c:v>-13.55</c:v>
                </c:pt>
                <c:pt idx="387">
                  <c:v>-60.2</c:v>
                </c:pt>
                <c:pt idx="388">
                  <c:v>-43.02</c:v>
                </c:pt>
                <c:pt idx="389">
                  <c:v>-56.350000000000009</c:v>
                </c:pt>
                <c:pt idx="390">
                  <c:v>-49.150000000000006</c:v>
                </c:pt>
                <c:pt idx="391">
                  <c:v>-38.950000000000003</c:v>
                </c:pt>
                <c:pt idx="392">
                  <c:v>-35.519999999999996</c:v>
                </c:pt>
                <c:pt idx="393">
                  <c:v>-39.210000000000008</c:v>
                </c:pt>
                <c:pt idx="394">
                  <c:v>-273.93</c:v>
                </c:pt>
                <c:pt idx="395">
                  <c:v>-164.25</c:v>
                </c:pt>
                <c:pt idx="396">
                  <c:v>-72.61</c:v>
                </c:pt>
                <c:pt idx="397">
                  <c:v>-388.43999999999994</c:v>
                </c:pt>
                <c:pt idx="398">
                  <c:v>-214.95999999999998</c:v>
                </c:pt>
                <c:pt idx="399">
                  <c:v>-162.46</c:v>
                </c:pt>
                <c:pt idx="400">
                  <c:v>-75.97</c:v>
                </c:pt>
                <c:pt idx="401">
                  <c:v>-312.67</c:v>
                </c:pt>
                <c:pt idx="402">
                  <c:v>-203.54</c:v>
                </c:pt>
                <c:pt idx="403">
                  <c:v>-33.31</c:v>
                </c:pt>
                <c:pt idx="404">
                  <c:v>-76.660000000000011</c:v>
                </c:pt>
                <c:pt idx="405">
                  <c:v>2761.27</c:v>
                </c:pt>
                <c:pt idx="406">
                  <c:v>140.12</c:v>
                </c:pt>
                <c:pt idx="407">
                  <c:v>-67.099999999999994</c:v>
                </c:pt>
                <c:pt idx="408">
                  <c:v>-198.72</c:v>
                </c:pt>
                <c:pt idx="409">
                  <c:v>-19.579999999999998</c:v>
                </c:pt>
                <c:pt idx="410">
                  <c:v>-75.5</c:v>
                </c:pt>
                <c:pt idx="411">
                  <c:v>-16.509999999999998</c:v>
                </c:pt>
                <c:pt idx="412">
                  <c:v>-36.64</c:v>
                </c:pt>
                <c:pt idx="413">
                  <c:v>-165.52</c:v>
                </c:pt>
                <c:pt idx="414">
                  <c:v>-17.29</c:v>
                </c:pt>
                <c:pt idx="415">
                  <c:v>-31.400000000000006</c:v>
                </c:pt>
                <c:pt idx="416">
                  <c:v>-84.670000000000016</c:v>
                </c:pt>
                <c:pt idx="417">
                  <c:v>-49.89</c:v>
                </c:pt>
                <c:pt idx="418">
                  <c:v>-40.900000000000006</c:v>
                </c:pt>
                <c:pt idx="419">
                  <c:v>-4.05</c:v>
                </c:pt>
                <c:pt idx="420">
                  <c:v>-86.009999999999991</c:v>
                </c:pt>
                <c:pt idx="421">
                  <c:v>-32.339999999999996</c:v>
                </c:pt>
                <c:pt idx="422">
                  <c:v>-45.06</c:v>
                </c:pt>
                <c:pt idx="423">
                  <c:v>-31</c:v>
                </c:pt>
                <c:pt idx="424">
                  <c:v>165.60000000000002</c:v>
                </c:pt>
                <c:pt idx="425">
                  <c:v>-152.95000000000002</c:v>
                </c:pt>
                <c:pt idx="426">
                  <c:v>-10.7</c:v>
                </c:pt>
                <c:pt idx="427">
                  <c:v>-91.32</c:v>
                </c:pt>
                <c:pt idx="428">
                  <c:v>-20.97</c:v>
                </c:pt>
                <c:pt idx="429">
                  <c:v>-25.5</c:v>
                </c:pt>
                <c:pt idx="430">
                  <c:v>-130.38000000000002</c:v>
                </c:pt>
                <c:pt idx="431">
                  <c:v>-30.5</c:v>
                </c:pt>
                <c:pt idx="432">
                  <c:v>-206.32999999999998</c:v>
                </c:pt>
                <c:pt idx="433">
                  <c:v>-117.37</c:v>
                </c:pt>
                <c:pt idx="434">
                  <c:v>3049.46</c:v>
                </c:pt>
                <c:pt idx="435">
                  <c:v>-104.45</c:v>
                </c:pt>
                <c:pt idx="436">
                  <c:v>4.1000000000000014</c:v>
                </c:pt>
                <c:pt idx="437">
                  <c:v>-140.43</c:v>
                </c:pt>
                <c:pt idx="438">
                  <c:v>-2.04</c:v>
                </c:pt>
                <c:pt idx="439">
                  <c:v>-46.2</c:v>
                </c:pt>
                <c:pt idx="440">
                  <c:v>-104.71000000000001</c:v>
                </c:pt>
                <c:pt idx="441">
                  <c:v>-50.399999999999991</c:v>
                </c:pt>
                <c:pt idx="442">
                  <c:v>-9.8099999999999987</c:v>
                </c:pt>
                <c:pt idx="443">
                  <c:v>-57.580000000000005</c:v>
                </c:pt>
                <c:pt idx="444">
                  <c:v>97.53</c:v>
                </c:pt>
                <c:pt idx="445">
                  <c:v>-109.74</c:v>
                </c:pt>
                <c:pt idx="446">
                  <c:v>-220.03</c:v>
                </c:pt>
                <c:pt idx="447">
                  <c:v>326.54000000000013</c:v>
                </c:pt>
                <c:pt idx="448">
                  <c:v>-63.83</c:v>
                </c:pt>
                <c:pt idx="449">
                  <c:v>-41.260000000000005</c:v>
                </c:pt>
                <c:pt idx="450">
                  <c:v>-110.1</c:v>
                </c:pt>
                <c:pt idx="451">
                  <c:v>-297.95999999999998</c:v>
                </c:pt>
                <c:pt idx="452">
                  <c:v>-196.93</c:v>
                </c:pt>
                <c:pt idx="453">
                  <c:v>-86.4</c:v>
                </c:pt>
                <c:pt idx="454">
                  <c:v>-98.09</c:v>
                </c:pt>
                <c:pt idx="455">
                  <c:v>-4.0199999999999996</c:v>
                </c:pt>
                <c:pt idx="456">
                  <c:v>-9.3100000000000023</c:v>
                </c:pt>
                <c:pt idx="457">
                  <c:v>-41.9</c:v>
                </c:pt>
                <c:pt idx="458">
                  <c:v>809.36</c:v>
                </c:pt>
                <c:pt idx="459">
                  <c:v>-216.33</c:v>
                </c:pt>
                <c:pt idx="460">
                  <c:v>-453.53</c:v>
                </c:pt>
                <c:pt idx="461">
                  <c:v>-137.61000000000001</c:v>
                </c:pt>
                <c:pt idx="462">
                  <c:v>2031.1999999999998</c:v>
                </c:pt>
                <c:pt idx="463">
                  <c:v>-50.760000000000005</c:v>
                </c:pt>
                <c:pt idx="464">
                  <c:v>-118.78000000000002</c:v>
                </c:pt>
                <c:pt idx="465">
                  <c:v>-39.42</c:v>
                </c:pt>
                <c:pt idx="466">
                  <c:v>-177.09000000000003</c:v>
                </c:pt>
                <c:pt idx="467">
                  <c:v>-64.930000000000007</c:v>
                </c:pt>
                <c:pt idx="468">
                  <c:v>-123.50000000000001</c:v>
                </c:pt>
                <c:pt idx="469">
                  <c:v>-90.19</c:v>
                </c:pt>
                <c:pt idx="470">
                  <c:v>-30.8</c:v>
                </c:pt>
                <c:pt idx="471">
                  <c:v>-59.01</c:v>
                </c:pt>
                <c:pt idx="472">
                  <c:v>1886.98</c:v>
                </c:pt>
                <c:pt idx="473">
                  <c:v>-159.44999999999999</c:v>
                </c:pt>
                <c:pt idx="474">
                  <c:v>-61.989999999999995</c:v>
                </c:pt>
                <c:pt idx="475">
                  <c:v>-418.73</c:v>
                </c:pt>
                <c:pt idx="476">
                  <c:v>-108.5</c:v>
                </c:pt>
                <c:pt idx="477">
                  <c:v>-84.570000000000007</c:v>
                </c:pt>
                <c:pt idx="478">
                  <c:v>-142.88</c:v>
                </c:pt>
                <c:pt idx="479">
                  <c:v>-372.55</c:v>
                </c:pt>
                <c:pt idx="480">
                  <c:v>-19.73</c:v>
                </c:pt>
                <c:pt idx="481">
                  <c:v>-28.65</c:v>
                </c:pt>
                <c:pt idx="482">
                  <c:v>-139.04999999999998</c:v>
                </c:pt>
                <c:pt idx="483">
                  <c:v>1758.07</c:v>
                </c:pt>
                <c:pt idx="484">
                  <c:v>-9.5</c:v>
                </c:pt>
                <c:pt idx="485">
                  <c:v>-49.099999999999994</c:v>
                </c:pt>
                <c:pt idx="486">
                  <c:v>-119.00000000000001</c:v>
                </c:pt>
                <c:pt idx="487">
                  <c:v>-83.85</c:v>
                </c:pt>
                <c:pt idx="488">
                  <c:v>-55.900000000000006</c:v>
                </c:pt>
                <c:pt idx="489">
                  <c:v>-1099.46</c:v>
                </c:pt>
                <c:pt idx="490">
                  <c:v>-365.21999999999997</c:v>
                </c:pt>
                <c:pt idx="491">
                  <c:v>1770.0900000000004</c:v>
                </c:pt>
                <c:pt idx="492">
                  <c:v>-117.38</c:v>
                </c:pt>
                <c:pt idx="493">
                  <c:v>-54.650000000000006</c:v>
                </c:pt>
                <c:pt idx="494">
                  <c:v>-8.56</c:v>
                </c:pt>
                <c:pt idx="495">
                  <c:v>-67.099999999999994</c:v>
                </c:pt>
                <c:pt idx="496">
                  <c:v>-123.7</c:v>
                </c:pt>
                <c:pt idx="497">
                  <c:v>-28.369999999999997</c:v>
                </c:pt>
                <c:pt idx="498">
                  <c:v>-66.510000000000005</c:v>
                </c:pt>
                <c:pt idx="499">
                  <c:v>-153.80999999999997</c:v>
                </c:pt>
                <c:pt idx="500">
                  <c:v>-127.84</c:v>
                </c:pt>
                <c:pt idx="501">
                  <c:v>-26.5</c:v>
                </c:pt>
                <c:pt idx="502">
                  <c:v>-41.56</c:v>
                </c:pt>
                <c:pt idx="503">
                  <c:v>-3.4</c:v>
                </c:pt>
                <c:pt idx="504">
                  <c:v>-11</c:v>
                </c:pt>
                <c:pt idx="505">
                  <c:v>-19.979999999999997</c:v>
                </c:pt>
                <c:pt idx="506">
                  <c:v>-113.11000000000003</c:v>
                </c:pt>
                <c:pt idx="507">
                  <c:v>-56.97</c:v>
                </c:pt>
                <c:pt idx="508">
                  <c:v>20.7</c:v>
                </c:pt>
                <c:pt idx="509">
                  <c:v>-116.53999999999999</c:v>
                </c:pt>
                <c:pt idx="510">
                  <c:v>-26.65</c:v>
                </c:pt>
                <c:pt idx="511">
                  <c:v>-242.20999999999998</c:v>
                </c:pt>
                <c:pt idx="512">
                  <c:v>-5.9</c:v>
                </c:pt>
                <c:pt idx="513">
                  <c:v>-94.42</c:v>
                </c:pt>
                <c:pt idx="514">
                  <c:v>-2.1</c:v>
                </c:pt>
                <c:pt idx="515">
                  <c:v>-449.83000000000004</c:v>
                </c:pt>
                <c:pt idx="516">
                  <c:v>-72.929999999999993</c:v>
                </c:pt>
                <c:pt idx="517">
                  <c:v>4687.83</c:v>
                </c:pt>
                <c:pt idx="518">
                  <c:v>-108.80999999999999</c:v>
                </c:pt>
                <c:pt idx="519">
                  <c:v>-12.370000000000001</c:v>
                </c:pt>
                <c:pt idx="520">
                  <c:v>-150.30000000000001</c:v>
                </c:pt>
                <c:pt idx="521">
                  <c:v>-22.3</c:v>
                </c:pt>
                <c:pt idx="522">
                  <c:v>-918</c:v>
                </c:pt>
                <c:pt idx="523">
                  <c:v>-35.950000000000003</c:v>
                </c:pt>
                <c:pt idx="524">
                  <c:v>-92.97</c:v>
                </c:pt>
                <c:pt idx="525">
                  <c:v>-20.349999999999998</c:v>
                </c:pt>
                <c:pt idx="526">
                  <c:v>-42.92</c:v>
                </c:pt>
                <c:pt idx="527">
                  <c:v>-164.85</c:v>
                </c:pt>
                <c:pt idx="528">
                  <c:v>-23.5</c:v>
                </c:pt>
                <c:pt idx="529">
                  <c:v>-7.4499999999999993</c:v>
                </c:pt>
                <c:pt idx="530">
                  <c:v>-165.96000000000004</c:v>
                </c:pt>
                <c:pt idx="531">
                  <c:v>-340.59</c:v>
                </c:pt>
                <c:pt idx="532">
                  <c:v>-88</c:v>
                </c:pt>
                <c:pt idx="533">
                  <c:v>-84.8</c:v>
                </c:pt>
                <c:pt idx="534">
                  <c:v>-68.47999999999999</c:v>
                </c:pt>
                <c:pt idx="535">
                  <c:v>-70.8</c:v>
                </c:pt>
                <c:pt idx="536">
                  <c:v>-239.72000000000003</c:v>
                </c:pt>
                <c:pt idx="537">
                  <c:v>-19.899999999999999</c:v>
                </c:pt>
                <c:pt idx="538">
                  <c:v>-324.67</c:v>
                </c:pt>
                <c:pt idx="539">
                  <c:v>-21.009999999999998</c:v>
                </c:pt>
                <c:pt idx="540">
                  <c:v>-18.63</c:v>
                </c:pt>
                <c:pt idx="541">
                  <c:v>2014.52</c:v>
                </c:pt>
                <c:pt idx="542">
                  <c:v>1949.9799999999998</c:v>
                </c:pt>
                <c:pt idx="543">
                  <c:v>-884.7</c:v>
                </c:pt>
                <c:pt idx="544">
                  <c:v>-66.03</c:v>
                </c:pt>
                <c:pt idx="545">
                  <c:v>-1091.73</c:v>
                </c:pt>
                <c:pt idx="546">
                  <c:v>7786.31</c:v>
                </c:pt>
                <c:pt idx="547">
                  <c:v>-31.97</c:v>
                </c:pt>
                <c:pt idx="548">
                  <c:v>-25.7</c:v>
                </c:pt>
                <c:pt idx="549">
                  <c:v>-157.95000000000002</c:v>
                </c:pt>
                <c:pt idx="550">
                  <c:v>-45.2</c:v>
                </c:pt>
                <c:pt idx="551">
                  <c:v>3.17</c:v>
                </c:pt>
                <c:pt idx="552">
                  <c:v>-67.33</c:v>
                </c:pt>
                <c:pt idx="553">
                  <c:v>-85.77</c:v>
                </c:pt>
                <c:pt idx="554">
                  <c:v>-38.549999999999997</c:v>
                </c:pt>
                <c:pt idx="555">
                  <c:v>-3.44</c:v>
                </c:pt>
                <c:pt idx="556">
                  <c:v>-92.93</c:v>
                </c:pt>
                <c:pt idx="557">
                  <c:v>-119.22</c:v>
                </c:pt>
                <c:pt idx="558">
                  <c:v>-90.850000000000009</c:v>
                </c:pt>
                <c:pt idx="559">
                  <c:v>-28.370000000000026</c:v>
                </c:pt>
                <c:pt idx="560">
                  <c:v>-217.32999999999998</c:v>
                </c:pt>
                <c:pt idx="561">
                  <c:v>-143.9</c:v>
                </c:pt>
                <c:pt idx="562">
                  <c:v>-12.55</c:v>
                </c:pt>
                <c:pt idx="563">
                  <c:v>-291.83</c:v>
                </c:pt>
                <c:pt idx="564">
                  <c:v>-71.609999999999985</c:v>
                </c:pt>
                <c:pt idx="565">
                  <c:v>-27.5</c:v>
                </c:pt>
                <c:pt idx="566">
                  <c:v>-349.57000000000005</c:v>
                </c:pt>
                <c:pt idx="567">
                  <c:v>-302.38</c:v>
                </c:pt>
                <c:pt idx="568">
                  <c:v>-19.16</c:v>
                </c:pt>
                <c:pt idx="569">
                  <c:v>-153.41000000000003</c:v>
                </c:pt>
                <c:pt idx="570">
                  <c:v>-1060.08</c:v>
                </c:pt>
                <c:pt idx="571">
                  <c:v>-352.71</c:v>
                </c:pt>
                <c:pt idx="572">
                  <c:v>-129.71000000000004</c:v>
                </c:pt>
                <c:pt idx="573">
                  <c:v>1788.8700000000001</c:v>
                </c:pt>
                <c:pt idx="574">
                  <c:v>2270.94</c:v>
                </c:pt>
                <c:pt idx="575">
                  <c:v>-67.570000000000007</c:v>
                </c:pt>
                <c:pt idx="576">
                  <c:v>-66.850000000000009</c:v>
                </c:pt>
                <c:pt idx="577">
                  <c:v>-87.15</c:v>
                </c:pt>
                <c:pt idx="578">
                  <c:v>-161.20000000000002</c:v>
                </c:pt>
                <c:pt idx="579">
                  <c:v>-11.43</c:v>
                </c:pt>
                <c:pt idx="580">
                  <c:v>-154.57000000000002</c:v>
                </c:pt>
                <c:pt idx="581">
                  <c:v>-41</c:v>
                </c:pt>
                <c:pt idx="582">
                  <c:v>-158.11000000000001</c:v>
                </c:pt>
                <c:pt idx="583">
                  <c:v>-43.599999999999994</c:v>
                </c:pt>
                <c:pt idx="584">
                  <c:v>-113.46</c:v>
                </c:pt>
                <c:pt idx="585">
                  <c:v>-329.09000000000003</c:v>
                </c:pt>
                <c:pt idx="586">
                  <c:v>46.790000000000006</c:v>
                </c:pt>
                <c:pt idx="587">
                  <c:v>-38.200000000000003</c:v>
                </c:pt>
                <c:pt idx="588">
                  <c:v>-94.48</c:v>
                </c:pt>
                <c:pt idx="589">
                  <c:v>-68.599999999999994</c:v>
                </c:pt>
                <c:pt idx="590">
                  <c:v>-157.95000000000002</c:v>
                </c:pt>
                <c:pt idx="591">
                  <c:v>-69.05</c:v>
                </c:pt>
                <c:pt idx="592">
                  <c:v>-220.27</c:v>
                </c:pt>
                <c:pt idx="593">
                  <c:v>-15.37</c:v>
                </c:pt>
                <c:pt idx="594">
                  <c:v>-4</c:v>
                </c:pt>
                <c:pt idx="595">
                  <c:v>-104.18</c:v>
                </c:pt>
                <c:pt idx="596">
                  <c:v>-24.48</c:v>
                </c:pt>
                <c:pt idx="597">
                  <c:v>-444.76</c:v>
                </c:pt>
                <c:pt idx="598">
                  <c:v>-103.57000000000001</c:v>
                </c:pt>
                <c:pt idx="599">
                  <c:v>-132.85000000000002</c:v>
                </c:pt>
                <c:pt idx="600">
                  <c:v>-69.56</c:v>
                </c:pt>
                <c:pt idx="601">
                  <c:v>-929.58</c:v>
                </c:pt>
                <c:pt idx="602">
                  <c:v>-47</c:v>
                </c:pt>
                <c:pt idx="603">
                  <c:v>3987.9399999999996</c:v>
                </c:pt>
                <c:pt idx="604">
                  <c:v>10.76</c:v>
                </c:pt>
                <c:pt idx="605">
                  <c:v>85.6</c:v>
                </c:pt>
                <c:pt idx="606">
                  <c:v>673.29</c:v>
                </c:pt>
                <c:pt idx="607">
                  <c:v>-119.22</c:v>
                </c:pt>
                <c:pt idx="608">
                  <c:v>-188.20000000000002</c:v>
                </c:pt>
                <c:pt idx="609">
                  <c:v>-117.51</c:v>
                </c:pt>
                <c:pt idx="610">
                  <c:v>-204.21000000000004</c:v>
                </c:pt>
                <c:pt idx="611">
                  <c:v>1115.8900000000003</c:v>
                </c:pt>
                <c:pt idx="612">
                  <c:v>276.57</c:v>
                </c:pt>
                <c:pt idx="613">
                  <c:v>-188.59</c:v>
                </c:pt>
                <c:pt idx="614">
                  <c:v>-49.9</c:v>
                </c:pt>
                <c:pt idx="615">
                  <c:v>-83.21</c:v>
                </c:pt>
                <c:pt idx="616">
                  <c:v>-13.25</c:v>
                </c:pt>
                <c:pt idx="617">
                  <c:v>-15.85</c:v>
                </c:pt>
                <c:pt idx="618">
                  <c:v>-1643.7800000000002</c:v>
                </c:pt>
                <c:pt idx="619">
                  <c:v>-150.98000000000002</c:v>
                </c:pt>
                <c:pt idx="620">
                  <c:v>-173.98</c:v>
                </c:pt>
                <c:pt idx="621">
                  <c:v>-73.64</c:v>
                </c:pt>
                <c:pt idx="622">
                  <c:v>-19.79</c:v>
                </c:pt>
                <c:pt idx="623">
                  <c:v>-178.92</c:v>
                </c:pt>
                <c:pt idx="624">
                  <c:v>-345.12</c:v>
                </c:pt>
                <c:pt idx="625">
                  <c:v>-100.53999999999999</c:v>
                </c:pt>
                <c:pt idx="626">
                  <c:v>-34.19</c:v>
                </c:pt>
                <c:pt idx="627">
                  <c:v>-170.37</c:v>
                </c:pt>
                <c:pt idx="628">
                  <c:v>-39.820000000000007</c:v>
                </c:pt>
                <c:pt idx="629">
                  <c:v>-923.79</c:v>
                </c:pt>
                <c:pt idx="630">
                  <c:v>-186.1</c:v>
                </c:pt>
                <c:pt idx="631">
                  <c:v>2479.29</c:v>
                </c:pt>
                <c:pt idx="632">
                  <c:v>-577.13000000000011</c:v>
                </c:pt>
                <c:pt idx="633">
                  <c:v>-20.909999999999997</c:v>
                </c:pt>
                <c:pt idx="634">
                  <c:v>1459.7900000000002</c:v>
                </c:pt>
                <c:pt idx="635">
                  <c:v>-291.27999999999997</c:v>
                </c:pt>
                <c:pt idx="636">
                  <c:v>78.390000000000015</c:v>
                </c:pt>
                <c:pt idx="637">
                  <c:v>-4.6500000000000004</c:v>
                </c:pt>
                <c:pt idx="638">
                  <c:v>-43.6</c:v>
                </c:pt>
                <c:pt idx="639">
                  <c:v>-135.38999999999999</c:v>
                </c:pt>
                <c:pt idx="640">
                  <c:v>-35.299999999999997</c:v>
                </c:pt>
                <c:pt idx="641">
                  <c:v>-66.719999999999814</c:v>
                </c:pt>
                <c:pt idx="642">
                  <c:v>-20.85</c:v>
                </c:pt>
                <c:pt idx="643">
                  <c:v>-50.82</c:v>
                </c:pt>
                <c:pt idx="644">
                  <c:v>-50.54</c:v>
                </c:pt>
                <c:pt idx="645">
                  <c:v>-28.75</c:v>
                </c:pt>
                <c:pt idx="646">
                  <c:v>-19.979999999999997</c:v>
                </c:pt>
                <c:pt idx="647">
                  <c:v>-959.94</c:v>
                </c:pt>
                <c:pt idx="648">
                  <c:v>-4.71</c:v>
                </c:pt>
                <c:pt idx="649">
                  <c:v>-763.99</c:v>
                </c:pt>
                <c:pt idx="650">
                  <c:v>-26.949999999999996</c:v>
                </c:pt>
                <c:pt idx="651">
                  <c:v>-132.72999999999999</c:v>
                </c:pt>
                <c:pt idx="652">
                  <c:v>-118.5</c:v>
                </c:pt>
                <c:pt idx="653">
                  <c:v>-972.12</c:v>
                </c:pt>
                <c:pt idx="654">
                  <c:v>-445.90999999999997</c:v>
                </c:pt>
                <c:pt idx="655">
                  <c:v>-505.09</c:v>
                </c:pt>
                <c:pt idx="656">
                  <c:v>-29.57</c:v>
                </c:pt>
                <c:pt idx="657">
                  <c:v>-209.23</c:v>
                </c:pt>
                <c:pt idx="658">
                  <c:v>-43.6</c:v>
                </c:pt>
                <c:pt idx="659">
                  <c:v>3168.2400000000002</c:v>
                </c:pt>
                <c:pt idx="660">
                  <c:v>-271.67</c:v>
                </c:pt>
                <c:pt idx="661">
                  <c:v>-47.05</c:v>
                </c:pt>
                <c:pt idx="662">
                  <c:v>66.08</c:v>
                </c:pt>
                <c:pt idx="663">
                  <c:v>-31.799999999999997</c:v>
                </c:pt>
                <c:pt idx="664">
                  <c:v>-26.6</c:v>
                </c:pt>
                <c:pt idx="665">
                  <c:v>-171.39999999999998</c:v>
                </c:pt>
                <c:pt idx="666">
                  <c:v>-18.05</c:v>
                </c:pt>
                <c:pt idx="667">
                  <c:v>-18.490000000000002</c:v>
                </c:pt>
                <c:pt idx="668">
                  <c:v>-36.58</c:v>
                </c:pt>
                <c:pt idx="669">
                  <c:v>-65.22</c:v>
                </c:pt>
                <c:pt idx="670">
                  <c:v>-46.78</c:v>
                </c:pt>
                <c:pt idx="671">
                  <c:v>-588.16999999999996</c:v>
                </c:pt>
                <c:pt idx="672">
                  <c:v>-958.82</c:v>
                </c:pt>
                <c:pt idx="673">
                  <c:v>-6.29</c:v>
                </c:pt>
                <c:pt idx="674">
                  <c:v>-5.45</c:v>
                </c:pt>
                <c:pt idx="675">
                  <c:v>-41.86</c:v>
                </c:pt>
                <c:pt idx="676">
                  <c:v>-105.67</c:v>
                </c:pt>
                <c:pt idx="677">
                  <c:v>-23.200000000000003</c:v>
                </c:pt>
                <c:pt idx="678">
                  <c:v>0</c:v>
                </c:pt>
                <c:pt idx="679">
                  <c:v>0</c:v>
                </c:pt>
                <c:pt idx="680">
                  <c:v>0</c:v>
                </c:pt>
                <c:pt idx="681">
                  <c:v>0</c:v>
                </c:pt>
                <c:pt idx="682">
                  <c:v>0</c:v>
                </c:pt>
                <c:pt idx="683">
                  <c:v>0</c:v>
                </c:pt>
                <c:pt idx="684">
                  <c:v>0</c:v>
                </c:pt>
                <c:pt idx="685">
                  <c:v>0</c:v>
                </c:pt>
                <c:pt idx="686">
                  <c:v>0</c:v>
                </c:pt>
                <c:pt idx="687">
                  <c:v>-2.2400000000000002</c:v>
                </c:pt>
                <c:pt idx="688">
                  <c:v>-113.07</c:v>
                </c:pt>
                <c:pt idx="689">
                  <c:v>-274.53999999999996</c:v>
                </c:pt>
                <c:pt idx="690">
                  <c:v>-352.95</c:v>
                </c:pt>
                <c:pt idx="691">
                  <c:v>-160.72</c:v>
                </c:pt>
                <c:pt idx="692">
                  <c:v>-32.700000000000003</c:v>
                </c:pt>
                <c:pt idx="693">
                  <c:v>-921.1</c:v>
                </c:pt>
                <c:pt idx="694">
                  <c:v>-68.2</c:v>
                </c:pt>
                <c:pt idx="695">
                  <c:v>-7</c:v>
                </c:pt>
                <c:pt idx="696">
                  <c:v>-100.60999999999999</c:v>
                </c:pt>
                <c:pt idx="697">
                  <c:v>-146.07</c:v>
                </c:pt>
                <c:pt idx="698">
                  <c:v>-384.41999999999996</c:v>
                </c:pt>
                <c:pt idx="699">
                  <c:v>-899.47</c:v>
                </c:pt>
                <c:pt idx="700">
                  <c:v>-23</c:v>
                </c:pt>
                <c:pt idx="701">
                  <c:v>-34.190000000000005</c:v>
                </c:pt>
                <c:pt idx="702">
                  <c:v>-150.01000000000002</c:v>
                </c:pt>
                <c:pt idx="703">
                  <c:v>-125.61</c:v>
                </c:pt>
                <c:pt idx="704">
                  <c:v>-19.63</c:v>
                </c:pt>
                <c:pt idx="705">
                  <c:v>-503.6</c:v>
                </c:pt>
                <c:pt idx="706">
                  <c:v>-166.70999999999998</c:v>
                </c:pt>
                <c:pt idx="707">
                  <c:v>-59.45</c:v>
                </c:pt>
                <c:pt idx="708">
                  <c:v>-37.440000000000005</c:v>
                </c:pt>
                <c:pt idx="709">
                  <c:v>-4.2699999999999996</c:v>
                </c:pt>
                <c:pt idx="710">
                  <c:v>-3.65</c:v>
                </c:pt>
                <c:pt idx="711">
                  <c:v>1177.2500000000002</c:v>
                </c:pt>
                <c:pt idx="712">
                  <c:v>-175.24999999999997</c:v>
                </c:pt>
                <c:pt idx="713">
                  <c:v>-123.77000000000001</c:v>
                </c:pt>
                <c:pt idx="714">
                  <c:v>1899.5199999999998</c:v>
                </c:pt>
                <c:pt idx="715">
                  <c:v>-124.76000000000002</c:v>
                </c:pt>
                <c:pt idx="716">
                  <c:v>-50</c:v>
                </c:pt>
                <c:pt idx="717">
                  <c:v>-128.9</c:v>
                </c:pt>
                <c:pt idx="718">
                  <c:v>-12.899999999999999</c:v>
                </c:pt>
                <c:pt idx="719">
                  <c:v>-194.14</c:v>
                </c:pt>
                <c:pt idx="720">
                  <c:v>85.05</c:v>
                </c:pt>
                <c:pt idx="721">
                  <c:v>-47.63</c:v>
                </c:pt>
                <c:pt idx="722">
                  <c:v>-34.31</c:v>
                </c:pt>
                <c:pt idx="723">
                  <c:v>-8.24</c:v>
                </c:pt>
                <c:pt idx="724">
                  <c:v>-51.540000000000006</c:v>
                </c:pt>
                <c:pt idx="725">
                  <c:v>-69.960000000000008</c:v>
                </c:pt>
                <c:pt idx="726">
                  <c:v>-144.64999999999998</c:v>
                </c:pt>
                <c:pt idx="727">
                  <c:v>-145.83000000000001</c:v>
                </c:pt>
                <c:pt idx="728">
                  <c:v>-112.05999999999999</c:v>
                </c:pt>
                <c:pt idx="729">
                  <c:v>-252.60999999999999</c:v>
                </c:pt>
                <c:pt idx="730">
                  <c:v>-9.2899999999999991</c:v>
                </c:pt>
                <c:pt idx="731">
                  <c:v>-41.55</c:v>
                </c:pt>
                <c:pt idx="732">
                  <c:v>-50.78</c:v>
                </c:pt>
                <c:pt idx="733">
                  <c:v>-158.45000000000002</c:v>
                </c:pt>
                <c:pt idx="734">
                  <c:v>-69.61</c:v>
                </c:pt>
                <c:pt idx="735">
                  <c:v>-264.49</c:v>
                </c:pt>
                <c:pt idx="736">
                  <c:v>-262.86</c:v>
                </c:pt>
                <c:pt idx="737">
                  <c:v>-922.79</c:v>
                </c:pt>
                <c:pt idx="738">
                  <c:v>-34.849999999999994</c:v>
                </c:pt>
                <c:pt idx="739">
                  <c:v>-24.45</c:v>
                </c:pt>
                <c:pt idx="740">
                  <c:v>-69.47</c:v>
                </c:pt>
                <c:pt idx="741">
                  <c:v>1804.4299999999996</c:v>
                </c:pt>
                <c:pt idx="742">
                  <c:v>-4379.0499999999993</c:v>
                </c:pt>
                <c:pt idx="743">
                  <c:v>-1183.99</c:v>
                </c:pt>
                <c:pt idx="744">
                  <c:v>-38.67999999999995</c:v>
                </c:pt>
                <c:pt idx="745">
                  <c:v>-106.43</c:v>
                </c:pt>
                <c:pt idx="746">
                  <c:v>-80.52000000000001</c:v>
                </c:pt>
                <c:pt idx="747">
                  <c:v>-364.29</c:v>
                </c:pt>
                <c:pt idx="748">
                  <c:v>-42.49</c:v>
                </c:pt>
                <c:pt idx="749">
                  <c:v>-322.38</c:v>
                </c:pt>
                <c:pt idx="750">
                  <c:v>-34.31</c:v>
                </c:pt>
                <c:pt idx="751">
                  <c:v>-5.85</c:v>
                </c:pt>
                <c:pt idx="752">
                  <c:v>-175.62</c:v>
                </c:pt>
                <c:pt idx="753">
                  <c:v>-5.99</c:v>
                </c:pt>
                <c:pt idx="754">
                  <c:v>-75.900000000000006</c:v>
                </c:pt>
                <c:pt idx="755">
                  <c:v>-12.04</c:v>
                </c:pt>
                <c:pt idx="756">
                  <c:v>-82.98</c:v>
                </c:pt>
                <c:pt idx="757">
                  <c:v>-153.19</c:v>
                </c:pt>
                <c:pt idx="758">
                  <c:v>-51.309999999999995</c:v>
                </c:pt>
                <c:pt idx="759">
                  <c:v>-115.86999999999999</c:v>
                </c:pt>
                <c:pt idx="760">
                  <c:v>-6.25</c:v>
                </c:pt>
                <c:pt idx="761">
                  <c:v>-10.33</c:v>
                </c:pt>
                <c:pt idx="762">
                  <c:v>-6.6</c:v>
                </c:pt>
                <c:pt idx="763">
                  <c:v>-134.59</c:v>
                </c:pt>
                <c:pt idx="764">
                  <c:v>-311.62</c:v>
                </c:pt>
                <c:pt idx="765">
                  <c:v>-138.51</c:v>
                </c:pt>
                <c:pt idx="766">
                  <c:v>-1061.6099999999999</c:v>
                </c:pt>
                <c:pt idx="767">
                  <c:v>140.68</c:v>
                </c:pt>
                <c:pt idx="768">
                  <c:v>156.9</c:v>
                </c:pt>
                <c:pt idx="769">
                  <c:v>2220.0700000000002</c:v>
                </c:pt>
                <c:pt idx="770">
                  <c:v>1713.0500000000002</c:v>
                </c:pt>
                <c:pt idx="771">
                  <c:v>-142.59</c:v>
                </c:pt>
                <c:pt idx="772">
                  <c:v>-21.6</c:v>
                </c:pt>
                <c:pt idx="773">
                  <c:v>-1174.98</c:v>
                </c:pt>
                <c:pt idx="774">
                  <c:v>-660.06</c:v>
                </c:pt>
                <c:pt idx="775">
                  <c:v>-10.19</c:v>
                </c:pt>
                <c:pt idx="776">
                  <c:v>-104.54</c:v>
                </c:pt>
                <c:pt idx="777">
                  <c:v>-48.690000000000005</c:v>
                </c:pt>
                <c:pt idx="778">
                  <c:v>-262.01</c:v>
                </c:pt>
                <c:pt idx="779">
                  <c:v>-8.6300000000000008</c:v>
                </c:pt>
                <c:pt idx="780">
                  <c:v>-17.059999999999999</c:v>
                </c:pt>
                <c:pt idx="781">
                  <c:v>21.5</c:v>
                </c:pt>
                <c:pt idx="782">
                  <c:v>-5.25</c:v>
                </c:pt>
                <c:pt idx="783">
                  <c:v>-271.5</c:v>
                </c:pt>
                <c:pt idx="784">
                  <c:v>-15.16</c:v>
                </c:pt>
                <c:pt idx="785">
                  <c:v>-161.9</c:v>
                </c:pt>
                <c:pt idx="786">
                  <c:v>-302.95</c:v>
                </c:pt>
                <c:pt idx="787">
                  <c:v>-32.21</c:v>
                </c:pt>
                <c:pt idx="788">
                  <c:v>-13.989999999999998</c:v>
                </c:pt>
                <c:pt idx="789">
                  <c:v>-3.15</c:v>
                </c:pt>
                <c:pt idx="790">
                  <c:v>-68.52</c:v>
                </c:pt>
                <c:pt idx="791">
                  <c:v>-102.55</c:v>
                </c:pt>
                <c:pt idx="792">
                  <c:v>193.44</c:v>
                </c:pt>
                <c:pt idx="793">
                  <c:v>-8.6100000000000012</c:v>
                </c:pt>
                <c:pt idx="794">
                  <c:v>-353.33</c:v>
                </c:pt>
                <c:pt idx="795">
                  <c:v>-1.39</c:v>
                </c:pt>
                <c:pt idx="796">
                  <c:v>-4.62</c:v>
                </c:pt>
                <c:pt idx="797">
                  <c:v>2384.0499999999997</c:v>
                </c:pt>
                <c:pt idx="798">
                  <c:v>-178.16000000000003</c:v>
                </c:pt>
                <c:pt idx="799">
                  <c:v>-50.47</c:v>
                </c:pt>
                <c:pt idx="800">
                  <c:v>999.37999999999988</c:v>
                </c:pt>
                <c:pt idx="801">
                  <c:v>-35.200000000000003</c:v>
                </c:pt>
                <c:pt idx="802">
                  <c:v>-9.6</c:v>
                </c:pt>
                <c:pt idx="803">
                  <c:v>-151.44999999999999</c:v>
                </c:pt>
                <c:pt idx="804">
                  <c:v>-308.25</c:v>
                </c:pt>
                <c:pt idx="805">
                  <c:v>-158.85999999999999</c:v>
                </c:pt>
                <c:pt idx="806">
                  <c:v>-7.12</c:v>
                </c:pt>
                <c:pt idx="807">
                  <c:v>-88.820000000000007</c:v>
                </c:pt>
                <c:pt idx="808">
                  <c:v>-565.07999999999993</c:v>
                </c:pt>
                <c:pt idx="809">
                  <c:v>-38.799999999999997</c:v>
                </c:pt>
                <c:pt idx="810">
                  <c:v>-139.72</c:v>
                </c:pt>
                <c:pt idx="811">
                  <c:v>-56.3</c:v>
                </c:pt>
                <c:pt idx="812">
                  <c:v>-44.39</c:v>
                </c:pt>
                <c:pt idx="813">
                  <c:v>-74.78</c:v>
                </c:pt>
                <c:pt idx="814">
                  <c:v>-2.79</c:v>
                </c:pt>
                <c:pt idx="815">
                  <c:v>-14.8</c:v>
                </c:pt>
                <c:pt idx="816">
                  <c:v>-76.240000000000009</c:v>
                </c:pt>
                <c:pt idx="817">
                  <c:v>181.37</c:v>
                </c:pt>
                <c:pt idx="818">
                  <c:v>31.99</c:v>
                </c:pt>
                <c:pt idx="819">
                  <c:v>-18.75</c:v>
                </c:pt>
                <c:pt idx="820">
                  <c:v>-72.09</c:v>
                </c:pt>
                <c:pt idx="821">
                  <c:v>-337.43</c:v>
                </c:pt>
                <c:pt idx="822">
                  <c:v>-82.48</c:v>
                </c:pt>
                <c:pt idx="823">
                  <c:v>-126.03999999999999</c:v>
                </c:pt>
                <c:pt idx="824">
                  <c:v>-7.09</c:v>
                </c:pt>
                <c:pt idx="825">
                  <c:v>-148.78</c:v>
                </c:pt>
                <c:pt idx="826">
                  <c:v>-407.65</c:v>
                </c:pt>
                <c:pt idx="827">
                  <c:v>4322.7500000000009</c:v>
                </c:pt>
                <c:pt idx="828">
                  <c:v>-148.44999999999999</c:v>
                </c:pt>
                <c:pt idx="829">
                  <c:v>2168.77</c:v>
                </c:pt>
                <c:pt idx="830">
                  <c:v>-18.52</c:v>
                </c:pt>
                <c:pt idx="831">
                  <c:v>192.3</c:v>
                </c:pt>
                <c:pt idx="832">
                  <c:v>-48.8</c:v>
                </c:pt>
                <c:pt idx="833">
                  <c:v>-85.300000000000011</c:v>
                </c:pt>
                <c:pt idx="834">
                  <c:v>-30.409999999999997</c:v>
                </c:pt>
                <c:pt idx="835">
                  <c:v>-126.63999999999999</c:v>
                </c:pt>
                <c:pt idx="836">
                  <c:v>-300</c:v>
                </c:pt>
                <c:pt idx="837">
                  <c:v>-86.81</c:v>
                </c:pt>
                <c:pt idx="838">
                  <c:v>7</c:v>
                </c:pt>
                <c:pt idx="839">
                  <c:v>-8.1999999999999993</c:v>
                </c:pt>
                <c:pt idx="840">
                  <c:v>-6.16</c:v>
                </c:pt>
                <c:pt idx="841">
                  <c:v>-70.05</c:v>
                </c:pt>
                <c:pt idx="842">
                  <c:v>-81.849999999999994</c:v>
                </c:pt>
                <c:pt idx="843">
                  <c:v>-57.239999999999995</c:v>
                </c:pt>
                <c:pt idx="844">
                  <c:v>-20.96</c:v>
                </c:pt>
                <c:pt idx="845">
                  <c:v>-7.38</c:v>
                </c:pt>
                <c:pt idx="846">
                  <c:v>-59.96</c:v>
                </c:pt>
                <c:pt idx="847">
                  <c:v>-448.52000000000004</c:v>
                </c:pt>
                <c:pt idx="848">
                  <c:v>-259.3</c:v>
                </c:pt>
                <c:pt idx="849">
                  <c:v>-204.39000000000004</c:v>
                </c:pt>
                <c:pt idx="850">
                  <c:v>-82.34</c:v>
                </c:pt>
                <c:pt idx="851">
                  <c:v>-101.43999999999998</c:v>
                </c:pt>
                <c:pt idx="852">
                  <c:v>26.700000000000003</c:v>
                </c:pt>
                <c:pt idx="853">
                  <c:v>-643.56999999999994</c:v>
                </c:pt>
                <c:pt idx="854">
                  <c:v>-108.42999999999999</c:v>
                </c:pt>
                <c:pt idx="855">
                  <c:v>-2942.4700000000007</c:v>
                </c:pt>
                <c:pt idx="856">
                  <c:v>-105.24000000000001</c:v>
                </c:pt>
                <c:pt idx="857">
                  <c:v>2212.0500000000006</c:v>
                </c:pt>
                <c:pt idx="858">
                  <c:v>-9.69</c:v>
                </c:pt>
                <c:pt idx="859">
                  <c:v>-303.75</c:v>
                </c:pt>
                <c:pt idx="860">
                  <c:v>-47.07</c:v>
                </c:pt>
                <c:pt idx="861">
                  <c:v>-11.21</c:v>
                </c:pt>
                <c:pt idx="862">
                  <c:v>-87.98</c:v>
                </c:pt>
                <c:pt idx="863">
                  <c:v>-135.22</c:v>
                </c:pt>
                <c:pt idx="864">
                  <c:v>-21.2</c:v>
                </c:pt>
                <c:pt idx="865">
                  <c:v>-49.17</c:v>
                </c:pt>
                <c:pt idx="866">
                  <c:v>-45.94</c:v>
                </c:pt>
                <c:pt idx="867">
                  <c:v>-845.57</c:v>
                </c:pt>
                <c:pt idx="868">
                  <c:v>13.9</c:v>
                </c:pt>
                <c:pt idx="869">
                  <c:v>-114.27</c:v>
                </c:pt>
                <c:pt idx="870">
                  <c:v>-31.6</c:v>
                </c:pt>
                <c:pt idx="871">
                  <c:v>-3.99</c:v>
                </c:pt>
                <c:pt idx="872">
                  <c:v>-24.98</c:v>
                </c:pt>
                <c:pt idx="873">
                  <c:v>-13.469999999999999</c:v>
                </c:pt>
                <c:pt idx="874">
                  <c:v>-18.5</c:v>
                </c:pt>
                <c:pt idx="875">
                  <c:v>-85.710000000000008</c:v>
                </c:pt>
                <c:pt idx="876">
                  <c:v>-105.75999999999999</c:v>
                </c:pt>
                <c:pt idx="877">
                  <c:v>-32.700000000000003</c:v>
                </c:pt>
                <c:pt idx="878">
                  <c:v>-32</c:v>
                </c:pt>
                <c:pt idx="879">
                  <c:v>-15.4</c:v>
                </c:pt>
                <c:pt idx="880">
                  <c:v>-946.88</c:v>
                </c:pt>
                <c:pt idx="881">
                  <c:v>959.29999999999984</c:v>
                </c:pt>
                <c:pt idx="882">
                  <c:v>-39.06</c:v>
                </c:pt>
                <c:pt idx="883">
                  <c:v>-3.15</c:v>
                </c:pt>
                <c:pt idx="884">
                  <c:v>-8.99</c:v>
                </c:pt>
                <c:pt idx="885">
                  <c:v>-590.04999999999995</c:v>
                </c:pt>
                <c:pt idx="886">
                  <c:v>-3.31</c:v>
                </c:pt>
                <c:pt idx="887">
                  <c:v>-81.89</c:v>
                </c:pt>
                <c:pt idx="888">
                  <c:v>-152.13999999999999</c:v>
                </c:pt>
                <c:pt idx="889">
                  <c:v>-28.58</c:v>
                </c:pt>
                <c:pt idx="890">
                  <c:v>-55.43</c:v>
                </c:pt>
                <c:pt idx="891">
                  <c:v>-3</c:v>
                </c:pt>
                <c:pt idx="892">
                  <c:v>-90.36</c:v>
                </c:pt>
                <c:pt idx="893">
                  <c:v>873.85000000000014</c:v>
                </c:pt>
                <c:pt idx="894">
                  <c:v>6.6799999999999979</c:v>
                </c:pt>
                <c:pt idx="895">
                  <c:v>3304.9500000000003</c:v>
                </c:pt>
                <c:pt idx="896">
                  <c:v>-597.84</c:v>
                </c:pt>
                <c:pt idx="897">
                  <c:v>25.879999999999995</c:v>
                </c:pt>
                <c:pt idx="898">
                  <c:v>-438.16</c:v>
                </c:pt>
                <c:pt idx="899">
                  <c:v>-1628.57</c:v>
                </c:pt>
                <c:pt idx="900">
                  <c:v>-99.81</c:v>
                </c:pt>
                <c:pt idx="901">
                  <c:v>29145.629999999997</c:v>
                </c:pt>
                <c:pt idx="902">
                  <c:v>-15.27</c:v>
                </c:pt>
                <c:pt idx="903">
                  <c:v>-87.99</c:v>
                </c:pt>
                <c:pt idx="904">
                  <c:v>-12.1</c:v>
                </c:pt>
                <c:pt idx="905">
                  <c:v>-33.130000000000003</c:v>
                </c:pt>
                <c:pt idx="906">
                  <c:v>-128.25</c:v>
                </c:pt>
                <c:pt idx="907">
                  <c:v>-132.74</c:v>
                </c:pt>
                <c:pt idx="908">
                  <c:v>-32.18</c:v>
                </c:pt>
                <c:pt idx="909">
                  <c:v>-93</c:v>
                </c:pt>
                <c:pt idx="910">
                  <c:v>-1250</c:v>
                </c:pt>
                <c:pt idx="911">
                  <c:v>-75.98</c:v>
                </c:pt>
                <c:pt idx="912">
                  <c:v>-127.26</c:v>
                </c:pt>
                <c:pt idx="913">
                  <c:v>-830.62000000000012</c:v>
                </c:pt>
                <c:pt idx="914">
                  <c:v>-756.29000000000008</c:v>
                </c:pt>
                <c:pt idx="915">
                  <c:v>-969.6</c:v>
                </c:pt>
              </c:numCache>
            </c:numRef>
          </c:val>
          <c:extLst>
            <c:ext xmlns:c16="http://schemas.microsoft.com/office/drawing/2014/chart" uri="{C3380CC4-5D6E-409C-BE32-E72D297353CC}">
              <c16:uniqueId val="{00000000-9BA8-44A5-B5B4-3E1261D13386}"/>
            </c:ext>
          </c:extLst>
        </c:ser>
        <c:dLbls>
          <c:showLegendKey val="0"/>
          <c:showVal val="0"/>
          <c:showCatName val="0"/>
          <c:showSerName val="0"/>
          <c:showPercent val="0"/>
          <c:showBubbleSize val="0"/>
        </c:dLbls>
        <c:gapWidth val="219"/>
        <c:overlap val="-27"/>
        <c:axId val="826443999"/>
        <c:axId val="826437759"/>
      </c:barChart>
      <c:catAx>
        <c:axId val="82644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37759"/>
        <c:crossesAt val="0"/>
        <c:auto val="1"/>
        <c:lblAlgn val="ctr"/>
        <c:lblOffset val="100"/>
        <c:noMultiLvlLbl val="0"/>
      </c:catAx>
      <c:valAx>
        <c:axId val="82643775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43999"/>
        <c:crosses val="max"/>
        <c:crossBetween val="between"/>
      </c:valAx>
      <c:spPr>
        <a:noFill/>
        <a:ln>
          <a:noFill/>
        </a:ln>
        <a:effectLst/>
      </c:spPr>
    </c:plotArea>
    <c:legend>
      <c:legendPos val="r"/>
      <c:layout>
        <c:manualLayout>
          <c:xMode val="edge"/>
          <c:yMode val="edge"/>
          <c:x val="0.7062015827743815"/>
          <c:y val="3.6804379283655035E-2"/>
          <c:w val="0.15328627410075241"/>
          <c:h val="0.12320282986372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Sheet1!$AH$156</c:f>
              <c:strCache>
                <c:ptCount val="1"/>
                <c:pt idx="0">
                  <c:v>Ingresos</c:v>
                </c:pt>
              </c:strCache>
            </c:strRef>
          </c:tx>
          <c:spPr>
            <a:solidFill>
              <a:schemeClr val="accent1"/>
            </a:solidFill>
            <a:ln>
              <a:noFill/>
            </a:ln>
            <a:effectLst/>
          </c:spPr>
          <c:invertIfNegative val="0"/>
          <c:cat>
            <c:multiLvlStrRef>
              <c:f>Sheet1!$AG$157:$AG$4492</c:f>
              <c:multiLvlStrCache>
                <c:ptCount val="3385"/>
                <c:lvl>
                  <c:pt idx="0">
                    <c:v>BIZUM A FAVOR DE RICARDO PAZ RODRIGUEZ CONCEPTO: sena </c:v>
                  </c:pt>
                  <c:pt idx="1">
                    <c:v>BIZUM A FAVOR DE RICARDO PAZ RODRIGUEZ CONCEPTO: Sin concepto </c:v>
                  </c:pt>
                  <c:pt idx="2">
                    <c:v>COMPRA EN EL CORTE INGLES DEPARTAM., CON LA TARJETA : 5489133208122208 EL 2023-06-14 </c:v>
                  </c:pt>
                  <c:pt idx="3">
                    <c:v>Apple pay: COMPRA EN (2538) STARBUKS QUEVEDO, CON LA TARJETA : 5489133208122208 EL 2023-06-15 </c:v>
                  </c:pt>
                  <c:pt idx="4">
                    <c:v>COMPRA EN MANOLO BAKES, CON LA TARJETA : 5489133208122208 EL 2023-06-19 </c:v>
                  </c:pt>
                  <c:pt idx="5">
                    <c:v>TRANSFERENCIA A FAVOR DE Jesús González CONCEPTO: Fianza + Proporcional Junio </c:v>
                  </c:pt>
                  <c:pt idx="6">
                    <c:v>COMPRA EN EL CORTE INGLES DEPARTAM., CON LA TARJETA : 5489133208122208 EL 2023-06-21 </c:v>
                  </c:pt>
                  <c:pt idx="7">
                    <c:v>COMPRA EN AYTO MADRID DEPORTES, CON LA TARJETA : 5489133208122208 EL 2023-06-24 </c:v>
                  </c:pt>
                  <c:pt idx="8">
                    <c:v>Apple pay: COMPRA EN (2538) STARBUKS QUEVEDO, CON LA TARJETA : 5489133208122208 EL 2023-06-26 </c:v>
                  </c:pt>
                  <c:pt idx="9">
                    <c:v>BIZUM A FAVOR DE NICOLAS PEREZ PANTO CONCEPTO: iCloud </c:v>
                  </c:pt>
                  <c:pt idx="10">
                    <c:v>Apple pay: COMPRA EN ALCAMPO S A MORATALAZ, CON LA TARJETA : 5489133208360204 EL 2023-06-28 </c:v>
                  </c:pt>
                  <c:pt idx="11">
                    <c:v>Apple pay: COMPRA EN MANOLO BAKES, CON LA TARJETA : 5489133208122208 EL 2023-06-28 </c:v>
                  </c:pt>
                  <c:pt idx="12">
                    <c:v>COMPRA EN APPLE.COM/BILL, CON LA TARJETA : 5489133208360204 EL 2023-06-27 </c:v>
                  </c:pt>
                  <c:pt idx="13">
                    <c:v>Apple pay: COMPRA EN TIGER LA GAVIA, CON LA TARJETA : 5489133208122208 EL 2023-07-01 </c:v>
                  </c:pt>
                  <c:pt idx="14">
                    <c:v>TRANSFERENCIA A FAVOR DE Jesus González </c:v>
                  </c:pt>
                  <c:pt idx="15">
                    <c:v>Apple pay: COMPRA EN ALCAMPO S A MORATALAZ, CON LA TARJETA : 5489133208122208 EL 2023-07-05 </c:v>
                  </c:pt>
                  <c:pt idx="16">
                    <c:v>Apple pay: COMPRA EN KFC MORATALAZ 124, CON LA TARJETA : 5489133208122208 EL 2023-07-05 </c:v>
                  </c:pt>
                  <c:pt idx="17">
                    <c:v>Apple pay: COMPRA EN KFC MORATALAZ 124, CON LA TARJETA : 5489133208122208 EL 2023-07-06 </c:v>
                  </c:pt>
                  <c:pt idx="18">
                    <c:v>Apple pay: COMPRA EN MERCADONA MANUEL MACHADO, CON LA TARJETA : 5489133208122208 EL 2023-07-06 </c:v>
                  </c:pt>
                  <c:pt idx="19">
                    <c:v>BIZUM A FAVOR DE RICARDO PAZ RODRIGUEZ CONCEPTO: Orange junio </c:v>
                  </c:pt>
                  <c:pt idx="20">
                    <c:v>Apple pay: COMPRA EN ALCAMPO S A MORATALAZ, CON LA TARJETA : 5489133208122208 EL 2023-07-08 </c:v>
                  </c:pt>
                  <c:pt idx="21">
                    <c:v>Apple pay: COMPRA EN MERCADONA MANUEL MACHADO, CON LA TARJETA : 5489133208122208 EL 2023-07-08 </c:v>
                  </c:pt>
                  <c:pt idx="22">
                    <c:v>Apple pay: COMPRA EN MARKET QUEVEDO, CON LA TARJETA : 5489133208122208 EL 2023-07-11 </c:v>
                  </c:pt>
                  <c:pt idx="23">
                    <c:v>Apple pay: COMPRA EN ALCAMPO S A MORATALAZ, CON LA TARJETA : 5489133208122208 EL 2023-07-12 </c:v>
                  </c:pt>
                  <c:pt idx="24">
                    <c:v>Apple pay: COMPRA EN MERCADONA MANUEL MACHADO, CON LA TARJETA : 5489133208122208 EL 2023-07-12 </c:v>
                  </c:pt>
                  <c:pt idx="25">
                    <c:v>BIZUM A FAVOR DE Carlos Samuel Gonzalez Be CONCEPTO: sushi </c:v>
                  </c:pt>
                  <c:pt idx="26">
                    <c:v>RECIBO Orange Espagne S.A.U-ORANGE ESPAGNE SA Nº RECIBO 0073 0100 755 BZMFZZT REF. MANDATO OSP202306</c:v>
                  </c:pt>
                  <c:pt idx="27">
                    <c:v>Apple pay: COMPRA EN MERCADONA MANUEL MACHADO, CON LA TARJETA : 5489133208122208 EL 2023-07-21 </c:v>
                  </c:pt>
                  <c:pt idx="28">
                    <c:v>BIZUM A FAVOR DE RICARDO PAZ RODRIGUEZ CONCEPTO: entradas Barbie </c:v>
                  </c:pt>
                  <c:pt idx="29">
                    <c:v>BIZUM A FAVOR DE NICOLAS PEREZ PANTO CONCEPTO: alquiler y tlf </c:v>
                  </c:pt>
                  <c:pt idx="30">
                    <c:v>TRANSFERENCIA A FAVOR DE Universidad De Nebrija CONCEPTO: Nicolás Pérez Pantó </c:v>
                  </c:pt>
                  <c:pt idx="31">
                    <c:v>COMPRA EN APPLE.COM/BILL, CON LA TARJETA : 5489133208360204 EL 2023-07-25 </c:v>
                  </c:pt>
                  <c:pt idx="32">
                    <c:v>COMPRA EN 86-LA VAGUADA,PTA BAJA MA, CON LA TARJETA : 5489133208122208 EL 2023-07-30 </c:v>
                  </c:pt>
                  <c:pt idx="33">
                    <c:v>RECIBO CAIXABANK PAYMENTS CONSUMER, E.f.c., E Nº RECIBO 0073 0100 755 BZQHYSL REF. MANDATO 202307581</c:v>
                  </c:pt>
                  <c:pt idx="34">
                    <c:v>TRANSFERENCIA A FAVOR DE Jesús Gonzalez </c:v>
                  </c:pt>
                  <c:pt idx="35">
                    <c:v>COMPRA EN UNIVERSIDAD A. NEBRIJA, CON LA TARJETA : 5489133208360204 EL 2023-08-04 </c:v>
                  </c:pt>
                  <c:pt idx="36">
                    <c:v>TRANSFERENCIA A FAVOR DE PEREZ PANTO NICOLAS CONCEPTO: Todo y pagos </c:v>
                  </c:pt>
                  <c:pt idx="37">
                    <c:v>COMPRA EN APP CRTM, CON LA TARJETA : 5489133208360204 EL 2023-08-05 </c:v>
                  </c:pt>
                  <c:pt idx="38">
                    <c:v>BIZUM A FAVOR DE RICARDO PAZ RODRIGUEZ CONCEPTO: telefono organge Julio </c:v>
                  </c:pt>
                  <c:pt idx="39">
                    <c:v>RECIBO SANITAS S A DE SEGUROS Nº RECIBO 0073 0100 755 BZSZPPJ REF. MANDATO 800018385362 </c:v>
                  </c:pt>
                  <c:pt idx="40">
                    <c:v>RECIBO Orange Espagne S.A.U-ORANGE ESPAGNE SA Nº RECIBO 0073 0100 755 BZVNWKJ REF. MANDATO OSP202308</c:v>
                  </c:pt>
                  <c:pt idx="41">
                    <c:v>RECIBO ORANGE ESPAGNE S.A. Nº RECIBO 0073 0100 755 BZWCCCZ REF. MANDATO OSP202308KENAN02276921506 </c:v>
                  </c:pt>
                  <c:pt idx="42">
                    <c:v>COMPRA EN APPLE.COM/BILL, CON LA TARJETA : 5489133208360204 EL 2023-08-25 </c:v>
                  </c:pt>
                  <c:pt idx="43">
                    <c:v>RECIBO CAIXABANK PAYMENTS CONSUMER, E.f.c., E Nº RECIBO 0073 0100 755 BZXGKRT REF. MANDATO 202307581</c:v>
                  </c:pt>
                  <c:pt idx="44">
                    <c:v>RECIBO CAIXABANK PAYMENTS CONSUMER, E.f.c., E Nº RECIBO 0073 0100 755 BZXGKYS REF. MANDATO 202308211</c:v>
                  </c:pt>
                  <c:pt idx="45">
                    <c:v>Apple pay: COMPRA EN ALCAMPO S A MORATALAZ, CON LA TARJETA : 5489133208360204 EL 2023-09-01 </c:v>
                  </c:pt>
                  <c:pt idx="46">
                    <c:v>Apple pay: COMPRA EN MERCADONA MANUEL MACHADO, CON LA TARJETA : 5489133208360204 EL 2023-09-01 </c:v>
                  </c:pt>
                  <c:pt idx="47">
                    <c:v>RECIBO SANITAS S A DE SEGUROS Nº RECIBO 0073 0100 755 BZXCGGT REF. MANDATO 800018385362 </c:v>
                  </c:pt>
                  <c:pt idx="48">
                    <c:v>TRANSFERENCIA A FAVOR DE Jesús Gonzalez </c:v>
                  </c:pt>
                  <c:pt idx="49">
                    <c:v>Apple pay: COMPRA EN ALCAMPO S A MORATALAZ, CON LA TARJETA : 5489133208122208 EL 2023-09-02 </c:v>
                  </c:pt>
                  <c:pt idx="50">
                    <c:v>Apple pay: COMPRA EN EMPRESA MUNICIPAL EMT, CON LA TARJETA : 5489133208360204 EL 2023-09-02 </c:v>
                  </c:pt>
                  <c:pt idx="51">
                    <c:v>Apple pay: COMPRA EN VENETA MADRID, CON LA TARJETA : 5489133208360204 EL 2023-09-02 </c:v>
                  </c:pt>
                  <c:pt idx="52">
                    <c:v>Apple pay: COMPRA EN HIPERBAZAR, CON LA TARJETA : 5489133208122208 EL 2023-09-03 </c:v>
                  </c:pt>
                  <c:pt idx="53">
                    <c:v>Apple pay: COMPRA EN IKEA GOYA FOOD, CON LA TARJETA : 5489133208360204 EL 2023-09-03 </c:v>
                  </c:pt>
                  <c:pt idx="54">
                    <c:v>Apple pay: COMPRA EN IKEA GOYA HFB, CON LA TARJETA : 5489133208122208 EL 2023-09-03 </c:v>
                  </c:pt>
                  <c:pt idx="55">
                    <c:v>Apple pay: COMPRA EN HIPERBAZAR, CON LA TARJETA : 5489133208122208 EL 2023-09-04 </c:v>
                  </c:pt>
                  <c:pt idx="56">
                    <c:v>COMPRA EN APP CRTM, CON LA TARJETA : 5489133208360204 EL 2023-09-04 </c:v>
                  </c:pt>
                  <c:pt idx="57">
                    <c:v>Apple pay: COMPRA EN MERCADONA MANUEL MACHADO, CON LA TARJETA : 5489133208122208 EL 2023-09-07 </c:v>
                  </c:pt>
                  <c:pt idx="58">
                    <c:v>TRANSFERENCIA A FAVOR DE PEREZ PANTO NICOLAS </c:v>
                  </c:pt>
                  <c:pt idx="59">
                    <c:v>Apple pay: COMPRA EN CIOCCOLATITALIANI, CON LA TARJETA : 5489133208122208 EL 2023-09-05 </c:v>
                  </c:pt>
                  <c:pt idx="60">
                    <c:v>Apple pay: COMPRA EN MCDONALDS-MORATALAZ, CON LA TARJETA : 5489133208122208 EL 2023-09-08 </c:v>
                  </c:pt>
                  <c:pt idx="61">
                    <c:v>Apple pay: COMPRA EN 147-MINIT SPAIN ALC MORAT, CON LA TARJETA : 5489133208360204 EL 2023-09-09 </c:v>
                  </c:pt>
                  <c:pt idx="62">
                    <c:v>Apple pay: COMPRA EN CELICIOSO RETIRO, CON LA TARJETA : 5489133208360204 EL 2023-09-09 </c:v>
                  </c:pt>
                  <c:pt idx="63">
                    <c:v>Apple pay: COMPRA EN FABORIT PLAZA ESPA¥A, CON LA TARJETA : 5489133208360204 EL 2023-09-09 </c:v>
                  </c:pt>
                  <c:pt idx="64">
                    <c:v>COMPRA EN FABORIT PLAZA ESPA¥A, CON LA TARJETA : 5489133208360204 EL 2023-09-09 </c:v>
                  </c:pt>
                  <c:pt idx="65">
                    <c:v>COMPRA EN APP CRTM, CON LA TARJETA : 5489133208360204 EL 2023-09-10 </c:v>
                  </c:pt>
                  <c:pt idx="66">
                    <c:v>COMPRA EN LIMBO PLAYER TWO, CON LA TARJETA : 5489133208360204 EL 2023-09-10 </c:v>
                  </c:pt>
                  <c:pt idx="67">
                    <c:v>Apple pay: COMPRA EN CARMEN GELATO RAVIZZA, CON LA TARJETA : 5489133208360204 EL 2023-09-08 </c:v>
                  </c:pt>
                  <c:pt idx="68">
                    <c:v>Apple pay: COMPRA EN LA CANNOLERIA SICILIAN, CON LA TARJETA : 5489133208360204 EL 2023-09-08 </c:v>
                  </c:pt>
                  <c:pt idx="69">
                    <c:v>Apple pay: COMPRA EN TAXIBLU 024040 LIC 120, CON LA TARJETA : 5489133208360204 EL 2023-09-07 </c:v>
                  </c:pt>
                  <c:pt idx="70">
                    <c:v>Apple pay: COMPRA EN VENCHI Milano MXP T1-S, CON LA TARJETA : 5489133208360204 EL 2023-09-08 </c:v>
                  </c:pt>
                  <c:pt idx="71">
                    <c:v>COMPRA EN YULI, CON LA TARJETA : 5489133208360204 EL 2023-09-11 </c:v>
                  </c:pt>
                  <c:pt idx="72">
                    <c:v>TRANSFERENCIA A FAVOR DE PEREZ PANTO NICOLAS CONCEPTO: Parcial de efectivo para cuentas y salidas </c:v>
                  </c:pt>
                  <c:pt idx="73">
                    <c:v>Apple pay: COMPRA EN HIPERBAZAR, CON LA TARJETA : 5489133208360204 EL 2023-09-12 </c:v>
                  </c:pt>
                  <c:pt idx="74">
                    <c:v>Apple pay: COMPRA EN MANOLO BAKES, CON LA TARJETA : 5489133208122208 EL 2023-09-12 </c:v>
                  </c:pt>
                  <c:pt idx="75">
                    <c:v>Apple pay: COMPRA EN MERCADONA MANUEL MACHADO, CON LA TARJETA : 5489133208360204 EL 2023-09-12 </c:v>
                  </c:pt>
                  <c:pt idx="76">
                    <c:v>Apple pay: COMPRA EN RENOIR RETIRO, CON LA TARJETA : 5489133208360204 EL 2023-09-09 </c:v>
                  </c:pt>
                  <c:pt idx="77">
                    <c:v>COMPRA EN CINES RENOIR RETIRO, CON LA TARJETA : 5489133208360204 EL 2023-09-09 </c:v>
                  </c:pt>
                  <c:pt idx="78">
                    <c:v>Apple pay: COMPRA EN EXPENDIDURIA 106, CON LA TARJETA : 5489133208122208 EL 2023-09-13 </c:v>
                  </c:pt>
                  <c:pt idx="79">
                    <c:v>Apple pay: COMPRA EN HIPERBAZAR, CON LA TARJETA : 5489133208122208 EL 2023-09-13 </c:v>
                  </c:pt>
                  <c:pt idx="80">
                    <c:v>COMISION POR COMPRAS REALIZADAS EN MONEDA NO EURO </c:v>
                  </c:pt>
                  <c:pt idx="81">
                    <c:v>COMPRA EN NOTION LABS, INC., CON LA TARJETA : 5489133208360204 EL 2023-09-11 </c:v>
                  </c:pt>
                  <c:pt idx="82">
                    <c:v>TRANSFERENCIA A FAVOR DE PEREZ PANTO NICOLAS CONCEPTO: Compras de Amazon y pagos del mes </c:v>
                  </c:pt>
                  <c:pt idx="83">
                    <c:v>Apple pay: COMPRA EN MERCADONA MANUEL MACHADO, CON LA TARJETA : 5489133208360204 EL 2023-09-14 </c:v>
                  </c:pt>
                  <c:pt idx="84">
                    <c:v>Apple pay: COMPRA EN ALCAMPO S A MORATALAZ, CON LA TARJETA : 5489133208360204 EL 2023-09-15 </c:v>
                  </c:pt>
                  <c:pt idx="85">
                    <c:v>TRANSFERENCIA A FAVOR DE IBKR CONCEPTO: U6384508 / NICOLAS D Perez </c:v>
                  </c:pt>
                  <c:pt idx="86">
                    <c:v>Apple pay: COMPRA EN ALCAMPO S A MORATALAZ, CON LA TARJETA : 5489133208360204 EL 2023-09-16 </c:v>
                  </c:pt>
                  <c:pt idx="87">
                    <c:v>Apple pay: COMPRA EN CHURRERIA LA MEJOR, CON LA TARJETA : 5489133208360204 EL 2023-09-16 </c:v>
                  </c:pt>
                  <c:pt idx="88">
                    <c:v>Apple pay: COMPRA EN COSTCO WHOLESALE SPAIN, S, CON LA TARJETA : 5489133208122208 EL 2023-09-16 </c:v>
                  </c:pt>
                  <c:pt idx="89">
                    <c:v>Apple pay: COMPRA EN Y AL VINO VINO, CON LA TARJETA : 5489133208360204 EL 2023-09-16 </c:v>
                  </c:pt>
                  <c:pt idx="90">
                    <c:v>BIZUM A FAVOR DE RICARDO PAZ RODRIGUEZ CONCEPTO: chaqueta Costco </c:v>
                  </c:pt>
                  <c:pt idx="91">
                    <c:v>Apple pay: COMPRA EN DUNKIN COFFEE LAS GAVIAS, CON LA TARJETA : 5489133208360204 EL 2023-09-17 </c:v>
                  </c:pt>
                  <c:pt idx="92">
                    <c:v>Apple pay: COMPRA EN IKEA LA GAVIA FOOD, CON LA TARJETA : 5489133208360204 EL 2023-09-17 </c:v>
                  </c:pt>
                  <c:pt idx="93">
                    <c:v>Apple pay: COMPRA EN MERKAL LA GAVIA, CON LA TARJETA : 5489133208360204 EL 2023-09-17 </c:v>
                  </c:pt>
                  <c:pt idx="94">
                    <c:v>Apple pay: COMPRA EN PRIMOR GAVIA, CON LA TARJETA : 5489133208360204 EL 2023-09-17 </c:v>
                  </c:pt>
                  <c:pt idx="95">
                    <c:v>COMPRA EN AMZN MKTP ES*143M380R4, CON LA TARJETA : 5489133208360204 EL 2023-09-14 </c:v>
                  </c:pt>
                  <c:pt idx="96">
                    <c:v>TRANSFERENCIA A FAVOR DE PEREZ PANTO NICOLAS CONCEPTO: Dinero </c:v>
                  </c:pt>
                  <c:pt idx="97">
                    <c:v>BIZUM A FAVOR DE JOSE MIGUEL PESTANA GONCA CONCEPTO: envio de cajas a Moratalaz </c:v>
                  </c:pt>
                  <c:pt idx="98">
                    <c:v>COMPRA EN NETFLIX.COM, CON LA TARJETA : 5489133208360204 EL 2023-09-18 </c:v>
                  </c:pt>
                  <c:pt idx="99">
                    <c:v>Apple pay: COMPRA EN MERCADONA MANUEL MACHADO, CON LA TARJETA : 5489133208360204 EL 2023-09-21 </c:v>
                  </c:pt>
                  <c:pt idx="100">
                    <c:v>Apple pay: COMPRA EN RESTAURANTE ACUARELA, CON LA TARJETA : 5489133208360204 EL 2023-09-22 </c:v>
                  </c:pt>
                  <c:pt idx="101">
                    <c:v>RECIBO ORANGE ESPAGNE S.A. Nº RECIBO 0073 0100 755 CBFGTYP REF. MANDATO OSP202308KENAN02276921506 </c:v>
                  </c:pt>
                  <c:pt idx="102">
                    <c:v>Apple pay: COMPRA EN ALCAMPO S A MORATALAZ, CON LA TARJETA : 5489133208360204 EL 2023-09-23 </c:v>
                  </c:pt>
                  <c:pt idx="103">
                    <c:v>Apple pay: COMPRA EN FIVE GUYS SPAIN SL, CON LA TARJETA : 5489133208360204 EL 2023-09-23 </c:v>
                  </c:pt>
                  <c:pt idx="104">
                    <c:v>Apple pay: COMPRA EN RODILLA CHUECA, CON LA TARJETA : 5489133208360204 EL 2023-09-23 </c:v>
                  </c:pt>
                  <c:pt idx="105">
                    <c:v>COMPRA EN TIENDA MAHOU SAN MIGUEL, CON LA TARJETA : 5489133208122208 EL 2023-09-23 </c:v>
                  </c:pt>
                  <c:pt idx="106">
                    <c:v>Apple pay: COMPRA EN ALCAMPO S A MORATALAZ, CON LA TARJETA : 5489133208360204 EL 2023-09-24 </c:v>
                  </c:pt>
                  <c:pt idx="107">
                    <c:v>Apple pay: COMPRA EN KFC MORATALAZ 124, CON LA TARJETA : 5489133208360204 EL 2023-09-24 </c:v>
                  </c:pt>
                  <c:pt idx="108">
                    <c:v>Apple pay: COMPRA EN KIOSCO MOTORA, CON LA TARJETA : 5489133208360204 EL 2023-09-24 </c:v>
                  </c:pt>
                  <c:pt idx="109">
                    <c:v>Apple pay: COMPRA EN PARTNERS AMERICAN FOOD, CON LA TARJETA : 5489133208360204 EL 2023-09-24 </c:v>
                  </c:pt>
                  <c:pt idx="110">
                    <c:v>Apple pay: COMPRA EN PUNTO ENTRE ARROYOS, CON LA TARJETA : 5489133208360204 EL 2023-09-24 </c:v>
                  </c:pt>
                  <c:pt idx="111">
                    <c:v>Apple pay: COMPRA EN ZUCCARU, CON LA TARJETA : 5489133208360204 EL 2023-09-24 </c:v>
                  </c:pt>
                  <c:pt idx="112">
                    <c:v>Apple pay: COMPRA EN ALCAMPO S A MORATALAZ, CON LA TARJETA : 5489133208360204 EL 2023-09-25 </c:v>
                  </c:pt>
                  <c:pt idx="113">
                    <c:v>Apple pay: COMPRA EN MERCADONA MANUEL MACHADO, CON LA TARJETA : 5489133208360204 EL 2023-09-25 </c:v>
                  </c:pt>
                  <c:pt idx="114">
                    <c:v>Apple pay: COMPRA EN PRIMARK GRAN VIA, CON LA TARJETA : 5489133208360204 EL 2023-09-23 </c:v>
                  </c:pt>
                  <c:pt idx="115">
                    <c:v>Apple pay: COMPRA EN KFC MORATALAZ 124, CON LA TARJETA : 5489133208122208 EL 2023-09-26 </c:v>
                  </c:pt>
                  <c:pt idx="116">
                    <c:v>Apple pay: COMPRA EN MERCADONA MANUEL MACHADO, CON LA TARJETA : 5489133208122208 EL 2023-09-26 </c:v>
                  </c:pt>
                  <c:pt idx="117">
                    <c:v>Apple pay: COMPRA EN HUSTAR COFFEE, CON LA TARJETA : 5489133210353833 EL 2023-09-27 </c:v>
                  </c:pt>
                  <c:pt idx="118">
                    <c:v>Apple pay: COMPRA EN MERCADONA MANUEL MACHADO, CON LA TARJETA : 5489133208122208 EL 2023-09-27 </c:v>
                  </c:pt>
                  <c:pt idx="119">
                    <c:v>COMPRA EN APPLE.COM/BILL, CON LA TARJETA : 5489133208360204 EL 2023-09-25 </c:v>
                  </c:pt>
                  <c:pt idx="120">
                    <c:v>Apple pay: COMPRA EN (2538) STARBUKS QUEVEDO, CON LA TARJETA : 5489133210353833 EL 2023-09-28 </c:v>
                  </c:pt>
                  <c:pt idx="121">
                    <c:v>Apple pay: COMPRA EN IKEA GOYA FOOD, CON LA TARJETA : 5489133210353833 EL 2023-09-28 </c:v>
                  </c:pt>
                  <c:pt idx="122">
                    <c:v>Apple pay: COMPRA EN LA MALLORQUINA QUEVEDO, CON LA TARJETA : 5489133210353833 EL 2023-09-28 </c:v>
                  </c:pt>
                  <c:pt idx="123">
                    <c:v>Apple pay: COMPRA EN RESTAURANTE LA MONTANA, CON LA TARJETA : 5489133210353833 EL 2023-09-28 </c:v>
                  </c:pt>
                  <c:pt idx="124">
                    <c:v>COMPRA EN WWW.AMAZON* 404-487854, CON LA TARJETA : 5489133210353833 EL 2023-09-26 </c:v>
                  </c:pt>
                  <c:pt idx="125">
                    <c:v>Apple pay: COMPRA EN CITYPLAY, CON LA TARJETA : 5489133210353833 EL 2023-09-29 </c:v>
                  </c:pt>
                  <c:pt idx="126">
                    <c:v>Apple pay: COMPRA EN MERCADONA MANUEL MACHADO, CON LA TARJETA : 5489133208360204 EL 2023-09-29 </c:v>
                  </c:pt>
                  <c:pt idx="127">
                    <c:v>Apple pay: COMPRA EN TIERRA BURRITOS, CON LA TARJETA : 5489133210353833 EL 2023-09-29 </c:v>
                  </c:pt>
                  <c:pt idx="128">
                    <c:v>TRANSFERENCIA A FAVOR DE PEREZ PANTO NICOLAS CONCEPTO: Pagos faltantes </c:v>
                  </c:pt>
                  <c:pt idx="129">
                    <c:v>Apple pay: COMPRA EN MARKET CAFE, CON LA TARJETA : 5489133210353833 EL 2023-09-30 </c:v>
                  </c:pt>
                  <c:pt idx="130">
                    <c:v>BIZUM A FAVOR DE ANDRES ALEJANDRO YSTURIZ CONCEPTO: comida del gordito Andres </c:v>
                  </c:pt>
                  <c:pt idx="131">
                    <c:v>BIZUM A FAVOR DE LUISELENA ZANCHI CONCEPTO: cervecita y refresco </c:v>
                  </c:pt>
                  <c:pt idx="132">
                    <c:v>Apple pay: COMPRA EN ALCAMPO S A MORATALAZ, CON LA TARJETA : 5489133208360204 EL 2023-10-01 </c:v>
                  </c:pt>
                  <c:pt idx="133">
                    <c:v>Apple pay: COMPRA EN LOS TORREZNOS, CON LA TARJETA : 5489133210353833 EL 2023-10-01 </c:v>
                  </c:pt>
                  <c:pt idx="134">
                    <c:v>Apple pay: COMPRA EN RODILLA SANCHEZ, CON LA TARJETA : 5489133210353833 EL 2023-10-01 </c:v>
                  </c:pt>
                  <c:pt idx="135">
                    <c:v>Apple pay: COMPRA EN FRUTIDIMARE, CON LA TARJETA : 5489133210353833 EL 2023-10-02 </c:v>
                  </c:pt>
                  <c:pt idx="136">
                    <c:v>RECIBO CAIXABANK PAYMENTS CONSUMER, E.f.c., E Nº RECIBO 0073 0100 755 CBHQPZT REF. MANDATO 202307581</c:v>
                  </c:pt>
                  <c:pt idx="137">
                    <c:v>RECIBO CAIXABANK PAYMENTS CONSUMER, E.f.c., E Nº RECIBO 0073 0100 755 CBHQQJJ REF. MANDATO 202308211</c:v>
                  </c:pt>
                  <c:pt idx="138">
                    <c:v>RECIBO SANITAS S A DE SEGUROS Nº RECIBO 0073 0100 755 CBGVJSX REF. MANDATO 800018385362 </c:v>
                  </c:pt>
                  <c:pt idx="139">
                    <c:v>TRANSFERENCIA A FAVOR DE Jesús Gonzalez CONCEPTO: Alquiler mes octubre 2023 </c:v>
                  </c:pt>
                  <c:pt idx="140">
                    <c:v>TRANSFERENCIA A FAVOR DE PEREZ PANTO NICOLAS CONCEPTO: Dinero para el mes </c:v>
                  </c:pt>
                  <c:pt idx="141">
                    <c:v>Apple pay: COMPRA EN PANISHOP DE LOS VINATEROS, CON LA TARJETA : 5489133208360204 EL 2023-10-04 </c:v>
                  </c:pt>
                  <c:pt idx="142">
                    <c:v>Apple pay: COMPRA EN PANISHOP DE LOS VINATEROS, CON LA TARJETA : 5489133210353833 EL 2023-10-04 </c:v>
                  </c:pt>
                  <c:pt idx="143">
                    <c:v>COMPRA EN APP CRTM, CON LA TARJETA : 5489133208360204 EL 2023-10-04 </c:v>
                  </c:pt>
                  <c:pt idx="144">
                    <c:v>Apple pay: COMPRA EN BURGER KING QUEVEDO, CON LA TARJETA : 5489133208122208 EL 2023-10-05 </c:v>
                  </c:pt>
                  <c:pt idx="145">
                    <c:v>Apple pay: COMPRA EN Glovo 03OCT M21LUL86, CON LA TARJETA : 5489133210353833 EL 2023-10-03 </c:v>
                  </c:pt>
                  <c:pt idx="146">
                    <c:v>Apple pay: COMPRA EN ALCAMPO S A MORATALAZ, CON LA TARJETA : 5489133208360204 EL 2023-10-06 </c:v>
                  </c:pt>
                  <c:pt idx="147">
                    <c:v>COMPRA EN WWW.AMAZON* 404-506328, CON LA TARJETA : 5489133210353833 EL 2023-10-04 </c:v>
                  </c:pt>
                  <c:pt idx="148">
                    <c:v>Apple pay: COMPRA EN ALCAMPO CC PLAZA RIO 2, CON LA TARJETA : 5489133208360204 EL 2023-10-07 </c:v>
                  </c:pt>
                  <c:pt idx="149">
                    <c:v>Apple pay: COMPRA EN E.S. LEGAZPI, CON LA TARJETA : 5489133210353833 EL 2023-10-07 </c:v>
                  </c:pt>
                  <c:pt idx="150">
                    <c:v>Apple pay: COMPRA EN LA ORQUIDEA, CON LA TARJETA : 5489133210353833 EL 2023-10-07 </c:v>
                  </c:pt>
                  <c:pt idx="151">
                    <c:v>Apple pay: COMPRA EN MERCADONA MANUEL MACHADO, CON LA TARJETA : 5489133208360204 EL 2023-10-07 </c:v>
                  </c:pt>
                  <c:pt idx="152">
                    <c:v>Apple pay: COMPRA EN MERCADONA MANUEL MACHADO, CON LA TARJETA : 5489133210353833 EL 2023-10-07 </c:v>
                  </c:pt>
                  <c:pt idx="153">
                    <c:v>Apple pay: COMPRA EN RODILLA CC PLAZA RIO2, CON LA TARJETA : 5489133210353833 EL 2023-10-07 </c:v>
                  </c:pt>
                  <c:pt idx="154">
                    <c:v>Apple pay: COMPRA EN TIGER STORES - MADRID C.C, CON LA TARJETA : 5489133208122208 EL 2023-10-07 </c:v>
                  </c:pt>
                  <c:pt idx="155">
                    <c:v>COMPRA EN SFERA M. PLAZA RIO 2, CON LA TARJETA : 5489133210353833 EL 2023-10-07 </c:v>
                  </c:pt>
                  <c:pt idx="156">
                    <c:v>COMPRA EN WEB CRTM, CON LA TARJETA : 5489133208122208 EL 2023-10-07 </c:v>
                  </c:pt>
                  <c:pt idx="157">
                    <c:v>Apple pay: COMPRA EN PUNTO ENTRE ARROYOS, CON LA TARJETA : 5489133210353833 EL 2023-10-08 </c:v>
                  </c:pt>
                  <c:pt idx="158">
                    <c:v>Apple pay: COMPRA EN Glovo 05OCT MVNWCDEL, CON LA TARJETA : 5489133210353833 EL 2023-10-05 </c:v>
                  </c:pt>
                  <c:pt idx="159">
                    <c:v>Apple pay: COMPRA EN HM Plaza Rio, CON LA TARJETA : 5489133210353833 EL 2023-10-07 </c:v>
                  </c:pt>
                  <c:pt idx="160">
                    <c:v>Apple pay: COMPRA EN PLAZA RIO 2, CON LA TARJETA : 5489133208122208 EL 2023-10-07 </c:v>
                  </c:pt>
                  <c:pt idx="161">
                    <c:v>Apple pay: COMPRA EN Revolut**6925*, CON LA TARJETA : 5489133208360204 EL 2023-10-05 </c:v>
                  </c:pt>
                  <c:pt idx="162">
                    <c:v>Apple pay: COMPRA EN Glovo 08OCT ML1WLPCS, CON LA TARJETA : 5489133210353833 EL 2023-10-08 </c:v>
                  </c:pt>
                  <c:pt idx="163">
                    <c:v>COMPRA EN APP CRTM, CON LA TARJETA : 5489133208360204 EL 2023-10-10 </c:v>
                  </c:pt>
                  <c:pt idx="164">
                    <c:v>COMPRA EN EMPRESA MUNICIPAL EMT, CON LA TARJETA : 5489133208360204 EL 2023-10-11 </c:v>
                  </c:pt>
                  <c:pt idx="165">
                    <c:v>RECIBO UNIVERSIDAD NEBRIJA Nº RECIBO 0073 0100 755 CBMPRDR REF. MANDATO UNNEACA0021984800039925 </c:v>
                  </c:pt>
                  <c:pt idx="166">
                    <c:v>Apple pay: COMPRA EN ALCAMPO S A MORATALAZ, CON LA TARJETA : 5489133208360204 EL 2023-10-12 </c:v>
                  </c:pt>
                  <c:pt idx="167">
                    <c:v>Apple pay: COMPRA EN PANISHOP DE LOS VINATEROS, CON LA TARJETA : 5489133208360204 EL 2023-10-12 </c:v>
                  </c:pt>
                  <c:pt idx="168">
                    <c:v>Apple pay: COMPRA EN PUNTO ENTRE ARROYOS, CON LA TARJETA : 5489133210353833 EL 2023-10-12 </c:v>
                  </c:pt>
                  <c:pt idx="169">
                    <c:v>BIZUM A FAVOR DE FATIMA NAZARETH CHIRINOS CONCEPTO: juego de Ricardo </c:v>
                  </c:pt>
                  <c:pt idx="170">
                    <c:v>Apple pay: COMPRA EN MERCADONA MANUEL MACHADO, CON LA TARJETA : 5489133208360204 EL 2023-10-13 </c:v>
                  </c:pt>
                  <c:pt idx="171">
                    <c:v>Apple pay: COMPRA EN BORN AND GLAZED, CON LA TARJETA : 5489133208122208 EL 2023-10-14 </c:v>
                  </c:pt>
                  <c:pt idx="172">
                    <c:v>Apple pay: COMPRA EN REDONDEO SOLIDARIO, CON LA TARJETA : 5489133208122208 EL 2023-10-14 </c:v>
                  </c:pt>
                  <c:pt idx="173">
                    <c:v>Apple pay: COMPRA EN RODILLA CALLAO, CON LA TARJETA : 5489133208122208 EL 2023-10-14 </c:v>
                  </c:pt>
                  <c:pt idx="174">
                    <c:v>Apple pay: COMPRA EN STARBUCKS COFFEE ALCALA, CON LA TARJETA : 5489133210353833 EL 2023-10-14 </c:v>
                  </c:pt>
                  <c:pt idx="175">
                    <c:v>Apple pay: COMPRA EN CANEL ROLLS, CON LA TARJETA : 5489133210353833 EL 2023-10-15 </c:v>
                  </c:pt>
                  <c:pt idx="176">
                    <c:v>Apple pay: COMPRA EN HELADOS MAISON GLACEE ESP, CON LA TARJETA : 5489133208122208 EL 2023-10-15 </c:v>
                  </c:pt>
                  <c:pt idx="177">
                    <c:v>Apple pay: COMPRA EN OZONE BOWLING, CON LA TARJETA : 5489133208122208 EL 2023-10-15 </c:v>
                  </c:pt>
                  <c:pt idx="178">
                    <c:v>Apple pay: COMPRA EN WANDERLUST, CON LA TARJETA : 5489133208122208 EL 2023-10-15 </c:v>
                  </c:pt>
                  <c:pt idx="179">
                    <c:v>Apple pay: COMPRA EN Glovo 13OCT M2YAZL13, CON LA TARJETA : 5489133208122208 EL 2023-10-13 </c:v>
                  </c:pt>
                  <c:pt idx="180">
                    <c:v>Apple pay: COMPRA EN MERCADONA MANUEL MACHADO, CON LA TARJETA : 5489133208122208 EL 2023-10-16 </c:v>
                  </c:pt>
                  <c:pt idx="181">
                    <c:v>Apple pay: COMPRA EN PLATERIA VERA, CON LA TARJETA : 5489133208122208 EL 2023-10-16 </c:v>
                  </c:pt>
                  <c:pt idx="182">
                    <c:v>RECIBO CENTRO DE SEGUROS Y SERVICIOS ECI, S.A. Nº RECIBO 0073 0100 755 CBNDKPJ REF. MANDATO 16310C64</c:v>
                  </c:pt>
                  <c:pt idx="183">
                    <c:v>TRANSFERENCIA A FAVOR DE IBKR CONCEPTO: U6384508 / NICOLAS D Perez </c:v>
                  </c:pt>
                  <c:pt idx="184">
                    <c:v>Apple pay: COMPRA EN ALLIANCE VENDING, CON LA TARJETA : 5489133210353833 EL 2023-10-17 </c:v>
                  </c:pt>
                  <c:pt idx="185">
                    <c:v>Apple pay: COMPRA EN BAR LAREDO, CON LA TARJETA : 5489133210353833 EL 2023-10-17 </c:v>
                  </c:pt>
                  <c:pt idx="186">
                    <c:v>Apple pay: COMPRA EN BK13628 MORATALAZ, CON LA TARJETA : 5489133208122208 EL 2023-10-14 </c:v>
                  </c:pt>
                  <c:pt idx="187">
                    <c:v>Apple pay: COMPRA EN EL ANTOJO CHAMARTIN, CON LA TARJETA : 5489133210353833 EL 2023-10-17 </c:v>
                  </c:pt>
                  <c:pt idx="188">
                    <c:v>Apple pay: COMPRA EN FARMACIA ENTREARROYOS1, CON LA TARJETA : 5489133208122208 EL 2023-10-18 </c:v>
                  </c:pt>
                  <c:pt idx="189">
                    <c:v>Apple pay: COMPRA EN GESTION DE MAQUINAS, CON LA TARJETA : 5489133210353833 EL 2023-10-18 </c:v>
                  </c:pt>
                  <c:pt idx="190">
                    <c:v>Apple pay: COMPRA EN MERCADONA MANUEL MACHADO, CON LA TARJETA : 5489133208122208 EL 2023-10-18 </c:v>
                  </c:pt>
                  <c:pt idx="191">
                    <c:v>Apple pay: COMPRA EN GESTION DE MAQUINAS, CON LA TARJETA : 5489133210353833 EL 2023-10-19 </c:v>
                  </c:pt>
                  <c:pt idx="192">
                    <c:v>COMPRA EN NETFLIX.COM, CON LA TARJETA : 5489133208360204 EL 2023-10-18 </c:v>
                  </c:pt>
                  <c:pt idx="193">
                    <c:v>Apple pay: COMPRA EN ALCAMPO S A MORATALAZ, CON LA TARJETA : 5489133210353833 EL 2023-10-20 </c:v>
                  </c:pt>
                  <c:pt idx="194">
                    <c:v>Apple pay: COMPRA EN CERVECERIA DE PEPE, CON LA TARJETA : 5489133210353833 EL 2023-10-20 </c:v>
                  </c:pt>
                  <c:pt idx="195">
                    <c:v>Apple pay: COMPRA EN L0LH92 - MERLIN BITES ADE, CON LA TARJETA : 5489133210353833 EL 2023-10-20 </c:v>
                  </c:pt>
                  <c:pt idx="196">
                    <c:v>Apple pay: COMPRA EN MAR MORA, CON LA TARJETA : 5489133210353833 EL 2023-10-20 </c:v>
                  </c:pt>
                  <c:pt idx="197">
                    <c:v>Apple pay: COMPRA EN MCDONALDS-MORATALAZ, CON LA TARJETA : 5489133208122208 EL 2023-10-20 </c:v>
                  </c:pt>
                  <c:pt idx="198">
                    <c:v>Apple pay: COMPRA EN ALCAMPO S A MORATALAZ, CON LA TARJETA : 5489133210353833 EL 2023-10-21 </c:v>
                  </c:pt>
                  <c:pt idx="199">
                    <c:v>Apple pay: COMPRA EN LA ORQUIDEA, CON LA TARJETA : 5489133210353833 EL 2023-10-21 </c:v>
                  </c:pt>
                  <c:pt idx="200">
                    <c:v>Apple pay: COMPRA EN RESTAURANTE ACUARELA, CON LA TARJETA : 5489133208122208 EL 2023-10-21 </c:v>
                  </c:pt>
                  <c:pt idx="201">
                    <c:v>Apple pay: COMPRA EN RODILLA LA VAGUADA, CON LA TARJETA : 5489133210353833 EL 2023-10-21 </c:v>
                  </c:pt>
                  <c:pt idx="202">
                    <c:v>Apple pay: COMPRA EN SPRINGFIELD WOMEN, CON LA TARJETA : 5489133208122208 EL 2023-10-21 </c:v>
                  </c:pt>
                  <c:pt idx="203">
                    <c:v>COMPRA EN DECATHLON CITY LA VAGUADA, CON LA TARJETA : 5489133208122208 EL 2023-10-21 </c:v>
                  </c:pt>
                  <c:pt idx="204">
                    <c:v>Apple pay: COMPRA EN ALCAMPO S A MORATALAZ, CON LA TARJETA : 5489133208360204 EL 2023-10-22 </c:v>
                  </c:pt>
                  <c:pt idx="205">
                    <c:v>Apple pay: COMPRA EN ALLIANCE VENDING, CON LA TARJETA : 5489133210353833 EL 2023-10-23 </c:v>
                  </c:pt>
                  <c:pt idx="206">
                    <c:v>Apple pay: COMPRA EN MAR MORA, CON LA TARJETA : 5489133210353833 EL 2023-10-23 </c:v>
                  </c:pt>
                  <c:pt idx="207">
                    <c:v>Apple pay: COMPRA EN MERCADONA MANUEL MACHADO, CON LA TARJETA : 5489133208360204 EL 2023-10-23 </c:v>
                  </c:pt>
                  <c:pt idx="208">
                    <c:v>Apple pay: COMPRA EN UVEPAN ALBERTO AGUILERA, CON LA TARJETA : 5489133210353833 EL 2023-10-23 </c:v>
                  </c:pt>
                  <c:pt idx="209">
                    <c:v>Apple pay: COMPRA EN Cabify ES, CON LA TARJETA : 5489133208122208 EL 2023-10-22 </c:v>
                  </c:pt>
                  <c:pt idx="210">
                    <c:v>Apple pay: COMPRA EN GESTION DE MAQUINAS, CON LA TARJETA : 5489133210353833 EL 2023-10-24 </c:v>
                  </c:pt>
                  <c:pt idx="211">
                    <c:v>Apple pay: COMPRA EN UVEPAN ALBERTO AGUILERA, CON LA TARJETA : 5489133210353833 EL 2023-10-24 </c:v>
                  </c:pt>
                  <c:pt idx="212">
                    <c:v>RECIBO ORANGE ESPAGNE S.A. Nº RECIBO 0073 0100 755 CBPMTHN REF. MANDATO OSP202308KENAN02276921506 </c:v>
                  </c:pt>
                  <c:pt idx="213">
                    <c:v>Apple pay: COMPRA EN (2538) STARBUKS QUEVEDO, CON LA TARJETA : 5489133210353833 EL 2023-10-25 </c:v>
                  </c:pt>
                  <c:pt idx="214">
                    <c:v>Apple pay: COMPRA EN GESTION DE MAQUINAS, CON LA TARJETA : 5489133210353833 EL 2023-10-25 </c:v>
                  </c:pt>
                  <c:pt idx="215">
                    <c:v>Apple pay: COMPRA EN MARKET QUEVEDO, CON LA TARJETA : 5489133210353833 EL 2023-10-25 </c:v>
                  </c:pt>
                  <c:pt idx="216">
                    <c:v>Apple pay: COMPRA EN MERCADONA MANUEL MACHADO, CON LA TARJETA : 5489133208122208 EL 2023-10-25 </c:v>
                  </c:pt>
                  <c:pt idx="217">
                    <c:v>Apple pay: COMPRA EN TIERRA BURRITOS QUEVEDO, CON LA TARJETA : 5489133210353833 EL 2023-10-25 </c:v>
                  </c:pt>
                  <c:pt idx="218">
                    <c:v>BIZUM A FAVOR DE NICOLAS PEREZ PANTO CONCEPTO: luz y seguro </c:v>
                  </c:pt>
                  <c:pt idx="219">
                    <c:v>Apple pay: COMPRA EN BURGER KING QUEVEDO, CON LA TARJETA : 5489133208122208 EL 2023-10-26 </c:v>
                  </c:pt>
                  <c:pt idx="220">
                    <c:v>Apple pay: COMPRA EN GESTION DE MAQUINAS, CON LA TARJETA : 5489133210353833 EL 2023-10-26 </c:v>
                  </c:pt>
                  <c:pt idx="221">
                    <c:v>RECIBO TotalEnergies Mercado SAU Nº RECIBO 0073 0100 755 CBPZPHV REF. MANDATO HCESIG1230620230000000</c:v>
                  </c:pt>
                  <c:pt idx="222">
                    <c:v>Apple pay: COMPRA EN MERCADONA MANUEL MACHADO, CON LA TARJETA : 5489133208122208 EL 2023-10-27 </c:v>
                  </c:pt>
                  <c:pt idx="223">
                    <c:v>BIZUM A FAVOR DE CRISTINA PAZ RODRIGUEZ CONCEPTO: mercado </c:v>
                  </c:pt>
                  <c:pt idx="224">
                    <c:v>COMPRA EN APPLE.COM/BILL, CON LA TARJETA : 5489133208360204 EL 2023-10-25 </c:v>
                  </c:pt>
                  <c:pt idx="225">
                    <c:v>Apple pay: COMPRA EN HELADERIA SIENA, CON LA TARJETA : 5489133210353833 EL 2023-10-28 </c:v>
                  </c:pt>
                  <c:pt idx="226">
                    <c:v>Apple pay: COMPRA EN TABERNA LAS BOTAS 2, CON LA TARJETA : 5489133208122208 EL 2023-10-28 </c:v>
                  </c:pt>
                  <c:pt idx="227">
                    <c:v>Apple pay: COMPRA EN ALCAMPO S A MORATALAZ, CON LA TARJETA : 5489133208122208 EL 2023-10-29 </c:v>
                  </c:pt>
                  <c:pt idx="228">
                    <c:v>Apple pay: COMPRA EN HARRYTOKYS MALASA¥A, CON LA TARJETA : 5489133210353833 EL 2023-10-29 </c:v>
                  </c:pt>
                  <c:pt idx="229">
                    <c:v>Apple pay: COMPRA EN IKEA GOYA FOOD, CON LA TARJETA : 5489133210353833 EL 2023-10-29 </c:v>
                  </c:pt>
                  <c:pt idx="230">
                    <c:v>Apple pay: COMPRA EN ALLIANCE VENDING, CON LA TARJETA : 5489133208360204 EL 2023-10-30 </c:v>
                  </c:pt>
                  <c:pt idx="231">
                    <c:v>Apple pay: COMPRA EN ARAMARK 4X CAF CAMPUS PRI, CON LA TARJETA : 5489133210353833 EL 2023-10-30 </c:v>
                  </c:pt>
                  <c:pt idx="232">
                    <c:v>Apple pay: COMPRA EN Glovo 28OCT MQJEHTCE, CON LA TARJETA : 5489133210353833 EL 2023-10-28 </c:v>
                  </c:pt>
                  <c:pt idx="233">
                    <c:v>Apple pay: COMPRA EN NYX*NORDISSOCIALCONSUL, CON LA TARJETA : 5489133210353833 EL 2023-10-26 </c:v>
                  </c:pt>
                  <c:pt idx="234">
                    <c:v>Apple pay: COMPRA EN ALCAMPO S A MORATALAZ, CON LA TARJETA : 5489133208360204 EL 2023-10-31 </c:v>
                  </c:pt>
                  <c:pt idx="235">
                    <c:v>Apple pay: COMPRA EN GESTION DE MAQUINAS, CON LA TARJETA : 5489133208360204 EL 2023-10-31 </c:v>
                  </c:pt>
                  <c:pt idx="236">
                    <c:v>Apple pay: COMPRA EN MERCADONA MANUEL MACHADO, CON LA TARJETA : 5489133208360204 EL 2023-10-31 </c:v>
                  </c:pt>
                  <c:pt idx="237">
                    <c:v>Apple pay: COMPRA EN PRIMARK GRAN VIA, CON LA TARJETA : 5489133210353833 EL 2023-10-29 </c:v>
                  </c:pt>
                  <c:pt idx="238">
                    <c:v>Apple pay: COMPRA EN STARBUCKS PRINCESA 40 MAD, CON LA TARJETA : 5489133208360204 EL 2023-10-31 </c:v>
                  </c:pt>
                  <c:pt idx="239">
                    <c:v>RECIBO CAIXABANK PAYMENTS CONSUMER, E.f.c., E Nº RECIBO 0073 0100 755 CBRSKSZ REF. MANDATO 202307581</c:v>
                  </c:pt>
                  <c:pt idx="240">
                    <c:v>RECIBO CAIXABANK PAYMENTS CONSUMER, E.f.c., E Nº RECIBO 0073 0100 755 CBRSKZV REF. MANDATO 202308211</c:v>
                  </c:pt>
                  <c:pt idx="241">
                    <c:v>Apple pay: COMPRA EN ALCAMPO S A MORATALAZ, CON LA TARJETA : 5489133208122208 EL 2023-11-01 </c:v>
                  </c:pt>
                  <c:pt idx="242">
                    <c:v>TRANSFERENCIA A FAVOR DE Jesús Gonzalez CONCEPTO: Alquiler mes octubre 2023 </c:v>
                  </c:pt>
                  <c:pt idx="243">
                    <c:v>Apple pay: COMPRA EN ARAMARK 4X CAF CAMPUS PRI, CON LA TARJETA : 5489133210353833 EL 2023-11-02 </c:v>
                  </c:pt>
                  <c:pt idx="244">
                    <c:v>Apple pay: COMPRA EN GESTION DE MAQUINAS, CON LA TARJETA : 5489133210353833 EL 2023-11-02 </c:v>
                  </c:pt>
                  <c:pt idx="245">
                    <c:v>Apple pay: COMPRA EN NYX*NORDISSOCIALCONSUL, CON LA TARJETA : 5489133210353833 EL 2023-10-30 </c:v>
                  </c:pt>
                  <c:pt idx="246">
                    <c:v>Apple pay: COMPRA EN STARBUCKS PRINCESA 40 MAD, CON LA TARJETA : 5489133210353833 EL 2023-11-02 </c:v>
                  </c:pt>
                  <c:pt idx="247">
                    <c:v>COMPRA EN AMZN MKTP ES*H08ZR7YS4, CON LA TARJETA : 5489133210353833 EL 2023-10-29 </c:v>
                  </c:pt>
                  <c:pt idx="248">
                    <c:v>RECIBO SANITAS S A DE SEGUROS Nº RECIBO 0073 0100 755 CBQKZYT REF. MANDATO 800018385362 </c:v>
                  </c:pt>
                  <c:pt idx="249">
                    <c:v>RECIBO SANITAS S A DE SEGUROS Nº RECIBO 0073 0100 755 CBQKZYV REF. MANDATO 800018385362 </c:v>
                  </c:pt>
                  <c:pt idx="250">
                    <c:v>TRANSFERENCIA A FAVOR DE PEREZ PANTO NICOLAS CONCEPTO: Pagos mensuales de noviembre </c:v>
                  </c:pt>
                  <c:pt idx="251">
                    <c:v>Apple pay: COMPRA EN AL PUNTO CASTELLANA, CON LA TARJETA : 5489133210353833 EL 2023-11-03 </c:v>
                  </c:pt>
                  <c:pt idx="252">
                    <c:v>Apple pay: COMPRA EN ALCAMPO S A MORATALAZ, CON LA TARJETA : 5489133208360204 EL 2023-11-03 </c:v>
                  </c:pt>
                  <c:pt idx="253">
                    <c:v>Apple pay: COMPRA EN KFC MORATALAZ 124, CON LA TARJETA : 5489133210353833 EL 2023-11-03 </c:v>
                  </c:pt>
                  <c:pt idx="254">
                    <c:v>Apple pay: COMPRA EN MERCADONA MANUEL MACHADO, CON LA TARJETA : 5489133208360204 EL 2023-11-03 </c:v>
                  </c:pt>
                  <c:pt idx="255">
                    <c:v>Apple pay: COMPRA EN PANISHOP DE LOS VINATEROS, CON LA TARJETA : 5489133208360204 EL 2023-11-03 </c:v>
                  </c:pt>
                  <c:pt idx="256">
                    <c:v>Apple pay: COMPRA EN ALCAMPO S A MORATALAZ, CON LA TARJETA : 5489133210353833 EL 2023-11-04 </c:v>
                  </c:pt>
                  <c:pt idx="257">
                    <c:v>Apple pay: COMPRA EN HIPERBAZAR, CON LA TARJETA : 5489133210353833 EL 2023-11-04 </c:v>
                  </c:pt>
                  <c:pt idx="258">
                    <c:v>Apple pay: COMPRA EN MERCADONA MANUEL MACHADO, CON LA TARJETA : 5489133208360204 EL 2023-11-04 </c:v>
                  </c:pt>
                  <c:pt idx="259">
                    <c:v>Apple pay: COMPRA EN ALCAMPO S A MORATALAZ, CON LA TARJETA : 5489133208360204 EL 2023-11-05 </c:v>
                  </c:pt>
                  <c:pt idx="260">
                    <c:v>Apple pay: COMPRA EN ALCAMPO S A MORATALAZ, CON LA TARJETA : 5489133210353833 EL 2023-11-05 </c:v>
                  </c:pt>
                  <c:pt idx="261">
                    <c:v>Apple pay: COMPRA EN BOLUDITAS MORATALAZ, CON LA TARJETA : 5489133210353833 EL 2023-11-05 </c:v>
                  </c:pt>
                  <c:pt idx="262">
                    <c:v>Apple pay: COMPRA EN METRO DE MADRID S.A., CON LA TARJETA : 5489133210353833 EL 2023-11-05 </c:v>
                  </c:pt>
                  <c:pt idx="263">
                    <c:v>COMPRA EN APP CRTM, CON LA TARJETA : 5489133208360204 EL 2023-11-05 </c:v>
                  </c:pt>
                  <c:pt idx="264">
                    <c:v>TRANSFERENCIA A FAVOR DE Servicio De Entrega Rápida Courier Expre CONCEPTO: 1000278 </c:v>
                  </c:pt>
                  <c:pt idx="265">
                    <c:v>Apple pay: COMPRA EN ARAMARK 4X CAF CAMPUS PRI, CON LA TARJETA : 5489133210353833 EL 2023-11-07 </c:v>
                  </c:pt>
                  <c:pt idx="266">
                    <c:v>Apple pay: COMPRA EN MERCADONA MANUEL MACHADO, CON LA TARJETA : 5489133208360204 EL 2023-11-07 </c:v>
                  </c:pt>
                  <c:pt idx="267">
                    <c:v>Apple pay: COMPRA EN STARBUCKS PRINCESA 40 MAD, CON LA TARJETA : 5489133210353833 EL 2023-11-07 </c:v>
                  </c:pt>
                  <c:pt idx="268">
                    <c:v>RECIBO IBERDROLA CLIENTES, S.A.U Nº RECIBO 0073 0100 755 CBSJJVJ REF. MANDATO 286734314000 </c:v>
                  </c:pt>
                  <c:pt idx="269">
                    <c:v>Apple pay: COMPRA EN ALLIANCE VENDING, CON LA TARJETA : 5489133210353833 EL 2023-11-08 </c:v>
                  </c:pt>
                  <c:pt idx="270">
                    <c:v>Apple pay: COMPRA EN MAISON KAYSER, CON LA TARJETA : 5489133210353833 EL 2023-11-08 </c:v>
                  </c:pt>
                  <c:pt idx="271">
                    <c:v>Apple pay: COMPRA EN MANOLO BAKES, CON LA TARJETA : 5489133210353833 EL 2023-11-08 </c:v>
                  </c:pt>
                  <c:pt idx="272">
                    <c:v>Apple pay: COMPRA EN NYX*NORDISSOCIALCONSUL, CON LA TARJETA : 5489133210353833 EL 2023-11-06 </c:v>
                  </c:pt>
                  <c:pt idx="273">
                    <c:v>Apple pay: COMPRA EN TIERRA BURRITOS QUEVEDO, CON LA TARJETA : 5489133210353833 EL 2023-11-08 </c:v>
                  </c:pt>
                  <c:pt idx="274">
                    <c:v>RECIBO IBERDROLA CLIENTES, S.A.U Nº RECIBO 0073 0100 755 CBTGWDG REF. MANDATO 275734314000 </c:v>
                  </c:pt>
                  <c:pt idx="275">
                    <c:v>Apple pay: COMPRA EN ALCAMPO S A MORATALAZ, CON LA TARJETA : 5489133208122208 EL 2023-11-09 </c:v>
                  </c:pt>
                  <c:pt idx="276">
                    <c:v>Apple pay: COMPRA EN ALCAMPO S A MORATALAZ, CON LA TARJETA : 5489133208360204 EL 2023-11-09 </c:v>
                  </c:pt>
                  <c:pt idx="277">
                    <c:v>Apple pay: COMPRA EN BOUTIQUE LINDT GOYA, CON LA TARJETA : 5489133208122208 EL 2023-11-09 </c:v>
                  </c:pt>
                  <c:pt idx="278">
                    <c:v>Apple pay: COMPRA EN MC DONALD'S MONTERA, CON LA TARJETA : 5489133210353833 EL 2023-11-09 </c:v>
                  </c:pt>
                  <c:pt idx="279">
                    <c:v>Apple pay: COMPRA EN PERFUMERIA PRIMOR, CON LA TARJETA : 5489133208122208 EL 2023-11-09 </c:v>
                  </c:pt>
                  <c:pt idx="280">
                    <c:v>Apple pay: COMPRA EN PEZ TORTILLA ESPOZ M, CON LA TARJETA : 5489133210353833 EL 2023-11-09 </c:v>
                  </c:pt>
                  <c:pt idx="281">
                    <c:v>Apple pay: COMPRA EN THE COOKIE LAB, CON LA TARJETA : 5489133210353833 EL 2023-11-09 </c:v>
                  </c:pt>
                  <c:pt idx="282">
                    <c:v>Apple pay: COMPRA EN VENETA GELATO ITALIANO, CON LA TARJETA : 5489133210353833 EL 2023-11-09 </c:v>
                  </c:pt>
                  <c:pt idx="283">
                    <c:v>COMPRA EN APP CRTM, CON LA TARJETA : 5489133208360204 EL 2023-11-09 </c:v>
                  </c:pt>
                  <c:pt idx="284">
                    <c:v>COMPRA EN GALIPAN, CON LA TARJETA : 5489133210353833 EL 2023-11-09 </c:v>
                  </c:pt>
                  <c:pt idx="285">
                    <c:v>Apple pay: COMPRA EN HIPERBAZAR, CON LA TARJETA : 5489133208122208 EL 2023-11-10 </c:v>
                  </c:pt>
                  <c:pt idx="286">
                    <c:v>Apple pay: COMPRA EN RESTAURANTE ACUARELA, CON LA TARJETA : 5489133210353833 EL 2023-11-10 </c:v>
                  </c:pt>
                  <c:pt idx="287">
                    <c:v>Apple pay: COMPRA EN ALCAMPO S A MORATALAZ, CON LA TARJETA : 5489133210353833 EL 2023-11-11 </c:v>
                  </c:pt>
                  <c:pt idx="288">
                    <c:v>Apple pay: COMPRA EN MERCADONA MANUEL MACHADO, CON LA TARJETA : 5489133208360204 EL 2023-11-11 </c:v>
                  </c:pt>
                  <c:pt idx="289">
                    <c:v>Apple pay: COMPRA EN ALCAMPO S A MORATALAZ, CON LA TARJETA : 5489133208122208 EL 2023-11-12 </c:v>
                  </c:pt>
                  <c:pt idx="290">
                    <c:v>Apple pay: COMPRA EN PRIMARK GRAN VIA, CON LA TARJETA : 5489133208122208 EL 2023-11-09 </c:v>
                  </c:pt>
                  <c:pt idx="291">
                    <c:v>Apple pay: COMPRA EN BURGER KING QUEVEDO, CON LA TARJETA : 5489133208122208 EL 2023-11-14 </c:v>
                  </c:pt>
                  <c:pt idx="292">
                    <c:v>RECIBO UNIVERSIDAD NEBRIJA Nº RECIBO 0073 0100 755 CBWYYGV REF. MANDATO UNNEACA0021984800039925 </c:v>
                  </c:pt>
                  <c:pt idx="293">
                    <c:v>Apple pay: COMPRA EN MERCADONA MANUEL MACHADO, CON LA TARJETA : 5489133208360204 EL 2023-11-15 </c:v>
                  </c:pt>
                  <c:pt idx="294">
                    <c:v>Apple pay: COMPRA EN BURGER KING QUEVEDO, CON LA TARJETA : 5489133208122208 EL 2023-11-16 </c:v>
                  </c:pt>
                  <c:pt idx="295">
                    <c:v>Apple pay: COMPRA EN ALCAMPO S A MORATALAZ, CON LA TARJETA : 5489133208360204 EL 2023-11-17 </c:v>
                  </c:pt>
                  <c:pt idx="296">
                    <c:v>Apple pay: COMPRA EN ALCAMPO S A MORATALAZ, CON LA TARJETA : 5489133208122208 EL 2023-11-18 </c:v>
                  </c:pt>
                  <c:pt idx="297">
                    <c:v>Apple pay: COMPRA EN ALCAMPO S A MORATALAZ, CON LA TARJETA : 5489133208360204 EL 2023-11-18 </c:v>
                  </c:pt>
                  <c:pt idx="298">
                    <c:v>Apple pay: COMPRA EN MCDONALDS-MORATALAZ, CON LA TARJETA : 5489133210353833 EL 2023-11-18 </c:v>
                  </c:pt>
                  <c:pt idx="299">
                    <c:v>Apple pay: COMPRA EN OFICINA NUEVOS MINISTERIO, CON LA TARJETA : 5489133210353833 EL 2023-11-18 </c:v>
                  </c:pt>
                  <c:pt idx="300">
                    <c:v>Apple pay: COMPRA EN ZARA MADRID VAGUADA A34, CON LA TARJETA : 5489133210353833 EL 2023-11-18 </c:v>
                  </c:pt>
                  <c:pt idx="301">
                    <c:v>COMPRA EN EL CORTE INGLES-DEPARTAM., CON LA TARJETA : 5489133210353833 EL 2023-11-18 </c:v>
                  </c:pt>
                  <c:pt idx="302">
                    <c:v>COMPRA EN METRO DE MADRID S.A., CON LA TARJETA : 5489133210353833 EL 2023-11-18 </c:v>
                  </c:pt>
                  <c:pt idx="303">
                    <c:v>Apple pay: COMPRA EN ALCAMPO S A MORATALAZ, CON LA TARJETA : 5489133208122208 EL 2023-11-19 </c:v>
                  </c:pt>
                  <c:pt idx="304">
                    <c:v>Apple pay: COMPRA EN ALCAMPO S A MORATALAZ, CON LA TARJETA : 5489133208360204 EL 2023-11-19 </c:v>
                  </c:pt>
                  <c:pt idx="305">
                    <c:v>Apple pay: COMPRA EN PUNTO ENTRE ARROYOS, CON LA TARJETA : 5489133210353833 EL 2023-11-19 </c:v>
                  </c:pt>
                  <c:pt idx="306">
                    <c:v>Apple pay: COMPRA EN STARBUCKS REINA SOFIA, CON LA TARJETA : 5489133210353833 EL 2023-11-19 </c:v>
                  </c:pt>
                  <c:pt idx="307">
                    <c:v>BIZUM A FAVOR DE NICOLAS PEREZ PANTO CONCEPTO: comida metro mama </c:v>
                  </c:pt>
                  <c:pt idx="308">
                    <c:v>Apple pay: COMPRA EN ALCAMPO S A MORATALAZ, CON LA TARJETA : 5489133208122208 EL 2023-11-20 </c:v>
                  </c:pt>
                  <c:pt idx="309">
                    <c:v>Apple pay: COMPRA EN MERCADONA MANUEL MACHADO, CON LA TARJETA : 5489133210353833 EL 2023-11-20 </c:v>
                  </c:pt>
                  <c:pt idx="310">
                    <c:v>COMPRA EN NETFLIX.COM, CON LA TARJETA : 5489133208360204 EL 2023-11-18 </c:v>
                  </c:pt>
                  <c:pt idx="311">
                    <c:v>COMPRA EN UBER *EATS, CON LA TARJETA : 5489133210353833 EL 2023-11-16 </c:v>
                  </c:pt>
                  <c:pt idx="312">
                    <c:v>DISPOSICION EN CAJERO CON LA TARJETA 5489133208360204, COMISION 0,00, EL 2023-11-20 </c:v>
                  </c:pt>
                  <c:pt idx="313">
                    <c:v>TRANSFERENCIA A FAVOR DE Nicolás Pérez CONCEPTO: Navidad con mamá </c:v>
                  </c:pt>
                  <c:pt idx="314">
                    <c:v>Apple pay: COMPRA EN Glovo 19NOV M1M6GPDP, CON LA TARJETA : 5489133210353833 EL 2023-11-19 </c:v>
                  </c:pt>
                  <c:pt idx="315">
                    <c:v>Apple pay: COMPRA EN SUMA, CON LA TARJETA : 5489133210353833 EL 2023-11-22 </c:v>
                  </c:pt>
                  <c:pt idx="316">
                    <c:v>COMPRA EN AMZN MKTP ES*HI32W1TM4, CON LA TARJETA : 5489133210353833 EL 2023-11-19 </c:v>
                  </c:pt>
                  <c:pt idx="317">
                    <c:v>RECIBO ORANGE ESPAGNE S.A. Nº RECIBO 0073 0100 755 CBYGSPS REF. MANDATO OSP202308KENAN02276921506 </c:v>
                  </c:pt>
                  <c:pt idx="318">
                    <c:v>Apple pay: COMPRA EN MERCADONA MANUEL MACHADO, CON LA TARJETA : 5489133208360204 EL 2023-11-23 </c:v>
                  </c:pt>
                  <c:pt idx="319">
                    <c:v>Apple pay: COMPRA EN ALCAMPO S A MORATALAZ, CON LA TARJETA : 5489133208360204 EL 2023-11-24 </c:v>
                  </c:pt>
                  <c:pt idx="320">
                    <c:v>Apple pay: COMPRA EN Glovo 22NOV MA3DK7FZ, CON LA TARJETA : 5489133210353833 EL 2023-11-22 </c:v>
                  </c:pt>
                  <c:pt idx="321">
                    <c:v>Apple pay: COMPRA EN HIPERBAZAR, CON LA TARJETA : 5489133208122208 EL 2023-11-24 </c:v>
                  </c:pt>
                  <c:pt idx="322">
                    <c:v>Apple pay: COMPRA EN KFC MORATALAZ 124, CON LA TARJETA : 5489133210353833 EL 2023-11-24 </c:v>
                  </c:pt>
                  <c:pt idx="323">
                    <c:v>Apple pay: COMPRA EN ALCAMPO S A MORATALAZ, CON LA TARJETA : 5489133208122208 EL 2023-11-25 </c:v>
                  </c:pt>
                  <c:pt idx="324">
                    <c:v>Apple pay: COMPRA EN MARKET CUINA FRESCA, CON LA TARJETA : 5489133210353833 EL 2023-11-25 </c:v>
                  </c:pt>
                  <c:pt idx="325">
                    <c:v>Apple pay: COMPRA EN MERCADO DE MOTORES, CON LA TARJETA : 5489133210353833 EL 2023-11-25 </c:v>
                  </c:pt>
                  <c:pt idx="326">
                    <c:v>Apple pay: COMPRA EN O'MEXILLON, CON LA TARJETA : 5489133210353833 EL 2023-11-25 </c:v>
                  </c:pt>
                  <c:pt idx="327">
                    <c:v>Apple pay: COMPRA EN IKEA GOYA FOOD, CON LA TARJETA : 5489133210353833 EL 2023-11-26 </c:v>
                  </c:pt>
                  <c:pt idx="328">
                    <c:v>Apple pay: COMPRA EN IKEA GOYA HFB, CON LA TARJETA : 5489133208122208 EL 2023-11-26 </c:v>
                  </c:pt>
                  <c:pt idx="329">
                    <c:v>Apple pay: COMPRA EN LOS TORREZNOS, CON LA TARJETA : 5489133210353833 EL 2023-11-26 </c:v>
                  </c:pt>
                  <c:pt idx="330">
                    <c:v>COMPRA EN EL CORTE INGLES-DEPARTAM., CON LA TARJETA : 5489133210353833 EL 2023-11-26 </c:v>
                  </c:pt>
                  <c:pt idx="331">
                    <c:v>Apple pay: COMPRA EN HIPERBAZAR, CON LA TARJETA : 5489133208122208 EL 2023-11-27 </c:v>
                  </c:pt>
                  <c:pt idx="332">
                    <c:v>Apple pay: COMPRA EN PRIMOR GRAN VIA, CON LA TARJETA : 5489133208122208 EL 2023-11-27 </c:v>
                  </c:pt>
                  <c:pt idx="333">
                    <c:v>Apple pay: COMPRA EN PUNTO ENTRE ARROYOS, CON LA TARJETA : 5489133208122208 EL 2023-11-27 </c:v>
                  </c:pt>
                  <c:pt idx="334">
                    <c:v>Apple pay: COMPRA EN RODILLA CALLAO, CON LA TARJETA : 5489133208122208 EL 2023-11-27 </c:v>
                  </c:pt>
                  <c:pt idx="335">
                    <c:v>COMPRA EN ALLIANCE VENDING, CON LA TARJETA : 5489133210353833 EL 2023-11-27 </c:v>
                  </c:pt>
                  <c:pt idx="336">
                    <c:v>COMPRA EN AMZN MKTP ES*HI08Q09I4, CON LA TARJETA : 5489133210353833 EL 2023-11-24 </c:v>
                  </c:pt>
                  <c:pt idx="337">
                    <c:v>COMPRA EN AMZN MKTP ES*HI5TU5YY4, CON LA TARJETA : 5489133210353833 EL 2023-11-25 </c:v>
                  </c:pt>
                  <c:pt idx="338">
                    <c:v>COMPRA EN APPLE.COM/BILL, CON LA TARJETA : 5489133208360204 EL 2023-11-25 </c:v>
                  </c:pt>
                  <c:pt idx="339">
                    <c:v>COMPRA EN GESTION DE MAQUINAS, CON LA TARJETA : 5489133210353833 EL 2023-11-27 </c:v>
                  </c:pt>
                  <c:pt idx="340">
                    <c:v>Apple pay: COMPRA EN PASTELERIA EL PASO, CON LA TARJETA : 5489133210353833 EL 2023-11-28 </c:v>
                  </c:pt>
                  <c:pt idx="341">
                    <c:v>COMPRA EN EL CORTE INGLES DEPARTAM., CON LA TARJETA : 5489133210353833 EL 2023-11-28 </c:v>
                  </c:pt>
                  <c:pt idx="342">
                    <c:v>Apple pay: COMPRA EN ALCAMPO S A MORATALAZ, CON LA TARJETA : 5489133208360204 EL 2023-11-29 </c:v>
                  </c:pt>
                  <c:pt idx="343">
                    <c:v>Apple pay: COMPRA EN MERCADONA MANUEL MACHADO, CON LA TARJETA : 5489133208360204 EL 2023-11-29 </c:v>
                  </c:pt>
                  <c:pt idx="344">
                    <c:v>Apple pay: COMPRA EN YULI, CON LA TARJETA : 5489133210353833 EL 2023-11-29 </c:v>
                  </c:pt>
                  <c:pt idx="345">
                    <c:v>COMPRA EN EL CORTE INGLES DEPARTAM., CON LA TARJETA : 5489133210353833 EL 2023-11-29 </c:v>
                  </c:pt>
                  <c:pt idx="346">
                    <c:v>COMPRA EN UBER *TRIP, CON LA TARJETA : 5489133210353833 EL 2023-11-27 </c:v>
                  </c:pt>
                  <c:pt idx="347">
                    <c:v>COMPRA EN WWW.AMAZON* 404-546203, CON LA TARJETA : 5489133210353833 EL 2023-11-27 </c:v>
                  </c:pt>
                  <c:pt idx="348">
                    <c:v>Apple pay: COMPRA EN MINBER, CON LA TARJETA : 5489133210353833 EL 2023-11-30 </c:v>
                  </c:pt>
                  <c:pt idx="349">
                    <c:v>RECIBO CAIXABANK PAYMENTS CONSUMER, E.f.c., E Nº RECIBO 0073 0100 755 CCBLGMM REF. MANDATO 202307581</c:v>
                  </c:pt>
                  <c:pt idx="350">
                    <c:v>RECIBO CAIXABANK PAYMENTS CONSUMER, E.f.c., E Nº RECIBO 0073 0100 755 CCBLGTG REF. MANDATO 202308211</c:v>
                  </c:pt>
                  <c:pt idx="351">
                    <c:v>RECIBO CAIXABANK PAYMENTS CONSUMER, E.f.c., E Nº RECIBO 0073 0100 755 CCBLHKR REF. MANDATO 202309651</c:v>
                  </c:pt>
                  <c:pt idx="352">
                    <c:v>Apple pay: COMPRA EN KFC MORATALAZ 124, CON LA TARJETA : 5489133210353833 EL 2023-12-01 </c:v>
                  </c:pt>
                  <c:pt idx="353">
                    <c:v>Apple pay: COMPRA EN LA TORTILLA DE PERICO, CON LA TARJETA : 5489133210353833 EL 2023-12-01 </c:v>
                  </c:pt>
                  <c:pt idx="354">
                    <c:v>Apple pay: COMPRA EN MCDONALDS-MORATALAZ, CON LA TARJETA : 5489133210353833 EL 2023-12-01 </c:v>
                  </c:pt>
                  <c:pt idx="355">
                    <c:v>Apple pay: COMPRA EN PEZ TORTILLA ESPOZ M, CON LA TARJETA : 5489133210353833 EL 2023-12-01 </c:v>
                  </c:pt>
                  <c:pt idx="356">
                    <c:v>Apple pay: COMPRA EN Revolut**7501*, CON LA TARJETA : 5489133208122208 EL 2023-11-29 </c:v>
                  </c:pt>
                  <c:pt idx="357">
                    <c:v>COMPRA EN KINDLE SVCS*HW5ZB55N4, CON LA TARJETA : 5489133210353833 EL 2023-11-29 </c:v>
                  </c:pt>
                  <c:pt idx="358">
                    <c:v>RECIBO SANITAS S A DE SEGUROS Nº RECIBO 0073 0100 755 CBZMHTQ REF. MANDATO 800018385362 </c:v>
                  </c:pt>
                  <c:pt idx="359">
                    <c:v>TRANSFERENCIA A FAVOR DE Jesús Gonzalez CONCEPTO: Alquiler mes octubre 2023 </c:v>
                  </c:pt>
                  <c:pt idx="360">
                    <c:v>Apple pay: COMPRA EN 100 MONTADITOS VAGUADA, CON LA TARJETA : 5489133210353833 EL 2023-12-03 </c:v>
                  </c:pt>
                  <c:pt idx="361">
                    <c:v>Apple pay: COMPRA EN ALCAMPO S A MORATALAZ, CON LA TARJETA : 5489133208360204 EL 2023-12-03 </c:v>
                  </c:pt>
                  <c:pt idx="362">
                    <c:v>Apple pay: COMPRA EN DECATHLON CITY LA VAGUADA, CON LA TARJETA : 5489133210353833 EL 2023-12-03 </c:v>
                  </c:pt>
                  <c:pt idx="363">
                    <c:v>Apple pay: COMPRA EN ESTANCO J.I. PALACIOS BUE, CON LA TARJETA : 5489133210353833 EL 2023-12-03 </c:v>
                  </c:pt>
                  <c:pt idx="364">
                    <c:v>Apple pay: COMPRA EN IKEA LA GAVIA FOOD, CON LA TARJETA : 5489133210353833 EL 2023-12-02 </c:v>
                  </c:pt>
                  <c:pt idx="365">
                    <c:v>Apple pay: COMPRA EN IKEA LA GAVIA HFB, CON LA TARJETA : 5489133210353833 EL 2023-12-02 </c:v>
                  </c:pt>
                  <c:pt idx="366">
                    <c:v>Apple pay: COMPRA EN MERCADONA MANUEL MACHADO, CON LA TARJETA : 5489133210353833 EL 2023-12-02 </c:v>
                  </c:pt>
                  <c:pt idx="367">
                    <c:v>Apple pay: COMPRA EN PANISHOP DE LOS VINATEROS, CON LA TARJETA : 5489133208360204 EL 2023-12-04 </c:v>
                  </c:pt>
                  <c:pt idx="368">
                    <c:v>Apple pay: COMPRA EN SPRINGFIELD WOMEN, CON LA TARJETA : 5489133210353833 EL 2023-12-03 </c:v>
                  </c:pt>
                  <c:pt idx="369">
                    <c:v>COMPRA EN WWW.AMAZON* 404-102691, CON LA TARJETA : 5489133210353833 EL 2023-12-01 </c:v>
                  </c:pt>
                  <c:pt idx="370">
                    <c:v>TRANSFERENCIA A FAVOR DE IBKR CONCEPTO: Inversiones Noviembre y Diciembre </c:v>
                  </c:pt>
                  <c:pt idx="371">
                    <c:v>Apple pay: COMPRA EN ALCAMPO S A MORATALAZ, CON LA TARJETA : 5489133208360204 EL 2023-12-05 </c:v>
                  </c:pt>
                  <c:pt idx="372">
                    <c:v>Apple pay: COMPRA EN ALCAMPO S A MORATALAZ, CON LA TARJETA : 5489133210353833 EL 2023-12-05 </c:v>
                  </c:pt>
                  <c:pt idx="373">
                    <c:v>Apple pay: COMPRA EN GESTION DE MAQUINAS, CON LA TARJETA : 5489133210353833 EL 2023-12-05 </c:v>
                  </c:pt>
                  <c:pt idx="374">
                    <c:v>Apple pay: COMPRA EN MERCADONA MANUEL MACHADO, CON LA TARJETA : 5489133208360204 EL 2023-12-05 </c:v>
                  </c:pt>
                  <c:pt idx="375">
                    <c:v>Apple pay: COMPRA EN NORMALES0101 MA, CON LA TARJETA : 5489133208360204 EL 2023-12-02 </c:v>
                  </c:pt>
                  <c:pt idx="376">
                    <c:v>Apple pay: COMPRA EN TIERRA BURRITOS, CON LA TARJETA : 5489133210353833 EL 2023-12-05 </c:v>
                  </c:pt>
                  <c:pt idx="377">
                    <c:v>COMPRA EN APP CRTM, CON LA TARJETA : 5489133208360204 EL 2023-12-05 </c:v>
                  </c:pt>
                  <c:pt idx="378">
                    <c:v>Apple pay: COMPRA EN BAR PASCUAL, CON LA TARJETA : 5489133210353833 EL 2023-12-06 </c:v>
                  </c:pt>
                  <c:pt idx="379">
                    <c:v>Apple pay: COMPRA EN FARO DE MONCLOA, CON LA TARJETA : 5489133210353833 EL 2023-12-06 </c:v>
                  </c:pt>
                  <c:pt idx="380">
                    <c:v>Apple pay: COMPRA EN PANOD, CON LA TARJETA : 5489133210353833 EL 2023-12-07 </c:v>
                  </c:pt>
                  <c:pt idx="381">
                    <c:v>BIZUM A FAVOR DE RICARDO PAZ RODRIGUEZ CONCEPTO: padel 0612 </c:v>
                  </c:pt>
                  <c:pt idx="382">
                    <c:v>COMPRA EN ACTIVIDADES CULTURALES WE, CON LA TARJETA : 5489133210353833 EL 2023-12-07 </c:v>
                  </c:pt>
                  <c:pt idx="383">
                    <c:v>COMPRA EN EL CORTE INGLES DEPARTAM., CON LA TARJETA : 5489133208122208 EL 2023-12-06 </c:v>
                  </c:pt>
                  <c:pt idx="384">
                    <c:v>COMPRA EN HTTPS://PARQUEMAGICASNAVI, CON LA TARJETA : 5489133210353833 EL 2023-12-07 </c:v>
                  </c:pt>
                  <c:pt idx="385">
                    <c:v>TRANSFERENCIA A FAVOR DE PEREZ PANTO NICOLAS </c:v>
                  </c:pt>
                  <c:pt idx="386">
                    <c:v>Apple pay: COMPRA EN ALCAMPO S A MORATALAZ, CON LA TARJETA : 5489133208360204 EL 2023-12-10 </c:v>
                  </c:pt>
                  <c:pt idx="387">
                    <c:v>Apple pay: COMPRA EN ALLIANCE VENDING, CON LA TARJETA : 5489133210353833 EL 2023-12-11 </c:v>
                  </c:pt>
                  <c:pt idx="388">
                    <c:v>Apple pay: COMPRA EN GOXO MAITIA, S.L., CON LA TARJETA : 5489133210353833 EL 2023-12-10 </c:v>
                  </c:pt>
                  <c:pt idx="389">
                    <c:v>Apple pay: COMPRA EN PASTELERIA EL PASO, CON LA TARJETA : 5489133210353833 EL 2023-12-11 </c:v>
                  </c:pt>
                  <c:pt idx="390">
                    <c:v>Apple pay: COMPRA EN RENFE CERCANIAS TNA 28 5, CON LA TARJETA : 5489133210353833 EL 2023-12-09 </c:v>
                  </c:pt>
                  <c:pt idx="391">
                    <c:v>Apple pay: COMPRA EN SONRISAS Y ADRENALINA, CON LA TARJETA : 5489133210353833 EL 2023-12-09 </c:v>
                  </c:pt>
                  <c:pt idx="392">
                    <c:v>Apple pay: COMPRA EN SUCRE &amp; SALE, CON LA TARJETA : 5489133210353833 EL 2023-12-09 </c:v>
                  </c:pt>
                  <c:pt idx="393">
                    <c:v>Apple pay: COMPRA EN TGB OASIZ (CC OASIZ), CON LA TARJETA : 5489133210353833 EL 2023-12-09 </c:v>
                  </c:pt>
                  <c:pt idx="394">
                    <c:v>Apple pay: COMPRA EN VR AIRSOFT, CON LA TARJETA : 5489133210353833 EL 2023-12-09 </c:v>
                  </c:pt>
                  <c:pt idx="395">
                    <c:v>Apple pay: COMPRA EN ZAPSHOP RIO 2, CON LA TARJETA : 5489133208122208 EL 2023-12-10 </c:v>
                  </c:pt>
                  <c:pt idx="396">
                    <c:v>Apple pay: COMPRA EN ZARA, CON LA TARJETA : 5489133208122208 EL 2023-12-10 </c:v>
                  </c:pt>
                  <c:pt idx="397">
                    <c:v>COMPRA EN APP CRTM, CON LA TARJETA : 5489133208360204 EL 2023-12-09 </c:v>
                  </c:pt>
                  <c:pt idx="398">
                    <c:v>COMPRA EN EL CORTE INGLES DEPARTAM., CON LA TARJETA : 5489133210353833 EL 2023-12-11 </c:v>
                  </c:pt>
                  <c:pt idx="399">
                    <c:v>COMPRA EN HIPERBAZAR, CON LA TARJETA : 5489133210353833 EL 2023-12-08 </c:v>
                  </c:pt>
                  <c:pt idx="400">
                    <c:v>RECIBO TotalEnergies ClientesSAU Nº RECIBO 0073 0100 755 CCGBYHL REF. MANDATO NCESIGS241020230000000</c:v>
                  </c:pt>
                  <c:pt idx="401">
                    <c:v>RECIBO UNIVERSIDAD NEBRIJA Nº RECIBO 0073 0100 755 CCFLYBW REF. MANDATO UNNEACA0021984800039925 </c:v>
                  </c:pt>
                  <c:pt idx="402">
                    <c:v>TRANSFERENCIA A FAVOR DE Nicolás Pérez CONCEPTO: Salidas navideñas </c:v>
                  </c:pt>
                  <c:pt idx="403">
                    <c:v>Apple pay: COMPRA EN ALLIANCE VENDING, CON LA TARJETA : 5489133210353833 EL 2023-12-12 </c:v>
                  </c:pt>
                  <c:pt idx="404">
                    <c:v>Apple pay: COMPRA EN MERCADONA MANUEL MACHADO, CON LA TARJETA : 5489133208122208 EL 2023-12-12 </c:v>
                  </c:pt>
                  <c:pt idx="405">
                    <c:v>Apple pay: COMPRA EN PANISHOP DE LOS VINATEROS, CON LA TARJETA : 5489133210353833 EL 2023-12-12 </c:v>
                  </c:pt>
                  <c:pt idx="406">
                    <c:v>COMPRA EN FARMACIA ENTREARROYOS1, CON LA TARJETA : 5489133210353833 EL 2023-12-12 </c:v>
                  </c:pt>
                  <c:pt idx="407">
                    <c:v>Apple pay: COMPRA EN MARKET AGUILERA, CON LA TARJETA : 5489133210353833 EL 2023-12-13 </c:v>
                  </c:pt>
                  <c:pt idx="408">
                    <c:v>COMPRA EN GESTION DE MAQUINAS, CON LA TARJETA : 5489133210353833 EL 2023-12-13 </c:v>
                  </c:pt>
                  <c:pt idx="409">
                    <c:v>Apple pay: COMPRA EN FARMACIA ANA DE DIEGO LOP, CON LA TARJETA : 5489133208122208 EL 2023-12-14 </c:v>
                  </c:pt>
                  <c:pt idx="410">
                    <c:v>Apple pay: COMPRA EN FARMACIA ENTREARROYOS1, CON LA TARJETA : 5489133208122208 EL 2023-12-14 </c:v>
                  </c:pt>
                  <c:pt idx="411">
                    <c:v>Apple pay: COMPRA EN FARMACIA ENTREARROYOS1, CON LA TARJETA : 5489133208122208 EL 2023-12-15 </c:v>
                  </c:pt>
                  <c:pt idx="412">
                    <c:v>Apple pay: COMPRA EN NYX*NORDISSOCIALCONSUL, CON LA TARJETA : 5489133210353833 EL 2023-12-12 </c:v>
                  </c:pt>
                  <c:pt idx="413">
                    <c:v>Apple pay: COMPRA EN NYX*NORDISSOCIALCONSUL, CON LA TARJETA : 5489133210353833 EL 2023-12-13 </c:v>
                  </c:pt>
                  <c:pt idx="414">
                    <c:v>Apple pay: COMPRA EN ALCAMPO S A MORATALAZ, CON LA TARJETA : 5489133208122208 EL 2023-12-17 </c:v>
                  </c:pt>
                  <c:pt idx="415">
                    <c:v>Apple pay: COMPRA EN ALCAMPO S A MORATALAZ, CON LA TARJETA : 5489133208360204 EL 2023-12-17 </c:v>
                  </c:pt>
                  <c:pt idx="416">
                    <c:v>Apple pay: COMPRA EN ARAMARK 4X CAF CAMPUS PRI, CON LA TARJETA : 5489133210353833 EL 2023-12-18 </c:v>
                  </c:pt>
                  <c:pt idx="417">
                    <c:v>Apple pay: COMPRA EN DOLCEMANIA ATOCHA, CON LA TARJETA : 5489133208122208 EL 2023-12-18 </c:v>
                  </c:pt>
                  <c:pt idx="418">
                    <c:v>Apple pay: COMPRA EN Glovo 15DEC M43HRWPF, CON LA TARJETA : 5489133210353833 EL 2023-12-15 </c:v>
                  </c:pt>
                  <c:pt idx="419">
                    <c:v>Apple pay: COMPRA EN MARKET AGUILERA, CON LA TARJETA : 5489133210353833 EL 2023-12-18 </c:v>
                  </c:pt>
                  <c:pt idx="420">
                    <c:v>Apple pay: COMPRA EN MCDONALDS-MORATALAZ, CON LA TARJETA : 5489133210353833 EL 2023-12-16 </c:v>
                  </c:pt>
                  <c:pt idx="421">
                    <c:v>Apple pay: COMPRA EN MERCADONA MANUEL MACHADO, CON LA TARJETA : 5489133208360204 EL 2023-12-16 </c:v>
                  </c:pt>
                  <c:pt idx="422">
                    <c:v>Apple pay: COMPRA EN PANISHOP DE LOS VINATEROS, CON LA TARJETA : 5489133210353833 EL 2023-12-17 </c:v>
                  </c:pt>
                  <c:pt idx="423">
                    <c:v>COMPRA EN MNE*95018797Moneynet_S, CON LA TARJETA : 5489133210353833 EL 2023-12-14 </c:v>
                  </c:pt>
                  <c:pt idx="424">
                    <c:v>TRANSFERENCIA A FAVOR DE IBKR CONCEPTO: U6384508 / NICOLAS D Perez </c:v>
                  </c:pt>
                  <c:pt idx="425">
                    <c:v>Apple pay: COMPRA EN ALFREDOS PASTA, CON LA TARJETA : 5489133210353833 EL 2023-12-19 </c:v>
                  </c:pt>
                  <c:pt idx="426">
                    <c:v>Apple pay: COMPRA EN CRUSTO SL, CON LA TARJETA : 5489133210353833 EL 2023-12-19 </c:v>
                  </c:pt>
                  <c:pt idx="427">
                    <c:v>Apple pay: COMPRA EN TAXI LIC. 1441, CON LA TARJETA : 5489133208122208 EL 2023-12-19 </c:v>
                  </c:pt>
                  <c:pt idx="428">
                    <c:v>COMPRA EN Netflix.com, CON LA TARJETA : 5489133208360204 EL 2023-12-18 </c:v>
                  </c:pt>
                  <c:pt idx="429">
                    <c:v>Apple pay: COMPRA EN FARMACIA ENTREARROYOS1, CON LA TARJETA : 5489133208122208 EL 2023-12-20 </c:v>
                  </c:pt>
                  <c:pt idx="430">
                    <c:v>Apple pay: COMPRA EN MERCADONA MANUEL MACHADO, CON LA TARJETA : 5489133208360204 EL 2023-12-20 </c:v>
                  </c:pt>
                  <c:pt idx="431">
                    <c:v>Apple pay: COMPRA EN UBR* PENDING.UBER.COM, CON LA TARJETA : 5489133208122208 EL 2023-12-17 </c:v>
                  </c:pt>
                  <c:pt idx="432">
                    <c:v>LIQUIDACION DEL CONTRATO 4326161 300 </c:v>
                  </c:pt>
                  <c:pt idx="433">
                    <c:v>Apple pay: COMPRA EN CIBER LOCUTORIO VINATEROS, CON LA TARJETA : 5489133210353833 EL 2023-12-21 </c:v>
                  </c:pt>
                  <c:pt idx="434">
                    <c:v>Apple pay: COMPRA EN CORTEFIEL, CON LA TARJETA : 5489133210353833 EL 2023-12-19 </c:v>
                  </c:pt>
                  <c:pt idx="435">
                    <c:v>Apple pay: COMPRA EN MERCADONA MANUEL MACHADO, CON LA TARJETA : 5489133208360204 EL 2023-12-21 </c:v>
                  </c:pt>
                  <c:pt idx="436">
                    <c:v>RECIBO ORANGE ESPAGNE S.A. Nº RECIBO 0073 0100 755 CCJDDWQ REF. MANDATO OSP202308KENAN02276921506 </c:v>
                  </c:pt>
                  <c:pt idx="437">
                    <c:v>Apple pay: COMPRA EN ALCAMPO S A MORATALAZ, CON LA TARJETA : 5489133208360204 EL 2023-12-22 </c:v>
                  </c:pt>
                  <c:pt idx="438">
                    <c:v>Apple pay: COMPRA EN ARAMARK 4X CAF CAMPUS PRI, CON LA TARJETA : 5489133210353833 EL 2023-12-22 </c:v>
                  </c:pt>
                  <c:pt idx="439">
                    <c:v>Apple pay: COMPRA EN MERCADONA MANUEL MACHADO, CON LA TARJETA : 5489133208360204 EL 2023-12-22 </c:v>
                  </c:pt>
                  <c:pt idx="440">
                    <c:v>Apple pay: COMPRA EN ALCAMPO S A MORATALAZ, CON LA TARJETA : 5489133208122208 EL 2023-12-23 </c:v>
                  </c:pt>
                  <c:pt idx="441">
                    <c:v>Apple pay: COMPRA EN ALCAMPO S A MORATALAZ, CON LA TARJETA : 5489133208360204 EL 2023-12-23 </c:v>
                  </c:pt>
                  <c:pt idx="442">
                    <c:v>Apple pay: COMPRA EN ALCAMPO S A MORATALAZ, CON LA TARJETA : 5489133208360204 EL 2023-12-24 </c:v>
                  </c:pt>
                  <c:pt idx="443">
                    <c:v>Apple pay: COMPRA EN CASA DANI TERRAZA, CON LA TARJETA : 5489133210353833 EL 2023-12-23 </c:v>
                  </c:pt>
                  <c:pt idx="444">
                    <c:v>Apple pay: COMPRA EN MATAKO, CON LA TARJETA : 5489133210353833 EL 2023-12-26 </c:v>
                  </c:pt>
                  <c:pt idx="445">
                    <c:v>Apple pay: COMPRA EN MERCADONA MANUEL MACHADO, CON LA TARJETA : 5489133208360204 EL 2023-12-24 </c:v>
                  </c:pt>
                  <c:pt idx="446">
                    <c:v>Apple pay: COMPRA EN P.ATRACCIONE MADRID K1.TE, CON LA TARJETA : 5489133210353833 EL 2023-12-26 </c:v>
                  </c:pt>
                  <c:pt idx="447">
                    <c:v>Apple pay: COMPRA EN P.ATRACCIONES MADRID AUDI, CON LA TARJETA : 5489133210353833 EL 2023-12-26 </c:v>
                  </c:pt>
                  <c:pt idx="448">
                    <c:v>BIZUM A FAVOR DE RICARDO PAZ RODRIGUEZ CONCEPTO: gasto ensaladilla para 24 </c:v>
                  </c:pt>
                  <c:pt idx="449">
                    <c:v>COMPRA EN MERCADONA MANUEL MACHADO, CON LA TARJETA : 5489133208360204 EL 2023-12-23 </c:v>
                  </c:pt>
                  <c:pt idx="450">
                    <c:v>COMPRA EN PARQ ATRACCIONES MADRID-T, CON LA TARJETA : 5489133210353833 EL 2023-12-23 </c:v>
                  </c:pt>
                  <c:pt idx="451">
                    <c:v>Apple pay: COMPRA EN ALCAMPO S A MORATALAZ, CON LA TARJETA : 5489133208360204 EL 2023-12-27 </c:v>
                  </c:pt>
                  <c:pt idx="452">
                    <c:v>Apple pay: COMPRA EN ALCAMPO S A MORATALAZ, CON LA TARJETA : 5489133210353833 EL 2023-12-27 </c:v>
                  </c:pt>
                  <c:pt idx="453">
                    <c:v>Apple pay: COMPRA EN CAFE ESCONDITE COMERCIAL, CON LA TARJETA : 5489133210353833 EL 2023-12-27 </c:v>
                  </c:pt>
                  <c:pt idx="454">
                    <c:v>Apple pay: COMPRA EN CERVECERIA LA OFICINA, CON LA TARJETA : 5489133210353833 EL 2023-12-27 </c:v>
                  </c:pt>
                  <c:pt idx="455">
                    <c:v>Apple pay: COMPRA EN LUCIFER, CON LA TARJETA : 5489133210353833 EL 2023-12-27 </c:v>
                  </c:pt>
                  <c:pt idx="456">
                    <c:v>Apple pay: COMPRA EN MERCADONA MANUEL MACHADO, CON LA TARJETA : 5489133208360204 EL 2023-12-27 </c:v>
                  </c:pt>
                  <c:pt idx="457">
                    <c:v>Apple pay: COMPRA EN MERKAL MORATALAZ, CON LA TARJETA : 5489133208122208 EL 2023-12-27 </c:v>
                  </c:pt>
                  <c:pt idx="458">
                    <c:v>Apple pay: COMPRA EN RITMO FRUTAS, CON LA TARJETA : 5489133208360204 EL 2023-12-27 </c:v>
                  </c:pt>
                  <c:pt idx="459">
                    <c:v>COMPRA EN APP CRTM, CON LA TARJETA : 5489133208360204 EL 2023-12-27 </c:v>
                  </c:pt>
                  <c:pt idx="460">
                    <c:v>COMPRA EN APPLE.COM/BILL, CON LA TARJETA : 5489133208360204 EL 2023-12-25 </c:v>
                  </c:pt>
                  <c:pt idx="461">
                    <c:v>Apple pay: COMPRA EN ATRACCIONES CASTAN, CON LA TARJETA : 5489133210353833 EL 2023-12-28 </c:v>
                  </c:pt>
                  <c:pt idx="462">
                    <c:v>Apple pay: COMPRA EN PUNTO ENTRE ARROYOS, CON LA TARJETA : 5489133208360204 EL 2023-12-28 </c:v>
                  </c:pt>
                  <c:pt idx="463">
                    <c:v>Apple pay: COMPRA EN ALCAMPO S A MORATALAZ, CON LA TARJETA : 5489133208360204 EL 2023-12-29 </c:v>
                  </c:pt>
                  <c:pt idx="464">
                    <c:v>Apple pay: COMPRA EN MERCADONA MANUEL MACHADO, CON LA TARJETA : 5489133208360204 EL 2023-12-29 </c:v>
                  </c:pt>
                  <c:pt idx="465">
                    <c:v>Apple pay: COMPRA EN MNE*95018768Moneynet_S, CON LA TARJETA : 5489133210353833 EL 2023-12-27 </c:v>
                  </c:pt>
                  <c:pt idx="466">
                    <c:v>BIZUM A FAVOR DE RICARDO PAZ RODRIGUEZ CONCEPTO: pasticho noche vieja </c:v>
                  </c:pt>
                  <c:pt idx="467">
                    <c:v>Apple pay: COMPRA EN MCDONALDS GOYA, CON LA TARJETA : 5489133208360204 EL 2023-12-30 </c:v>
                  </c:pt>
                  <c:pt idx="468">
                    <c:v>Apple pay: COMPRA EN ALCAMPO S A MORATALAZ, CON LA TARJETA : 5489133208360204 EL 2023-12-31 </c:v>
                  </c:pt>
                  <c:pt idx="469">
                    <c:v>Apple pay: COMPRA EN MERCADONA MANUEL MACHADO, CON LA TARJETA : 5489133208360204 EL 2023-12-31 </c:v>
                  </c:pt>
                  <c:pt idx="470">
                    <c:v>TRANSFERENCIA A FAVOR DE Jesús Gonzalez CONCEPTO: Alquiler mes octubre 2023 </c:v>
                  </c:pt>
                  <c:pt idx="471">
                    <c:v>Apple pay: COMPRA EN RENFE CERCANIAS TNA 28 5, CON LA TARJETA : 5489133208122208 EL 2024-01-02 </c:v>
                  </c:pt>
                  <c:pt idx="472">
                    <c:v>Apple pay: COMPRA EN Uniqlo Europe Ltd Sucu, CON LA TARJETA : 5489133208122208 EL 2023-12-30 </c:v>
                  </c:pt>
                  <c:pt idx="473">
                    <c:v>COMPRA EN KINDLE SVCS*1P0RA6KX5, CON LA TARJETA : 5489133210353833 EL 2023-12-30 </c:v>
                  </c:pt>
                  <c:pt idx="474">
                    <c:v>RECIBO CAIXABANK PAYMENTS CONSUMER, E.f.c., E Nº RECIBO 0073 0100 755 CCLWMWZ REF. MANDATO 202307581</c:v>
                  </c:pt>
                  <c:pt idx="475">
                    <c:v>RECIBO CAIXABANK PAYMENTS CONSUMER, E.f.c., E Nº RECIBO 0073 0100 755 CCLWNDJ REF. MANDATO 202308211</c:v>
                  </c:pt>
                  <c:pt idx="476">
                    <c:v>RECIBO CAIXABANK PAYMENTS CONSUMER, E.f.c., E Nº RECIBO 0073 0100 755 CCLWNSH REF. MANDATO 202309651</c:v>
                  </c:pt>
                  <c:pt idx="477">
                    <c:v>RECIBO SANITAS S A DE SEGUROS Nº RECIBO 0073 0100 755 CCKXPFG REF. MANDATO 800018385362 </c:v>
                  </c:pt>
                  <c:pt idx="478">
                    <c:v>Apple pay: COMPRA EN MERCADONA MANUEL MACHADO, CON LA TARJETA : 5489133208360204 EL 2024-01-03 </c:v>
                  </c:pt>
                  <c:pt idx="479">
                    <c:v>TRANSFERENCIA A FAVOR DE PEREZ PANTO NICOLAS CONCEPTO: Pagos de comida hechos con tarjeta de gastos </c:v>
                  </c:pt>
                  <c:pt idx="480">
                    <c:v>Apple pay: COMPRA EN PUNTO ENTRE ARROYOS, CON LA TARJETA : 5489133210353833 EL 2024-01-04 </c:v>
                  </c:pt>
                  <c:pt idx="481">
                    <c:v>|</c:v>
                  </c:pt>
                  <c:pt idx="482">
                    <c:v>Apple pay: COMPRA EN MERCADONA MANUEL MACHADO, CON LA TARJETA : 5489133208360204 EL 2024-01-05 </c:v>
                  </c:pt>
                  <c:pt idx="483">
                    <c:v>Apple pay: COMPRA EN MERCADONA MANUEL MACHADO, CON LA TARJETA : 5489133210353833 EL 2024-01-05 </c:v>
                  </c:pt>
                  <c:pt idx="484">
                    <c:v>Apple pay: COMPRA EN PANISHOP DE LOS VINATEROS, CON LA TARJETA : 5489133210353833 EL 2024-01-05 </c:v>
                  </c:pt>
                  <c:pt idx="485">
                    <c:v>Apple pay: COMPRA EN PUNTO ENTRE ARROYOS, CON LA TARJETA : 5489133210353833 EL 2024-01-06 </c:v>
                  </c:pt>
                  <c:pt idx="486">
                    <c:v>Apple pay: COMPRA EN ALCAMPO S A MORATALAZ, CON LA TARJETA : 5489133210353833 EL 2024-01-07 </c:v>
                  </c:pt>
                  <c:pt idx="487">
                    <c:v>Apple pay: COMPRA EN IKEA GOYA FOOD, CON LA TARJETA : 5489133210353833 EL 2024-01-07 </c:v>
                  </c:pt>
                  <c:pt idx="488">
                    <c:v>COMPRA EN APP CRTM, CON LA TARJETA : 5489133208360204 EL 2024-01-07 </c:v>
                  </c:pt>
                  <c:pt idx="489">
                    <c:v>Apple pay: COMPRA EN ALAMEDA PELUQUERO, CON LA TARJETA : 5489133208122208 EL 2024-01-08 </c:v>
                  </c:pt>
                  <c:pt idx="490">
                    <c:v>Apple pay: COMPRA EN ALCAMPO S A MORATALAZ, CON LA TARJETA : 5489133208360204 EL 2024-01-08 </c:v>
                  </c:pt>
                  <c:pt idx="491">
                    <c:v>Apple pay: COMPRA EN ALCAMPO28029-VAGUADA, CON LA TARJETA : 5489133208360204 EL 2024-01-08 </c:v>
                  </c:pt>
                  <c:pt idx="492">
                    <c:v>Apple pay: COMPRA EN CREATE, CON LA TARJETA : 5489133208122208 EL 2024-01-08 </c:v>
                  </c:pt>
                  <c:pt idx="493">
                    <c:v>Apple pay: COMPRA EN FIVE GUYS SPAIN S L U, CON LA TARJETA : 5489133210353833 EL 2024-01-08 </c:v>
                  </c:pt>
                  <c:pt idx="494">
                    <c:v>Apple pay: COMPRA EN IKEA SSDLR HFB, CON LA TARJETA : 5489133208122208 EL 2024-01-08 </c:v>
                  </c:pt>
                  <c:pt idx="495">
                    <c:v>Apple pay: COMPRA EN MERCADONA MANUEL MACHADO, CON LA TARJETA : 5489133208122208 EL 2024-01-08 </c:v>
                  </c:pt>
                  <c:pt idx="496">
                    <c:v>Apple pay: COMPRA EN MERCADONA MANUEL MACHADO, CON LA TARJETA : 5489133208360204 EL 2024-01-08 </c:v>
                  </c:pt>
                  <c:pt idx="497">
                    <c:v>Apple pay: COMPRA EN SPRINGFIELD WOMEN, CON LA TARJETA : 5489133208122208 EL 2024-01-08 </c:v>
                  </c:pt>
                  <c:pt idx="498">
                    <c:v>COMPRA EN APP CRTM, CON LA TARJETA : 5489133208360204 EL 2024-01-08 </c:v>
                  </c:pt>
                  <c:pt idx="499">
                    <c:v>TRANSFERENCIA A FAVOR DE PEREZ PANTO NICOLAS CONCEPTO: Pagos mensuales </c:v>
                  </c:pt>
                  <c:pt idx="500">
                    <c:v>Apple pay: COMPRA EN ARAMARK 4X CAF CAMPUS PRI, CON LA TARJETA : 5489133210353833 EL 2024-01-09 </c:v>
                  </c:pt>
                  <c:pt idx="501">
                    <c:v>Apple pay: COMPRA EN EL ENCUENTRO, CON LA TARJETA : 5489133210353833 EL 2024-01-09 </c:v>
                  </c:pt>
                  <c:pt idx="502">
                    <c:v>Apple pay: COMPRA EN HIPERBAZAR, CON LA TARJETA : 5489133208122208 EL 2024-01-09 </c:v>
                  </c:pt>
                  <c:pt idx="503">
                    <c:v>Apple pay: COMPRA EN MYTOKYS, CON LA TARJETA : 5489133210353833 EL 2024-01-09 </c:v>
                  </c:pt>
                  <c:pt idx="504">
                    <c:v>Apple pay: COMPRA EN ARAMARK 4X CAF CAMPUS PRI, CON LA TARJETA : 5489133210353833 EL 2024-01-10 </c:v>
                  </c:pt>
                  <c:pt idx="505">
                    <c:v>Apple pay: COMPRA EN HELADERIA DON NINO, CON LA TARJETA : 5489133210353833 EL 2024-01-10 </c:v>
                  </c:pt>
                  <c:pt idx="506">
                    <c:v>Apple pay: COMPRA EN METRO DE MADRID S.A., CON LA TARJETA : 5489133210353833 EL 2024-01-10 </c:v>
                  </c:pt>
                  <c:pt idx="507">
                    <c:v>Apple pay: COMPRA EN SANCEDA RESTAURACION, CON LA TARJETA : 5489133210353833 EL 2024-01-10 </c:v>
                  </c:pt>
                  <c:pt idx="508">
                    <c:v>RECIBO UNIVERSIDAD NEBRIJA Nº RECIBO 0073 0100 755 CCQKMQF REF. MANDATO UNNEACA0021984800039925 </c:v>
                  </c:pt>
                  <c:pt idx="509">
                    <c:v>Apple pay: COMPRA EN ALCAZAR DE SEGOVIA, CON LA TARJETA : 5489133210353833 EL 2024-01-12 </c:v>
                  </c:pt>
                  <c:pt idx="510">
                    <c:v>Apple pay: COMPRA EN BAR LA TROPICAL, CON LA TARJETA : 5489133210353833 EL 2024-01-12 </c:v>
                  </c:pt>
                  <c:pt idx="511">
                    <c:v>Apple pay: COMPRA EN MCDONALD'S SEGOVIA PLAZA, CON LA TARJETA : 5489133210353833 EL 2024-01-12 </c:v>
                  </c:pt>
                  <c:pt idx="512">
                    <c:v>Apple pay: COMPRA EN PASTELERIA LIMON Y MENTA, CON LA TARJETA : 5489133210353833 EL 2024-01-12 </c:v>
                  </c:pt>
                  <c:pt idx="513">
                    <c:v>Apple pay: COMPRA EN CASA BARANDA, CON LA TARJETA : 5489133210353833 EL 2024-01-13 </c:v>
                  </c:pt>
                  <c:pt idx="514">
                    <c:v>Apple pay: COMPRA EN LOS TORREZNOS -GOYA-, CON LA TARJETA : 5489133210353833 EL 2024-01-13 </c:v>
                  </c:pt>
                  <c:pt idx="515">
                    <c:v>Apple pay: COMPRA EN MERCADONA MANUEL MACHADO, CON LA TARJETA : 5489133208360204 EL 2024-01-13 </c:v>
                  </c:pt>
                  <c:pt idx="516">
                    <c:v>Apple pay: COMPRA EN NATAS DOURO, CON LA TARJETA : 5489133210353833 EL 2024-01-13 </c:v>
                  </c:pt>
                  <c:pt idx="517">
                    <c:v>Apple pay: COMPRA EN PANARIA STA ENGRACIA, CON LA TARJETA : 5489133210353833 EL 2024-01-13 </c:v>
                  </c:pt>
                  <c:pt idx="518">
                    <c:v>Apple pay: COMPRA EN ALCAMPO S A MORATALAZ, CON LA TARJETA : 5489133210353833 EL 2024-01-14 </c:v>
                  </c:pt>
                  <c:pt idx="519">
                    <c:v>Apple pay: COMPRA EN ALAMEDA PELUQUERO, CON LA TARJETA : 5489133208122208 EL 2024-01-15 </c:v>
                  </c:pt>
                  <c:pt idx="520">
                    <c:v>Apple pay: COMPRA EN ALCAMPO S A MORATALAZ, CON LA TARJETA : 5489133208360204 EL 2024-01-15 </c:v>
                  </c:pt>
                  <c:pt idx="521">
                    <c:v>Apple pay: COMPRA EN ARAMARK 4X CAF CAMPUS PRI, CON LA TARJETA : 5489133210353833 EL 2024-01-15 </c:v>
                  </c:pt>
                  <c:pt idx="522">
                    <c:v>Apple pay: COMPRA EN OMIO *OMIO, CON LA TARJETA : 5489133210353833 EL 2024-01-11 </c:v>
                  </c:pt>
                  <c:pt idx="523">
                    <c:v>Apple pay: COMPRA EN RODILLA SANCHEZ, CON LA TARJETA : 5489133210353833 EL 2024-01-15 </c:v>
                  </c:pt>
                  <c:pt idx="524">
                    <c:v>COMPRA EN EL CORTE INGLES DEPARTAM., CON LA TARJETA : 5489133210353833 EL 2024-01-15 </c:v>
                  </c:pt>
                  <c:pt idx="525">
                    <c:v>Apple pay: COMPRA EN ARAMARK 4X CAF CAMPUS PRI, CON LA TARJETA : 5489133210353833 EL 2024-01-16 </c:v>
                  </c:pt>
                  <c:pt idx="526">
                    <c:v>Apple pay: COMPRA EN LICENCIA 08693, CON LA TARJETA : 5489133208122208 EL 2024-01-16 </c:v>
                  </c:pt>
                  <c:pt idx="527">
                    <c:v>Apple pay: COMPRA EN MERCADONA MANUEL MACHADO, CON LA TARJETA : 5489133208360204 EL 2024-01-18 </c:v>
                  </c:pt>
                  <c:pt idx="528">
                    <c:v>Apple pay: COMPRA EN UBR* PENDING.UBER.COM, CON LA TARJETA : 5489133208122208 EL 2024-01-15 </c:v>
                  </c:pt>
                  <c:pt idx="529">
                    <c:v>Apple pay: COMPRA EN PUNTO ENTRE ARROYOS, CON LA TARJETA : 5489133210353833 EL 2024-01-19 </c:v>
                  </c:pt>
                  <c:pt idx="530">
                    <c:v>COMPRA EN FARMACIA ENTREARROYOS1, CON LA TARJETA : 5489133208122208 EL 2024-01-19 </c:v>
                  </c:pt>
                  <c:pt idx="531">
                    <c:v>COMPRA EN NETFLIX.COM, CON LA TARJETA : 5489133208360204 EL 2024-01-18 </c:v>
                  </c:pt>
                  <c:pt idx="532">
                    <c:v>Apple pay: COMPRA EN ALCAMPO S A MORATALAZ, CON LA TARJETA : 5489133208122208 EL 2024-01-20 </c:v>
                  </c:pt>
                  <c:pt idx="533">
                    <c:v>Apple pay: COMPRA EN ALCAMPO S A MORATALAZ, CON LA TARJETA : 5489133208360204 EL 2024-01-20 </c:v>
                  </c:pt>
                  <c:pt idx="534">
                    <c:v>Apple pay: COMPRA EN MERCADONA MANUEL MACHADO, CON LA TARJETA : 5489133208360204 EL 2024-01-20 </c:v>
                  </c:pt>
                  <c:pt idx="535">
                    <c:v>Apple pay: COMPRA EN ALCAMPO S A MORATALAZ, CON LA TARJETA : 5489133210353833 EL 2024-01-21 </c:v>
                  </c:pt>
                  <c:pt idx="536">
                    <c:v>Apple pay: COMPRA EN D. JOSE 1, CON LA TARJETA : 5489133210353833 EL 2024-01-21 </c:v>
                  </c:pt>
                  <c:pt idx="537">
                    <c:v>Apple pay: COMPRA EN GOST, CON LA TARJETA : 5489133210353833 EL 2024-01-21 </c:v>
                  </c:pt>
                  <c:pt idx="538">
                    <c:v>Apple pay: COMPRA EN POLLOS ASADOS LA CANADA, CON LA TARJETA : 5489133210353833 EL 2024-01-21 </c:v>
                  </c:pt>
                  <c:pt idx="539">
                    <c:v>Apple pay: COMPRA EN ALLIANCE VENDING, CON LA TARJETA : 5489133210353833 EL 2024-01-22 </c:v>
                  </c:pt>
                  <c:pt idx="540">
                    <c:v>Apple pay: COMPRA EN ARAMARK 4X CAF CAMPUS PRI, CON LA TARJETA : 5489133210353833 EL 2024-01-22 </c:v>
                  </c:pt>
                  <c:pt idx="541">
                    <c:v>Apple pay: COMPRA EN TAXI 03862, CON LA TARJETA : 5489133208122208 EL 2024-01-23 </c:v>
                  </c:pt>
                  <c:pt idx="542">
                    <c:v>RECIBO ORANGE ESPAGNE S.A. Nº RECIBO 0073 0100 755 CCSMZNJ REF. MANDATO OSP202308KENAN02276921506 </c:v>
                  </c:pt>
                  <c:pt idx="543">
                    <c:v>Apple pay: COMPRA EN UBR* PENDING.UBER.COM, CON LA TARJETA : 5489133208122208 EL 2024-01-21 </c:v>
                  </c:pt>
                  <c:pt idx="544">
                    <c:v>Apple pay: COMPRA EN FARMACIA ENTREARROYOS1, CON LA TARJETA : 5489133208122208 EL 2024-01-25 </c:v>
                  </c:pt>
                  <c:pt idx="545">
                    <c:v>Apple pay: COMPRA EN CVS/PHARMACY Ñ10132, CON LA TARJETA : 5489133210353833 EL 2024-01-23 </c:v>
                  </c:pt>
                  <c:pt idx="546">
                    <c:v>Apple pay: COMPRA EN MCDONALDS-MORATALAZ, CON LA TARJETA : 5489133208122208 EL 2024-01-26 </c:v>
                  </c:pt>
                  <c:pt idx="547">
                    <c:v>Apple pay: COMPRA EN MERCADONA MANUEL MACHADO, CON LA TARJETA : 5489133208122208 EL 2024-01-26 </c:v>
                  </c:pt>
                  <c:pt idx="548">
                    <c:v>COMISION POR COMPRAS REALIZADAS EN MONEDA NO EURO </c:v>
                  </c:pt>
                  <c:pt idx="549">
                    <c:v>Apple pay: COMPRA EN ALCAMPO S A MORATALAZ, CON LA TARJETA : 5489133208122208 EL 2024-01-27 </c:v>
                  </c:pt>
                  <c:pt idx="550">
                    <c:v>Apple pay: COMPRA EN KFC MORATALAZ 124, CON LA TARJETA : 5489133210353833 EL 2024-01-27 </c:v>
                  </c:pt>
                  <c:pt idx="551">
                    <c:v>Apple pay: COMPRA EN ALCAMPO S A MORATALAZ, CON LA TARJETA : 5489133208122208 EL 2024-01-28 </c:v>
                  </c:pt>
                  <c:pt idx="552">
                    <c:v>Apple pay: COMPRA EN ALCAMPO S A MORATALAZ, CON LA TARJETA : 5489133208360204 EL 2024-01-28 </c:v>
                  </c:pt>
                  <c:pt idx="553">
                    <c:v>BIZUM A FAVOR DE RICARDO PAZ RODRIGUEZ CONCEPTO: gasto carro </c:v>
                  </c:pt>
                  <c:pt idx="554">
                    <c:v>COMPRA EN APPLE.COM/BILL, CON LA TARJETA : 5489133208360204 EL 2024-01-25 </c:v>
                  </c:pt>
                  <c:pt idx="555">
                    <c:v>Apple pay: COMPRA EN ALCAMPO S A MORATALAZ, CON LA TARJETA : 5489133208360204 EL 2024-01-30 </c:v>
                  </c:pt>
                  <c:pt idx="556">
                    <c:v>Apple pay: COMPRA EN ASIAN BOX AIRPORT TERM, CON LA TARJETA : 5489133210353833 EL 2024-01-27 </c:v>
                  </c:pt>
                  <c:pt idx="557">
                    <c:v>Apple pay: COMPRA EN MERCADONA MANUEL MACHADO, CON LA TARJETA : 5489133208360204 EL 2024-01-30 </c:v>
                  </c:pt>
                  <c:pt idx="558">
                    <c:v>COMISION POR COMPRAS REALIZADAS EN MONEDA NO EURO </c:v>
                  </c:pt>
                  <c:pt idx="559">
                    <c:v>RECIBO CAIXABANK PAYMENTS CONSUMER, E.f.c., E Nº RECIBO 0073 0100 755 CCVJHYT REF. MANDATO 202307581</c:v>
                  </c:pt>
                  <c:pt idx="560">
                    <c:v>RECIBO CAIXABANK PAYMENTS CONSUMER, E.f.c., E Nº RECIBO 0073 0100 755 CCVJJFV REF. MANDATO 202308211</c:v>
                  </c:pt>
                  <c:pt idx="561">
                    <c:v>RECIBO CAIXABANK PAYMENTS CONSUMER, E.f.c., E Nº RECIBO 0073 0100 755 CCVJJSS REF. MANDATO 202309651</c:v>
                  </c:pt>
                  <c:pt idx="562">
                    <c:v>Apple pay: COMPRA EN LUCIFER, CON LA TARJETA : 5489133208122208 EL 2024-01-31 </c:v>
                  </c:pt>
                  <c:pt idx="563">
                    <c:v>Apple pay: COMPRA EN MACDONALD MAGALLANES, CON LA TARJETA : 5489133208122208 EL 2024-01-31 </c:v>
                  </c:pt>
                  <c:pt idx="564">
                    <c:v>RECIBO SANITAS S A DE SEGUROS Nº RECIBO 0073 0100 755 CCTQQTB REF. MANDATO 800018385362 </c:v>
                  </c:pt>
                  <c:pt idx="565">
                    <c:v>TRANSFERENCIA A FAVOR DE Jesús Gonzalez CONCEPTO: Alquiler mes octubre 2023 </c:v>
                  </c:pt>
                  <c:pt idx="566">
                    <c:v>Apple pay: COMPRA EN AEROPUERTO MADRID BARAJAS, CON LA TARJETA : 5489133210353833 EL 2024-02-03 </c:v>
                  </c:pt>
                  <c:pt idx="567">
                    <c:v>Apple pay: COMPRA EN MERCADONA MANUEL MACHADO, CON LA TARJETA : 5489133208360204 EL 2024-02-03 </c:v>
                  </c:pt>
                  <c:pt idx="568">
                    <c:v>Apple pay: COMPRA EN ALCAMPO S A MORATALAZ, CON LA TARJETA : 5489133208122208 EL 2024-02-04 </c:v>
                  </c:pt>
                  <c:pt idx="569">
                    <c:v>Apple pay: COMPRA EN ALCAMPO S A MORATALAZ, CON LA TARJETA : 5489133208360204 EL 2024-02-04 </c:v>
                  </c:pt>
                  <c:pt idx="570">
                    <c:v>Apple pay: COMPRA EN KFC GOYA2, CON LA TARJETA : 5489133210353833 EL 2024-02-04 </c:v>
                  </c:pt>
                  <c:pt idx="571">
                    <c:v>Apple pay: COMPRA EN TOTO E PEPPINO, CON LA TARJETA : 5489133210353833 EL 2024-02-04 </c:v>
                  </c:pt>
                  <c:pt idx="572">
                    <c:v>COMPRA EN EL CORTE INGLES-DEPARTAM., CON LA TARJETA : 5489133208360204 EL 2024-02-04 </c:v>
                  </c:pt>
                  <c:pt idx="573">
                    <c:v>Apple pay: COMPRA EN ALCAMPO S A MORATALAZ, CON LA TARJETA : 5489133208122208 EL 2024-02-05 </c:v>
                  </c:pt>
                  <c:pt idx="574">
                    <c:v>Apple pay: COMPRA EN MC DONALD'S COLLBLANC, CON LA TARJETA : 5489133208122208 EL 2024-02-05 </c:v>
                  </c:pt>
                  <c:pt idx="575">
                    <c:v>COMPRA EN NYX*ABServiciosSelecta, CON LA TARJETA : 5489133208122208 EL 2024-02-03 </c:v>
                  </c:pt>
                  <c:pt idx="576">
                    <c:v>TRANSFERENCIA A FAVOR DE PEREZ PANTO NICOLAS </c:v>
                  </c:pt>
                  <c:pt idx="577">
                    <c:v>Apple pay: COMPRA EN GESTION DE MAQUINAS, CON LA TARJETA : 5489133210353833 EL 2024-02-06 </c:v>
                  </c:pt>
                  <c:pt idx="578">
                    <c:v>Apple pay: COMPRA EN TAXI LICENCIA 02154, CON LA TARJETA : 5489133208122208 EL 2024-02-06 </c:v>
                  </c:pt>
                  <c:pt idx="579">
                    <c:v>Apple pay: COMPRA EN OCIO Y HOSTELERIA ALGABA, CON LA TARJETA : 5489133210353833 EL 2024-02-07 </c:v>
                  </c:pt>
                  <c:pt idx="580">
                    <c:v>Apple pay: COMPRA EN UBR* PENDING.UBER.COM, CON LA TARJETA : 5489133208122208 EL 2024-02-04 </c:v>
                  </c:pt>
                  <c:pt idx="581">
                    <c:v>COMPRA EN APP CRTM, CON LA TARJETA : 5489133208360204 EL 2024-02-07 </c:v>
                  </c:pt>
                  <c:pt idx="582">
                    <c:v>Apple pay: COMPRA EN GESTION DE MAQUINAS, CON LA TARJETA : 5489133210353833 EL 2024-02-08 </c:v>
                  </c:pt>
                  <c:pt idx="583">
                    <c:v>Apple pay: COMPRA EN MACDONALD MAGALLANES, CON LA TARJETA : 5489133208122208 EL 2024-02-08 </c:v>
                  </c:pt>
                  <c:pt idx="584">
                    <c:v>Apple pay: COMPRA EN MERCADONA MANUEL MACHADO, CON LA TARJETA : 5489133208360204 EL 2024-02-08 </c:v>
                  </c:pt>
                  <c:pt idx="585">
                    <c:v>Apple pay: COMPRA EN TIPICOS MARKET, CON LA TARJETA : 5489133208122208 EL 2024-02-08 </c:v>
                  </c:pt>
                  <c:pt idx="586">
                    <c:v>COMPRA EN AMZN MKTP ES*083C89FS5, CON LA TARJETA : 5489133210353833 EL 2024-02-06 </c:v>
                  </c:pt>
                  <c:pt idx="587">
                    <c:v>Apple pay: COMPRA EN ALCAMPO S A MORATALAZ, CON LA TARJETA : 5489133208360204 EL 2024-02-10 </c:v>
                  </c:pt>
                  <c:pt idx="588">
                    <c:v>Apple pay: COMPRA EN ALCAMPO S A MORATALAZ, CON LA TARJETA : 5489133210353833 EL 2024-02-10 </c:v>
                  </c:pt>
                  <c:pt idx="589">
                    <c:v>Apple pay: COMPRA EN KIOSKO EL RETIRO, CON LA TARJETA : 5489133210353833 EL 2024-02-10 </c:v>
                  </c:pt>
                  <c:pt idx="590">
                    <c:v>Apple pay: COMPRA EN MCDONALDS-MORATALAZ, CON LA TARJETA : 5489133210353833 EL 2024-02-10 </c:v>
                  </c:pt>
                  <c:pt idx="591">
                    <c:v>Apple pay: COMPRA EN MERCADONA MANUEL MACHADO, CON LA TARJETA : 5489133208360204 EL 2024-02-10 </c:v>
                  </c:pt>
                  <c:pt idx="592">
                    <c:v>Apple pay: COMPRA EN PRIMOR SOL, CON LA TARJETA : 5489133208122208 EL 2024-02-10 </c:v>
                  </c:pt>
                  <c:pt idx="593">
                    <c:v>Apple pay: COMPRA EN SHUSHI DEL 30, CON LA TARJETA : 5489133208122208 EL 2024-02-10 </c:v>
                  </c:pt>
                  <c:pt idx="594">
                    <c:v>Apple pay: COMPRA EN VENETA GELATO ITALIANO, CON LA TARJETA : 5489133210353833 EL 2024-02-10 </c:v>
                  </c:pt>
                  <c:pt idx="595">
                    <c:v>Apple pay: COMPRA EN ALLIANCE VENDING, CON LA TARJETA : 5489133210353833 EL 2024-02-11 </c:v>
                  </c:pt>
                  <c:pt idx="596">
                    <c:v>Apple pay: COMPRA EN CITYPLAY, CON LA TARJETA : 5489133210353833 EL 2024-02-11 </c:v>
                  </c:pt>
                  <c:pt idx="597">
                    <c:v>Apple pay: COMPRA EN NAGU, CON LA TARJETA : 5489133208122208 EL 2024-02-11 </c:v>
                  </c:pt>
                  <c:pt idx="598">
                    <c:v>Apple pay: COMPRA EN PALACIO DE HIELO, CON LA TARJETA : 5489133210353833 EL 2024-02-11 </c:v>
                  </c:pt>
                  <c:pt idx="599">
                    <c:v>Apple pay: COMPRA EN ARAMARK 4X CAF CAMPUS PRI, CON LA TARJETA : 5489133210353833 EL 2024-02-12 </c:v>
                  </c:pt>
                  <c:pt idx="600">
                    <c:v>Apple pay: COMPRA EN Glovo 09FEB MUGGTLBY, CON LA TARJETA : 5489133210353833 EL 2024-02-09 </c:v>
                  </c:pt>
                  <c:pt idx="601">
                    <c:v>Apple pay: COMPRA EN Glovo 09FEB MZGDEKXD, CON LA TARJETA : 5489133210353833 EL 2024-02-09 </c:v>
                  </c:pt>
                  <c:pt idx="602">
                    <c:v>Apple pay: COMPRA EN MERCADONA MANUEL MACHADO, CON LA TARJETA : 5489133208122208 EL 2024-02-12 </c:v>
                  </c:pt>
                  <c:pt idx="603">
                    <c:v>Apple pay: COMPRA EN PUNTO ENTRE ARROYOS, CON LA TARJETA : 5489133208360204 EL 2024-02-12 </c:v>
                  </c:pt>
                  <c:pt idx="604">
                    <c:v>Apple pay: COMPRA EN TIPICOS MARKET, CON LA TARJETA : 5489133208122208 EL 2024-02-12 </c:v>
                  </c:pt>
                  <c:pt idx="605">
                    <c:v>RECIBO TOTALENERGIES CLIENTESSAU Nº RECIBO 0073 0100 755 CCZTHJZ REF. MANDATO NCESIGS241020230000000</c:v>
                  </c:pt>
                  <c:pt idx="606">
                    <c:v>Apple pay: COMPRA EN 05801, CON LA TARJETA : 5489133208122208 EL 2024-02-13 </c:v>
                  </c:pt>
                  <c:pt idx="607">
                    <c:v>Apple pay: COMPRA EN ALLIANCE VENDING, CON LA TARJETA : 5489133210353833 EL 2024-02-13 </c:v>
                  </c:pt>
                  <c:pt idx="608">
                    <c:v>Apple pay: COMPRA EN GESTION DE MAQUINAS, CON LA TARJETA : 5489133210353833 EL 2024-02-13 </c:v>
                  </c:pt>
                  <c:pt idx="609">
                    <c:v>RECIBO UNIVERSIDAD NEBRIJA Nº RECIBO 0073 0100 755 CDBCSBZ REF. MANDATO UNNEACA0021984800039925 </c:v>
                  </c:pt>
                  <c:pt idx="610">
                    <c:v>Apple pay: COMPRA EN MON PARNASSE, CON LA TARJETA : 5489133210353833 EL 2024-02-14 </c:v>
                  </c:pt>
                  <c:pt idx="611">
                    <c:v>Apple pay: COMPRA EN SEVEN ONE SEVE, CON LA TARJETA : 5489133210353833 EL 2024-02-14 </c:v>
                  </c:pt>
                  <c:pt idx="612">
                    <c:v>Apple pay: COMPRA EN ARAMARK 4X CAF CAMPUS PRI, CON LA TARJETA : 5489133210353833 EL 2024-02-15 </c:v>
                  </c:pt>
                  <c:pt idx="613">
                    <c:v>Apple pay: COMPRA EN SEVEN ONE SEVE, CON LA TARJETA : 5489133210353833 EL 2024-02-15 </c:v>
                  </c:pt>
                  <c:pt idx="614">
                    <c:v>Apple pay: COMPRA EN UBR* PENDING.UBER.COM, CON LA TARJETA : 5489133208122208 EL 2024-02-12 </c:v>
                  </c:pt>
                  <c:pt idx="615">
                    <c:v>Apple pay: COMPRA EN ALCAMPO S A MORATALAZ, CON LA TARJETA : 5489133208122208 EL 2024-02-16 </c:v>
                  </c:pt>
                  <c:pt idx="616">
                    <c:v>Apple pay: COMPRA EN ALCAMPO S A MORATALAZ, CON LA TARJETA : 5489133208360204 EL 2024-02-16 </c:v>
                  </c:pt>
                  <c:pt idx="617">
                    <c:v>Apple pay: COMPRA EN KFC MORATALAZ 124, CON LA TARJETA : 5489133208360204 EL 2024-02-16 </c:v>
                  </c:pt>
                  <c:pt idx="618">
                    <c:v>Apple pay: COMPRA EN MERCADONA MANUEL MACHADO, CON LA TARJETA : 5489133208122208 EL 2024-02-16 </c:v>
                  </c:pt>
                  <c:pt idx="619">
                    <c:v>Apple pay: COMPRA EN PUNTO ENTRE ARROYOS, CON LA TARJETA : 5489133208122208 EL 2024-02-16 </c:v>
                  </c:pt>
                  <c:pt idx="620">
                    <c:v>BIZUM A FAVOR DE NICOLAS PEREZ PANTO CONCEPTO: Alimentacion </c:v>
                  </c:pt>
                  <c:pt idx="621">
                    <c:v>Apple pay: COMPRA EN ALCAMPO S A MORATALAZ, CON LA TARJETA : 5489133208360204 EL 2024-02-17 </c:v>
                  </c:pt>
                  <c:pt idx="622">
                    <c:v>Apple pay: COMPRA EN CAFETERIA ALCALA, CON LA TARJETA : 5489133208122208 EL 2024-02-17 </c:v>
                  </c:pt>
                  <c:pt idx="623">
                    <c:v>Apple pay: COMPRA EN RENFE CERCANIAS TNA 28 6, CON LA TARJETA : 5489133208122208 EL 2024-02-17 </c:v>
                  </c:pt>
                  <c:pt idx="624">
                    <c:v>Apple pay: COMPRA EN LOS TORREZNOS, CON LA TARJETA : 5489133208122208 EL 2024-02-18 </c:v>
                  </c:pt>
                  <c:pt idx="625">
                    <c:v>Apple pay: COMPRA EN MCDONALDS-MORATALAZ, CON LA TARJETA : 5489133208122208 EL 2024-02-18 </c:v>
                  </c:pt>
                  <c:pt idx="626">
                    <c:v>Apple pay: COMPRA EN MCDONALDS-MORATALAZ, CON LA TARJETA : 5489133210353833 EL 2024-02-18 </c:v>
                  </c:pt>
                  <c:pt idx="627">
                    <c:v>Apple pay: COMPRA EN TIGER GOYA,20, CON LA TARJETA : 5489133208122208 EL 2024-02-18 </c:v>
                  </c:pt>
                  <c:pt idx="628">
                    <c:v>Apple pay: COMPRA EN VENETA GELATO ITALIANO, CON LA TARJETA : 5489133208122208 EL 2024-02-18 </c:v>
                  </c:pt>
                  <c:pt idx="629">
                    <c:v>Apple pay: COMPRA EN VIENA CAPELLANES GOYA, CON LA TARJETA : 5489133208122208 EL 2024-02-18 </c:v>
                  </c:pt>
                  <c:pt idx="630">
                    <c:v>Apple pay: COMPRA EN HOTEL MADANIS, CON LA TARJETA : 5489133208122208 EL 2024-02-19 </c:v>
                  </c:pt>
                  <c:pt idx="631">
                    <c:v>Apple pay: COMPRA EN MC DONALD'S COLLBLANC, CON LA TARJETA : 5489133208122208 EL 2024-02-19 </c:v>
                  </c:pt>
                  <c:pt idx="632">
                    <c:v>COMPRA EN Netflix.com, CON LA TARJETA : 5489133208360204 EL 2024-02-18 </c:v>
                  </c:pt>
                  <c:pt idx="633">
                    <c:v>Apple pay: COMPRA EN LICENCIA 4721, CON LA TARJETA : 5489133208122208 EL 2024-02-20 </c:v>
                  </c:pt>
                  <c:pt idx="634">
                    <c:v>TRANSFERENCIA A FAVOR DE PEREZ PANTO NICOLAS CONCEPTO: Dinero para invertir </c:v>
                  </c:pt>
                  <c:pt idx="635">
                    <c:v>Apple pay: COMPRA EN ARAMARK 4X CAF CAMPUS PRI, CON LA TARJETA : 5489133210353833 EL 2024-02-21 </c:v>
                  </c:pt>
                  <c:pt idx="636">
                    <c:v>Apple pay: COMPRA EN MERCADONA MANUEL MACHADO, CON LA TARJETA : 5489133208360204 EL 2024-02-21 </c:v>
                  </c:pt>
                  <c:pt idx="637">
                    <c:v>Apple pay: COMPRA EN PANISHOP DE LOS VINATEROS, CON LA TARJETA : 5489133208360204 EL 2024-02-21 </c:v>
                  </c:pt>
                  <c:pt idx="638">
                    <c:v>Apple pay: COMPRA EN UBR* PENDING.UBER.COM, CON LA TARJETA : 5489133208122208 EL 2024-02-18 </c:v>
                  </c:pt>
                  <c:pt idx="639">
                    <c:v>RECIBO ORANGE ESPAGNE S.A. Nº RECIBO 0073 0100 755 CDCJRXY REF. MANDATO OSP202308KENAN02276921506 </c:v>
                  </c:pt>
                  <c:pt idx="640">
                    <c:v>Apple pay: COMPRA EN MACDONALD MAGALLANES, CON LA TARJETA : 5489133208122208 EL 2024-02-22 </c:v>
                  </c:pt>
                  <c:pt idx="641">
                    <c:v>Apple pay: COMPRA EN AHORRAMAS, CON LA TARJETA : 5489133208122208 EL 2024-02-24 </c:v>
                  </c:pt>
                  <c:pt idx="642">
                    <c:v>Apple pay: COMPRA EN ALCAMPO S A MORATALAZ, CON LA TARJETA : 5489133208360204 EL 2024-02-25 </c:v>
                  </c:pt>
                  <c:pt idx="643">
                    <c:v>Apple pay: COMPRA EN CANEL ROLLS, CON LA TARJETA : 5489133210353833 EL 2024-02-25 </c:v>
                  </c:pt>
                  <c:pt idx="644">
                    <c:v>Apple pay: COMPRA EN HAWKERS LA VAGUADA, CON LA TARJETA : 5489133208122208 EL 2024-02-25 </c:v>
                  </c:pt>
                  <c:pt idx="645">
                    <c:v>Apple pay: COMPRA EN IKEA SSDLR HFB, CON LA TARJETA : 5489133208122208 EL 2024-02-25 </c:v>
                  </c:pt>
                  <c:pt idx="646">
                    <c:v>Apple pay: COMPRA EN KFC MORATALAZ 124, CON LA TARJETA : 5489133210353833 EL 2024-02-25 </c:v>
                  </c:pt>
                  <c:pt idx="647">
                    <c:v>Apple pay: COMPRA EN RODILLA SANCHEZ S L, CON LA TARJETA : 5489133208360204 EL 2024-02-25 </c:v>
                  </c:pt>
                  <c:pt idx="648">
                    <c:v>Apple pay: COMPRA EN MERCADONA MANUEL MACHADO, CON LA TARJETA : 5489133208360204 EL 2024-02-26 </c:v>
                  </c:pt>
                  <c:pt idx="649">
                    <c:v>COMPRA EN UBER *EATS, CON LA TARJETA : 5489133210353833 EL 2024-02-23 </c:v>
                  </c:pt>
                  <c:pt idx="650">
                    <c:v>Apple pay: COMPRA EN PRIMARK LA VAGUADA, CON LA TARJETA : 5489133210353833 EL 2024-02-25 </c:v>
                  </c:pt>
                  <c:pt idx="651">
                    <c:v>Apple pay: COMPRA EN SABECO, CON LA TARJETA : 5489133210353833 EL 2024-02-27 </c:v>
                  </c:pt>
                  <c:pt idx="652">
                    <c:v>COMPRA EN UBER *EATS, CON LA TARJETA : 5489133210353833 EL 2024-02-24 </c:v>
                  </c:pt>
                  <c:pt idx="653">
                    <c:v>COMPRA EN ARAMARK 4X CAF CAMPUS PRI, CON LA TARJETA : 5489133210353833 EL 2024-02-28 </c:v>
                  </c:pt>
                  <c:pt idx="654">
                    <c:v>Apple pay: COMPRA EN ARAMARK 4X CAF CAMPUS PRI, CON LA TARJETA : 5489133210353833 EL 2024-02-29 </c:v>
                  </c:pt>
                  <c:pt idx="655">
                    <c:v>Apple pay: COMPRA EN IKEA GOYA FOOD, CON LA TARJETA : 5489133210353833 EL 2024-02-29 </c:v>
                  </c:pt>
                  <c:pt idx="656">
                    <c:v>Apple pay: COMPRA EN PANARIA PRINCIPE DE VERGA, CON LA TARJETA : 5489133210353833 EL 2024-02-29 </c:v>
                  </c:pt>
                  <c:pt idx="657">
                    <c:v>RECIBO CAIXABANK PAYMENTS CONSUMER, E.f.c., E Nº RECIBO 0073 0100 755 CDFKPJV REF. MANDATO 202307581</c:v>
                  </c:pt>
                  <c:pt idx="658">
                    <c:v>RECIBO CAIXABANK PAYMENTS CONSUMER, E.f.c., E Nº RECIBO 0073 0100 755 CDFKPPQ REF. MANDATO 202308211</c:v>
                  </c:pt>
                  <c:pt idx="659">
                    <c:v>RECIBO CAIXABANK PAYMENTS CONSUMER, E.f.c., E Nº RECIBO 0073 0100 755 CDFKQCF REF. MANDATO 202309651</c:v>
                  </c:pt>
                  <c:pt idx="660">
                    <c:v>Apple pay: COMPRA EN MAISON KAYSER, CON LA TARJETA : 5489133210353833 EL 2024-03-01 </c:v>
                  </c:pt>
                  <c:pt idx="661">
                    <c:v>Apple pay: COMPRA EN MANOLO BAKES, CON LA TARJETA : 5489133210353833 EL 2024-03-01 </c:v>
                  </c:pt>
                  <c:pt idx="662">
                    <c:v>Apple pay: COMPRA EN PUNTO ENTRE ARROYOS, CON LA TARJETA : 5489133210353833 EL 2024-03-01 </c:v>
                  </c:pt>
                  <c:pt idx="663">
                    <c:v>Apple pay: COMPRA EN SEVEN ONE SEVE, CON LA TARJETA : 5489133210353833 EL 2024-03-01 </c:v>
                  </c:pt>
                  <c:pt idx="664">
                    <c:v>Apple pay: COMPRA EN TIERRA BURRITOS QUEVEDO, CON LA TARJETA : 5489133210353833 EL 2024-03-01 </c:v>
                  </c:pt>
                  <c:pt idx="665">
                    <c:v>RECIBO SANITAS S A DE SEGUROS Nº RECIBO 0073 0100 755 CDDLZVN REF. MANDATO 800018385362 </c:v>
                  </c:pt>
                  <c:pt idx="666">
                    <c:v>TRANSFERENCIA A FAVOR DE IBKR CONCEPTO: U6384508 / NICOLAS D Perez </c:v>
                  </c:pt>
                  <c:pt idx="667">
                    <c:v>TRANSFERENCIA A FAVOR DE PEREZ PANTO NICOLAS </c:v>
                  </c:pt>
                  <c:pt idx="668">
                    <c:v>Apple pay: COMPRA EN ALCAMPO S A MORATALAZ, CON LA TARJETA : 5489133208360204 EL 2024-03-02 </c:v>
                  </c:pt>
                  <c:pt idx="669">
                    <c:v>Apple pay: COMPRA EN MERCADONA MANUEL MACHADO, CON LA TARJETA : 5489133208360204 EL 2024-03-02 </c:v>
                  </c:pt>
                  <c:pt idx="670">
                    <c:v>COMPRA EN ALCAMPO S A MORATALAZ, CON LA TARJETA : 5489133210353833 EL 2024-03-02 </c:v>
                  </c:pt>
                  <c:pt idx="671">
                    <c:v>Apple pay: COMPRA EN IKEA GOYA FOOD, CON LA TARJETA : 5489133210353833 EL 2024-03-03 </c:v>
                  </c:pt>
                  <c:pt idx="672">
                    <c:v>Apple pay: COMPRA EN IKEA GOYA HFB, CON LA TARJETA : 5489133210353833 EL 2024-03-03 </c:v>
                  </c:pt>
                  <c:pt idx="673">
                    <c:v>Apple pay: COMPRA EN LOS TORREZNOS, CON LA TARJETA : 5489133210353833 EL 2024-03-03 </c:v>
                  </c:pt>
                  <c:pt idx="674">
                    <c:v>Apple pay: COMPRA EN PUNTO ENTRE ARROYOS, CON LA TARJETA : 5489133210353833 EL 2024-03-03 </c:v>
                  </c:pt>
                  <c:pt idx="675">
                    <c:v>Apple pay: COMPRA EN MC DONALD'S COLLBLANC, CON LA TARJETA : 5489133208122208 EL 2024-03-04 </c:v>
                  </c:pt>
                  <c:pt idx="676">
                    <c:v>Apple pay: COMPRA EN MNE*95018762Moneynet_S, CON LA TARJETA : 5489133210353833 EL 2024-02-29 </c:v>
                  </c:pt>
                  <c:pt idx="677">
                    <c:v>TRANSFERENCIA A FAVOR DE Jesús Gonzalez CONCEPTO: Alquiler </c:v>
                  </c:pt>
                  <c:pt idx="678">
                    <c:v>TRANSFERENCIA A FAVOR DE Nicolás Pérez CONCEPTO: Alimentación </c:v>
                  </c:pt>
                  <c:pt idx="679">
                    <c:v>Apple pay: COMPRA EN LICENCIA 4721, CON LA TARJETA : 5489133208122208 EL 2024-03-05 </c:v>
                  </c:pt>
                  <c:pt idx="680">
                    <c:v>COMPRA EN KINDLE SVCS*TT9H09X65, CON LA TARJETA : 5489133210353833 EL 2024-03-03 </c:v>
                  </c:pt>
                  <c:pt idx="681">
                    <c:v>Apple pay: COMPRA EN ARAMARK 4X CAF CAMPUS PRI, CON LA TARJETA : 5489133210353833 EL 2024-03-06 </c:v>
                  </c:pt>
                  <c:pt idx="682">
                    <c:v>Apple pay: COMPRA EN PUNTO ENTRE ARROYOS, CON LA TARJETA : 5489133210353833 EL 2024-03-06 </c:v>
                  </c:pt>
                  <c:pt idx="683">
                    <c:v>Apple pay: COMPRA EN UBR* PENDING.UBER.COM, CON LA TARJETA : 5489133208122208 EL 2024-03-03 </c:v>
                  </c:pt>
                  <c:pt idx="684">
                    <c:v>Apple pay: COMPRA EN ALLIANCE VENDING, CON LA TARJETA : 5489133210353833 EL 2024-03-07 </c:v>
                  </c:pt>
                  <c:pt idx="685">
                    <c:v>Apple pay: COMPRA EN GESTION DE MAQUINAS, CON LA TARJETA : 5489133210353833 EL 2024-03-07 </c:v>
                  </c:pt>
                  <c:pt idx="686">
                    <c:v>Apple pay: COMPRA EN MARKET AGUILERA, CON LA TARJETA : 5489133210353833 EL 2024-03-07 </c:v>
                  </c:pt>
                  <c:pt idx="687">
                    <c:v>Apple pay: COMPRA EN ACUARELA, CON LA TARJETA : 5489133210353833 EL 2024-03-08 </c:v>
                  </c:pt>
                  <c:pt idx="688">
                    <c:v>COMPRA EN ALCAMPO S A MORATALAZ, CON LA TARJETA : 5489133208360204 EL 2024-03-09 </c:v>
                  </c:pt>
                  <c:pt idx="689">
                    <c:v>COMPRA EN MERCADONA MANUEL MACHADO, CON LA TARJETA : 5489133208360204 EL 2024-03-09 </c:v>
                  </c:pt>
                  <c:pt idx="690">
                    <c:v>Apple pay: COMPRA EN ALCAMPO S A MORATALAZ, CON LA TARJETA : 5489133208360204 EL 2024-03-10 </c:v>
                  </c:pt>
                  <c:pt idx="691">
                    <c:v>Apple pay: COMPRA EN CEREAL HUNTERS, CON LA TARJETA : 5489133210353833 EL 2024-03-10 </c:v>
                  </c:pt>
                  <c:pt idx="692">
                    <c:v>COMPRA EN APP CRTM, CON LA TARJETA : 5489133208360204 EL 2024-03-10 </c:v>
                  </c:pt>
                  <c:pt idx="693">
                    <c:v>COMPRA EN EL CORTE INGLES-DEPARTAM., CON LA TARJETA : 5489133210353833 EL 2024-03-10 </c:v>
                  </c:pt>
                  <c:pt idx="694">
                    <c:v>Apple pay: COMPRA EN ARAMARK 4X CAF CAMPUS PRI, CON LA TARJETA : 5489133210353833 EL 2024-03-11 </c:v>
                  </c:pt>
                  <c:pt idx="695">
                    <c:v>Apple pay: COMPRA EN BURGER KING QUEVEDO, CON LA TARJETA : 5489133208122208 EL 2024-03-11 </c:v>
                  </c:pt>
                  <c:pt idx="696">
                    <c:v>Apple pay: COMPRA EN FARMACIA ENTREARROYOS1, CON LA TARJETA : 5489133208360204 EL 2024-03-11 </c:v>
                  </c:pt>
                  <c:pt idx="697">
                    <c:v>Apple pay: COMPRA EN Flights on Booking.com, CON LA TARJETA : 5489133210353833 EL 2024-03-08 </c:v>
                  </c:pt>
                  <c:pt idx="698">
                    <c:v>Apple pay: COMPRA EN Hotel at Booking.com, CON LA TARJETA : 5489133210353833 EL 2024-03-07 </c:v>
                  </c:pt>
                  <c:pt idx="699">
                    <c:v>Apple pay: COMPRA EN PUNTO ENTRE ARROYOS, CON LA TARJETA : 5489133210353833 EL 2024-03-11 </c:v>
                  </c:pt>
                  <c:pt idx="700">
                    <c:v>COMPRA EN AMAZON* 404-3939741-41, CON LA TARJETA : 5489133210353833 EL 2024-03-07 </c:v>
                  </c:pt>
                  <c:pt idx="701">
                    <c:v>Apple pay: COMPRA EN ARAMARK 4X CAF CAMPUS PRI, CON LA TARJETA : 5489133210353833 EL 2024-03-12 </c:v>
                  </c:pt>
                  <c:pt idx="702">
                    <c:v>RECIBO UNIVERSIDAD NEBRIJA Nº RECIBO 0073 0100 755 CDKRFCC REF. MANDATO UNNEACA0021984800039925 </c:v>
                  </c:pt>
                  <c:pt idx="703">
                    <c:v>Apple pay: COMPRA EN ARAMARK 4X CAF CAMPUS PRI, CON LA TARJETA : 5489133210353833 EL 2024-03-13 </c:v>
                  </c:pt>
                  <c:pt idx="704">
                    <c:v>Apple pay: COMPRA EN BURGER KING QUEVEDO, CON LA TARJETA : 5489133208122208 EL 2024-03-13 </c:v>
                  </c:pt>
                  <c:pt idx="705">
                    <c:v>Apple pay: COMPRA EN MCDONALDS-MORATALAZ, CON LA TARJETA : 5489133210353833 EL 2024-03-13 </c:v>
                  </c:pt>
                  <c:pt idx="706">
                    <c:v>Apple pay: COMPRA EN ACUARELA, CON LA TARJETA : 5489133210353833 EL 2024-03-15 </c:v>
                  </c:pt>
                  <c:pt idx="707">
                    <c:v>Apple pay: COMPRA EN MERCADONA MANUEL MACHADO, CON LA TARJETA : 5489133210353833 EL 2024-03-15 </c:v>
                  </c:pt>
                  <c:pt idx="708">
                    <c:v>Apple pay: COMPRA EN ALCAMPO S A MORATALAZ, CON LA TARJETA : 5489133208360204 EL 2024-03-16 </c:v>
                  </c:pt>
                  <c:pt idx="709">
                    <c:v>Apple pay: COMPRA EN ALCAMPO S A MORATALAZ, CON LA TARJETA : 5489133210353833 EL 2024-03-16 </c:v>
                  </c:pt>
                  <c:pt idx="710">
                    <c:v>Apple pay: COMPRA EN MERCADONA MANUEL MACHADO, CON LA TARJETA : 5489133208360204 EL 2024-03-16 </c:v>
                  </c:pt>
                  <c:pt idx="711">
                    <c:v>Apple pay: COMPRA EN NINNETA, CON LA TARJETA : 5489133210353833 EL 2024-03-16 </c:v>
                  </c:pt>
                  <c:pt idx="712">
                    <c:v>Apple pay: COMPRA EN PERFUMERIA PRIMOR, CON LA TARJETA : 5489133208122208 EL 2024-03-16 </c:v>
                  </c:pt>
                  <c:pt idx="713">
                    <c:v>Apple pay: COMPRA EN ALCAMPO S A MORATALAZ, CON LA TARJETA : 5489133208122208 EL 2024-03-17 </c:v>
                  </c:pt>
                  <c:pt idx="714">
                    <c:v>Apple pay: COMPRA EN BURGER KING, CON LA TARJETA : 5489133210353833 EL 2024-03-17 </c:v>
                  </c:pt>
                  <c:pt idx="715">
                    <c:v>Apple pay: COMPRA EN ESCOTA, CON LA TARJETA : 5489133210353833 EL 2024-03-17 </c:v>
                  </c:pt>
                  <c:pt idx="716">
                    <c:v>Apple pay: COMPRA EN GALIPAN, CON LA TARJETA : 5489133210353833 EL 2024-03-17 </c:v>
                  </c:pt>
                  <c:pt idx="717">
                    <c:v>Apple pay: COMPRA EN MANDALO MARKET, CON LA TARJETA : 5489133210353833 EL 2024-03-17 </c:v>
                  </c:pt>
                  <c:pt idx="718">
                    <c:v>Apple pay: COMPRA EN ALLIANCE VENDING, CON LA TARJETA : 5489133210353833 EL 2024-03-18 </c:v>
                  </c:pt>
                  <c:pt idx="719">
                    <c:v>Apple pay: COMPRA EN ARAMARK 4X CAF CAMPUS PRI, CON LA TARJETA : 5489133210353833 EL 2024-03-18 </c:v>
                  </c:pt>
                  <c:pt idx="720">
                    <c:v>Apple pay: COMPRA EN BURGER KING QUEVEDO, CON LA TARJETA : 5489133208122208 EL 2024-03-18 </c:v>
                  </c:pt>
                  <c:pt idx="721">
                    <c:v>COMPRA EN APPLE.COM/BILL, CON LA TARJETA : 5489133208360204 EL 2024-03-14 </c:v>
                  </c:pt>
                  <c:pt idx="722">
                    <c:v>TRANSFERENCIA A FAVOR DE IBKR CONCEPTO: U6384508 / NICOLAS D Perez </c:v>
                  </c:pt>
                  <c:pt idx="723">
                    <c:v>Apple pay: COMPRA EN ALLIANCE VENDING, CON LA TARJETA : 5489133210353833 EL 2024-03-19 </c:v>
                  </c:pt>
                  <c:pt idx="724">
                    <c:v>Apple pay: COMPRA EN GESTION DE MAQUINAS, CON LA TARJETA : 5489133210353833 EL 2024-03-19 </c:v>
                  </c:pt>
                  <c:pt idx="725">
                    <c:v>COMPRA EN NETFLIX.COM, CON LA TARJETA : 5489133208360204 EL 2024-03-18 </c:v>
                  </c:pt>
                  <c:pt idx="726">
                    <c:v>Apple pay: COMPRA EN MERCADONA MANUEL MACHADO, CON LA TARJETA : 5489133208122208 EL 2024-03-20 </c:v>
                  </c:pt>
                  <c:pt idx="727">
                    <c:v>Apple pay: COMPRA EN ALLIANCE VENDING, CON LA TARJETA : 5489133210353833 EL 2024-03-21 </c:v>
                  </c:pt>
                  <c:pt idx="728">
                    <c:v>Apple pay: COMPRA EN GESTION DE MAQUINAS, CON LA TARJETA : 5489133210353833 EL 2024-03-21 </c:v>
                  </c:pt>
                  <c:pt idx="729">
                    <c:v>Apple pay: COMPRA EN SUBWAY PRINCIPE PIO, CON LA TARJETA : 5489133210353833 EL 2024-03-21 </c:v>
                  </c:pt>
                  <c:pt idx="730">
                    <c:v>Apple pay: COMPRA EN UVEPAN ALBERTO AGUILERA, CON LA TARJETA : 5489133210353833 EL 2024-03-21 </c:v>
                  </c:pt>
                  <c:pt idx="731">
                    <c:v>RECIBO ORANGE ESPAGNE S.A. Nº RECIBO 0073 0100 755 CDMMDYR REF. MANDATO OSP202308KENAN02276921506 </c:v>
                  </c:pt>
                  <c:pt idx="732">
                    <c:v>Apple pay: COMPRA EN ALCAMPO S A MORATALAZ, CON LA TARJETA : 5489133208360204 EL 2024-03-23 </c:v>
                  </c:pt>
                  <c:pt idx="733">
                    <c:v>Apple pay: COMPRA EN MERCADONA MANUEL MACHADO, CON LA TARJETA : 5489133208360204 EL 2024-03-23 </c:v>
                  </c:pt>
                  <c:pt idx="734">
                    <c:v>COMPRA EN AYTO MADRID DEPORTES, CON LA TARJETA : 5489133210353833 EL 2024-03-23 </c:v>
                  </c:pt>
                  <c:pt idx="735">
                    <c:v>Apple pay: COMPRA EN NACIONAL RETIRO, CON LA TARJETA : 5489133210353833 EL 2024-03-24 </c:v>
                  </c:pt>
                  <c:pt idx="736">
                    <c:v>Apple pay: COMPRA EN PALACIO CIBELES, CON LA TARJETA : 5489133210353833 EL 2024-03-24 </c:v>
                  </c:pt>
                  <c:pt idx="737">
                    <c:v>Apple pay: COMPRA EN PANISHOP DE LOS VINATEROS, CON LA TARJETA : 5489133210353833 EL 2024-03-24 </c:v>
                  </c:pt>
                  <c:pt idx="738">
                    <c:v>Apple pay: COMPRA EN MACDONALD MAGALLANES, CON LA TARJETA : 5489133208122208 EL 2024-03-25 </c:v>
                  </c:pt>
                  <c:pt idx="739">
                    <c:v>Apple pay: COMPRA EN ALCAMPO S A MORATALAZ, CON LA TARJETA : 5489133208360204 EL 2024-03-27 </c:v>
                  </c:pt>
                  <c:pt idx="740">
                    <c:v>Apple pay: COMPRA EN MAISON KAYSER, CON LA TARJETA : 5489133208122208 EL 2024-03-27 </c:v>
                  </c:pt>
                  <c:pt idx="741">
                    <c:v>Apple pay: COMPRA EN MERCADONA MANUEL MACHADO, CON LA TARJETA : 5489133208360204 EL 2024-03-27 </c:v>
                  </c:pt>
                  <c:pt idx="742">
                    <c:v>Apple pay: COMPRA EN AEROP. ADOLFO SUAREZ MADR, CON LA TARJETA : 5489133210353833 EL 2024-03-28 </c:v>
                  </c:pt>
                  <c:pt idx="743">
                    <c:v>Apple pay: COMPRA EN AUT LA ALCOYANA 2, CON LA TARJETA : 5489133210353833 EL 2024-03-28 </c:v>
                  </c:pt>
                  <c:pt idx="744">
                    <c:v>Apple pay: COMPRA EN CASA DIMAS, CON LA TARJETA : 5489133210353833 EL 2024-03-28 </c:v>
                  </c:pt>
                  <c:pt idx="745">
                    <c:v>Apple pay: COMPRA EN CERVECERIA GRAVINA, CON LA TARJETA : 5489133210353833 EL 2024-03-28 </c:v>
                  </c:pt>
                  <c:pt idx="746">
                    <c:v>Apple pay: COMPRA EN EDEN HERNANDEZ, CON LA TARJETA : 5489133210353833 EL 2024-03-28 </c:v>
                  </c:pt>
                  <c:pt idx="747">
                    <c:v>Apple pay: COMPRA EN HOTEL DORMIRDCINE, CON LA TARJETA : 5489133210353833 EL 2024-03-28 </c:v>
                  </c:pt>
                  <c:pt idx="748">
                    <c:v>Apple pay: COMPRA EN MEDITERRANEUM RESTAURANTE, CON LA TARJETA : 5489133210353833 EL 2024-03-28 </c:v>
                  </c:pt>
                  <c:pt idx="749">
                    <c:v>Apple pay: COMPRA EN RIQUISIMO 2021, CON LA TARJETA : 5489133210353833 EL 2024-03-28 </c:v>
                  </c:pt>
                  <c:pt idx="750">
                    <c:v>Apple pay: COMPRA EN XIRINGUITO POSTIGUET, CON LA TARJETA : 5489133210353833 EL 2024-03-28 </c:v>
                  </c:pt>
                  <c:pt idx="751">
                    <c:v>Apple pay: COMPRA EN CERVECERIA GRAVINA, CON LA TARJETA : 5489133210353833 EL 2024-03-29 </c:v>
                  </c:pt>
                  <c:pt idx="752">
                    <c:v>Apple pay: COMPRA EN LA MASA DE TOMASA, CON LA TARJETA : 5489133210353833 EL 2024-03-29 </c:v>
                  </c:pt>
                  <c:pt idx="753">
                    <c:v>Apple pay: COMPRA EN MEDITERRANEO REST, CON LA TARJETA : 5489133210353833 EL 2024-03-29 </c:v>
                  </c:pt>
                  <c:pt idx="754">
                    <c:v>Apple pay: COMPRA EN SOHO PLAZA, CON LA TARJETA : 5489133210353833 EL 2024-03-29 </c:v>
                  </c:pt>
                  <c:pt idx="755">
                    <c:v>Apple pay: COMPRA EN UNO PUNTO MAR SL, CON LA TARJETA : 5489133210353833 EL 2024-03-29 </c:v>
                  </c:pt>
                  <c:pt idx="756">
                    <c:v>COMPRA EN FGV ALICANTE, CON LA TARJETA : 5489133210353833 EL 2024-03-29 </c:v>
                  </c:pt>
                  <c:pt idx="757">
                    <c:v>Apple pay: COMPRA EN 756 - EAT AER ALC, CON LA TARJETA : 5489133210353833 EL 2024-03-30 </c:v>
                  </c:pt>
                  <c:pt idx="758">
                    <c:v>Apple pay: COMPRA EN ALICANTE AEROPUERTO, CON LA TARJETA : 5489133210353833 EL 2024-03-30 </c:v>
                  </c:pt>
                  <c:pt idx="759">
                    <c:v>Apple pay: COMPRA EN AREAS AO. ALICANTE (QUIOS, CON LA TARJETA : 5489133210353833 EL 2024-03-30 </c:v>
                  </c:pt>
                  <c:pt idx="760">
                    <c:v>Apple pay: COMPRA EN CAFETERIA CIGARRERAS, CON LA TARJETA : 5489133210353833 EL 2024-03-30 </c:v>
                  </c:pt>
                  <c:pt idx="761">
                    <c:v>Apple pay: COMPRA EN MAYOR PUNTO HOSTELEROS SL, CON LA TARJETA : 5489133210353833 EL 2024-03-30 </c:v>
                  </c:pt>
                  <c:pt idx="762">
                    <c:v>Apple pay: COMPRA EN TRIBUTOS ALICANTE, CON LA TARJETA : 5489133210353833 EL 2024-03-30 </c:v>
                  </c:pt>
                  <c:pt idx="763">
                    <c:v>Apple pay: COMPRA EN ALCAMPO S A MORATALAZ, CON LA TARJETA : 5489133210353833 EL 2024-03-31 </c:v>
                  </c:pt>
                  <c:pt idx="764">
                    <c:v>Apple pay: COMPRA EN BURGER KING QUEVEDO, CON LA TARJETA : 5489133208122208 EL 2024-04-01 </c:v>
                  </c:pt>
                  <c:pt idx="765">
                    <c:v>Apple pay: COMPRA EN DANIEL ANIORTE ALC, CON LA TARJETA : 5489133210353833 EL 2024-03-28 </c:v>
                  </c:pt>
                  <c:pt idx="766">
                    <c:v>Apple pay: COMPRA EN SumUp *Livanti Gelato, CON LA TARJETA : 5489133210353833 EL 2024-03-28 </c:v>
                  </c:pt>
                  <c:pt idx="767">
                    <c:v>COMPRA EN UBER *TRIP, CON LA TARJETA : 5489133210353833 EL 2024-03-28 </c:v>
                  </c:pt>
                  <c:pt idx="768">
                    <c:v>TRANSFERENCIA A FAVOR DE Jes?s Gonzalez CONCEPTO: Alquiler </c:v>
                  </c:pt>
                  <c:pt idx="769">
                    <c:v>TRANSFERENCIA A FAVOR DE Nicol?s P?rez CONCEPTO: Alimentaci?n </c:v>
                  </c:pt>
                  <c:pt idx="770">
                    <c:v>Apple pay: COMPRA EN MERKAL MORATALAZ, CON LA TARJETA : 5489133210353833 EL 2024-04-02 </c:v>
                  </c:pt>
                  <c:pt idx="771">
                    <c:v>Apple pay: COMPRA EN PANARIA PRINCIPE DE VERGA, CON LA TARJETA : 5489133210353833 EL 2024-04-02 </c:v>
                  </c:pt>
                  <c:pt idx="772">
                    <c:v>COMPRA EN UBER *EATS, CON LA TARJETA : 5489133210353833 EL 2024-03-31 </c:v>
                  </c:pt>
                  <c:pt idx="773">
                    <c:v>RECIBO SANITAS S A DE SEGUROS N? RECIBO 0073 0100 755 CDMXPWT REF. MANDATO 800018385362 </c:v>
                  </c:pt>
                  <c:pt idx="774">
                    <c:v>RECIBO TOTALENERGIES CLIENTESSAU N? RECIBO 0073 0100 755 CDQHNMH REF. MANDATO NCESIGS241020230000000</c:v>
                  </c:pt>
                  <c:pt idx="775">
                    <c:v>RECIBO CAIXABANK PAYMENTS CONSUMER, E.f.c., E N? RECIBO 0073 0100 755 CDQYWBC REF. MANDATO 202307581</c:v>
                  </c:pt>
                  <c:pt idx="776">
                    <c:v>RECIBO CAIXABANK PAYMENTS CONSUMER, E.f.c., E N? RECIBO 0073 0100 755 CDQYWGT REF. MANDATO 202308211</c:v>
                  </c:pt>
                  <c:pt idx="777">
                    <c:v>RECIBO CAIXABANK PAYMENTS CONSUMER, E.f.c., E N? RECIBO 0073 0100 755 CDQYWST REF. MANDATO 202309651</c:v>
                  </c:pt>
                  <c:pt idx="778">
                    <c:v>TRANSFERENCIA A FAVOR DE PEREZ PANTO NICOLAS CONCEPTO: Pagos recurrentes del mes y mes siguiente </c:v>
                  </c:pt>
                  <c:pt idx="779">
                    <c:v>Apple pay: COMPRA EN ESTANCO MORATALAZ 121, CON LA TARJETA : 5489133208122208 EL 2024-04-04 </c:v>
                  </c:pt>
                  <c:pt idx="780">
                    <c:v>Apple pay: COMPRA EN PANARIA PRINCIPE DE VERGA, CON LA TARJETA : 5489133210353833 EL 2024-04-04 </c:v>
                  </c:pt>
                  <c:pt idx="781">
                    <c:v>Apple pay: COMPRA EN DIVORARE TOLEDO, CON LA TARJETA : 5489133210353833 EL 2024-04-06 </c:v>
                  </c:pt>
                  <c:pt idx="782">
                    <c:v>Apple pay: COMPRA EN IKEA GOYA FOOD, CON LA TARJETA : 5489133210353833 EL 2024-04-06 </c:v>
                  </c:pt>
                  <c:pt idx="783">
                    <c:v>Apple pay: COMPRA EN IKEA GOYA HFB, CON LA TARJETA : 5489133210353833 EL 2024-04-06 </c:v>
                  </c:pt>
                  <c:pt idx="784">
                    <c:v>Apple pay: COMPRA EN MERCADONA MANUEL MACHADO, CON LA TARJETA : 5489133210353833 EL 2024-04-06 </c:v>
                  </c:pt>
                  <c:pt idx="785">
                    <c:v>Apple pay: COMPRA EN NATAS DOURO, CON LA TARJETA : 5489133210353833 EL 2024-04-06 </c:v>
                  </c:pt>
                  <c:pt idx="786">
                    <c:v>Apple pay: COMPRA EN ALCAMPO28029-VAGUADA, CON LA TARJETA : 5489133210353833 EL 2024-04-07 </c:v>
                  </c:pt>
                  <c:pt idx="787">
                    <c:v>Apple pay: COMPRA EN FRUTAS SAMPINMA, CON LA TARJETA : 5489133208360204 EL 2024-04-07 </c:v>
                  </c:pt>
                  <c:pt idx="788">
                    <c:v>Apple pay: COMPRA EN LA CHARANGA, CON LA TARJETA : 5489133210353833 EL 2024-04-07 </c:v>
                  </c:pt>
                  <c:pt idx="789">
                    <c:v>Apple pay: COMPRA EN RODILLA LA VAGUADA, CON LA TARJETA : 5489133210353833 EL 2024-04-07 </c:v>
                  </c:pt>
                  <c:pt idx="790">
                    <c:v>Apple pay: COMPRA EN RUTA DEL LUPULO,S.L., CON LA TARJETA : 5489133210353833 EL 2024-04-07 </c:v>
                  </c:pt>
                  <c:pt idx="791">
                    <c:v>Apple pay: COMPRA EN SONRIE A LA VIRRA S.L, CON LA TARJETA : 5489133210353833 EL 2024-04-07 </c:v>
                  </c:pt>
                  <c:pt idx="792">
                    <c:v>Apple pay: COMPRA EN THE ONE BEER, CON LA TARJETA : 5489133210353833 EL 2024-04-07 </c:v>
                  </c:pt>
                  <c:pt idx="793">
                    <c:v>BIZUM A FAVOR DE Carolina Beatriz Da Silva CONCEPTO: costillas </c:v>
                  </c:pt>
                  <c:pt idx="794">
                    <c:v>BIZUM A FAVOR DE LAURA PACITTO FUSCO CONCEPTO: Sin concepto </c:v>
                  </c:pt>
                  <c:pt idx="795">
                    <c:v>BIZUM A FAVOR DE MARIA GARUTTI FERNANDEZ CONCEPTO: bocadillo de calamar </c:v>
                  </c:pt>
                  <c:pt idx="796">
                    <c:v>Apple pay: COMPRA EN PANARIA PRINCIPE DE VERGA, CON LA TARJETA : 5489133210353833 EL 2024-04-08 </c:v>
                  </c:pt>
                  <c:pt idx="797">
                    <c:v>Apple pay: COMPRA EN UNIQLO Madrid Serrano, CON LA TARJETA : 5489133210353833 EL 2024-04-06 </c:v>
                  </c:pt>
                  <c:pt idx="798">
                    <c:v>Apple pay: COMPRA EN PRIMARK LA VAGUADA, CON LA TARJETA : 5489133210353833 EL 2024-04-07 </c:v>
                  </c:pt>
                  <c:pt idx="799">
                    <c:v>COMPRA EN APP CRTM, CON LA TARJETA : 5489133208360204 EL 2024-04-09 </c:v>
                  </c:pt>
                  <c:pt idx="800">
                    <c:v>COMPRA EN UBER *EATS, CON LA TARJETA : 5489133210353833 EL 2024-04-06 </c:v>
                  </c:pt>
                  <c:pt idx="801">
                    <c:v>COMPRA EN WEB CRTM, CON LA TARJETA : 5489133208122208 EL 2024-04-09 </c:v>
                  </c:pt>
                  <c:pt idx="802">
                    <c:v>Apple pay: COMPRA EN BURGER KING QUEVEDO, CON LA TARJETA : 5489133208122208 EL 2024-04-10 </c:v>
                  </c:pt>
                  <c:pt idx="803">
                    <c:v>Apple pay: COMPRA EN ACUARELA, CON LA TARJETA : 5489133210353833 EL 2024-04-11 </c:v>
                  </c:pt>
                  <c:pt idx="804">
                    <c:v>Apple pay: COMPRA EN ARAMARK 4X CAF CAMPUS PRI, CON LA TARJETA : 5489133210353833 EL 2024-04-11 </c:v>
                  </c:pt>
                  <c:pt idx="805">
                    <c:v>Apple pay: COMPRA EN MERCADONA MANUEL MACHADO, CON LA TARJETA : 5489133208122208 EL 2024-04-11 </c:v>
                  </c:pt>
                  <c:pt idx="806">
                    <c:v>Apple pay: COMPRA EN PANARIA PRINCIPE DE VERGA, CON LA TARJETA : 5489133210353833 EL 2024-04-11 </c:v>
                  </c:pt>
                  <c:pt idx="807">
                    <c:v>COMPRA EN NETFLIX.COM, CON LA TARJETA : 5489133208360204 EL 2024-04-10 </c:v>
                  </c:pt>
                  <c:pt idx="808">
                    <c:v>RECIBO UNIVERSIDAD NEBRIJA N? RECIBO 0073 0100 755 CDTVXMW REF. MANDATO UNNEACA0021984800039925 </c:v>
                  </c:pt>
                  <c:pt idx="809">
                    <c:v>Apple pay: COMPRA EN MERCADONA MANUEL MACHADO, CON LA TARJETA : 5489133208122208 EL 2024-04-12 </c:v>
                  </c:pt>
                  <c:pt idx="810">
                    <c:v>Apple pay: COMPRA EN ALCAMPO S A MORATALAZ, CON LA TARJETA : 5489133208360204 EL 2024-04-13 </c:v>
                  </c:pt>
                  <c:pt idx="811">
                    <c:v>Apple pay: COMPRA EN ALCAMPO S A MORATALAZ, CON LA TARJETA : 5489133210353833 EL 2024-04-13 </c:v>
                  </c:pt>
                  <c:pt idx="812">
                    <c:v>Apple pay: COMPRA EN MCDONALDS-MORATALAZ, CON LA TARJETA : 5489133210353833 EL 2024-04-13 </c:v>
                  </c:pt>
                  <c:pt idx="813">
                    <c:v>Apple pay: COMPRA EN MERCADONA MANUEL MACHADO, CON LA TARJETA : 5489133208360204 EL 2024-04-13 </c:v>
                  </c:pt>
                  <c:pt idx="814">
                    <c:v>Apple pay: COMPRA EN MERCADONA MANUEL MACHADO, CON LA TARJETA : 5489133210353833 EL 2024-04-13 </c:v>
                  </c:pt>
                  <c:pt idx="815">
                    <c:v>Apple pay: COMPRA EN SU FRUTA LOLA SL, CON LA TARJETA : 5489133208360204 EL 2024-04-13 </c:v>
                  </c:pt>
                  <c:pt idx="816">
                    <c:v>Apple pay: COMPRA EN COSTCO WHOLESALE SPAIN, S, CON LA TARJETA : 5489133210353833 EL 2024-04-14 </c:v>
                  </c:pt>
                  <c:pt idx="817">
                    <c:v>Apple pay: COMPRA EN PAPA JOHNS MORATALAZ, CON LA TARJETA : 5489133210353833 EL 2024-04-14 </c:v>
                  </c:pt>
                  <c:pt idx="818">
                    <c:v>COMPRA EN APPLE.COM/BILL, CON LA TARJETA : 5489133208360204 EL 2024-04-13 </c:v>
                  </c:pt>
                  <c:pt idx="819">
                    <c:v>Apple pay: COMPRA EN ARAMARK 4X CAF CAMPUS PRI, CON LA TARJETA : 5489133210353833 EL 2024-04-17 </c:v>
                  </c:pt>
                  <c:pt idx="820">
                    <c:v>Apple pay: COMPRA EN PANARIA PRINCIPE DE VERGA, CON LA TARJETA : 5489133210353833 EL 2024-04-17 </c:v>
                  </c:pt>
                  <c:pt idx="821">
                    <c:v>TRANSFERENCIA A FAVOR DE IBKR CONCEPTO: U6384508 / NICOLAS D Perez </c:v>
                  </c:pt>
                  <c:pt idx="822">
                    <c:v>Apple pay: COMPRA EN ARAMARK 4X CAF CAMPUS PRI, CON LA TARJETA : 5489133210353833 EL 2024-04-18 </c:v>
                  </c:pt>
                  <c:pt idx="823">
                    <c:v>Apple pay: COMPRA EN PRIMAPRIX A219, CON LA TARJETA : 5489133210353833 EL 2024-04-18 </c:v>
                  </c:pt>
                  <c:pt idx="824">
                    <c:v>Apple pay: COMPRA EN C800 C D MORATALAZ, CON LA TARJETA : 5489133208122208 EL 2024-04-19 </c:v>
                  </c:pt>
                  <c:pt idx="825">
                    <c:v>Apple pay: COMPRA EN EL COLMAO ECO - CREPE APO, CON LA TARJETA : 5489133210353833 EL 2024-04-19 </c:v>
                  </c:pt>
                  <c:pt idx="826">
                    <c:v>Apple pay: COMPRA EN MANOLO BAKES, CON LA TARJETA : 5489133210353833 EL 2024-04-19 </c:v>
                  </c:pt>
                  <c:pt idx="827">
                    <c:v>Apple pay: COMPRA EN SAKALE, CON LA TARJETA : 5489133210353833 EL 2024-04-19 </c:v>
                  </c:pt>
                  <c:pt idx="828">
                    <c:v>Apple pay: COMPRA EN TIERRA BURRITOS QUEVEDO, CON LA TARJETA : 5489133210353833 EL 2024-04-19 </c:v>
                  </c:pt>
                  <c:pt idx="829">
                    <c:v>Apple pay: COMPRA EN ALCAMPO S A MORATALAZ, CON LA TARJETA : 5489133210353833 EL 2024-04-20 </c:v>
                  </c:pt>
                  <c:pt idx="830">
                    <c:v>Apple pay: COMPRA EN HELADOS MAISON GLACE ESPA, CON LA TARJETA : 5489133210353833 EL 2024-04-20 </c:v>
                  </c:pt>
                  <c:pt idx="831">
                    <c:v>Apple pay: COMPRA EN IKEA GOYA HFB, CON LA TARJETA : 5489133210353833 EL 2024-04-20 </c:v>
                  </c:pt>
                  <c:pt idx="832">
                    <c:v>Apple pay: COMPRA EN LA CACHITERI MONTERA, CON LA TARJETA : 5489133210353833 EL 2024-04-20 </c:v>
                  </c:pt>
                  <c:pt idx="833">
                    <c:v>Apple pay: COMPRA EN MAISON KAYSER, CON LA TARJETA : 5489133210353833 EL 2024-04-20 </c:v>
                  </c:pt>
                  <c:pt idx="834">
                    <c:v>Apple pay: COMPRA EN MERCADONA MANUEL MACHADO, CON LA TARJETA : 5489133208360204 EL 2024-04-20 </c:v>
                  </c:pt>
                  <c:pt idx="835">
                    <c:v>Apple pay: COMPRA EN SPRINGFIELD, CON LA TARJETA : 5489133210353833 EL 2024-04-20 </c:v>
                  </c:pt>
                  <c:pt idx="836">
                    <c:v>Apple pay: COMPRA EN ALCAMPO S A MORATALAZ, CON LA TARJETA : 5489133208122208 EL 2024-04-21 </c:v>
                  </c:pt>
                  <c:pt idx="837">
                    <c:v>Apple pay: COMPRA EN ALCAMPO S A MORATALAZ, CON LA TARJETA : 5489133208360204 EL 2024-04-21 </c:v>
                  </c:pt>
                  <c:pt idx="838">
                    <c:v>Apple pay: COMPRA EN FIVE GUYS SPAIN S L U, CON LA TARJETA : 5489133210353833 EL 2024-04-21 </c:v>
                  </c:pt>
                  <c:pt idx="839">
                    <c:v>Apple pay: COMPRA EN IKEA VAGUADA HFB, CON LA TARJETA : 5489133208122208 EL 2024-04-21 </c:v>
                  </c:pt>
                  <c:pt idx="840">
                    <c:v>Apple pay: COMPRA EN MC DONALD'S VAGUADA, CON LA TARJETA : 5489133210353833 EL 2024-04-21 </c:v>
                  </c:pt>
                  <c:pt idx="841">
                    <c:v>Apple pay: COMPRA EN ALLIANCE VENDING, CON LA TARJETA : 5489133210353833 EL 2024-04-22 </c:v>
                  </c:pt>
                  <c:pt idx="842">
                    <c:v>Apple pay: COMPRA EN DECATHLON PRINCESA, CON LA TARJETA : 5489133210353833 EL 2024-04-22 </c:v>
                  </c:pt>
                  <c:pt idx="843">
                    <c:v>Apple pay: COMPRA EN MAISON KAYSER, CON LA TARJETA : 5489133208122208 EL 2024-04-22 </c:v>
                  </c:pt>
                  <c:pt idx="844">
                    <c:v>COMPRA EN ARAMARK 4X CAF CAMPUS PRI, CON LA TARJETA : 5489133210353833 EL 2024-04-22 </c:v>
                  </c:pt>
                  <c:pt idx="845">
                    <c:v>COMPRA EN EL CORTE INGLES DEPARTAM., CON LA TARJETA : 5489133210353833 EL 2024-04-22 </c:v>
                  </c:pt>
                  <c:pt idx="846">
                    <c:v>COMPRA EN MNE*95018744Moneynet_S, CON LA TARJETA : 5489133210353833 EL 2024-04-20 </c:v>
                  </c:pt>
                  <c:pt idx="847">
                    <c:v>RECIBO TOTALENERGIES CLIENTESSAU N? RECIBO 0073 0100 755 CDWPMPM REF. MANDATO NCESIGS241020230000000</c:v>
                  </c:pt>
                  <c:pt idx="848">
                    <c:v>Apple pay: COMPRA EN DECATHLON ESPANA S.A.U, CON LA TARJETA : 5489133210353833 EL 2024-04-21 </c:v>
                  </c:pt>
                  <c:pt idx="849">
                    <c:v>Apple pay: COMPRA EN PANISHOP DE LOS VINATEROS, CON LA TARJETA : 5489133208360204 EL 2024-04-23 </c:v>
                  </c:pt>
                  <c:pt idx="850">
                    <c:v>Apple pay: COMPRA EN PRIMARK LA VAGUADA, CON LA TARJETA : 5489133208122208 EL 2024-04-21 </c:v>
                  </c:pt>
                  <c:pt idx="851">
                    <c:v>RECIBO ORANGE ESPAGNE S.A. N? RECIBO 0073 0100 755 CDWSBWL REF. MANDATO OSP202308KENAN02276921506 </c:v>
                  </c:pt>
                  <c:pt idx="852">
                    <c:v>Apple pay: COMPRA EN MAISON KAYSER, CON LA TARJETA : 5489133208122208 EL 2024-04-24 </c:v>
                  </c:pt>
                  <c:pt idx="853">
                    <c:v>Apple pay: COMPRA EN PANARIA PRINCIPE DE VERGA, CON LA TARJETA : 5489133208360204 EL 2024-04-24 </c:v>
                  </c:pt>
                  <c:pt idx="854">
                    <c:v>Apple pay: COMPRA EN CAFETERIA EL PASO, CON LA TARJETA : 5489133208122208 EL 2024-04-25 </c:v>
                  </c:pt>
                  <c:pt idx="855">
                    <c:v>Apple pay: COMPRA EN MACDONALD MAGALLANES, CON LA TARJETA : 5489133208122208 EL 2024-04-25 </c:v>
                  </c:pt>
                  <c:pt idx="856">
                    <c:v>COMPRA EN UBER *ONE, CON LA TARJETA : 5489133210353833 EL 2024-04-23 </c:v>
                  </c:pt>
                  <c:pt idx="857">
                    <c:v>Apple pay: COMPRA EN PANISHOP DE LOS VINATEROS, CON LA TARJETA : 5489133208360204 EL 2024-04-26 </c:v>
                  </c:pt>
                  <c:pt idx="858">
                    <c:v>Apple pay: COMPRA EN ALAMEDA LOTERIAS S L, CON LA TARJETA : 5489133208122208 EL 2024-04-27 </c:v>
                  </c:pt>
                  <c:pt idx="859">
                    <c:v>Apple pay: COMPRA EN ALCAMPO S A MORATALAZ, CON LA TARJETA : 5489133208122208 EL 2024-04-27 </c:v>
                  </c:pt>
                  <c:pt idx="860">
                    <c:v>Apple pay: COMPRA EN ALCAMPO S A MORATALAZ, CON LA TARJETA : 5489133208360204 EL 2024-04-27 </c:v>
                  </c:pt>
                  <c:pt idx="861">
                    <c:v>Apple pay: COMPRA EN MCDONALDS-MORATALAZ, CON LA TARJETA : 5489133208122208 EL 2024-04-27 </c:v>
                  </c:pt>
                  <c:pt idx="862">
                    <c:v>Apple pay: COMPRA EN MERCADONA MANUEL MACHADO, CON LA TARJETA : 5489133208122208 EL 2024-04-27 </c:v>
                  </c:pt>
                  <c:pt idx="863">
                    <c:v>Apple pay: COMPRA EN MERCADONA MANUEL MACHADO, CON LA TARJETA : 5489133208360204 EL 2024-04-27 </c:v>
                  </c:pt>
                  <c:pt idx="864">
                    <c:v>Apple pay: COMPRA EN ALCAMPO28029-VAGUADA, CON LA TARJETA : 5489133208122208 EL 2024-04-28 </c:v>
                  </c:pt>
                  <c:pt idx="865">
                    <c:v>Apple pay: COMPRA EN CANEL ROLLS, CON LA TARJETA : 5489133208122208 EL 2024-04-28 </c:v>
                  </c:pt>
                  <c:pt idx="866">
                    <c:v>Apple pay: COMPRA EN HIPERBAZAR, CON LA TARJETA : 5489133208122208 EL 2024-04-28 </c:v>
                  </c:pt>
                  <c:pt idx="867">
                    <c:v>Apple pay: COMPRA EN RODILLA LA VAGUADA, CON LA TARJETA : 5489133208122208 EL 2024-04-28 </c:v>
                  </c:pt>
                  <c:pt idx="868">
                    <c:v>Apple pay: COMPRA EN SPRINGFIELD WOMEN, CON LA TARJETA : 5489133208122208 EL 2024-04-28 </c:v>
                  </c:pt>
                  <c:pt idx="869">
                    <c:v>Apple pay: COMPRA EN TACOS DON MANOLITO., CON LA TARJETA : 5489133208122208 EL 2024-04-28 </c:v>
                  </c:pt>
                  <c:pt idx="870">
                    <c:v>Apple pay: COMPRA EN MAISON KAYSER, CON LA TARJETA : 5489133208122208 EL 2024-04-29 </c:v>
                  </c:pt>
                  <c:pt idx="871">
                    <c:v>COMPRA EN AMAZON* 404-5385826-94, CON LA TARJETA : 5489133210353833 EL 2024-04-26 </c:v>
                  </c:pt>
                  <c:pt idx="872">
                    <c:v>COMPRA EN UBER *EATS, CON LA TARJETA : 5489133208360204 EL 2024-04-26 </c:v>
                  </c:pt>
                  <c:pt idx="873">
                    <c:v>Apple pay: COMPRA EN ARAMARK 4X CAF CAMPUS PRI, CON LA TARJETA : 5489133208360204 EL 2024-04-30 </c:v>
                  </c:pt>
                  <c:pt idx="874">
                    <c:v>Apple pay: COMPRA EN LA CASITA-PLAZA CASTILLA, CON LA TARJETA : 5489133208360204 EL 2024-04-30 </c:v>
                  </c:pt>
                  <c:pt idx="875">
                    <c:v>Apple pay: COMPRA EN MCDONALDS-MORATALAZ, CON LA TARJETA : 5489133208122208 EL 2024-04-30 </c:v>
                  </c:pt>
                  <c:pt idx="876">
                    <c:v>Apple pay: COMPRA EN VIENA CAPELLANES GOYA, CON LA TARJETA : 5489133208360204 EL 2024-04-30 </c:v>
                  </c:pt>
                  <c:pt idx="877">
                    <c:v>COMPRA EN ARAMARK 4X CAF CAMPUS PRI, CON LA TARJETA : 5489133208360204 EL 2024-04-30 </c:v>
                  </c:pt>
                  <c:pt idx="878">
                    <c:v>RECIBO CAIXABANK PAYMENTS CONSUMER, E.f.c., E N? RECIBO 0073 0100 755 CDZFRRZ REF. MANDATO 202307581</c:v>
                  </c:pt>
                  <c:pt idx="879">
                    <c:v>RECIBO CAIXABANK PAYMENTS CONSUMER, E.f.c., E N? RECIBO 0073 0100 755 CDZFRXN REF. MANDATO 202308211</c:v>
                  </c:pt>
                  <c:pt idx="880">
                    <c:v>RECIBO CAIXABANK PAYMENTS CONSUMER, E.f.c., E N? RECIBO 0073 0100 755 CDZFSJY REF. MANDATO 202309651</c:v>
                  </c:pt>
                  <c:pt idx="881">
                    <c:v>Apple pay: COMPRA EN LA COCINA DE SAN ROMAN, CON LA TARJETA : 5489133208122208 EL 2024-05-02 </c:v>
                  </c:pt>
                  <c:pt idx="882">
                    <c:v>COMPRA EN UBER *EATS, CON LA TARJETA : 5489133208360204 EL 2024-04-29 </c:v>
                  </c:pt>
                  <c:pt idx="883">
                    <c:v>TRANSFERENCIA A FAVOR DE Jes?s Gonzalez CONCEPTO: Alquiler </c:v>
                  </c:pt>
                  <c:pt idx="884">
                    <c:v>TRANSFERENCIA A FAVOR DE Nicol?s P?rez CONCEPTO: Alimentaci?n </c:v>
                  </c:pt>
                  <c:pt idx="885">
                    <c:v>Apple pay: COMPRA EN PANISHOP DE LOS VINATEROS, CON LA TARJETA : 5489133208122208 EL 2024-05-03 </c:v>
                  </c:pt>
                  <c:pt idx="886">
                    <c:v>RECIBO SANITAS S A DE SEGUROS N? RECIBO 0073 0100 755 CDXRFCJ REF. MANDATO 800018385362 </c:v>
                  </c:pt>
                  <c:pt idx="887">
                    <c:v>RECIBO SANITAS S A DE SEGUROS N? RECIBO 0073 0100 755 CDZCKCC REF. MANDATO 800018385362 </c:v>
                  </c:pt>
                  <c:pt idx="888">
                    <c:v>TRANSFERENCIA A FAVOR DE GRADOS TESIS Y MASTERS CONCEPTO: Formaci?n + nddp14 - 2 </c:v>
                  </c:pt>
                  <c:pt idx="889">
                    <c:v>TRANSFERENCIA A FAVOR DE PEREZ PANTO NICOLAS CONCEPTO: Arreglo por tarjeta bloqueada, pagos de disfr</c:v>
                  </c:pt>
                  <c:pt idx="890">
                    <c:v>TRANSFERENCIA A FAVOR DE PEREZ PANTO NICOLAS CONCEPTO: Pagos mensuales y adicional </c:v>
                  </c:pt>
                  <c:pt idx="891">
                    <c:v>Apple pay: COMPRA EN ALCAMPO S A MORATALAZ, CON LA TARJETA : 5489133208122208 EL 2024-05-04 </c:v>
                  </c:pt>
                  <c:pt idx="892">
                    <c:v>Apple pay: COMPRA EN FRANCACHELA 1, CON LA TARJETA : 5489133208122208 EL 2024-05-04 </c:v>
                  </c:pt>
                  <c:pt idx="893">
                    <c:v>Apple pay: COMPRA EN GALIPAN, CON LA TARJETA : 5489133208122208 EL 2024-05-04 </c:v>
                  </c:pt>
                  <c:pt idx="894">
                    <c:v>Apple pay: COMPRA EN GREEK AND SHOP, CON LA TARJETA : 5489133208122208 EL 2024-05-04 </c:v>
                  </c:pt>
                  <c:pt idx="895">
                    <c:v>Apple pay: COMPRA EN MERCADONA MANUEL MACHADO, CON LA TARJETA : 5489133208360204 EL 2024-05-04 </c:v>
                  </c:pt>
                  <c:pt idx="896">
                    <c:v>Apple pay: COMPRA EN SANTAGLORIA SAN BERNAR, CON LA TARJETA : 5489133208122208 EL 2024-05-04 </c:v>
                  </c:pt>
                  <c:pt idx="897">
                    <c:v>COMPRA EN ALCAMPO S A MORATALAZ, CON LA TARJETA : 5489133208360204 EL 2024-05-04 </c:v>
                  </c:pt>
                  <c:pt idx="898">
                    <c:v>Apple pay: COMPRA EN ALCAMPO S A MORATALAZ, CON LA TARJETA : 5489133208122208 EL 2024-05-05 </c:v>
                  </c:pt>
                  <c:pt idx="899">
                    <c:v>Apple pay: COMPRA EN KIOSCO HELADOS NASMA, CON LA TARJETA : 5489133208122208 EL 2024-05-05 </c:v>
                  </c:pt>
                  <c:pt idx="900">
                    <c:v>Apple pay: COMPRA EN MARKET AGUILERA, CON LA TARJETA : 5489133208360204 EL 2024-05-06 </c:v>
                  </c:pt>
                  <c:pt idx="901">
                    <c:v>Apple pay: COMPRA EN WORKCAFE, CON LA TARJETA : 5489133208360204 EL 2024-05-06 </c:v>
                  </c:pt>
                  <c:pt idx="902">
                    <c:v>COMPRA EN UBER *EATS, CON LA TARJETA : 5489133208360204 EL 2024-05-02 </c:v>
                  </c:pt>
                  <c:pt idx="903">
                    <c:v>COMPRA EN UBER *EATS, CON LA TARJETA : 5489133208360204 EL 2024-05-03 </c:v>
                  </c:pt>
                  <c:pt idx="904">
                    <c:v>Apple pay: COMPRA EN MANOLO BAKES, CON LA TARJETA : 5489133208122208 EL 2024-05-07 </c:v>
                  </c:pt>
                  <c:pt idx="905">
                    <c:v>Apple pay: COMPRA EN MANOLO BAKES, CON LA TARJETA : 5489133208360204 EL 2024-05-07 </c:v>
                  </c:pt>
                  <c:pt idx="906">
                    <c:v>Apple pay: COMPRA EN MCDONALDS-MORATALAZ, CON LA TARJETA : 5489133208122208 EL 2024-05-07 </c:v>
                  </c:pt>
                  <c:pt idx="907">
                    <c:v>Apple pay: COMPRA EN ARAMARK 4X CAF CAMPUS PRI, CON LA TARJETA : 5489133210353841 EL 2024-05-08 </c:v>
                  </c:pt>
                  <c:pt idx="908">
                    <c:v>Apple pay: COMPRA EN MAISON KAYSER, CON LA TARJETA : 5489133208122208 EL 2024-05-08 </c:v>
                  </c:pt>
                  <c:pt idx="909">
                    <c:v>Apple pay: COMPRA EN ARAMARK 4X CAF CAMPUS PRI, CON LA TARJETA : 5489133210353841 EL 2024-05-09 </c:v>
                  </c:pt>
                  <c:pt idx="910">
                    <c:v>Apple pay: COMPRA EN MERCADONA MANUEL MACHADO, CON LA TARJETA : 5489133208122208 EL 2024-05-09 </c:v>
                  </c:pt>
                  <c:pt idx="911">
                    <c:v>COMPRA EN APP CRTM, CON LA TARJETA : 5489133208360204 EL 2024-05-09 </c:v>
                  </c:pt>
                  <c:pt idx="912">
                    <c:v>Apple pay: COMPRA EN MANOLO BAKES, CON LA TARJETA : 5489133210353841 EL 2024-05-10 </c:v>
                  </c:pt>
                  <c:pt idx="913">
                    <c:v>Apple pay: COMPRA EN STARBUCKS PRINCESA 40 MAD, CON LA TARJETA : 5489133210353841 EL 2024-05-10 </c:v>
                  </c:pt>
                  <c:pt idx="914">
                    <c:v>RECIBO UNIVERSIDAD NEBRIJA N? RECIBO 0073 0100 755 CFDYMDH REF. MANDATO UNNEACA0021984800039925 </c:v>
                  </c:pt>
                  <c:pt idx="915">
                    <c:v>Apple pay: COMPRA EN ALCAMPO S A MORATALAZ, CON LA TARJETA : 5489133208360204 EL 2024-05-11 </c:v>
                  </c:pt>
                  <c:pt idx="916">
                    <c:v>Apple pay: COMPRA EN MCDONALDS-MORATALAZ, CON LA TARJETA : 5489133208122208 EL 2024-05-11 </c:v>
                  </c:pt>
                  <c:pt idx="917">
                    <c:v>Apple pay: COMPRA EN MERCADONA MANUEL MACHADO, CON LA TARJETA : 5489133210353841 EL 2024-05-11 </c:v>
                  </c:pt>
                  <c:pt idx="918">
                    <c:v>Apple pay: COMPRA EN PUNTO ENTRE ARROYOS, CON LA TARJETA : 5489133210353841 EL 2024-05-11 </c:v>
                  </c:pt>
                  <c:pt idx="919">
                    <c:v>Apple pay: COMPRA EN ALCAMPO S A MORATALAZ, CON LA TARJETA : 5489133210353841 EL 2024-05-12 </c:v>
                  </c:pt>
                  <c:pt idx="920">
                    <c:v>Apple pay: COMPRA EN CONFITERIA EL RIOJANO, CON LA TARJETA : 5489133210353841 EL 2024-05-12 </c:v>
                  </c:pt>
                  <c:pt idx="921">
                    <c:v>Apple pay: COMPRA EN EL EMBA H Y M S.L., CON LA TARJETA : 5489133210353841 EL 2024-05-12 </c:v>
                  </c:pt>
                  <c:pt idx="922">
                    <c:v>Apple pay: COMPRA EN JOSE ANTONIO MOLINA, CON LA TARJETA : 5489133210353841 EL 2024-05-12 </c:v>
                  </c:pt>
                  <c:pt idx="923">
                    <c:v>COMPRA EN EL CORTE INGLES DEPARTAM., CON LA TARJETA : 5489133210353841 EL 2024-05-12 </c:v>
                  </c:pt>
                  <c:pt idx="924">
                    <c:v>Apple pay: COMPRA EN ARAMARK 4X CAF CAMPUS PRI, CON LA TARJETA : 5489133210353841 EL 2024-05-13 </c:v>
                  </c:pt>
                  <c:pt idx="925">
                    <c:v>Apple pay: COMPRA EN BURGER KING QUEVEDO, CON LA TARJETA : 5489133208122208 EL 2024-05-13 </c:v>
                  </c:pt>
                  <c:pt idx="926">
                    <c:v>Apple pay: COMPRA EN Revolut**6925*, CON LA TARJETA : 5489133208360204 EL 2024-05-09 </c:v>
                  </c:pt>
                  <c:pt idx="927">
                    <c:v>Apple pay: COMPRA EN SumUp *Pablo cabrero, CON LA TARJETA : 5489133210353841 EL 2024-05-11 </c:v>
                  </c:pt>
                  <c:pt idx="928">
                    <c:v>COMPRA EN NETFLIX.COM, CON LA TARJETA : 5489133208360204 EL 2024-05-10 </c:v>
                  </c:pt>
                  <c:pt idx="929">
                    <c:v>COMPRA EN UBER *EATS HELP.UBER.C, CON LA TARJETA : 5489133208360204 EL 2024-05-10 </c:v>
                  </c:pt>
                  <c:pt idx="930">
                    <c:v>TRANSFERENCIA A FAVOR DE PEREZ PANTO NICOLAS CONCEPTO: Mercado </c:v>
                  </c:pt>
                  <c:pt idx="931">
                    <c:v>Apple pay: COMPRA EN ARAMARK 4X CAF CAMPUS PRI, CON LA TARJETA : 5489133210353841 EL 2024-05-14 </c:v>
                  </c:pt>
                  <c:pt idx="932">
                    <c:v>COMPRA EN ARAMARK 4X CAF CAMPUS PRI, CON LA TARJETA : 5489133210353841 EL 2024-05-14 </c:v>
                  </c:pt>
                  <c:pt idx="933">
                    <c:v>Apple pay: COMPRA EN ALCAMPO S A MORATALAZ, CON LA TARJETA : 5489133208122208 EL 2024-05-15 </c:v>
                  </c:pt>
                  <c:pt idx="934">
                    <c:v>Apple pay: COMPRA EN ALCAMPO S A MORATALAZ, CON LA TARJETA : 5489133210353841 EL 2024-05-15 </c:v>
                  </c:pt>
                  <c:pt idx="935">
                    <c:v>COMPRA EN APPLE.COM/BILL, CON LA TARJETA : 5489133208360204 EL 2024-05-13 </c:v>
                  </c:pt>
                  <c:pt idx="936">
                    <c:v>COMPRA EN UBER *EATS, CON LA TARJETA : 5489133208360204 EL 2024-05-12 </c:v>
                  </c:pt>
                  <c:pt idx="937">
                    <c:v>Apple pay: COMPRA EN MAISON KAYSER, CON LA TARJETA : 5489133208122208 EL 2024-05-16 </c:v>
                  </c:pt>
                  <c:pt idx="938">
                    <c:v>Apple pay: COMPRA EN ALCAMPO S A MORATALAZ, CON LA TARJETA : 5489133208122208 EL 2024-05-17 </c:v>
                  </c:pt>
                  <c:pt idx="939">
                    <c:v>Apple pay: COMPRA EN FARMACIA ENTREARROYOS1, CON LA TARJETA : 5489133208122208 EL 2024-05-17 </c:v>
                  </c:pt>
                  <c:pt idx="940">
                    <c:v>Apple pay: COMPRA EN MERCADONA MANUEL MACHADO, CON LA TARJETA : 5489133208122208 EL 2024-05-17 </c:v>
                  </c:pt>
                  <c:pt idx="941">
                    <c:v>Apple pay: COMPRA EN MERCADONA MANUEL MACHADO, CON LA TARJETA : 5489133210353841 EL 2024-05-17 </c:v>
                  </c:pt>
                  <c:pt idx="942">
                    <c:v>Apple pay: COMPRA EN PANISHOP DE LOS VINATEROS, CON LA TARJETA : 5489133210353841 EL 2024-05-17 </c:v>
                  </c:pt>
                  <c:pt idx="943">
                    <c:v>TRANSFERENCIA A FAVOR DE IBKR CONCEPTO: U6384508 / NICOLAS D Perez </c:v>
                  </c:pt>
                  <c:pt idx="944">
                    <c:v>Apple pay: COMPRA EN ALCAMPO S A MORATALAZ, CON LA TARJETA : 5489133208360204 EL 2024-05-18 </c:v>
                  </c:pt>
                  <c:pt idx="945">
                    <c:v>Apple pay: COMPRA EN ALCAMPO S A MORATALAZ, CON LA TARJETA : 5489133210353841 EL 2024-05-18 </c:v>
                  </c:pt>
                  <c:pt idx="946">
                    <c:v>Apple pay: COMPRA EN LOS TORREZNOS -GOYA-, CON LA TARJETA : 5489133210353841 EL 2024-05-18 </c:v>
                  </c:pt>
                  <c:pt idx="947">
                    <c:v>Apple pay: COMPRA EN MERCADONA MANUEL MACHADO, CON LA TARJETA : 5489133208122208 EL 2024-05-18 </c:v>
                  </c:pt>
                  <c:pt idx="948">
                    <c:v>Apple pay: COMPRA EN MERCADONA MANUEL MACHADO, CON LA TARJETA : 5489133208360204 EL 2024-05-18 </c:v>
                  </c:pt>
                  <c:pt idx="949">
                    <c:v>Apple pay: COMPRA EN UN BIZCOCHO PARA TEO, CON LA TARJETA : 5489133210353841 EL 2024-05-18 </c:v>
                  </c:pt>
                  <c:pt idx="950">
                    <c:v>Apple pay: COMPRA EN ACUARELA, CON LA TARJETA : 5489133210353841 EL 2024-05-19 </c:v>
                  </c:pt>
                  <c:pt idx="951">
                    <c:v>Apple pay: COMPRA EN ALCAMPO S A MORATALAZ, CON LA TARJETA : 5489133208360204 EL 2024-05-19 </c:v>
                  </c:pt>
                  <c:pt idx="952">
                    <c:v>Apple pay: COMPRA EN AUTOSERVICIO, CON LA TARJETA : 5489133210353841 EL 2024-05-19 </c:v>
                  </c:pt>
                  <c:pt idx="953">
                    <c:v>Apple pay: COMPRA EN IKEA GOYA FOOD, CON LA TARJETA : 5489133210353841 EL 2024-05-19 </c:v>
                  </c:pt>
                  <c:pt idx="954">
                    <c:v>Apple pay: COMPRA EN IKEA GOYA HFB, CON LA TARJETA : 5489133208122208 EL 2024-05-19 </c:v>
                  </c:pt>
                  <c:pt idx="955">
                    <c:v>Apple pay: COMPRA EN UN BIZCOCHO PARA TEO, CON LA TARJETA : 5489133210353841 EL 2024-05-19 </c:v>
                  </c:pt>
                  <c:pt idx="956">
                    <c:v>Apple pay: COMPRA EN Revolut**0164*, CON LA TARJETA : 5489133210353841 EL 2024-05-17 </c:v>
                  </c:pt>
                  <c:pt idx="957">
                    <c:v>COMPRA EN UBER *EATS, CON LA TARJETA : 5489133208360204 EL 2024-05-17 </c:v>
                  </c:pt>
                  <c:pt idx="958">
                    <c:v>Apple pay: COMPRA EN ARAMARK 4X CAF CAMPUS PRI, CON LA TARJETA : 5489133210353841 EL 2024-05-21 </c:v>
                  </c:pt>
                  <c:pt idx="959">
                    <c:v>Apple pay: COMPRA EN ARAMARK 4X CAF CAMPUS PRI, CON LA TARJETA : 5489133208360204 EL 2024-05-22 </c:v>
                  </c:pt>
                  <c:pt idx="960">
                    <c:v>Apple pay: COMPRA EN MANOLO BAKES, CON LA TARJETA : 5489133208122208 EL 2024-05-22 </c:v>
                  </c:pt>
                  <c:pt idx="961">
                    <c:v>Apple pay: COMPRA EN MCDONALDS-MORATALAZ, CON LA TARJETA : 5489133208122208 EL 2024-05-22 </c:v>
                  </c:pt>
                  <c:pt idx="962">
                    <c:v>Apple pay: COMPRA EN MCDONALDS-MORATALAZ, CON LA TARJETA : 5489133210353841 EL 2024-05-22 </c:v>
                  </c:pt>
                  <c:pt idx="963">
                    <c:v>COMISION POR COMPRAS REALIZADAS EN MONEDA NO EURO </c:v>
                  </c:pt>
                  <c:pt idx="964">
                    <c:v>COMPRA EN ARAMARK 4X CAF CAMPUS PRI, CON LA TARJETA : 5489133208360204 EL 2024-05-22 </c:v>
                  </c:pt>
                  <c:pt idx="965">
                    <c:v>COMPRA EN OPENAI *CHATGPT SUBSCR, CON LA TARJETA : 5489133208360204 EL 2024-05-20 </c:v>
                  </c:pt>
                  <c:pt idx="966">
                    <c:v>COMPRA EN WWW.AMAZON* 404-110876, CON LA TARJETA : 5489133210353841 EL 2024-05-20 </c:v>
                  </c:pt>
                  <c:pt idx="967">
                    <c:v>RECIBO ORANGE ESPAGNE S.A. N? RECIBO 0073 0100 755 CFGVHXX REF. MANDATO OSP202308KENAN02276921506 </c:v>
                  </c:pt>
                  <c:pt idx="968">
                    <c:v>TRANSFERENCIA A FAVOR DE Entrega Rapida Courier Express S.L CONCEPTO: 13000137 </c:v>
                  </c:pt>
                  <c:pt idx="969">
                    <c:v>Apple pay: COMPRA EN MERCADONA MANUEL MACHADO, CON LA TARJETA : 5489133208360204 EL 2024-05-23 </c:v>
                  </c:pt>
                  <c:pt idx="970">
                    <c:v>Apple pay: COMPRA EN KEKEXILY, CON LA TARJETA : 5489133208360204 EL 2024-05-24 </c:v>
                  </c:pt>
                  <c:pt idx="971">
                    <c:v>Apple pay: COMPRA EN MANOLO BAKES, CON LA TARJETA : 5489133208122208 EL 2024-05-24 </c:v>
                  </c:pt>
                  <c:pt idx="972">
                    <c:v>Apple pay: COMPRA EN PUNTO ENTRE ARROYOS, CON LA TARJETA : 5489133208122208 EL 2024-05-24 </c:v>
                  </c:pt>
                  <c:pt idx="973">
                    <c:v>Apple pay: COMPRA EN STARBUCKS COFFEE PPE PIO, CON LA TARJETA : 5489133208360204 EL 2024-05-24 </c:v>
                  </c:pt>
                  <c:pt idx="974">
                    <c:v>Apple pay: COMPRA EN UVEPAN ALBERTO AGUILERA, CON LA TARJETA : 5489133208360204 EL 2024-05-24 </c:v>
                  </c:pt>
                  <c:pt idx="975">
                    <c:v>Apple pay: COMPRA EN ALCAMPO S A MORATALAZ, CON LA TARJETA : 5489133208122208 EL 2024-05-25 </c:v>
                  </c:pt>
                  <c:pt idx="976">
                    <c:v>Apple pay: COMPRA EN ALCAMPO S A MORATALAZ, CON LA TARJETA : 5489133208360204 EL 2024-05-25 </c:v>
                  </c:pt>
                  <c:pt idx="977">
                    <c:v>Apple pay: COMPRA EN MERCADONA MANUEL MACHADO, CON LA TARJETA : 5489133208360204 EL 2024-05-25 </c:v>
                  </c:pt>
                  <c:pt idx="978">
                    <c:v>BIZUM A FAVOR DE NICOLAS PEREZ PANTO CONCEPTO: taburete ducha </c:v>
                  </c:pt>
                  <c:pt idx="979">
                    <c:v>Apple pay: COMPRA EN ALCAMPO S A MORATALAZ, CON LA TARJETA : 5489133208360204 EL 2024-05-26 </c:v>
                  </c:pt>
                  <c:pt idx="980">
                    <c:v>Apple pay: COMPRA EN HIPERBAZAR, CON LA TARJETA : 5489133210353841 EL 2024-05-26 </c:v>
                  </c:pt>
                  <c:pt idx="981">
                    <c:v>Apple pay: COMPRA EN IKEA GOYA FOOD, CON LA TARJETA : 5489133208122208 EL 2024-05-26 </c:v>
                  </c:pt>
                  <c:pt idx="982">
                    <c:v>Apple pay: COMPRA EN IKEA GOYA HFB, CON LA TARJETA : 5489133208122208 EL 2024-05-26 </c:v>
                  </c:pt>
                  <c:pt idx="983">
                    <c:v>Apple pay: COMPRA EN KFC GOYA2, CON LA TARJETA : 5489133208122208 EL 2024-05-26 </c:v>
                  </c:pt>
                  <c:pt idx="984">
                    <c:v>Apple pay: COMPRA EN PRIMOR G59, CON LA TARJETA : 5489133208122208 EL 2024-05-26 </c:v>
                  </c:pt>
                  <c:pt idx="985">
                    <c:v>Apple pay: COMPRA EN SPRINGFIELD, CON LA TARJETA : 5489133208122208 EL 2024-05-26 </c:v>
                  </c:pt>
                  <c:pt idx="986">
                    <c:v>Apple pay: COMPRA EN ALLIANCE VENDING, CON LA TARJETA : 5489133208360204 EL 2024-05-27 </c:v>
                  </c:pt>
                  <c:pt idx="987">
                    <c:v>Apple pay: COMPRA EN ALLIANCE VENDING, CON LA TARJETA : 5489133210353841 EL 2024-05-27 </c:v>
                  </c:pt>
                  <c:pt idx="988">
                    <c:v>Apple pay: COMPRA EN EL HORNO DE SANTOS, CON LA TARJETA : 5489133210353841 EL 2024-05-27 </c:v>
                  </c:pt>
                  <c:pt idx="989">
                    <c:v>Apple pay: COMPRA EN FARMACIA ENTREARROYOS1, CON LA TARJETA : 5489133208122208 EL 2024-05-27 </c:v>
                  </c:pt>
                  <c:pt idx="990">
                    <c:v>Apple pay: COMPRA EN Revolut**6925*, CON LA TARJETA : 5489133208360204 EL 2024-05-23 </c:v>
                  </c:pt>
                  <c:pt idx="991">
                    <c:v>COMPRA EN AMAZON* 404-0455368-39, CON LA TARJETA : 5489133210353841 EL 2024-05-25 </c:v>
                  </c:pt>
                  <c:pt idx="992">
                    <c:v>COMPRA EN IKEA IBERICA WEB, CON LA TARJETA : 5489133208122208 EL 2024-05-25 </c:v>
                  </c:pt>
                  <c:pt idx="993">
                    <c:v>TRANSFERENCIA A FAVOR DE PEREZ PANTO NICOLAS </c:v>
                  </c:pt>
                  <c:pt idx="994">
                    <c:v>TRANSFERENCIA A FAVOR DE PEREZ PANTO NICOLAS CONCEPTO: Banquito </c:v>
                  </c:pt>
                  <c:pt idx="995">
                    <c:v>Apple pay: COMPRA EN ALLIANCE VENDING, CON LA TARJETA : 5489133208360204 EL 2024-05-28 </c:v>
                  </c:pt>
                  <c:pt idx="996">
                    <c:v>Apple pay: COMPRA EN ALLIANCE VENDING, CON LA TARJETA : 5489133210353841 EL 2024-05-28 </c:v>
                  </c:pt>
                  <c:pt idx="997">
                    <c:v>Apple pay: COMPRA EN PRIMARK CONDE PENALVER, CON LA TARJETA : 5489133208122208 EL 2024-05-26 </c:v>
                  </c:pt>
                  <c:pt idx="998">
                    <c:v>COMPRA EN ARAMARK 4X CAF CAMPUS PRI, CON LA TARJETA : 5489133208360204 EL 2024-05-28 </c:v>
                  </c:pt>
                  <c:pt idx="999">
                    <c:v>RECIBO CAIXABANK PAYMENTS CONSUMER, E.f.c., E N? RECIBO 0073 0100 755 CFJNYDG REF. MANDATO 202307581</c:v>
                  </c:pt>
                  <c:pt idx="1000">
                    <c:v>RECIBO CAIXABANK PAYMENTS CONSUMER, E.f.c., E N? RECIBO 0073 0100 755 CFJNYTK REF. MANDATO 202309651</c:v>
                  </c:pt>
                  <c:pt idx="1001">
                    <c:v>Apple pay: COMPRA EN MERCADONA MANUEL MACHADO, CON LA TARJETA : 5489133208360204 EL 2024-05-31 </c:v>
                  </c:pt>
                  <c:pt idx="1002">
                    <c:v>Apple pay: COMPRA EN LA CASA DE LAS AZOTEAS, CON LA TARJETA : 5489133208122208 EL 2024-06-01 </c:v>
                  </c:pt>
                  <c:pt idx="1003">
                    <c:v>Apple pay: COMPRA EN PUNTO ENTRE ARROYOS, CON LA TARJETA : 5489133208122208 EL 2024-06-01 </c:v>
                  </c:pt>
                  <c:pt idx="1004">
                    <c:v>COMPRA EN APP CRTM, CON LA TARJETA : 5489133208360204 EL 2024-06-01 </c:v>
                  </c:pt>
                  <c:pt idx="1005">
                    <c:v>TRANSFERENCIA A FAVOR DE Jes?s Gonzalez CONCEPTO: Alquiler </c:v>
                  </c:pt>
                  <c:pt idx="1006">
                    <c:v>Apple pay: COMPRA EN BAR MIRADOR ROSALEDA, CON LA TARJETA : 5489133208122208 EL 2024-06-02 </c:v>
                  </c:pt>
                  <c:pt idx="1007">
                    <c:v>Apple pay: COMPRA EN MANOLO BAKES, CON LA TARJETA : 5489133208122208 EL 2024-06-03 </c:v>
                  </c:pt>
                  <c:pt idx="1008">
                    <c:v>Apple pay: COMPRA EN MERCADONA MANUEL MACHADO, CON LA TARJETA : 5489133208360204 EL 2024-06-03 </c:v>
                  </c:pt>
                  <c:pt idx="1009">
                    <c:v>BIZUM A FAVOR DE VERONICA ELISA BARRIOS REINA CONCEPTO: entradas a Borjas </c:v>
                  </c:pt>
                  <c:pt idx="1010">
                    <c:v>COMPRA EN AMAZON MED* D01-392904, CON LA TARJETA : 5489133210353841 EL 2024-05-31 </c:v>
                  </c:pt>
                  <c:pt idx="1011">
                    <c:v>COMPRA EN UBER *EATS, CON LA TARJETA : 5489133208360204 EL 2024-05-31 </c:v>
                  </c:pt>
                  <c:pt idx="1012">
                    <c:v>RECIBO SANITAS S A DE SEGUROS N? RECIBO 0073 0100 755 CFJZFKC REF. MANDATO 800018385362 </c:v>
                  </c:pt>
                  <c:pt idx="1013">
                    <c:v>RECIBO SANITAS S A DE SEGUROS N? RECIBO 0073 0100 755 CFJZFKD REF. MANDATO 800018385362 </c:v>
                  </c:pt>
                  <c:pt idx="1014">
                    <c:v>RECIBO TOTALENERGIES CLIENTESSAU N? RECIBO 0073 0100 755 CFLKGSF REF. MANDATO NCESIGS241020230000000</c:v>
                  </c:pt>
                  <c:pt idx="1015">
                    <c:v>TRANSFERENCIA A FAVOR DE Nicol?s P?rez CONCEPTO: Alimentaci?n </c:v>
                  </c:pt>
                  <c:pt idx="1016">
                    <c:v>Apple pay: COMPRA EN ALCAMPO S A MORATALAZ, CON LA TARJETA : 5489133208360204 EL 2024-06-04 </c:v>
                  </c:pt>
                  <c:pt idx="1017">
                    <c:v>Apple pay: COMPRA EN ALCAMPO S A MORATALAZ, CON LA TARJETA : 5489133210353841 EL 2024-06-04 </c:v>
                  </c:pt>
                  <c:pt idx="1018">
                    <c:v>Apple pay: COMPRA EN ALLIANCE VENDING, CON LA TARJETA : 5489133210353841 EL 2024-06-04 </c:v>
                  </c:pt>
                  <c:pt idx="1019">
                    <c:v>Apple pay: COMPRA EN PANISHOP DE LOS VINATEROS, CON LA TARJETA : 5489133208360204 EL 2024-06-04 </c:v>
                  </c:pt>
                  <c:pt idx="1020">
                    <c:v>Apple pay: COMPRA EN STARBUCKS PRINCESA 40 MAD, CON LA TARJETA : 5489133210353841 EL 2024-06-04 </c:v>
                  </c:pt>
                  <c:pt idx="1021">
                    <c:v>Apple pay: COMPRA EN ALLIANCE VENDING, CON LA TARJETA : 5489133210353841 EL 2024-06-05 </c:v>
                  </c:pt>
                  <c:pt idx="1022">
                    <c:v>Apple pay: COMPRA EN ARAMARK 4X CAF CAMPUS PRI, CON LA TARJETA : 5489133210353841 EL 2024-06-05 </c:v>
                  </c:pt>
                  <c:pt idx="1023">
                    <c:v>Apple pay: COMPRA EN BURGER KING QUEVEDO, CON LA TARJETA : 5489133208122208 EL 2024-06-05 </c:v>
                  </c:pt>
                  <c:pt idx="1024">
                    <c:v>Apple pay: COMPRA EN MERCADONA MANUEL MACHADO, CON LA TARJETA : 5489133208360204 EL 2024-06-05 </c:v>
                  </c:pt>
                  <c:pt idx="1025">
                    <c:v>Apple pay: COMPRA EN PUNTO ENTRE ARROYOS, CON LA TARJETA : 5489133210353841 EL 2024-06-05 </c:v>
                  </c:pt>
                  <c:pt idx="1026">
                    <c:v>COMPRA EN ARAMARK 4X CAF CAMPUS PRI, CON LA TARJETA : 5489133210353841 EL 2024-06-05 </c:v>
                  </c:pt>
                  <c:pt idx="1027">
                    <c:v>TRANSFERENCIA A FAVOR DE PEREZ PANTO NICOLAS CONCEPTO: Mes </c:v>
                  </c:pt>
                  <c:pt idx="1028">
                    <c:v>Apple pay: COMPRA EN ALLIANCE VENDING, CON LA TARJETA : 5489133210353841 EL 2024-06-06 </c:v>
                  </c:pt>
                  <c:pt idx="1029">
                    <c:v>Apple pay: COMPRA EN ARAMARK 4X CAF CAMPUS PRI, CON LA TARJETA : 5489133210353841 EL 2024-06-06 </c:v>
                  </c:pt>
                  <c:pt idx="1030">
                    <c:v>Apple pay: COMPRA EN GESTION DE MAQUINAS, CON LA TARJETA : 5489133210353841 EL 2024-06-06 </c:v>
                  </c:pt>
                  <c:pt idx="1031">
                    <c:v>Apple pay: COMPRA EN MCDONALDS GOYA, CON LA TARJETA : 5489133208122208 EL 2024-06-06 </c:v>
                  </c:pt>
                  <c:pt idx="1032">
                    <c:v>Apple pay: COMPRA EN MNE*95018762Moneynet_S, CON LA TARJETA : 5489133210353841 EL 2024-06-04 </c:v>
                  </c:pt>
                  <c:pt idx="1033">
                    <c:v>Apple pay: COMPRA EN PUNTO ENTRE ARROYOS, CON LA TARJETA : 5489133210353841 EL 2024-06-06 </c:v>
                  </c:pt>
                  <c:pt idx="1034">
                    <c:v>Apple pay: COMPRA EN ALCAMPO S A MORATALAZ, CON LA TARJETA : 5489133208360204 EL 2024-06-07 </c:v>
                  </c:pt>
                  <c:pt idx="1035">
                    <c:v>Apple pay: COMPRA EN MERCADONA MANUEL MACHADO, CON LA TARJETA : 5489133208360204 EL 2024-06-07 </c:v>
                  </c:pt>
                  <c:pt idx="1036">
                    <c:v>Apple pay: COMPRA EN MNE*95018762Moneynet_S, CON LA TARJETA : 5489133210353841 EL 2024-06-05 </c:v>
                  </c:pt>
                  <c:pt idx="1037">
                    <c:v>Apple pay: COMPRA EN Revolut**6925*, CON LA TARJETA : 5489133208360204 EL 2024-06-05 </c:v>
                  </c:pt>
                  <c:pt idx="1038">
                    <c:v>COMPRA EN AMAZON MED* D01-591660, CON LA TARJETA : 5489133210353841 EL 2024-06-05 </c:v>
                  </c:pt>
                  <c:pt idx="1039">
                    <c:v>COMPRA EN AMAZON* 404-8530944-80, CON LA TARJETA : 5489133210353841 EL 2024-06-05 </c:v>
                  </c:pt>
                  <c:pt idx="1040">
                    <c:v>Apple pay: COMPRA EN ALCAMPO S A MORATALAZ, CON LA TARJETA : 5489133208360204 EL 2024-06-08 </c:v>
                  </c:pt>
                  <c:pt idx="1041">
                    <c:v>Apple pay: COMPRA EN ALCAMPO S A MORATALAZ, CON LA TARJETA : 5489133210353841 EL 2024-06-08 </c:v>
                  </c:pt>
                  <c:pt idx="1042">
                    <c:v>Apple pay: COMPRA EN VALESSIA FOODS, CON LA TARJETA : 5489133208360204 EL 2024-06-08 </c:v>
                  </c:pt>
                  <c:pt idx="1043">
                    <c:v>Apple pay: COMPRA EN ALCAMPO S A MORATALAZ, CON LA TARJETA : 5489133208360204 EL 2024-06-09 </c:v>
                  </c:pt>
                  <c:pt idx="1044">
                    <c:v>Apple pay: COMPRA EN KFC ATOCHA, CON LA TARJETA : 5489133210353841 EL 2024-06-09 </c:v>
                  </c:pt>
                  <c:pt idx="1045">
                    <c:v>COMPRA EN APP CRTM, CON LA TARJETA : 5489133208360204 EL 2024-06-09 </c:v>
                  </c:pt>
                  <c:pt idx="1046">
                    <c:v>Apple pay: COMPRA EN PRIMARK CONDE PENALVER, CON LA TARJETA : 5489133208122208 EL 2024-06-06 </c:v>
                  </c:pt>
                  <c:pt idx="1047">
                    <c:v>Apple pay: COMPRA EN PUNTO ENTRE ARROYOS, CON LA TARJETA : 5489133210353841 EL 2024-06-11 </c:v>
                  </c:pt>
                  <c:pt idx="1048">
                    <c:v>COMPRA EN Netflix.com, CON LA TARJETA : 5489133208360204 EL 2024-06-10 </c:v>
                  </c:pt>
                  <c:pt idx="1049">
                    <c:v>RECIBO UNIVERSIDAD NEBRIJA N? RECIBO 0073 0100 755 CFPJDQN REF. MANDATO UNNEACA0021984800039925 </c:v>
                  </c:pt>
                  <c:pt idx="1050">
                    <c:v>Apple pay: COMPRA EN MACDONALD MAGALLANES, CON LA TARJETA : 5489133208122208 EL 2024-06-12 </c:v>
                  </c:pt>
                  <c:pt idx="1051">
                    <c:v>Apple pay: COMPRA EN WORKCAFE, CON LA TARJETA : 5489133210353841 EL 2024-06-12 </c:v>
                  </c:pt>
                  <c:pt idx="1052">
                    <c:v>Apple pay: COMPRA EN MERCADONA MANUEL MACHADO, CON LA TARJETA : 5489133208360204 EL 2024-06-13 </c:v>
                  </c:pt>
                  <c:pt idx="1053">
                    <c:v>Apple pay: COMPRA EN SPACE RETIRO., CON LA TARJETA : 5489133210353841 EL 2024-06-13 </c:v>
                  </c:pt>
                  <c:pt idx="1054">
                    <c:v>Apple pay: COMPRA EN ALCAMPO S A MORATALAZ, CON LA TARJETA : 5489133208360204 EL 2024-06-14 </c:v>
                  </c:pt>
                  <c:pt idx="1055">
                    <c:v>Apple pay: COMPRA EN KFC MORATALAZ 124, CON LA TARJETA : 5489133210353841 EL 2024-06-14 </c:v>
                  </c:pt>
                  <c:pt idx="1056">
                    <c:v>Apple pay: COMPRA EN MCDONALDS-MORATALAZ, CON LA TARJETA : 5489133210353841 EL 2024-06-14 </c:v>
                  </c:pt>
                  <c:pt idx="1057">
                    <c:v>Apple pay: COMPRA EN ALCAMPO S A MORATALAZ, CON LA TARJETA : 5489133208360204 EL 2024-06-15 </c:v>
                  </c:pt>
                  <c:pt idx="1058">
                    <c:v>Apple pay: COMPRA EN LICENCIA N? 2335, CON LA TARJETA : 5489133208122208 EL 2024-06-15 </c:v>
                  </c:pt>
                  <c:pt idx="1059">
                    <c:v>Apple pay: COMPRA EN MERCADONA MANUEL MACHADO, CON LA TARJETA : 5489133208360204 EL 2024-06-15 </c:v>
                  </c:pt>
                  <c:pt idx="1060">
                    <c:v>Apple pay: COMPRA EN CARBON NEGRO, CON LA TARJETA : 5489133210353841 EL 2024-06-16 </c:v>
                  </c:pt>
                  <c:pt idx="1061">
                    <c:v>Apple pay: COMPRA EN GESTION DE TRIBUTOS, CON LA TARJETA : 5489133210353841 EL 2024-06-16 </c:v>
                  </c:pt>
                  <c:pt idx="1062">
                    <c:v>Apple pay: COMPRA EN HELADOS MAISON GLACEE ESP, CON LA TARJETA : 5489133210353841 EL 2024-06-16 </c:v>
                  </c:pt>
                  <c:pt idx="1063">
                    <c:v>Apple pay: COMPRA EN PANADERIA VINATEROS, CON LA TARJETA : 5489133210353841 EL 2024-06-16 </c:v>
                  </c:pt>
                  <c:pt idx="1064">
                    <c:v>Apple pay: COMPRA EN PUNTO ENTRE ARROYOS, CON LA TARJETA : 5489133210353841 EL 2024-06-16 </c:v>
                  </c:pt>
                  <c:pt idx="1065">
                    <c:v>Apple pay: COMPRA EN Cabify ES, CON LA TARJETA : 5489133208122208 EL 2024-06-15 </c:v>
                  </c:pt>
                  <c:pt idx="1066">
                    <c:v>Apple pay: COMPRA EN STARBUCKS CC JUAN BRAVO, CON LA TARJETA : 5489133210353841 EL 2024-06-17 </c:v>
                  </c:pt>
                  <c:pt idx="1067">
                    <c:v>COMPRA EN APPLE.COM/BILL, CON LA TARJETA : 5489133208360204 EL 2024-06-13 </c:v>
                  </c:pt>
                  <c:pt idx="1068">
                    <c:v>Apple pay: COMPRA EN ACUARELA, CON LA TARJETA : 5489133210353841 EL 2024-06-18 </c:v>
                  </c:pt>
                  <c:pt idx="1069">
                    <c:v>Apple pay: COMPRA EN MERCADONA MANUEL MACHADO, CON LA TARJETA : 5489133208360204 EL 2024-06-19 </c:v>
                  </c:pt>
                  <c:pt idx="1070">
                    <c:v>Apple pay: COMPRA EN AB Servicios Selecta E, CON LA TARJETA : 5489133210353841 EL 2024-06-18 </c:v>
                  </c:pt>
                  <c:pt idx="1071">
                    <c:v>Apple pay: COMPRA EN Cabify ES, CON LA TARJETA : 5489133208122208 EL 2024-06-18 </c:v>
                  </c:pt>
                  <c:pt idx="1072">
                    <c:v>Apple pay: COMPRA EN AB Servicios Selecta E, CON LA TARJETA : 5489133210353841 EL 2024-06-18 </c:v>
                  </c:pt>
                  <c:pt idx="1073">
                    <c:v>Apple pay: COMPRA EN DEL CACHO GIL ENTRETENIMI, CON LA TARJETA : 5489133210353841 EL 2024-06-21 </c:v>
                  </c:pt>
                  <c:pt idx="1074">
                    <c:v>Apple pay: COMPRA EN GALIPAN, CON LA TARJETA : 5489133210353841 EL 2024-06-21 </c:v>
                  </c:pt>
                  <c:pt idx="1075">
                    <c:v>RECIBO ORANGE ESPAGNE S.A. N? RECIBO 0073 0100 755 CFQYXSH REF. MANDATO OSP202308KENAN02276921506 </c:v>
                  </c:pt>
                  <c:pt idx="1076">
                    <c:v>Apple pay: COMPRA EN ALCAMPO S A MORATALAZ, CON LA TARJETA : 5489133208360204 EL 2024-06-22 </c:v>
                  </c:pt>
                  <c:pt idx="1077">
                    <c:v>Apple pay: COMPRA EN MERCADONA MANUEL MACHADO, CON LA TARJETA : 5489133208360204 EL 2024-06-22 </c:v>
                  </c:pt>
                  <c:pt idx="1078">
                    <c:v>Apple pay: COMPRA EN ALCAMPO S A MORATALAZ, CON LA TARJETA : 5489133210353841 EL 2024-06-23 </c:v>
                  </c:pt>
                  <c:pt idx="1079">
                    <c:v>Apple pay: COMPRA EN BOMBON BOSS LA VAGUADA, CON LA TARJETA : 5489133210353841 EL 2024-06-23 </c:v>
                  </c:pt>
                  <c:pt idx="1080">
                    <c:v>Apple pay: COMPRA EN CIBER LOCUTORIO VINATEROS, CON LA TARJETA : 5489133210353841 EL 2024-06-23 </c:v>
                  </c:pt>
                  <c:pt idx="1081">
                    <c:v>Apple pay: COMPRA EN DECATHLON CITY LA VAGUADA, CON LA TARJETA : 5489133208122208 EL 2024-06-23 </c:v>
                  </c:pt>
                  <c:pt idx="1082">
                    <c:v>Apple pay: COMPRA EN SPRINGFIELD WOMEN, CON LA TARJETA : 5489133208122208 EL 2024-06-23 </c:v>
                  </c:pt>
                  <c:pt idx="1083">
                    <c:v>Apple pay: COMPRA EN ACUARELA, CON LA TARJETA : 5489133210353841 EL 2024-06-24 </c:v>
                  </c:pt>
                  <c:pt idx="1084">
                    <c:v>Apple pay: COMPRA EN ALIMENTACION, CON LA TARJETA : 5489133210353841 EL 2024-06-24 </c:v>
                  </c:pt>
                  <c:pt idx="1085">
                    <c:v>Apple pay: COMPRA EN MANOLO BAKES, CON LA TARJETA : 5489133210353841 EL 2024-06-24 </c:v>
                  </c:pt>
                  <c:pt idx="1086">
                    <c:v>COMISION POR COMPRAS REALIZADAS EN MONEDA NO EURO </c:v>
                  </c:pt>
                  <c:pt idx="1087">
                    <c:v>COMPRA EN OPENAI *CHATGPT SUBSCR, CON LA TARJETA : 5489133208360204 EL 2024-06-20 </c:v>
                  </c:pt>
                  <c:pt idx="1088">
                    <c:v>Apple pay: COMPRA EN EL CAFE DEL TREN, CON LA TARJETA : 5489133210353841 EL 2024-06-25 </c:v>
                  </c:pt>
                  <c:pt idx="1089">
                    <c:v>Apple pay: COMPRA EN QGAT COFEE AND LUNCH, CON LA TARJETA : 5489133210353841 EL 2024-06-25 </c:v>
                  </c:pt>
                  <c:pt idx="1090">
                    <c:v>Apple pay: COMPRA EN QGAT COFFE LUNCH SL, CON LA TARJETA : 5489133210353841 EL 2024-06-25 </c:v>
                  </c:pt>
                  <c:pt idx="1091">
                    <c:v>BIZUM A FAVOR DE NICOLAS PEREZ PANTO CONCEPTO: comidas </c:v>
                  </c:pt>
                  <c:pt idx="1092">
                    <c:v>TRANSFERENCIA A FAVOR DE PEREZ PANTO NICOLAS </c:v>
                  </c:pt>
                  <c:pt idx="1093">
                    <c:v>Apple pay: COMPRA EN FARMACIA ENTREARROYOS1, CON LA TARJETA : 5489133208122208 EL 2024-06-26 </c:v>
                  </c:pt>
                  <c:pt idx="1094">
                    <c:v>COMPRA EN QGAT COFEE AND LUNCH, CON LA TARJETA : 5489133210353841 EL 2024-06-26 </c:v>
                  </c:pt>
                  <c:pt idx="1095">
                    <c:v>Apple pay: COMPRA EN ALCAMPO S A MORATALAZ, CON LA TARJETA : 5489133208122208 EL 2024-06-27 </c:v>
                  </c:pt>
                  <c:pt idx="1096">
                    <c:v>Apple pay: COMPRA EN C.C. MORATALAZ, CON LA TARJETA : 5489133208122208 EL 2024-06-27 </c:v>
                  </c:pt>
                  <c:pt idx="1097">
                    <c:v>Apple pay: COMPRA EN MERCADONA MANUEL MACHADO, CON LA TARJETA : 5489133208360204 EL 2024-06-28 </c:v>
                  </c:pt>
                  <c:pt idx="1098">
                    <c:v>Apple pay: COMPRA EN CINE RENOIR RETIRO, CON LA TARJETA : 5489133210353841 EL 2024-06-29 </c:v>
                  </c:pt>
                  <c:pt idx="1099">
                    <c:v>Apple pay: COMPRA EN CINES RENOIR RETIRO, CON LA TARJETA : 5489133210353841 EL 2024-06-29 </c:v>
                  </c:pt>
                  <c:pt idx="1100">
                    <c:v>Apple pay: COMPRA EN MERCADONA MANUEL MACHADO, CON LA TARJETA : 5489133208360204 EL 2024-06-29 </c:v>
                  </c:pt>
                  <c:pt idx="1101">
                    <c:v>Apple pay: COMPRA EN RODILLA SANCHEZ, CON LA TARJETA : 5489133210353841 EL 2024-06-29 </c:v>
                  </c:pt>
                  <c:pt idx="1102">
                    <c:v>COMPRA EN ALCAMPO S A MORATALAZ, CON LA TARJETA : 5489133208360204 EL 2024-06-29 </c:v>
                  </c:pt>
                  <c:pt idx="1103">
                    <c:v>Apple pay: COMPRA EN IKEA GOYA FOOD, CON LA TARJETA : 5489133210353841 EL 2024-06-30 </c:v>
                  </c:pt>
                  <c:pt idx="1104">
                    <c:v>Apple pay: COMPRA EN IKEA GOYA HFB, CON LA TARJETA : 5489133210353841 EL 2024-06-30 </c:v>
                  </c:pt>
                  <c:pt idx="1105">
                    <c:v>Apple pay: COMPRA EN MATAKO, CON LA TARJETA : 5489133208122208 EL 2024-06-30 </c:v>
                  </c:pt>
                  <c:pt idx="1106">
                    <c:v>COMPRA EN APP CRTM, CON LA TARJETA : 5489133208360204 EL 2024-06-30 </c:v>
                  </c:pt>
                  <c:pt idx="1107">
                    <c:v>COMPRA EN RENFE VIAJEROS APP, CON LA TARJETA : 5489133208122208 EL 2024-06-30 </c:v>
                  </c:pt>
                  <c:pt idx="1108">
                    <c:v>Apple pay: COMPRA EN ALCAMPO S A MORATALAZ, CON LA TARJETA : 5489133208122208 EL 2024-07-01 </c:v>
                  </c:pt>
                  <c:pt idx="1109">
                    <c:v>Apple pay: COMPRA EN ALCAMPO S A MORATALAZ, CON LA TARJETA : 5489133208360204 EL 2024-07-01 </c:v>
                  </c:pt>
                  <c:pt idx="1110">
                    <c:v>Apple pay: COMPRA EN OUIGO ESPANA, CON LA TARJETA : 5489133210353841 EL 2024-06-26 </c:v>
                  </c:pt>
                  <c:pt idx="1111">
                    <c:v>RECIBO CAIXABANK PAYMENTS CONSUMER, E.f.c., E N? RECIBO 0073 0100 755 CFTKXSK REF. MANDATO 202307581</c:v>
                  </c:pt>
                  <c:pt idx="1112">
                    <c:v>RECIBO CAIXABANK PAYMENTS CONSUMER, E.f.c., E N? RECIBO 0073 0100 755 CFTKYHY REF. MANDATO 202309651</c:v>
                  </c:pt>
                  <c:pt idx="1113">
                    <c:v>RECIBO SANITAS S A DE SEGUROS N? RECIBO 0073 0100 755 CFSSRFF REF. MANDATO 800018385362 </c:v>
                  </c:pt>
                  <c:pt idx="1114">
                    <c:v>RECIBO SANITAS S A DE SEGUROS N? RECIBO 0073 0100 755 CFTDWQJ REF. MANDATO 800018385362 </c:v>
                  </c:pt>
                  <c:pt idx="1115">
                    <c:v>TRANSFERENCIA A FAVOR DE Jes?s Gonzalez CONCEPTO: Alquiler julio 2024 </c:v>
                  </c:pt>
                  <c:pt idx="1116">
                    <c:v>TRANSFERENCIA A FAVOR DE Nicol?s P?rez CONCEPTO: Alimentaci?n </c:v>
                  </c:pt>
                  <c:pt idx="1117">
                    <c:v>Apple pay: COMPRA EN ALCAMPO S A MORATALAZ, CON LA TARJETA : 5489133210353841 EL 2024-07-02 </c:v>
                  </c:pt>
                  <c:pt idx="1118">
                    <c:v>COMPRA EN UBER *EATS, CON LA TARJETA : 5489133208360204 EL 2024-06-29 </c:v>
                  </c:pt>
                  <c:pt idx="1119">
                    <c:v>COMPRA EN UBER *EATS, CON LA TARJETA : 5489133208360204 EL 2024-06-30 </c:v>
                  </c:pt>
                  <c:pt idx="1120">
                    <c:v>Apple pay: COMPRA EN KFC MORATALAZ 124, CON LA TARJETA : 5489133208122208 EL 2024-07-03 </c:v>
                  </c:pt>
                  <c:pt idx="1121">
                    <c:v>COMPRA EN AYTO MADRID DEPORTES, CON LA TARJETA : 5489133208122208 EL 2024-07-03 </c:v>
                  </c:pt>
                  <c:pt idx="1122">
                    <c:v>TRANSFERENCIA A FAVOR DE PEREZ PANTO NICOLAS CONCEPTO: Pagos del mes (y pr?ximo mes) </c:v>
                  </c:pt>
                  <c:pt idx="1123">
                    <c:v>Apple pay: COMPRA EN ALCAMPO S A MORATALAZ, CON LA TARJETA : 5489133210353841 EL 2024-07-04 </c:v>
                  </c:pt>
                  <c:pt idx="1124">
                    <c:v>Apple pay: COMPRA EN MCDONALDS GOYA, CON LA TARJETA : 5489133208122208 EL 2024-07-04 </c:v>
                  </c:pt>
                  <c:pt idx="1125">
                    <c:v>Apple pay: COMPRA EN SPRINGFIELD, CON LA TARJETA : 5489133210353841 EL 2024-07-04 </c:v>
                  </c:pt>
                  <c:pt idx="1126">
                    <c:v>COMPRA EN AMAZON* 404-8461564-68, CON LA TARJETA : 5489133210353841 EL 2024-07-01 </c:v>
                  </c:pt>
                  <c:pt idx="1127">
                    <c:v>Apple pay: COMPRA EN HONG KONG CITY, CON LA TARJETA : 5489133210353841 EL 2024-07-05 </c:v>
                  </c:pt>
                  <c:pt idx="1128">
                    <c:v>Apple pay: COMPRA EN MAISON KAYSER - PRINCESA, CON LA TARJETA : 5489133210353841 EL 2024-07-05 </c:v>
                  </c:pt>
                  <c:pt idx="1129">
                    <c:v>COMPRA EN PANISHOP DE LOS VINATEROS, CON LA TARJETA : 5489133208360204 EL 2024-07-05 </c:v>
                  </c:pt>
                  <c:pt idx="1130">
                    <c:v>Apple pay: COMPRA EN ALCAMPO S A MORATALAZ, CON LA TARJETA : 5489133208360204 EL 2024-07-06 </c:v>
                  </c:pt>
                  <c:pt idx="1131">
                    <c:v>Apple pay: COMPRA EN ALCAMPO S A MORATALAZ, CON LA TARJETA : 5489133210353841 EL 2024-07-06 </c:v>
                  </c:pt>
                  <c:pt idx="1132">
                    <c:v>Apple pay: COMPRA EN CREPES &amp; WAFFLES, CON LA TARJETA : 5489133210353841 EL 2024-07-06 </c:v>
                  </c:pt>
                  <c:pt idx="1133">
                    <c:v>Apple pay: COMPRA EN MERCADONA MANUEL MACHADO, CON LA TARJETA : 5489133208360204 EL 2024-07-06 </c:v>
                  </c:pt>
                  <c:pt idx="1134">
                    <c:v>Apple pay: COMPRA EN SPOOK KITCHEN, CON LA TARJETA : 5489133210353841 EL 2024-07-06 </c:v>
                  </c:pt>
                  <c:pt idx="1135">
                    <c:v>COMPRA EN EL CORTE INGLES-DEPARTAM., CON LA TARJETA : 5489133210353841 EL 2024-07-06 </c:v>
                  </c:pt>
                  <c:pt idx="1136">
                    <c:v>Apple pay: COMPRA EN ALDI CUATRO CAMINOS, CON LA TARJETA : 5489133210353841 EL 2024-07-07 </c:v>
                  </c:pt>
                  <c:pt idx="1137">
                    <c:v>Apple pay: COMPRA EN CREPES &amp; WAFFLES, CON LA TARJETA : 5489133210353841 EL 2024-07-07 </c:v>
                  </c:pt>
                  <c:pt idx="1138">
                    <c:v>Apple pay: COMPRA EN PANISHOP DE LOS VINATEROS, CON LA TARJETA : 5489133208360204 EL 2024-07-07 </c:v>
                  </c:pt>
                  <c:pt idx="1139">
                    <c:v>Apple pay: COMPRA EN SANTA GLORIA RAIMUNDO, CON LA TARJETA : 5489133210353841 EL 2024-07-07 </c:v>
                  </c:pt>
                  <c:pt idx="1140">
                    <c:v>Apple pay: COMPRA EN ACUARELA, CON LA TARJETA : 5489133210353841 EL 2024-07-08 </c:v>
                  </c:pt>
                  <c:pt idx="1141">
                    <c:v>COMPRA EN SELECTA ESPA#A, CON LA TARJETA : 5489133208122208 EL 2024-07-08 </c:v>
                  </c:pt>
                  <c:pt idx="1142">
                    <c:v>COMPRA EN APP CRTM, CON LA TARJETA : 5489133208360204 EL 2024-07-09 </c:v>
                  </c:pt>
                  <c:pt idx="1143">
                    <c:v>Apple pay: COMPRA EN MCDONALDS-MORATALAZ, CON LA TARJETA : 5489133208122208 EL 2024-07-10 </c:v>
                  </c:pt>
                  <c:pt idx="1144">
                    <c:v>Apple pay: COMPRA EN MERCADONA MANUEL MACHADO, CON LA TARJETA : 5489133210353841 EL 2024-07-10 </c:v>
                  </c:pt>
                  <c:pt idx="1145">
                    <c:v>RECIBO UNIVERSIDAD NEBRIJA Nº RECIBO 0073 0100 755 CFYQVKP REF. MANDATO UNNEACA0021984800039925 </c:v>
                  </c:pt>
                  <c:pt idx="1146">
                    <c:v>Apple pay: COMPRA EN STARBUCKS REINA SOFIA, CON LA TARJETA : 5489133208122208 EL 2024-07-11 </c:v>
                  </c:pt>
                  <c:pt idx="1147">
                    <c:v>COMPRA EN Netflix.com, CON LA TARJETA : 5489133208360204 EL 2024-07-10 </c:v>
                  </c:pt>
                  <c:pt idx="1148">
                    <c:v>Apple pay: COMPRA EN CASA DANI TERRAZA, CON LA TARJETA : 5489133210353841 EL 2024-07-12 </c:v>
                  </c:pt>
                  <c:pt idx="1149">
                    <c:v>Apple pay: COMPRA EN MERCADONA MANUEL MACHADO, CON LA TARJETA : 5489133210353841 EL 2024-07-12 </c:v>
                  </c:pt>
                  <c:pt idx="1150">
                    <c:v>Apple pay: COMPRA EN ALCAMPO S A MORATALAZ, CON LA TARJETA : 5489133208360204 EL 2024-07-13 </c:v>
                  </c:pt>
                  <c:pt idx="1151">
                    <c:v>Apple pay: COMPRA EN ALCAMPO S A MORATALAZ, CON LA TARJETA : 5489133210353841 EL 2024-07-13 </c:v>
                  </c:pt>
                  <c:pt idx="1152">
                    <c:v>Apple pay: COMPRA EN MERCADONA MANUEL MACHADO, CON LA TARJETA : 5489133208360204 EL 2024-07-13 </c:v>
                  </c:pt>
                  <c:pt idx="1153">
                    <c:v>Apple pay: COMPRA EN PANISHOP DE LOS VINATEROS, CON LA TARJETA : 5489133208360204 EL 2024-07-13 </c:v>
                  </c:pt>
                  <c:pt idx="1154">
                    <c:v>Apple pay: COMPRA EN CREPES &amp; WAFFLES, CON LA TARJETA : 5489133210353841 EL 2024-07-14 </c:v>
                  </c:pt>
                  <c:pt idx="1155">
                    <c:v>Apple pay: COMPRA EN EMPRESA MUNICIPAL EMT, CON LA TARJETA : 5489133210353841 EL 2024-07-14 </c:v>
                  </c:pt>
                  <c:pt idx="1156">
                    <c:v>Apple pay: COMPRA EN MCDONALDS FUENCARRAL GLOR, CON LA TARJETA : 5489133210353841 EL 2024-07-14 </c:v>
                  </c:pt>
                  <c:pt idx="1157">
                    <c:v>Apple pay: COMPRA EN METRO DE MADRID S.A., CON LA TARJETA : 5489133210353841 EL 2024-07-14 </c:v>
                  </c:pt>
                  <c:pt idx="1158">
                    <c:v>COMPRA EN EL CORTE INGLES-DEPARTAM., CON LA TARJETA : 5489133210353841 EL 2024-07-14 </c:v>
                  </c:pt>
                  <c:pt idx="1159">
                    <c:v>Apple pay: COMPRA EN FABORIT PRINCIPE DE VERGA, CON LA TARJETA : 5489133208122208 EL 2024-07-15 </c:v>
                  </c:pt>
                  <c:pt idx="1160">
                    <c:v>Apple pay: COMPRA EN MANOLO BAKES, CON LA TARJETA : 5489133208122208 EL 2024-07-15 </c:v>
                  </c:pt>
                  <c:pt idx="1161">
                    <c:v>Apple pay: COMPRA EN PANADERIA ORIO, CON LA TARJETA : 5489133208122208 EL 2024-07-15 </c:v>
                  </c:pt>
                  <c:pt idx="1162">
                    <c:v>Apple pay: COMPRA EN PANADERIA VINATEROS, CON LA TARJETA : 5489133210353841 EL 2024-07-15 </c:v>
                  </c:pt>
                  <c:pt idx="1163">
                    <c:v>Apple pay: COMPRA EN PUNTO ENTRE ARROYOS, CON LA TARJETA : 5489133210353841 EL 2024-07-15 </c:v>
                  </c:pt>
                  <c:pt idx="1164">
                    <c:v>Apple pay: COMPRA EN ALCAMPO S A MORATALAZ, CON LA TARJETA : 5489133208360204 EL 2024-07-16 </c:v>
                  </c:pt>
                  <c:pt idx="1165">
                    <c:v>Apple pay: COMPRA EN PUNTO ENTRE ARROYOS, CON LA TARJETA : 5489133210353841 EL 2024-07-16 </c:v>
                  </c:pt>
                  <c:pt idx="1166">
                    <c:v>COMPRA EN APPLE.COM/BILL, CON LA TARJETA : 5489133208360204 EL 2024-07-13 </c:v>
                  </c:pt>
                  <c:pt idx="1167">
                    <c:v>COMPRA EN UBER *TRIP, CON LA TARJETA : 5489133208360204 EL 2024-07-12 </c:v>
                  </c:pt>
                  <c:pt idx="1168">
                    <c:v>Apple pay: COMPRA EN MACDONALD MAGALLANES, CON LA TARJETA : 5489133208122208 EL 2024-07-17 </c:v>
                  </c:pt>
                  <c:pt idx="1169">
                    <c:v>COMPRA EN AMAZON* 404-4806992-45, CON LA TARJETA : 5489133210353841 EL 2024-07-15 </c:v>
                  </c:pt>
                  <c:pt idx="1170">
                    <c:v>COMPRA EN AMAZON* 404-9727928-05, CON LA TARJETA : 5489133210353841 EL 2024-07-15 </c:v>
                  </c:pt>
                  <c:pt idx="1171">
                    <c:v>Apple pay: COMPRA EN MANOLO BAKES, CON LA TARJETA : 5489133208122208 EL 2024-07-18 </c:v>
                  </c:pt>
                  <c:pt idx="1172">
                    <c:v>Apple pay: COMPRA EN ALCAMPO S A MORATALAZ, CON LA TARJETA : 5489133208122208 EL 2024-07-19 </c:v>
                  </c:pt>
                  <c:pt idx="1173">
                    <c:v>Apple pay: COMPRA EN EVOMANT,SLU, CON LA TARJETA : 5489133208360204 EL 2024-07-19 </c:v>
                  </c:pt>
                  <c:pt idx="1174">
                    <c:v>Apple pay: COMPRA EN MERCADONA MANUEL MACHADO, CON LA TARJETA : 5489133208122208 EL 2024-07-19 </c:v>
                  </c:pt>
                  <c:pt idx="1175">
                    <c:v>Apple pay: COMPRA EN GLOBAL MINT FACTORY SL, CON LA TARJETA : 5489133208122208 EL 2024-07-20 </c:v>
                  </c:pt>
                  <c:pt idx="1176">
                    <c:v>Apple pay: COMPRA EN MERCADONA MANUEL MACHADO, CON LA TARJETA : 5489133208360204 EL 2024-07-20 </c:v>
                  </c:pt>
                  <c:pt idx="1177">
                    <c:v>Apple pay: COMPRA EN OZONE BOWLING SUR, CON LA TARJETA : 5489133208122208 EL 2024-07-20 </c:v>
                  </c:pt>
                  <c:pt idx="1178">
                    <c:v>Apple pay: COMPRA EN REDONDEO SOLIDARIO, CON LA TARJETA : 5489133208122208 EL 2024-07-20 </c:v>
                  </c:pt>
                  <c:pt idx="1179">
                    <c:v>Apple pay: COMPRA EN RODILLA SANCHEZ S L, CON LA TARJETA : 5489133208122208 EL 2024-07-20 </c:v>
                  </c:pt>
                  <c:pt idx="1180">
                    <c:v>Apple pay: COMPRA EN SPRINGFIELD WOMEN, CON LA TARJETA : 5489133208122208 EL 2024-07-20 </c:v>
                  </c:pt>
                  <c:pt idx="1181">
                    <c:v>Apple pay: COMPRA EN TEA SHOP VAGUADA, CON LA TARJETA : 5489133208122208 EL 2024-07-20 </c:v>
                  </c:pt>
                  <c:pt idx="1182">
                    <c:v>COMPRA EN EL CORTE INGLES SPORTOWN, CON LA TARJETA : 5489133208122208 EL 2024-07-20 </c:v>
                  </c:pt>
                  <c:pt idx="1183">
                    <c:v>Apple pay: COMPRA EN ALCAMPO S A MORATALAZ, CON LA TARJETA : 5489133208122208 EL 2024-07-21 </c:v>
                  </c:pt>
                  <c:pt idx="1184">
                    <c:v>Apple pay: COMPRA EN ALCAMPO S A MORATALAZ, CON LA TARJETA : 5489133208360204 EL 2024-07-21 </c:v>
                  </c:pt>
                  <c:pt idx="1185">
                    <c:v>Apple pay: COMPRA EN LA MALLORQUINA VELAZQUEZ, CON LA TARJETA : 5489133208122208 EL 2024-07-21 </c:v>
                  </c:pt>
                  <c:pt idx="1186">
                    <c:v>Apple pay: COMPRA EN FARMACIA ENTREARROYOS1, CON LA TARJETA : 5489133208122208 EL 2024-07-22 </c:v>
                  </c:pt>
                  <c:pt idx="1187">
                    <c:v>COMISION POR COMPRAS REALIZADAS EN MONEDA NO EURO </c:v>
                  </c:pt>
                  <c:pt idx="1188">
                    <c:v>COMPRA EN OPENAI *CHATGPT SUBSCR, CON LA TARJETA : 5489133208360204 EL 2024-07-20 </c:v>
                  </c:pt>
                  <c:pt idx="1189">
                    <c:v>RECIBO TOTALENERGIES CLIENTESSAU Nº RECIBO 0073 0100 755 CGBLTWG REF. MANDATO NCESIGS241020230000000</c:v>
                  </c:pt>
                  <c:pt idx="1190">
                    <c:v>TRANSFERENCIA A FAVOR DE PEREZ PANTO NICOLAS CONCEPTO: Cerelac </c:v>
                  </c:pt>
                  <c:pt idx="1191">
                    <c:v>TRANSFERENCIA A FAVOR DE PEREZ PANTO NICOLAS CONCEPTO: Lámpara del baño </c:v>
                  </c:pt>
                  <c:pt idx="1192">
                    <c:v>Apple pay: COMPRA EN Hotel at Booking.com, CON LA TARJETA : 5489133208122208 EL 2024-07-21 </c:v>
                  </c:pt>
                  <c:pt idx="1193">
                    <c:v>Apple pay: COMPRA EN MANOLO BAKES, CON LA TARJETA : 5489133208122208 EL 2024-07-23 </c:v>
                  </c:pt>
                  <c:pt idx="1194">
                    <c:v>RECIBO ORANGE ESPAGNE S.A. Nº RECIBO 0073 0100 755 CGBPFXJ REF. MANDATO OSP202308KENAN02276921506 </c:v>
                  </c:pt>
                  <c:pt idx="1195">
                    <c:v>Apple pay: COMPRA EN ALCAMPO S A MORATALAZ, CON LA TARJETA : 5489133208122208 EL 2024-07-24 </c:v>
                  </c:pt>
                  <c:pt idx="1196">
                    <c:v>Apple pay: COMPRA EN CASA DANI, CON LA TARJETA : 5489133208122208 EL 2024-07-24 </c:v>
                  </c:pt>
                  <c:pt idx="1197">
                    <c:v>Apple pay: COMPRA EN RYANAIR BUZ0, CON LA TARJETA : 5489133208122208 EL 2024-07-21 </c:v>
                  </c:pt>
                  <c:pt idx="1198">
                    <c:v>Apple pay: COMPRA EN ACUARELA, CON LA TARJETA : 5489133208122208 EL 2024-07-25 </c:v>
                  </c:pt>
                  <c:pt idx="1199">
                    <c:v>Apple pay: COMPRA EN CITYPLAY, CON LA TARJETA : 5489133208122208 EL 2024-07-25 </c:v>
                  </c:pt>
                  <c:pt idx="1200">
                    <c:v>Apple pay: COMPRA EN HIPERBAZAR, CON LA TARJETA : 5489133208122208 EL 2024-07-25 </c:v>
                  </c:pt>
                  <c:pt idx="1201">
                    <c:v>Apple pay: COMPRA EN PALACIO, CON LA TARJETA : 5489133208122208 EL 2024-07-25 </c:v>
                  </c:pt>
                  <c:pt idx="1202">
                    <c:v>COMPRA EN AMAZON* 404-6209257-20, CON LA TARJETA : 5489133210353841 EL 2024-07-23 </c:v>
                  </c:pt>
                  <c:pt idx="1203">
                    <c:v>Apple pay: COMPRA EN MATAKO, CON LA TARJETA : 5489133208122208 EL 2024-07-26 </c:v>
                  </c:pt>
                  <c:pt idx="1204">
                    <c:v>BIZUM A FAVOR DE NICOLAS PEREZ PANTO CONCEPTO: regalo cumple </c:v>
                  </c:pt>
                  <c:pt idx="1205">
                    <c:v>COMPRA EN SSR CASTELLO-GOYA., CON LA TARJETA : 5489133208360204 EL 2024-07-26 </c:v>
                  </c:pt>
                  <c:pt idx="1206">
                    <c:v>COMPRA EN UBER *EATS, CON LA TARJETA : 5489133208360204 EL 2024-07-23 </c:v>
                  </c:pt>
                  <c:pt idx="1207">
                    <c:v>TRANSFERENCIA A FAVOR DE PEREZ PANTO NICOLAS CONCEPTO: Regalo </c:v>
                  </c:pt>
                  <c:pt idx="1208">
                    <c:v>Apple pay: COMPRA EN ALCAMPO S A MORATALAZ, CON LA TARJETA : 5489133208360204 EL 2024-07-27 </c:v>
                  </c:pt>
                  <c:pt idx="1209">
                    <c:v>Apple pay: COMPRA EN MERCADONA MANUEL MACHADO, CON LA TARJETA : 5489133208360204 EL 2024-07-27 </c:v>
                  </c:pt>
                  <c:pt idx="1210">
                    <c:v>Apple pay: COMPRA EN ALCAMPO S A MORATALAZ, CON LA TARJETA : 5489133208122208 EL 2024-07-28 </c:v>
                  </c:pt>
                  <c:pt idx="1211">
                    <c:v>Apple pay: COMPRA EN GALIPAN LA LATINA, CON LA TARJETA : 5489133208122208 EL 2024-07-28 </c:v>
                  </c:pt>
                  <c:pt idx="1212">
                    <c:v>Apple pay: COMPRA EN GALIPAN LA LATINA, CON LA TARJETA : 5489133210353841 EL 2024-07-28 </c:v>
                  </c:pt>
                  <c:pt idx="1213">
                    <c:v>Apple pay: COMPRA EN MAISON KAYSER RETIRO, CON LA TARJETA : 5489133208122208 EL 2024-07-28 </c:v>
                  </c:pt>
                  <c:pt idx="1214">
                    <c:v>Apple pay: COMPRA EN ROCKADE MADRID, CON LA TARJETA : 5489133208122208 EL 2024-07-28 </c:v>
                  </c:pt>
                  <c:pt idx="1215">
                    <c:v>COMPRA EN APP CRTM, CON LA TARJETA : 5489133208360204 EL 2024-07-28 </c:v>
                  </c:pt>
                  <c:pt idx="1216">
                    <c:v>TRANSFERENCIA A FAVOR DE Nicolás Pérez CONCEPTO: Compra de laptop </c:v>
                  </c:pt>
                  <c:pt idx="1217">
                    <c:v>Apple pay: COMPRA EN PUNTO ENTRE ARROYOS, CON LA TARJETA : 5489133208122208 EL 2024-07-30 </c:v>
                  </c:pt>
                  <c:pt idx="1218">
                    <c:v>COMPRA EN AMAZON* 404-7113062-17, CON LA TARJETA : 5489133210353841 EL 2024-07-28 </c:v>
                  </c:pt>
                  <c:pt idx="1219">
                    <c:v>RECIBO CAIXABANK PAYMENTS CONSUMER, E.f.c., E Nº RECIBO 0073 0100 755 CGDJYRM REF. MANDATO 202307581</c:v>
                  </c:pt>
                  <c:pt idx="1220">
                    <c:v>RECIBO CAIXABANK PAYMENTS CONSUMER, E.f.c., E Nº RECIBO 0073 0100 755 CGDJZGC REF. MANDATO 202309651</c:v>
                  </c:pt>
                  <c:pt idx="1221">
                    <c:v>Apple pay: COMPRA EN MANOLO BAKES, CON LA TARJETA : 5489133208122208 EL 2024-07-31 </c:v>
                  </c:pt>
                  <c:pt idx="1222">
                    <c:v>Apple pay: COMPRA EN MC DONALD'S VAGUADA, CON LA TARJETA : 5489133210353841 EL 2024-08-01 </c:v>
                  </c:pt>
                  <c:pt idx="1223">
                    <c:v>Apple pay: COMPRA EN OZONE BOWLING SUR, CON LA TARJETA : 5489133208122208 EL 2024-08-01 </c:v>
                  </c:pt>
                  <c:pt idx="1224">
                    <c:v>COMISION POR COMPRAS REALIZADAS EN MONEDA NO EURO </c:v>
                  </c:pt>
                  <c:pt idx="1225">
                    <c:v>COMPRA EN APPLE STORE #R623, CON LA TARJETA : 5489133210353841 EL 2024-07-29 </c:v>
                  </c:pt>
                  <c:pt idx="1226">
                    <c:v>RECIBO SANITAS S A DE SEGUROS Nº RECIBO 0073 0100 755 CGCHFZR REF. MANDATO 800018385362 </c:v>
                  </c:pt>
                  <c:pt idx="1227">
                    <c:v>RECIBO SANITAS S A DE SEGUROS Nº RECIBO 0073 0100 755 CGDMKKD REF. MANDATO 800018385362 </c:v>
                  </c:pt>
                  <c:pt idx="1228">
                    <c:v>TRANSFERENCIA A FAVOR DE Jesús Gonzalez CONCEPTO: Alquiler </c:v>
                  </c:pt>
                  <c:pt idx="1229">
                    <c:v>Apple pay: COMPRA EN AB Servicios Selecta E, CON LA TARJETA : 5489133208122208 EL 2024-07-31 </c:v>
                  </c:pt>
                  <c:pt idx="1230">
                    <c:v>Apple pay: COMPRA EN ALCAMPO S A MORATALAZ, CON LA TARJETA : 5489133208360204 EL 2024-08-02 </c:v>
                  </c:pt>
                  <c:pt idx="1231">
                    <c:v>Apple pay: COMPRA EN KFC MORATALAZ 124, CON LA TARJETA : 5489133208122208 EL 2024-08-02 </c:v>
                  </c:pt>
                  <c:pt idx="1232">
                    <c:v>Apple pay: COMPRA EN MERCADONA MANUEL MACHADO, CON LA TARJETA : 5489133208360204 EL 2024-08-02 </c:v>
                  </c:pt>
                  <c:pt idx="1233">
                    <c:v>Apple pay: COMPRA EN DC VAG, CON LA TARJETA : 5489133208122208 EL 2024-08-03 </c:v>
                  </c:pt>
                  <c:pt idx="1234">
                    <c:v>Apple pay: COMPRA EN MC DONALD'S VAGUADA, CON LA TARJETA : 5489133210353841 EL 2024-08-03 </c:v>
                  </c:pt>
                  <c:pt idx="1235">
                    <c:v>Apple pay: COMPRA EN METRO DE MADRID S.A., CON LA TARJETA : 5489133208122208 EL 2024-08-03 </c:v>
                  </c:pt>
                  <c:pt idx="1236">
                    <c:v>Apple pay: COMPRA EN OZONE BOWLING SUR, CON LA TARJETA : 5489133210353841 EL 2024-08-03 </c:v>
                  </c:pt>
                  <c:pt idx="1237">
                    <c:v>Apple pay: COMPRA EN PRIMOR VAGUADA 2, CON LA TARJETA : 5489133210353841 EL 2024-08-03 </c:v>
                  </c:pt>
                  <c:pt idx="1238">
                    <c:v>Apple pay: COMPRA EN DOMINOS PIZZA MORATALAZ, CON LA TARJETA : 5489133210353841 EL 2024-08-05 </c:v>
                  </c:pt>
                  <c:pt idx="1239">
                    <c:v>TRANSFERENCIA A FAVOR DE PEREZ PANTO NICOLAS </c:v>
                  </c:pt>
                  <c:pt idx="1240">
                    <c:v>Apple pay: COMPRA EN ALCAMPO S A MORATALAZ, CON LA TARJETA : 5489133208360204 EL 2024-08-06 </c:v>
                  </c:pt>
                  <c:pt idx="1241">
                    <c:v>Apple pay: COMPRA EN ALCAMPO S A MORATALAZ, CON LA TARJETA : 5489133210353841 EL 2024-08-06 </c:v>
                  </c:pt>
                  <c:pt idx="1242">
                    <c:v>Apple pay: COMPRA EN HM Velazquez, CON LA TARJETA : 5489133208122208 EL 2024-08-04 </c:v>
                  </c:pt>
                  <c:pt idx="1243">
                    <c:v>Apple pay: COMPRA EN MERCADONA MANUEL MACHADO, CON LA TARJETA : 5489133208122208 EL 2024-08-06 </c:v>
                  </c:pt>
                  <c:pt idx="1244">
                    <c:v>Apple pay: COMPRA EN PRIMARK CONDE PENALVER, CON LA TARJETA : 5489133210353841 EL 2024-08-04 </c:v>
                  </c:pt>
                  <c:pt idx="1245">
                    <c:v>Apple pay: COMPRA EN REEBOK 3552, CON LA TARJETA : 5489133210353841 EL 2024-08-04 </c:v>
                  </c:pt>
                  <c:pt idx="1246">
                    <c:v>COMISION POR COMPRAS REALIZADAS EN MONEDA NO EURO </c:v>
                  </c:pt>
                  <c:pt idx="1247">
                    <c:v>Apple pay: COMPRA EN AB Servicios Selecta E, CON LA TARJETA : 5489133208122208 EL 2024-08-02 </c:v>
                  </c:pt>
                  <c:pt idx="1248">
                    <c:v>Apple pay: COMPRA EN VYTA CLUB, CON LA TARJETA : 5489133210353841 EL 2024-08-07 </c:v>
                  </c:pt>
                  <c:pt idx="1249">
                    <c:v>COMPRA EN AMAZON* LH9M14XR5, CON LA TARJETA : 5489133210353841 EL 2024-08-05 </c:v>
                  </c:pt>
                  <c:pt idx="1250">
                    <c:v>Apple pay: COMPRA EN AB Servicios Selecta E, CON LA TARJETA : 5489133208122208 EL 2024-08-07 </c:v>
                  </c:pt>
                  <c:pt idx="1251">
                    <c:v>Apple pay: COMPRA EN MANOLO BAKES, CON LA TARJETA : 5489133208122208 EL 2024-08-09 </c:v>
                  </c:pt>
                  <c:pt idx="1252">
                    <c:v>Apple pay: COMPRA EN MERCADONA MANUEL MACHADO, CON LA TARJETA : 5489133210353841 EL 2024-08-09 </c:v>
                  </c:pt>
                  <c:pt idx="1253">
                    <c:v>COMPRA EN APP CRTM, CON LA TARJETA : 5489133208360204 EL 2024-08-09 </c:v>
                  </c:pt>
                  <c:pt idx="1254">
                    <c:v>Apple pay: COMPRA EN ALCAMPO S A MORATALAZ, CON LA TARJETA : 5489133210353841 EL 2024-08-10 </c:v>
                  </c:pt>
                  <c:pt idx="1255">
                    <c:v>Apple pay: COMPRA EN BRANUELAS FRANQUICIAS SA, CON LA TARJETA : 5489133210353841 EL 2024-08-10 </c:v>
                  </c:pt>
                  <c:pt idx="1256">
                    <c:v>Apple pay: COMPRA EN DECATHLON PRINCESA, CON LA TARJETA : 5489133210353841 EL 2024-08-10 </c:v>
                  </c:pt>
                  <c:pt idx="1257">
                    <c:v>Apple pay: COMPRA EN EL CAFE DEL TREN, CON LA TARJETA : 5489133210353841 EL 2024-08-10 </c:v>
                  </c:pt>
                  <c:pt idx="1258">
                    <c:v>COMPRA EN APP CRTM, CON LA TARJETA : 5489133208360204 EL 2024-08-10 </c:v>
                  </c:pt>
                  <c:pt idx="1259">
                    <c:v>Apple pay: COMPRA EN LA EMBAJADA, CON LA TARJETA : 5489133210353841 EL 2024-08-12 </c:v>
                  </c:pt>
                  <c:pt idx="1260">
                    <c:v>Apple pay: COMPRA EN BODEGA O BOCOI, S.L., CON LA TARJETA : 5489133210353841 EL 2024-08-13 </c:v>
                  </c:pt>
                  <c:pt idx="1261">
                    <c:v>Apple pay: COMPRA EN NYX*AREASSAU, CON LA TARJETA : 5489133210353841 EL 2024-08-10 </c:v>
                  </c:pt>
                  <c:pt idx="1262">
                    <c:v>Apple pay: COMPRA EN PRIMARK CONDE PENALVER, CON LA TARJETA : 5489133210353841 EL 2024-08-10 </c:v>
                  </c:pt>
                  <c:pt idx="1263">
                    <c:v>COMPRA EN NETFLIX.COM, CON LA TARJETA : 5489133208360204 EL 2024-08-10 </c:v>
                  </c:pt>
                  <c:pt idx="1264">
                    <c:v>COMPRA EN UBER *EATS, CON LA TARJETA : 5489133210353841 EL 2024-08-10 </c:v>
                  </c:pt>
                  <c:pt idx="1265">
                    <c:v>Apple pay: COMPRA EN BAR HELENCA, CON LA TARJETA : 5489133210353841 EL 2024-08-14 </c:v>
                  </c:pt>
                  <c:pt idx="1266">
                    <c:v>Apple pay: COMPRA EN CAFE DEL MAR, CON LA TARJETA : 5489133210353841 EL 2024-08-14 </c:v>
                  </c:pt>
                  <c:pt idx="1267">
                    <c:v>Apple pay: COMPRA EN CALZADOS LOSADA, CON LA TARJETA : 5489133208122208 EL 2024-08-14 </c:v>
                  </c:pt>
                  <c:pt idx="1268">
                    <c:v>Apple pay: COMPRA EN FARMACIA SILVA, CON LA TARJETA : 5489133208122208 EL 2024-08-14 </c:v>
                  </c:pt>
                  <c:pt idx="1269">
                    <c:v>Apple pay: COMPRA EN NATAS DOURO, CON LA TARJETA : 5489133210353841 EL 2024-08-15 </c:v>
                  </c:pt>
                  <c:pt idx="1270">
                    <c:v>Apple pay: COMPRA EN CORU¥A ESTACION, CON LA TARJETA : 5489133208360204 EL 2024-08-16 </c:v>
                  </c:pt>
                  <c:pt idx="1271">
                    <c:v>Apple pay: COMPRA EN EL CAFE DEL TREN, CON LA TARJETA : 5489133208360204 EL 2024-08-16 </c:v>
                  </c:pt>
                  <c:pt idx="1272">
                    <c:v>Apple pay: COMPRA EN LA ESCAPADA, CON LA TARJETA : 5489133210353841 EL 2024-08-16 </c:v>
                  </c:pt>
                  <c:pt idx="1273">
                    <c:v>Apple pay: COMPRA EN MUSEOS - SAN ANTON, CON LA TARJETA : 5489133210353841 EL 2024-08-16 </c:v>
                  </c:pt>
                  <c:pt idx="1274">
                    <c:v>Apple pay: COMPRA EN O RUEIRO, CON LA TARJETA : 5489133210353841 EL 2024-08-16 </c:v>
                  </c:pt>
                  <c:pt idx="1275">
                    <c:v>Apple pay: COMPRA EN TAXI MARTA LIC 319, CON LA TARJETA : 5489133208360204 EL 2024-08-16 </c:v>
                  </c:pt>
                  <c:pt idx="1276">
                    <c:v>COMPRA EN APPLE.COM/BILL, CON LA TARJETA : 5489133208360204 EL 2024-08-13 </c:v>
                  </c:pt>
                  <c:pt idx="1277">
                    <c:v>Apple pay: COMPRA EN HELADOS MAISON GLACEE ESP, CON LA TARJETA : 5489133208122208 EL 2024-08-17 </c:v>
                  </c:pt>
                  <c:pt idx="1278">
                    <c:v>Apple pay: COMPRA EN JUANCHOS BBQ, CON LA TARJETA : 5489133208122208 EL 2024-08-17 </c:v>
                  </c:pt>
                  <c:pt idx="1279">
                    <c:v>Apple pay: COMPRA EN MERCADONA MANUEL MACHADO, CON LA TARJETA : 5489133208360204 EL 2024-08-17 </c:v>
                  </c:pt>
                  <c:pt idx="1280">
                    <c:v>Apple pay: COMPRA EN ALCAMPO S A MORATALAZ, CON LA TARJETA : 5489133208360204 EL 2024-08-18 </c:v>
                  </c:pt>
                  <c:pt idx="1281">
                    <c:v>Apple pay: COMPRA EN FIVE GUYS SPAIN S.L., CON LA TARJETA : 5489133208360204 EL 2024-08-18 </c:v>
                  </c:pt>
                  <c:pt idx="1282">
                    <c:v>Apple pay: COMPRA EN IKEA LA GAVIA FOOD, CON LA TARJETA : 5489133208360204 EL 2024-08-18 </c:v>
                  </c:pt>
                  <c:pt idx="1283">
                    <c:v>Apple pay: COMPRA EN IKEA LA GAVIA HFB, CON LA TARJETA : 5489133208122208 EL 2024-08-18 </c:v>
                  </c:pt>
                  <c:pt idx="1284">
                    <c:v>COMPRA EN DREAMFIT MORATALAZ, CON LA TARJETA : 5489133208122208 EL 2024-08-18 </c:v>
                  </c:pt>
                  <c:pt idx="1285">
                    <c:v>Apple pay: COMPRA EN ALCAMPO S A MORATALAZ, CON LA TARJETA : 5489133208360204 EL 2024-08-19 </c:v>
                  </c:pt>
                  <c:pt idx="1286">
                    <c:v>Apple pay: COMPRA EN MANOLO BAKES, CON LA TARJETA : 5489133208122208 EL 2024-08-19 </c:v>
                  </c:pt>
                  <c:pt idx="1287">
                    <c:v>Apple pay: COMPRA EN Revolut**0164*, CON LA TARJETA : 5489133210353841 EL 2024-08-16 </c:v>
                  </c:pt>
                  <c:pt idx="1288">
                    <c:v>Apple pay: COMPRA EN ALCAMPO S A MORATALAZ, CON LA TARJETA : 5489133208360204 EL 2024-08-20 </c:v>
                  </c:pt>
                  <c:pt idx="1289">
                    <c:v>Apple pay: COMPRA EN MERCADONA MANUEL MACHADO, CON LA TARJETA : 5489133208360204 EL 2024-08-20 </c:v>
                  </c:pt>
                  <c:pt idx="1290">
                    <c:v>RECIBO ADESLAS MADRID Nº RECIBO 0073 0100 755 CGKWGKY REF. MANDATO 000282618390 </c:v>
                  </c:pt>
                  <c:pt idx="1291">
                    <c:v>TRANSFERENCIA A FAVOR DE PEREZ PANTO NICOLAS CONCEPTO: Compras de Amazon </c:v>
                  </c:pt>
                  <c:pt idx="1292">
                    <c:v>Apple pay: COMPRA EN BURGER KING QUEVEDO, CON LA TARJETA : 5489133208360204 EL 2024-08-21 </c:v>
                  </c:pt>
                  <c:pt idx="1293">
                    <c:v>Apple pay: COMPRA EN FARMACIA J LAMBEA DEL YE, CON LA TARJETA : 5489133208360204 EL 2024-08-21 </c:v>
                  </c:pt>
                  <c:pt idx="1294">
                    <c:v>Apple pay: COMPRA EN MACDONALD MAGALLANES, CON LA TARJETA : 5489133208122208 EL 2024-08-21 </c:v>
                  </c:pt>
                  <c:pt idx="1295">
                    <c:v>Apple pay: COMPRA EN MACDONALD MAGALLANES, CON LA TARJETA : 5489133210353841 EL 2024-08-21 </c:v>
                  </c:pt>
                  <c:pt idx="1296">
                    <c:v>Apple pay: COMPRA EN MANOLO BAKES, CON LA TARJETA : 5489133210353841 EL 2024-08-21 </c:v>
                  </c:pt>
                  <c:pt idx="1297">
                    <c:v>Apple pay: COMPRA EN CREPES &amp; WAFFLES, CON LA TARJETA : 5489133208360204 EL 2024-08-22 </c:v>
                  </c:pt>
                  <c:pt idx="1298">
                    <c:v>Apple pay: COMPRA EN MANOLO BAKES, CON LA TARJETA : 5489133208122208 EL 2024-08-22 </c:v>
                  </c:pt>
                  <c:pt idx="1299">
                    <c:v>Apple pay: COMPRA EN MANOLO BAKES, CON LA TARJETA : 5489133208360204 EL 2024-08-22 </c:v>
                  </c:pt>
                  <c:pt idx="1300">
                    <c:v>Apple pay: COMPRA EN MC DONALD'S VAGUADA, CON LA TARJETA : 5489133208122208 EL 2024-08-22 </c:v>
                  </c:pt>
                  <c:pt idx="1301">
                    <c:v>COMISION POR COMPRAS REALIZADAS EN MONEDA NO EURO </c:v>
                  </c:pt>
                  <c:pt idx="1302">
                    <c:v>COMPRA EN AMAZON* CW8M917W5, CON LA TARJETA : 5489133210353841 EL 2024-08-20 </c:v>
                  </c:pt>
                  <c:pt idx="1303">
                    <c:v>COMPRA EN OPENAI *CHATGPT SUBSCR, CON LA TARJETA : 5489133208360204 EL 2024-08-20 </c:v>
                  </c:pt>
                  <c:pt idx="1304">
                    <c:v>Apple pay: COMPRA EN AB Servicios Selecta E, CON LA TARJETA : 5489133208122208 EL 2024-08-21 </c:v>
                  </c:pt>
                  <c:pt idx="1305">
                    <c:v>Apple pay: COMPRA EN ESCOTA, CON LA TARJETA : 5489133208360204 EL 2024-08-23 </c:v>
                  </c:pt>
                  <c:pt idx="1306">
                    <c:v>COMPRA EN DISNEY PLUS, CON LA TARJETA : 5489133208360204 EL 2024-08-21 </c:v>
                  </c:pt>
                  <c:pt idx="1307">
                    <c:v>RECIBO ORANGE ESPAGNE S.A. Nº RECIBO 0073 0100 755 CGLHHPC REF. MANDATO OSP202308KENAN02276921506 </c:v>
                  </c:pt>
                  <c:pt idx="1308">
                    <c:v>Apple pay: COMPRA EN ACUARELA, CON LA TARJETA : 5489133208122208 EL 2024-08-24 </c:v>
                  </c:pt>
                  <c:pt idx="1309">
                    <c:v>Apple pay: COMPRA EN ALCAMPO S A MORATALAZ, CON LA TARJETA : 5489133208360204 EL 2024-08-24 </c:v>
                  </c:pt>
                  <c:pt idx="1310">
                    <c:v>Apple pay: COMPRA EN MERCADONA MANUEL MACHADO, CON LA TARJETA : 5489133208360204 EL 2024-08-24 </c:v>
                  </c:pt>
                  <c:pt idx="1311">
                    <c:v>COMPRA EN AYTO MADRID DEPORTES, CON LA TARJETA : 5489133208122208 EL 2024-08-24 </c:v>
                  </c:pt>
                  <c:pt idx="1312">
                    <c:v>Apple pay: COMPRA EN ALCAMPO S A MORATALAZ, CON LA TARJETA : 5489133208360204 EL 2024-08-25 </c:v>
                  </c:pt>
                  <c:pt idx="1313">
                    <c:v>Apple pay: COMPRA EN BAR PISCINA MORATALAZ, CON LA TARJETA : 5489133208122208 EL 2024-08-25 </c:v>
                  </c:pt>
                  <c:pt idx="1314">
                    <c:v>Apple pay: COMPRA EN SPRINGFIELD, CON LA TARJETA : 5489133208122208 EL 2024-08-25 </c:v>
                  </c:pt>
                  <c:pt idx="1315">
                    <c:v>Apple pay: COMPRA EN SUSHI MATAKO, CON LA TARJETA : 5489133208122208 EL 2024-08-25 </c:v>
                  </c:pt>
                  <c:pt idx="1316">
                    <c:v>Apple pay: COMPRA EN CREPES &amp; WAFFLES, CON LA TARJETA : 5489133208122208 EL 2024-08-26 </c:v>
                  </c:pt>
                  <c:pt idx="1317">
                    <c:v>Apple pay: COMPRA EN IKEA GOYA FOOD, CON LA TARJETA : 5489133210353841 EL 2024-08-27 </c:v>
                  </c:pt>
                  <c:pt idx="1318">
                    <c:v>Apple pay: COMPRA EN MERCADONA MANUEL MACHADO, CON LA TARJETA : 5489133208360204 EL 2024-08-27 </c:v>
                  </c:pt>
                  <c:pt idx="1319">
                    <c:v>Apple pay: COMPRA EN SQ *NATA ARTESANOS, CON LA TARJETA : 5489133208122208 EL 2024-08-25 </c:v>
                  </c:pt>
                  <c:pt idx="1320">
                    <c:v>TRANSFERENCIA A FAVOR DE PEREZ PANTO NICOLAS CONCEPTO: Final de mea </c:v>
                  </c:pt>
                  <c:pt idx="1321">
                    <c:v>Apple pay: COMPRA EN ALCAMPO S A MORATALAZ, CON LA TARJETA : 5489133208360204 EL 2024-08-29 </c:v>
                  </c:pt>
                  <c:pt idx="1322">
                    <c:v>Apple pay: COMPRA EN MCDONALDS-MORATALAZ, CON LA TARJETA : 5489133208122208 EL 2024-08-29 </c:v>
                  </c:pt>
                  <c:pt idx="1323">
                    <c:v>COMPRA EN AMAZON* FI9X04R05, CON LA TARJETA : 5489133210353841 EL 2024-08-27 </c:v>
                  </c:pt>
                  <c:pt idx="1324">
                    <c:v>Apple pay: COMPRA EN AB Servicios Selecta E, CON LA TARJETA : 5489133208122208 EL 2024-08-28 </c:v>
                  </c:pt>
                  <c:pt idx="1325">
                    <c:v>Apple pay: COMPRA EN ALCAMPO S A MORATALAZ, CON LA TARJETA : 5489133208360204 EL 2024-08-30 </c:v>
                  </c:pt>
                  <c:pt idx="1326">
                    <c:v>Apple pay: COMPRA EN MERCADONA MANUEL MACHADO, CON LA TARJETA : 5489133208360204 EL 2024-08-30 </c:v>
                  </c:pt>
                  <c:pt idx="1327">
                    <c:v>Apple pay: COMPRA EN PANISHOP DE LOS VINATEROS, CON LA TARJETA : 5489133208122208 EL 2024-08-30 </c:v>
                  </c:pt>
                  <c:pt idx="1328">
                    <c:v>Apple pay: COMPRA EN VIENA CAPELLANES GOYA, CON LA TARJETA : 5489133208360204 EL 2024-08-30 </c:v>
                  </c:pt>
                  <c:pt idx="1329">
                    <c:v>COMPRA EN APP CRTM, CON LA TARJETA : 5489133208360204 EL 2024-08-30 </c:v>
                  </c:pt>
                  <c:pt idx="1330">
                    <c:v>RECIBO CAIXABANK PAYMENTS CONSUMER, E.f.c., E Nº RECIBO 0073 0100 755 CGNJHRX REF. MANDATO 202307581</c:v>
                  </c:pt>
                  <c:pt idx="1331">
                    <c:v>RECIBO CAIXABANK PAYMENTS CONSUMER, E.f.c., E Nº RECIBO 0073 0100 755 CGNJJGB REF. MANDATO 202309651</c:v>
                  </c:pt>
                  <c:pt idx="1332">
                    <c:v>Apple pay: COMPRA EN ALCAMPO S A MORATALAZ, CON LA TARJETA : 5489133210353841 EL 2024-08-31 </c:v>
                  </c:pt>
                  <c:pt idx="1333">
                    <c:v>Apple pay: COMPRA EN ALCAMPO S A MORATALAZ, CON LA TARJETA : 5489133208360204 EL 2024-09-01 </c:v>
                  </c:pt>
                  <c:pt idx="1334">
                    <c:v>Apple pay: COMPRA EN FIVE GUYS SPAIN SL, CON LA TARJETA : 5489133210353841 EL 2024-09-01 </c:v>
                  </c:pt>
                  <c:pt idx="1335">
                    <c:v>Apple pay: COMPRA EN ALCAMPO S A MORATALAZ, CON LA TARJETA : 5489133208122208 EL 2024-09-02 </c:v>
                  </c:pt>
                  <c:pt idx="1336">
                    <c:v>Apple pay: COMPRA EN MISTURA ICECREAM, CON LA TARJETA : 5489133210353841 EL 2024-09-02 </c:v>
                  </c:pt>
                  <c:pt idx="1337">
                    <c:v>Apple pay: COMPRA EN RODILLA SANCHEZ REP DOMIN, CON LA TARJETA : 5489133208122208 EL 2024-09-02 </c:v>
                  </c:pt>
                  <c:pt idx="1338">
                    <c:v>RECIBO SANITAS S A DE SEGUROS Nº RECIBO 0073 0100 755 CGMGQMC REF. MANDATO 800018385362 </c:v>
                  </c:pt>
                  <c:pt idx="1339">
                    <c:v>RECIBO SANITAS S A DE SEGUROS Nº RECIBO 0073 0100 755 CGMGQMD REF. MANDATO 800018385362 </c:v>
                  </c:pt>
                  <c:pt idx="1340">
                    <c:v>TRANSFERENCIA A FAVOR DE Curiara CONCEPTO: ND387978 </c:v>
                  </c:pt>
                  <c:pt idx="1341">
                    <c:v>TRANSFERENCIA A FAVOR DE Jesús Gonzalez CONCEPTO: Alquiler </c:v>
                  </c:pt>
                  <c:pt idx="1342">
                    <c:v>TRANSFERENCIA A FAVOR DE PEREZ PANTO NICOLAS CONCEPTO: Gastos del mes </c:v>
                  </c:pt>
                  <c:pt idx="1343">
                    <c:v>Apple pay: COMPRA EN MCDONALDS-MORATALAZ, CON LA TARJETA : 5489133208122208 EL 2024-09-03 </c:v>
                  </c:pt>
                  <c:pt idx="1344">
                    <c:v>Apple pay: COMPRA EN PUNTO ENTRE ARROYOS, CON LA TARJETA : 5489133210353841 EL 2024-09-03 </c:v>
                  </c:pt>
                  <c:pt idx="1345">
                    <c:v>Apple pay: COMPRA EN VIENA CAPELLANES ALCALA, CON LA TARJETA : 5489133210353841 EL 2024-09-03 </c:v>
                  </c:pt>
                  <c:pt idx="1346">
                    <c:v>COMPRA EN UBER *EATS, CON LA TARJETA : 5489133210353841 EL 2024-08-29 </c:v>
                  </c:pt>
                  <c:pt idx="1347">
                    <c:v>Apple pay: COMPRA EN Cabify ES 2436qcDOMibd, CON LA TARJETA : 5489133208360204 EL 2024-09-02 </c:v>
                  </c:pt>
                  <c:pt idx="1348">
                    <c:v>Apple pay: COMPRA EN LOOMISP*Norah Coffe, CON LA TARJETA : 5489133210353841 EL 2024-09-02 </c:v>
                  </c:pt>
                  <c:pt idx="1349">
                    <c:v>Apple pay: COMPRA EN MACDONALD MAGALLANES, CON LA TARJETA : 5489133208122208 EL 2024-09-04 </c:v>
                  </c:pt>
                  <c:pt idx="1350">
                    <c:v>Apple pay: COMPRA EN MANOLO BAKES, CON LA TARJETA : 5489133210353841 EL 2024-09-04 </c:v>
                  </c:pt>
                  <c:pt idx="1351">
                    <c:v>Apple pay: COMPRA EN RemittVen, CON LA TARJETA : 5489133210353841 EL 2024-09-02 </c:v>
                  </c:pt>
                  <c:pt idx="1352">
                    <c:v>Apple pay: COMPRA EN FARMACIA ENTREARROYOS1, CON LA TARJETA : 5489133208122208 EL 2024-09-05 </c:v>
                  </c:pt>
                  <c:pt idx="1353">
                    <c:v>Apple pay: COMPRA EN PANADERIA ORIO, CON LA TARJETA : 5489133210353841 EL 2024-09-05 </c:v>
                  </c:pt>
                  <c:pt idx="1354">
                    <c:v>Apple pay: COMPRA EN PRIMAPRIX T111, CON LA TARJETA : 5489133208122208 EL 2024-09-05 </c:v>
                  </c:pt>
                  <c:pt idx="1355">
                    <c:v>Apple pay: COMPRA EN PUNTO ENTRE ARROYOS, CON LA TARJETA : 5489133208122208 EL 2024-09-05 </c:v>
                  </c:pt>
                  <c:pt idx="1356">
                    <c:v>COMPRA EN AMAZON* C04WK8ZB5, CON LA TARJETA : 5489133210353841 EL 2024-09-03 </c:v>
                  </c:pt>
                  <c:pt idx="1357">
                    <c:v>Apple pay: COMPRA EN ALCAMPO S A MORATALAZ, CON LA TARJETA : 5489133208360204 EL 2024-09-06 </c:v>
                  </c:pt>
                  <c:pt idx="1358">
                    <c:v>Apple pay: COMPRA EN MERCADONA MANUEL MACHADO, CON LA TARJETA : 5489133208360204 EL 2024-09-06 </c:v>
                  </c:pt>
                  <c:pt idx="1359">
                    <c:v>Apple pay: COMPRA EN PANISHOP DE LOS VINATEROS, CON LA TARJETA : 5489133208360204 EL 2024-09-06 </c:v>
                  </c:pt>
                  <c:pt idx="1360">
                    <c:v>Apple pay: COMPRA EN IKEA VAGUADA HFB, CON LA TARJETA : 5489133210353841 EL 2024-09-07 </c:v>
                  </c:pt>
                  <c:pt idx="1361">
                    <c:v>Apple pay: COMPRA EN KFC VAGUADA, CON LA TARJETA : 5489133210353841 EL 2024-09-07 </c:v>
                  </c:pt>
                  <c:pt idx="1362">
                    <c:v>Apple pay: COMPRA EN ALCAMPO S A MORATALAZ, CON LA TARJETA : 5489133208360204 EL 2024-09-08 </c:v>
                  </c:pt>
                  <c:pt idx="1363">
                    <c:v>Apple pay: COMPRA EN DOMINOS PIZZA MORATALAZ, CON LA TARJETA : 5489133210353841 EL 2024-09-08 </c:v>
                  </c:pt>
                  <c:pt idx="1364">
                    <c:v>Apple pay: COMPRA EN PANISHOP DE LOS VINATEROS, CON LA TARJETA : 5489133208122208 EL 2024-09-08 </c:v>
                  </c:pt>
                  <c:pt idx="1365">
                    <c:v>Apple pay: COMPRA EN FARMACIA ENTREARROYOS1, CON LA TARJETA : 5489133208122208 EL 2024-09-09 </c:v>
                  </c:pt>
                  <c:pt idx="1366">
                    <c:v>Apple pay: COMPRA EN PUNTO ENTRE ARROYOS, CON LA TARJETA : 5489133210353841 EL 2024-09-09 </c:v>
                  </c:pt>
                  <c:pt idx="1367">
                    <c:v>Apple pay: COMPRA EN UN BIZCOCHO PARA TEO, CON LA TARJETA : 5489133208122208 EL 2024-09-09 </c:v>
                  </c:pt>
                  <c:pt idx="1368">
                    <c:v>COMPRA EN APP CRTM, CON LA TARJETA : 5489133208360204 EL 2024-09-09 </c:v>
                  </c:pt>
                  <c:pt idx="1369">
                    <c:v>Apple pay: COMPRA EN CREPES &amp; WAFFLES, CON LA TARJETA : 5489133210353841 EL 2024-09-10 </c:v>
                  </c:pt>
                  <c:pt idx="1370">
                    <c:v>DISPOSICION EN CAJERO CON LA TARJETA 5489133208122208, COMISION 0,00, EL 2024-09-10 </c:v>
                  </c:pt>
                  <c:pt idx="1371">
                    <c:v>Apple pay: COMPRA EN CREPES &amp; WAFFLES, CON LA TARJETA : 5489133210353841 EL 2024-09-11 </c:v>
                  </c:pt>
                  <c:pt idx="1372">
                    <c:v>COMPRA EN NETFLIX.COM, CON LA TARJETA : 5489133208360204 EL 2024-09-10 </c:v>
                  </c:pt>
                  <c:pt idx="1373">
                    <c:v>Apple pay: COMPRA EN ACUARELA, CON LA TARJETA : 5489133210353841 EL 2024-09-12 </c:v>
                  </c:pt>
                  <c:pt idx="1374">
                    <c:v>Apple pay: COMPRA EN FLORIDA TERRAZA, CON LA TARJETA : 5489133210353841 EL 2024-09-12 </c:v>
                  </c:pt>
                  <c:pt idx="1375">
                    <c:v>Apple pay: COMPRA EN MERCADONA MANUEL MACHADO, CON LA TARJETA : 5489133208360204 EL 2024-09-12 </c:v>
                  </c:pt>
                  <c:pt idx="1376">
                    <c:v>Apple pay: COMPRA EN ALCAMPO S A MORATALAZ, CON LA TARJETA : 5489133208360204 EL 2024-09-13 </c:v>
                  </c:pt>
                  <c:pt idx="1377">
                    <c:v>Apple pay: COMPRA EN ALCAMPO S A MORATALAZ, CON LA TARJETA : 5489133210353841 EL 2024-09-13 </c:v>
                  </c:pt>
                  <c:pt idx="1378">
                    <c:v>Apple pay: COMPRA EN MCDONALDS-MORATALAZ, CON LA TARJETA : 5489133208122208 EL 2024-09-13 </c:v>
                  </c:pt>
                  <c:pt idx="1379">
                    <c:v>Apple pay: COMPRA EN MERCADONA MANUEL MACHADO, CON LA TARJETA : 5489133208360204 EL 2024-09-13 </c:v>
                  </c:pt>
                  <c:pt idx="1380">
                    <c:v>Apple pay: COMPRA EN ALCAMPO S A MORATALAZ, CON LA TARJETA : 5489133210353841 EL 2024-09-14 </c:v>
                  </c:pt>
                  <c:pt idx="1381">
                    <c:v>Apple pay: COMPRA EN MERCADONA MANUEL MACHADO, CON LA TARJETA : 5489133208360204 EL 2024-09-14 </c:v>
                  </c:pt>
                  <c:pt idx="1382">
                    <c:v>Apple pay: COMPRA EN MERCADONA MANUEL MACHADO, CON LA TARJETA : 5489133210353841 EL 2024-09-14 </c:v>
                  </c:pt>
                  <c:pt idx="1383">
                    <c:v>Apple pay: COMPRA EN SUSHI MATAKO, CON LA TARJETA : 5489133208122208 EL 2024-09-15 </c:v>
                  </c:pt>
                  <c:pt idx="1384">
                    <c:v>Apple pay: COMPRA EN TOLEZAMAR, CON LA TARJETA : 5489133210353841 EL 2024-09-15 </c:v>
                  </c:pt>
                  <c:pt idx="1385">
                    <c:v>Apple pay: COMPRA EN MERCADONA MANUEL MACHADO, CON LA TARJETA : 5489133208122208 EL 2024-09-16 </c:v>
                  </c:pt>
                  <c:pt idx="1386">
                    <c:v>Apple pay: COMPRA EN PRIMARK CONDE PENALVER, CON LA TARJETA : 5489133208122208 EL 2024-09-14 </c:v>
                  </c:pt>
                  <c:pt idx="1387">
                    <c:v>Apple pay: COMPRA EN UN BIZCOCHO PARA TEO, CON LA TARJETA : 5489133208122208 EL 2024-09-16 </c:v>
                  </c:pt>
                  <c:pt idx="1388">
                    <c:v>COMPRA EN APPLE.COM/BILL, CON LA TARJETA : 5489133208360204 EL 2024-09-13 </c:v>
                  </c:pt>
                  <c:pt idx="1389">
                    <c:v>Apple pay: COMPRA EN AEROP. ADOLFO SUAREZ MADR, CON LA TARJETA : 5489133210353841 EL 2024-09-17 </c:v>
                  </c:pt>
                  <c:pt idx="1390">
                    <c:v>Apple pay: COMPRA EN PRIMARK LA VAGUADA, CON LA TARJETA : 5489133208122208 EL 2024-09-15 </c:v>
                  </c:pt>
                  <c:pt idx="1391">
                    <c:v>BIZUM A FAVOR DE DIEGO JOSE MOLINA GAMERO CONCEPTO: parrillita </c:v>
                  </c:pt>
                  <c:pt idx="1392">
                    <c:v>Apple pay: COMPRA EN Cabify ES 2438ch4qRiKP, CON LA TARJETA : 5489133210353841 EL 2024-09-17 </c:v>
                  </c:pt>
                  <c:pt idx="1393">
                    <c:v>Apple pay: COMPRA EN SQ *MOOI PETIT, CON LA TARJETA : 5489133208122208 EL 2024-09-16 </c:v>
                  </c:pt>
                  <c:pt idx="1394">
                    <c:v>COMPRA EN UBER *EATS, CON LA TARJETA : 5489133210353841 EL 2024-09-15 </c:v>
                  </c:pt>
                  <c:pt idx="1395">
                    <c:v>Apple pay: COMPRA EN Delizie Siciliane, CON LA TARJETA : 5489133210353841 EL 2024-09-17 </c:v>
                  </c:pt>
                  <c:pt idx="1396">
                    <c:v>Apple pay: COMPRA EN Hungry Horse, CON LA TARJETA : 5489133210353841 EL 2024-09-17 </c:v>
                  </c:pt>
                  <c:pt idx="1397">
                    <c:v>Apple pay: COMPRA EN THE COMPASS LOUNGE, CON LA TARJETA : 5489133208122208 EL 2024-09-17 </c:v>
                  </c:pt>
                  <c:pt idx="1398">
                    <c:v>LIQUIDACION DEL CONTRATO 4326161 300 </c:v>
                  </c:pt>
                  <c:pt idx="1399">
                    <c:v>Apple pay: COMPRA EN FUWAMAI, CON LA TARJETA : 5489133210353841 EL 2024-09-18 </c:v>
                  </c:pt>
                  <c:pt idx="1400">
                    <c:v>Apple pay: COMPRA EN IKYK HOTEL, CON LA TARJETA : 5489133210353841 EL 2024-09-17 </c:v>
                  </c:pt>
                  <c:pt idx="1401">
                    <c:v>Apple pay: COMPRA EN iSEE MALTA, CON LA TARJETA : 5489133210353841 EL 2024-09-17 </c:v>
                  </c:pt>
                  <c:pt idx="1402">
                    <c:v>Apple pay: COMPRA EN MALTA PUBLIC TRANSPORT, CON LA TARJETA : 5489133210353841 EL 2024-09-17 </c:v>
                  </c:pt>
                  <c:pt idx="1403">
                    <c:v>Apple pay: COMPRA EN OLD PRISONS, CON LA TARJETA : 5489133208122208 EL 2024-09-18 </c:v>
                  </c:pt>
                  <c:pt idx="1404">
                    <c:v>Apple pay: COMPRA EN SOTTO STJ, CON LA TARJETA : 5489133208122208 EL 2024-09-17 </c:v>
                  </c:pt>
                  <c:pt idx="1405">
                    <c:v>Apple pay: COMPRA EN Ta Drinu, CON LA TARJETA : 5489133210353841 EL 2024-09-18 </c:v>
                  </c:pt>
                  <c:pt idx="1406">
                    <c:v>Apple pay: COMPRA EN welbee's sliema, CON LA TARJETA : 5489133210353841 EL 2024-09-17 </c:v>
                  </c:pt>
                  <c:pt idx="1407">
                    <c:v>COMPRA EN RYANAIR BUZ0, CON LA TARJETA : 5489133208122208 EL 2024-09-17 </c:v>
                  </c:pt>
                  <c:pt idx="1408">
                    <c:v>Apple pay: COMPRA EN ALAMEDA PELUQUERO, CON LA TARJETA : 5489133208122208 EL 2024-09-21 </c:v>
                  </c:pt>
                  <c:pt idx="1409">
                    <c:v>Apple pay: COMPRA EN ALCAMPO S A MORATALAZ, CON LA TARJETA : 5489133208122208 EL 2024-09-21 </c:v>
                  </c:pt>
                  <c:pt idx="1410">
                    <c:v>Apple pay: COMPRA EN ALCAMPO S A MORATALAZ, CON LA TARJETA : 5489133208360204 EL 2024-09-21 </c:v>
                  </c:pt>
                  <c:pt idx="1411">
                    <c:v>Apple pay: COMPRA EN MERCADONA MANUEL MACHADO, CON LA TARJETA : 5489133208122208 EL 2024-09-21 </c:v>
                  </c:pt>
                  <c:pt idx="1412">
                    <c:v>Apple pay: COMPRA EN MERCADONA MANUEL MACHADO, CON LA TARJETA : 5489133208360204 EL 2024-09-21 </c:v>
                  </c:pt>
                  <c:pt idx="1413">
                    <c:v>Apple pay: COMPRA EN CANEL ROLLS, CON LA TARJETA : 5489133208122208 EL 2024-09-22 </c:v>
                  </c:pt>
                  <c:pt idx="1414">
                    <c:v>Apple pay: COMPRA EN DECATHLON CITY LA VAGUADA, CON LA TARJETA : 5489133208122208 EL 2024-09-22 </c:v>
                  </c:pt>
                  <c:pt idx="1415">
                    <c:v>Apple pay: COMPRA EN IKEA GOYA FOOD, CON LA TARJETA : 5489133208122208 EL 2024-09-22 </c:v>
                  </c:pt>
                  <c:pt idx="1416">
                    <c:v>COMPRA EN APP CRTM, CON LA TARJETA : 5489133208360204 EL 2024-09-22 </c:v>
                  </c:pt>
                  <c:pt idx="1417">
                    <c:v>Apple pay: COMPRA EN AMORINO, CON LA TARJETA : 5489133208122208 EL 2024-09-19 </c:v>
                  </c:pt>
                  <c:pt idx="1418">
                    <c:v>Apple pay: COMPRA EN BARRACUDA MALTA, CON LA TARJETA : 5489133208122208 EL 2024-09-18 </c:v>
                  </c:pt>
                  <c:pt idx="1419">
                    <c:v>Apple pay: COMPRA EN BASIC FOOD AND DRINKS, CON LA TARJETA : 5489133208122208 EL 2024-09-19 </c:v>
                  </c:pt>
                  <c:pt idx="1420">
                    <c:v>Apple pay: COMPRA EN BURGER KING MIA, CON LA TARJETA : 5489133208122208 EL 2024-09-20 </c:v>
                  </c:pt>
                  <c:pt idx="1421">
                    <c:v>Apple pay: COMPRA EN BURGER KING VALLETTA, CON LA TARJETA : 5489133208122208 EL 2024-09-20 </c:v>
                  </c:pt>
                  <c:pt idx="1422">
                    <c:v>Apple pay: COMPRA EN CRYSTAL PALACE-SERKIN, CON LA TARJETA : 5489133208122208 EL 2024-09-19 </c:v>
                  </c:pt>
                  <c:pt idx="1423">
                    <c:v>Apple pay: COMPRA EN Delizie Siciliane, CON LA TARJETA : 5489133208122208 EL 2024-09-20 </c:v>
                  </c:pt>
                  <c:pt idx="1424">
                    <c:v>Apple pay: COMPRA EN The Mdina experience, CON LA TARJETA : 5489133208122208 EL 2024-09-19 </c:v>
                  </c:pt>
                  <c:pt idx="1425">
                    <c:v>Apple pay: COMPRA EN Veranda Restaurant, CON LA TARJETA : 5489133208122208 EL 2024-09-19 </c:v>
                  </c:pt>
                  <c:pt idx="1426">
                    <c:v>COMISION POR COMPRAS REALIZADAS EN MONEDA NO EURO </c:v>
                  </c:pt>
                  <c:pt idx="1427">
                    <c:v>COMPRA EN OPENAI *CHATGPT SUBSCR, CON LA TARJETA : 5489133208360204 EL 2024-09-20 </c:v>
                  </c:pt>
                  <c:pt idx="1428">
                    <c:v>RECIBO TotalEnergies ClientesSAU Nº RECIBO 0073 0100 755 CGTYYYW REF. MANDATO NCESIGS241020230000000</c:v>
                  </c:pt>
                  <c:pt idx="1429">
                    <c:v>Apple pay: COMPRA EN ALCAMPO S A MORATALAZ, CON LA TARJETA : 5489133208122208 EL 2024-09-24 </c:v>
                  </c:pt>
                  <c:pt idx="1430">
                    <c:v>Apple pay: COMPRA EN MERCADONA MANUEL MACHADO, CON LA TARJETA : 5489133208122208 EL 2024-09-24 </c:v>
                  </c:pt>
                  <c:pt idx="1431">
                    <c:v>Apple pay: COMPRA EN UBR* PENDING.UBER.COM, CON LA TARJETA : 5489133208122208 EL 2024-09-21 </c:v>
                  </c:pt>
                  <c:pt idx="1432">
                    <c:v>RECIBO ORANGE ESPAGNE S.A. Nº RECIBO 0073 0100 755 CGVDCKB REF. MANDATO OSP202308KENAN02276921506 </c:v>
                  </c:pt>
                  <c:pt idx="1433">
                    <c:v>Apple pay: COMPRA EN Cabify ES 24395DJg2tzS, CON LA TARJETA : 5489133208122208 EL 2024-09-24 </c:v>
                  </c:pt>
                  <c:pt idx="1434">
                    <c:v>Apple pay: COMPRA EN CASA 1880, CON LA TARJETA : 5489133208122208 EL 2024-09-25 </c:v>
                  </c:pt>
                  <c:pt idx="1435">
                    <c:v>Apple pay: COMPRA EN MANOLO BAKES, CON LA TARJETA : 5489133208122208 EL 2024-09-25 </c:v>
                  </c:pt>
                  <c:pt idx="1436">
                    <c:v>Apple pay: COMPRA EN NENU ARTISAN BAKER, CON LA TARJETA : 5489133208122208 EL 2024-09-20 </c:v>
                  </c:pt>
                  <c:pt idx="1437">
                    <c:v>Apple pay: COMPRA EN PILARTE SL, CON LA TARJETA : 5489133208122208 EL 2024-09-25 </c:v>
                  </c:pt>
                  <c:pt idx="1438">
                    <c:v>Apple pay: COMPRA EN PUNTO ENTRE ARROYOS, CON LA TARJETA : 5489133208122208 EL 2024-09-25 </c:v>
                  </c:pt>
                  <c:pt idx="1439">
                    <c:v>Apple pay: COMPRA EN RELISH, CON LA TARJETA : 5489133208122208 EL 2024-09-20 </c:v>
                  </c:pt>
                  <c:pt idx="1440">
                    <c:v>Apple pay: COMPRA EN RYANAIR BUZ0, CON LA TARJETA : 5489133208122208 EL 2024-09-20 </c:v>
                  </c:pt>
                  <c:pt idx="1441">
                    <c:v>BIZUM A FAVOR DE JENNY RODRIGUES ALVES CONCEPTO: dinero de Miriam </c:v>
                  </c:pt>
                  <c:pt idx="1442">
                    <c:v>Apple pay: COMPRA EN ALCAMPO S A MORATALAZ, CON LA TARJETA : 5489133208122208 EL 2024-09-26 </c:v>
                  </c:pt>
                  <c:pt idx="1443">
                    <c:v>Apple pay: COMPRA EN ALCAMPO S A MORATALAZ, CON LA TARJETA : 5489133208360204 EL 2024-09-26 </c:v>
                  </c:pt>
                  <c:pt idx="1444">
                    <c:v>Apple pay: COMPRA EN BIRRA Y CARNE SL, CON LA TARJETA : 5489133208360204 EL 2024-09-26 </c:v>
                  </c:pt>
                  <c:pt idx="1445">
                    <c:v>Apple pay: COMPRA EN BURGER KING QUEVEDO, CON LA TARJETA : 5489133208122208 EL 2024-09-26 </c:v>
                  </c:pt>
                  <c:pt idx="1446">
                    <c:v>Apple pay: COMPRA EN FARMACIA LA PAZ, CON LA TARJETA : 5489133208122208 EL 2024-09-26 </c:v>
                  </c:pt>
                  <c:pt idx="1447">
                    <c:v>Apple pay: COMPRA EN FARMACIA PILAR SANCHEZ, CON LA TARJETA : 5489133208122208 EL 2024-09-26 </c:v>
                  </c:pt>
                  <c:pt idx="1448">
                    <c:v>Apple pay: COMPRA EN HIPERBAZAR, CON LA TARJETA : 5489133208122208 EL 2024-09-26 </c:v>
                  </c:pt>
                  <c:pt idx="1449">
                    <c:v>Apple pay: COMPRA EN MANOLO BAKES, CON LA TARJETA : 5489133208122208 EL 2024-09-26 </c:v>
                  </c:pt>
                  <c:pt idx="1450">
                    <c:v>Apple pay: COMPRA EN MERCADONA MANUEL MACHADO, CON LA TARJETA : 5489133208122208 EL 2024-09-26 </c:v>
                  </c:pt>
                  <c:pt idx="1451">
                    <c:v>Apple pay: COMPRA EN ALCAMPO S A MORATALAZ, CON LA TARJETA : 5489133208360204 EL 2024-09-27 </c:v>
                  </c:pt>
                  <c:pt idx="1452">
                    <c:v>Apple pay: COMPRA EN CERVECERA 60, CON LA TARJETA : 5489133208360204 EL 2024-09-27 </c:v>
                  </c:pt>
                  <c:pt idx="1453">
                    <c:v>Apple pay: COMPRA EN ENVIVENCA, CON LA TARJETA : 5489133208122208 EL 2024-09-27 </c:v>
                  </c:pt>
                  <c:pt idx="1454">
                    <c:v>Apple pay: COMPRA EN FARMACIA LA PAZ, CON LA TARJETA : 5489133208122208 EL 2024-09-27 </c:v>
                  </c:pt>
                  <c:pt idx="1455">
                    <c:v>Apple pay: COMPRA EN MERCADONA MANUEL MACHADO, CON LA TARJETA : 5489133208360204 EL 2024-09-27 </c:v>
                  </c:pt>
                  <c:pt idx="1456">
                    <c:v>Apple pay: COMPRA EN PANISHOP DE LOS VINATEROS, CON LA TARJETA : 5489133208122208 EL 2024-09-27 </c:v>
                  </c:pt>
                  <c:pt idx="1457">
                    <c:v>Apple pay: COMPRA EN PRIMARK CONDE PENALVER, CON LA TARJETA : 5489133208122208 EL 2024-09-25 </c:v>
                  </c:pt>
                  <c:pt idx="1458">
                    <c:v>Apple pay: COMPRA EN RemittVen, CON LA TARJETA : 5489133208122208 EL 2024-09-25 </c:v>
                  </c:pt>
                  <c:pt idx="1459">
                    <c:v>Apple pay: COMPRA EN CARBON NEGRO, CON LA TARJETA : 5489133208122208 EL 2024-09-28 </c:v>
                  </c:pt>
                  <c:pt idx="1460">
                    <c:v>Apple pay: COMPRA EN MERCADONA MANUEL MACHADO, CON LA TARJETA : 5489133208122208 EL 2024-09-28 </c:v>
                  </c:pt>
                  <c:pt idx="1461">
                    <c:v>Apple pay: COMPRA EN PUNTO ENTRE ARROYOS, CON LA TARJETA : 5489133208360204 EL 2024-09-28 </c:v>
                  </c:pt>
                  <c:pt idx="1462">
                    <c:v>Apple pay: COMPRA EN ALCAMPO S A MORATALAZ, CON LA TARJETA : 5489133208360204 EL 2024-09-29 </c:v>
                  </c:pt>
                  <c:pt idx="1463">
                    <c:v>Apple pay: COMPRA EN BORN AND GLAZED, CON LA TARJETA : 5489133208122208 EL 2024-09-29 </c:v>
                  </c:pt>
                  <c:pt idx="1464">
                    <c:v>Apple pay: COMPRA EN IKEA GOYA HFB, CON LA TARJETA : 5489133208122208 EL 2024-09-29 </c:v>
                  </c:pt>
                  <c:pt idx="1465">
                    <c:v>Apple pay: COMPRA EN MCDONALDS-MORATALAZ, CON LA TARJETA : 5489133208122208 EL 2024-09-29 </c:v>
                  </c:pt>
                  <c:pt idx="1466">
                    <c:v>Apple pay: COMPRA EN ACUARELA, CON LA TARJETA : 5489133208360204 EL 2024-09-30 </c:v>
                  </c:pt>
                  <c:pt idx="1467">
                    <c:v>Apple pay: COMPRA EN ALCAMPO S A MORATALAZ, CON LA TARJETA : 5489133208122208 EL 2024-09-30 </c:v>
                  </c:pt>
                  <c:pt idx="1468">
                    <c:v>Apple pay: COMPRA EN BURGER KING QUEVEDO, CON LA TARJETA : 5489133208122208 EL 2024-09-30 </c:v>
                  </c:pt>
                  <c:pt idx="1469">
                    <c:v>Apple pay: COMPRA EN Cabify ES 2439W9Bwjqz1, CON LA TARJETA : 5489133208360204 EL 2024-09-27 </c:v>
                  </c:pt>
                  <c:pt idx="1470">
                    <c:v>Apple pay: COMPRA EN CIBER LOCUTORIO VINATEROS, CON LA TARJETA : 5489133208360204 EL 2024-09-30 </c:v>
                  </c:pt>
                  <c:pt idx="1471">
                    <c:v>Apple pay: COMPRA EN CORREOS REDONDEO SOLIDARI, CON LA TARJETA : 5489133208360204 EL 2024-09-30 </c:v>
                  </c:pt>
                  <c:pt idx="1472">
                    <c:v>Apple pay: COMPRA EN LOOMISP*Los Candiles, CON LA TARJETA : 5489133208122208 EL 2024-09-26 </c:v>
                  </c:pt>
                  <c:pt idx="1473">
                    <c:v>Apple pay: COMPRA EN MADRID SUC 39, CON LA TARJETA : 5489133208360204 EL 2024-09-30 </c:v>
                  </c:pt>
                  <c:pt idx="1474">
                    <c:v>Apple pay: COMPRA EN MERCADONA MANUEL MACHADO, CON LA TARJETA : 5489133208360204 EL 2024-09-30 </c:v>
                  </c:pt>
                  <c:pt idx="1475">
                    <c:v>Apple pay: COMPRA EN RemittVen, CON LA TARJETA : 5489133208122208 EL 2024-09-26 </c:v>
                  </c:pt>
                  <c:pt idx="1476">
                    <c:v>COMPRA EN APP CRTM, CON LA TARJETA : 5489133208360204 EL 2024-09-30 </c:v>
                  </c:pt>
                  <c:pt idx="1477">
                    <c:v>TRANSFERENCIA A FAVOR DE PEREZ PANTO NICOLAS CONCEPTO: Compras de Amazon </c:v>
                  </c:pt>
                  <c:pt idx="1478">
                    <c:v>Apple pay: COMPRA EN MCDONALDS-MORATALAZ, CON LA TARJETA : 5489133208122208 EL 2024-10-01 </c:v>
                  </c:pt>
                  <c:pt idx="1479">
                    <c:v>Apple pay: COMPRA EN MERCADONA MANUEL MACHADO, CON LA TARJETA : 5489133208360204 EL 2024-10-01 </c:v>
                  </c:pt>
                  <c:pt idx="1480">
                    <c:v>COMPRA EN AMAZON* TA5HU7ER4, CON LA TARJETA : 5489133210353841 EL 2024-09-29 </c:v>
                  </c:pt>
                  <c:pt idx="1481">
                    <c:v>COMPRA EN UBER *EATS, CON LA TARJETA : 5489133208360204 EL 2024-09-29 </c:v>
                  </c:pt>
                  <c:pt idx="1482">
                    <c:v>RECIBO CAIXABANK PAYMENTS CONSUMER, E.f.c., E Nº RECIBO 0073 0100 755 CGXRCND REF. MANDATO 202307581</c:v>
                  </c:pt>
                  <c:pt idx="1483">
                    <c:v>RECIBO CAIXABANK PAYMENTS CONSUMER, E.f.c., E Nº RECIBO 0073 0100 755 CGXRCZC REF. MANDATO 202309651</c:v>
                  </c:pt>
                  <c:pt idx="1484">
                    <c:v>RECIBO SANITAS S A DE SEGUROS Nº RECIBO 0073 0100 755 CGVYHTK REF. MANDATO 800018385362 </c:v>
                  </c:pt>
                  <c:pt idx="1485">
                    <c:v>RECIBO SANITAS S A DE SEGUROS Nº RECIBO 0073 0100 755 CGXGZCK REF. MANDATO 800018385362 </c:v>
                  </c:pt>
                  <c:pt idx="1486">
                    <c:v>TRANSFERENCIA A FAVOR DE Jesús Gonzalez CONCEPTO: Alquiler </c:v>
                  </c:pt>
                  <c:pt idx="1487">
                    <c:v>BIZUM A FAVOR DE JENNY RODRIGUES ALVES CONCEPTO: gimnasio </c:v>
                  </c:pt>
                  <c:pt idx="1488">
                    <c:v>COMPRA EN AMAZON* TA4JU20Y4, CON LA TARJETA : 5489133210353841 EL 2024-09-30 </c:v>
                  </c:pt>
                  <c:pt idx="1489">
                    <c:v>Apple pay: COMPRA EN HIPERBAZAR, CON LA TARJETA : 5489133208122208 EL 2024-10-03 </c:v>
                  </c:pt>
                  <c:pt idx="1490">
                    <c:v>Apple pay: COMPRA EN MAYSON KAYSER QUEVEDO, CON LA TARJETA : 5489133208122208 EL 2024-10-03 </c:v>
                  </c:pt>
                  <c:pt idx="1491">
                    <c:v>Apple pay: COMPRA EN PANISHOP DE LOS VINATEROS, CON LA TARJETA : 5489133208122208 EL 2024-10-03 </c:v>
                  </c:pt>
                  <c:pt idx="1492">
                    <c:v>DISPOSICION EN CAJERO CON LA TARJETA 5489133208122208, COMISION 0,00, EL 2024-10-03 </c:v>
                  </c:pt>
                  <c:pt idx="1493">
                    <c:v>Apple pay: COMPRA EN 5334 EUREST, CON LA TARJETA : 5489133210353841 EL 2024-10-04 </c:v>
                  </c:pt>
                  <c:pt idx="1494">
                    <c:v>Apple pay: COMPRA EN ALCAMPO S A MORATALAZ, CON LA TARJETA : 5489133208360204 EL 2024-10-04 </c:v>
                  </c:pt>
                  <c:pt idx="1495">
                    <c:v>Apple pay: COMPRA EN ALCAMPO S A MORATALAZ, CON LA TARJETA : 5489133210353841 EL 2024-10-04 </c:v>
                  </c:pt>
                  <c:pt idx="1496">
                    <c:v>Apple pay: COMPRA EN LOOMISP*Los Candiles, CON LA TARJETA : 5489133210353841 EL 2024-10-02 </c:v>
                  </c:pt>
                  <c:pt idx="1497">
                    <c:v>Apple pay: COMPRA EN LOS TORREZNOS, CON LA TARJETA : 5489133210353841 EL 2024-10-04 </c:v>
                  </c:pt>
                  <c:pt idx="1498">
                    <c:v>Apple pay: COMPRA EN MERCADONA MANUEL MACHADO, CON LA TARJETA : 5489133208360204 EL 2024-10-04 </c:v>
                  </c:pt>
                  <c:pt idx="1499">
                    <c:v>Apple pay: COMPRA EN VENETA GELATO ITALIANO, CON LA TARJETA : 5489133210353841 EL 2024-10-04 </c:v>
                  </c:pt>
                  <c:pt idx="1500">
                    <c:v>COMPRA EN AMAZON* TA4W22U14, CON LA TARJETA : 5489133210353841 EL 2024-10-02 </c:v>
                  </c:pt>
                  <c:pt idx="1501">
                    <c:v>Apple pay: COMPRA EN MERCADONA MANUEL MACHADO, CON LA TARJETA : 5489133208122208 EL 2024-10-05 </c:v>
                  </c:pt>
                  <c:pt idx="1502">
                    <c:v>Apple pay: COMPRA EN MERCADONA MANUEL MACHADO, CON LA TARJETA : 5489133208360204 EL 2024-10-05 </c:v>
                  </c:pt>
                  <c:pt idx="1503">
                    <c:v>Apple pay: COMPRA EN SPOOK KITCHEN, CON LA TARJETA : 5489133210353841 EL 2024-10-06 </c:v>
                  </c:pt>
                  <c:pt idx="1504">
                    <c:v>Apple pay: COMPRA EN TARTAR INVERSIONES, CON LA TARJETA : 5489133210353841 EL 2024-10-06 </c:v>
                  </c:pt>
                  <c:pt idx="1505">
                    <c:v>Apple pay: COMPRA EN ALCAMPO S A MORATALAZ, CON LA TARJETA : 5489133210353841 EL 2024-10-07 </c:v>
                  </c:pt>
                  <c:pt idx="1506">
                    <c:v>Apple pay: COMPRA EN HIPERBAZAR, CON LA TARJETA : 5489133208122208 EL 2024-10-07 </c:v>
                  </c:pt>
                  <c:pt idx="1507">
                    <c:v>Apple pay: COMPRA EN MANOLO BAKES, CON LA TARJETA : 5489133208122208 EL 2024-10-07 </c:v>
                  </c:pt>
                  <c:pt idx="1508">
                    <c:v>Apple pay: COMPRA EN MCDONALDS-MORATALAZ, CON LA TARJETA : 5489133210353841 EL 2024-10-07 </c:v>
                  </c:pt>
                  <c:pt idx="1509">
                    <c:v>Apple pay: COMPRA EN ALCAMPO S A MORATALAZ, CON LA TARJETA : 5489133208360204 EL 2024-10-08 </c:v>
                  </c:pt>
                  <c:pt idx="1510">
                    <c:v>Apple pay: COMPRA EN CERVECERA 60, CON LA TARJETA : 5489133210353841 EL 2024-10-08 </c:v>
                  </c:pt>
                  <c:pt idx="1511">
                    <c:v>Apple pay: COMPRA EN MERCADONA MANUEL MACHADO, CON LA TARJETA : 5489133210353841 EL 2024-10-08 </c:v>
                  </c:pt>
                  <c:pt idx="1512">
                    <c:v>Apple pay: COMPRA EN PANISHOP DE LOS VINATEROS, CON LA TARJETA : 5489133208360204 EL 2024-10-08 </c:v>
                  </c:pt>
                  <c:pt idx="1513">
                    <c:v>Apple pay: COMPRA EN CHURRERIA LA MEJOR, CON LA TARJETA : 5489133210353841 EL 2024-10-10 </c:v>
                  </c:pt>
                  <c:pt idx="1514">
                    <c:v>Apple pay: COMPRA EN MANOLO BAKES, CON LA TARJETA : 5489133208122208 EL 2024-10-10 </c:v>
                  </c:pt>
                  <c:pt idx="1515">
                    <c:v>Apple pay: COMPRA EN MANOLO BAKES, CON LA TARJETA : 5489133210353841 EL 2024-10-10 </c:v>
                  </c:pt>
                  <c:pt idx="1516">
                    <c:v>Apple pay: COMPRA EN MERCADONA MANUEL MACHADO, CON LA TARJETA : 5489133208360204 EL 2024-10-10 </c:v>
                  </c:pt>
                  <c:pt idx="1517">
                    <c:v>Apple pay: COMPRA EN PANISHOP DE LOS VINATEROS, CON LA TARJETA : 5489133210353841 EL 2024-10-10 </c:v>
                  </c:pt>
                  <c:pt idx="1518">
                    <c:v>Apple pay: COMPRA EN PUNTO ENTRE ARROYOS, CON LA TARJETA : 5489133210353841 EL 2024-10-10 </c:v>
                  </c:pt>
                  <c:pt idx="1519">
                    <c:v>Apple pay: COMPRA EN RemittVen, CON LA TARJETA : 5489133210353841 EL 2024-10-08 </c:v>
                  </c:pt>
                  <c:pt idx="1520">
                    <c:v>COMPRA EN APP CRTM, CON LA TARJETA : 5489133208360204 EL 2024-10-10 </c:v>
                  </c:pt>
                  <c:pt idx="1521">
                    <c:v>Apple pay: COMPRA EN PUNTO ENTRE ARROYOS, CON LA TARJETA : 5489133210353841 EL 2024-10-11 </c:v>
                  </c:pt>
                  <c:pt idx="1522">
                    <c:v>COMPRA EN Netflix.com, CON LA TARJETA : 5489133208360204 EL 2024-10-10 </c:v>
                  </c:pt>
                  <c:pt idx="1523">
                    <c:v>Apple pay: COMPRA EN CAFETERIA ROCAFRIA, CON LA TARJETA : 5489133210353841 EL 2024-10-12 </c:v>
                  </c:pt>
                  <c:pt idx="1524">
                    <c:v>Apple pay: COMPRA EN ROCAFRIA, CON LA TARJETA : 5489133210353841 EL 2024-10-12 </c:v>
                  </c:pt>
                  <c:pt idx="1525">
                    <c:v>Apple pay: COMPRA EN TIERRA DE BURRITOS, CON LA TARJETA : 5489133210353841 EL 2024-10-12 </c:v>
                  </c:pt>
                  <c:pt idx="1526">
                    <c:v>Apple pay: COMPRA EN ALCAMPO S A MORATALAZ, CON LA TARJETA : 5489133208360204 EL 2024-10-13 </c:v>
                  </c:pt>
                  <c:pt idx="1527">
                    <c:v>Apple pay: COMPRA EN ALCAMPO S A MORATALAZ, CON LA TARJETA : 5489133210353841 EL 2024-10-13 </c:v>
                  </c:pt>
                  <c:pt idx="1528">
                    <c:v>Apple pay: COMPRA EN GELATI DINO LA VAGUADA, CON LA TARJETA : 5489133210353841 EL 2024-10-13 </c:v>
                  </c:pt>
                  <c:pt idx="1529">
                    <c:v>Apple pay: COMPRA EN MCDONALDS-MORATALAZ, CON LA TARJETA : 5489133210353841 EL 2024-10-13 </c:v>
                  </c:pt>
                  <c:pt idx="1530">
                    <c:v>Apple pay: COMPRA EN OZONE BOWLING SUR, CON LA TARJETA : 5489133210353841 EL 2024-10-13 </c:v>
                  </c:pt>
                  <c:pt idx="1531">
                    <c:v>Apple pay: COMPRA EN PANISHOP DE LOS VINATEROS, CON LA TARJETA : 5489133208360204 EL 2024-10-13 </c:v>
                  </c:pt>
                  <c:pt idx="1532">
                    <c:v>Apple pay: COMPRA EN MANOLO BAKES, CON LA TARJETA : 5489133208122208 EL 2024-10-14 </c:v>
                  </c:pt>
                  <c:pt idx="1533">
                    <c:v>Apple pay: COMPRA EN MCDONALDS-MORATALAZ, CON LA TARJETA : 5489133208122208 EL 2024-10-14 </c:v>
                  </c:pt>
                  <c:pt idx="1534">
                    <c:v>COMPRA EN UBER *EATS, CON LA TARJETA : 5489133208360204 EL 2024-10-11 </c:v>
                  </c:pt>
                  <c:pt idx="1535">
                    <c:v>Apple pay: COMPRA EN CALZEDONIA CONDE PE¥ALVER, CON LA TARJETA : 5489133208122208 EL 2024-10-15 </c:v>
                  </c:pt>
                  <c:pt idx="1536">
                    <c:v>Apple pay: COMPRA EN PRIMARK LA VAGUADA, CON LA TARJETA : 5489133210353841 EL 2024-10-13 </c:v>
                  </c:pt>
                  <c:pt idx="1537">
                    <c:v>COMPRA EN APPLE.COM/BILL, CON LA TARJETA : 5489133208360204 EL 2024-10-13 </c:v>
                  </c:pt>
                  <c:pt idx="1538">
                    <c:v>Apple pay: COMPRA EN AB Servicios Selecta E, CON LA TARJETA : 5489133208122208 EL 2024-10-14 </c:v>
                  </c:pt>
                  <c:pt idx="1539">
                    <c:v>Apple pay: COMPRA EN AHORRAMAS, CON LA TARJETA : 5489133208360204 EL 2024-10-16 </c:v>
                  </c:pt>
                  <c:pt idx="1540">
                    <c:v>Apple pay: COMPRA EN FRUTAS SAMPINMA, CON LA TARJETA : 5489133208122208 EL 2024-10-16 </c:v>
                  </c:pt>
                  <c:pt idx="1541">
                    <c:v>Apple pay: COMPRA EN MERCADONA MANUEL MACHADO, CON LA TARJETA : 5489133208360204 EL 2024-10-17 </c:v>
                  </c:pt>
                  <c:pt idx="1542">
                    <c:v>Apple pay: COMPRA EN PRIMOR GOYA 59, CON LA TARJETA : 5489133208122208 EL 2024-10-17 </c:v>
                  </c:pt>
                  <c:pt idx="1543">
                    <c:v>Apple pay: COMPRA EN ALCAMPO28029-VAGUADA, CON LA TARJETA : 5489133208360204 EL 2024-10-19 </c:v>
                  </c:pt>
                  <c:pt idx="1544">
                    <c:v>Apple pay: COMPRA EN OZONE BOWLING SUR, CON LA TARJETA : 5489133210353841 EL 2024-10-19 </c:v>
                  </c:pt>
                  <c:pt idx="1545">
                    <c:v>Apple pay: COMPRA EN TARUFFI VAGUADA KIOSCO VA, CON LA TARJETA : 5489133210353841 EL 2024-10-19 </c:v>
                  </c:pt>
                  <c:pt idx="1546">
                    <c:v>BIZUM A FAVOR DE JENNY RODRIGUES ALVES CONCEPTO: almuerzo </c:v>
                  </c:pt>
                  <c:pt idx="1547">
                    <c:v>Apple pay: COMPRA EN ALCAMPO S A MORATALAZ, CON LA TARJETA : 5489133208360204 EL 2024-10-20 </c:v>
                  </c:pt>
                  <c:pt idx="1548">
                    <c:v>Apple pay: COMPRA EN BRASAS MADRID, CON LA TARJETA : 5489133208122208 EL 2024-10-20 </c:v>
                  </c:pt>
                  <c:pt idx="1549">
                    <c:v>Apple pay: COMPRA EN MANOLO BAKES, CON LA TARJETA : 5489133208122208 EL 2024-10-20 </c:v>
                  </c:pt>
                  <c:pt idx="1550">
                    <c:v>Apple pay: COMPRA EN DOMINOS PIZZA MORATALAZ, CON LA TARJETA : 5489133210353841 EL 2024-10-21 </c:v>
                  </c:pt>
                  <c:pt idx="1551">
                    <c:v>Apple pay: COMPRA EN MANOLO BAKES, CON LA TARJETA : 5489133208122208 EL 2024-10-21 </c:v>
                  </c:pt>
                  <c:pt idx="1552">
                    <c:v>Apple pay: COMPRA EN SQ *LA CACHAPERA - BAR, CON LA TARJETA : 5489133210353841 EL 2024-10-18 </c:v>
                  </c:pt>
                  <c:pt idx="1553">
                    <c:v>Apple pay: COMPRA EN STARBUCKS AERO TIJU II, CON LA TARJETA : 5489133210353841 EL 2024-10-20 </c:v>
                  </c:pt>
                  <c:pt idx="1554">
                    <c:v>COMISION POR COMPRAS REALIZADAS EN MONEDA NO EURO </c:v>
                  </c:pt>
                  <c:pt idx="1555">
                    <c:v>Apple pay: COMPRA EN FARMACIA ENTREARROYOS1, CON LA TARJETA : 5489133208122208 EL 2024-10-22 </c:v>
                  </c:pt>
                  <c:pt idx="1556">
                    <c:v>COMISION POR COMPRAS REALIZADAS EN MONEDA NO EURO </c:v>
                  </c:pt>
                  <c:pt idx="1557">
                    <c:v>COMPRA EN OPENAI *CHATGPT SUBSCR, CON LA TARJETA : 5489133208360204 EL 2024-10-20 </c:v>
                  </c:pt>
                  <c:pt idx="1558">
                    <c:v>Apple pay: COMPRA EN AB Servicios Selecta E, CON LA TARJETA : 5489133208122208 EL 2024-10-21 </c:v>
                  </c:pt>
                  <c:pt idx="1559">
                    <c:v>Apple pay: COMPRA EN MANOLO BAKES, CON LA TARJETA : 5489133208122208 EL 2024-10-23 </c:v>
                  </c:pt>
                  <c:pt idx="1560">
                    <c:v>Apple pay: COMPRA EN OXXO SPENCER, CON LA TARJETA : 5489133210353841 EL 2024-10-20 </c:v>
                  </c:pt>
                  <c:pt idx="1561">
                    <c:v>COMISION POR COMPRAS REALIZADAS EN MONEDA NO EURO </c:v>
                  </c:pt>
                  <c:pt idx="1562">
                    <c:v>RECIBO ORANGE ESPAGNE S.A. Nº RECIBO 0073 0100 755 CHFTPFQ REF. MANDATO OSP202308KENAN02276921506 </c:v>
                  </c:pt>
                  <c:pt idx="1563">
                    <c:v>Apple pay: COMPRA EN RESTAURANTE CASA FERREIRO, CON LA TARJETA : 5489133208122208 EL 2024-10-24 </c:v>
                  </c:pt>
                  <c:pt idx="1564">
                    <c:v>COMISION POR COMPRAS REALIZADAS EN MONEDA NO EURO </c:v>
                  </c:pt>
                  <c:pt idx="1565">
                    <c:v>COMPRA EN 7 ELEVEN APTO PTA 8, CON LA TARJETA : 5489133210353841 EL 2024-10-21 </c:v>
                  </c:pt>
                  <c:pt idx="1566">
                    <c:v>Apple pay: COMPRA EN ALCAMPO S A MORATALAZ, CON LA TARJETA : 5489133208360204 EL 2024-10-25 </c:v>
                  </c:pt>
                  <c:pt idx="1567">
                    <c:v>Apple pay: COMPRA EN EXTRA ALLAN POE, CON LA TARJETA : 5489133208360204 EL 2024-10-22 </c:v>
                  </c:pt>
                  <c:pt idx="1568">
                    <c:v>Apple pay: COMPRA EN MERCADONA MANUEL MACHADO, CON LA TARJETA : 5489133208360204 EL 2024-10-25 </c:v>
                  </c:pt>
                  <c:pt idx="1569">
                    <c:v>COMISION POR COMPRAS REALIZADAS EN MONEDA NO EURO </c:v>
                  </c:pt>
                  <c:pt idx="1570">
                    <c:v>COMPRA EN BENAV330800 DARWIN, CON LA TARJETA : 5489133208360204 EL 2024-10-22 </c:v>
                  </c:pt>
                  <c:pt idx="1571">
                    <c:v>BIZUM A FAVOR DE JENNY RODRIGUES ALVES CONCEPTO: comida </c:v>
                  </c:pt>
                  <c:pt idx="1572">
                    <c:v>Apple pay: COMPRA EN JOHN TORRES PANADERO, CON LA TARJETA : 5489133210353841 EL 2024-10-27 </c:v>
                  </c:pt>
                  <c:pt idx="1573">
                    <c:v>COMPRA EN APP CRTM, CON LA TARJETA : 5489133208360204 EL 2024-10-27 </c:v>
                  </c:pt>
                  <c:pt idx="1574">
                    <c:v>Apple pay: COMPRA EN (2538) STARBUKS QUEVEDO, CON LA TARJETA : 5489133210353841 EL 2024-10-28 </c:v>
                  </c:pt>
                  <c:pt idx="1575">
                    <c:v>Apple pay: COMPRA EN Fever*Espacio Vino cat, CON LA TARJETA : 5489133210353841 EL 2024-10-26 </c:v>
                  </c:pt>
                  <c:pt idx="1576">
                    <c:v>Apple pay: COMPRA EN Fever*Espacio Vino tal, CON LA TARJETA : 5489133210353841 EL 2024-10-26 </c:v>
                  </c:pt>
                  <c:pt idx="1577">
                    <c:v>Apple pay: COMPRA EN MACDONALD MAGALLANES, CON LA TARJETA : 5489133208122208 EL 2024-10-28 </c:v>
                  </c:pt>
                  <c:pt idx="1578">
                    <c:v>Apple pay: COMPRA EN PANADERIA ORIO, CON LA TARJETA : 5489133210353841 EL 2024-10-28 </c:v>
                  </c:pt>
                  <c:pt idx="1579">
                    <c:v>Apple pay: COMPRA EN RODILLA SANCHEZ S L, CON LA TARJETA : 5489133210353841 EL 2024-10-28 </c:v>
                  </c:pt>
                  <c:pt idx="1580">
                    <c:v>Apple pay: COMPRA EN SPRINGFIELD WOMEN, CON LA TARJETA : 5489133208122208 EL 2024-10-28 </c:v>
                  </c:pt>
                  <c:pt idx="1581">
                    <c:v>Apple pay: COMPRA EN UBR* PENDING.UBER.COM, CON LA TARJETA : 5489133208122208 EL 2024-10-23 </c:v>
                  </c:pt>
                  <c:pt idx="1582">
                    <c:v>Apple pay: COMPRA EN PRIMARK CONDE PENALVER, CON LA TARJETA : 5489133210353841 EL 2024-10-27 </c:v>
                  </c:pt>
                  <c:pt idx="1583">
                    <c:v>Apple pay: COMPRA EN Revolut**0164*, CON LA TARJETA : 5489133210353841 EL 2024-10-27 </c:v>
                  </c:pt>
                  <c:pt idx="1584">
                    <c:v>Apple pay: COMPRA EN Zettle_*DOBLE UVE OBRA, CON LA TARJETA : 5489133210353841 EL 2024-10-27 </c:v>
                  </c:pt>
                  <c:pt idx="1585">
                    <c:v>Apple pay: COMPRA EN AB Servicios Selecta E, CON LA TARJETA : 5489133208122208 EL 2024-10-28 </c:v>
                  </c:pt>
                  <c:pt idx="1586">
                    <c:v>Apple pay: COMPRA EN MACDONALD MAGALLANES, CON LA TARJETA : 5489133208122208 EL 2024-10-30 </c:v>
                  </c:pt>
                  <c:pt idx="1587">
                    <c:v>Apple pay: COMPRA EN MANOLO BAKES, CON LA TARJETA : 5489133210353841 EL 2024-10-30 </c:v>
                  </c:pt>
                  <c:pt idx="1588">
                    <c:v>Apple pay: COMPRA EN PANADERIA ORIO, CON LA TARJETA : 5489133210353841 EL 2024-10-30 </c:v>
                  </c:pt>
                  <c:pt idx="1589">
                    <c:v>Apple pay: COMPRA EN SHUSI MATAKO, CON LA TARJETA : 5489133210353841 EL 2024-10-30 </c:v>
                  </c:pt>
                  <c:pt idx="1590">
                    <c:v>COMPRA EN APP CRTM, CON LA TARJETA : 5489133208360204 EL 2024-10-30 </c:v>
                  </c:pt>
                  <c:pt idx="1591">
                    <c:v>COMPRA EN SP DOBLE UVE OBRADOR S, CON LA TARJETA : 5489133210353841 EL 2024-10-28 </c:v>
                  </c:pt>
                  <c:pt idx="1592">
                    <c:v>RECIBO CAIXABANK PAYMENTS CONSUMER, E.f.c., E Nº RECIBO 0073 0100 755 CHHHSYY REF. MANDATO 202307581</c:v>
                  </c:pt>
                  <c:pt idx="1593">
                    <c:v>RECIBO CAIXABANK PAYMENTS CONSUMER, E.f.c., E Nº RECIBO 0073 0100 755 CHHHTKY REF. MANDATO 202309651</c:v>
                  </c:pt>
                  <c:pt idx="1594">
                    <c:v>Apple pay: COMPRA EN ALCAMPO S A MORATALAZ, CON LA TARJETA : 5489133208360204 EL 2024-10-31 </c:v>
                  </c:pt>
                  <c:pt idx="1595">
                    <c:v>Apple pay: COMPRA EN MERCADONA MANUEL MACHADO, CON LA TARJETA : 5489133208360204 EL 2024-10-31 </c:v>
                  </c:pt>
                  <c:pt idx="1596">
                    <c:v>Apple pay: COMPRA EN PRIMARK LA VAGUADA, CON LA TARJETA : 5489133210353841 EL 2024-10-28 </c:v>
                  </c:pt>
                  <c:pt idx="1597">
                    <c:v>Apple pay: COMPRA EN PUNTO ENTRE ARROYOS, CON LA TARJETA : 5489133210353841 EL 2024-10-31 </c:v>
                  </c:pt>
                  <c:pt idx="1598">
                    <c:v>Apple pay: COMPRA EN Zettle_*DOBLE UVE OBRA, CON LA TARJETA : 5489133210353841 EL 2024-10-29 </c:v>
                  </c:pt>
                  <c:pt idx="1599">
                    <c:v>Apple pay: COMPRA EN ALCAMPO S A MORATALAZ, CON LA TARJETA : 5489133208360204 EL 2024-11-01 </c:v>
                  </c:pt>
                  <c:pt idx="1600">
                    <c:v>TRANSFERENCIA A FAVOR DE Jesús Gonzalez CONCEPTO: Alquiler </c:v>
                  </c:pt>
                  <c:pt idx="1601">
                    <c:v>Apple pay: COMPRA EN ESTELA HOJALDRE, CON LA TARJETA : 5489133210353841 EL 2024-11-02 </c:v>
                  </c:pt>
                  <c:pt idx="1602">
                    <c:v>Apple pay: COMPRA EN LOS GATOS, CON LA TARJETA : 5489133210353841 EL 2024-11-02 </c:v>
                  </c:pt>
                  <c:pt idx="1603">
                    <c:v>Apple pay: COMPRA EN MERCADONA MANUEL MACHADO, CON LA TARJETA : 5489133210353841 EL 2024-11-02 </c:v>
                  </c:pt>
                  <c:pt idx="1604">
                    <c:v>Apple pay: COMPRA EN PRIMOR FRR FUENCARRAL, CON LA TARJETA : 5489133210353841 EL 2024-11-02 </c:v>
                  </c:pt>
                  <c:pt idx="1605">
                    <c:v>Apple pay: COMPRA EN TABERNA LA DOLORES II, CON LA TARJETA : 5489133210353841 EL 2024-11-02 </c:v>
                  </c:pt>
                  <c:pt idx="1606">
                    <c:v>Apple pay: COMPRA EN VIENA CAPELLANES GENOVA 4, CON LA TARJETA : 5489133210353841 EL 2024-11-02 </c:v>
                  </c:pt>
                  <c:pt idx="1607">
                    <c:v>Apple pay: COMPRA EN CREPES &amp; WAFFLES, CON LA TARJETA : 5489133210353841 EL 2024-11-03 </c:v>
                  </c:pt>
                  <c:pt idx="1608">
                    <c:v>Apple pay: COMPRA EN ALCAMPO S A MORATALAZ, CON LA TARJETA : 5489133208360204 EL 2024-11-04 </c:v>
                  </c:pt>
                  <c:pt idx="1609">
                    <c:v>Apple pay: COMPRA EN MANOLO BAKES, CON LA TARJETA : 5489133208122208 EL 2024-11-04 </c:v>
                  </c:pt>
                  <c:pt idx="1610">
                    <c:v>Apple pay: COMPRA EN PANISHOP DE LOS VINATEROS, CON LA TARJETA : 5489133208122208 EL 2024-11-04 </c:v>
                  </c:pt>
                  <c:pt idx="1611">
                    <c:v>Apple pay: COMPRA EN Revolut**0164*, CON LA TARJETA : 5489133210353841 EL 2024-11-01 </c:v>
                  </c:pt>
                  <c:pt idx="1612">
                    <c:v>RECIBO SANITAS S A DE SEGUROS Nº RECIBO 0073 0100 755 CHGYJZN REF. MANDATO 800018385362 </c:v>
                  </c:pt>
                  <c:pt idx="1613">
                    <c:v>Apple pay: COMPRA EN MERCADONA MANUEL MACHADO, CON LA TARJETA : 5489133208122208 EL 2024-11-05 </c:v>
                  </c:pt>
                  <c:pt idx="1614">
                    <c:v>RECIBO Naturgy Clientes, S.A.U. Nº RECIBO 0073 0100 755 CHLRKHY REF. MANDATO 000000259696 </c:v>
                  </c:pt>
                  <c:pt idx="1615">
                    <c:v>Apple pay: COMPRA EN ALCAMPO S A MORATALAZ, CON LA TARJETA : 5489133208360204 EL 2024-11-08 </c:v>
                  </c:pt>
                  <c:pt idx="1616">
                    <c:v>Apple pay: COMPRA EN MERCADONA MANUEL MACHADO, CON LA TARJETA : 5489133208360204 EL 2024-11-08 </c:v>
                  </c:pt>
                  <c:pt idx="1617">
                    <c:v>Apple pay: COMPRA EN LEFTIES, CON LA TARJETA : 5489133208122208 EL 2024-11-09 </c:v>
                  </c:pt>
                  <c:pt idx="1618">
                    <c:v>Apple pay: COMPRA EN MANDALO, CON LA TARJETA : 5489133208122208 EL 2024-11-09 </c:v>
                  </c:pt>
                  <c:pt idx="1619">
                    <c:v>Apple pay: COMPRA EN MC DONALD'S MONTERA, CON LA TARJETA : 5489133210353841 EL 2024-11-09 </c:v>
                  </c:pt>
                  <c:pt idx="1620">
                    <c:v>Apple pay: COMPRA EN MERCADONA MANUEL MACHADO, CON LA TARJETA : 5489133208360204 EL 2024-11-09 </c:v>
                  </c:pt>
                  <c:pt idx="1621">
                    <c:v>COMPRA EN APP CRTM, CON LA TARJETA : 5489133208122208 EL 2024-11-09 </c:v>
                  </c:pt>
                  <c:pt idx="1622">
                    <c:v>Apple pay: COMPRA EN MANOLO BAKES, CON LA TARJETA : 5489133208122208 EL 2024-11-10 </c:v>
                  </c:pt>
                  <c:pt idx="1623">
                    <c:v>Apple pay: COMPRA EN MCDONALDS-MORATALAZ, CON LA TARJETA : 5489133210353841 EL 2024-11-10 </c:v>
                  </c:pt>
                  <c:pt idx="1624">
                    <c:v>Apple pay: COMPRA EN ALCAMPO S A MORATALAZ, CON LA TARJETA : 5489133210353841 EL 2024-11-13 </c:v>
                  </c:pt>
                  <c:pt idx="1625">
                    <c:v>Apple pay: COMPRA EN PANISHOP DE LOS VINATEROS, CON LA TARJETA : 5489133208122208 EL 2024-11-13 </c:v>
                  </c:pt>
                  <c:pt idx="1626">
                    <c:v>Apple pay: COMPRA EN SPRINGFIELD, CON LA TARJETA : 5489133210353841 EL 2024-11-13 </c:v>
                  </c:pt>
                  <c:pt idx="1627">
                    <c:v>Apple pay: COMPRA EN ALCAMPO S A MORATALAZ, CON LA TARJETA : 5489133208360204 EL 2024-11-15 </c:v>
                  </c:pt>
                  <c:pt idx="1628">
                    <c:v>Apple pay: COMPRA EN MERCADONA MANUEL MACHADO, CON LA TARJETA : 5489133208360204 EL 2024-11-15 </c:v>
                  </c:pt>
                  <c:pt idx="1629">
                    <c:v>Apple pay: COMPRA EN SUSHI MATAKO, CON LA TARJETA : 5489133210353841 EL 2024-11-15 </c:v>
                  </c:pt>
                  <c:pt idx="1630">
                    <c:v>COMPRA EN APPLE.COM/BILL, CON LA TARJETA : 5489133208360204 EL 2024-11-13 </c:v>
                  </c:pt>
                  <c:pt idx="1631">
                    <c:v>Apple pay: COMPRA EN ALCAMPO S A MORATALAZ, CON LA TARJETA : 5489133208360204 EL 2024-11-16 </c:v>
                  </c:pt>
                  <c:pt idx="1632">
                    <c:v>Apple pay: COMPRA EN FLORISTERIA MORATALAZ, CON LA TARJETA : 5489133210353841 EL 2024-11-16 </c:v>
                  </c:pt>
                  <c:pt idx="1633">
                    <c:v>Apple pay: COMPRA EN MERCADONA MANUEL MACHADO, CON LA TARJETA : 5489133208360204 EL 2024-11-16 </c:v>
                  </c:pt>
                  <c:pt idx="1634">
                    <c:v>Apple pay: COMPRA EN MERKAL MORATALAZ, CON LA TARJETA : 5489133210353841 EL 2024-11-16 </c:v>
                  </c:pt>
                  <c:pt idx="1635">
                    <c:v>COMPRA EN EL CORTE INGLES-SUPERMERC, CON LA TARJETA : 5489133210353841 EL 2024-11-16 </c:v>
                  </c:pt>
                  <c:pt idx="1636">
                    <c:v>COMPRA EN YELMOFILMSAPP, CON LA TARJETA : 5489133210353841 EL 2024-11-16 </c:v>
                  </c:pt>
                  <c:pt idx="1637">
                    <c:v>Apple pay: COMPRA EN FIVE GUYS SPAIN SL, CON LA TARJETA : 5489133210353841 EL 2024-11-17 </c:v>
                  </c:pt>
                  <c:pt idx="1638">
                    <c:v>Apple pay: COMPRA EN LA VAGUADA POS, CON LA TARJETA : 5489133210353841 EL 2024-11-17 </c:v>
                  </c:pt>
                  <c:pt idx="1639">
                    <c:v>Apple pay: COMPRA EN RODILLA SANCHEZ S L, CON LA TARJETA : 5489133210353841 EL 2024-11-17 </c:v>
                  </c:pt>
                  <c:pt idx="1640">
                    <c:v>Apple pay: COMPRA EN SKECHERS, CON LA TARJETA : 5489133210353841 EL 2024-11-17 </c:v>
                  </c:pt>
                  <c:pt idx="1641">
                    <c:v>Apple pay: COMPRA EN SPRINGFIELD WOMEN, CON LA TARJETA : 5489133210353841 EL 2024-11-17 </c:v>
                  </c:pt>
                  <c:pt idx="1642">
                    <c:v>COMPRA EN STARBUCKS MENENDEZ PELAYO, CON LA TARJETA : 5489133210353841 EL 2024-11-17 </c:v>
                  </c:pt>
                  <c:pt idx="1643">
                    <c:v>COMPRA EN AMAZON* T95ID3J14, CON LA TARJETA : 5489133210353841 EL 2024-11-15 </c:v>
                  </c:pt>
                  <c:pt idx="1644">
                    <c:v>COMPRA EN AMZN Mktp ES*T95X68074, CON LA TARJETA : 5489133210353841 EL 2024-11-16 </c:v>
                  </c:pt>
                  <c:pt idx="1645">
                    <c:v>COMPRA EN SSR CASTELLO-GOYA., CON LA TARJETA : 5489133210353841 EL 2024-11-18 </c:v>
                  </c:pt>
                  <c:pt idx="1646">
                    <c:v>Google pay: COMPRA EN ALCAMPO S A MORATALAZ, CON LA TARJETA : 5489133208360204 EL 2024-11-18 </c:v>
                  </c:pt>
                  <c:pt idx="1647">
                    <c:v>TRANSFERENCIA A FAVOR DE PEREZ PANTO NICOLAS CONCEPTO: Gastos mensuales </c:v>
                  </c:pt>
                  <c:pt idx="1648">
                    <c:v>Apple pay: COMPRA EN IKEA GOYA FOOD, CON LA TARJETA : 5489133210353841 EL 2024-11-19 </c:v>
                  </c:pt>
                  <c:pt idx="1649">
                    <c:v>Apple pay: COMPRA EN LA MINA, CON LA TARJETA : 5489133210353841 EL 2024-11-19 </c:v>
                  </c:pt>
                  <c:pt idx="1650">
                    <c:v>Apple pay: COMPRA EN MANOLO BAKES, CON LA TARJETA : 5489133208122208 EL 2024-11-19 </c:v>
                  </c:pt>
                  <c:pt idx="1651">
                    <c:v>COMPRA EN EL CORTE INGLES DEPARTAM., CON LA TARJETA : 5489133208122208 EL 2024-11-19 </c:v>
                  </c:pt>
                  <c:pt idx="1652">
                    <c:v>Apple pay: COMPRA EN MACDONALDS MAGALLANES, CON LA TARJETA : 5489133208122208 EL 2024-11-20 </c:v>
                  </c:pt>
                  <c:pt idx="1653">
                    <c:v>Apple pay: COMPRA EN MANOLO BAKES, CON LA TARJETA : 5489133208122208 EL 2024-11-20 </c:v>
                  </c:pt>
                  <c:pt idx="1654">
                    <c:v>Apple pay: COMPRA EN PIZZ CARLOS VALLERMOSO., CON LA TARJETA : 5489133210353841 EL 2024-11-20 </c:v>
                  </c:pt>
                  <c:pt idx="1655">
                    <c:v>Apple pay: COMPRA EN RESTAURANTE LA CA¥ADA, CON LA TARJETA : 5489133210353841 EL 2024-11-20 </c:v>
                  </c:pt>
                  <c:pt idx="1656">
                    <c:v>Apple pay: COMPRA EN MERCADONA MANUEL MACHADO, CON LA TARJETA : 5489133208360204 EL 2024-11-21 </c:v>
                  </c:pt>
                  <c:pt idx="1657">
                    <c:v>Apple pay: COMPRA EN ALCAMPO S A MORATALAZ, CON LA TARJETA : 5489133208360204 EL 2024-11-22 </c:v>
                  </c:pt>
                  <c:pt idx="1658">
                    <c:v>Apple pay: COMPRA EN MANOLO BAKES, CON LA TARJETA : 5489133208122208 EL 2024-11-22 </c:v>
                  </c:pt>
                  <c:pt idx="1659">
                    <c:v>Apple pay: COMPRA EN MCDONALDS-MORATALAZ, CON LA TARJETA : 5489133210353841 EL 2024-11-22 </c:v>
                  </c:pt>
                  <c:pt idx="1660">
                    <c:v>COMISION POR COMPRAS REALIZADAS EN MONEDA NO EURO </c:v>
                  </c:pt>
                  <c:pt idx="1661">
                    <c:v>COMPRA EN OPENAI *CHATGPT SUBSCR, CON LA TARJETA : 5489133208360204 EL 2024-11-20 </c:v>
                  </c:pt>
                  <c:pt idx="1662">
                    <c:v>DISPOSICION EN CAJERO CON LA TARJETA 5489133208122208, COMISION 0,00, EL 2024-11-22 </c:v>
                  </c:pt>
                  <c:pt idx="1663">
                    <c:v>RECIBO ORANGE ESPAGNE S.A. Nº RECIBO 0073 0100 755 CHQBBCY REF. MANDATO OSP202308KENAN02276921506 </c:v>
                  </c:pt>
                  <c:pt idx="1664">
                    <c:v>Apple pay: COMPRA EN DOLCEVITA PIMA, CON LA TARJETA : 5489133210353841 EL 2024-11-23 </c:v>
                  </c:pt>
                  <c:pt idx="1665">
                    <c:v>Apple pay: COMPRA EN IKEA GOYA HFB, CON LA TARJETA : 5489133208122208 EL 2024-11-23 </c:v>
                  </c:pt>
                  <c:pt idx="1666">
                    <c:v>Apple pay: COMPRA EN MALOCCHIO, CON LA TARJETA : 5489133210353841 EL 2024-11-23 </c:v>
                  </c:pt>
                  <c:pt idx="1667">
                    <c:v>Apple pay: COMPRA EN MERCADONA MANUEL MACHADO, CON LA TARJETA : 5489133208360204 EL 2024-11-23 </c:v>
                  </c:pt>
                  <c:pt idx="1668">
                    <c:v>Apple pay: COMPRA EN NATAS D'OURO, CON LA TARJETA : 5489133210353841 EL 2024-11-23 </c:v>
                  </c:pt>
                  <c:pt idx="1669">
                    <c:v>Apple pay: COMPRA EN ALCAMPO S A MORATALAZ, CON LA TARJETA : 5489133210353841 EL 2024-11-24 </c:v>
                  </c:pt>
                  <c:pt idx="1670">
                    <c:v>Apple pay: COMPRA EN HIPERBAZAR, CON LA TARJETA : 5489133210353841 EL 2024-11-24 </c:v>
                  </c:pt>
                  <c:pt idx="1671">
                    <c:v>Apple pay: COMPRA EN MCDONALDS-MORATALAZ, CON LA TARJETA : 5489133210353841 EL 2024-11-24 </c:v>
                  </c:pt>
                  <c:pt idx="1672">
                    <c:v>Apple pay: COMPRA EN PUNTO ENTRE ARROYOS, CON LA TARJETA : 5489133210353841 EL 2024-11-24 </c:v>
                  </c:pt>
                  <c:pt idx="1673">
                    <c:v>Apple pay: COMPRA EN XIN HON COMPLEMENTOS SL, CON LA TARJETA : 5489133210353841 EL 2024-11-24 </c:v>
                  </c:pt>
                  <c:pt idx="1674">
                    <c:v>Apple pay: COMPRA EN MACDONALDS MAGALLANES, CON LA TARJETA : 5489133208122208 EL 2024-11-25 </c:v>
                  </c:pt>
                  <c:pt idx="1675">
                    <c:v>Apple pay: COMPRA EN PANISHOP DE LOS VINATEROS, CON LA TARJETA : 5489133208360204 EL 2024-11-25 </c:v>
                  </c:pt>
                  <c:pt idx="1676">
                    <c:v>COMPRA EN UBER *EATS, CON LA TARJETA : 5489133210353841 EL 2024-11-21 </c:v>
                  </c:pt>
                  <c:pt idx="1677">
                    <c:v>RECIBO TotalEnergies ClientesSAU Nº RECIBO 0073 0100 755 CHQLSFJ REF. MANDATO NCESIGS241020230000000</c:v>
                  </c:pt>
                  <c:pt idx="1678">
                    <c:v>Apple pay: COMPRA EN MERCADONA MANUEL MACHADO, CON LA TARJETA : 5489133208360204 EL 2024-11-26 </c:v>
                  </c:pt>
                  <c:pt idx="1679">
                    <c:v>Apple pay: COMPRA EN AB Servicios Selecta E, CON LA TARJETA : 5489133208122208 EL 2024-11-25 </c:v>
                  </c:pt>
                  <c:pt idx="1680">
                    <c:v>Apple pay: COMPRA EN MACDONALDS MAGALLANES, CON LA TARJETA : 5489133208122208 EL 2024-11-27 </c:v>
                  </c:pt>
                  <c:pt idx="1681">
                    <c:v>Apple pay: COMPRA EN MANOLO BAKES, CON LA TARJETA : 5489133210353841 EL 2024-11-27 </c:v>
                  </c:pt>
                  <c:pt idx="1682">
                    <c:v>Apple pay: COMPRA EN TURRIS ELOY GONZALO, CON LA TARJETA : 5489133210353841 EL 2024-11-27 </c:v>
                  </c:pt>
                  <c:pt idx="1683">
                    <c:v>COMPRA EN APP CRTM, CON LA TARJETA : 5489133208360204 EL 2024-11-27 </c:v>
                  </c:pt>
                  <c:pt idx="1684">
                    <c:v>Apple pay: COMPRA EN ALCAMPO S A MORATALAZ, CON LA TARJETA : 5489133208360204 EL 2024-11-28 </c:v>
                  </c:pt>
                  <c:pt idx="1685">
                    <c:v>Apple pay: COMPRA EN MERCADONA MANUEL MACHADO, CON LA TARJETA : 5489133208360204 EL 2024-11-28 </c:v>
                  </c:pt>
                  <c:pt idx="1686">
                    <c:v>Apple pay: COMPRA EN ALCAMPO S A MORATALAZ, CON LA TARJETA : 5489133208122208 EL 2024-11-29 </c:v>
                  </c:pt>
                  <c:pt idx="1687">
                    <c:v>Apple pay: COMPRA EN ALCAMPO S A MORATALAZ, CON LA TARJETA : 5489133208360204 EL 2024-11-29 </c:v>
                  </c:pt>
                  <c:pt idx="1688">
                    <c:v>Apple pay: COMPRA EN ALCAMPO S A MORATALAZ, CON LA TARJETA : 5489133210353841 EL 2024-11-29 </c:v>
                  </c:pt>
                  <c:pt idx="1689">
                    <c:v>Apple pay: COMPRA EN HIPERBAZAR, CON LA TARJETA : 5489133208122208 EL 2024-11-29 </c:v>
                  </c:pt>
                  <c:pt idx="1690">
                    <c:v>Apple pay: COMPRA EN MANOLO BAKES, CON LA TARJETA : 5489133210353841 EL 2024-11-29 </c:v>
                  </c:pt>
                  <c:pt idx="1691">
                    <c:v>Apple pay: COMPRA EN MCDONALDS-MORATALAZ, CON LA TARJETA : 5489133208122208 EL 2024-11-29 </c:v>
                  </c:pt>
                  <c:pt idx="1692">
                    <c:v>Apple pay: COMPRA EN TACHIRA FOOD, CON LA TARJETA : 5489133208122208 EL 2024-11-29 </c:v>
                  </c:pt>
                  <c:pt idx="1693">
                    <c:v>COMPRA EN SSR CASTELLO-GOYA., CON LA TARJETA : 5489133210353841 EL 2024-11-29 </c:v>
                  </c:pt>
                  <c:pt idx="1694">
                    <c:v>TRANSFERENCIA A FAVOR DE Jesús Gonzalez CONCEPTO: Alquiler </c:v>
                  </c:pt>
                  <c:pt idx="1695">
                    <c:v>Apple pay: COMPRA EN ALCAMPO S A MORATALAZ, CON LA TARJETA : 5489133208360204 EL 2024-11-30 </c:v>
                  </c:pt>
                  <c:pt idx="1696">
                    <c:v>Apple pay: COMPRA EN ALCAMPO S A MORATALAZ, CON LA TARJETA : 5489133210353841 EL 2024-11-30 </c:v>
                  </c:pt>
                  <c:pt idx="1697">
                    <c:v>Apple pay: COMPRA EN CAFE DE LUZ, CON LA TARJETA : 5489133210353841 EL 2024-11-30 </c:v>
                  </c:pt>
                  <c:pt idx="1698">
                    <c:v>Apple pay: COMPRA EN GALIPAN, CON LA TARJETA : 5489133210353841 EL 2024-11-30 </c:v>
                  </c:pt>
                  <c:pt idx="1699">
                    <c:v>Apple pay: COMPRA EN MERCADONA MANUEL MACHADO, CON LA TARJETA : 5489133208360204 EL 2024-11-30 </c:v>
                  </c:pt>
                  <c:pt idx="1700">
                    <c:v>Apple pay: COMPRA EN ROLLS AND CAKES, CON LA TARJETA : 5489133210353841 EL 2024-11-30 </c:v>
                  </c:pt>
                  <c:pt idx="1701">
                    <c:v>BIZUM A FAVOR DE GREGORY JOSE RONDON CARDOZO CONCEPTO: Sin concepto </c:v>
                  </c:pt>
                  <c:pt idx="1702">
                    <c:v>BIZUM A FAVOR DE JENNY RODRIGUES ALVES CONCEPTO: Miriam </c:v>
                  </c:pt>
                  <c:pt idx="1703">
                    <c:v>Apple pay: COMPRA EN ACUARELA, CON LA TARJETA : 5489133210353841 EL 2024-12-01 </c:v>
                  </c:pt>
                  <c:pt idx="1704">
                    <c:v>Apple pay: COMPRA EN ALCAMPO S A MORATALAZ, CON LA TARJETA : 5489133210353841 EL 2024-12-01 </c:v>
                  </c:pt>
                  <c:pt idx="1705">
                    <c:v>TRANSFERENCIA A FAVOR DE IBKR CONCEPTO: U6384508 / NICOLAS D Perez </c:v>
                  </c:pt>
                  <c:pt idx="1706">
                    <c:v>COMPRA EN AMAZON.ES* ZR10W5XK4, CON LA TARJETA : 5489133210353841 EL 2025-11-28 </c:v>
                  </c:pt>
                  <c:pt idx="1707">
                    <c:v>Apple pay: COMPRA EN APPLE.COM/BILL, CON LA TARJETA : 5489133210353841 EL 2025-11-29 </c:v>
                  </c:pt>
                  <c:pt idx="1708">
                    <c:v>COMPRA EN SSR CASTELLO-GOYA., CON LA TARJETA : 5489133210353841 EL 2025-12-01 </c:v>
                  </c:pt>
                  <c:pt idx="1709">
                    <c:v>Apple pay: COMPRA EN FEVER* CANDLELIGHT NAV, CON LA TARJETA : 5489133210353841 EL 2024-11-30 </c:v>
                  </c:pt>
                  <c:pt idx="1710">
                    <c:v>COMPRA EN AMAZON* TP0N39SF4, CON LA TARJETA : 5489133210353841 EL 2024-11-28 </c:v>
                  </c:pt>
                  <c:pt idx="1711">
                    <c:v>COMPRA EN AMZN Mktp ES*TP0E23U74, CON LA TARJETA : 5489133210353841 EL 2024-11-28 </c:v>
                  </c:pt>
                  <c:pt idx="1712">
                    <c:v>RECIBO CAIXABANK PAYMENTS CONSUMER, E.f.c., E Nº RECIBO 0073 0100 755 CHSNPSY REF. MANDATO 202307581</c:v>
                  </c:pt>
                  <c:pt idx="1713">
                    <c:v>RECIBO CAIXABANK PAYMENTS CONSUMER, E.f.c., E Nº RECIBO 0073 0100 755 CHSNQDQ REF. MANDATO 202309651</c:v>
                  </c:pt>
                  <c:pt idx="1714">
                    <c:v>RECIBO SANITAS S A DE SEGUROS Nº RECIBO 0073 0100 755 CHRCSSG REF. MANDATO 800018385362 </c:v>
                  </c:pt>
                  <c:pt idx="1715">
                    <c:v>Apple pay: COMPRA EN CAFES LA BRASILE¥A SA, CON LA TARJETA : 5489133208122208 EL 2024-12-03 </c:v>
                  </c:pt>
                  <c:pt idx="1716">
                    <c:v>Apple pay: COMPRA EN EL CAFE DEL TREN, CON LA TARJETA : 5489133208122208 EL 2024-12-03 </c:v>
                  </c:pt>
                  <c:pt idx="1717">
                    <c:v>Apple pay: COMPRA EN LIC 3513, CON LA TARJETA : 5489133208122208 EL 2024-12-03 </c:v>
                  </c:pt>
                  <c:pt idx="1718">
                    <c:v>Apple pay: COMPRA EN McDonalds 72400304, CON LA TARJETA : 5489133208122208 EL 2024-12-01 </c:v>
                  </c:pt>
                  <c:pt idx="1719">
                    <c:v>COMPRA EN APP CRTM, CON LA TARJETA : 5489133208360204 EL 2024-12-03 </c:v>
                  </c:pt>
                  <c:pt idx="1720">
                    <c:v>COMPRA EN EL CORTE INGLES-DEPARTAM., CON LA TARJETA : 5489133210353841 EL 2024-12-03 </c:v>
                  </c:pt>
                  <c:pt idx="1721">
                    <c:v>Apple pay: COMPRA EN CINE RENOIR RETIRO, CON LA TARJETA : 5489133210353841 EL 2024-12-04 </c:v>
                  </c:pt>
                  <c:pt idx="1722">
                    <c:v>Apple pay: COMPRA EN KALUA RETIRO, CON LA TARJETA : 5489133210353841 EL 2024-12-04 </c:v>
                  </c:pt>
                  <c:pt idx="1723">
                    <c:v>Apple pay: COMPRA EN MACDONALDS MAGALLANES, CON LA TARJETA : 5489133208122208 EL 2024-12-04 </c:v>
                  </c:pt>
                  <c:pt idx="1724">
                    <c:v>Apple pay: COMPRA EN MANOLO BAKES, CON LA TARJETA : 5489133208122208 EL 2024-12-04 </c:v>
                  </c:pt>
                  <c:pt idx="1725">
                    <c:v>Apple pay: COMPRA EN UBR* PENDING.UBER.COM, CON LA TARJETA : 5489133208122208 EL 2024-12-01 </c:v>
                  </c:pt>
                  <c:pt idx="1726">
                    <c:v>BIZUM A FAVOR DE JUAN DEL MORAL CHACIN CONCEPTO: Uber Fiesta Navidad </c:v>
                  </c:pt>
                  <c:pt idx="1727">
                    <c:v>Apple pay: COMPRA EN CARNICAS ALONSO - PAVONES, CON LA TARJETA : 5489133208360204 EL 2024-12-05 </c:v>
                  </c:pt>
                  <c:pt idx="1728">
                    <c:v>Apple pay: COMPRA EN MCDONALDS-MORATALAZ, CON LA TARJETA : 5489133208122208 EL 2024-12-05 </c:v>
                  </c:pt>
                  <c:pt idx="1729">
                    <c:v>Apple pay: COMPRA EN MERCADONA MANUEL MACHADO, CON LA TARJETA : 5489133208360204 EL 2024-12-05 </c:v>
                  </c:pt>
                  <c:pt idx="1730">
                    <c:v>COMPRA EN WWW.AMAZON.* V51GD9OG5, CON LA TARJETA : 5489133210353841 EL 2024-12-03 </c:v>
                  </c:pt>
                  <c:pt idx="1731">
                    <c:v>Apple pay: COMPRA EN ALCAMPO S A MORATALAZ, CON LA TARJETA : 5489133208360204 EL 2024-12-06 </c:v>
                  </c:pt>
                  <c:pt idx="1732">
                    <c:v>COMPRA EN EL CORTE INGLES-DEPARTAM., CON LA TARJETA : 5489133208360204 EL 2024-12-06 </c:v>
                  </c:pt>
                  <c:pt idx="1733">
                    <c:v>Apple pay: COMPRA EN ALCAMPO S A MORATALAZ, CON LA TARJETA : 5489133208122208 EL 2024-12-07 </c:v>
                  </c:pt>
                  <c:pt idx="1734">
                    <c:v>Apple pay: COMPRA EN ALCAMPO S A MORATALAZ, CON LA TARJETA : 5489133210353841 EL 2024-12-07 </c:v>
                  </c:pt>
                  <c:pt idx="1735">
                    <c:v>Apple pay: COMPRA EN ASTRAFESTUM FERIA NAVIDAD, CON LA TARJETA : 5489133210353841 EL 2024-12-07 </c:v>
                  </c:pt>
                  <c:pt idx="1736">
                    <c:v>Apple pay: COMPRA EN EL ORIGEN DE LA NAVIDAD, CON LA TARJETA : 5489133210353841 EL 2024-12-07 </c:v>
                  </c:pt>
                  <c:pt idx="1737">
                    <c:v>Apple pay: COMPRA EN SE DICE DE MI, CON LA TARJETA : 5489133208122208 EL 2024-12-07 </c:v>
                  </c:pt>
                  <c:pt idx="1738">
                    <c:v>Apple pay: COMPRA EN SOMBRERERIA CITY SPORT, CON LA TARJETA : 5489133210353841 EL 2024-12-07 </c:v>
                  </c:pt>
                  <c:pt idx="1739">
                    <c:v>Apple pay: COMPRA EN SUSHI MATAKO, CON LA TARJETA : 5489133210353841 EL 2024-12-07 </c:v>
                  </c:pt>
                  <c:pt idx="1740">
                    <c:v>Apple pay: COMPRA EN PANISHOP DE LOS VINATEROS, CON LA TARJETA : 5489133208360204 EL 2024-12-08 </c:v>
                  </c:pt>
                  <c:pt idx="1741">
                    <c:v>Apple pay: COMPRA EN PERFUMERIA PRIMOR, CON LA TARJETA : 5489133210353841 EL 2024-12-08 </c:v>
                  </c:pt>
                  <c:pt idx="1742">
                    <c:v>COMPRA EN STARBUCKS VELAZQUEZ 32, CON LA TARJETA : 5489133210353841 EL 2024-12-08 </c:v>
                  </c:pt>
                  <c:pt idx="1743">
                    <c:v>Apple pay: COMPRA EN 241132 VITORIA 1, CON LA TARJETA : 5489133208122208 EL 2024-12-03 </c:v>
                  </c:pt>
                  <c:pt idx="1744">
                    <c:v>Apple pay: COMPRA EN MACDONALDS MAGALLANES, CON LA TARJETA : 5489133208122208 EL 2024-12-09 </c:v>
                  </c:pt>
                  <c:pt idx="1745">
                    <c:v>Apple pay: COMPRA EN MACDONALDS MAGALLANES, CON LA TARJETA : 5489133210353841 EL 2024-12-09 </c:v>
                  </c:pt>
                  <c:pt idx="1746">
                    <c:v>Apple pay: COMPRA EN MANOLO BAKES, CON LA TARJETA : 5489133208122208 EL 2024-12-09 </c:v>
                  </c:pt>
                  <c:pt idx="1747">
                    <c:v>Apple pay: COMPRA EN Revolut**0164*, CON LA TARJETA : 5489133210353841 EL 2024-12-05 </c:v>
                  </c:pt>
                  <c:pt idx="1748">
                    <c:v>Apple pay: COMPRA EN SQ *NATA ARTESANOS, CON LA TARJETA : 5489133210353841 EL 2024-12-07 </c:v>
                  </c:pt>
                  <c:pt idx="1749">
                    <c:v>Apple pay: COMPRA EN TURRIS ELOY GONZALO, CON LA TARJETA : 5489133210353841 EL 2024-12-09 </c:v>
                  </c:pt>
                  <c:pt idx="1750">
                    <c:v>COMPRA EN APP CRTM, CON LA TARJETA : 5489133208360204 EL 2024-12-09 </c:v>
                  </c:pt>
                  <c:pt idx="1751">
                    <c:v>COMPRA EN PIXLR - pixlr.com, CON LA TARJETA : 5489133208122208 EL 2024-12-06 </c:v>
                  </c:pt>
                  <c:pt idx="1752">
                    <c:v>COMPRA EN UBER *EATS, CON LA TARJETA : 5489133210353841 EL 2024-12-05 </c:v>
                  </c:pt>
                  <c:pt idx="1753">
                    <c:v>RECIBO Naturgy Clientes, S.A.U. Nº RECIBO 0073 0100 755 CHWNLPM REF. MANDATO 000000259696 </c:v>
                  </c:pt>
                  <c:pt idx="1754">
                    <c:v>Apple pay: COMPRA EN ALAMEDA PELUQUERO, CON LA TARJETA : 5489133208122208 EL 2024-12-10 </c:v>
                  </c:pt>
                  <c:pt idx="1755">
                    <c:v>Apple pay: COMPRA EN ALCAMPO S A MORATALAZ, CON LA TARJETA : 5489133208122208 EL 2024-12-10 </c:v>
                  </c:pt>
                  <c:pt idx="1756">
                    <c:v>Apple pay: COMPRA EN IKEA GOYA FOOD, CON LA TARJETA : 5489133210353841 EL 2024-12-10 </c:v>
                  </c:pt>
                  <c:pt idx="1757">
                    <c:v>Apple pay: COMPRA EN SumUp *LittleJulie, CON LA TARJETA : 5489133210353841 EL 2024-12-08 </c:v>
                  </c:pt>
                  <c:pt idx="1758">
                    <c:v>COMPRA EN AMZN Mktp ES*HS9AF20F5, CON LA TARJETA : 5489133210353841 EL 2024-12-08 </c:v>
                  </c:pt>
                  <c:pt idx="1759">
                    <c:v>Apple pay: COMPRA EN ACUARELA, CON LA TARJETA : 5489133210353841 EL 2024-12-11 </c:v>
                  </c:pt>
                  <c:pt idx="1760">
                    <c:v>Apple pay: COMPRA EN MACDONALDS MAGALLANES, CON LA TARJETA : 5489133208122208 EL 2024-12-12 </c:v>
                  </c:pt>
                  <c:pt idx="1761">
                    <c:v>Apple pay: COMPRA EN SAHTEEN, CON LA TARJETA : 5489133210353841 EL 2024-12-12 </c:v>
                  </c:pt>
                  <c:pt idx="1762">
                    <c:v>COMPRA EN STARBUCKS - GOYA 73, CON LA TARJETA : 5489133210353841 EL 2024-12-12 </c:v>
                  </c:pt>
                  <c:pt idx="1763">
                    <c:v>Apple pay: COMPRA EN LA PLATERIA, CON LA TARJETA : 5489133210353841 EL 2024-12-13 </c:v>
                  </c:pt>
                  <c:pt idx="1764">
                    <c:v>COMPRA EN EL CORTE INGLES-SUPERMERC, CON LA TARJETA : 5489133210353841 EL 2024-12-13 </c:v>
                  </c:pt>
                  <c:pt idx="1765">
                    <c:v>Apple pay: COMPRA EN MCDONALDS-MORATALAZ, CON LA TARJETA : 5489133208122208 EL 2024-12-14 </c:v>
                  </c:pt>
                  <c:pt idx="1766">
                    <c:v>Apple pay: COMPRA EN MERCADONA MANUEL MACHADO, CON LA TARJETA : 5489133208360204 EL 2024-12-14 </c:v>
                  </c:pt>
                  <c:pt idx="1767">
                    <c:v>Apple pay: COMPRA EN NARANJAS DE LA CHINA SL, CON LA TARJETA : 5489133208122208 EL 2024-12-14 </c:v>
                  </c:pt>
                  <c:pt idx="1768">
                    <c:v>Apple pay: COMPRA EN ALCAMPO S A MORATALAZ, CON LA TARJETA : 5489133210353841 EL 2024-12-14 </c:v>
                  </c:pt>
                  <c:pt idx="1769">
                    <c:v>Apple pay: COMPRA EN DIVORARE GOYA., CON LA TARJETA : 5489133210353841 EL 2024-12-14 </c:v>
                  </c:pt>
                  <c:pt idx="1770">
                    <c:v>Apple pay: COMPRA EN PAPA JOHNS MORATALAZ, CON LA TARJETA : 5489133210353841 EL 2024-12-15 </c:v>
                  </c:pt>
                  <c:pt idx="1771">
                    <c:v>Apple pay: COMPRA EN IKEA GOYA FOOD, CON LA TARJETA : 5489133210353841 EL 2024-12-16 </c:v>
                  </c:pt>
                  <c:pt idx="1772">
                    <c:v>Apple pay: COMPRA EN MM MADRID BENLLIURE, CON LA TARJETA : 5489133210353841 EL 2024-12-16 </c:v>
                  </c:pt>
                  <c:pt idx="1773">
                    <c:v>Apple pay: COMPRA EN SAN BERNARDO 115, CON LA TARJETA : 5489133208122208 EL 2024-12-16 </c:v>
                  </c:pt>
                  <c:pt idx="1774">
                    <c:v>COMPRA EN APPLE.COM/BILL, CON LA TARJETA : 5489133208360204 EL 2024-12-13 </c:v>
                  </c:pt>
                  <c:pt idx="1775">
                    <c:v>COMPRA EN UNIVERSIDAD A. NEBRIJA, CON LA TARJETA : 5489133210353841 EL 2024-12-16 </c:v>
                  </c:pt>
                  <c:pt idx="1776">
                    <c:v>Apple pay: COMPRA EN RemittVen, CON LA TARJETA : 5489133210353841 EL 2024-12-15 </c:v>
                  </c:pt>
                  <c:pt idx="1777">
                    <c:v>Apple pay: COMPRA EN LARA REPROGRAFIA, SA, CON LA TARJETA : 5489133208122208 EL 2024-12-18 </c:v>
                  </c:pt>
                  <c:pt idx="1778">
                    <c:v>COMPRA EN EL CORTE INGLES DEPARTAM., CON LA TARJETA : 5489133208122208 EL 2024-12-18 </c:v>
                  </c:pt>
                  <c:pt idx="1779">
                    <c:v>COMPRA EN WWW.AMAZON.* PT2GF5ZM5, CON LA TARJETA : 5489133210353841 EL 2024-12-16 </c:v>
                  </c:pt>
                  <c:pt idx="1780">
                    <c:v>Google pay: COMPRA EN MERCADONA MANUEL MACHADO, CON LA TARJETA : 5489133208360204 EL 2024-12-18 </c:v>
                  </c:pt>
                  <c:pt idx="1781">
                    <c:v>Apple pay: COMPRA EN BRANUELAS FRANQUICIAS SA, CON LA TARJETA : 5489133208122208 EL 2024-12-19 </c:v>
                  </c:pt>
                  <c:pt idx="1782">
                    <c:v>Apple pay: COMPRA EN CARNICERIA JAVIER, CON LA TARJETA : 5489133210353841 EL 2024-12-19 </c:v>
                  </c:pt>
                  <c:pt idx="1783">
                    <c:v>Apple pay: COMPRA EN LATINA STORE, CON LA TARJETA : 5489133210353841 EL 2024-12-19 </c:v>
                  </c:pt>
                  <c:pt idx="1784">
                    <c:v>Apple pay: COMPRA EN PANADERIA LA SUEGRA, CON LA TARJETA : 5489133210353841 EL 2024-12-19 </c:v>
                  </c:pt>
                  <c:pt idx="1785">
                    <c:v>Apple pay: COMPRA EN PRIMOR GOYA 59, CON LA TARJETA : 5489133208122208 EL 2024-12-19 </c:v>
                  </c:pt>
                  <c:pt idx="1786">
                    <c:v>Apple pay: COMPRA EN SPRINGFIELD, CON LA TARJETA : 5489133208122208 EL 2024-12-19 </c:v>
                  </c:pt>
                  <c:pt idx="1787">
                    <c:v>Apple pay: COMPRA EN TEQUE¥ERIA, CON LA TARJETA : 5489133210353841 EL 2024-12-19 </c:v>
                  </c:pt>
                  <c:pt idx="1788">
                    <c:v>Apple pay: COMPRA EN ALCAMPO S A MORATALAZ, CON LA TARJETA : 5489133208122208 EL 2024-12-20 </c:v>
                  </c:pt>
                  <c:pt idx="1789">
                    <c:v>Apple pay: COMPRA EN ALCAMPO S A MORATALAZ, CON LA TARJETA : 5489133208360204 EL 2024-12-20 </c:v>
                  </c:pt>
                  <c:pt idx="1790">
                    <c:v>Apple pay: COMPRA EN MERCADONA MANUEL MACHADO, CON LA TARJETA : 5489133208360204 EL 2024-12-20 </c:v>
                  </c:pt>
                  <c:pt idx="1791">
                    <c:v>COMPRA EN MADRIDONICE.COM, CON LA TARJETA : 5489133210353841 EL 2024-12-20 </c:v>
                  </c:pt>
                  <c:pt idx="1792">
                    <c:v>COMPRA EN UBER *EATS, CON LA TARJETA : 5489133210353841 EL 2024-12-17 </c:v>
                  </c:pt>
                  <c:pt idx="1793">
                    <c:v>RECIBO ORANGE ESPAGNE S.A. Nº RECIBO 0073 0100 755 CHZFZKN REF. MANDATO OSP202308KENAN02276921506 </c:v>
                  </c:pt>
                  <c:pt idx="1794">
                    <c:v>Apple pay: COMPRA EN MERCADONA MANUEL MACHADO, CON LA TARJETA : 5489133208360204 EL 2024-12-21 </c:v>
                  </c:pt>
                  <c:pt idx="1795">
                    <c:v>Apple pay: COMPRA EN ALCAMPO S A MORATALAZ, CON LA TARJETA : 5489133208360204 EL 2024-12-22 </c:v>
                  </c:pt>
                  <c:pt idx="1796">
                    <c:v>Apple pay: COMPRA EN LA COCINA DE SAN ROMAN, CON LA TARJETA : 5489133210353841 EL 2024-12-22 </c:v>
                  </c:pt>
                  <c:pt idx="1797">
                    <c:v>Apple pay: COMPRA EN ALCAMPO S A MORATALAZ, CON LA TARJETA : 5489133210353841 EL 2024-12-23 </c:v>
                  </c:pt>
                  <c:pt idx="1798">
                    <c:v>Apple pay: COMPRA EN LA COCINA DE SAN ROMAN, CON LA TARJETA : 5489133210353841 EL 2024-12-23 </c:v>
                  </c:pt>
                  <c:pt idx="1799">
                    <c:v>Apple pay: COMPRA EN MCDONALDS-MORATALAZ, CON LA TARJETA : 5489133210353841 EL 2024-12-23 </c:v>
                  </c:pt>
                  <c:pt idx="1800">
                    <c:v>Apple pay: COMPRA EN MERCADONA MANUEL MACHADO, CON LA TARJETA : 5489133208360204 EL 2024-12-23 </c:v>
                  </c:pt>
                  <c:pt idx="1801">
                    <c:v>Apple pay: COMPRA EN RemittVen, CON LA TARJETA : 5489133210353841 EL 2024-12-21 </c:v>
                  </c:pt>
                  <c:pt idx="1802">
                    <c:v>Apple pay: COMPRA EN Revolut**0164*, CON LA TARJETA : 5489133210353841 EL 2024-12-19 </c:v>
                  </c:pt>
                  <c:pt idx="1803">
                    <c:v>Apple pay: COMPRA EN SQ *LA CACHAPERA - BAR, CON LA TARJETA : 5489133210353841 EL 2024-12-21 </c:v>
                  </c:pt>
                  <c:pt idx="1804">
                    <c:v>COMISION POR COMPRAS REALIZADAS EN MONEDA NO EURO </c:v>
                  </c:pt>
                  <c:pt idx="1805">
                    <c:v>COMPRA EN OPENAI *CHATGPT SUBSCR, CON LA TARJETA : 5489133208360204 EL 2024-12-20 </c:v>
                  </c:pt>
                  <c:pt idx="1806">
                    <c:v>COMPRA EN UBER *EATS, CON LA TARJETA : 5489133210353841 EL 2024-12-19 </c:v>
                  </c:pt>
                  <c:pt idx="1807">
                    <c:v>COMPRA EN UBER *EATS, CON LA TARJETA : 5489133210353841 EL 2024-12-22 </c:v>
                  </c:pt>
                  <c:pt idx="1808">
                    <c:v>Apple pay: COMPRA EN ALCAMPO S A MORATALAZ, CON LA TARJETA : 5489133208360204 EL 2024-12-24 </c:v>
                  </c:pt>
                  <c:pt idx="1809">
                    <c:v>Apple pay: COMPRA EN HIPERBAZAR, CON LA TARJETA : 5489133208122208 EL 2024-12-24 </c:v>
                  </c:pt>
                  <c:pt idx="1810">
                    <c:v>Apple pay: COMPRA EN CHURRERIA LA PERCA, CON LA TARJETA : 5489133210353841 EL 2024-12-25 </c:v>
                  </c:pt>
                  <c:pt idx="1811">
                    <c:v>Apple pay: COMPRA EN CON SAZON, CON LA TARJETA : 5489133210353841 EL 2024-12-26 </c:v>
                  </c:pt>
                  <c:pt idx="1812">
                    <c:v>Apple pay: COMPRA EN SOLUCIONES PARA OCIO Y HO, CON LA TARJETA : 5489133210353841 EL 2024-12-26 </c:v>
                  </c:pt>
                  <c:pt idx="1813">
                    <c:v>Apple pay: COMPRA EN BORBEEN, CON LA TARJETA : 5489133208122208 EL 2024-12-26 </c:v>
                  </c:pt>
                  <c:pt idx="1814">
                    <c:v>Apple pay: COMPRA EN MORA CAFE, CON LA TARJETA : 5489133210353841 EL 2024-12-27 </c:v>
                  </c:pt>
                  <c:pt idx="1815">
                    <c:v>COMPRA EN APP CRTM, CON LA TARJETA : 5489133208360204 EL 2024-12-27 </c:v>
                  </c:pt>
                  <c:pt idx="1816">
                    <c:v>Apple pay: COMPRA EN G59, CON LA TARJETA : 5489133208122208 EL 2024-12-27 </c:v>
                  </c:pt>
                  <c:pt idx="1817">
                    <c:v>Apple pay: COMPRA EN L0IG88 HOSP NUESTRA SRA., CON LA TARJETA : 5489133208122208 EL 2024-12-27 </c:v>
                  </c:pt>
                  <c:pt idx="1818">
                    <c:v>Apple pay: COMPRA EN FARO DE MONCLOA, CON LA TARJETA : 5489133208122208 EL 2024-12-27 </c:v>
                  </c:pt>
                  <c:pt idx="1819">
                    <c:v>Apple pay: COMPRA EN LIZARRAN, CON LA TARJETA : 5489133210353841 EL 2024-12-28 </c:v>
                  </c:pt>
                  <c:pt idx="1820">
                    <c:v>Apple pay: COMPRA EN TEMPRANILLO, CON LA TARJETA : 5489133210353841 EL 2024-12-28 </c:v>
                  </c:pt>
                  <c:pt idx="1821">
                    <c:v>Apple pay: COMPRA EN SACHER ALCALA, CON LA TARJETA : 5489133210353841 EL 2024-12-28 </c:v>
                  </c:pt>
                  <c:pt idx="1822">
                    <c:v>COMPRA EN RENFE CERCANIAS TNA 28 5, CON LA TARJETA : 5489133210353841 EL 2024-12-28 </c:v>
                  </c:pt>
                  <c:pt idx="1823">
                    <c:v>Apple pay: COMPRA EN SHUSI MATAKO, CON LA TARJETA : 5489133210353841 EL 2024-12-29 </c:v>
                  </c:pt>
                  <c:pt idx="1824">
                    <c:v>Apple pay: COMPRA EN KALUA RETIRO, CON LA TARJETA : 5489133210353841 EL 2024-12-29 </c:v>
                  </c:pt>
                  <c:pt idx="1825">
                    <c:v>COMPRA EN STARBUKS FELIPE II, CON LA TARJETA : 5489133210353841 EL 2024-12-29 </c:v>
                  </c:pt>
                  <c:pt idx="1826">
                    <c:v>Apple pay: COMPRA EN DIA FUENTE DEL BERRO, CON LA TARJETA : 5489133210353841 EL 2024-12-29 </c:v>
                  </c:pt>
                  <c:pt idx="1827">
                    <c:v>Apple pay: COMPRA EN PANADERIA MIGUEL, CON LA TARJETA : 5489133210353841 EL 2024-12-29 </c:v>
                  </c:pt>
                  <c:pt idx="1828">
                    <c:v>TRANSFERENCIA A FAVOR DE Jesús Gonzalez CONCEPTO: Alquiler </c:v>
                  </c:pt>
                  <c:pt idx="1829">
                    <c:v>Apple pay: COMPRA EN DOMINOS PIZZA MORATALAZ, CON LA TARJETA : 5489133210353841 EL 2024-12-30 </c:v>
                  </c:pt>
                  <c:pt idx="1830">
                    <c:v>Apple pay: COMPRA EN RemittVen, CON LA TARJETA : 5489133210353841 EL 2024-12-27 </c:v>
                  </c:pt>
                  <c:pt idx="1831">
                    <c:v>Apple pay: COMPRA EN MCDONALDS-MORATALAZ, CON LA TARJETA : 5489133210353841 EL 2024-12-30 </c:v>
                  </c:pt>
                  <c:pt idx="1832">
                    <c:v>Apple pay: COMPRA EN PANISHOP DE LOS VINATEROS, CON LA TARJETA : 5489133208360204 EL 2024-12-30 </c:v>
                  </c:pt>
                  <c:pt idx="1833">
                    <c:v>Apple pay: COMPRA EN MERCADONA MANUEL MACHADO, CON LA TARJETA : 5489133208360204 EL 2024-12-30 </c:v>
                  </c:pt>
                  <c:pt idx="1834">
                    <c:v>COMPRA EN APP CRTM, CON LA TARJETA : 5489133208360204 EL 2024-12-30 </c:v>
                  </c:pt>
                  <c:pt idx="1835">
                    <c:v>Apple pay: COMPRA EN MERCADONA MANUEL MACHADO, CON LA TARJETA : 5489133208360204 EL 2024-12-28 </c:v>
                  </c:pt>
                  <c:pt idx="1836">
                    <c:v>Apple pay: COMPRA EN MCDONALDS-MORATALAZ, CON LA TARJETA : 5489133208122208 EL 2024-12-30 </c:v>
                  </c:pt>
                  <c:pt idx="1837">
                    <c:v>Apple pay: COMPRA EN STARBUCKS MENENDEZ PELAYO, CON LA TARJETA : 5489133208122208 EL 2024-12-29 </c:v>
                  </c:pt>
                  <c:pt idx="1838">
                    <c:v>TRANSFERENCIA A FAVOR DE IBKR CONCEPTO: U6384508 / NICOLAS D Perez </c:v>
                  </c:pt>
                  <c:pt idx="1839">
                    <c:v>Apple pay: COMPRA EN ALCAMPO S A MORATALAZ, CON LA TARJETA : 5489133208360204 EL 2024-12-31 </c:v>
                  </c:pt>
                  <c:pt idx="1840">
                    <c:v>BIZUM A FAVOR DE LEANDRO ISIDRO MARTINEZ OROZCO CONCEPTO: almuerzo gadeano </c:v>
                  </c:pt>
                  <c:pt idx="1841">
                    <c:v>Apple pay: COMPRA EN MERCADONA MANUEL MACHADO, CON LA TARJETA : 5489133208360204 EL 2024-12-31 </c:v>
                  </c:pt>
                  <c:pt idx="1842">
                    <c:v>Apple pay: COMPRA EN MCDONALDS-MORATALAZ, CON LA TARJETA : 5489133208122208 EL 2024-12-31 </c:v>
                  </c:pt>
                  <c:pt idx="1843">
                    <c:v>RECIBO CAIXABANK PAYMENTS CONSUMER, E.f.c., E Nº RECIBO 0073 0100 755 CJDBSFB REF. MANDATO 202309651</c:v>
                  </c:pt>
                  <c:pt idx="1844">
                    <c:v>RECIBO CAIXABANK PAYMENTS CONSUMER, E.f.c., E Nº RECIBO 0073 0100 755 CJDBRTM REF. MANDATO 202307581</c:v>
                  </c:pt>
                  <c:pt idx="1845">
                    <c:v>Apple pay: COMPRA EN CAPITAN CONTRERAS, CON LA TARJETA : 5489133210353841 EL 2025-01-02 </c:v>
                  </c:pt>
                  <c:pt idx="1846">
                    <c:v>Apple pay: COMPRA EN Cabify ES 2401brG9jjwP, CON LA TARJETA : 5489133210353841 EL 2024-12-31 </c:v>
                  </c:pt>
                  <c:pt idx="1847">
                    <c:v>Apple pay: COMPRA EN CANEL ROLLS, CON LA TARJETA : 5489133210353841 EL 2025-01-02 </c:v>
                  </c:pt>
                  <c:pt idx="1848">
                    <c:v>Apple pay: COMPRA EN PRIMOR VAGUADA 2, CON LA TARJETA : 5489133210353841 EL 2025-01-02 </c:v>
                  </c:pt>
                  <c:pt idx="1849">
                    <c:v>Apple pay: COMPRA EN CAFETERIA VIPS VAGUADA, CON LA TARJETA : 5489133210353841 EL 2025-01-02 </c:v>
                  </c:pt>
                  <c:pt idx="1850">
                    <c:v>Apple pay: COMPRA EN CHURRERIA LA PERCA, CON LA TARJETA : 5489133210353841 EL 2025-01-01 </c:v>
                  </c:pt>
                  <c:pt idx="1851">
                    <c:v>Apple pay: COMPRA EN MERCADONA MANUEL MACHADO, CON LA TARJETA : 5489133208360204 EL 2025-01-02 </c:v>
                  </c:pt>
                  <c:pt idx="1852">
                    <c:v>RECIBO SANITAS S A DE SEGUROS Nº RECIBO 0073 0100 755 CJBJHBB REF. MANDATO 800018385362 </c:v>
                  </c:pt>
                  <c:pt idx="1853">
                    <c:v>LIQUIDACION DE LA TARJETA DE CREDITO 0073 0100 500 0529439 </c:v>
                  </c:pt>
                  <c:pt idx="1854">
                    <c:v>Apple pay: COMPRA EN SPRINGFIELD WOMEN, CON LA TARJETA : 5489133208122208 EL 2025-01-02 </c:v>
                  </c:pt>
                  <c:pt idx="1855">
                    <c:v>BIZUM A FAVOR DE NICOLAS PEREZ PANTO CONCEPTO: inversión </c:v>
                  </c:pt>
                  <c:pt idx="1856">
                    <c:v>Apple pay: COMPRA EN FIVE GUYS SPAIN S L U, CON LA TARJETA : 5489133210353841 EL 2025-01-03 </c:v>
                  </c:pt>
                  <c:pt idx="1857">
                    <c:v>Apple pay: COMPRA EN MC DONALD'S VAGUADA, CON LA TARJETA : 5489133210353841 EL 2025-01-03 </c:v>
                  </c:pt>
                  <c:pt idx="1858">
                    <c:v>Apple pay: COMPRA EN PORTOSIN, CON LA TARJETA : 5489133210353841 EL 2025-01-03 </c:v>
                  </c:pt>
                  <c:pt idx="1859">
                    <c:v>Apple pay: COMPRA EN MERCADONA MANUEL MACHADO, CON LA TARJETA : 5489133208360204 EL 2025-01-03 </c:v>
                  </c:pt>
                  <c:pt idx="1860">
                    <c:v>Apple pay: COMPRA EN ALCAMPO S A MORATALAZ, CON LA TARJETA : 5489133208360204 EL 2025-01-03 </c:v>
                  </c:pt>
                  <c:pt idx="1861">
                    <c:v>Apple pay: COMPRA EN MCDONALDS-MORATALAZ, CON LA TARJETA : 5489133208122208 EL 2025-01-03 </c:v>
                  </c:pt>
                  <c:pt idx="1862">
                    <c:v>Apple pay: COMPRA EN BIJOU BRIGITTE SL, CON LA TARJETA : 5489133208122208 EL 2025-01-03 </c:v>
                  </c:pt>
                  <c:pt idx="1863">
                    <c:v>Apple pay: COMPRA EN CALZEDONIA VAGUADA C212, CON LA TARJETA : 5489133208122208 EL 2025-01-03 </c:v>
                  </c:pt>
                  <c:pt idx="1864">
                    <c:v>Apple pay: COMPRA EN LA VAGUADA, CON LA TARJETA : 5489133208122208 EL 2025-01-03 </c:v>
                  </c:pt>
                  <c:pt idx="1865">
                    <c:v>Apple pay: COMPRA EN OSAKA RAMEN, CON LA TARJETA : 5489133210353841 EL 2025-01-04 </c:v>
                  </c:pt>
                  <c:pt idx="1866">
                    <c:v>Apple pay: COMPRA EN MERCADONA MANUEL MACHADO, CON LA TARJETA : 5489133208360204 EL 2025-01-04 </c:v>
                  </c:pt>
                  <c:pt idx="1867">
                    <c:v>Apple pay: COMPRA EN ALCAMPO S A MORATALAZ, CON LA TARJETA : 5489133210353841 EL 2025-01-05 </c:v>
                  </c:pt>
                  <c:pt idx="1868">
                    <c:v>Apple pay: COMPRA EN DOLCE FINA, CON LA TARJETA : 5489133210353841 EL 2025-01-06 </c:v>
                  </c:pt>
                  <c:pt idx="1869">
                    <c:v>Apple pay: COMPRA EN VVZR HOSTELERIA SL, CON LA TARJETA : 5489133210353841 EL 2025-01-06 </c:v>
                  </c:pt>
                  <c:pt idx="1870">
                    <c:v>COMPRA EN APP CRTM, CON LA TARJETA : 5489133208360204 EL 2025-01-06 </c:v>
                  </c:pt>
                  <c:pt idx="1871">
                    <c:v>Apple pay: COMPRA EN LA ENCINA DE ZURBANO, CON LA TARJETA : 5489133210353841 EL 2025-01-07 </c:v>
                  </c:pt>
                  <c:pt idx="1872">
                    <c:v>COMPRA EN UBER *EATS, CON LA TARJETA : 5489133210353841 EL 2025-01-05 </c:v>
                  </c:pt>
                  <c:pt idx="1873">
                    <c:v>Apple pay: COMPRA EN Zettle_*DOBLE UVE OBRA, CON LA TARJETA : 5489133210353841 EL 2025-01-05 </c:v>
                  </c:pt>
                  <c:pt idx="1874">
                    <c:v>Apple pay: COMPRA EN RODILLA SANCHEZ, CON LA TARJETA : 5489133210353841 EL 2025-01-07 </c:v>
                  </c:pt>
                  <c:pt idx="1875">
                    <c:v>Apple pay: COMPRA EN RODILLA GOYA, CON LA TARJETA : 5489133210353841 EL 2025-01-07 </c:v>
                  </c:pt>
                  <c:pt idx="1876">
                    <c:v>RECIBO Naturgy Clientes, S.A.U. Nº RECIBO 0073 0100 755 CJGMLSD REF. MANDATO 000000259696 </c:v>
                  </c:pt>
                  <c:pt idx="1877">
                    <c:v>Apple pay: COMPRA EN PRIMARK LA VAGUADA, CON LA TARJETA : 5489133208122208 EL 2025-01-02 </c:v>
                  </c:pt>
                  <c:pt idx="1878">
                    <c:v>Apple pay: COMPRA EN RODILLA SANCHEZ, CON LA TARJETA : 5489133208122208 EL 2025-01-07 </c:v>
                  </c:pt>
                  <c:pt idx="1879">
                    <c:v>Apple pay: COMPRA EN RANRANTEI, CON LA TARJETA : 5489133210353841 EL 2025-01-08 </c:v>
                  </c:pt>
                  <c:pt idx="1880">
                    <c:v>Apple pay: COMPRA EN RODILLA SANCHEZ, CON LA TARJETA : 5489133210353841 EL 2025-01-08 </c:v>
                  </c:pt>
                  <c:pt idx="1881">
                    <c:v>Apple pay: COMPRA EN ALCAMPO S A MORATALAZ, CON LA TARJETA : 5489133208360204 EL 2025-01-08 </c:v>
                  </c:pt>
                  <c:pt idx="1882">
                    <c:v>Apple pay: COMPRA EN MNI*GLORIETA, CON LA TARJETA : 5489133210353841 EL 2025-01-07 </c:v>
                  </c:pt>
                  <c:pt idx="1883">
                    <c:v>COMPRA EN AMAZON* GY18192N5, CON LA TARJETA : 5489133210353841 EL 2025-01-07 </c:v>
                  </c:pt>
                  <c:pt idx="1884">
                    <c:v>Apple pay: COMPRA EN LA COCINA DE SAN ROMAN, CON LA TARJETA : 5489133210353841 EL 2025-01-09 </c:v>
                  </c:pt>
                  <c:pt idx="1885">
                    <c:v>Apple pay: COMPRA EN TARUFFI VAGUADA KIOSCO VA, CON LA TARJETA : 5489133210353841 EL 2025-01-10 </c:v>
                  </c:pt>
                  <c:pt idx="1886">
                    <c:v>Apple pay: COMPRA EN MATAKO, CON LA TARJETA : 5489133210353841 EL 2025-01-10 </c:v>
                  </c:pt>
                  <c:pt idx="1887">
                    <c:v>Apple pay: COMPRA EN ALCAMPO S A MORATALAZ, CON LA TARJETA : 5489133210353841 EL 2025-01-10 </c:v>
                  </c:pt>
                  <c:pt idx="1888">
                    <c:v>Apple pay: COMPRA EN MERCADONA MANUEL MACHADO, CON LA TARJETA : 5489133208360204 EL 2025-01-10 </c:v>
                  </c:pt>
                  <c:pt idx="1889">
                    <c:v>Apple pay: COMPRA EN ALCAMPO S A MORATALAZ, CON LA TARJETA : 5489133208360204 EL 2025-01-10 </c:v>
                  </c:pt>
                  <c:pt idx="1890">
                    <c:v>Apple pay: COMPRA EN MC DONALD'S VAGUADA, CON LA TARJETA : 5489133208122208 EL 2025-01-10 </c:v>
                  </c:pt>
                  <c:pt idx="1891">
                    <c:v>Apple pay: COMPRA EN DIVORARE GOYA., CON LA TARJETA : 5489133210353841 EL 2025-01-11 </c:v>
                  </c:pt>
                  <c:pt idx="1892">
                    <c:v>Apple pay: COMPRA EN JL8 MADRID, CON LA TARJETA : 5489133210353841 EL 2025-01-11 </c:v>
                  </c:pt>
                  <c:pt idx="1893">
                    <c:v>Apple pay: COMPRA EN LE PAIN QUOTIDIEN VELAZQU, CON LA TARJETA : 5489133210353841 EL 2025-01-11 </c:v>
                  </c:pt>
                  <c:pt idx="1894">
                    <c:v>Apple pay: COMPRA EN ALCAMPO S A MORATALAZ, CON LA TARJETA : 5489133208360204 EL 2025-01-11 </c:v>
                  </c:pt>
                  <c:pt idx="1895">
                    <c:v>Apple pay: COMPRA EN ZARA ESPA¥A, CON LA TARJETA : 5489133208122208 EL 2025-01-11 </c:v>
                  </c:pt>
                  <c:pt idx="1896">
                    <c:v>Apple pay: COMPRA EN MCDONALDS GOYA, CON LA TARJETA : 5489133208122208 EL 2025-01-11 </c:v>
                  </c:pt>
                  <c:pt idx="1897">
                    <c:v>Apple pay: COMPRA EN CORTEFIEL, S.A., CON LA TARJETA : 5489133208122208 EL 2025-01-11 </c:v>
                  </c:pt>
                  <c:pt idx="1898">
                    <c:v>Apple pay: COMPRA EN IKEA GOYA FOOD, CON LA TARJETA : 5489133208122208 EL 2025-01-11 </c:v>
                  </c:pt>
                  <c:pt idx="1899">
                    <c:v>Apple pay: COMPRA EN VIPS DR. ESQUERDO, CON LA TARJETA : 5489133210353841 EL 2025-01-12 </c:v>
                  </c:pt>
                  <c:pt idx="1900">
                    <c:v>COMISION POR COMPRAS REALIZADAS EN MONEDA NO EURO </c:v>
                  </c:pt>
                  <c:pt idx="1901">
                    <c:v>Apple pay: COMPRA EN JOBJELLY.IO, CON LA TARJETA : 5489133210353841 EL 2025-01-09 </c:v>
                  </c:pt>
                  <c:pt idx="1902">
                    <c:v>Apple pay: COMPRA EN PRIMARK LA VAGUADA, CON LA TARJETA : 5489133208122208 EL 2025-01-10 </c:v>
                  </c:pt>
                  <c:pt idx="1903">
                    <c:v>Apple pay: COMPRA EN PRIMARK CONDE PENALVER, CON LA TARJETA : 5489133208122208 EL 2025-01-11 </c:v>
                  </c:pt>
                  <c:pt idx="1904">
                    <c:v>Apple pay: COMPRA EN RODILLA SANCHEZ, CON LA TARJETA : 5489133208122208 EL 2025-01-14 </c:v>
                  </c:pt>
                  <c:pt idx="1905">
                    <c:v>Apple pay: COMPRA EN GIJON ST, CON LA TARJETA : 5489133210353841 EL 2025-01-15 </c:v>
                  </c:pt>
                  <c:pt idx="1906">
                    <c:v>COMPRA EN APPLE.COM/BILL, CON LA TARJETA : 5489133208360204 EL 2025-01-14 </c:v>
                  </c:pt>
                  <c:pt idx="1907">
                    <c:v>Apple pay: COMPRA EN MERCADONA MANUEL MACHADO, CON LA TARJETA : 5489133208360204 EL 2025-01-17 </c:v>
                  </c:pt>
                  <c:pt idx="1908">
                    <c:v>Apple pay: COMPRA EN LAURICCA, CON LA TARJETA : 5489133210353841 EL 2025-01-17 </c:v>
                  </c:pt>
                  <c:pt idx="1909">
                    <c:v>Apple pay: COMPRA EN SHUSI MATAKO, CON LA TARJETA : 5489133210353841 EL 2025-01-17 </c:v>
                  </c:pt>
                  <c:pt idx="1910">
                    <c:v>Apple pay: COMPRA EN ALCAMPO S A MORATALAZ, CON LA TARJETA : 5489133208360204 EL 2025-01-17 </c:v>
                  </c:pt>
                  <c:pt idx="1911">
                    <c:v>Apple pay: COMPRA EN RODILLA SANCHEZ, CON LA TARJETA : 5489133208122208 EL 2025-01-17 </c:v>
                  </c:pt>
                  <c:pt idx="1912">
                    <c:v>Apple pay: COMPRA EN GELATI DINO LA VAGUADA, CON LA TARJETA : 5489133210353841 EL 2025-01-18 </c:v>
                  </c:pt>
                  <c:pt idx="1913">
                    <c:v>COMPRA EN EL CORTE INGLES SPORTOWN, CON LA TARJETA : 5489133210353841 EL 2025-01-18 </c:v>
                  </c:pt>
                  <c:pt idx="1914">
                    <c:v>Apple pay: COMPRA EN OZONE BOWLING SUR, CON LA TARJETA : 5489133210353841 EL 2025-01-18 </c:v>
                  </c:pt>
                  <c:pt idx="1915">
                    <c:v>Apple pay: COMPRA EN MANOLO BAKES, CON LA TARJETA : 5489133210353841 EL 2025-01-19 </c:v>
                  </c:pt>
                  <c:pt idx="1916">
                    <c:v>Apple pay: COMPRA EN ALCAMPO S A MORATALAZ, CON LA TARJETA : 5489133208360204 EL 2025-01-19 </c:v>
                  </c:pt>
                  <c:pt idx="1917">
                    <c:v>Apple pay: COMPRA EN ACUARELA, CON LA TARJETA : 5489133210353841 EL 2025-01-20 </c:v>
                  </c:pt>
                  <c:pt idx="1918">
                    <c:v>Apple pay: COMPRA EN TOTO E PEPPINO, CON LA TARJETA : 5489133210353841 EL 2025-01-18 </c:v>
                  </c:pt>
                  <c:pt idx="1919">
                    <c:v>Apple pay: COMPRA EN PANISHOP DE LOS VINATEROS, CON LA TARJETA : 5489133208122208 EL 2025-01-20 </c:v>
                  </c:pt>
                  <c:pt idx="1920">
                    <c:v>BIZUM A FAVOR DE JENNY RODRIGUES ALVES CONCEPTO: medicina </c:v>
                  </c:pt>
                  <c:pt idx="1921">
                    <c:v>Apple pay: COMPRA EN MERCADONA MANUEL MACHADO, CON LA TARJETA : 5489133208360204 EL 2025-01-21 </c:v>
                  </c:pt>
                  <c:pt idx="1922">
                    <c:v>COMPRA EN UBER *EATS, CON LA TARJETA : 5489133210353841 EL 2025-01-19 </c:v>
                  </c:pt>
                  <c:pt idx="1923">
                    <c:v>Apple pay: COMPRA EN PANISHOP DE LOS VINATEROS, CON LA TARJETA : 5489133208360204 EL 2025-01-21 </c:v>
                  </c:pt>
                  <c:pt idx="1924">
                    <c:v>Apple pay: COMPRA EN ALCAMPO S A MORATALAZ, CON LA TARJETA : 5489133208360204 EL 2025-01-21 </c:v>
                  </c:pt>
                  <c:pt idx="1925">
                    <c:v>COMISION POR COMPRAS REALIZADAS EN MONEDA NO EURO </c:v>
                  </c:pt>
                  <c:pt idx="1926">
                    <c:v>COMPRA EN SSR CASTELLO-GOYA., CON LA TARJETA : 5489133210353841 EL 2025-01-22 </c:v>
                  </c:pt>
                  <c:pt idx="1927">
                    <c:v>COMPRA EN APP CRTM, CON LA TARJETA : 5489133208360204 EL 2025-01-22 </c:v>
                  </c:pt>
                  <c:pt idx="1928">
                    <c:v>Apple pay: COMPRA EN PANISHOP DE LOS VINATEROS, CON LA TARJETA : 5489133208360204 EL 2025-01-22 </c:v>
                  </c:pt>
                  <c:pt idx="1929">
                    <c:v>COMPRA EN OPENAI *CHATGPT SUBSCR, CON LA TARJETA : 5489133208360204 EL 2025-01-20 </c:v>
                  </c:pt>
                  <c:pt idx="1930">
                    <c:v>RECIBO ORANGE ESPAGNE S.A. Nº RECIBO 0073 0100 755 CJKWRVL REF. MANDATO OSP202308KENAN02276921506 </c:v>
                  </c:pt>
                  <c:pt idx="1931">
                    <c:v>TRANSFERENCIA A FAVOR DE PEREZ PANTO NICOLAS CONCEPTO: Mes siguiente </c:v>
                  </c:pt>
                  <c:pt idx="1932">
                    <c:v>Apple pay: COMPRA EN RODILLA SANCHEZ, CON LA TARJETA : 5489133208122208 EL 2025-01-24 </c:v>
                  </c:pt>
                  <c:pt idx="1933">
                    <c:v>Apple pay: COMPRA EN MERCADONA MANUEL MACHADO, CON LA TARJETA : 5489133208122208 EL 2025-01-25 </c:v>
                  </c:pt>
                  <c:pt idx="1934">
                    <c:v>Apple pay: COMPRA EN ALCAMPO S A MORATALAZ, CON LA TARJETA : 5489133208360204 EL 2025-01-25 </c:v>
                  </c:pt>
                  <c:pt idx="1935">
                    <c:v>Apple pay: COMPRA EN MCDONALDS-MORATALAZ, CON LA TARJETA : 5489133208122208 EL 2025-01-26 </c:v>
                  </c:pt>
                  <c:pt idx="1936">
                    <c:v>TRANSFERENCIA A FAVOR DE IBKR CONCEPTO: Inversiones Hermana e Hij </c:v>
                  </c:pt>
                  <c:pt idx="1937">
                    <c:v>Apple pay: COMPRA EN EMPANADISH* EMPANADISH, CON LA TARJETA : 5489133210353841 EL 2025-01-24 </c:v>
                  </c:pt>
                  <c:pt idx="1938">
                    <c:v>COMPRA EN UBER *EATS, CON LA TARJETA : 5489133210353841 EL 2025-01-25 </c:v>
                  </c:pt>
                  <c:pt idx="1939">
                    <c:v>RECIBO TotalEnergies ClientesSAU Nº RECIBO 0073 0100 755 CJLQWND REF. MANDATO NCESIGS241020230000000</c:v>
                  </c:pt>
                  <c:pt idx="1940">
                    <c:v>Apple pay: COMPRA EN MCDONALDS-MORATALAZ, CON LA TARJETA : 5489133208122208 EL 2025-01-30 </c:v>
                  </c:pt>
                  <c:pt idx="1941">
                    <c:v>RECIBO CAIXABANK PAYMENTS CONSUMER, E.f.c., E Nº RECIBO 0073 0100 755 CJMPYXL REF. MANDATO 202309651</c:v>
                  </c:pt>
                  <c:pt idx="1942">
                    <c:v>Apple pay: COMPRA EN ACUARELA, CON LA TARJETA : 5489133210353841 EL 2025-01-31 </c:v>
                  </c:pt>
                  <c:pt idx="1943">
                    <c:v>BIZUM A FAVOR DE JUAN DEL MORAL CHACIN CONCEPTO: sushi </c:v>
                  </c:pt>
                  <c:pt idx="1944">
                    <c:v>Apple pay: COMPRA EN MERCADONA MANUEL MACHADO, CON LA TARJETA : 5489133208122208 EL 2025-02-01 </c:v>
                  </c:pt>
                  <c:pt idx="1945">
                    <c:v>Apple pay: COMPRA EN LA CASA DE LAS AZOTEAS, CON LA TARJETA : 5489133210353841 EL 2025-02-01 </c:v>
                  </c:pt>
                  <c:pt idx="1946">
                    <c:v>Apple pay: COMPRA EN ALCAMPO S A MORATALAZ, CON LA TARJETA : 5489133208360204 EL 2025-02-01 </c:v>
                  </c:pt>
                  <c:pt idx="1947">
                    <c:v>Apple pay: COMPRA EN MANOLO BAKES, CON LA TARJETA : 5489133208122208 EL 2025-02-01 </c:v>
                  </c:pt>
                  <c:pt idx="1948">
                    <c:v>Apple pay: COMPRA EN IKEA GOYA FOOD, CON LA TARJETA : 5489133210353841 EL 2025-02-02 </c:v>
                  </c:pt>
                  <c:pt idx="1949">
                    <c:v>Apple pay: COMPRA EN XIN HON COMPLEMENTOS SL, CON LA TARJETA : 5489133208122208 EL 2025-02-02 </c:v>
                  </c:pt>
                  <c:pt idx="1950">
                    <c:v>Apple pay: COMPRA EN TIGER GOYA,20, CON LA TARJETA : 5489133208122208 EL 2025-02-02 </c:v>
                  </c:pt>
                  <c:pt idx="1951">
                    <c:v>Apple pay: COMPRA EN IKEA GOYA HFB, CON LA TARJETA : 5489133208122208 EL 2025-02-02 </c:v>
                  </c:pt>
                  <c:pt idx="1952">
                    <c:v>RECIBO Naturgy Clientes, S.A.U. Nº RECIBO 0073 0100 755 CJPGJHF REF. MANDATO 000000259696 </c:v>
                  </c:pt>
                  <c:pt idx="1953">
                    <c:v>RECIBO SANITAS S A DE SEGUROS Nº RECIBO 0073 0100 755 CJMHLGQ REF. MANDATO 800018385362 </c:v>
                  </c:pt>
                  <c:pt idx="1954">
                    <c:v>COMPRA EN UBER *EATS, CON LA TARJETA : 5489133210353841 EL 2025-02-01 </c:v>
                  </c:pt>
                  <c:pt idx="1955">
                    <c:v>Apple pay: COMPRA EN PRIMARK CONDE PENALVER, CON LA TARJETA : 5489133208122208 EL 2025-02-02 </c:v>
                  </c:pt>
                  <c:pt idx="1956">
                    <c:v>Apple pay: COMPRA EN RODILLA SANCHEZ, CON LA TARJETA : 5489133208122208 EL 2025-02-04 </c:v>
                  </c:pt>
                  <c:pt idx="1957">
                    <c:v>TRANSFERENCIA INMEDIATA A FAVOR DE Jesús Gonzalez CONCEPTO Alquiler </c:v>
                  </c:pt>
                  <c:pt idx="1958">
                    <c:v>COMISION POR COMPRAS REALIZADAS EN MONEDA NO EURO </c:v>
                  </c:pt>
                  <c:pt idx="1959">
                    <c:v>COMPRA EN UBER *EATS, CON LA TARJETA : 5489133210353841 EL 2025-02-04 </c:v>
                  </c:pt>
                  <c:pt idx="1960">
                    <c:v>Apple pay: COMPRA EN PANISHOP DE LOS VINATEROS, CON LA TARJETA : 5489133208122208 EL 2025-02-06 </c:v>
                  </c:pt>
                  <c:pt idx="1961">
                    <c:v>Apple pay: COMPRA EN MERCADONA MANUEL MACHADO, CON LA TARJETA : 5489133208360204 EL 2025-02-07 </c:v>
                  </c:pt>
                  <c:pt idx="1962">
                    <c:v>Apple pay: COMPRA EN BRANUELAS FRANQUICIAS SA, CON LA TARJETA : 5489133208122208 EL 2025-02-07 </c:v>
                  </c:pt>
                  <c:pt idx="1963">
                    <c:v>Apple pay: COMPRA EN CAFETERIA HERMOSILLA, CON LA TARJETA : 5489133210353841 EL 2025-02-09 </c:v>
                  </c:pt>
                  <c:pt idx="1964">
                    <c:v>Apple pay: COMPRA EN FIVE GUYS SPAIN SL, CON LA TARJETA : 5489133210353841 EL 2025-02-09 </c:v>
                  </c:pt>
                  <c:pt idx="1965">
                    <c:v>Apple pay: COMPRA EN MERCADONA MANUEL MACHADO, CON LA TARJETA : 5489133208360204 EL 2025-02-10 </c:v>
                  </c:pt>
                  <c:pt idx="1966">
                    <c:v>Apple pay: COMPRA EN SQ *NATA ARTESANOS, CON LA TARJETA : 5489133210353841 EL 2025-02-07 </c:v>
                  </c:pt>
                  <c:pt idx="1967">
                    <c:v>COMPRA EN UBER *EATS, CON LA TARJETA : 5489133210353841 EL 2025-02-08 </c:v>
                  </c:pt>
                  <c:pt idx="1968">
                    <c:v>Apple pay: COMPRA EN RODILLA SANCHEZ, CON LA TARJETA : 5489133208122208 EL 2025-02-10 </c:v>
                  </c:pt>
                  <c:pt idx="1969">
                    <c:v>BIZUM A FAVOR DE JENNY RODRIGUES ALVES CONCEPTO: merienda </c:v>
                  </c:pt>
                  <c:pt idx="1970">
                    <c:v>Apple pay: COMPRA EN CAFETERIA VIPS PELIGROS, CON LA TARJETA : 5489133210353841 EL 2025-02-11 </c:v>
                  </c:pt>
                  <c:pt idx="1971">
                    <c:v>Apple pay: COMPRA EN WOW GRAN VIA, CON LA TARJETA : 5489133210353841 EL 2025-02-11 </c:v>
                  </c:pt>
                  <c:pt idx="1972">
                    <c:v>Apple pay: COMPRA EN RemittVen, CON LA TARJETA : 5489133210353841 EL 2025-02-09 </c:v>
                  </c:pt>
                  <c:pt idx="1973">
                    <c:v>Apple pay: COMPRA EN SQ *NATA ARTESANOS, CON LA TARJETA : 5489133210353841 EL 2025-02-09 </c:v>
                  </c:pt>
                  <c:pt idx="1974">
                    <c:v>COMPRA EN UBER *EATS, CON LA TARJETA : 5489133210353841 EL 2025-02-09 </c:v>
                  </c:pt>
                  <c:pt idx="1975">
                    <c:v>Apple pay: COMPRA EN VIENA CAPELLANES GOYA, CON LA TARJETA : 5489133210353841 EL 2025-02-11 </c:v>
                  </c:pt>
                  <c:pt idx="1976">
                    <c:v>Apple pay: COMPRA EN Revolut**0164*, CON LA TARJETA : 5489133210353841 EL 2025-02-10 </c:v>
                  </c:pt>
                  <c:pt idx="1977">
                    <c:v>Apple pay: COMPRA EN TIGER GOYA,20, CON LA TARJETA : 5489133208122208 EL 2025-02-12 </c:v>
                  </c:pt>
                  <c:pt idx="1978">
                    <c:v>Apple pay: COMPRA EN MAISON KAYSER RETIRO, CON LA TARJETA : 5489133210353841 EL 2025-02-13 </c:v>
                  </c:pt>
                  <c:pt idx="1979">
                    <c:v>Apple pay: COMPRA EN SELLA BAKERY, CON LA TARJETA : 5489133208122208 EL 2025-02-13 </c:v>
                  </c:pt>
                  <c:pt idx="1980">
                    <c:v>Apple pay: COMPRA EN MERCADONA MANUEL MACHADO, CON LA TARJETA : 5489133208360204 EL 2025-02-14 </c:v>
                  </c:pt>
                  <c:pt idx="1981">
                    <c:v>Apple pay: COMPRA EN PUNTO DE ENCUENTRO, CON LA TARJETA : 5489133210353841 EL 2025-02-14 </c:v>
                  </c:pt>
                  <c:pt idx="1982">
                    <c:v>Apple pay: COMPRA EN BLOOMS, CON LA TARJETA : 5489133210353841 EL 2025-02-14 </c:v>
                  </c:pt>
                  <c:pt idx="1983">
                    <c:v>Apple pay: COMPRA EN ALCAMPO S A MORATALAZ, CON LA TARJETA : 5489133208360204 EL 2025-02-14 </c:v>
                  </c:pt>
                  <c:pt idx="1984">
                    <c:v>Apple pay: COMPRA EN IKEA GOYA FOOD, CON LA TARJETA : 5489133208122208 EL 2025-02-14 </c:v>
                  </c:pt>
                  <c:pt idx="1985">
                    <c:v>Apple pay: COMPRA EN BOUTIQUE LINDT GOYA, CON LA TARJETA : 5489133208122208 EL 2025-02-14 </c:v>
                  </c:pt>
                  <c:pt idx="1986">
                    <c:v>Apple pay: COMPRA EN VIENA CAPELLANES GENOVA 2, CON LA TARJETA : 5489133208122208 EL 2025-02-14 </c:v>
                  </c:pt>
                  <c:pt idx="1987">
                    <c:v>Google pay: COMPRA EN MERCADONA MANUEL MACHADO, CON LA TARJETA : 5489133208360204 EL 2025-02-15 </c:v>
                  </c:pt>
                  <c:pt idx="1988">
                    <c:v>DISPOSICION EN CAJERO CON LA TARJETA 5489133210353841, COMISION 0,00, EL 2025-02-15 </c:v>
                  </c:pt>
                  <c:pt idx="1989">
                    <c:v>Apple pay: COMPRA EN VVZR HOSTELERIA SL, CON LA TARJETA : 5489133210353841 EL 2025-02-15 </c:v>
                  </c:pt>
                  <c:pt idx="1990">
                    <c:v>Apple pay: COMPRA EN LA PANERA ROSA MESONERO, CON LA TARJETA : 5489133210353841 EL 2025-02-15 </c:v>
                  </c:pt>
                  <c:pt idx="1991">
                    <c:v>Apple pay: COMPRA EN FRIDAY,S PELIGROS, CON LA TARJETA : 5489133210353841 EL 2025-02-15 </c:v>
                  </c:pt>
                  <c:pt idx="1992">
                    <c:v>Apple pay: COMPRA EN CHICHIRIVICHE, CON LA TARJETA : 5489133210353841 EL 2025-02-15 </c:v>
                  </c:pt>
                  <c:pt idx="1993">
                    <c:v>Apple pay: COMPRA EN ALCAMPO S A MORATALAZ, CON LA TARJETA : 5489133208360204 EL 2025-02-15 </c:v>
                  </c:pt>
                  <c:pt idx="1994">
                    <c:v>Apple pay: COMPRA EN FARMACIA BLANCA GRAGER, CON LA TARJETA : 5489133208360204 EL 2025-02-15 </c:v>
                  </c:pt>
                  <c:pt idx="1995">
                    <c:v>DISPOSICION EN CAJERO CON LA TARJETA 5489133208122208, COMISION 0,00, EL 2025-02-15 </c:v>
                  </c:pt>
                  <c:pt idx="1996">
                    <c:v>Apple pay: COMPRA EN HELADOS MAISON GLACE ESPA, CON LA TARJETA : 5489133210353841 EL 2025-02-16 </c:v>
                  </c:pt>
                  <c:pt idx="1997">
                    <c:v>Apple pay: COMPRA EN HOTEL PASADOIRO, CON LA TARJETA : 5489133210353841 EL 2025-02-16 </c:v>
                  </c:pt>
                  <c:pt idx="1998">
                    <c:v>Apple pay: COMPRA EN D PICNIC, CON LA TARJETA : 5489133210353841 EL 2025-02-17 </c:v>
                  </c:pt>
                  <c:pt idx="1999">
                    <c:v>COMPRA EN UBER *EATS, CON LA TARJETA : 5489133210353841 EL 2025-02-12 </c:v>
                  </c:pt>
                  <c:pt idx="2000">
                    <c:v>Apple pay: COMPRA EN MCDONALDS-MORATALAZ, CON LA TARJETA : 5489133210353841 EL 2025-02-17 </c:v>
                  </c:pt>
                  <c:pt idx="2001">
                    <c:v>COMPRA EN APPLE.COM/BILL, CON LA TARJETA : 5489133208360204 EL 2025-02-13 </c:v>
                  </c:pt>
                  <c:pt idx="2002">
                    <c:v>Google pay: COMPRA EN ALCAMPO S A MORATALAZ, CON LA TARJETA : 5489133208360204 EL 2025-02-17 </c:v>
                  </c:pt>
                  <c:pt idx="2003">
                    <c:v>Apple pay: COMPRA EN RODILLA SANCHEZ, CON LA TARJETA : 5489133208122208 EL 2025-02-17 </c:v>
                  </c:pt>
                  <c:pt idx="2004">
                    <c:v>COMISION POR COMPRAS REALIZADAS EN MONEDA NO EURO </c:v>
                  </c:pt>
                  <c:pt idx="2005">
                    <c:v>Apple pay: COMPRA EN MERCADONA MANUEL MACHADO, CON LA TARJETA : 5489133208360204 EL 2025-02-18 </c:v>
                  </c:pt>
                  <c:pt idx="2006">
                    <c:v>Apple pay: COMPRA EN IBERIA LAE SA, CON LA TARJETA : 5489133210353841 EL 2025-02-16 </c:v>
                  </c:pt>
                  <c:pt idx="2007">
                    <c:v>COMPRA EN UBER *TRIP, CON LA TARJETA : 5489133210353841 EL 2025-02-16 </c:v>
                  </c:pt>
                  <c:pt idx="2008">
                    <c:v>Apple pay: COMPRA EN PANARIA PRINCIPE DE VERGA, CON LA TARJETA : 5489133208122208 EL 2025-02-18 </c:v>
                  </c:pt>
                  <c:pt idx="2009">
                    <c:v>Apple pay: COMPRA EN RemittVen, CON LA TARJETA : 5489133210353841 EL 2025-02-18 </c:v>
                  </c:pt>
                  <c:pt idx="2010">
                    <c:v>Apple pay: COMPRA EN RODILLA SANCHEZ, CON LA TARJETA : 5489133208122208 EL 2025-02-20 </c:v>
                  </c:pt>
                  <c:pt idx="2011">
                    <c:v>Apple pay: COMPRA EN MERCADONA MANUEL MACHADO, CON LA TARJETA : 5489133208360204 EL 2025-02-21 </c:v>
                  </c:pt>
                  <c:pt idx="2012">
                    <c:v>Apple pay: COMPRA EN MCDONALDS-MORATALAZ, CON LA TARJETA : 5489133210353841 EL 2025-02-21 </c:v>
                  </c:pt>
                  <c:pt idx="2013">
                    <c:v>Apple pay: COMPRA EN ALCAMPO S A MORATALAZ, CON LA TARJETA : 5489133208360204 EL 2025-02-21 </c:v>
                  </c:pt>
                  <c:pt idx="2014">
                    <c:v>RECIBO ORANGE ESPAGNE S.A. Nº RECIBO 0073 0100 755 CJVDPLD REF. MANDATO OSP202308KENAN02276921506 </c:v>
                  </c:pt>
                  <c:pt idx="2015">
                    <c:v>Apple pay: COMPRA EN VVZR HOSTELERIA SL, CON LA TARJETA : 5489133208122208 EL 2025-02-21 </c:v>
                  </c:pt>
                  <c:pt idx="2016">
                    <c:v>Apple pay: COMPRA EN HELADOS MAISON GLACEE ESP, CON LA TARJETA : 5489133208122208 EL 2025-02-23 </c:v>
                  </c:pt>
                  <c:pt idx="2017">
                    <c:v>Apple pay: COMPRA EN RODILLA SANCHEZ, CON LA TARJETA : 5489133208122208 EL 2025-02-23 </c:v>
                  </c:pt>
                  <c:pt idx="2018">
                    <c:v>COMISION POR COMPRAS REALIZADAS EN MONEDA NO EURO </c:v>
                  </c:pt>
                  <c:pt idx="2019">
                    <c:v>TRANSFERENCIA A FAVOR DE IBKR CONCEPTO: Inversiones Hermana e Hij </c:v>
                  </c:pt>
                  <c:pt idx="2020">
                    <c:v>COMPRA EN OPENAI *CHATGPT SUBSCR, CON LA TARJETA : 5489133208360204 EL 2025-02-20 </c:v>
                  </c:pt>
                  <c:pt idx="2021">
                    <c:v>Apple pay: COMPRA EN RODILLA SANCHEZ, CON LA TARJETA : 5489133208122208 EL 2025-02-24 </c:v>
                  </c:pt>
                  <c:pt idx="2022">
                    <c:v>COMPRA EN UBER *EATS, CON LA TARJETA : 5489133210353841 EL 2025-02-22 </c:v>
                  </c:pt>
                  <c:pt idx="2023">
                    <c:v>COMPRA EN VIENA CAPELLANES GOYA, CON LA TARJETA : 5489133210353841 EL 2025-02-25 </c:v>
                  </c:pt>
                  <c:pt idx="2024">
                    <c:v>Apple pay: COMPRA EN PANISHOP DE LOS VINATEROS, CON LA TARJETA : 5489133208122208 EL 2025-02-25 </c:v>
                  </c:pt>
                  <c:pt idx="2025">
                    <c:v>COMISION POR COMPRAS REALIZADAS EN MONEDA NO EURO </c:v>
                  </c:pt>
                  <c:pt idx="2026">
                    <c:v>Apple pay: COMPRA EN MERCADONA MANUEL MACHADO, CON LA TARJETA : 5489133208360204 EL 2025-02-26 </c:v>
                  </c:pt>
                  <c:pt idx="2027">
                    <c:v>Apple pay: COMPRA EN QATARAIRWAYSINFLIGHT, CON LA TARJETA : 5489133210353841 EL 2025-02-24 </c:v>
                  </c:pt>
                  <c:pt idx="2028">
                    <c:v>Apple pay: COMPRA EN MAISON KAYSER RETIRO, CON LA TARJETA : 5489133210353841 EL 2025-02-26 </c:v>
                  </c:pt>
                  <c:pt idx="2029">
                    <c:v>Apple pay: COMPRA EN MATAKO, CON LA TARJETA : 5489133210353841 EL 2025-02-27 </c:v>
                  </c:pt>
                  <c:pt idx="2030">
                    <c:v>Apple pay: COMPRA EN MAISON KAYSER RETIRO, CON LA TARJETA : 5489133210353841 EL 2025-02-27 </c:v>
                  </c:pt>
                  <c:pt idx="2031">
                    <c:v>BIZUM A FAVOR DE MARIA PEDRO MUNOZ CONCEPTO: Juan cortes </c:v>
                  </c:pt>
                  <c:pt idx="2032">
                    <c:v>COMPRA EN APP CRTM, CON LA TARJETA : 5489133208360204 EL 2025-02-27 </c:v>
                  </c:pt>
                  <c:pt idx="2033">
                    <c:v>TRANSFERENCIA A FAVOR DE IBKR CONCEPTO: U6384508 / NICOLAS D Perez </c:v>
                  </c:pt>
                  <c:pt idx="2034">
                    <c:v>Apple pay: COMPRA EN MERCADONA MANUEL MACHADO, CON LA TARJETA : 5489133208360204 EL 2025-02-28 </c:v>
                  </c:pt>
                  <c:pt idx="2035">
                    <c:v>Apple pay: COMPRA EN Revolut**0164*, CON LA TARJETA : 5489133210353841 EL 2025-02-26 </c:v>
                  </c:pt>
                  <c:pt idx="2036">
                    <c:v>Apple pay: COMPRA EN ALCAMPO S A MORATALAZ, CON LA TARJETA : 5489133208360204 EL 2025-02-28 </c:v>
                  </c:pt>
                  <c:pt idx="2037">
                    <c:v>Apple pay: COMPRA EN CARNICERIA ALONSO - MANUE, CON LA TARJETA : 5489133208360204 EL 2025-02-28 </c:v>
                  </c:pt>
                  <c:pt idx="2038">
                    <c:v>Apple pay: COMPRA EN MCDONALDS-MORATALAZ, CON LA TARJETA : 5489133208122208 EL 2025-02-28 </c:v>
                  </c:pt>
                  <c:pt idx="2039">
                    <c:v>RECIBO CAIXABANK PAYMENTS CONSUMER, E.f.c., E Nº RECIBO 0073 0100 755 CJXCLDF REF. MANDATO 202309651</c:v>
                  </c:pt>
                  <c:pt idx="2040">
                    <c:v>LIQUIDACION DE LA TARJETA DE CREDITO 0073 0100 500 0529439 </c:v>
                  </c:pt>
                  <c:pt idx="2041">
                    <c:v>Apple pay: COMPRA EN MERCADONA MANUEL MACHADO, CON LA TARJETA : 5489133208360204 EL 2025-03-01 </c:v>
                  </c:pt>
                  <c:pt idx="2042">
                    <c:v>Apple pay: COMPRA EN GADGETS COCINA, CON LA TARJETA : 5489133210353841 EL 2025-03-01 </c:v>
                  </c:pt>
                  <c:pt idx="2043">
                    <c:v>Apple pay: COMPRA EN MAISON KAYSER ZURBANO, CON LA TARJETA : 5489133210353841 EL 2025-03-01 </c:v>
                  </c:pt>
                  <c:pt idx="2044">
                    <c:v>Apple pay: COMPRA EN ZUCCARU, CON LA TARJETA : 5489133210353841 EL 2025-03-01 </c:v>
                  </c:pt>
                  <c:pt idx="2045">
                    <c:v>Apple pay: COMPRA EN MATAKO, CON LA TARJETA : 5489133210353841 EL 2025-03-01 </c:v>
                  </c:pt>
                  <c:pt idx="2046">
                    <c:v>Apple pay: COMPRA EN FRUTAS SAMPINMA, CON LA TARJETA : 5489133208360204 EL 2025-03-02 </c:v>
                  </c:pt>
                  <c:pt idx="2047">
                    <c:v>Apple pay: COMPRA EN ALCAMPO S A MORATALAZ, CON LA TARJETA : 5489133210353841 EL 2025-03-02 </c:v>
                  </c:pt>
                  <c:pt idx="2048">
                    <c:v>Apple pay: COMPRA EN SPRINGFIELD, CON LA TARJETA : 5489133210353841 EL 2025-03-02 </c:v>
                  </c:pt>
                  <c:pt idx="2049">
                    <c:v>Apple pay: COMPRA EN ZARA, CON LA TARJETA : 5489133210353841 EL 2025-03-02 </c:v>
                  </c:pt>
                  <c:pt idx="2050">
                    <c:v>TRANSFERENCIA A FAVOR DE Jesús Gonzalez </c:v>
                  </c:pt>
                  <c:pt idx="2051">
                    <c:v>Google pay: COMPRA EN MERCADONA MANUEL MACHADO, CON LA TARJETA : 5489133208360204 EL 2025-03-03 </c:v>
                  </c:pt>
                  <c:pt idx="2052">
                    <c:v>RECIBO SANITAS S A DE SEGUROS Nº RECIBO 0073 0100 755 CJWFFXJ REF. MANDATO 800018385362 </c:v>
                  </c:pt>
                  <c:pt idx="2053">
                    <c:v>Apple pay: COMPRA EN RemittVen, CON LA TARJETA : 5489133210353841 EL 2025-03-01 </c:v>
                  </c:pt>
                  <c:pt idx="2054">
                    <c:v>Apple pay: COMPRA EN PORTOSIN, CON LA TARJETA : 5489133210353841 EL 2025-03-03 </c:v>
                  </c:pt>
                  <c:pt idx="2055">
                    <c:v>COMPRA EN APP CRTM, CON LA TARJETA : 5489133208360204 EL 2025-03-04 </c:v>
                  </c:pt>
                  <c:pt idx="2056">
                    <c:v>Apple pay: COMPRA EN KFC MORATALAZ 124, CON LA TARJETA : 5489133210353841 EL 2025-03-04 </c:v>
                  </c:pt>
                  <c:pt idx="2057">
                    <c:v>Apple pay: COMPRA EN SP MARITTA, CON LA TARJETA : 5489133210353841 EL 2025-03-02 </c:v>
                  </c:pt>
                  <c:pt idx="2058">
                    <c:v>Apple pay: COMPRA EN HUMITA COFFEE, CON LA TARJETA : 5489133210353841 EL 2025-03-04 </c:v>
                  </c:pt>
                  <c:pt idx="2059">
                    <c:v>Apple pay: COMPRA EN RODILLA SANCHEZ, CON LA TARJETA : 5489133210353841 EL 2025-03-04 </c:v>
                  </c:pt>
                  <c:pt idx="2060">
                    <c:v>Apple pay: COMPRA EN MERCADONA MANUEL MACHADO, CON LA TARJETA : 5489133208360204 EL 2025-03-05 </c:v>
                  </c:pt>
                  <c:pt idx="2061">
                    <c:v>Apple pay: COMPRA EN SERCO MENSAJERIA, CON LA TARJETA : 5489133210353841 EL 2025-03-05 </c:v>
                  </c:pt>
                  <c:pt idx="2062">
                    <c:v>Apple pay: COMPRA EN RODILLA SANCHEZ, CON LA TARJETA : 5489133210353841 EL 2025-03-05 </c:v>
                  </c:pt>
                  <c:pt idx="2063">
                    <c:v>Apple pay: COMPRA EN TOSTADO CLUB, CON LA TARJETA : 5489133210353841 EL 2025-03-06 </c:v>
                  </c:pt>
                  <c:pt idx="2064">
                    <c:v>Apple pay: COMPRA EN ALCAMPO S A MORATALAZ, CON LA TARJETA : 5489133208360204 EL 2025-03-07 </c:v>
                  </c:pt>
                  <c:pt idx="2065">
                    <c:v>Apple pay: COMPRA EN MERCADONA MANUEL MACHADO, CON LA TARJETA : 5489133208360204 EL 2025-03-07 </c:v>
                  </c:pt>
                  <c:pt idx="2066">
                    <c:v>Apple pay: COMPRA EN ACUARELA, CON LA TARJETA : 5489133210353841 EL 2025-03-07 </c:v>
                  </c:pt>
                  <c:pt idx="2067">
                    <c:v>COMPRA EN UBER *EATS, CON LA TARJETA : 5489133210353841 EL 2025-03-05 </c:v>
                  </c:pt>
                  <c:pt idx="2068">
                    <c:v>Apple pay: COMPRA EN Revolut**0164*, CON LA TARJETA : 5489133210353841 EL 2025-03-05 </c:v>
                  </c:pt>
                  <c:pt idx="2069">
                    <c:v>Apple pay: COMPRA EN TOSTADO CLUB, CON LA TARJETA : 5489133210353841 EL 2025-03-07 </c:v>
                  </c:pt>
                  <c:pt idx="2070">
                    <c:v>Apple pay: COMPRA EN MCDONALDS-MORATALAZ, CON LA TARJETA : 5489133208122208 EL 2025-03-07 </c:v>
                  </c:pt>
                  <c:pt idx="2071">
                    <c:v>Apple pay: COMPRA EN MERCADONA MANUEL MACHADO, CON LA TARJETA : 5489133208360204 EL 2025-03-08 </c:v>
                  </c:pt>
                  <c:pt idx="2072">
                    <c:v>Apple pay: COMPRA EN PANISHOP DE LOS VINATEROS, CON LA TARJETA : 5489133208360204 EL 2025-03-08 </c:v>
                  </c:pt>
                  <c:pt idx="2073">
                    <c:v>Apple pay: COMPRA EN ALCAMPO S A MORATALAZ, CON LA TARJETA : 5489133208360204 EL 2025-03-08 </c:v>
                  </c:pt>
                  <c:pt idx="2074">
                    <c:v>Apple pay: COMPRA EN MERCADONA MANUEL MACHADO, CON LA TARJETA : 5489133208122208 EL 2025-03-08 </c:v>
                  </c:pt>
                  <c:pt idx="2075">
                    <c:v>Apple pay: COMPRA EN ALCAMPO S A MORATALAZ, CON LA TARJETA : 5489133208360204 EL 2025-03-09 </c:v>
                  </c:pt>
                  <c:pt idx="2076">
                    <c:v>Apple pay: COMPRA EN CIBER LOCUTORIO VINATEROS, CON LA TARJETA : 5489133210353841 EL 2025-03-09 </c:v>
                  </c:pt>
                  <c:pt idx="2077">
                    <c:v>Apple pay: COMPRA EN SQ *VASO D'ESQUINA, CON LA TARJETA : 5489133210353841 EL 2025-03-08 </c:v>
                  </c:pt>
                  <c:pt idx="2078">
                    <c:v>COMPRA EN AMAZON* R252O87J4, CON LA TARJETA : 5489133210353841 EL 2025-03-06 </c:v>
                  </c:pt>
                  <c:pt idx="2079">
                    <c:v>COMPRA EN UBER *EATS HELP.UBER.C, CON LA TARJETA : 5489133210353841 EL 2025-03-08 </c:v>
                  </c:pt>
                  <c:pt idx="2080">
                    <c:v>RECIBO Naturgy Clientes, S.A.U. Nº RECIBO 0073 0100 755 CKCKCSJ REF. MANDATO 000000259696 </c:v>
                  </c:pt>
                  <c:pt idx="2081">
                    <c:v>Apple pay: COMPRA EN PUNTO DE ENCUENTRO, CON LA TARJETA : 5489133210353841 EL 2025-03-11 </c:v>
                  </c:pt>
                  <c:pt idx="2082">
                    <c:v>COMPRA EN UBER *EATS, CON LA TARJETA : 5489133210353841 EL 2025-03-09 </c:v>
                  </c:pt>
                  <c:pt idx="2083">
                    <c:v>Apple pay: COMPRA EN MAISON KAYSER ZURBANO, CON LA TARJETA : 5489133208122208 EL 2025-03-11 </c:v>
                  </c:pt>
                  <c:pt idx="2084">
                    <c:v>Apple pay: COMPRA EN CREPES &amp; WAFFLES, CON LA TARJETA : 5489133210353841 EL 2025-03-12 </c:v>
                  </c:pt>
                  <c:pt idx="2085">
                    <c:v>Apple pay: COMPRA EN VIENA CAPELLANES GENOVA 2, CON LA TARJETA : 5489133210353841 EL 2025-03-12 </c:v>
                  </c:pt>
                  <c:pt idx="2086">
                    <c:v>Apple pay: COMPRA EN VIENA CAPELLANES GENOVA 2, CON LA TARJETA : 5489133208122208 EL 2025-03-12 </c:v>
                  </c:pt>
                  <c:pt idx="2087">
                    <c:v>Apple pay: COMPRA EN MERCADONA MANUEL MACHADO, CON LA TARJETA : 5489133208360204 EL 2025-03-13 </c:v>
                  </c:pt>
                  <c:pt idx="2088">
                    <c:v>Apple pay: COMPRA EN MERCADONA MANUEL MACHADO, CON LA TARJETA : 5489133208360204 EL 2025-03-14 </c:v>
                  </c:pt>
                  <c:pt idx="2089">
                    <c:v>Apple pay: COMPRA EN PORTOSIN, CON LA TARJETA : 5489133210353841 EL 2025-03-14 </c:v>
                  </c:pt>
                  <c:pt idx="2090">
                    <c:v>Apple pay: COMPRA EN GOYA, CON LA TARJETA : 5489133208122208 EL 2025-03-15 </c:v>
                  </c:pt>
                  <c:pt idx="2091">
                    <c:v>Apple pay: COMPRA EN LOS TORREZNOS -GOYA-, CON LA TARJETA : 5489133210353841 EL 2025-03-15 </c:v>
                  </c:pt>
                  <c:pt idx="2092">
                    <c:v>Apple pay: COMPRA EN SPRINGFIELD, CON LA TARJETA : 5489133210353841 EL 2025-03-15 </c:v>
                  </c:pt>
                  <c:pt idx="2093">
                    <c:v>Apple pay: COMPRA EN RAWCOCO GREEN BAR, CON LA TARJETA : 5489133210353841 EL 2025-03-15 </c:v>
                  </c:pt>
                  <c:pt idx="2094">
                    <c:v>Apple pay: COMPRA EN DREAMFIT MORATALAZ, CON LA TARJETA : 5489133208360204 EL 2025-03-16 </c:v>
                  </c:pt>
                  <c:pt idx="2095">
                    <c:v>Apple pay: COMPRA EN CIBER LOCUTORIO VINATEROS, CON LA TARJETA : 5489133210353841 EL 2025-03-16 </c:v>
                  </c:pt>
                  <c:pt idx="2096">
                    <c:v>Apple pay: COMPRA EN ALCAMPO S A MORATALAZ, CON LA TARJETA : 5489133210353841 EL 2025-03-16 </c:v>
                  </c:pt>
                  <c:pt idx="2097">
                    <c:v>Apple pay: COMPRA EN BORBEEN, CON LA TARJETA : 5489133210353841 EL 2025-03-16 </c:v>
                  </c:pt>
                  <c:pt idx="2098">
                    <c:v>TRANSFERENCIA A FAVOR DE PEREZ PANTO NICOLAS CONCEPTO: Pagos mensuales </c:v>
                  </c:pt>
                  <c:pt idx="2099">
                    <c:v>Apple pay: COMPRA EN MERCADONA MANUEL MACHADO, CON LA TARJETA : 5489133208360204 EL 2025-03-17 </c:v>
                  </c:pt>
                  <c:pt idx="2100">
                    <c:v>COMPRA EN APPLE.COM/BILL, CON LA TARJETA : 5489133208360204 EL 2025-03-13 </c:v>
                  </c:pt>
                  <c:pt idx="2101">
                    <c:v>Apple pay: COMPRA EN PORTOSIN, CON LA TARJETA : 5489133210353841 EL 2025-03-17 </c:v>
                  </c:pt>
                  <c:pt idx="2102">
                    <c:v>Apple pay: COMPRA EN TAXI LICEN 4977, CON LA TARJETA : 5489133208122208 EL 2025-03-18 </c:v>
                  </c:pt>
                  <c:pt idx="2103">
                    <c:v>Apple pay: COMPRA EN BRIEF ATOCHA, CON LA TARJETA : 5489133208122208 EL 2025-03-18 </c:v>
                  </c:pt>
                  <c:pt idx="2104">
                    <c:v>Apple pay: COMPRA EN ROOST CHICKEN P. VERGARA, CON LA TARJETA : 5489133210353841 EL 2025-03-18 </c:v>
                  </c:pt>
                  <c:pt idx="2105">
                    <c:v>Apple pay: COMPRA EN MATAKO, CON LA TARJETA : 5489133210353841 EL 2025-03-18 </c:v>
                  </c:pt>
                  <c:pt idx="2106">
                    <c:v>COMPRA EN AMAZON* RI3YS85V4, CON LA TARJETA : 5489133210353841 EL 2025-03-16 </c:v>
                  </c:pt>
                  <c:pt idx="2107">
                    <c:v>Apple pay: COMPRA EN PRIMARK CONDE PENALVER, CON LA TARJETA : 5489133210353841 EL 2025-03-16 </c:v>
                  </c:pt>
                  <c:pt idx="2108">
                    <c:v>Apple pay: COMPRA EN SQ *RELLENO FOODS SL, CON LA TARJETA : 5489133210353841 EL 2025-03-16 </c:v>
                  </c:pt>
                  <c:pt idx="2109">
                    <c:v>Apple pay: COMPRA EN Springfield, CON LA TARJETA : 5489133210353841 EL 2025-03-16 </c:v>
                  </c:pt>
                  <c:pt idx="2110">
                    <c:v>Apple pay: COMPRA EN SILVIA GALLEGO BARRASUS, CON LA TARJETA : 5489133210353841 EL 2025-03-18 </c:v>
                  </c:pt>
                  <c:pt idx="2111">
                    <c:v>Apple pay: COMPRA EN PUNTO DE ENCUENTRO, CON LA TARJETA : 5489133210353841 EL 2025-03-19 </c:v>
                  </c:pt>
                  <c:pt idx="2112">
                    <c:v>Apple pay: COMPRA EN RemittVen, CON LA TARJETA : 5489133210353841 EL 2025-03-17 </c:v>
                  </c:pt>
                  <c:pt idx="2113">
                    <c:v>COMPRA EN SSR CASTELLO-GOYA., CON LA TARJETA : 5489133210353841 EL 2025-03-19 </c:v>
                  </c:pt>
                  <c:pt idx="2114">
                    <c:v>Apple pay: COMPRA EN PORTOSIN, CON LA TARJETA : 5489133210353841 EL 2025-03-19 </c:v>
                  </c:pt>
                  <c:pt idx="2115">
                    <c:v>Apple pay: COMPRA EN UBR* PENDING.UBER.COM, CON LA TARJETA : 5489133208122208 EL 2025-03-17 </c:v>
                  </c:pt>
                  <c:pt idx="2116">
                    <c:v>Apple pay: COMPRA EN SELLA BAKERY, CON LA TARJETA : 5489133208122208 EL 2025-03-20 </c:v>
                  </c:pt>
                  <c:pt idx="2117">
                    <c:v>Apple pay: COMPRA EN HIPERBAZAR, CON LA TARJETA : 5489133208122208 EL 2025-03-21 </c:v>
                  </c:pt>
                  <c:pt idx="2118">
                    <c:v>Apple pay: COMPRA EN PAPA JOHNS MORATALAZ, CON LA TARJETA : 5489133208122208 EL 2025-03-21 </c:v>
                  </c:pt>
                  <c:pt idx="2119">
                    <c:v>Apple pay: COMPRA EN SELLA BAKERY, CON LA TARJETA : 5489133208122208 EL 2025-03-21 </c:v>
                  </c:pt>
                  <c:pt idx="2120">
                    <c:v>Apple pay: COMPRA EN ALCAMPO S A MORATALAZ, CON LA TARJETA : 5489133208360204 EL 2025-03-21 </c:v>
                  </c:pt>
                  <c:pt idx="2121">
                    <c:v>Apple pay: COMPRA EN MERCADONA MANUEL MACHADO, CON LA TARJETA : 5489133208360204 EL 2025-03-21 </c:v>
                  </c:pt>
                  <c:pt idx="2122">
                    <c:v>RECIBO ORANGE ESPAGNE S.A. Nº RECIBO 0073 0100 755 CKFHCDT REF. MANDATO OSP202308KENAN02276921506 </c:v>
                  </c:pt>
                  <c:pt idx="2123">
                    <c:v>Apple pay: COMPRA EN MERCADONA MANUEL MACHADO, CON LA TARJETA : 5489133208122208 EL 2025-03-22 </c:v>
                  </c:pt>
                  <c:pt idx="2124">
                    <c:v>Apple pay: COMPRA EN HIPERBAZAR, CON LA TARJETA : 5489133208122208 EL 2025-03-22 </c:v>
                  </c:pt>
                  <c:pt idx="2125">
                    <c:v>Apple pay: COMPRA EN TACHIRA FOOD, CON LA TARJETA : 5489133210353841 EL 2025-03-22 </c:v>
                  </c:pt>
                  <c:pt idx="2126">
                    <c:v>Apple pay: COMPRA EN HIPERBAZAR, CON LA TARJETA : 5489133210353841 EL 2025-03-22 </c:v>
                  </c:pt>
                  <c:pt idx="2127">
                    <c:v>Apple pay: COMPRA EN ALCAMPO S A MORATALAZ, CON LA TARJETA : 5489133210353841 EL 2025-03-22 </c:v>
                  </c:pt>
                  <c:pt idx="2128">
                    <c:v>Apple pay: COMPRA EN PUNTO DE ENCUENTRO, CON LA TARJETA : 5489133210353841 EL 2025-03-23 </c:v>
                  </c:pt>
                  <c:pt idx="2129">
                    <c:v>Apple pay: COMPRA EN LA CASA DE LAS AZOTEAS, CON LA TARJETA : 5489133210353841 EL 2025-03-23 </c:v>
                  </c:pt>
                  <c:pt idx="2130">
                    <c:v>COMISION POR COMPRAS REALIZADAS EN MONEDA NO EURO </c:v>
                  </c:pt>
                  <c:pt idx="2131">
                    <c:v>TRANSFERENCIA A FAVOR DE IBKR CONCEPTO: Inversiones Hermana e Hij </c:v>
                  </c:pt>
                  <c:pt idx="2132">
                    <c:v>Apple pay: COMPRA EN IKEA GOYA HFB, CON LA TARJETA : 5489133208122208 EL 2025-03-24 </c:v>
                  </c:pt>
                  <c:pt idx="2133">
                    <c:v>Apple pay: COMPRA EN SELLA BAKERY, CON LA TARJETA : 5489133208122208 EL 2025-03-24 </c:v>
                  </c:pt>
                  <c:pt idx="2134">
                    <c:v>Apple pay: COMPRA EN MERCADONA MANUEL MACHADO, CON LA TARJETA : 5489133208360204 EL 2025-03-24 </c:v>
                  </c:pt>
                  <c:pt idx="2135">
                    <c:v>COMPRA EN OPENAI *CHATGPT SUBSCR, CON LA TARJETA : 5489133208360204 EL 2025-03-20 </c:v>
                  </c:pt>
                  <c:pt idx="2136">
                    <c:v>Google pay: COMPRA EN ALCAMPO S A MORATALAZ, CON LA TARJETA : 5489133208360204 EL 2025-03-24 </c:v>
                  </c:pt>
                  <c:pt idx="2137">
                    <c:v>Apple pay: COMPRA EN PORTOSIN, CON LA TARJETA : 5489133210353841 EL 2025-03-24 </c:v>
                  </c:pt>
                  <c:pt idx="2138">
                    <c:v>Apple pay: COMPRA EN SELLA BAKERY, CON LA TARJETA : 5489133208122208 EL 2025-03-25 </c:v>
                  </c:pt>
                  <c:pt idx="2139">
                    <c:v>Apple pay: COMPRA EN MERCADONA MANUEL MACHADO, CON LA TARJETA : 5489133208360204 EL 2025-03-25 </c:v>
                  </c:pt>
                  <c:pt idx="2140">
                    <c:v>Apple pay: COMPRA EN ALCAMPO S A MORATALAZ, CON LA TARJETA : 5489133208360204 EL 2025-03-25 </c:v>
                  </c:pt>
                  <c:pt idx="2141">
                    <c:v>Google pay: COMPRA EN FARMACIA LA PAZ, CON LA TARJETA : 5489133208360204 EL 2025-03-25 </c:v>
                  </c:pt>
                  <c:pt idx="2142">
                    <c:v>Apple pay: COMPRA EN SELLA BAKERY, CON LA TARJETA : 5489133208360204 EL 2025-03-25 </c:v>
                  </c:pt>
                  <c:pt idx="2143">
                    <c:v>Apple pay: COMPRA EN SQ *545 CAPITAL MADRID, CON LA TARJETA : 5489133210353841 EL 2025-03-23 </c:v>
                  </c:pt>
                  <c:pt idx="2144">
                    <c:v>Apple pay: COMPRA EN KTUIN SISTEMAS INFORMATIC, CON LA TARJETA : 5489133210353841 EL 2025-03-25 </c:v>
                  </c:pt>
                  <c:pt idx="2145">
                    <c:v>Apple pay: COMPRA EN PORTOSIN, CON LA TARJETA : 5489133210353841 EL 2025-03-25 </c:v>
                  </c:pt>
                  <c:pt idx="2146">
                    <c:v>Apple pay: COMPRA EN SELLA BAKERY, CON LA TARJETA : 5489133208122208 EL 2025-03-26 </c:v>
                  </c:pt>
                  <c:pt idx="2147">
                    <c:v>Google pay: COMPRA EN FARMACIA USANO, CON LA TARJETA : 5489133208360204 EL 2025-03-26 </c:v>
                  </c:pt>
                  <c:pt idx="2148">
                    <c:v>Apple pay: COMPRA EN PORTOSIN, CON LA TARJETA : 5489133210353841 EL 2025-03-26 </c:v>
                  </c:pt>
                  <c:pt idx="2149">
                    <c:v>Apple pay: COMPRA EN SELLA BAKERY, CON LA TARJETA : 5489133208122208 EL 2025-03-27 </c:v>
                  </c:pt>
                  <c:pt idx="2150">
                    <c:v>Apple pay: COMPRA EN ALCAMPO S A MORATALAZ, CON LA TARJETA : 5489133208360204 EL 2025-03-27 </c:v>
                  </c:pt>
                  <c:pt idx="2151">
                    <c:v>BIZUM A FAVOR DE JOHANA KARILIN POVEDA ORTEGA CONCEPTO: milhojas con azúcar </c:v>
                  </c:pt>
                  <c:pt idx="2152">
                    <c:v>Apple pay: COMPRA EN MERCADONA MANUEL MACHADO, CON LA TARJETA : 5489133208360204 EL 2025-03-27 </c:v>
                  </c:pt>
                  <c:pt idx="2153">
                    <c:v>Apple pay: COMPRA EN CIBER LOCUTORIO VINATEROS, CON LA TARJETA : 5489133210353841 EL 2025-03-27 </c:v>
                  </c:pt>
                  <c:pt idx="2154">
                    <c:v>Apple pay: COMPRA EN MERCADONA MANUEL MACHADO, CON LA TARJETA : 5489133210353841 EL 2025-03-27 </c:v>
                  </c:pt>
                  <c:pt idx="2155">
                    <c:v>Apple pay: COMPRA EN FLORISTERIA MORATALAZ, CON LA TARJETA : 5489133210353841 EL 2025-03-27 </c:v>
                  </c:pt>
                  <c:pt idx="2156">
                    <c:v>TRANSFERENCIA A FAVOR DE Jesús Gonzalez </c:v>
                  </c:pt>
                  <c:pt idx="2157">
                    <c:v>Apple pay: COMPRA EN KIOSKO RETIRO, CON LA TARJETA : 5489133208122208 EL 2025-03-28 </c:v>
                  </c:pt>
                  <c:pt idx="2158">
                    <c:v>Apple pay: COMPRA EN CAFETERIA VIPS GENOVA, CON LA TARJETA : 5489133208122208 EL 2025-03-28 </c:v>
                  </c:pt>
                  <c:pt idx="2159">
                    <c:v>Apple pay: COMPRA EN MERCADONA MANUEL MACHADO, CON LA TARJETA : 5489133208360204 EL 2025-03-28 </c:v>
                  </c:pt>
                  <c:pt idx="2160">
                    <c:v>COMPRA EN APP CRTM, CON LA TARJETA : 5489133208360204 EL 2025-03-28 </c:v>
                  </c:pt>
                  <c:pt idx="2161">
                    <c:v>RECIBO TotalEnergies ClientesSAU Nº RECIBO 0073 0100 755 CKHGTNR REF. MANDATO NCESIGS241020230000000</c:v>
                  </c:pt>
                  <c:pt idx="2162">
                    <c:v>Apple pay: COMPRA EN MERCADONA MANUEL MACHADO, CON LA TARJETA : 5489133208360204 EL 2025-03-29 </c:v>
                  </c:pt>
                  <c:pt idx="2163">
                    <c:v>Apple pay: COMPRA EN PUNTO DE ENCUENTRO, CON LA TARJETA : 5489133210353841 EL 2025-03-29 </c:v>
                  </c:pt>
                  <c:pt idx="2164">
                    <c:v>Apple pay: COMPRA EN HIPERBAZAR, CON LA TARJETA : 5489133210353841 EL 2025-03-29 </c:v>
                  </c:pt>
                  <c:pt idx="2165">
                    <c:v>Apple pay: COMPRA EN PANIFICADORA TACHIRA, CON LA TARJETA : 5489133210353841 EL 2025-03-29 </c:v>
                  </c:pt>
                  <c:pt idx="2166">
                    <c:v>Google pay: COMPRA EN ALCAMPO S A MORATALAZ, CON LA TARJETA : 5489133208360204 EL 2025-03-30 </c:v>
                  </c:pt>
                  <c:pt idx="2167">
                    <c:v>Apple pay: COMPRA EN KIOSCO HELADOS NASMA, CON LA TARJETA : 5489133210353841 EL 2025-03-30 </c:v>
                  </c:pt>
                  <c:pt idx="2168">
                    <c:v>Apple pay: COMPRA EN EMPANADISH HORTALEZA, CON LA TARJETA : 5489133210353841 EL 2025-03-30 </c:v>
                  </c:pt>
                  <c:pt idx="2169">
                    <c:v>Apple pay: COMPRA EN SAMBA GLOBAL, CON LA TARJETA : 5489133210353841 EL 2025-03-30 </c:v>
                  </c:pt>
                  <c:pt idx="2170">
                    <c:v>Apple pay: COMPRA EN SPRINGFIELD, CON LA TARJETA : 5489133210353841 EL 2025-03-30 </c:v>
                  </c:pt>
                  <c:pt idx="2171">
                    <c:v>Apple pay: COMPRA EN MATAKO, CON LA TARJETA : 5489133210353841 EL 2025-03-30 </c:v>
                  </c:pt>
                  <c:pt idx="2172">
                    <c:v>TRANSFERENCIA A FAVOR DE IBKR CONCEPTO: U6384508 / NICOLAS D Perez </c:v>
                  </c:pt>
                  <c:pt idx="2173">
                    <c:v>Apple pay: COMPRA EN SELLA BAKERY, CON LA TARJETA : 5489133208122208 EL 2025-03-31 </c:v>
                  </c:pt>
                  <c:pt idx="2174">
                    <c:v>Apple pay: COMPRA EN PORTOSIN, CON LA TARJETA : 5489133210353841 EL 2025-03-31 </c:v>
                  </c:pt>
                  <c:pt idx="2175">
                    <c:v>Apple pay: COMPRA EN LOS TORREZNOS. CON LA TARJETA : 5489133210353841 EL 2025-03-31 </c:v>
                  </c:pt>
                  <c:pt idx="2176">
                    <c:v>RECIBO SANITAS S A DE SEGUROS Nº RECIBO 0073 0100 755 CKGMYCN REF MANDATO 800018385362 </c:v>
                  </c:pt>
                  <c:pt idx="2177">
                    <c:v>RECIBO DREAMFIT MORATALAZ Nº RECIBO 0073 0100 755 CKHKMMN REF MANDATO 00009588710100835299698700000</c:v>
                  </c:pt>
                  <c:pt idx="2178">
                    <c:v>Apple pay: COMPRA EN SELLA BAKERY. CON LA TARJETA : 5489133208122208 EL 2025-04-01 </c:v>
                  </c:pt>
                  <c:pt idx="2179">
                    <c:v>RECIBO CAIXABANK PAYMENTS CONSUMER. Efc. E Nº RECIBO 0073 0100 755 CKJGTGB REF MANDATO 202309651</c:v>
                  </c:pt>
                  <c:pt idx="2180">
                    <c:v>Apple pay: COMPRA EN PORTOSIN. CON LA TARJETA : 5489133210353841 EL 2025-04-01 </c:v>
                  </c:pt>
                  <c:pt idx="2181">
                    <c:v>RECIBO Naturgy Clientes. SAU Nº RECIBO 0073 0100 755 CKKMLVH REF MANDATO 000000259696 </c:v>
                  </c:pt>
                  <c:pt idx="2182">
                    <c:v>Apple pay: COMPRA EN SELLA BAKERY. CON LA TARJETA : 5489133210353841 EL 2025-04-02 </c:v>
                  </c:pt>
                  <c:pt idx="2183">
                    <c:v>Apple pay: COMPRA EN PORTOSIN. CON LA TARJETA : 5489133210353841 EL 2025-04-02 </c:v>
                  </c:pt>
                  <c:pt idx="2184">
                    <c:v>COMPRA EN APP CRTM. CON LA TARJETA : 5489133208360204 EL 2025-04-03 </c:v>
                  </c:pt>
                  <c:pt idx="2185">
                    <c:v>Apple pay: COMPRA EN SELLA BAKERY. CON LA TARJETA : 5489133208122208 EL 2025-04-03 </c:v>
                  </c:pt>
                  <c:pt idx="2186">
                    <c:v>Apple pay: COMPRA EN CREPES &amp; WAFFLES. CON LA TARJETA : 5489133210353841 EL 2025-04-03 </c:v>
                  </c:pt>
                  <c:pt idx="2187">
                    <c:v>Apple pay: COMPRA EN PORTOSIN. CON LA TARJETA : 5489133210353841 EL 2025-04-03 </c:v>
                  </c:pt>
                  <c:pt idx="2188">
                    <c:v>Apple pay: COMPRA EN SELLA BAKERY. CON LA TARJETA : 5489133208122208 EL 2025-04-04 </c:v>
                  </c:pt>
                  <c:pt idx="2189">
                    <c:v>Apple pay: COMPRA EN TIERRA SAGASTA. CON LA TARJETA : 5489133210353841 EL 2025-04-04 </c:v>
                  </c:pt>
                  <c:pt idx="2190">
                    <c:v>Apple pay: COMPRA EN MCVILA. CON LA TARJETA : 5489133210353841 EL 2025-04-04 </c:v>
                  </c:pt>
                  <c:pt idx="2191">
                    <c:v>Apple pay: COMPRA EN BORN AND GLAZED. CON LA TARJETA : 5489133210353841 EL 2025-04-04 </c:v>
                  </c:pt>
                  <c:pt idx="2192">
                    <c:v>Apple pay: COMPRA EN HUMO POLLOS A LA BRASA. CON LA TARJETA : 5489133210353841 EL 2025-04-04 </c:v>
                  </c:pt>
                  <c:pt idx="2193">
                    <c:v>Apple pay: COMPRA EN PORTOSIN. CON LA TARJETA : 5489133210353841 EL 2025-04-04 </c:v>
                  </c:pt>
                  <c:pt idx="2194">
                    <c:v>Apple pay: COMPRA EN MERCADONA MANUEL MACHADO. CON LA TARJETA : 5489133208360204 EL 2025-04-05 </c:v>
                  </c:pt>
                  <c:pt idx="2195">
                    <c:v>Apple pay: COMPRA EN CASA DANI TERRAZA. CON LA TARJETA : 5489133208122208 EL 2025-04-05 </c:v>
                  </c:pt>
                  <c:pt idx="2196">
                    <c:v>Apple pay: COMPRA EN STARBUCKS MENENDEZ PELAYO. CON LA TARJETA : 5489133210353841 EL 2025-04-05 </c:v>
                  </c:pt>
                  <c:pt idx="2197">
                    <c:v>Apple pay: COMPRA EN HELADOS MAISON GLACE ESPA. CON LA TARJETA : 5489133210353841 EL 2025-04-05 </c:v>
                  </c:pt>
                  <c:pt idx="2198">
                    <c:v>Apple pay: COMPRA EN ALCAMPO S A MORATALAZ. CON LA TARJETA : 5489133210353841 EL 2025-04-06 </c:v>
                  </c:pt>
                  <c:pt idx="2199">
                    <c:v>Apple pay: COMPRA EN ALCAMPO S A MORATALAZ. CON LA TARJETA : 5489133208360204 EL 2025-04-07 </c:v>
                  </c:pt>
                  <c:pt idx="2200">
                    <c:v>Apple pay: COMPRA EN SELLA BAKERY. CON LA TARJETA : 5489133208122208 EL 2025-04-07 </c:v>
                  </c:pt>
                  <c:pt idx="2201">
                    <c:v>Apple pay: COMPRA EN RemittVen. CON LA TARJETA : 5489133210353841 EL 2025-04-04 </c:v>
                  </c:pt>
                  <c:pt idx="2202">
                    <c:v>Apple pay: COMPRA EN SQ *ESCOTA SERVICIOS I. CON LA TARJETA : 5489133210353841 EL 2025-04-03 </c:v>
                  </c:pt>
                  <c:pt idx="2203">
                    <c:v>Apple pay: COMPRA EN PORTOSIN. CON LA TARJETA : 5489133210353841 EL 2025-04-07 </c:v>
                  </c:pt>
                  <c:pt idx="2204">
                    <c:v>Apple pay: COMPRA EN SELLA BAKERY. CON LA TARJETA : 5489133208122208 EL 2025-04-08 </c:v>
                  </c:pt>
                  <c:pt idx="2205">
                    <c:v>Apple pay: COMPRA EN UBER * EATS PENDING. CON LA TARJETA : 5489133210353841 EL 2025-04-06 </c:v>
                  </c:pt>
                  <c:pt idx="2206">
                    <c:v>BIZUM A FAVOR DE LAURA MORENA VARANESE CONCEPTO: logistica papas </c:v>
                  </c:pt>
                  <c:pt idx="2207">
                    <c:v>BIZUM A FAVOR DE JENNY RODRIGUES ALVES CONCEPTO: mercado y pantalón </c:v>
                  </c:pt>
                  <c:pt idx="2208">
                    <c:v>Apple pay: COMPRA EN MANOLO BAKES. CON LA TARJETA : 5489133210353841 EL 2025-04-09 </c:v>
                  </c:pt>
                  <c:pt idx="2209">
                    <c:v>Apple pay: COMPRA EN KFC MORATALAZ 124. CON LA TARJETA : 5489133210353841 EL 2025-04-09 </c:v>
                  </c:pt>
                  <c:pt idx="2210">
                    <c:v>Apple pay: COMPRA EN SELLA BAKERY. CON LA TARJETA : 5489133210353841 EL 2025-04-09 </c:v>
                  </c:pt>
                  <c:pt idx="2211">
                    <c:v>Apple pay: COMPRA EN PORTOSIN. CON LA TARJETA : 5489133210353841 EL 2025-04-09 </c:v>
                  </c:pt>
                  <c:pt idx="2212">
                    <c:v>Apple pay: COMPRA EN SHUSI MATAKO. CON LA TARJETA : 5489133208122208 EL 2025-04-10 </c:v>
                  </c:pt>
                  <c:pt idx="2213">
                    <c:v>Apple pay: COMPRA EN SELLA BAKERY. CON LA TARJETA : 5489133208122208 EL 2025-04-10 </c:v>
                  </c:pt>
                  <c:pt idx="2214">
                    <c:v>Apple pay: COMPRA EN PORTOSIN. CON LA TARJETA : 5489133210353841 EL 2025-04-10 </c:v>
                  </c:pt>
                  <c:pt idx="2215">
                    <c:v>COMISION POR COMPRAS REALIZADAS EN MONEDA NO EURO </c:v>
                  </c:pt>
                  <c:pt idx="2216">
                    <c:v>Apple pay: COMPRA EN STARBUCKS - GOYA 73. CON LA TARJETA : 5489133208122208 EL 2025-04-11 </c:v>
                  </c:pt>
                  <c:pt idx="2217">
                    <c:v>Apple pay: COMPRA EN GOYA 18. CON LA TARJETA : 5489133208122208 EL 2025-04-11 </c:v>
                  </c:pt>
                  <c:pt idx="2218">
                    <c:v>Apple pay: COMPRA EN DIVORARE GOYA. CON LA TARJETA : 5489133210353841 EL 2025-04-11 </c:v>
                  </c:pt>
                  <c:pt idx="2219">
                    <c:v>Apple pay: COMPRA EN JOBJELLYIO. CON LA TARJETA : 5489133210353841 EL 2025-04-09 </c:v>
                  </c:pt>
                  <c:pt idx="2220">
                    <c:v>Apple pay: COMPRA EN FORNET CASTELLO 32. CON LA TARJETA : 5489133210353841 EL 2025-04-11 </c:v>
                  </c:pt>
                  <c:pt idx="2221">
                    <c:v>Apple pay: COMPRA EN SELLA BAKERY. CON LA TARJETA : 5489133210353841 EL 2025-04-11 </c:v>
                  </c:pt>
                  <c:pt idx="2222">
                    <c:v>Apple pay: COMPRA EN PORTOSIN. CON LA TARJETA : 5489133210353841 EL 2025-04-11 </c:v>
                  </c:pt>
                  <c:pt idx="2223">
                    <c:v>Apple pay: COMPRA EN ALCAMPO S A MORATALAZ, CON LA TARJETA : 5489133208360204 EL 2025-04-12 </c:v>
                  </c:pt>
                  <c:pt idx="2224">
                    <c:v>Apple pay: COMPRA EN MERCADONA MANUEL MACHADO, CON LA TARJETA : 5489133208360204 EL 2025-04-12 </c:v>
                  </c:pt>
                  <c:pt idx="2225">
                    <c:v>Apple pay: COMPRA EN GROSSO NAPOLETANO, CON LA TARJETA : 5489133210353841 EL 2025-04-12 </c:v>
                  </c:pt>
                  <c:pt idx="2226">
                    <c:v>Apple pay: COMPRA EN ALCAMPO S A MORATALAZ, CON LA TARJETA : 5489133210353841 EL 2025-04-12 </c:v>
                  </c:pt>
                  <c:pt idx="2227">
                    <c:v>Apple pay: COMPRA EN MANOLO BAKES, CON LA TARJETA : 5489133210353841 EL 2025-04-12 </c:v>
                  </c:pt>
                  <c:pt idx="2228">
                    <c:v>Apple pay: COMPRA EN MCDONALDS-MORATALAZ, CON LA TARJETA : 5489133210353841 EL 2025-04-12 </c:v>
                  </c:pt>
                  <c:pt idx="2229">
                    <c:v>Apple pay: COMPRA EN ALCAMPO S A MORATALAZ, CON LA TARJETA : 5489133208122208 EL 2025-04-12 </c:v>
                  </c:pt>
                  <c:pt idx="2230">
                    <c:v>Apple pay: COMPRA EN ALAMEDA PELUQUERO, CON LA TARJETA : 5489133208122208 EL 2025-04-12 </c:v>
                  </c:pt>
                  <c:pt idx="2231">
                    <c:v>Apple pay: COMPRA EN ALCAMPO S A MORATALAZ, CON LA TARJETA : 5489133208360204 EL 2025-04-13 </c:v>
                  </c:pt>
                  <c:pt idx="2232">
                    <c:v>alcampo s a moratalaz</c:v>
                  </c:pt>
                  <c:pt idx="2233">
                    <c:v>mcdonalds-moratalaz</c:v>
                  </c:pt>
                  <c:pt idx="2234">
                    <c:v>Apple pay: COMPRA EN MERCADONA MANUEL MACHADO, CON LA TARJETA : 5489133208360204 EL 2025-04-14 </c:v>
                  </c:pt>
                  <c:pt idx="2235">
                    <c:v>Apple pay: COMPRA EN SELLA BAKERY, CON LA TARJETA : 5489133208122208 EL 2025-04-14 </c:v>
                  </c:pt>
                  <c:pt idx="2236">
                    <c:v>portosin</c:v>
                  </c:pt>
                  <c:pt idx="2237">
                    <c:v>mcdonalds-moratalaz</c:v>
                  </c:pt>
                  <c:pt idx="2238">
                    <c:v>COMPRA EN APPLE.COM/BILL, CON LA TARJETA : 5489133208360204 EL 2025-04-13 </c:v>
                  </c:pt>
                  <c:pt idx="2239">
                    <c:v>Apple pay: COMPRA EN UBER * EATS PENDING, CON LA TARJETA : 5489133210353841 EL 2025-04-13 </c:v>
                  </c:pt>
                  <c:pt idx="2240">
                    <c:v>RECIBO IBERIA CARDS Nº RECIBO 0073 0100 755 CKPCJJB REF. MANDATO 000010295927 </c:v>
                  </c:pt>
                  <c:pt idx="2241">
                    <c:v>Apple pay: COMPRA EN SELLA BAKERY, CON LA TARJETA : 5489133208122208 EL 2025-04-15 </c:v>
                  </c:pt>
                  <c:pt idx="2242">
                    <c:v>portosin</c:v>
                  </c:pt>
                  <c:pt idx="2243">
                    <c:v>veneta gelato italiano</c:v>
                  </c:pt>
                  <c:pt idx="2244">
                    <c:v>BIZUM A FAVOR DE JENNY RODRIGUES ALVES CONCEPTO: gasto </c:v>
                  </c:pt>
                  <c:pt idx="2245">
                    <c:v>Apple pay: COMPRA EN SELLA BAKERY, CON LA TARJETA : 5489133208122208 EL 2025-04-16 </c:v>
                  </c:pt>
                  <c:pt idx="2246">
                    <c:v>portosin</c:v>
                  </c:pt>
                  <c:pt idx="2247">
                    <c:v>bam labs</c:v>
                  </c:pt>
                  <c:pt idx="2248">
                    <c:v>punto de encuentro</c:v>
                  </c:pt>
                  <c:pt idx="2249">
                    <c:v>balbisiana</c:v>
                  </c:pt>
                  <c:pt idx="2250">
                    <c:v>madreamiga</c:v>
                  </c:pt>
                  <c:pt idx="2251">
                    <c:v>la duquesita orama</c:v>
                  </c:pt>
                  <c:pt idx="2252">
                    <c:v>conde de peãalver (m)</c:v>
                  </c:pt>
                  <c:pt idx="2253">
                    <c:v>pasteleria mallorca</c:v>
                  </c:pt>
                  <c:pt idx="2254">
                    <c:v>el corte ingles-departam.</c:v>
                  </c:pt>
                  <c:pt idx="2255">
                    <c:v>la casa de las azoteas</c:v>
                  </c:pt>
                  <c:pt idx="2256">
                    <c:v>Apple pay: COMPRA EN ALCAMPO S A MORATALAZ, CON LA TARJETA : 5489133208360204 EL 2025-04-18 </c:v>
                  </c:pt>
                  <c:pt idx="2257">
                    <c:v>Apple pay: COMPRA EN VIENA CAPELLANES GOYA, CON LA TARJETA : 5489133210353841 EL 2025-04-18 </c:v>
                  </c:pt>
                  <c:pt idx="2258">
                    <c:v>matako</c:v>
                  </c:pt>
                  <c:pt idx="2259">
                    <c:v>veneta gelato italiano</c:v>
                  </c:pt>
                  <c:pt idx="2260">
                    <c:v>Apple pay: COMPRA EN MERCADONA MANUEL MACHADO, CON LA TARJETA : 5489133208360204 EL 2025-04-19 </c:v>
                  </c:pt>
                  <c:pt idx="2261">
                    <c:v>Apple pay: COMPRA EN CARNICERIA ALONSO - MANUE, CON LA TARJETA : 5489133208360204 EL 2025-04-19 </c:v>
                  </c:pt>
                  <c:pt idx="2262">
                    <c:v>Apple pay: COMPRA EN ALCAMPO28029-VAGUADA, CON LA TARJETA : 5489133210353841 EL 2025-04-19 </c:v>
                  </c:pt>
                  <c:pt idx="2263">
                    <c:v>Apple pay: COMPRA EN FLYING TIGER COPENHAGEN, CON LA TARJETA : 5489133208122208 EL 2025-04-19 </c:v>
                  </c:pt>
                  <c:pt idx="2264">
                    <c:v>Apple pay: COMPRA EN HAWKERS LA VAGUADA, CON LA TARJETA : 5489133208122208 EL 2025-04-19 </c:v>
                  </c:pt>
                  <c:pt idx="2265">
                    <c:v>kfc vaguada</c:v>
                  </c:pt>
                  <c:pt idx="2266">
                    <c:v>alcampo s a moratalaz</c:v>
                  </c:pt>
                  <c:pt idx="2267">
                    <c:v>alcampo28029-vaguada</c:v>
                  </c:pt>
                  <c:pt idx="2268">
                    <c:v>Apple pay: COMPRA EN ALCAMPO S A MORATALAZ, CON LA TARJETA : 5489133208360204 EL 2025-04-20 </c:v>
                  </c:pt>
                  <c:pt idx="2269">
                    <c:v>balbisiana</c:v>
                  </c:pt>
                  <c:pt idx="2270">
                    <c:v>Apple pay: COMPRA EN PRIMARK LA VAGUADA, CON LA TARJETA : 5489133208122208 EL 2025-04-19 </c:v>
                  </c:pt>
                  <c:pt idx="2271">
                    <c:v>Apple pay: COMPRA EN SELLA BAKERY, CON LA TARJETA : 5489133208122208 EL 2025-04-21 </c:v>
                  </c:pt>
                  <c:pt idx="2272">
                    <c:v>COMISION POR COMPRAS REALIZADAS EN MONEDA NO EURO </c:v>
                  </c:pt>
                  <c:pt idx="2273">
                    <c:v>COMPRA EN OPENAI *CHATGPT SUBSCR, CON LA TARJETA : 5489133208360204 EL 2025-04-20 </c:v>
                  </c:pt>
                  <c:pt idx="2274">
                    <c:v>COMPRA EN WWW.AMAZON.* RA84I8174, CON LA TARJETA : 5489133210353841 EL 2025-04-20 </c:v>
                  </c:pt>
                  <c:pt idx="2275">
                    <c:v>Apple pay: COMPRA EN SELLA BAKERY, CON LA TARJETA : 5489133208122208 EL 2025-04-22 </c:v>
                  </c:pt>
                  <c:pt idx="2276">
                    <c:v>Apple pay: COMPRA EN SELLA BAKERY, CON LA TARJETA : 5489133208122208 EL 2025-04-23 </c:v>
                  </c:pt>
                  <c:pt idx="2277">
                    <c:v>BIZUM A FAVOR DE JENNY RODRIGUES ALVES CONCEPTO: medicinas </c:v>
                  </c:pt>
                  <c:pt idx="2278">
                    <c:v>TRANSFERENCIA A FAVOR DE IBKR CONCEPTO: Inversiones Hermana e Hij </c:v>
                  </c:pt>
                  <c:pt idx="2279">
                    <c:v>RECIBO ORANGE ESPAGNE S.A. Nº RECIBO 0073 0100 755 CKQHHYX REF. MANDATO OSP202308KENAN02276921506 </c:v>
                  </c:pt>
                  <c:pt idx="2280">
                    <c:v>Apple pay: COMPRA EN SELLA BAKERY, CON LA TARJETA : 5489133208122208 EL 2025-04-24 </c:v>
                  </c:pt>
                  <c:pt idx="2281">
                    <c:v>COMISION POR COMPRAS REALIZADAS EN MONEDA NO EURO </c:v>
                  </c:pt>
                  <c:pt idx="2282">
                    <c:v>Apple pay: COMPRA EN MERCADONA MANUEL MACHADO, CON LA TARJETA : 5489133208360204 EL 2025-04-25 </c:v>
                  </c:pt>
                  <c:pt idx="2283">
                    <c:v>COMPRA EN UBER *ONE, CON LA TARJETA : 5489133208360204 EL 2025-04-23 </c:v>
                  </c:pt>
                  <c:pt idx="2284">
                    <c:v>COMPRA EN UBER *TRIP HELP.UBER.C, CON LA TARJETA : 5489133210353841 EL 2025-04-23 </c:v>
                  </c:pt>
                  <c:pt idx="2285">
                    <c:v>Apple pay: COMPRA EN MARIA CROQUETAS, CON LA TARJETA : 5489133208122208 EL 2025-04-25 </c:v>
                  </c:pt>
                  <c:pt idx="2286">
                    <c:v>Apple pay: COMPRA EN SELLA BAKERY, CON LA TARJETA : 5489133208122208 EL 2025-04-25 </c:v>
                  </c:pt>
                  <c:pt idx="2287">
                    <c:v>Apple pay: COMPRA EN ALCAMPO S A MORATALAZ, CON LA TARJETA : 5489133208360204 EL 2025-04-26 </c:v>
                  </c:pt>
                  <c:pt idx="2288">
                    <c:v>Apple pay: COMPRA EN MERCADONA MANUEL MACHADO, CON LA TARJETA : 5489133208360204 EL 2025-04-26 </c:v>
                  </c:pt>
                  <c:pt idx="2289">
                    <c:v>baden baden corner</c:v>
                  </c:pt>
                  <c:pt idx="2290">
                    <c:v>cervezas murmar sl</c:v>
                  </c:pt>
                  <c:pt idx="2291">
                    <c:v>churreria la mejor</c:v>
                  </c:pt>
                  <c:pt idx="2292">
                    <c:v>sumup  *joint brewing</c:v>
                  </c:pt>
                  <c:pt idx="2293">
                    <c:v>ruta del lupulo,s.l.</c:v>
                  </c:pt>
                  <c:pt idx="2294">
                    <c:v>Apple pay: COMPRA EN ALCAMPO S A MORATALAZ, CON LA TARJETA : 5489133208360204 EL 2025-04-27 </c:v>
                  </c:pt>
                  <c:pt idx="2295">
                    <c:v>matako</c:v>
                  </c:pt>
                  <c:pt idx="2296">
                    <c:v>bresca fuencarral</c:v>
                  </c:pt>
                  <c:pt idx="2297">
                    <c:v>TRANSFERENCIA A FAVOR DE Jesús Gonzalez </c:v>
                  </c:pt>
                  <c:pt idx="2298">
                    <c:v>portosin</c:v>
                  </c:pt>
                  <c:pt idx="2299">
                    <c:v>sella bakery</c:v>
                  </c:pt>
                  <c:pt idx="2300">
                    <c:v>Apple pay: COMPRA EN SELLA BAKERY, CON LA TARJETA : 5489133208122208 EL 2025-04-29 </c:v>
                  </c:pt>
                  <c:pt idx="2301">
                    <c:v>portosin - es</c:v>
                  </c:pt>
                  <c:pt idx="2302">
                    <c:v>con sazon maiquez - es</c:v>
                  </c:pt>
                  <c:pt idx="2303">
                    <c:v>starbucks - goya 73 - es</c:v>
                  </c:pt>
                  <c:pt idx="2304">
                    <c:v>TRANSFERENCIA A FAVOR DE IBKR CONCEPTO: U6384508 / NICOLAS D Perez </c:v>
                  </c:pt>
                  <c:pt idx="2305">
                    <c:v>Apple pay: COMPRA EN MERCADONA MANUEL MACHADO, CON LA TARJETA : 5489133208360204 EL 2025-04-30 </c:v>
                  </c:pt>
                  <c:pt idx="2306">
                    <c:v>COMPRA EN APP CRTM, CON LA TARJETA : 5489133208360204 EL 2025-04-30 </c:v>
                  </c:pt>
                  <c:pt idx="2307">
                    <c:v>RECIBO CAIXABANK PAYMENTS CONSUMER, E.f.c., E Nº RECIBO 0073 0100 755 CKSCSHT REF. MANDATO 202309651</c:v>
                  </c:pt>
                  <c:pt idx="2308">
                    <c:v>portosin - es</c:v>
                  </c:pt>
                  <c:pt idx="2309">
                    <c:v>bam labs - es</c:v>
                  </c:pt>
                  <c:pt idx="2310">
                    <c:v>sella bakery - es</c:v>
                  </c:pt>
                  <c:pt idx="2311">
                    <c:v>COMPRA EN UBER *EATS, CON LA TARJETA : 5489133208360204 EL 2025-04-29 </c:v>
                  </c:pt>
                  <c:pt idx="2312">
                    <c:v>Apple pay: COMPRA EN PANISHOP DE LOS VINATEROS, CON LA TARJETA : 5489133208360204 EL 2025-05-02 </c:v>
                  </c:pt>
                  <c:pt idx="2313">
                    <c:v>Apple pay: COMPRA EN ALCAMPO S A MORATALAZ, CON LA TARJETA : 5489133208360204 EL 2025-05-02 </c:v>
                  </c:pt>
                  <c:pt idx="2314">
                    <c:v>RECIBO DREAMFIT MORATALAZ Nº RECIBO 0073 0100 755 CKSQMVB REF. MANDATO 00009588710100835299698700000</c:v>
                  </c:pt>
                  <c:pt idx="2315">
                    <c:v>Apple pay: COMPRA EN FARMACIA PILAR SANCHEZ, CON LA TARJETA : 5489133210353841 EL 2025-05-02 </c:v>
                  </c:pt>
                  <c:pt idx="2316">
                    <c:v>Apple pay: COMPRA EN MERCADONA MANUEL MACHADO, CON LA TARJETA : 5489133208360204 EL 2025-05-03 </c:v>
                  </c:pt>
                  <c:pt idx="2317">
                    <c:v>Apple pay: COMPRA EN ALCAMPO S A MORATALAZ, CON LA TARJETA : 5489133208360204 EL 2025-05-04 </c:v>
                  </c:pt>
                  <c:pt idx="2318">
                    <c:v>COMPRA EN APP CRTM, CON LA TARJETA : 5489133208360204 EL 2025-05-04 </c:v>
                  </c:pt>
                  <c:pt idx="2319">
                    <c:v>BIZUM A FAVOR DE Gustavo Alejandro Olivo Valdez CONCEPTO: Italia Alemania </c:v>
                  </c:pt>
                  <c:pt idx="2320">
                    <c:v>Apple pay: COMPRA EN IKEA GOYA HFB, CON LA TARJETA : 5489133210353841 EL 2025-05-04 </c:v>
                  </c:pt>
                  <c:pt idx="2321">
                    <c:v>COMPRA EN UBER *EATS, CON LA TARJETA : 5489133208360204 EL 2025-05-03 </c:v>
                  </c:pt>
                  <c:pt idx="2322">
                    <c:v>RECIBO Naturgy Clientes, S.A.U. Nº RECIBO 0073 0100 755 CKVBKKM REF. MANDATO 000000259696 </c:v>
                  </c:pt>
                  <c:pt idx="2323">
                    <c:v>RECIBO SANITAS S A DE SEGUROS Nº RECIBO 0073 0100 755 CKRRKZT REF. MANDATO 800018385362 </c:v>
                  </c:pt>
                  <c:pt idx="2324">
                    <c:v>Apple pay: COMPRA EN TEPPANYAKYFISH, CON LA TARJETA : 5489133210353841 EL 2025-05-05 </c:v>
                  </c:pt>
                  <c:pt idx="2325">
                    <c:v>Apple pay: COMPRA EN PORTOSIN, CON LA TARJETA : 5489133210353841 EL 2025-05-05 </c:v>
                  </c:pt>
                  <c:pt idx="2326">
                    <c:v>COMISION POR COMPRAS REALIZADAS EN MONEDA NO EURO </c:v>
                  </c:pt>
                  <c:pt idx="2327">
                    <c:v>COMPRA EN USCUSTOMS ESTA APPL PM, CON LA TARJETA : 5489133208360204 EL 2025-05-04 </c:v>
                  </c:pt>
                  <c:pt idx="2328">
                    <c:v>Apple pay: COMPRA EN RemittVen, CON LA TARJETA : 5489133208360204 EL 2025-05-04 </c:v>
                  </c:pt>
                  <c:pt idx="2329">
                    <c:v>Apple pay: COMPRA EN NYX*TECNOTRON, CON LA TARJETA : 5489133208122208 EL 2025-05-04 </c:v>
                  </c:pt>
                  <c:pt idx="2330">
                    <c:v>Apple pay: COMPRA EN RemittVen, CON LA TARJETA : 5489133210353841 EL 2025-05-04 </c:v>
                  </c:pt>
                  <c:pt idx="2331">
                    <c:v>Apple pay: COMPRA EN SELLA BAKERY, CON LA TARJETA : 5489133210353841 EL 2025-05-06 </c:v>
                  </c:pt>
                  <c:pt idx="2332">
                    <c:v>Apple pay: COMPRA EN PORTOSIN, CON LA TARJETA : 5489133210353841 EL 2025-05-06 </c:v>
                  </c:pt>
                  <c:pt idx="2333">
                    <c:v>Apple pay: COMPRA EN MERCADONA MANUEL MACHADO, CON LA TARJETA : 5489133208360204 EL 2025-05-07 </c:v>
                  </c:pt>
                  <c:pt idx="2334">
                    <c:v>COMPRA EN UBER *EATS, CON LA TARJETA : 5489133208360204 EL 2025-05-04 </c:v>
                  </c:pt>
                  <c:pt idx="2335">
                    <c:v>COMPRA EN UBER *EATS, CON LA TARJETA : 5489133208360204 EL 2025-05-05 </c:v>
                  </c:pt>
                  <c:pt idx="2336">
                    <c:v>Apple pay: COMPRA EN SELLA BAKERY, CON LA TARJETA : 5489133208122208 EL 2025-05-07 </c:v>
                  </c:pt>
                  <c:pt idx="2337">
                    <c:v>COMPRA EN Hotel at Booking.com, CON LA TARJETA : 5489133210353841 EL 2025-05-04 </c:v>
                  </c:pt>
                  <c:pt idx="2338">
                    <c:v>COMPRA EN LOOMISP*LE SWEET, CON LA TARJETA : 5489133210353841 EL 2025-05-05 </c:v>
                  </c:pt>
                  <c:pt idx="2339">
                    <c:v>Apple pay: COMPRA EN SELLA BAKERY, CON LA TARJETA : 5489133210353841 EL 2025-05-07 </c:v>
                  </c:pt>
                  <c:pt idx="2340">
                    <c:v>Apple pay: COMPRA EN PORTOSIN, CON LA TARJETA : 5489133210353841 EL 2025-05-07 </c:v>
                  </c:pt>
                  <c:pt idx="2341">
                    <c:v>COMISION POR COMPRAS REALIZADAS EN MONEDA NO EURO </c:v>
                  </c:pt>
                  <c:pt idx="2342">
                    <c:v>Google pay: COMPRA EN FARMACIA LA PAZ, CON LA TARJETA : 5489133208360204 EL 2025-05-08 </c:v>
                  </c:pt>
                  <c:pt idx="2343">
                    <c:v>COMPRA EN UAHOTEL 73097933200858, CON LA TARJETA : 5489133210353841 EL 2025-05-04 </c:v>
                  </c:pt>
                  <c:pt idx="2344">
                    <c:v>Apple pay: COMPRA EN VENETA GELATO ITALIANO, CON LA TARJETA : 5489133210353841 EL 2025-05-08 </c:v>
                  </c:pt>
                  <c:pt idx="2345">
                    <c:v>Apple pay: COMPRA EN MAISON KAYSER ZURBANO, CON LA TARJETA : 5489133210353841 EL 2025-05-08 </c:v>
                  </c:pt>
                  <c:pt idx="2346">
                    <c:v>Apple pay: COMPRA EN SELLA BAKERY, CON LA TARJETA : 5489133210353841 EL 2025-05-09 </c:v>
                  </c:pt>
                  <c:pt idx="2347">
                    <c:v>Apple pay: COMPRA EN PORTOSIN, CON LA TARJETA : 5489133210353841 EL 2025-05-09 </c:v>
                  </c:pt>
                  <c:pt idx="2348">
                    <c:v>Apple pay: COMPRA EN GROSSO NAPOLETANO, CON LA TARJETA : 5489133210353841 EL 2025-05-09 </c:v>
                  </c:pt>
                  <c:pt idx="2349">
                    <c:v>Apple pay: COMPRA EN VVZR HOSTELERIA SL, CON LA TARJETA : 5489133208122208 EL 2025-05-09 </c:v>
                  </c:pt>
                  <c:pt idx="2350">
                    <c:v>COMPRA EN APP CRTM, CON LA TARJETA : 5489133208360204 EL 2025-05-09 </c:v>
                  </c:pt>
                  <c:pt idx="2351">
                    <c:v>COMPRA EN STARBUCKS COFFEE ALCALA, CON LA TARJETA : 5489133210353841 EL 2025-05-10 </c:v>
                  </c:pt>
                  <c:pt idx="2352">
                    <c:v>Apple pay: COMPRA EN GALLOCANTA TABERNAS, CON LA TARJETA : 5489133210353841 EL 2025-05-10 </c:v>
                  </c:pt>
                  <c:pt idx="2353">
                    <c:v>Apple pay: COMPRA EN RENFE CERCANIAS TNA 28 4, CON LA TARJETA : 5489133210353841 EL 2025-05-10 </c:v>
                  </c:pt>
                  <c:pt idx="2354">
                    <c:v>Apple pay: COMPRA EN HIPERBAZAR, CON LA TARJETA : 5489133208122208 EL 2025-05-10 </c:v>
                  </c:pt>
                  <c:pt idx="2355">
                    <c:v>Apple pay: COMPRA EN ALCAMPO S A MORATALAZ, CON LA TARJETA : 5489133208360204 EL 2025-05-10 </c:v>
                  </c:pt>
                  <c:pt idx="2356">
                    <c:v>Apple pay: COMPRA EN MERCADONA MANUEL MACHADO, CON LA TARJETA : 5489133208360204 EL 2025-05-10 </c:v>
                  </c:pt>
                  <c:pt idx="2357">
                    <c:v>Apple pay: COMPRA EN GALIPAN LA LATINA, CON LA TARJETA : 5489133210353841 EL 2025-05-11 </c:v>
                  </c:pt>
                  <c:pt idx="2358">
                    <c:v>Apple pay: COMPRA EN RESTAURANTE EL CAMAROTE, CON LA TARJETA : 5489133210353841 EL 2025-05-11 </c:v>
                  </c:pt>
                  <c:pt idx="2359">
                    <c:v>Apple pay: COMPRA EN MARIA PANDORA, CON LA TARJETA : 5489133210353841 EL 2025-05-11 </c:v>
                  </c:pt>
                  <c:pt idx="2360">
                    <c:v>Apple pay: COMPRA EN AURA SOUVENIRS, CON LA TARJETA : 5489133210353841 EL 2025-05-11 </c:v>
                  </c:pt>
                  <c:pt idx="2361">
                    <c:v>Apple pay: COMPRA EN HORNO LA SANTIAGUESA, CON LA TARJETA : 5489133210353841 EL 2025-05-11 </c:v>
                  </c:pt>
                  <c:pt idx="2362">
                    <c:v>Apple pay: COMPRA EN MERCADONA MANUEL MACHADO, CON LA TARJETA : 5489133210353841 EL 2025-05-12 </c:v>
                  </c:pt>
                  <c:pt idx="2363">
                    <c:v>COMPRA EN One Hundred Restrooms, CON LA TARJETA : 5489133210353841 EL 2025-05-10 </c:v>
                  </c:pt>
                  <c:pt idx="2364">
                    <c:v>TRANSFERENCIA A FAVOR DE ENVIVENCA CONCEPTO: Factura 341 </c:v>
                  </c:pt>
                  <c:pt idx="2365">
                    <c:v>Apple pay: COMPRA EN SELLA BAKERY, CON LA TARJETA : 5489133210353841 EL 2025-05-12 </c:v>
                  </c:pt>
                  <c:pt idx="2366">
                    <c:v>Apple pay: COMPRA EN PORTOSIN, CON LA TARJETA : 5489133210353841 EL 2025-05-12 </c:v>
                  </c:pt>
                  <c:pt idx="2367">
                    <c:v>Google pay: COMPRA EN MERCADONA MANUEL MACHADO, CON LA TARJETA : 5489133208360204 EL 2025-05-12 </c:v>
                  </c:pt>
                  <c:pt idx="2368">
                    <c:v>Apple pay: COMPRA EN SELLA BAKERY, CON LA TARJETA : 5489133210353841 EL 2025-05-13 </c:v>
                  </c:pt>
                  <c:pt idx="2369">
                    <c:v>Apple pay: COMPRA EN PORTOSIN, CON LA TARJETA : 5489133210353841 EL 2025-05-13 </c:v>
                  </c:pt>
                  <c:pt idx="2370">
                    <c:v>Apple pay: COMPRA EN TIGER GOYA,20, CON LA TARJETA : 5489133208122208 EL 2025-05-13 </c:v>
                  </c:pt>
                  <c:pt idx="2371">
                    <c:v>Apple pay: COMPRA EN MAISON KAYSER ZURBANO, CON LA TARJETA : 5489133210353841 EL 2025-05-14 </c:v>
                  </c:pt>
                  <c:pt idx="2372">
                    <c:v>Apple pay: COMPRA EN SELLA BAKERY, CON LA TARJETA : 5489133208122208 EL 2025-05-14 </c:v>
                  </c:pt>
                  <c:pt idx="2373">
                    <c:v>Apple pay: COMPRA EN TGTG bd2crqpt92tj0, CON LA TARJETA : 5489133210353841 EL 2025-05-14 </c:v>
                  </c:pt>
                  <c:pt idx="2374">
                    <c:v>Apple pay: COMPRA EN TGTG fkzyn5p0vz7d0, CON LA TARJETA : 5489133210353841 EL 2025-05-13 </c:v>
                  </c:pt>
                  <c:pt idx="2375">
                    <c:v>Apple pay: COMPRA EN MAISON KAYSER RETIRO, CON LA TARJETA : 5489133210353841 EL 2025-05-15 </c:v>
                  </c:pt>
                  <c:pt idx="2376">
                    <c:v>Apple pay: COMPRA EN FIVE GUYS SPAIN SL, CON LA TARJETA : 5489133210353841 EL 2025-05-15 </c:v>
                  </c:pt>
                  <c:pt idx="2377">
                    <c:v>Apple pay: COMPRA EN EL ENCUENTRO, CON LA TARJETA : 5489133210353841 EL 2025-05-15 </c:v>
                  </c:pt>
                  <c:pt idx="2378">
                    <c:v>Apple pay: COMPRA EN FARMACIA GUILLAMON RUIZ, CON LA TARJETA : 5489133210353841 EL 2025-05-15 </c:v>
                  </c:pt>
                  <c:pt idx="2379">
                    <c:v>Apple pay: COMPRA EN XIN HON COMPLEMENTOS SL, CON LA TARJETA : 5489133210353841 EL 2025-05-15 </c:v>
                  </c:pt>
                  <c:pt idx="2380">
                    <c:v>RECIBO IBERIA CARDS Nº RECIBO 0073 0100 755 CKYKXHV REF. MANDATO 000010295927 </c:v>
                  </c:pt>
                  <c:pt idx="2381">
                    <c:v>COMPRA EN APPLE.COM/BILL, CON LA TARJETA : 5489133208360204 EL 2025-05-13 </c:v>
                  </c:pt>
                  <c:pt idx="2382">
                    <c:v>Apple pay: COMPRA EN LOS HUEVOS DE LUCIO, CON LA TARJETA : 5489133210353841 EL 2025-05-16 </c:v>
                  </c:pt>
                  <c:pt idx="2383">
                    <c:v>Apple pay: COMPRA EN MESON DEL CHAMPI¥ON, CON LA TARJETA : 5489133210353841 EL 2025-05-16 </c:v>
                  </c:pt>
                  <c:pt idx="2384">
                    <c:v>Apple pay: COMPRA EN TABERNA LA COPLA, CON LA TARJETA : 5489133210353841 EL 2025-05-16 </c:v>
                  </c:pt>
                  <c:pt idx="2385">
                    <c:v>Apple pay: COMPRA EN CASA LABRA, CON LA TARJETA : 5489133210353841 EL 2025-05-16 </c:v>
                  </c:pt>
                  <c:pt idx="2386">
                    <c:v>COMPRA EN EL CORTE INGLES-DEPARTAM., CON LA TARJETA : 5489133210353841 EL 2025-05-16 </c:v>
                  </c:pt>
                  <c:pt idx="2387">
                    <c:v>Apple pay: COMPRA EN TAQUERIA TIKI TACO, CON LA TARJETA : 5489133210353841 EL 2025-05-16 </c:v>
                  </c:pt>
                  <c:pt idx="2388">
                    <c:v>Apple pay: COMPRA EN MARIA CROQUETAS, CON LA TARJETA : 5489133210353841 EL 2025-05-16 </c:v>
                  </c:pt>
                  <c:pt idx="2389">
                    <c:v>Apple pay: COMPRA EN BAM LABS, CON LA TARJETA : 5489133210353841 EL 2025-05-16 </c:v>
                  </c:pt>
                  <c:pt idx="2390">
                    <c:v>Apple pay: COMPRA EN PORTOSIN, CON LA TARJETA : 5489133210353841 EL 2025-05-16 </c:v>
                  </c:pt>
                  <c:pt idx="2391">
                    <c:v>Apple pay: COMPRA EN MERCADONA MANUEL MACHADO, CON LA TARJETA : 5489133208360204 EL 2025-05-16 </c:v>
                  </c:pt>
                  <c:pt idx="2392">
                    <c:v>Apple pay: COMPRA EN MERCADONA MANUEL MACHADO, CON LA TARJETA : 5489133210353841 EL 2025-05-17 </c:v>
                  </c:pt>
                  <c:pt idx="2393">
                    <c:v>COMPRA EN SFERA M RIVAS FUTURA, CON LA TARJETA : 5489133210353841 EL 2025-05-17 </c:v>
                  </c:pt>
                  <c:pt idx="2394">
                    <c:v>Apple pay: COMPRA EN ALEHOP 411 MADRID CC H2O, CON LA TARJETA : 5489133210353841 EL 2025-05-17 </c:v>
                  </c:pt>
                  <c:pt idx="2395">
                    <c:v>Apple pay: COMPRA EN METRO DE MADRID S.A., CON LA TARJETA : 5489133210353841 EL 2025-05-17 </c:v>
                  </c:pt>
                  <c:pt idx="2396">
                    <c:v>Apple pay: COMPRA EN ALCAMPO S A MORATALAZ, CON LA TARJETA : 5489133210353841 EL 2025-05-17 </c:v>
                  </c:pt>
                  <c:pt idx="2397">
                    <c:v>Apple pay: COMPRA EN MERCADONA MANUEL MACHADO, CON LA TARJETA : 5489133208360204 EL 2025-05-17 </c:v>
                  </c:pt>
                  <c:pt idx="2398">
                    <c:v>Google pay: COMPRA EN ALCAMPO S A MORATALAZ, CON LA TARJETA : 5489133208360204 EL 2025-05-17 </c:v>
                  </c:pt>
                  <c:pt idx="2399">
                    <c:v>Apple pay: COMPRA EN CIBER LOCUTORIO VINATEROS, CON LA TARJETA : 5489133210353841 EL 2025-05-18 </c:v>
                  </c:pt>
                  <c:pt idx="2400">
                    <c:v>Apple pay: COMPRA EN D PICNIC, CON LA TARJETA : 5489133210353841 EL 2025-05-18 </c:v>
                  </c:pt>
                  <c:pt idx="2401">
                    <c:v>Apple pay: COMPRA EN MATAKO, CON LA TARJETA : 5489133210353841 EL 2025-05-18 </c:v>
                  </c:pt>
                  <c:pt idx="2402">
                    <c:v>COMPRA EN AMAZON* 4G38N7Z05, CON LA TARJETA : 5489133210353841 EL 2025-05-17 </c:v>
                  </c:pt>
                  <c:pt idx="2403">
                    <c:v>Apple pay: COMPRA EN SQ *NATA ARTESANOS, CON LA TARJETA : 5489133210353841 EL 2025-05-16 </c:v>
                  </c:pt>
                  <c:pt idx="2404">
                    <c:v>COMISION POR COMPRAS REALIZADAS EN MONEDA NO EURO </c:v>
                  </c:pt>
                  <c:pt idx="2405">
                    <c:v>COMPRA EN OPENAI *CHATGPT SUBSCR, CON LA TARJETA : 5489133208360204 EL 2025-05-20 </c:v>
                  </c:pt>
                  <c:pt idx="2406">
                    <c:v>RECIBO ORANGE ESPAGNE S.A. Nº RECIBO 0073 0100 755 CKZLJBB REF. MANDATO OSP202308KENAN02276921506 </c:v>
                  </c:pt>
                  <c:pt idx="2407">
                    <c:v>TRANSFERENCIA A FAVOR DE IBKR CONCEPTO: Inversiones Hermana e Hij </c:v>
                  </c:pt>
                  <c:pt idx="2408">
                    <c:v>Apple pay: COMPRA EN IKEA GOYA FOOD, CON LA TARJETA : 5489133208122208 EL 2025-05-23 </c:v>
                  </c:pt>
                  <c:pt idx="2409">
                    <c:v>Apple pay: COMPRA EN VENETA GELATO ITALIANO, CON LA TARJETA : 5489133208122208 EL 2025-05-23 </c:v>
                  </c:pt>
                  <c:pt idx="2410">
                    <c:v>Apple pay: COMPRA EN GOYA 18, CON LA TARJETA : 5489133208122208 EL 2025-05-23 </c:v>
                  </c:pt>
                  <c:pt idx="2411">
                    <c:v>Apple pay: COMPRA EN FRUTAS SAMPINMA, CON LA TARJETA : 5489133208360204 EL 2025-05-24 </c:v>
                  </c:pt>
                  <c:pt idx="2412">
                    <c:v>Apple pay: COMPRA EN MERCADONA MANUEL MACHADO, CON LA TARJETA : 5489133208360204 EL 2025-05-24 </c:v>
                  </c:pt>
                  <c:pt idx="2413">
                    <c:v>Apple pay: COMPRA EN STARBUCKS MENENDEZ PELAYO, CON LA TARJETA : 5489133210353841 EL 2025-05-25 </c:v>
                  </c:pt>
                  <c:pt idx="2414">
                    <c:v>Apple pay: COMPRA EN ALCAMPO S A MORATALAZ, CON LA TARJETA : 5489133208360204 EL 2025-05-25 </c:v>
                  </c:pt>
                  <c:pt idx="2415">
                    <c:v>Apple pay: COMPRA EN NORMAL MADRID, CON LA TARJETA : 5489133210353841 EL 2025-05-24 </c:v>
                  </c:pt>
                  <c:pt idx="2416">
                    <c:v>Apple pay: COMPRA EN PANISHOP DE LOS VINATEROS, CON LA TARJETA : 5489133208122208 EL 2025-05-26 </c:v>
                  </c:pt>
                  <c:pt idx="2417">
                    <c:v>Apple pay: COMPRA EN MAISON KAYSER ZURBANO, CON LA TARJETA : 5489133208122208 EL 2025-05-26 </c:v>
                  </c:pt>
                  <c:pt idx="2418">
                    <c:v>Apple pay: COMPRA EN MERCADONA MANUEL MACHADO, CON LA TARJETA : 5489133208360204 EL 2025-05-26 </c:v>
                  </c:pt>
                  <c:pt idx="2419">
                    <c:v>COMPRA EN UBER *EATS, CON LA TARJETA : 5489133208360204 EL 2025-05-23 </c:v>
                  </c:pt>
                  <c:pt idx="2420">
                    <c:v>RECIBO TotalEnergies ClientesSAU Nº RECIBO 0073 0100 755 CLBBLNV REF. MANDATO NCESIGS241020230000000</c:v>
                  </c:pt>
                  <c:pt idx="2421">
                    <c:v>Apple pay: COMPRA EN Revolut**0164*, CON LA TARJETA : 5489133210353841 EL 2025-05-25 </c:v>
                  </c:pt>
                  <c:pt idx="2422">
                    <c:v>Apple pay: COMPRA EN MAISON KAYSER ZURBANO, CON LA TARJETA : 5489133208122208 EL 2025-05-27 </c:v>
                  </c:pt>
                  <c:pt idx="2423">
                    <c:v>COMPRA EN UBER *EATS, CON LA TARJETA : 5489133208360204 EL 2025-05-25 </c:v>
                  </c:pt>
                  <c:pt idx="2424">
                    <c:v>TRANSFERENCIA A FAVOR DE Jesús Gonzalez </c:v>
                  </c:pt>
                  <c:pt idx="2425">
                    <c:v>Apple pay: COMPRA EN MERCADONA MANUEL MACHADO, CON LA TARJETA : 5489133208360204 EL 2025-05-28 </c:v>
                  </c:pt>
                  <c:pt idx="2426">
                    <c:v>COMISION POR COMPRAS REALIZADAS EN MONEDA NO EURO </c:v>
                  </c:pt>
                  <c:pt idx="2427">
                    <c:v>Apple pay: COMPRA EN CASABASE, CON LA TARJETA : 5489133210353841 EL 2025-05-29 </c:v>
                  </c:pt>
                  <c:pt idx="2428">
                    <c:v>BIZUM A FAVOR DE JENNY RODRIGUES ALVES CONCEPTO: Sin concepto </c:v>
                  </c:pt>
                  <c:pt idx="2429">
                    <c:v>COMPRA EN OPENAI *CHATGPT SUBSCR, CON LA TARJETA : 5489133208360204 EL 2025-05-27 </c:v>
                  </c:pt>
                  <c:pt idx="2430">
                    <c:v>COMPRA EN APP CRTM, CON LA TARJETA : 5489133208360204 EL 2025-05-29 </c:v>
                  </c:pt>
                  <c:pt idx="2431">
                    <c:v>Apple pay: COMPRA EN MAISON KAYSER RETIRO, CON LA TARJETA : 5489133208122208 EL 2025-05-30 </c:v>
                  </c:pt>
                  <c:pt idx="2432">
                    <c:v>Apple pay: COMPRA EN Springfield, CON LA TARJETA : 5489133210353841 EL 2025-05-31 </c:v>
                  </c:pt>
                  <c:pt idx="2433">
                    <c:v>Apple pay: COMPRA EN MERCADONA MANUEL MACHADO, CON LA TARJETA : 5489133208360204 EL 2025-05-31 </c:v>
                  </c:pt>
                  <c:pt idx="2434">
                    <c:v>Apple pay: COMPRA EN RENFE VIRTUAL INTERNET, CON LA TARJETA : 5489133208122208 EL 2025-05-31 </c:v>
                  </c:pt>
                  <c:pt idx="2435">
                    <c:v>Apple pay: COMPRA EN CALZADOS LOMAS, CON LA TARJETA : 5489133208122208 EL 2025-05-31 </c:v>
                  </c:pt>
                  <c:pt idx="2436">
                    <c:v>Apple pay: COMPRA EN RENFE VIRTUAL INTERNET, CON LA TARJETA : 5489133210353841 EL 2025-05-31 </c:v>
                  </c:pt>
                  <c:pt idx="2437">
                    <c:v>Apple pay: COMPRA EN DECATHLON FUENCARRAL, CON LA TARJETA : 5489133210353841 EL 2025-05-31 </c:v>
                  </c:pt>
                  <c:pt idx="2438">
                    <c:v>Apple pay: COMPRA EN FARMACIA GOYA 89, CON LA TARJETA : 5489133210353841 EL 2025-05-31 </c:v>
                  </c:pt>
                  <c:pt idx="2439">
                    <c:v>Apple pay: COMPRA EN ALCAMPO S A MORATALAZ, CON LA TARJETA : 5489133208360204 EL 2025-06-01 </c:v>
                  </c:pt>
                  <c:pt idx="2440">
                    <c:v>Apple pay: COMPRA EN FARMACIA M30, CON LA TARJETA : 5489133208122208 EL 2025-06-01 </c:v>
                  </c:pt>
                  <c:pt idx="2441">
                    <c:v>TRANSFERENCIA A FAVOR DE IBKR CONCEPTO: U6384508 / NICOLAS D Perez </c:v>
                  </c:pt>
                  <c:pt idx="2442">
                    <c:v>COMPRA EN UBER *EATS, CON LA TARJETA : 5489133208360204 EL 2025-05-30 </c:v>
                  </c:pt>
                  <c:pt idx="2443">
                    <c:v>COMPRA EN SSR CASTELLO-GOYA., CON LA TARJETA : 5489133208360204 EL 2025-06-02 </c:v>
                  </c:pt>
                  <c:pt idx="2444">
                    <c:v>RECIBO DREAMFIT MORATALAZ Nº RECIBO 0073 0100 755 CLCPDHF REF. MANDATO 00009588710100835299698700000</c:v>
                  </c:pt>
                  <c:pt idx="2445">
                    <c:v>RECIBO SANITAS S A DE SEGUROS Nº RECIBO 0073 0100 755 CLBSDKR REF. MANDATO 800018385362 </c:v>
                  </c:pt>
                  <c:pt idx="2446">
                    <c:v>Apple pay: COMPRA EN TOMA TICKET, CON LA TARJETA : 5489133208122208 EL 2025-06-02 </c:v>
                  </c:pt>
                  <c:pt idx="2447">
                    <c:v>Apple pay: COMPRA EN SELLA BAKERY, CON LA TARJETA : 5489133208122208 EL 2025-06-02 </c:v>
                  </c:pt>
                  <c:pt idx="2448">
                    <c:v>Apple pay: COMPRA EN Springfield, CON LA TARJETA : 5489133210353841 EL 2025-05-31 </c:v>
                  </c:pt>
                  <c:pt idx="2449">
                    <c:v>Apple pay: COMPRA EN HAVAIANAS FUENCARRAL, CON LA TARJETA : 5489133210353841 EL 2025-05-31 </c:v>
                  </c:pt>
                  <c:pt idx="2450">
                    <c:v>Apple pay: COMPRA EN HIPERBAZAR, CON LA TARJETA : 5489133208122208 EL 2025-06-03 </c:v>
                  </c:pt>
                  <c:pt idx="2451">
                    <c:v>Apple pay: COMPRA EN RemittVen, CON LA TARJETA : 5489133210353841 EL 2025-06-01 </c:v>
                  </c:pt>
                  <c:pt idx="2452">
                    <c:v>Apple pay: COMPRA EN hostinger.com, CON LA TARJETA : 5489133210353841 EL 2025-06-01 </c:v>
                  </c:pt>
                  <c:pt idx="2453">
                    <c:v>Apple pay: COMPRA EN PRIMARK CONDE PENALVER, CON LA TARJETA : 5489133210353841 EL 2025-05-31 </c:v>
                  </c:pt>
                  <c:pt idx="2454">
                    <c:v>Apple pay: COMPRA EN MERCADONA MANUEL MACHADO, CON LA TARJETA : 5489133208360204 EL 2025-06-04 </c:v>
                  </c:pt>
                  <c:pt idx="2455">
                    <c:v>Apple pay: COMPRA EN MCDONALDS-MORATALAZ, CON LA TARJETA : 5489133208122208 EL 2025-06-04 </c:v>
                  </c:pt>
                  <c:pt idx="2456">
                    <c:v>Apple pay: COMPRA EN RODILLA GOYA, CON LA TARJETA : 5489133208122208 EL 2025-06-04 </c:v>
                  </c:pt>
                  <c:pt idx="2457">
                    <c:v>Apple pay: COMPRA EN MAISON KAYSER ZURBANO, CON LA TARJETA : 5489133208122208 EL 2025-06-04 </c:v>
                  </c:pt>
                  <c:pt idx="2458">
                    <c:v>Apple pay: COMPRA EN MERCADONA MANUEL MACHADO, CON LA TARJETA : 5489133208360204 EL 2025-06-05 </c:v>
                  </c:pt>
                  <c:pt idx="2459">
                    <c:v>COMPRA EN APP CRTM, CON LA TARJETA : 5489133208360204 EL 2025-06-06 </c:v>
                  </c:pt>
                  <c:pt idx="2460">
                    <c:v>Apple pay: COMPRA EN MANOLO BAKES, CON LA TARJETA : 5489133208122208 EL 2025-06-07 </c:v>
                  </c:pt>
                  <c:pt idx="2461">
                    <c:v>Apple pay: COMPRA EN ALCAMPO S A MORATALAZ, CON LA TARJETA : 5489133208360204 EL 2025-06-07 </c:v>
                  </c:pt>
                  <c:pt idx="2462">
                    <c:v>Apple pay: COMPRA EN MERCADONA MANUEL MACHADO, CON LA TARJETA : 5489133208360204 EL 2025-06-07 </c:v>
                  </c:pt>
                  <c:pt idx="2463">
                    <c:v>Apple pay: COMPRA EN SUSAETA EDICIONES, SA, CON LA TARJETA : 5489133210353841 EL 2025-06-08 </c:v>
                  </c:pt>
                  <c:pt idx="2464">
                    <c:v>COMPRA EN APP CRTM, CON LA TARJETA : 5489133208360204 EL 2025-06-08 </c:v>
                  </c:pt>
                  <c:pt idx="2465">
                    <c:v>COMPRA EN UBER *EATS, CON LA TARJETA : 5489133208360204 EL 2025-06-07 </c:v>
                  </c:pt>
                  <c:pt idx="2466">
                    <c:v>Apple pay: COMPRA EN ALAMEDA PELUQUERO, CON LA TARJETA : 5489133210353841 EL 2025-06-09 </c:v>
                  </c:pt>
                  <c:pt idx="2467">
                    <c:v>Apple pay: COMPRA EN MANOLO BAKES, CON LA TARJETA : 5489133210353841 EL 2025-06-09 </c:v>
                  </c:pt>
                  <c:pt idx="2468">
                    <c:v>TRANSFERENCIA A FAVOR DE PEREZ PANTO NICOLAS CONCEPTO: Nivelación </c:v>
                  </c:pt>
                  <c:pt idx="2469">
                    <c:v>Apple pay: COMPRA EN RODILLA SANCHEZ, CON LA TARJETA : 5489133208122208 EL 2025-06-09 </c:v>
                  </c:pt>
                  <c:pt idx="2470">
                    <c:v>COMPRA EN APP CRTM, CON LA TARJETA : 5489133208360204 EL 2025-06-09 </c:v>
                  </c:pt>
                  <c:pt idx="2471">
                    <c:v>Apple pay: COMPRA EN MERCADONA MANUEL MACHADO, CON LA TARJETA : 5489133208360204 EL 2025-06-10 </c:v>
                  </c:pt>
                  <c:pt idx="2472">
                    <c:v>COMPRA EN UBER *EATS, CON LA TARJETA : 5489133208360204 EL 2025-06-07 </c:v>
                  </c:pt>
                  <c:pt idx="2473">
                    <c:v>RECIBO Naturgy Clientes, S.A.U. Nº RECIBO 0073 0100 755 CLJDXWP REF. MANDATO 000000259696 </c:v>
                  </c:pt>
                  <c:pt idx="2474">
                    <c:v>COMPRA EN AMZN Mktp ES*BA16K2SE5, CON LA TARJETA : 5489133210353841 EL 2025-06-11 </c:v>
                  </c:pt>
                  <c:pt idx="2475">
                    <c:v>Apple pay: COMPRA EN RODILLA GOYA, CON LA TARJETA : 5489133208122208 EL 2025-06-13 </c:v>
                  </c:pt>
                  <c:pt idx="2476">
                    <c:v>Apple pay: COMPRA EN DNI/PASAPORTE STA ENGRACI, CON LA TARJETA : 5489133208122208 EL 2025-06-13 </c:v>
                  </c:pt>
                  <c:pt idx="2477">
                    <c:v>Apple pay: COMPRA EN KFC MORATALAZ 124, CON LA TARJETA : 5489133208122208 EL 2025-06-14 </c:v>
                  </c:pt>
                  <c:pt idx="2478">
                    <c:v>Apple pay: COMPRA EN ALCAMPO S A MORATALAZ, CON LA TARJETA : 5489133208360204 EL 2025-06-14 </c:v>
                  </c:pt>
                  <c:pt idx="2479">
                    <c:v>COMPRA EN APPLE.COM/BILL, CON LA TARJETA : 5489133208360204 EL 2025-06-13 </c:v>
                  </c:pt>
                  <c:pt idx="2480">
                    <c:v>COMPRA EN AMAZON* WB8VG3975, CON LA TARJETA : 5489133210353841 EL 2025-06-15 </c:v>
                  </c:pt>
                  <c:pt idx="2481">
                    <c:v>COMPRA EN AMAZON* H22OJ5YN5, CON LA TARJETA : 5489133210353841 EL 2025-06-15 </c:v>
                  </c:pt>
                  <c:pt idx="2482">
                    <c:v>Apple pay: COMPRA EN RemittVen, CON LA TARJETA : 5489133210353841 EL 2025-06-15 </c:v>
                  </c:pt>
                  <c:pt idx="2483">
                    <c:v>Apple pay: COMPRA EN IKEA GOYA HFB, CON LA TARJETA : 5489133210353841 EL 2025-06-16 </c:v>
                  </c:pt>
                  <c:pt idx="2484">
                    <c:v>RECIBO IBERIA CARDS Nº RECIBO 0073 0100 755 CLJWPQF REF. MANDATO 000010295927 </c:v>
                  </c:pt>
                  <c:pt idx="2485">
                    <c:v>COMPRA EN UBER *EATS, CON LA TARJETA : 5489133208360204 EL 2025-06-15 </c:v>
                  </c:pt>
                  <c:pt idx="2486">
                    <c:v>COMPRA EN UBER *EATS HELP.UBER.C, CON LA TARJETA : 5489133208360204 EL 2025-06-16 </c:v>
                  </c:pt>
                  <c:pt idx="2487">
                    <c:v>Apple pay: COMPRA EN MERCADONA MANUEL MACHADO, CON LA TARJETA : 5489133208360204 EL 2025-06-14 </c:v>
                  </c:pt>
                  <c:pt idx="2488">
                    <c:v>COMPRA EN EL CORTE INGLES-DEPARTAM., CON LA TARJETA : 5489133208360204 EL 2025-06-18 </c:v>
                  </c:pt>
                  <c:pt idx="2489">
                    <c:v>Google pay: COMPRA EN MERCADONA MANUEL MACHADO, CON LA TARJETA : 5489133208360204 EL 2025-06-18 </c:v>
                  </c:pt>
                  <c:pt idx="2490">
                    <c:v>Apple pay: COMPRA EN Revolut**6890*, CON LA TARJETA : 5489133208122208 EL 2025-06-17 </c:v>
                  </c:pt>
                  <c:pt idx="2491">
                    <c:v>COMPRA EN SSR CASTELLO-GOYA., CON LA TARJETA : 5489133210353841 EL 2025-06-20 </c:v>
                  </c:pt>
                  <c:pt idx="2492">
                    <c:v>Apple pay: COMPRA EN IKEA GOYA HFB, CON LA TARJETA : 5489133208122208 EL 2025-06-20 </c:v>
                  </c:pt>
                  <c:pt idx="2493">
                    <c:v>Apple pay: COMPRA EN IKEA GOYA FOOD, CON LA TARJETA : 5489133208122208 EL 2025-06-20 </c:v>
                  </c:pt>
                  <c:pt idx="2494">
                    <c:v>Apple pay: COMPRA EN CALZEDONIA GOYA CM70, CON LA TARJETA : 5489133208122208 EL 2025-06-20 </c:v>
                  </c:pt>
                  <c:pt idx="2495">
                    <c:v>Apple pay: COMPRA EN RODILLA GOYA, CON LA TARJETA : 5489133208122208 EL 2025-06-20 </c:v>
                  </c:pt>
                  <c:pt idx="2496">
                    <c:v>Apple pay: COMPRA EN EL CORTE INGLES-DEPARTAM., CON LA TARJETA : 5489133210353841 EL 2025-06-21 </c:v>
                  </c:pt>
                  <c:pt idx="2497">
                    <c:v>Apple pay: COMPRA EN ALCAMPO S A MORATALAZ, CON LA TARJETA : 5489133208360204 EL 2025-06-21 </c:v>
                  </c:pt>
                  <c:pt idx="2498">
                    <c:v>Apple pay: COMPRA EN MERCADONA MANUEL MACHADO, CON LA TARJETA : 5489133208360204 EL 2025-06-21 </c:v>
                  </c:pt>
                  <c:pt idx="2499">
                    <c:v>COMPRA EN EL CORTE INGLES-DEPARTAM., CON LA TARJETA : 5489133208122208 EL 2025-06-21 </c:v>
                  </c:pt>
                  <c:pt idx="2500">
                    <c:v>COMPRA EN EL CORTE INGLES-DEPARTAM., CON LA TARJETA : 5489133210353841 EL 2025-06-22 </c:v>
                  </c:pt>
                  <c:pt idx="2501">
                    <c:v>Apple pay: COMPRA EN SPRINGFIELD, CON LA TARJETA : 5489133210353841 EL 2025-06-22 </c:v>
                  </c:pt>
                  <c:pt idx="2502">
                    <c:v>Apple pay: COMPRA EN MIRA MIRA BISUTERIA, CON LA TARJETA : 5489133210353841 EL 2025-06-22 </c:v>
                  </c:pt>
                  <c:pt idx="2503">
                    <c:v>COMPRA EN UBER *EATS, CON LA TARJETA : 5489133208360204 EL 2025-06-19 </c:v>
                  </c:pt>
                  <c:pt idx="2504">
                    <c:v>Apple pay: COMPRA EN PRIMARK CONDE PENALVER, CON LA TARJETA : 5489133208122208 EL 2025-06-20 </c:v>
                  </c:pt>
                  <c:pt idx="2505">
                    <c:v>Apple pay: COMPRA EN Revolut**6890*, CON LA TARJETA : 5489133208122208 EL 2025-06-21 </c:v>
                  </c:pt>
                  <c:pt idx="2506">
                    <c:v>Apple pay: COMPRA EN Back Market, CON LA TARJETA : 5489133208122208 EL 2025-06-21 </c:v>
                  </c:pt>
                  <c:pt idx="2507">
                    <c:v>TRANSFERENCIA A FAVOR DE IBKR CONCEPTO: Inversiones Hermana e Hij </c:v>
                  </c:pt>
                  <c:pt idx="2508">
                    <c:v>RECIBO ORANGE ESPAGNE S.A. Nº RECIBO 0073 0100 755 CLKZMKM REF. MANDATO OSP202308KENAN02276921506 </c:v>
                  </c:pt>
                  <c:pt idx="2509">
                    <c:v>Apple pay: COMPRA EN IKEA GOYA FOOD, CON LA TARJETA : 5489133208122208 EL 2025-06-24 </c:v>
                  </c:pt>
                  <c:pt idx="2510">
                    <c:v>Apple pay: COMPRA EN MERCADONA MANUEL MACHADO, CON LA TARJETA : 5489133208360204 EL 2025-06-25 </c:v>
                  </c:pt>
                  <c:pt idx="2511">
                    <c:v>Apple pay: COMPRA EN Revolut**6890*, CON LA TARJETA : 5489133208122208 EL 2025-06-23 </c:v>
                  </c:pt>
                  <c:pt idx="2512">
                    <c:v>Apple pay: COMPRA EN MAISON KAYSER ZURBANO, CON LA TARJETA : 5489133208122208 EL 2025-06-25 </c:v>
                  </c:pt>
                  <c:pt idx="2513">
                    <c:v>COMPRA EN SSR CASTELLO-GOYA., CON LA TARJETA : 5489133208360204 EL 2025-06-27 </c:v>
                  </c:pt>
                  <c:pt idx="2514">
                    <c:v>Apple pay: COMPRA EN IKEA GOYA FOOD, CON LA TARJETA : 5489133208122208 EL 2025-06-27 </c:v>
                  </c:pt>
                  <c:pt idx="2515">
                    <c:v>Apple pay: COMPRA EN RODILLA GOYA, CON LA TARJETA : 5489133208122208 EL 2025-06-27 </c:v>
                  </c:pt>
                  <c:pt idx="2516">
                    <c:v>Apple pay: COMPRA EN DECATHLON PRINCESA, CON LA TARJETA : 5489133208122208 EL 2025-06-27 </c:v>
                  </c:pt>
                  <c:pt idx="2517">
                    <c:v>Apple pay: COMPRA EN RODILLA SANCHEZ, CON LA TARJETA : 5489133208122208 EL 2025-06-27 </c:v>
                  </c:pt>
                  <c:pt idx="2518">
                    <c:v>Apple pay: COMPRA EN KFC MORATALAZ 124, CON LA TARJETA : 5489133208360204 EL 2025-06-28 </c:v>
                  </c:pt>
                  <c:pt idx="2519">
                    <c:v>Apple pay: COMPRA EN ALCAMPO S A MORATALAZ, CON LA TARJETA : 5489133208360204 EL 2025-06-28 </c:v>
                  </c:pt>
                  <c:pt idx="2520">
                    <c:v>Apple pay: COMPRA EN MERCADONA MANUEL MACHADO, CON LA TARJETA : 5489133208360204 EL 2025-06-28 </c:v>
                  </c:pt>
                  <c:pt idx="2521">
                    <c:v>Apple pay: COMPRA EN PANISHOP DE LOS VINATEROS, CON LA TARJETA : 5489133208122208 EL 2025-06-28 </c:v>
                  </c:pt>
                  <c:pt idx="2522">
                    <c:v>Apple pay: COMPRA EN ALCAMPO S A MORATALAZ, CON LA TARJETA : 5489133208122208 EL 2025-06-28 </c:v>
                  </c:pt>
                  <c:pt idx="2523">
                    <c:v>COMPRA EN APP CRTM, CON LA TARJETA : 5489133208360204 EL 2025-06-29 </c:v>
                  </c:pt>
                  <c:pt idx="2524">
                    <c:v>TRANSFERENCIA A FAVOR DE IBKR CONCEPTO: U6384508 / NICOLAS D Perez </c:v>
                  </c:pt>
                  <c:pt idx="2525">
                    <c:v>TRANSFERENCIA A FAVOR DE Jesús Gonzalez </c:v>
                  </c:pt>
                  <c:pt idx="2526">
                    <c:v>COMPRA EN UBER *EATS, CON LA TARJETA : 5489133208360204 EL 2025-06-28 </c:v>
                  </c:pt>
                  <c:pt idx="2527">
                    <c:v>COMPRA EN APPLE.COM/BILL, CON LA TARJETA : 5489133208360204 EL 2025-06-28 </c:v>
                  </c:pt>
                  <c:pt idx="2528">
                    <c:v>Apple pay: COMPRA EN MGP*Wallapop S L, CON LA TARJETA : 5489133210353841 EL 2025-06-29 </c:v>
                  </c:pt>
                  <c:pt idx="2529">
                    <c:v>RECIBO DREAMFIT MORATALAZ Nº RECIBO 0073 0100 755 CLMVCRT REF. MANDATO 00009588710100835299698700000</c:v>
                  </c:pt>
                  <c:pt idx="2530">
                    <c:v>RECIBO SANITAS S A DE SEGUROS Nº RECIBO 0073 0100 755 CLLWCRY REF. MANDATO 800018385362 </c:v>
                  </c:pt>
                  <c:pt idx="2531">
                    <c:v>Apple pay: COMPRA EN PRIMARK CONDE PENALVER, CON LA TARJETA : 5489133208122208 EL 2025-06-29 </c:v>
                  </c:pt>
                  <c:pt idx="2532">
                    <c:v>Apple pay: COMPRA EN MAISON KAYSER ZURBANO, CON LA TARJETA : 5489133208122208 EL 2025-07-01 </c:v>
                  </c:pt>
                  <c:pt idx="2533">
                    <c:v>RECIBO DAN'S Nº RECIBO 0073 0100 755 CLNMNFQ REF. MANDATO 1QJYY43XYCXGBUV0 </c:v>
                  </c:pt>
                  <c:pt idx="2534">
                    <c:v>COMPRA EN UBER *TRIP HELP.UBER.C, CON LA TARJETA : 5489133210353841 EL 2025-07-01 </c:v>
                  </c:pt>
                  <c:pt idx="2535">
                    <c:v>COMPRA EN UBER *EATS, CON LA TARJETA : 5489133208360204 EL 2025-06-29 </c:v>
                  </c:pt>
                  <c:pt idx="2536">
                    <c:v>Apple pay: COMPRA EN RODILLA GOYA, CON LA TARJETA : 5489133208360204 EL 2025-07-02 </c:v>
                  </c:pt>
                  <c:pt idx="2537">
                    <c:v>RECIBO Naturgy Clientes, S.A.U. Nº RECIBO 0073 0100 755 CLQGGGZ REF. MANDATO 000000259696 </c:v>
                  </c:pt>
                  <c:pt idx="2538">
                    <c:v>Apple pay: COMPRA EN MAISON KAYSER ZURBANO, CON LA TARJETA : 5489133208122208 EL 2025-07-03 </c:v>
                  </c:pt>
                  <c:pt idx="2539">
                    <c:v>COMPRA EN UBER *EATS HELP.UBER.C, CON LA TARJETA : 5489133210353841 EL 2025-07-03 </c:v>
                  </c:pt>
                  <c:pt idx="2540">
                    <c:v>Apple pay: COMPRA EN MERCADONA MANUEL MACHADO, CON LA TARJETA : 5489133208360204 EL 2025-07-04 </c:v>
                  </c:pt>
                  <c:pt idx="2541">
                    <c:v>Apple pay: COMPRA EN KFC GOYA2, CON LA TARJETA : 5489133208122208 EL 2025-07-04 </c:v>
                  </c:pt>
                  <c:pt idx="2542">
                    <c:v>Apple pay: COMPRA EN BORN AND GLAZED, CON LA TARJETA : 5489133210353841 EL 2025-07-06 </c:v>
                  </c:pt>
                  <c:pt idx="2543">
                    <c:v>Apple pay: COMPRA EN BARBER SHOP TRADICIONA, CON LA TARJETA : 5489133210353841 EL 2025-07-06 </c:v>
                  </c:pt>
                  <c:pt idx="2544">
                    <c:v>Apple pay: COMPRA EN One Hundred Restrooms, CON LA TARJETA : 5489133210353841 EL 2025-07-05 </c:v>
                  </c:pt>
                  <c:pt idx="2545">
                    <c:v>COMPRA EN UBER *TRIP HELP.UBER.C, CON LA TARJETA : 5489133210353841 EL 2025-07-04 </c:v>
                  </c:pt>
                  <c:pt idx="2546">
                    <c:v>COMPRA EN UBER *TRIP, CON LA TARJETA : 5489133210353841 EL 2025-07-04 </c:v>
                  </c:pt>
                  <c:pt idx="2547">
                    <c:v>COMPRA EN UBER *EATS, CON LA TARJETA : 5489133210353841 EL 2025-07-03 </c:v>
                  </c:pt>
                  <c:pt idx="2548">
                    <c:v>Apple pay: COMPRA EN WH SMITH AEROPUERTO MADRI, CON LA TARJETA : 5489133210353841 EL 2025-07-07 </c:v>
                  </c:pt>
                  <c:pt idx="2549">
                    <c:v>Apple pay: COMPRA EN MERCADONA MANUEL MACHADO, CON LA TARJETA : 5489133208360204 EL 2025-07-07 </c:v>
                  </c:pt>
                  <c:pt idx="2550">
                    <c:v>Apple pay: COMPRA EN One Hundred Restrooms, CON LA TARJETA : 5489133208122208 EL 2025-07-05 </c:v>
                  </c:pt>
                  <c:pt idx="2551">
                    <c:v>Apple pay: COMPRA EN MAISON KAYSER ZURBANO, CON LA TARJETA : 5489133208122208 EL 2025-07-07 </c:v>
                  </c:pt>
                  <c:pt idx="2552">
                    <c:v>Apple pay: COMPRA EN RODILLA SANCHEZ, CON LA TARJETA : 5489133208122208 EL 2025-07-07 </c:v>
                  </c:pt>
                  <c:pt idx="2553">
                    <c:v>Apple pay: COMPRA EN PRIMARK CONDE PENALVER, CON LA TARJETA : 5489133210353841 EL 2025-07-06 </c:v>
                  </c:pt>
                  <c:pt idx="2554">
                    <c:v>BIZUM A FAVOR DE BEATRIZ V C CONCEPTO: David </c:v>
                  </c:pt>
                  <c:pt idx="2555">
                    <c:v>Apple pay: COMPRA EN RODILLA GOYA, CON LA TARJETA : 5489133208122208 EL 2025-07-08 </c:v>
                  </c:pt>
                  <c:pt idx="2556">
                    <c:v>COMPRA EN AMAZON MEDI* RC3LU0EN4, CON LA TARJETA : 5489133210353841 EL 2025-07-07 </c:v>
                  </c:pt>
                  <c:pt idx="2557">
                    <c:v>Apple pay: COMPRA EN RODILLA SANCHEZ, CON LA TARJETA : 5489133208122208 EL 2025-07-09 </c:v>
                  </c:pt>
                  <c:pt idx="2558">
                    <c:v>COMISION POR COMPRAS REALIZADAS EN MONEDA NO EURO </c:v>
                  </c:pt>
                  <c:pt idx="2559">
                    <c:v>Apple pay: COMPRA EN H MART KATY LLC, CON LA TARJETA : 5489133210353841 EL 2025-07-09 </c:v>
                  </c:pt>
                  <c:pt idx="2560">
                    <c:v>Apple pay: COMPRA EN TST* PARIS BAGUETTE -, CON LA TARJETA : 5489133210353841 EL 2025-07-09 </c:v>
                  </c:pt>
                  <c:pt idx="2561">
                    <c:v>Apple pay: COMPRA EN DOMINOS PIZZA MORATALAZ, CON LA TARJETA : 5489133208122208 EL 2025-07-11 </c:v>
                  </c:pt>
                  <c:pt idx="2562">
                    <c:v>Apple pay: COMPRA EN PERFUMERIA PRIMOR, CON LA TARJETA : 5489133208122208 EL 2025-07-11 </c:v>
                  </c:pt>
                  <c:pt idx="2563">
                    <c:v>Apple pay: COMPRA EN RODILLA SANCHEZ, CON LA TARJETA : 5489133208122208 EL 2025-07-11 </c:v>
                  </c:pt>
                  <c:pt idx="2564">
                    <c:v>Apple pay: COMPRA EN ALCAMPO S A MORATALAZ, CON LA TARJETA : 5489133208360204 EL 2025-07-12 </c:v>
                  </c:pt>
                  <c:pt idx="2565">
                    <c:v>Apple pay: COMPRA EN MERCADONA MANUEL MACHADO, CON LA TARJETA : 5489133208360204 EL 2025-07-12 </c:v>
                  </c:pt>
                  <c:pt idx="2566">
                    <c:v>Apple pay: COMPRA EN KFC MORATALAZ 124, CON LA TARJETA : 5489133208122208 EL 2025-07-13 </c:v>
                  </c:pt>
                  <c:pt idx="2567">
                    <c:v>Apple pay: COMPRA EN ALCAMPO S A MORATALAZ, CON LA TARJETA : 5489133208122208 EL 2025-07-13 </c:v>
                  </c:pt>
                  <c:pt idx="2568">
                    <c:v>Apple pay: COMPRA EN XIN HON COMPLEMENTOS SL, CON LA TARJETA : 5489133208122208 EL 2025-07-13 </c:v>
                  </c:pt>
                  <c:pt idx="2569">
                    <c:v>Apple pay: COMPRA EN MIRA MIRA BISUTERIA, CON LA TARJETA : 5489133208122208 EL 2025-07-13 </c:v>
                  </c:pt>
                  <c:pt idx="2570">
                    <c:v>Apple pay: COMPRA EN RODILLA GOYA, CON LA TARJETA : 5489133208122208 EL 2025-07-13 </c:v>
                  </c:pt>
                  <c:pt idx="2571">
                    <c:v>COMISION POR COMPRAS REALIZADAS EN MONEDA NO EURO </c:v>
                  </c:pt>
                  <c:pt idx="2572">
                    <c:v>COMPRA EN UBER *EATS, CON LA TARJETA : 5489133210353841 EL 2025-07-12 </c:v>
                  </c:pt>
                  <c:pt idx="2573">
                    <c:v>Apple pay: COMPRA EN PRIMARK CONDE PENALVER, CON LA TARJETA : 5489133208122208 EL 2025-07-11 </c:v>
                  </c:pt>
                  <c:pt idx="2574">
                    <c:v>Apple pay: COMPRA EN Revolut**6890*, CON LA TARJETA : 5489133208122208 EL 2025-07-12 </c:v>
                  </c:pt>
                  <c:pt idx="2575">
                    <c:v>COMISION POR COMPRAS REALIZADAS EN MONEDA NO EURO </c:v>
                  </c:pt>
                  <c:pt idx="2576">
                    <c:v>Apple pay: COMPRA EN FIVE BELOW 1173, CON LA TARJETA : 5489133210353841 EL 2025-07-12 </c:v>
                  </c:pt>
                  <c:pt idx="2577">
                    <c:v>RECIBO IBERIA CARDS Nº RECIBO 0073 0100 755 CLTJRGJ REF. MANDATO 000010295927 </c:v>
                  </c:pt>
                  <c:pt idx="2578">
                    <c:v>COMPRA EN APPLE.COM/BILL, CON LA TARJETA : 5489133208360204 EL 2025-07-13 </c:v>
                  </c:pt>
                  <c:pt idx="2579">
                    <c:v>Apple pay: COMPRA EN BURLINGTON STORES 319, CON LA TARJETA : 5489133208122208 EL 2025-07-12 </c:v>
                  </c:pt>
                  <c:pt idx="2580">
                    <c:v>Apple pay: COMPRA EN BK29100 GENOVA 6, CON LA TARJETA : 5489133208122208 EL 2025-07-15 </c:v>
                  </c:pt>
                  <c:pt idx="2581">
                    <c:v>COMISION POR COMPRAS REALIZADAS EN MONEDA NO EURO </c:v>
                  </c:pt>
                  <c:pt idx="2582">
                    <c:v>Apple pay: COMPRA EN TST* WETZEL'S PRETZELS, CON LA TARJETA : 5489133210353841 EL 2025-07-14 </c:v>
                  </c:pt>
                  <c:pt idx="2583">
                    <c:v>Apple pay: COMPRA EN SELLA BAKERY, CON LA TARJETA : 5489133208122208 EL 2025-07-17 </c:v>
                  </c:pt>
                  <c:pt idx="2584">
                    <c:v>COMPRA EN AMAZON* RY3ZX20S4, CON LA TARJETA : 5489133210353841 EL 2025-07-17 </c:v>
                  </c:pt>
                  <c:pt idx="2585">
                    <c:v>Apple pay: COMPRA EN ALCAMPO S A MORATALAZ, CON LA TARJETA : 5489133208360204 EL 2025-07-19 </c:v>
                  </c:pt>
                  <c:pt idx="2586">
                    <c:v>Apple pay: COMPRA EN MERCADONA MANUEL MACHADO, CON LA TARJETA : 5489133208360204 EL 2025-07-19 </c:v>
                  </c:pt>
                  <c:pt idx="2587">
                    <c:v>COMPRA EN CINE DE VERANO MADRID, CON LA TARJETA : 5489133208122208 EL 2025-07-19 </c:v>
                  </c:pt>
                  <c:pt idx="2588">
                    <c:v>COMPRA EN Compra de Prime Video, CON LA TARJETA : 5489133210353841 EL 2025-07-18 </c:v>
                  </c:pt>
                  <c:pt idx="2589">
                    <c:v>RECIBO TotalEnergies ClientesSAU Nº RECIBO 0073 0100 755 CLVDYLK REF. MANDATO NCESIGS241020230000000</c:v>
                  </c:pt>
                  <c:pt idx="2590">
                    <c:v>Apple pay: COMPRA EN RODILLA SANCHEZ, CON LA TARJETA : 5489133208122208 EL 2025-07-21 </c:v>
                  </c:pt>
                  <c:pt idx="2591">
                    <c:v>Apple pay: COMPRA EN MERCADONA MANUEL MACHADO, CON LA TARJETA : 5489133208360204 EL 2025-08-01 </c:v>
                  </c:pt>
                  <c:pt idx="2592">
                    <c:v>Apple pay: COMPRA EN ALCAMPO S A MORATALAZ, CON LA TARJETA : 5489133208360204 EL 2025-08-02 </c:v>
                  </c:pt>
                  <c:pt idx="2593">
                    <c:v>Apple pay: COMPRA EN CARNICAS ALONSO - PAVONES, CON LA TARJETA : 5489133208360204 EL 2025-08-02 </c:v>
                  </c:pt>
                  <c:pt idx="2594">
                    <c:v>Apple pay: COMPRA EN MERCADONA MANUEL MACHADO, CON LA TARJETA : 5489133208360204 EL 2025-08-02 </c:v>
                  </c:pt>
                  <c:pt idx="2595">
                    <c:v>RECIBO Naturgy Clientes, S.A.U. Nº RECIBO 0073 0100 755 CLZLTTC REF. MANDATO 000000259696 </c:v>
                  </c:pt>
                  <c:pt idx="2596">
                    <c:v>Apple pay: COMPRA EN RemittVen, CON LA TARJETA : 5489133208360204 EL 2025-07-31 </c:v>
                  </c:pt>
                  <c:pt idx="2597">
                    <c:v>Apple pay: COMPRA EN RemittVen, CON LA TARJETA : 5489133210353841 EL 2025-07-31 </c:v>
                  </c:pt>
                  <c:pt idx="2598">
                    <c:v>Apple pay: COMPRA EN SILVIA GALLEGO BARRASUS, CON LA TARJETA : 5489133210353841 EL 2025-08-04 </c:v>
                  </c:pt>
                  <c:pt idx="2599">
                    <c:v>TRANSFERENCIA A FAVOR DE PEREZ PANTO NICOLAS CONCEPTO: Nivelacion </c:v>
                  </c:pt>
                  <c:pt idx="2600">
                    <c:v>COMPRA EN APP CRTM, CON LA TARJETA : 5489133208360204 EL 2025-08-05 </c:v>
                  </c:pt>
                  <c:pt idx="2601">
                    <c:v>Apple pay: COMPRA EN SILVIA GALLEGO BARRASUS, CON LA TARJETA : 5489133210353841 EL 2025-08-05 </c:v>
                  </c:pt>
                  <c:pt idx="2602">
                    <c:v>RECIBO DAN'S Nº RECIBO 0073 0100 755 CMBKDBC REF. MANDATO 1QJYY43XYCXGBUV0 </c:v>
                  </c:pt>
                  <c:pt idx="2603">
                    <c:v>RECIBO ADESLAS MADRID Nº RECIBO 0073 0100 755 CMBFLRG REF. MANDATO 000282618390 </c:v>
                  </c:pt>
                  <c:pt idx="2604">
                    <c:v>RECIBO ADESLAS MADRID Nº RECIBO 0073 0100 755 CMBFLRF REF. MANDATO 000282618390 </c:v>
                  </c:pt>
                  <c:pt idx="2605">
                    <c:v>Apple pay: COMPRA EN ALCAMPO S A MORATALAZ, CON LA TARJETA : 5489133208360204 EL 2025-08-06 </c:v>
                  </c:pt>
                  <c:pt idx="2606">
                    <c:v>COMPRA EN UBER *EATS, CON LA TARJETA : 5489133210353841 EL 2025-08-04 </c:v>
                  </c:pt>
                  <c:pt idx="2607">
                    <c:v>COMPRA EN UBER *EATS HELP.UBER.C, CON LA TARJETA : 5489133210353841 EL 2025-08-04 </c:v>
                  </c:pt>
                  <c:pt idx="2608">
                    <c:v>Apple pay: COMPRA EN ALAMEDA PELUQUERO, CON LA TARJETA : 5489133210353841 EL 2025-08-06 </c:v>
                  </c:pt>
                  <c:pt idx="2609">
                    <c:v>Apple pay: COMPRA EN KFC MORATALAZ 124, CON LA TARJETA : 5489133208122208 EL 2025-08-06 </c:v>
                  </c:pt>
                  <c:pt idx="2610">
                    <c:v>Apple pay: COMPRA EN PANISHOP DE LOS VINATEROS, CON LA TARJETA : 5489133208122208 EL 2025-08-06 </c:v>
                  </c:pt>
                  <c:pt idx="2611">
                    <c:v>COMPRA EN APP CRTM, CON LA TARJETA : 5489133208360204 EL 2025-08-07 </c:v>
                  </c:pt>
                  <c:pt idx="2612">
                    <c:v>TRANSFERENCIA INMEDIATA A FAVOR DE Jesús Gonzalez CONCEPTO Alquiler </c:v>
                  </c:pt>
                  <c:pt idx="2613">
                    <c:v>Apple pay: COMPRA EN MAISON KAYSER ZURBANO, CON LA TARJETA : 5489133208122208 EL 2025-08-08 </c:v>
                  </c:pt>
                  <c:pt idx="2614">
                    <c:v>Apple pay: COMPRA EN MCDONALDS-MORATALAZ, CON LA TARJETA : 5489133208122208 EL 2025-08-09 </c:v>
                  </c:pt>
                  <c:pt idx="2615">
                    <c:v>Apple pay: COMPRA EN MERCADONA MANUEL MACHADO, CON LA TARJETA : 5489133208360204 EL 2025-08-09 </c:v>
                  </c:pt>
                  <c:pt idx="2616">
                    <c:v>Apple pay: COMPRA EN ALCAMPO S A MORATALAZ, CON LA TARJETA : 5489133208360204 EL 2025-08-09 </c:v>
                  </c:pt>
                  <c:pt idx="2617">
                    <c:v>Apple pay: COMPRA EN PARAFARMACIA M30, CON LA TARJETA : 5489133208360204 EL 2025-08-10 </c:v>
                  </c:pt>
                  <c:pt idx="2618">
                    <c:v>Apple pay: COMPRA EN DANS MADRID, CON LA TARJETA : 5489133208122208 EL 2025-08-09 </c:v>
                  </c:pt>
                  <c:pt idx="2619">
                    <c:v>COMPRA EN UBER *EATS, CON LA TARJETA : 5489133210353841 EL 2025-08-07 </c:v>
                  </c:pt>
                  <c:pt idx="2620">
                    <c:v>Apple pay: COMPRA EN EMPANADERIA GALLEGA FURAN, CON LA TARJETA : 5489133210353841 EL 2025-08-11 </c:v>
                  </c:pt>
                  <c:pt idx="2621">
                    <c:v>Apple pay: COMPRA EN JHON TORRES PANADERO, CON LA TARJETA : 5489133210353841 EL 2025-08-10 </c:v>
                  </c:pt>
                  <c:pt idx="2622">
                    <c:v>Apple pay: COMPRA EN ALCAMPO S A MORATALAZ, CON LA TARJETA : 5489133208360204 EL 2025-08-11 </c:v>
                  </c:pt>
                  <c:pt idx="2623">
                    <c:v>Apple pay: COMPRA EN MERCADONA MANUEL MACHADO, CON LA TARJETA : 5489133208360204 EL 2025-08-11 </c:v>
                  </c:pt>
                  <c:pt idx="2624">
                    <c:v>Apple pay: COMPRA EN FARMACIA BERENGUELA, CON LA TARJETA : 5489133208122208 EL 2025-08-12 </c:v>
                  </c:pt>
                  <c:pt idx="2625">
                    <c:v>Apple pay: COMPRA EN SANTIAGO DE COMPOSTELA ES, CON LA TARJETA : 5489133210353841 EL 2025-08-12 </c:v>
                  </c:pt>
                  <c:pt idx="2626">
                    <c:v>Apple pay: COMPRA EN CAFE BAR FERRADURA, CON LA TARJETA : 5489133210353841 EL 2025-08-12 </c:v>
                  </c:pt>
                  <c:pt idx="2627">
                    <c:v>Apple pay: COMPRA EN CASCARA CAFE, CON LA TARJETA : 5489133210353841 EL 2025-08-12 </c:v>
                  </c:pt>
                  <c:pt idx="2628">
                    <c:v>Apple pay: COMPRA EN CHURRERIA LA QUINTA, CON LA TARJETA : 5489133210353841 EL 2025-08-12 </c:v>
                  </c:pt>
                  <c:pt idx="2629">
                    <c:v>Apple pay: COMPRA EN PRODUCTOS GALLEGOS 15, CON LA TARJETA : 5489133210353841 EL 2025-08-12 </c:v>
                  </c:pt>
                  <c:pt idx="2630">
                    <c:v>Apple pay: COMPRA EN RESTAURANTE A CHARCA, CON LA TARJETA : 5489133210353841 EL 2025-08-12 </c:v>
                  </c:pt>
                  <c:pt idx="2631">
                    <c:v>Apple pay: COMPRA EN SANTIAGO LOCKERS, CON LA TARJETA : 5489133210353841 EL 2025-08-12 </c:v>
                  </c:pt>
                  <c:pt idx="2632">
                    <c:v>Apple pay: COMPRA EN CHAMARTIN EST. BURGUER KI, CON LA TARJETA : 5489133210353841 EL 2025-08-12 </c:v>
                  </c:pt>
                  <c:pt idx="2633">
                    <c:v>Apple pay: COMPRA EN Revolut**6890*, CON LA TARJETA : 5489133208122208 EL 2025-08-11 </c:v>
                  </c:pt>
                  <c:pt idx="2634">
                    <c:v>Apple pay: COMPRA EN PANADERIA LA MODIA, CON LA TARJETA : 5489133210353841 EL 2025-08-13 </c:v>
                  </c:pt>
                  <c:pt idx="2635">
                    <c:v>Apple pay: COMPRA EN EROSKI CENTER 3090, CON LA TARJETA : 5489133208360204 EL 2025-08-13 </c:v>
                  </c:pt>
                  <c:pt idx="2636">
                    <c:v>Apple pay: COMPRA EN MERCADONA CAMBADOS, CON LA TARJETA : 5489133208360204 EL 2025-08-13 </c:v>
                  </c:pt>
                  <c:pt idx="2637">
                    <c:v>Apple pay: COMPRA EN MERCADONA CAMBADOS, CON LA TARJETA : 5489133208122208 EL 2025-08-14 </c:v>
                  </c:pt>
                  <c:pt idx="2638">
                    <c:v>Apple pay: COMPRA EN Revolut**0164*, CON LA TARJETA : 5489133210353841 EL 2025-08-12 </c:v>
                  </c:pt>
                  <c:pt idx="2639">
                    <c:v>COMPRA EN UBER *TRIP, CON LA TARJETA : 5489133210353841 EL 2025-08-12 </c:v>
                  </c:pt>
                  <c:pt idx="2640">
                    <c:v>RECIBO IBERIA CARDS Nº RECIBO 0073 0100 755 CMDCWFF REF. MANDATO 000010295927 </c:v>
                  </c:pt>
                  <c:pt idx="2641">
                    <c:v>Apple pay: COMPRA EN MERCADONA CAMBADOS, CON LA TARJETA : 5489133208360204 EL 2025-08-14 </c:v>
                  </c:pt>
                  <c:pt idx="2642">
                    <c:v>Apple pay: COMPRA EN CRAVI MODA, CON LA TARJETA : 5489133208122208 EL 2025-08-15 </c:v>
                  </c:pt>
                  <c:pt idx="2643">
                    <c:v>Apple pay: COMPRA EN PANADERIA AQUISGRAN, CON LA TARJETA : 5489133210353841 EL 2025-08-15 </c:v>
                  </c:pt>
                  <c:pt idx="2644">
                    <c:v>Apple pay: COMPRA EN LA BOUTIQUE DEL PAN, CON LA TARJETA : 5489133208360204 EL 2025-08-15 </c:v>
                  </c:pt>
                  <c:pt idx="2645">
                    <c:v>Apple pay: COMPRA EN FARMACIA LEDE, CON LA TARJETA : 5489133208122208 EL 2025-08-16 </c:v>
                  </c:pt>
                  <c:pt idx="2646">
                    <c:v>Apple pay: COMPRA EN GUMMIX, CON LA TARJETA : 5489133210353841 EL 2025-08-16 </c:v>
                  </c:pt>
                  <c:pt idx="2647">
                    <c:v>Apple pay: COMPRA EN NAMARE, CON LA TARJETA : 5489133210353841 EL 2025-08-16 </c:v>
                  </c:pt>
                  <c:pt idx="2648">
                    <c:v>Apple pay: COMPRA EN CAFE BAR FEFI#ANS, CON LA TARJETA : 5489133210353841 EL 2025-08-16 </c:v>
                  </c:pt>
                  <c:pt idx="2649">
                    <c:v>Apple pay: COMPRA EN PANADERIA OZA, CON LA TARJETA : 5489133210353841 EL 2025-08-16 </c:v>
                  </c:pt>
                  <c:pt idx="2650">
                    <c:v>Apple pay: COMPRA EN PANADERIA AQUISGRAN, CON LA TARJETA : 5489133210353841 EL 2025-08-16 </c:v>
                  </c:pt>
                  <c:pt idx="2651">
                    <c:v>Apple pay: COMPRA EN A TABERNA DA CALZADA, CON LA TARJETA : 5489133210353841 EL 2025-08-18 </c:v>
                  </c:pt>
                  <c:pt idx="2652">
                    <c:v>Apple pay: COMPRA EN RemittVen, CON LA TARJETA : 5489133210353841 EL 2025-08-15 </c:v>
                  </c:pt>
                  <c:pt idx="2653">
                    <c:v>Apple pay: COMPRA EN PANADERIA LA MODIA, CON LA TARJETA : 5489133210353841 EL 2025-08-18 </c:v>
                  </c:pt>
                  <c:pt idx="2654">
                    <c:v>Apple pay: COMPRA EN 893 LIDL CAMBADOS, CON LA TARJETA : 5489133208360204 EL 2025-08-18 </c:v>
                  </c:pt>
                  <c:pt idx="2655">
                    <c:v>COMPRA EN APPLE.COM/BILL, CON LA TARJETA : 5489133208360204 EL 2025-08-13 </c:v>
                  </c:pt>
                  <c:pt idx="2656">
                    <c:v>Apple pay: COMPRA EN FADO, CON LA TARJETA : 5489133210353841 EL 2025-08-17 </c:v>
                  </c:pt>
                  <c:pt idx="2657">
                    <c:v>Apple pay: COMPRA EN REST COROA VERDE, CON LA TARJETA : 5489133210353841 EL 2025-08-17 </c:v>
                  </c:pt>
                  <c:pt idx="2658">
                    <c:v>Apple pay: COMPRA EN 893 LIDL CAMBADOS, CON LA TARJETA : 5489133208360204 EL 2025-08-19 </c:v>
                  </c:pt>
                  <c:pt idx="2659">
                    <c:v>Apple pay: COMPRA EN FARMACIA M. GARCIA SE#ORA, CON LA TARJETA : 5489133208122208 EL 2025-08-21 </c:v>
                  </c:pt>
                  <c:pt idx="2660">
                    <c:v>Apple pay: COMPRA EN LA CENTRAL HELADERA-EVENT, CON LA TARJETA : 5489133210353841 EL 2025-08-21 </c:v>
                  </c:pt>
                  <c:pt idx="2661">
                    <c:v>Apple pay: COMPRA EN MERCADONA CAMBADOS, CON LA TARJETA : 5489133208360204 EL 2025-08-21 </c:v>
                  </c:pt>
                  <c:pt idx="2662">
                    <c:v>Apple pay: COMPRA EN EROSKY CITY CAMBADOS, CON LA TARJETA : 5489133208360204 EL 2025-08-21 </c:v>
                  </c:pt>
                  <c:pt idx="2663">
                    <c:v>TRANSFERENCIA A FAVOR DE IBKR CONCEPTO: Inversiones Hermana e Hij </c:v>
                  </c:pt>
                  <c:pt idx="2664">
                    <c:v>Apple pay: COMPRA EN CAFETERIA ESTACION RENFE, CON LA TARJETA : 5489133208122208 EL 2025-08-22 </c:v>
                  </c:pt>
                  <c:pt idx="2665">
                    <c:v>Apple pay: COMPRA EN O MOSTEIRO LUIS FDEZ, CON LA TARJETA : 5489133208122208 EL 2025-08-22 </c:v>
                  </c:pt>
                  <c:pt idx="2666">
                    <c:v>Apple pay: COMPRA EN LIC 13388, CON LA TARJETA : 5489133210353841 EL 2025-08-22 </c:v>
                  </c:pt>
                  <c:pt idx="2667">
                    <c:v>Apple pay: COMPRA EN PANADERIA LA MODIA, CON LA TARJETA : 5489133210353841 EL 2025-08-22 </c:v>
                  </c:pt>
                  <c:pt idx="2668">
                    <c:v>RECIBO ORANGE ESPAGNE S.A. Nº RECIBO 0073 0100 755 CMDZVWH REF. MANDATO OSP202308KENAN02276921506 </c:v>
                  </c:pt>
                  <c:pt idx="2669">
                    <c:v>Apple pay: COMPRA EN MISTURA ICECREAM, CON LA TARJETA : 5489133210353841 EL 2025-08-23 </c:v>
                  </c:pt>
                  <c:pt idx="2670">
                    <c:v>Apple pay: COMPRA EN MY TOKYS GOYA, CON LA TARJETA : 5489133210353841 EL 2025-08-23 </c:v>
                  </c:pt>
                  <c:pt idx="2671">
                    <c:v>Apple pay: COMPRA EN TIGER MADRID CONDE DE PE¥, CON LA TARJETA : 5489133210353841 EL 2025-08-23 </c:v>
                  </c:pt>
                  <c:pt idx="2672">
                    <c:v>Apple pay: COMPRA EN MERCADONA MANUEL MACHADO, CON LA TARJETA : 5489133210353841 EL 2025-08-23 </c:v>
                  </c:pt>
                  <c:pt idx="2673">
                    <c:v>Apple pay: COMPRA EN ALCAMPO S A MORATALAZ, CON LA TARJETA : 5489133208360204 EL 2025-08-23 </c:v>
                  </c:pt>
                  <c:pt idx="2674">
                    <c:v>Apple pay: COMPRA EN MERCADONA MANUEL MACHADO, CON LA TARJETA : 5489133208360204 EL 2025-08-23 </c:v>
                  </c:pt>
                  <c:pt idx="2675">
                    <c:v>Apple pay: COMPRA EN IKEA GOYA HFB, CON LA TARJETA : 5489133208122208 EL 2025-08-24 </c:v>
                  </c:pt>
                  <c:pt idx="2676">
                    <c:v>Apple pay: COMPRA EN IKEA GOYA FOOD, CON LA TARJETA : 5489133210353841 EL 2025-08-24 </c:v>
                  </c:pt>
                  <c:pt idx="2677">
                    <c:v>Apple pay: COMPRA EN MERCADONA MANUEL MACHADO, CON LA TARJETA : 5489133208122208 EL 2025-08-25 </c:v>
                  </c:pt>
                  <c:pt idx="2678">
                    <c:v>Apple pay: COMPRA EN RODILLA SANCHEZ, CON LA TARJETA : 5489133208122208 EL 2025-08-25 </c:v>
                  </c:pt>
                  <c:pt idx="2679">
                    <c:v>Apple pay: COMPRA EN NYX*SERVEOSERVICIOSSAU, CON LA TARJETA : 5489133210353841 EL 2025-08-22 </c:v>
                  </c:pt>
                  <c:pt idx="2680">
                    <c:v>COMPRA EN UBER *EATS, CON LA TARJETA : 5489133210353841 EL 2025-08-22 </c:v>
                  </c:pt>
                  <c:pt idx="2681">
                    <c:v>Apple pay: COMPRA EN ALCAMPO S A MORATALAZ, CON LA TARJETA : 5489133208360204 EL 2025-08-25 </c:v>
                  </c:pt>
                  <c:pt idx="2682">
                    <c:v>COMPRA EN UBER *EATS, CON LA TARJETA : 5489133210353841 EL 2025-08-23 </c:v>
                  </c:pt>
                  <c:pt idx="2683">
                    <c:v>Apple pay: COMPRA EN SELLA BAKERY, CON LA TARJETA : 5489133208122208 EL 2025-08-27 </c:v>
                  </c:pt>
                  <c:pt idx="2684">
                    <c:v>COMISION POR COMPRAS REALIZADAS EN MONEDA NO EURO </c:v>
                  </c:pt>
                  <c:pt idx="2685">
                    <c:v>TRANSFERENCIA INMEDIATA A FAVOR DE Jesús Gonzalez CONCEPTO Alquiler </c:v>
                  </c:pt>
                  <c:pt idx="2686">
                    <c:v>Apple pay: COMPRA EN IKEA GOYA FOOD, CON LA TARJETA : 5489133208122208 EL 2025-08-29 </c:v>
                  </c:pt>
                  <c:pt idx="2687">
                    <c:v>Apple pay: COMPRA EN PERFUMERIA PRIMOR, CON LA TARJETA : 5489133208122208 EL 2025-08-29 </c:v>
                  </c:pt>
                  <c:pt idx="2688">
                    <c:v>Apple pay: COMPRA EN KFC GOYA2, CON LA TARJETA : 5489133208122208 EL 2025-08-29 </c:v>
                  </c:pt>
                  <c:pt idx="2689">
                    <c:v>Apple pay: COMPRA EN VENETA GELATO ITALIANO, CON LA TARJETA : 5489133208122208 EL 2025-08-29 </c:v>
                  </c:pt>
                  <c:pt idx="2690">
                    <c:v>TRANSFERENCIA INMEDIATA A FAVOR DE Jesús Gonzalez CONCEPTO Diferencia 2% Alquiler </c:v>
                  </c:pt>
                  <c:pt idx="2691">
                    <c:v>Apple pay: COMPRA EN RODILLA SANCHEZ, CON LA TARJETA : 5489133208122208 EL 2025-08-29 </c:v>
                  </c:pt>
                  <c:pt idx="2692">
                    <c:v>Apple pay: COMPRA EN LA JUNTA GASTROBAR, CON LA TARJETA : 5489133210353841 EL 2025-08-29 </c:v>
                  </c:pt>
                  <c:pt idx="2693">
                    <c:v>COMPRA EN SSR CASTELLO-GOYA., CON LA TARJETA : 5489133210353841 EL 2025-08-29 </c:v>
                  </c:pt>
                  <c:pt idx="2694">
                    <c:v>COMPRA EN OPENAI *CHATGPT SUBSCR, CON LA TARJETA : 5489133208360204 EL 2025-08-27 </c:v>
                  </c:pt>
                  <c:pt idx="2695">
                    <c:v>Apple pay: COMPRA EN MERCADONA MANUEL MACHADO, CON LA TARJETA : 5489133208360204 EL 2025-08-30 </c:v>
                  </c:pt>
                  <c:pt idx="2696">
                    <c:v>Apple pay: COMPRA EN ALCAMPO S A MORATALAZ, CON LA TARJETA : 5489133208360204 EL 2025-08-30 </c:v>
                  </c:pt>
                  <c:pt idx="2697">
                    <c:v>Apple pay: COMPRA EN MERCADONA MANUEL MACHADO, CON LA TARJETA : 5489133210353841 EL 2025-08-30 </c:v>
                  </c:pt>
                  <c:pt idx="2698">
                    <c:v>COMPRA EN EL CORTE INGLES DEPARTAM., CON LA TARJETA : 5489133210353841 EL 2025-08-30 </c:v>
                  </c:pt>
                  <c:pt idx="2699">
                    <c:v>Apple pay: COMPRA EN ALCAMPO S A MORATALAZ, CON LA TARJETA : 5489133210353841 EL 2025-08-30 </c:v>
                  </c:pt>
                  <c:pt idx="2700">
                    <c:v>COMPRA EN APP CRTM, CON LA TARJETA : 5489133208360204 EL 2025-08-31 </c:v>
                  </c:pt>
                  <c:pt idx="2701">
                    <c:v>Apple pay: COMPRA EN ALCAMPO S A MORATALAZ, CON LA TARJETA : 5489133208122208 EL 2025-08-31 </c:v>
                  </c:pt>
                  <c:pt idx="2702">
                    <c:v>TRANSFERENCIA A FAVOR DE IBKR CONCEPTO: U6384508 / NICOLAS D Perez </c:v>
                  </c:pt>
                  <c:pt idx="2703">
                    <c:v>LIQUIDACION DE LA TARJETA DE CREDITO 0073 0100 500 0529439 </c:v>
                  </c:pt>
                  <c:pt idx="2704">
                    <c:v>Apple pay: COMPRA EN MERCADONA MANUEL MACHADO, CON LA TARJETA : 5489133208360204 EL 2025-09-01 </c:v>
                  </c:pt>
                  <c:pt idx="2705">
                    <c:v>RECIBO DREAMFIT MORATALAZ Nº RECIBO 0073 0100 755 CMHGRVN REF. MANDATO 00009588710100835299698700000</c:v>
                  </c:pt>
                  <c:pt idx="2706">
                    <c:v>RECIBO SANITAS S A DE SEGUROS Nº RECIBO 0073 0100 755 CMGBMRR REF. MANDATO 800018385362 </c:v>
                  </c:pt>
                  <c:pt idx="2707">
                    <c:v>COMPRA EN UBER *EATS, CON LA TARJETA : 5489133210353841 EL 2025-08-27 </c:v>
                  </c:pt>
                  <c:pt idx="2708">
                    <c:v>COMPRA EN UBER *EATS, CON LA TARJETA : 5489133210353841 EL 2025-08-28 </c:v>
                  </c:pt>
                  <c:pt idx="2709">
                    <c:v>Apple pay: COMPRA EN DANS MADRID, CON LA TARJETA : 5489133208122208 EL 2025-08-30 </c:v>
                  </c:pt>
                  <c:pt idx="2710">
                    <c:v>RECIBO Naturgy Clientes, S.A.U. Nº RECIBO 0073 0100 755 CMJHMDW REF. MANDATO 000000259696 </c:v>
                  </c:pt>
                  <c:pt idx="2711">
                    <c:v>COMPRA EN UBER *EATS, CON LA TARJETA : 5489133210353841 EL 2025-08-30 </c:v>
                  </c:pt>
                  <c:pt idx="2712">
                    <c:v>COMPRA EN UBER *EATS, CON LA TARJETA : 5489133210353841 EL 2025-08-31 </c:v>
                  </c:pt>
                  <c:pt idx="2713">
                    <c:v>DISPOSICION EN CAJERO CON LA TARJETA 5489133208122208, COMISION 0,00, EL 2025-09-03 </c:v>
                  </c:pt>
                  <c:pt idx="2714">
                    <c:v>COMPRA EN UBER *TRIP, CON LA TARJETA : 5489133210353841 EL 2025-09-01 </c:v>
                  </c:pt>
                  <c:pt idx="2715">
                    <c:v>RECIBO DAN'S Nº RECIBO 0073 0100 755 CMKPRGC REF. MANDATO 1QJYY43XYCXGBUV0 </c:v>
                  </c:pt>
                  <c:pt idx="2716">
                    <c:v>BIZUM A FAVOR DE JUAN D M CONCEPTO: Sin concepto </c:v>
                  </c:pt>
                  <c:pt idx="2717">
                    <c:v>Apple pay: COMPRA EN RODILLA SANCHEZ, CON LA TARJETA : 5489133208122208 EL 2025-09-05 </c:v>
                  </c:pt>
                  <c:pt idx="2718">
                    <c:v>Apple pay: COMPRA EN CARNICERIA ALONSO - MANUE, CON LA TARJETA : 5489133208360204 EL 2025-09-06 </c:v>
                  </c:pt>
                  <c:pt idx="2719">
                    <c:v>Apple pay: COMPRA EN MERCADONA MANUEL MACHADO, CON LA TARJETA : 5489133208360204 EL 2025-09-06 </c:v>
                  </c:pt>
                  <c:pt idx="2720">
                    <c:v>Apple pay: COMPRA EN ALCAMPO S A MORATALAZ, CON LA TARJETA : 5489133208360204 EL 2025-09-06 </c:v>
                  </c:pt>
                  <c:pt idx="2721">
                    <c:v>Apple pay: COMPRA EN MERCADONA MANUEL MACHADO, CON LA TARJETA : 5489133210353841 EL 2025-09-06 </c:v>
                  </c:pt>
                  <c:pt idx="2722">
                    <c:v>Apple pay: COMPRA EN MANOLO BAKES, CON LA TARJETA : 5489133210353841 EL 2025-09-06 </c:v>
                  </c:pt>
                  <c:pt idx="2723">
                    <c:v>Apple pay: COMPRA EN EXPRESS HERMOS, CON LA TARJETA : 5489133210353841 EL 2025-09-07 </c:v>
                  </c:pt>
                  <c:pt idx="2724">
                    <c:v>COMPRA EN APP CRTM, CON LA TARJETA : 5489133208360204 EL 2025-09-07 </c:v>
                  </c:pt>
                  <c:pt idx="2725">
                    <c:v>Apple pay: COMPRA EN RESTAURANTE CAZORLA, CON LA TARJETA : 5489133210353841 EL 2025-09-07 </c:v>
                  </c:pt>
                  <c:pt idx="2726">
                    <c:v>Apple pay: COMPRA EN MERCADONA MANUEL MACHADO, CON LA TARJETA : 5489133208122208 EL 2025-09-08 </c:v>
                  </c:pt>
                  <c:pt idx="2727">
                    <c:v>Apple pay: COMPRA EN MCDONALDS-MORATALAZ, CON LA TARJETA : 5489133208122208 EL 2025-09-08 </c:v>
                  </c:pt>
                  <c:pt idx="2728">
                    <c:v>Apple pay: COMPRA EN ROOST CHICKEN P. VERGARA, CON LA TARJETA : 5489133210353841 EL 2025-09-08 </c:v>
                  </c:pt>
                  <c:pt idx="2729">
                    <c:v>COMPRA EN Compra de Prime Video, CON LA TARJETA : 5489133210353841 EL 2025-09-04 </c:v>
                  </c:pt>
                  <c:pt idx="2730">
                    <c:v>COMPRA EN UBER *EATS, CON LA TARJETA : 5489133210353841 EL 2025-09-05 </c:v>
                  </c:pt>
                  <c:pt idx="2731">
                    <c:v>Apple pay: COMPRA EN MCDONALDS-MORATALAZ, CON LA TARJETA : 5489133208122208 EL 2025-09-09 </c:v>
                  </c:pt>
                  <c:pt idx="2732">
                    <c:v>Apple pay: COMPRA EN SQ *LUNA &amp; WANDA BELEN, CON LA TARJETA : 5489133210353841 EL 2025-09-07 </c:v>
                  </c:pt>
                  <c:pt idx="2733">
                    <c:v>COMPRA EN UBER *EATS, CON LA TARJETA : 5489133210353841 EL 2025-09-06 </c:v>
                  </c:pt>
                  <c:pt idx="2734">
                    <c:v>COMPRA EN SSR CASTELLO-GOYA., CON LA TARJETA : 5489133208122208 EL 2025-09-10 </c:v>
                  </c:pt>
                  <c:pt idx="2735">
                    <c:v>Apple pay: COMPRA EN MAISON KAYSER RETIRO, CON LA TARJETA : 5489133210353841 EL 2025-09-10 </c:v>
                  </c:pt>
                  <c:pt idx="2736">
                    <c:v>COMPRA EN SSR CASTELLO-GOYA., CON LA TARJETA : 5489133208122208 EL 2025-09-11 </c:v>
                  </c:pt>
                  <c:pt idx="2737">
                    <c:v>Apple pay: COMPRA EN BAKERY BREAD, CON LA TARJETA : 5489133208122208 EL 2025-09-11 </c:v>
                  </c:pt>
                  <c:pt idx="2738">
                    <c:v>Apple pay: COMPRA EN FABORIT GOYA 24, CON LA TARJETA : 5489133210353841 EL 2025-09-11 </c:v>
                  </c:pt>
                  <c:pt idx="2739">
                    <c:v>Apple pay: COMPRA EN ROOST CHICKEN P. VERGARA, CON LA TARJETA : 5489133210353841 EL 2025-09-11 </c:v>
                  </c:pt>
                  <c:pt idx="2740">
                    <c:v>Apple pay: COMPRA EN VENETA GELATO ITALIANO, CON LA TARJETA : 5489133210353841 EL 2025-09-11 </c:v>
                  </c:pt>
                  <c:pt idx="2741">
                    <c:v>Apple pay: COMPRA EN MCDONALDS-MORATALAZ, CON LA TARJETA : 5489133208122208 EL 2025-09-12 </c:v>
                  </c:pt>
                  <c:pt idx="2742">
                    <c:v>Apple pay: COMPRA EN ALCAMPO S A MORATALAZ, CON LA TARJETA : 5489133208122208 EL 2025-09-12 </c:v>
                  </c:pt>
                  <c:pt idx="2743">
                    <c:v>Apple pay: COMPRA EN DANS MADRID, CON LA TARJETA : 5489133208122208 EL 2025-09-10 </c:v>
                  </c:pt>
                  <c:pt idx="2744">
                    <c:v>Apple pay: COMPRA EN RODILLA GOYA, CON LA TARJETA : 5489133208122208 EL 2025-09-12 </c:v>
                  </c:pt>
                  <c:pt idx="2745">
                    <c:v>Apple pay: COMPRA EN Los candiles de Vinateros, CON LA TARJETA : 5489133210353841 EL 2025-09-12 </c:v>
                  </c:pt>
                  <c:pt idx="2746">
                    <c:v>Apple pay: COMPRA EN RODILLA SANCHEZ, CON LA TARJETA : 5489133208122208 EL 2025-09-12 </c:v>
                  </c:pt>
                  <c:pt idx="2747">
                    <c:v>Apple pay: COMPRA EN METRO DE MADRID S.A., CON LA TARJETA : 5489133208122208 EL 2025-09-12 </c:v>
                  </c:pt>
                  <c:pt idx="2748">
                    <c:v>COMPRA EN CAFESLABRASILENA.ES, CON LA TARJETA : 5489133210353841 EL 2025-09-10 </c:v>
                  </c:pt>
                  <c:pt idx="2749">
                    <c:v>Apple pay: COMPRA EN MERCADONA MANUEL MACHADO, CON LA TARJETA : 5489133208360204 EL 2025-09-13 </c:v>
                  </c:pt>
                  <c:pt idx="2750">
                    <c:v>Apple pay: COMPRA EN CULINARIUM-MADRID ALCALA, CON LA TARJETA : 5489133208122208 EL 2025-09-13 </c:v>
                  </c:pt>
                  <c:pt idx="2751">
                    <c:v>Apple pay: COMPRA EN EMPRESA MUNICIPAL EMT, CON LA TARJETA : 5489133208122208 EL 2025-09-13 </c:v>
                  </c:pt>
                  <c:pt idx="2752">
                    <c:v>Apple pay: COMPRA EN IKEA GOYA HFB, CON LA TARJETA : 5489133210353841 EL 2025-09-13 </c:v>
                  </c:pt>
                  <c:pt idx="2753">
                    <c:v>Apple pay: COMPRA EN IKEA GOYA FOOD, CON LA TARJETA : 5489133210353841 EL 2025-09-13 </c:v>
                  </c:pt>
                  <c:pt idx="2754">
                    <c:v>Apple pay: COMPRA EN MAISON KAYSER RETIRO, CON LA TARJETA : 5489133210353841 EL 2025-09-13 </c:v>
                  </c:pt>
                  <c:pt idx="2755">
                    <c:v>Apple pay: COMPRA EN ALCAMPO S A MORATALAZ, CON LA TARJETA : 5489133210353841 EL 2025-09-13 </c:v>
                  </c:pt>
                  <c:pt idx="2756">
                    <c:v>Apple pay: COMPRA EN VENETA GELATO ITALIANO, CON LA TARJETA : 5489133210353841 EL 2025-09-13 </c:v>
                  </c:pt>
                  <c:pt idx="2757">
                    <c:v>Apple pay: COMPRA EN VIENA CAPELLANES GOYA, CON LA TARJETA : 5489133210353841 EL 2025-09-13 </c:v>
                  </c:pt>
                  <c:pt idx="2758">
                    <c:v>COMPRA EN APP CRTM, CON LA TARJETA : 5489133208360204 EL 2025-09-14 </c:v>
                  </c:pt>
                  <c:pt idx="2759">
                    <c:v>Apple pay: COMPRA EN KFC MORATALAZ 124, CON LA TARJETA : 5489133210353841 EL 2025-09-14 </c:v>
                  </c:pt>
                  <c:pt idx="2760">
                    <c:v>Apple pay: COMPRA EN LOS TORREZNOS -GOYA-, CON LA TARJETA : 5489133210353841 EL 2025-09-14 </c:v>
                  </c:pt>
                  <c:pt idx="2761">
                    <c:v>Apple pay: COMPRA EN PRIMOR ALCALA 155, CON LA TARJETA : 5489133210353841 EL 2025-09-14 </c:v>
                  </c:pt>
                  <c:pt idx="2762">
                    <c:v>Apple pay: COMPRA EN SPRINGFIELD, CON LA TARJETA : 5489133210353841 EL 2025-09-14 </c:v>
                  </c:pt>
                  <c:pt idx="2763">
                    <c:v>Apple pay: COMPRA EN TASQUITA MANUEL BECERRA, CON LA TARJETA : 5489133210353841 EL 2025-09-14 </c:v>
                  </c:pt>
                  <c:pt idx="2764">
                    <c:v>BIZUM A FAVOR DE JENNY R A CONCEPTO: Sin concepto </c:v>
                  </c:pt>
                  <c:pt idx="2765">
                    <c:v>Apple pay: COMPRA EN DANS MADRID, CON LA TARJETA : 5489133210353841 EL 2025-09-13 </c:v>
                  </c:pt>
                  <c:pt idx="2766">
                    <c:v>Apple pay: COMPRA EN FARMACIA M30, CON LA TARJETA : 5489133208122208 EL 2025-09-15 </c:v>
                  </c:pt>
                  <c:pt idx="2767">
                    <c:v>Apple pay: COMPRA EN OMIO *OMIO, CON LA TARJETA : 5489133210353841 EL 2025-09-13 </c:v>
                  </c:pt>
                  <c:pt idx="2768">
                    <c:v>Apple pay: COMPRA EN ALCAMPO S A MORATALAZ, CON LA TARJETA : 5489133208122208 EL 2025-09-15 </c:v>
                  </c:pt>
                  <c:pt idx="2769">
                    <c:v>Apple pay: COMPRA EN MCDONALDS-MORATALAZ, CON LA TARJETA : 5489133210353841 EL 2025-09-15 </c:v>
                  </c:pt>
                  <c:pt idx="2770">
                    <c:v>COMPRA EN APPLE.COM/BILL, CON LA TARJETA : 5489133208360204 EL 2025-09-13 </c:v>
                  </c:pt>
                  <c:pt idx="2771">
                    <c:v>RECIBO IBERIA CARDS Nº RECIBO 0073 0100 755 CMMVKCT REF. MANDATO 000010295927 </c:v>
                  </c:pt>
                  <c:pt idx="2772">
                    <c:v>Apple pay: COMPRA EN MERCADONA MANUEL MACHADO, CON LA TARJETA : 5489133208360204 EL 2025-09-16 </c:v>
                  </c:pt>
                  <c:pt idx="2773">
                    <c:v>Apple pay: COMPRA EN CASABASE, CON LA TARJETA : 5489133210353841 EL 2025-09-16 </c:v>
                  </c:pt>
                  <c:pt idx="2774">
                    <c:v>Apple pay: COMPRA EN DA DA RAMEN, CON LA TARJETA : 5489133210353841 EL 2025-09-16 </c:v>
                  </c:pt>
                  <c:pt idx="2775">
                    <c:v>Apple pay: COMPRA EN OMIO *OMIO, CON LA TARJETA : 5489133210353841 EL 2025-09-14 </c:v>
                  </c:pt>
                  <c:pt idx="2776">
                    <c:v>Apple pay: COMPRA EN PRIMARK CONDE PENALVER, CON LA TARJETA : 5489133210353841 EL 2025-09-14 </c:v>
                  </c:pt>
                  <c:pt idx="2777">
                    <c:v>COMPRA EN MERCADONA ONLINE, CON LA TARJETA : 5489133210353841 EL 2025-09-16 </c:v>
                  </c:pt>
                  <c:pt idx="2778">
                    <c:v>COMPRA EN UBER *EATS, CON LA TARJETA : 5489133210353841 EL 2025-09-13 </c:v>
                  </c:pt>
                  <c:pt idx="2779">
                    <c:v>Apple pay: COMPRA EN MERCADONA MANUEL MACHADO, CON LA TARJETA : 5489133208360204 EL 2025-09-17 </c:v>
                  </c:pt>
                  <c:pt idx="2780">
                    <c:v>Apple pay: COMPRA EN IKEA GOYA FOOD, CON LA TARJETA : 5489133208122208 EL 2025-09-17 </c:v>
                  </c:pt>
                  <c:pt idx="2781">
                    <c:v>Apple pay: COMPRA EN MCDONALDS-MORATALAZ, CON LA TARJETA : 5489133208122208 EL 2025-09-18 </c:v>
                  </c:pt>
                  <c:pt idx="2782">
                    <c:v>Apple pay: COMPRA EN AREAS AVE SANTA JUSTA, CON LA TARJETA : 5489133210353841 EL 2025-09-18 </c:v>
                  </c:pt>
                  <c:pt idx="2783">
                    <c:v>COMPRA EN WWW.AMAZON.* DO9LE5SZ5, CON LA TARJETA : 5489133210353841 EL 2025-09-16 </c:v>
                  </c:pt>
                  <c:pt idx="2784">
                    <c:v>Apple pay: COMPRA EN PASJE TAPAS, CON LA TARJETA : 5489133210353841 EL 2025-09-18 </c:v>
                  </c:pt>
                  <c:pt idx="2785">
                    <c:v>Apple pay: COMPRA EN IKEA GOYA FOOD, CON LA TARJETA : 5489133208122208 EL 2025-09-19 </c:v>
                  </c:pt>
                  <c:pt idx="2786">
                    <c:v>Apple pay: COMPRA EN BALBISIANA, CON LA TARJETA : 5489133208122208 EL 2025-09-19 </c:v>
                  </c:pt>
                  <c:pt idx="2787">
                    <c:v>Apple pay: COMPRA EN RODILLA SANCHEZ, CON LA TARJETA : 5489133208122208 EL 2025-09-19 </c:v>
                  </c:pt>
                  <c:pt idx="2788">
                    <c:v>Apple pay: COMPRA EN GRUPOPHIBURGER, CON LA TARJETA : 5489133210353841 EL 2025-09-19 </c:v>
                  </c:pt>
                  <c:pt idx="2789">
                    <c:v>Apple pay: COMPRA EN MERCADONA MANUEL MACHADO, CON LA TARJETA : 5489133208360204 EL 2025-09-20 </c:v>
                  </c:pt>
                  <c:pt idx="2790">
                    <c:v>Apple pay: COMPRA EN CON SAZON MAIQUEZ, CON LA TARJETA : 5489133210353841 EL 2025-09-20 </c:v>
                  </c:pt>
                  <c:pt idx="2791">
                    <c:v>COMPRA EN STARBUCKS - GOYA 73, CON LA TARJETA : 5489133210353841 EL 2025-09-20 </c:v>
                  </c:pt>
                  <c:pt idx="2792">
                    <c:v>Apple pay: COMPRA EN MERCADONA MANUEL MACHADO, CON LA TARJETA : 5489133210353841 EL 2025-09-20 </c:v>
                  </c:pt>
                  <c:pt idx="2793">
                    <c:v>Apple pay: COMPRA EN ALIMENTACION NARVAEZ 46, CON LA TARJETA : 5489133208360204 EL 2025-09-21 </c:v>
                  </c:pt>
                  <c:pt idx="2794">
                    <c:v>Apple pay: COMPRA EN L0IG88 HOSP NUESTRA SRA., CON LA TARJETA : 5489133208122208 EL 2025-09-21 </c:v>
                  </c:pt>
                  <c:pt idx="2795">
                    <c:v>BIZUM A FAVOR DE RICARDO P R CONCEPTO: Sin concepto </c:v>
                  </c:pt>
                  <c:pt idx="2796">
                    <c:v>Apple pay: COMPRA EN FCIA.DAVIL AVELLANA, CON LA TARJETA : 5489133208122208 EL 2025-09-21 </c:v>
                  </c:pt>
                  <c:pt idx="2797">
                    <c:v>Apple pay: COMPRA EN COSTCO WHOLESALE SPAIN, S, CON LA TARJETA : 5489133210353841 EL 2025-09-21 </c:v>
                  </c:pt>
                  <c:pt idx="2798">
                    <c:v>COMPRA EN SSR CASTELLO-GOYA., CON LA TARJETA : 5489133208360204 EL 2025-09-22 </c:v>
                  </c:pt>
                  <c:pt idx="2799">
                    <c:v>Apple pay: COMPRA EN Revolut**6890*, CON LA TARJETA : 5489133208122208 EL 2025-09-20 </c:v>
                  </c:pt>
                  <c:pt idx="2800">
                    <c:v>Apple pay: COMPRA EN ALCAMPO S A MORATALAZ, CON LA TARJETA : 5489133208360204 EL 2025-09-23 </c:v>
                  </c:pt>
                  <c:pt idx="2801">
                    <c:v>Apple pay: COMPRA EN ALAMEDA PELUQUERO, CON LA TARJETA : 5489133208122208 EL 2025-09-23 </c:v>
                  </c:pt>
                  <c:pt idx="2802">
                    <c:v>RECIBO ORANGE ESPAGNE S.A. Nº RECIBO 0073 0100 755 CMNYNFP REF. MANDATO OSP202308KENAN02276921506 </c:v>
                  </c:pt>
                  <c:pt idx="2803">
                    <c:v>Apple pay: COMPRA EN MCDONALDS-MORATALAZ, CON LA TARJETA : 5489133208122208 EL 2025-09-23 </c:v>
                  </c:pt>
                  <c:pt idx="2804">
                    <c:v>Apple pay: COMPRA EN SQ *DAIRY LOVERS SL., CON LA TARJETA : 5489133210353841 EL 2025-09-21 </c:v>
                  </c:pt>
                  <c:pt idx="2805">
                    <c:v>COMPRA EN UBER *TRIP, CON LA TARJETA : 5489133210353841 EL 2025-09-21 </c:v>
                  </c:pt>
                  <c:pt idx="2806">
                    <c:v>RECIBO TotalEnergies ClientesSAU Nº RECIBO 0073 0100 755 CMNYWMR REF. MANDATO NCESIGS241020230000000</c:v>
                  </c:pt>
                  <c:pt idx="2807">
                    <c:v>TRANSFERENCIA A FAVOR DE IBKR CONCEPTO: Inversiones Hermana e Hij </c:v>
                  </c:pt>
                  <c:pt idx="2808">
                    <c:v>BIZUM A FAVOR DE JENNY R A CONCEPTO: Sin concepto </c:v>
                  </c:pt>
                  <c:pt idx="2809">
                    <c:v>Apple pay: COMPRA EN IKEA GOYA FOOD, CON LA TARJETA : 5489133208122208 EL 2025-09-24 </c:v>
                  </c:pt>
                  <c:pt idx="2810">
                    <c:v>Apple pay: COMPRA EN Revolut**6890*, CON LA TARJETA : 5489133208122208 EL 2025-09-22 </c:v>
                  </c:pt>
                  <c:pt idx="2811">
                    <c:v>Apple pay: COMPRA EN Revolut**0164*, CON LA TARJETA : 5489133210353841 EL 2025-09-22 </c:v>
                  </c:pt>
                  <c:pt idx="2812">
                    <c:v>Apple pay: COMPRA EN MERCADONA MANUEL MACHADO, CON LA TARJETA : 5489133208360204 EL 2025-09-25 </c:v>
                  </c:pt>
                  <c:pt idx="2813">
                    <c:v>Apple pay: COMPRA EN PARAFARMACIA M30, CON LA TARJETA : 5489133208122208 EL 2025-09-25 </c:v>
                  </c:pt>
                  <c:pt idx="2814">
                    <c:v>Apple pay: COMPRA EN IKEA GOYA FOOD, CON LA TARJETA : 5489133208122208 EL 2025-09-25 </c:v>
                  </c:pt>
                  <c:pt idx="2815">
                    <c:v>Apple pay: COMPRA EN TIGER GOYA,20, CON LA TARJETA : 5489133208122208 EL 2025-09-25 </c:v>
                  </c:pt>
                  <c:pt idx="2816">
                    <c:v>Apple pay: COMPRA EN RODILLA SANCHEZ, CON LA TARJETA : 5489133208122208 EL 2025-09-25 </c:v>
                  </c:pt>
                  <c:pt idx="2817">
                    <c:v>COMPRA EN SSR CASTELLO-GOYA., CON LA TARJETA : 5489133210353841 EL 2025-09-25 </c:v>
                  </c:pt>
                  <c:pt idx="2818">
                    <c:v>Apple pay: COMPRA EN 90 - CENTRAL CAFE MAD T4, CON LA TARJETA : 5489133210353841 EL 2025-09-26 </c:v>
                  </c:pt>
                  <c:pt idx="2819">
                    <c:v>Apple pay: COMPRA EN AEROP. ADOLFO SUAREZ MADR, CON LA TARJETA : 5489133210353841 EL 2025-09-26 </c:v>
                  </c:pt>
                  <c:pt idx="2820">
                    <c:v>Apple pay: COMPRA EN ALCAMPO S A MORATALAZ, CON LA TARJETA : 5489133208360204 EL 2025-09-27 </c:v>
                  </c:pt>
                  <c:pt idx="2821">
                    <c:v>Apple pay: COMPRA EN MERCADONA MANUEL MACHADO, CON LA TARJETA : 5489133208360204 EL 2025-09-27 </c:v>
                  </c:pt>
                  <c:pt idx="2822">
                    <c:v>COMISION POR COMPRAS REALIZADAS EN MONEDA NO EURO </c:v>
                  </c:pt>
                  <c:pt idx="2823">
                    <c:v>COMPRA EN OPENAI *CHATGPT SUBSCR, CON LA TARJETA : 5489133208360204 EL 2025-09-27 </c:v>
                  </c:pt>
                  <c:pt idx="2824">
                    <c:v>COMPRA EN APP CRTM, CON LA TARJETA : 5489133208360204 EL 2025-09-29 </c:v>
                  </c:pt>
                  <c:pt idx="2825">
                    <c:v>Apple pay: COMPRA EN A'VUCCIRIA, CON LA TARJETA : 5489133208122208 EL 2025-09-27 </c:v>
                  </c:pt>
                  <c:pt idx="2826">
                    <c:v>Apple pay: COMPRA EN KIKO MILANO, CON LA TARJETA : 5489133208122208 EL 2025-09-27 </c:v>
                  </c:pt>
                  <c:pt idx="2827">
                    <c:v>Apple pay: COMPRA EN VENCHI MI Buenos Aires, CON LA TARJETA : 5489133208122208 EL 2025-09-27 </c:v>
                  </c:pt>
                  <c:pt idx="2828">
                    <c:v>Apple pay: COMPRA EN LEONARDO3 MUSEUM MILAN, CON LA TARJETA : 5489133208122208 EL 2025-09-26 </c:v>
                  </c:pt>
                  <c:pt idx="2829">
                    <c:v>Apple pay: COMPRA EN CAFFETTERIA DANTE, CON LA TARJETA : 5489133208122208 EL 2025-09-26 </c:v>
                  </c:pt>
                  <c:pt idx="2830">
                    <c:v>Apple pay: COMPRA EN VIA PASTERIA, CON LA TARJETA : 5489133208122208 EL 2025-09-26 </c:v>
                  </c:pt>
                  <c:pt idx="2831">
                    <c:v>Apple pay: COMPRA EN TRATTORIA LA MADONNINA, CON LA TARJETA : 5489133208122208 EL 2025-09-27 </c:v>
                  </c:pt>
                  <c:pt idx="2832">
                    <c:v>Apple pay: COMPRA EN WWW.MIDATICKET.IT - Du, CON LA TARJETA : 5489133210353841 EL 2025-09-26 </c:v>
                  </c:pt>
                  <c:pt idx="2833">
                    <c:v>Apple pay: COMPRA EN NYX*ABServiciosSelecta, CON LA TARJETA : 5489133210353841 EL 2025-09-26 </c:v>
                  </c:pt>
                  <c:pt idx="2834">
                    <c:v>COMPRA EN WWW.NAVIGAZIONELAGHI.I, CON LA TARJETA : 5489133210353841 EL 2025-09-26 </c:v>
                  </c:pt>
                  <c:pt idx="2835">
                    <c:v>COMPRA EN UBER *TRIP HELP.UBER.C, CON LA TARJETA : 5489133210353841 EL 2025-09-26 </c:v>
                  </c:pt>
                  <c:pt idx="2836">
                    <c:v>Apple pay: COMPRA EN HOTEL IBIS MILANO CENT, CON LA TARJETA : 5489133210353841 EL 2025-09-26 </c:v>
                  </c:pt>
                  <c:pt idx="2837">
                    <c:v>Apple pay: COMPRA EN STARBUCKS, CON LA TARJETA : 5489133210353841 EL 2025-09-27 </c:v>
                  </c:pt>
                  <c:pt idx="2838">
                    <c:v>Apple pay: COMPRA EN PANIFICIO PUGLIESE, CON LA TARJETA : 5489133210353841 EL 2025-09-26 </c:v>
                  </c:pt>
                  <c:pt idx="2839">
                    <c:v>Apple pay: COMPRA EN MC DONALD'S, CON LA TARJETA : 5489133210353841 EL 2025-09-26 </c:v>
                  </c:pt>
                  <c:pt idx="2840">
                    <c:v>Apple pay: COMPRA EN LINATE M4, CON LA TARJETA : 5489133210353841 EL 2025-09-26 </c:v>
                  </c:pt>
                  <c:pt idx="2841">
                    <c:v>TRANSFERENCIA A FAVOR DE ENVIVENCA CONCEPTO: Caja Nicolás Pérez </c:v>
                  </c:pt>
                  <c:pt idx="2842">
                    <c:v>TRANSFERENCIA A FAVOR DE IBKR CONCEPTO: U6384508 / NICOLAS D Perez </c:v>
                  </c:pt>
                  <c:pt idx="2843">
                    <c:v>Apple pay: COMPRA EN CRF EXP MIL4868, CON LA TARJETA : 5489133208360204 EL 2025-09-27 </c:v>
                  </c:pt>
                  <c:pt idx="2844">
                    <c:v>COMPRA EN APP CRTM, CON LA TARJETA : 5489133208360204 EL 2025-09-30 </c:v>
                  </c:pt>
                  <c:pt idx="2845">
                    <c:v>Apple pay: COMPRA EN ERRE BAR VILLA MONASTE, CON LA TARJETA : 5489133208122208 EL 2025-09-28 </c:v>
                  </c:pt>
                  <c:pt idx="2846">
                    <c:v>TRANSFERENCIA A FAVOR DE Cristina Paz Rodríguez &amp; Nicolás Daniel CONCEPTO: Cuenta Cris y Nico </c:v>
                  </c:pt>
                  <c:pt idx="2847">
                    <c:v>Apple pay: COMPRA EN RODILLA SANCHEZ, CON LA TARJETA : 5489133208122208 EL 2025-09-30 </c:v>
                  </c:pt>
                  <c:pt idx="2848">
                    <c:v>Apple pay: COMPRA EN CASSA, CON LA TARJETA : 5489133210353841 EL 2025-09-28 </c:v>
                  </c:pt>
                  <c:pt idx="2849">
                    <c:v>Apple pay: COMPRA EN CASSERA MORETTI SRL, CON LA TARJETA : 5489133210353841 EL 2025-09-28 </c:v>
                  </c:pt>
                  <c:pt idx="2850">
                    <c:v>Apple pay: COMPRA EN HOTEL IBIS MILANO CENT, CON LA TARJETA : 5489133210353841 EL 2025-09-27 </c:v>
                  </c:pt>
                  <c:pt idx="2851">
                    <c:v>Apple pay: COMPRA EN FUNICOLARE COMO BRUNAT, CON LA TARJETA : 5489133210353841 EL 2025-09-28 </c:v>
                  </c:pt>
                  <c:pt idx="2852">
                    <c:v>Apple pay: COMPRA EN MR. PANINO, CON LA TARJETA : 5489133210353841 EL 2025-09-28 </c:v>
                  </c:pt>
                  <c:pt idx="2853">
                    <c:v>Apple pay: COMPRA EN CAPOLINEA BISTROT, CON LA TARJETA : 5489133210353841 EL 2025-09-28 </c:v>
                  </c:pt>
                  <c:pt idx="2854">
                    <c:v>Apple pay: COMPRA EN COOPCULTURE VILLA MONA, CON LA TARJETA : 5489133210353841 EL 2025-09-28 </c:v>
                  </c:pt>
                  <c:pt idx="2855">
                    <c:v>Apple pay: COMPRA EN BELLAGIO TRAGHETTO, CON LA TARJETA : 5489133210353841 EL 2025-09-28 </c:v>
                  </c:pt>
                  <c:pt idx="2856">
                    <c:v>Apple pay: COMPRA EN VARENNA, CON LA TARJETA : 5489133210353841 EL 2025-09-28 </c:v>
                  </c:pt>
                  <c:pt idx="2857">
                    <c:v>Apple pay: COMPRA EN AUTOGRILL 7130, CON LA TARJETA : 5489133210353841 EL 2025-09-28 </c:v>
                  </c:pt>
                  <c:pt idx="2858">
                    <c:v>Apple pay: COMPRA EN ALL'ANTICO VINAIO, CON LA TARJETA : 5489133210353841 EL 2025-09-27 </c:v>
                  </c:pt>
                  <c:pt idx="2859">
                    <c:v>Apple pay: COMPRA EN MC DONALD'S, CON LA TARJETA : 5489133210353841 EL 2025-09-28 </c:v>
                  </c:pt>
                  <c:pt idx="2860">
                    <c:v>Apple pay: COMPRA EN ATLANTIC PORTA NUOVA, CON LA TARJETA : 5489133210353841 EL 2025-09-27 </c:v>
                  </c:pt>
                  <c:pt idx="2861">
                    <c:v>Apple pay: COMPRA EN GILARDONI STEFANIA, CON LA TARJETA : 5489133210353841 EL 2025-09-28 </c:v>
                  </c:pt>
                  <c:pt idx="2862">
                    <c:v>COMPRA EN ORANGE AMORT RESI 3D SECU, CON LA TARJETA : 5489133210353841 EL 2025-09-30 </c:v>
                  </c:pt>
                  <c:pt idx="2863">
                    <c:v>TRANSFERENCIA A FAVOR DE Jesús Gonzalez CONCEPTO: Alquiler </c:v>
                  </c:pt>
                  <c:pt idx="2864">
                    <c:v>LIQUIDACION DE LA TARJETA DE CREDITO 0073 0100 500 0529439 </c:v>
                  </c:pt>
                  <c:pt idx="2865">
                    <c:v>Apple pay: COMPRA EN BAR COFFEE &amp; MORE DI Z, CON LA TARJETA : 5489133210353841 EL 2025-09-29 </c:v>
                  </c:pt>
                  <c:pt idx="2866">
                    <c:v>RECIBO DREAMFIT MORATALAZ Nº RECIBO 0073 0100 755 CMQXGKC REF. MANDATO 00009588710100835299698700000</c:v>
                  </c:pt>
                  <c:pt idx="2867">
                    <c:v>RECIBO SANITAS S A DE SEGUROS Nº RECIBO 0073 0100 755 CMQBGNS REF. MANDATO 800018385362 </c:v>
                  </c:pt>
                  <c:pt idx="2868">
                    <c:v>COMPRA EN EL CORTE INGLES DEPARTAM., CON LA TARJETA : 5489133208122208 EL 2025-10-01 </c:v>
                  </c:pt>
                  <c:pt idx="2869">
                    <c:v>Apple pay: COMPRA EN CARREFOUR 0007, CON LA TARJETA : 5489133208360204 EL 2025-09-29 </c:v>
                  </c:pt>
                  <c:pt idx="2870">
                    <c:v>Apple pay: COMPRA EN HOTEL ENGADINA SAS, CON LA TARJETA : 5489133210353841 EL 2025-09-29 </c:v>
                  </c:pt>
                  <c:pt idx="2871">
                    <c:v>Apple pay: COMPRA EN MARTESANA SRL, CON LA TARJETA : 5489133210353841 EL 2025-09-29 </c:v>
                  </c:pt>
                  <c:pt idx="2872">
                    <c:v>Apple pay: COMPRA EN Pizza Desideri Imb C, CON LA TARJETA : 5489133210353841 EL 2025-09-29 </c:v>
                  </c:pt>
                  <c:pt idx="2873">
                    <c:v>Apple pay: COMPRA EN VENCHI Milano MXP T1-S, CON LA TARJETA : 5489133208122208 EL 2025-09-29 </c:v>
                  </c:pt>
                  <c:pt idx="2874">
                    <c:v>COMPRA EN AMAZON* V75314415, CON LA TARJETA : 5489133210353841 EL 2025-09-29 </c:v>
                  </c:pt>
                  <c:pt idx="2875">
                    <c:v>TRANSFERENCIA A FAVOR DE PEREZ PANTO NICOLAS CONCEPTO: Pagos mensuales </c:v>
                  </c:pt>
                  <c:pt idx="2876">
                    <c:v>Apple pay: COMPRA EN DANS MADRID, CON LA TARJETA : 5489133208122208 EL 2025-09-30 </c:v>
                  </c:pt>
                  <c:pt idx="2877">
                    <c:v>Apple pay: COMPRA EN MAISON KAYSER ZURBANO, CON LA TARJETA : 5489133208122208 EL 2025-10-02 </c:v>
                  </c:pt>
                  <c:pt idx="2878">
                    <c:v>COMPRA EN UBER *EATS, CON LA TARJETA : 5489133210353841 EL 2025-09-29 </c:v>
                  </c:pt>
                  <c:pt idx="2879">
                    <c:v>Apple pay: COMPRA EN MERCADONA MANUEL MACHADO, CON LA TARJETA : 5489133208360204 EL 2025-10-03 </c:v>
                  </c:pt>
                  <c:pt idx="2880">
                    <c:v>COMPRA EN APP CRTM, CON LA TARJETA : 5489133208360204 EL 2025-10-03 </c:v>
                  </c:pt>
                  <c:pt idx="2881">
                    <c:v>Apple pay: COMPRA EN IKEA GOYA FOOD, CON LA TARJETA : 5489133208122208 EL 2025-10-03 </c:v>
                  </c:pt>
                  <c:pt idx="2882">
                    <c:v>COMPRA EN EL CORTE INGLES-DEPARTAM., CON LA TARJETA : 5489133208360204 EL 2025-10-04 </c:v>
                  </c:pt>
                  <c:pt idx="2883">
                    <c:v>Apple pay: COMPRA EN CALZADOS LOMAS, CON LA TARJETA : 5489133208122208 EL 2025-10-04 </c:v>
                  </c:pt>
                  <c:pt idx="2884">
                    <c:v>Apple pay: COMPRA EN DECATHLON FUENCARRAL, CON LA TARJETA : 5489133210353841 EL 2025-10-04 </c:v>
                  </c:pt>
                  <c:pt idx="2885">
                    <c:v>Apple pay: COMPRA EN IKEA GOYA HFB, CON LA TARJETA : 5489133208360204 EL 2025-10-06 </c:v>
                  </c:pt>
                  <c:pt idx="2886">
                    <c:v>RECIBO Naturgy Clientes, S.A.U. Nº RECIBO 0073 0100 755 CMVFGDJ REF. MANDATO 000000259696 </c:v>
                  </c:pt>
                  <c:pt idx="2887">
                    <c:v>COMPRA EN SSR CASTELLO-GOYA., CON LA TARJETA : 5489133208122208 EL 2025-10-06 </c:v>
                  </c:pt>
                  <c:pt idx="2888">
                    <c:v>Apple pay: COMPRA EN Revolut**6890*, CON LA TARJETA : 5489133208122208 EL 2025-10-03 </c:v>
                  </c:pt>
                  <c:pt idx="2889">
                    <c:v>RECIBO DAN'S Nº RECIBO 0073 0100 755 CMVDXBM REF. MANDATO 1QJYY43XYCXGBUV0 </c:v>
                  </c:pt>
                  <c:pt idx="2890">
                    <c:v>COMPRA EN SSR CASTELLO-GOYA., CON LA TARJETA : 5489133210353841 EL 2025-10-06 </c:v>
                  </c:pt>
                  <c:pt idx="2891">
                    <c:v>Apple pay: COMPRA EN A DELICIA, CON LA TARJETA : 5489133208360204 EL 2025-10-07 </c:v>
                  </c:pt>
                  <c:pt idx="2892">
                    <c:v>Apple pay: COMPRA EN MAISON KAYSER ZURBANO, CON LA TARJETA : 5489133208122208 EL 2025-10-07 </c:v>
                  </c:pt>
                  <c:pt idx="2893">
                    <c:v>Apple pay: COMPRA EN RODILLA SANCHEZ, CON LA TARJETA : 5489133208122208 EL 2025-10-07 </c:v>
                  </c:pt>
                  <c:pt idx="2894">
                    <c:v>Apple pay: COMPRA EN Revolut**0164*, CON LA TARJETA : 5489133210353841 EL 2025-10-05 </c:v>
                  </c:pt>
                  <c:pt idx="2895">
                    <c:v>COMPRA EN AMAZON* DE5588605, CON LA TARJETA : 5489133210353841 EL 2025-10-05 </c:v>
                  </c:pt>
                  <c:pt idx="2896">
                    <c:v>COMPRA EN STARBUCKS - GOYA 73, CON LA TARJETA : 5489133210353841 EL 2025-10-07 </c:v>
                  </c:pt>
                  <c:pt idx="2897">
                    <c:v>Apple pay: COMPRA EN Revolut**6925*, CON LA TARJETA : 5489133208360204 EL 2025-10-06 </c:v>
                  </c:pt>
                  <c:pt idx="2898">
                    <c:v>TRANSFERENCIA INMEDIATA A FAVOR DE PAMELA TIZZANI CONCEPTO DEUDA SATURNO </c:v>
                  </c:pt>
                  <c:pt idx="2899">
                    <c:v>Apple pay: COMPRA EN RemittVen, CON LA TARJETA : 5489133210353841 EL 2025-10-06 </c:v>
                  </c:pt>
                  <c:pt idx="2900">
                    <c:v>RECIBO CENTRO DE SEGUROS Y SERVICIOS ECI, S.A. Nº RECIBO 0073 0100 755 CMWCRRD REF. MANDATO 16310C64</c:v>
                  </c:pt>
                  <c:pt idx="2901">
                    <c:v>Apple pay: COMPRA EN MERCADONA MANUEL MACHADO, CON LA TARJETA : 5489133208360204 EL 2025-10-09 </c:v>
                  </c:pt>
                  <c:pt idx="2902">
                    <c:v>COMPRA EN SSR CASTELLO-GOYA., CON LA TARJETA : 5489133210353841 EL 2025-10-09 </c:v>
                  </c:pt>
                  <c:pt idx="2903">
                    <c:v>COMPRA EN AMAZON* GU3V149J5, CON LA TARJETA : 5489133210353841 EL 2025-10-07 </c:v>
                  </c:pt>
                  <c:pt idx="2904">
                    <c:v>Apple pay: COMPRA EN MAISON KAYSER RETIRO, CON LA TARJETA : 5489133210353841 EL 2025-10-09 </c:v>
                  </c:pt>
                  <c:pt idx="2905">
                    <c:v>Apple pay: COMPRA EN MARIA CROQUETAS, CON LA TARJETA : 5489133208122208 EL 2025-10-10 </c:v>
                  </c:pt>
                  <c:pt idx="2906">
                    <c:v>COMPRA EN SSR CASTELLO-GOYA., CON LA TARJETA : 5489133210353841 EL 2025-10-10 </c:v>
                  </c:pt>
                  <c:pt idx="2907">
                    <c:v>Apple pay: COMPRA EN ALCAMPO MORATALAZ, CON LA TARJETA : 5489133208360204 EL 2025-10-11 </c:v>
                  </c:pt>
                  <c:pt idx="2908">
                    <c:v>Apple pay: COMPRA EN MERCADONA MANUEL MACHADO, CON LA TARJETA : 5489133208360204 EL 2025-10-11 </c:v>
                  </c:pt>
                  <c:pt idx="2909">
                    <c:v>Apple pay: COMPRA EN MERCADONA MANUEL MACHADO, CON LA TARJETA : 5489133208122208 EL 2025-10-11 </c:v>
                  </c:pt>
                  <c:pt idx="2910">
                    <c:v>Apple pay: COMPRA EN CARNICERIA ALONSO - MANUE, CON LA TARJETA : 5489133210353841 EL 2025-10-11 </c:v>
                  </c:pt>
                  <c:pt idx="2911">
                    <c:v>Apple pay: COMPRA EN ALCAMPO MORATALAZ, CON LA TARJETA : 5489133208360204 EL 2025-10-12 </c:v>
                  </c:pt>
                  <c:pt idx="2912">
                    <c:v>Apple pay: COMPRA EN LOVISA, CON LA TARJETA : 5489133210353841 EL 2025-10-11 </c:v>
                  </c:pt>
                  <c:pt idx="2913">
                    <c:v>COMPRA EN SSR CASTELLO-GOYA., CON LA TARJETA : 5489133208360204 EL 2025-10-13 </c:v>
                  </c:pt>
                  <c:pt idx="2914">
                    <c:v>Apple pay: COMPRA EN NORMAL MADRID, CON LA TARJETA : 5489133208360204 EL 2025-10-11 </c:v>
                  </c:pt>
                  <c:pt idx="2915">
                    <c:v>Apple pay: COMPRA EN TGTG 5m0fw4m1b0c80, CON LA TARJETA : 5489133208360204 EL 2025-10-09 </c:v>
                  </c:pt>
                  <c:pt idx="2916">
                    <c:v>Apple pay: COMPRA EN Revolut**6925*, CON LA TARJETA : 5489133208360204 EL 2025-10-11 </c:v>
                  </c:pt>
                  <c:pt idx="2917">
                    <c:v>Apple pay: COMPRA EN CASABASE, CON LA TARJETA : 5489133210353841 EL 2025-10-13 </c:v>
                  </c:pt>
                  <c:pt idx="2918">
                    <c:v>Apple pay: COMPRA EN VELÁZQUEZ, CON LA TARJETA : 5489133210353841 EL 2025-10-13 </c:v>
                  </c:pt>
                  <c:pt idx="2919">
                    <c:v>Apple pay: COMPRA EN VENETA GELATO ITALIANO, CON LA TARJETA : 5489133210353841 EL 2025-10-13 </c:v>
                  </c:pt>
                  <c:pt idx="2920">
                    <c:v>COMPRA EN STARBUCKS - GOYA 73, CON LA TARJETA : 5489133210353841 EL 2025-10-13 </c:v>
                  </c:pt>
                  <c:pt idx="2921">
                    <c:v>COMPRA EN SSR CASTELLO-GOYA., CON LA TARJETA : 5489133208122208 EL 2025-10-14 </c:v>
                  </c:pt>
                  <c:pt idx="2922">
                    <c:v>DISPOSICION EN CAJERO CON LA TARJETA 5489133208122208, COMISION 0,00, EL 2025-10-14 </c:v>
                  </c:pt>
                  <c:pt idx="2923">
                    <c:v>Apple pay: COMPRA EN IKEA GOYA FOOD, CON LA TARJETA : 5489133208122208 EL 2025-10-14 </c:v>
                  </c:pt>
                  <c:pt idx="2924">
                    <c:v>COMPRA EN SSR CASTELLO-GOYA., CON LA TARJETA : 5489133210353841 EL 2025-10-14 </c:v>
                  </c:pt>
                  <c:pt idx="2925">
                    <c:v>Apple pay: COMPRA EN SUBWAY, CON LA TARJETA : 5489133208122208 EL 2025-10-15 </c:v>
                  </c:pt>
                  <c:pt idx="2926">
                    <c:v>COMPRA EN APPLE.COM/BILL, CON LA TARJETA : 5489133208360204 EL 2025-10-13 </c:v>
                  </c:pt>
                  <c:pt idx="2927">
                    <c:v>COMPRA EN SSR CASTELLO-GOYA., CON LA TARJETA : 5489133210353841 EL 2025-10-15 </c:v>
                  </c:pt>
                  <c:pt idx="2928">
                    <c:v>Apple pay: COMPRA EN Revolut**0164*, CON LA TARJETA : 5489133210353841 EL 2025-10-13 </c:v>
                  </c:pt>
                  <c:pt idx="2929">
                    <c:v>RECIBO IBERIA CARDS Nº RECIBO 0073 0100 755 CMXPLRQ REF. MANDATO 000010295927 </c:v>
                  </c:pt>
                  <c:pt idx="2930">
                    <c:v>Apple pay: COMPRA EN DIA MEJORADA 15026, CON LA TARJETA : 5489133210353841 EL 2025-10-16 </c:v>
                  </c:pt>
                  <c:pt idx="2931">
                    <c:v>RECIBO Vodafone Servicios, S.L.U. Nº RECIBO 0073 0100 755 CMXVVQC REF. MANDATO 0116485520 </c:v>
                  </c:pt>
                  <c:pt idx="2932">
                    <c:v>Apple pay: COMPRA EN LICENCIADA CLOTILDE FERNA, CON LA TARJETA : 5489133208122208 EL 2025-10-17 </c:v>
                  </c:pt>
                  <c:pt idx="2933">
                    <c:v>Apple pay: COMPRA EN RODILLA SANCHEZ, CON LA TARJETA : 5489133208122208 EL 2025-10-17 </c:v>
                  </c:pt>
                  <c:pt idx="2934">
                    <c:v>Apple pay: COMPRA EN OKIO AZCA, CON LA TARJETA : 5489133210353841 EL 2025-10-17 </c:v>
                  </c:pt>
                  <c:pt idx="2935">
                    <c:v>COMPRA EN UBER *EATS, CON LA TARJETA : 5489133210353841 EL 2025-10-14 </c:v>
                  </c:pt>
                  <c:pt idx="2936">
                    <c:v>Apple pay: COMPRA EN MERCADONA MANUEL MACHADO, CON LA TARJETA : 5489133208360204 EL 2025-10-18 </c:v>
                  </c:pt>
                  <c:pt idx="2937">
                    <c:v>Apple pay: COMPRA EN ALCAMPO MORATALAZ, CON LA TARJETA : 5489133208360204 EL 2025-10-18 </c:v>
                  </c:pt>
                  <c:pt idx="2938">
                    <c:v>Apple pay: COMPRA EN FIVE GUYS, CON LA TARJETA : 5489133210353841 EL 2025-10-17 </c:v>
                  </c:pt>
                  <c:pt idx="2939">
                    <c:v>Apple pay: COMPRA EN MERCADONA MANUEL MACHADO, CON LA TARJETA : 5489133208360204 EL 2025-10-21 </c:v>
                  </c:pt>
                  <c:pt idx="2940">
                    <c:v>Apple pay: COMPRA EN EMPRESA MUNICIPAL EMT, CON LA TARJETA : 5489133208122208 EL 2025-10-21 </c:v>
                  </c:pt>
                  <c:pt idx="2941">
                    <c:v>Apple pay: COMPRA EN RODILLA GOYA, CON LA TARJETA : 5489133208122208 EL 2025-10-22 </c:v>
                  </c:pt>
                  <c:pt idx="2942">
                    <c:v>Apple pay: COMPRA EN MADREAMIGA, CON LA TARJETA : 5489133208122208 EL 2025-10-22 </c:v>
                  </c:pt>
                  <c:pt idx="2943">
                    <c:v>RECIBO ORANGE ESPAGNE S.A. Nº RECIBO 0073 0100 755 CMYWQSX REF. MANDATO OSP202308KENAN02276921506 </c:v>
                  </c:pt>
                  <c:pt idx="2944">
                    <c:v>TRANSFERENCIA A FAVOR DE IBKR CONCEPTO: Inversiones Hermana e Hij </c:v>
                  </c:pt>
                  <c:pt idx="2945">
                    <c:v>Apple pay: COMPRA EN FARMACIA FERNANDO SANT, CON LA TARJETA : 5489133208122208 EL 2025-10-24 </c:v>
                  </c:pt>
                  <c:pt idx="2946">
                    <c:v>Apple pay: COMPRA EN ALCAMPO MORATALAZ, CON LA TARJETA : 5489133208360204 EL 2025-10-25 </c:v>
                  </c:pt>
                  <c:pt idx="2947">
                    <c:v>Apple pay: COMPRA EN MERCADONA MANUEL MACHADO, CON LA TARJETA : 5489133208360204 EL 2025-10-25 </c:v>
                  </c:pt>
                  <c:pt idx="2948">
                    <c:v>Apple pay: COMPRA EN IKEA GOYA HFB, CON LA TARJETA : 5489133208122208 EL 2025-10-25 </c:v>
                  </c:pt>
                  <c:pt idx="2949">
                    <c:v>Apple pay: COMPRA EN IKEA GOYA FOOD, CON LA TARJETA : 5489133208122208 EL 2025-10-25 </c:v>
                  </c:pt>
                  <c:pt idx="2950">
                    <c:v>Apple pay: COMPRA EN MANOLO BAKES, CON LA TARJETA : 5489133208122208 EL 2025-10-25 </c:v>
                  </c:pt>
                  <c:pt idx="2951">
                    <c:v>COMISION POR COMPRAS REALIZADAS EN MONEDA NO EURO </c:v>
                  </c:pt>
                  <c:pt idx="2952">
                    <c:v>Apple pay: COMPRA EN APPLE.COM/US, CON LA TARJETA : 5489133208122208 EL 2025-10-23 </c:v>
                  </c:pt>
                  <c:pt idx="2953">
                    <c:v>COMPRA EN SSR CASTELLO-GOYA., CON LA TARJETA : 5489133210353841 EL 2025-10-27 </c:v>
                  </c:pt>
                  <c:pt idx="2954">
                    <c:v>Apple pay: COMPRA EN Revolut**8197*, CON LA TARJETA : 5489133210353841 EL 2025-10-24 </c:v>
                  </c:pt>
                  <c:pt idx="2955">
                    <c:v>COMPRA EN APP CRTM, CON LA TARJETA : 5489133208360204 EL 2025-10-28 </c:v>
                  </c:pt>
                  <c:pt idx="2956">
                    <c:v>Apple pay: COMPRA EN DIA MEJORADA 15026, CON LA TARJETA : 5489133210353841 EL 2025-10-28 </c:v>
                  </c:pt>
                  <c:pt idx="2957">
                    <c:v>COMPRA EN SSR CASTELLO-GOYA., CON LA TARJETA : 5489133208122208 EL 2025-10-28 </c:v>
                  </c:pt>
                  <c:pt idx="2958">
                    <c:v>Apple pay: COMPRA EN REDONDEO SOLIDARIO, CON LA TARJETA : 5489133210353841 EL 2025-10-28 </c:v>
                  </c:pt>
                  <c:pt idx="2959">
                    <c:v>Apple pay: COMPRA EN RODILLA GOYA, CON LA TARJETA : 5489133210353841 EL 2025-10-28 </c:v>
                  </c:pt>
                  <c:pt idx="2960">
                    <c:v>COMISION POR COMPRAS REALIZADAS EN MONEDA NO EURO </c:v>
                  </c:pt>
                  <c:pt idx="2961">
                    <c:v>BIZUM A FAVOR DE ANDRES A Y CONCEPTO: Torreznos </c:v>
                  </c:pt>
                  <c:pt idx="2962">
                    <c:v>BIZUM A FAVOR DE GREGORY J R CONCEPTO: Torreznos </c:v>
                  </c:pt>
                  <c:pt idx="2963">
                    <c:v>COMPRA EN OPENAI *CHATGPT SUBSCR, CON LA TARJETA : 5489133208360204 EL 2025-10-27 </c:v>
                  </c:pt>
                  <c:pt idx="2964">
                    <c:v>COMPRA EN STARBUCKS - GOYA 73, CON LA TARJETA : 5489133210353841 EL 2025-10-29 </c:v>
                  </c:pt>
                  <c:pt idx="2965">
                    <c:v>COMISION POR COMPRAS REALIZADAS EN MONEDA NO EURO </c:v>
                  </c:pt>
                  <c:pt idx="2966">
                    <c:v>Apple pay: COMPRA EN APPLE STORE #R164, CON LA TARJETA : 5489133210353841 EL 2025-10-23 </c:v>
                  </c:pt>
                  <c:pt idx="2967">
                    <c:v>Apple pay: COMPRA EN MAISON KAYSER ZURBANO, CON LA TARJETA : 5489133208122208 EL 2025-10-30 </c:v>
                  </c:pt>
                  <c:pt idx="2968">
                    <c:v>Apple pay: COMPRA EN SUBWAY, CON LA TARJETA : 5489133208122208 EL 2025-10-30 </c:v>
                  </c:pt>
                  <c:pt idx="2969">
                    <c:v>COMPRA EN SSR CASTELLO-GOYA., CON LA TARJETA : 5489133210353841 EL 2025-10-30 </c:v>
                  </c:pt>
                  <c:pt idx="2970">
                    <c:v>Apple pay: COMPRA EN VIENA CAPELLANES GOYA, CON LA TARJETA : 5489133210353841 EL 2025-10-30 </c:v>
                  </c:pt>
                  <c:pt idx="2971">
                    <c:v>TRANSFERENCIA A FAVOR DE IBKR CONCEPTO: U6384508 / NICOLAS D Perez </c:v>
                  </c:pt>
                  <c:pt idx="2972">
                    <c:v>Apple pay: COMPRA EN IKEA GOYA FOOD, CON LA TARJETA : 5489133208122208 EL 2025-10-31 </c:v>
                  </c:pt>
                  <c:pt idx="2973">
                    <c:v>Apple pay: COMPRA EN APPLE.COM/BILL, CON LA TARJETA : 5489133210353841 EL 2025-10-29 </c:v>
                  </c:pt>
                  <c:pt idx="2974">
                    <c:v>Apple pay: COMPRA EN RODILLA GOYA, CON LA TARJETA : 5489133208122208 EL 2025-10-31 </c:v>
                  </c:pt>
                  <c:pt idx="2975">
                    <c:v>BIZUM A FAVOR DE JENNY R A CONCEPTO: Sin concepto </c:v>
                  </c:pt>
                  <c:pt idx="2976">
                    <c:v>Apple pay: COMPRA EN IKEA GOYA FOOD, CON LA TARJETA : 5489133210353841 EL 2025-10-31 </c:v>
                  </c:pt>
                  <c:pt idx="2977">
                    <c:v>Apple pay: COMPRA EN MERCADONA MANUEL MACHADO, CON LA TARJETA : 5489133208360204 EL 2025-11-01 </c:v>
                  </c:pt>
                  <c:pt idx="2978">
                    <c:v>Apple pay: COMPRA EN ALCAMPO MORATALAZ, CON LA TARJETA : 5489133208360204 EL 2025-11-01 </c:v>
                  </c:pt>
                  <c:pt idx="2979">
                    <c:v>COMPRA EN EL CORTE INGLES VENTA DIS, CON LA TARJETA : 5489133210353841 EL 2025-11-01 </c:v>
                  </c:pt>
                  <c:pt idx="2980">
                    <c:v>COMPRA EN EL CORTE INGLES-DEPARTAM., CON LA TARJETA : 5489133208122208 EL 2025-11-02 </c:v>
                  </c:pt>
                  <c:pt idx="2981">
                    <c:v>TRANSFERENCIA A FAVOR DE Jesús Gonzalez CONCEPTO: Alquiler </c:v>
                  </c:pt>
                  <c:pt idx="2982">
                    <c:v>LIQUIDACION DE LA TARJETA DE CREDITO 0073 0100 500 0529439 </c:v>
                  </c:pt>
                  <c:pt idx="2983">
                    <c:v>COMPRA EN APP CRTM, CON LA TARJETA : 5489133208360204 EL 2025-11-03 </c:v>
                  </c:pt>
                  <c:pt idx="2984">
                    <c:v>RECIBO DREAMFIT MORATALAZ Nº RECIBO 0073 0100 755 CNCNLRQ REF. MANDATO 00009588710100835299698700000</c:v>
                  </c:pt>
                  <c:pt idx="2985">
                    <c:v>RECIBO SANITAS S A DE SEGUROS Nº RECIBO 0073 0100 755 CNBCRKV REF. MANDATO 800018385362 </c:v>
                  </c:pt>
                  <c:pt idx="2986">
                    <c:v>RECIBO SANITAS S A DE SEGUROS Nº RECIBO 0073 0100 755 CNBCRKT REF. MANDATO 800018385362 </c:v>
                  </c:pt>
                  <c:pt idx="2987">
                    <c:v>Apple pay: COMPRA EN MAISON KAYSER ZURBANO, CON LA TARJETA : 5489133208122208 EL 2025-11-03 </c:v>
                  </c:pt>
                  <c:pt idx="2988">
                    <c:v>Apple pay: COMPRA EN PRIMARK CONDE PENALVER, CON LA TARJETA : 5489133208122208 EL 2025-10-31 </c:v>
                  </c:pt>
                  <c:pt idx="2989">
                    <c:v>Apple pay: COMPRA EN VENETA GELATO ITALIANO, CON LA TARJETA : 5489133210353841 EL 2025-11-03 </c:v>
                  </c:pt>
                  <c:pt idx="2990">
                    <c:v>Apple pay: COMPRA EN ALCAMPO MORATALAZ, CON LA TARJETA : 5489133208360204 EL 2025-11-04 </c:v>
                  </c:pt>
                  <c:pt idx="2991">
                    <c:v>RECIBO Naturgy Clientes, S.A.U. Nº RECIBO 0073 0100 755 CNDTBMY REF. MANDATO 000000259696 </c:v>
                  </c:pt>
                  <c:pt idx="2992">
                    <c:v>COMPRA EN SSR CASTELLO-GOYA., CON LA TARJETA : 5489133208122208 EL 2025-11-04 </c:v>
                  </c:pt>
                  <c:pt idx="2993">
                    <c:v>Apple pay: COMPRA EN Uniqlo Castellana, CON LA TARJETA : 5489133208122208 EL 2025-11-02 </c:v>
                  </c:pt>
                  <c:pt idx="2994">
                    <c:v>Apple pay: COMPRA EN Revolut**6890*, CON LA TARJETA : 5489133208122208 EL 2025-11-02 </c:v>
                  </c:pt>
                  <c:pt idx="2995">
                    <c:v>Apple pay: COMPRA EN Revolut**8197*, CON LA TARJETA : 5489133210353841 EL 2025-11-02 </c:v>
                  </c:pt>
                  <c:pt idx="2996">
                    <c:v>COMPRA EN SSR CASTELLO-GOYA., CON LA TARJETA : 5489133210353841 EL 2025-11-05 </c:v>
                  </c:pt>
                  <c:pt idx="2997">
                    <c:v>Apple pay: COMPRA EN MERCADONA MANUEL MACHADO, CON LA TARJETA : 5489133208360204 EL 2025-11-06 </c:v>
                  </c:pt>
                  <c:pt idx="2998">
                    <c:v>RECIBO DAN'S Nº RECIBO 0073 0100 755 CNGCJCR REF. MANDATO 1QJYY43XYCXGBUV0 </c:v>
                  </c:pt>
                  <c:pt idx="2999">
                    <c:v>COMPRA EN APP CRTM, CON LA TARJETA : 5489133208360204 EL 2025-11-07 </c:v>
                  </c:pt>
                  <c:pt idx="3000">
                    <c:v>Apple pay: COMPRA EN IKEA GOYA HFB, CON LA TARJETA : 5489133208122208 EL 2025-11-07 </c:v>
                  </c:pt>
                  <c:pt idx="3001">
                    <c:v>Apple pay: COMPRA EN ALCAMPO MORATALAZ, CON LA TARJETA : 5489133208360204 EL 2025-11-08 </c:v>
                  </c:pt>
                  <c:pt idx="3002">
                    <c:v>Apple pay: COMPRA EN MERCADONA MANUEL MACHADO, CON LA TARJETA : 5489133208360204 EL 2025-11-08 </c:v>
                  </c:pt>
                  <c:pt idx="3003">
                    <c:v>Apple pay: COMPRA EN MERCADONA MANUEL MACHADO, CON LA TARJETA : 5489133210353841 EL 2025-11-08 </c:v>
                  </c:pt>
                  <c:pt idx="3004">
                    <c:v>LIQUIDACION PERIODICA PRESTAMO 1781471 143 </c:v>
                  </c:pt>
                  <c:pt idx="3005">
                    <c:v>Apple pay: COMPRA EN ALCAMPO MORATALAZ, CON LA TARJETA : 5489133208360204 EL 2025-11-09 </c:v>
                  </c:pt>
                  <c:pt idx="3006">
                    <c:v>Apple pay: COMPRA EN Revolut**2707*, CON LA TARJETA : 5489133208122208 EL 2025-11-08 </c:v>
                  </c:pt>
                  <c:pt idx="3007">
                    <c:v>Apple pay: COMPRA EN SELLA BAKERY, CON LA TARJETA : 5489133208122208 EL 2025-11-12 </c:v>
                  </c:pt>
                  <c:pt idx="3008">
                    <c:v>Apple pay: COMPRA EN MERCADONA MANUEL MACHADO, CON LA TARJETA : 5489133210353841 EL 2025-11-12 </c:v>
                  </c:pt>
                  <c:pt idx="3009">
                    <c:v>Apple pay: COMPRA EN Revolut**8271*, CON LA TARJETA : 5489133208360204 EL 2025-11-11 </c:v>
                  </c:pt>
                  <c:pt idx="3010">
                    <c:v>Apple pay: COMPRA EN Revolut**6890*, CON LA TARJETA : 5489133208122208 EL 2025-11-11 </c:v>
                  </c:pt>
                  <c:pt idx="3011">
                    <c:v>COMPRA EN SSR CASTELLO-GOYA., CON LA TARJETA : 5489133208122208 EL 2025-11-14 </c:v>
                  </c:pt>
                  <c:pt idx="3012">
                    <c:v>Apple pay: COMPRA EN JL8 MADRID, CON LA TARJETA : 5489133208122208 EL 2025-11-14 </c:v>
                  </c:pt>
                  <c:pt idx="3013">
                    <c:v>COMPRA EN EL CORTE INGLES-DEPARTAM., CON LA TARJETA : 5489133208122208 EL 2025-11-14 </c:v>
                  </c:pt>
                  <c:pt idx="3014">
                    <c:v>Apple pay: COMPRA EN METRO DE MADRID S.A., CON LA TARJETA : 5489133208122208 EL 2025-11-14 </c:v>
                  </c:pt>
                  <c:pt idx="3015">
                    <c:v>Apple pay: COMPRA EN MERCADONA MANUEL MACHADO, CON LA TARJETA : 5489133210353841 EL 2025-11-15 </c:v>
                  </c:pt>
                  <c:pt idx="3016">
                    <c:v>Apple pay: COMPRA EN ALCAMPO MORATALAZ, CON LA TARJETA : 5489133208360204 EL 2025-11-15 </c:v>
                  </c:pt>
                  <c:pt idx="3017">
                    <c:v>Apple pay: COMPRA EN MERCADONA MANUEL MACHADO, CON LA TARJETA : 5489133208360204 EL 2025-11-15 </c:v>
                  </c:pt>
                  <c:pt idx="3018">
                    <c:v>Apple pay: COMPRA EN CORTEFIEL, CON LA TARJETA : 5489133208122208 EL 2025-11-15 </c:v>
                  </c:pt>
                  <c:pt idx="3019">
                    <c:v>DISPOSICION EN CAJERO CON LA TARJETA 5489133208122208, COMISION 2,95, EL 2025-11-16 </c:v>
                  </c:pt>
                  <c:pt idx="3020">
                    <c:v>RECIBO IBERIA CARDS Nº RECIBO 0073 0100 755 CNJFSXK REF. MANDATO 000010295927 </c:v>
                  </c:pt>
                  <c:pt idx="3021">
                    <c:v>COMPRA EN SSR CASTELLO-GOYA., CON LA TARJETA : 5489133208360204 EL 2025-11-17 </c:v>
                  </c:pt>
                  <c:pt idx="3022">
                    <c:v>COMPRA EN APPLE.COM/BILL, CON LA TARJETA : 5489133208360204 EL 2025-11-13 </c:v>
                  </c:pt>
                  <c:pt idx="3023">
                    <c:v>COMPRA EN APPLE.COM/BILL, CON LA TARJETA : 5489133208360204 EL 2025-11-14 </c:v>
                  </c:pt>
                  <c:pt idx="3024">
                    <c:v>Apple pay: COMPRA EN KFC GOYA2, CON LA TARJETA : 5489133210353841 EL 2025-11-18 </c:v>
                  </c:pt>
                  <c:pt idx="3025">
                    <c:v>Apple pay: COMPRA EN BRIEF ATOCHA, CON LA TARJETA : 5489133208122208 EL 2025-11-18 </c:v>
                  </c:pt>
                  <c:pt idx="3026">
                    <c:v>Apple pay: COMPRA EN AREA 341, CON LA TARJETA : 5489133208122208 EL 2025-11-19 </c:v>
                  </c:pt>
                  <c:pt idx="3027">
                    <c:v>Apple pay: COMPRA EN ESTACION DE SERVICIO ALMU, CON LA TARJETA : 5489133208122208 EL 2025-11-19 </c:v>
                  </c:pt>
                  <c:pt idx="3028">
                    <c:v>BIZUM A FAVOR DE OSCAR D P CONCEPTO: Sin concepto </c:v>
                  </c:pt>
                  <c:pt idx="3029">
                    <c:v>Apple pay: COMPRA EN CARNICAS ALONSO - PAVONES, CON LA TARJETA : 5489133208360204 EL 2025-11-20 </c:v>
                  </c:pt>
                  <c:pt idx="3030">
                    <c:v>Apple pay: COMPRA EN MERCADONA MANUEL MACHADO, CON LA TARJETA : 5489133208360204 EL 2025-11-20 </c:v>
                  </c:pt>
                  <c:pt idx="3031">
                    <c:v>Apple pay: COMPRA EN LIC. 439 F.SANCHEZ, CON LA TARJETA : 5489133208122208 EL 2025-11-20 </c:v>
                  </c:pt>
                  <c:pt idx="3032">
                    <c:v>Apple pay: COMPRA EN Rituals Cosmetics Espa, CON LA TARJETA : 5489133210353841 EL 2025-11-19 </c:v>
                  </c:pt>
                  <c:pt idx="3033">
                    <c:v>Apple pay: COMPRA EN IKEA GOYA FOOD, CON LA TARJETA : 5489133210353841 EL 2025-11-21 </c:v>
                  </c:pt>
                  <c:pt idx="3034">
                    <c:v>Apple pay: COMPRA EN IKEA GOYA FOOD, CON LA TARJETA : 5489133208122208 EL 2025-11-21 </c:v>
                  </c:pt>
                  <c:pt idx="3035">
                    <c:v>COMPRA EN MERCADONA MANUEL MACHADO, CON LA TARJETA : 5489133208360204 EL 2025-11-22 </c:v>
                  </c:pt>
                  <c:pt idx="3036">
                    <c:v>Apple pay: COMPRA EN ALCAMPO MORATALAZ, CON LA TARJETA : 5489133208360204 EL 2025-11-22 </c:v>
                  </c:pt>
                  <c:pt idx="3037">
                    <c:v>Apple pay: COMPRA EN MERCADONA MANUEL MACHADO, CON LA TARJETA : 5489133208360204 EL 2025-11-22 </c:v>
                  </c:pt>
                  <c:pt idx="3038">
                    <c:v>Apple pay: COMPRA EN ALCAMPO MORATALAZ, CON LA TARJETA : 5489133208360204 EL 2025-11-23 </c:v>
                  </c:pt>
                  <c:pt idx="3039">
                    <c:v>Apple pay: COMPRA EN ALCAMPO MORATALAZ, CON LA TARJETA : 5489133208122208 EL 2025-11-23 </c:v>
                  </c:pt>
                  <c:pt idx="3040">
                    <c:v>TRANSFERENCIA A FAVOR DE IBKR CONCEPTO: Inversiones Hermana e Hij </c:v>
                  </c:pt>
                  <c:pt idx="3041">
                    <c:v>Apple pay: COMPRA EN ALCAMPO MORATALAZ, CON LA TARJETA : 5489133210353841 EL 2025-11-23 </c:v>
                  </c:pt>
                  <c:pt idx="3042">
                    <c:v>RECIBO TotalEnergies ClientesSAU Nº RECIBO 0073 0100 755 CNKJJCC REF. MANDATO NCESIGS241020230000000</c:v>
                  </c:pt>
                  <c:pt idx="3043">
                    <c:v>Apple pay: COMPRA EN SELLA BAKERY, CON LA TARJETA : 5489133208122208 EL 2025-11-24 </c:v>
                  </c:pt>
                  <c:pt idx="3044">
                    <c:v>COMPRA EN SSR CASTELLO-GOYA., CON LA TARJETA : 5489133210353841 EL 2025-11-25 </c:v>
                  </c:pt>
                  <c:pt idx="3045">
                    <c:v>Apple pay: COMPRA EN ALCAMPO MORATALAZ, CON LA TARJETA : 5489133208360204 EL 2025-11-27 </c:v>
                  </c:pt>
                  <c:pt idx="3046">
                    <c:v>COMPRA EN SSR CASTELLO-GOYA., CON LA TARJETA : 5489133210353841 EL 2025-11-28 </c:v>
                  </c:pt>
                  <c:pt idx="3047">
                    <c:v>COMPRA EN EL CORTE INGLES-DEPARTAM., CON LA TARJETA : 5489133208122208 EL 2025-11-28 </c:v>
                  </c:pt>
                  <c:pt idx="3048">
                    <c:v>DISPOSICION EN CAJERO CON LA TARJETA 5489133208122208, COMISION 0,00, EL 2025-11-28 </c:v>
                  </c:pt>
                  <c:pt idx="3049">
                    <c:v>COMPRA EN APP CRTM, CON LA TARJETA : 5489133208360204 EL 2025-11-29 </c:v>
                  </c:pt>
                  <c:pt idx="3050">
                    <c:v>Apple pay: COMPRA EN ALCAMPO MORATALAZ, CON LA TARJETA : 5489133208360204 EL 2025-11-29 </c:v>
                  </c:pt>
                  <c:pt idx="3051">
                    <c:v>Apple pay: COMPRA EN MERCADONA MANUEL MACHADO, CON LA TARJETA : 5489133208360204 EL 2025-11-29 </c:v>
                  </c:pt>
                  <c:pt idx="3052">
                    <c:v>Apple pay: COMPRA EN IKEA GOYA FOOD, CON LA TARJETA : 5489133208122208 EL 2025-11-29 </c:v>
                  </c:pt>
                  <c:pt idx="3053">
                    <c:v>Apple pay: COMPRA EN DECATHLON ORTEGA Y GASSET, CON LA TARJETA : 5489133208122208 EL 2025-11-30 </c:v>
                  </c:pt>
                  <c:pt idx="3054">
                    <c:v>COMISION POR COMPRAS REALIZADAS EN MONEDA NO EURO </c:v>
                  </c:pt>
                  <c:pt idx="3055">
                    <c:v>TRANSFERENCIA A FAVOR DE Jesús Gonzalez CONCEPTO: Alquiler </c:v>
                  </c:pt>
                  <c:pt idx="3056">
                    <c:v>LIQUIDACION DE LA TARJETA DE CREDITO 0073 0100 500 0529439 </c:v>
                  </c:pt>
                  <c:pt idx="3057">
                    <c:v>COMPRA EN OPENAI *CHATGPT SUBSCR, CON LA TARJETA : 5489133208360204 EL 2025-11-27 </c:v>
                  </c:pt>
                  <c:pt idx="3058">
                    <c:v>COMPRA EN APP CRTM, CON LA TARJETA : 5489133208360204 EL 2025-12-01 </c:v>
                  </c:pt>
                  <c:pt idx="3059">
                    <c:v>RECIBO DREAMFIT MORATALAZ Nº RECIBO 0073 0100 755 CNNJHGG REF. MANDATO 00009588710100835299698700000</c:v>
                  </c:pt>
                  <c:pt idx="3060">
                    <c:v>RECIBO SANITAS S A DE SEGUROS Nº RECIBO 0073 0100 755 CNMHRZP REF. MANDATO 800018385362 </c:v>
                  </c:pt>
                  <c:pt idx="3061">
                    <c:v>RECIBO SANITAS S A DE SEGUROS Nº RECIBO 0073 0100 755 CNLBJXH REF. MANDATO 800018385362 </c:v>
                  </c:pt>
                  <c:pt idx="3062">
                    <c:v>Apple pay: COMPRA EN PRIMARK CONDE PENALVER, CON LA TARJETA : 5489133208122208 EL 2025-11-29 </c:v>
                  </c:pt>
                  <c:pt idx="3063">
                    <c:v>Apple pay: COMPRA EN SELLA BAKERY, CON LA TARJETA : 5489133208122208 EL 2025-12-01 </c:v>
                  </c:pt>
                  <c:pt idx="3064">
                    <c:v>Apple pay: COMPRA EN MGP*Wallapop S L, CON LA TARJETA : 5489133208360204 EL 2025-11-30 </c:v>
                  </c:pt>
                  <c:pt idx="3065">
                    <c:v>COMPRA EN APP CRTM, CON LA TARJETA : 5489133208360204 EL 2025-12-02 </c:v>
                  </c:pt>
                  <c:pt idx="3066">
                    <c:v>Apple pay: COMPRA EN PRIMAPRIX GENOVA 4, CON LA TARJETA : 5489133210353841 EL 2025-12-13 </c:v>
                  </c:pt>
                  <c:pt idx="3067">
                    <c:v>COMPRA EN SSR CASTELLO-GOYA., CON LA TARJETA : 5489133208122208 EL 2025-12-03 </c:v>
                  </c:pt>
                  <c:pt idx="3068">
                    <c:v>Apple pay: COMPRA EN KHAN BABA KEBAB, CON LA TARJETA : 5489133210353841 EL 2025-12-04 </c:v>
                  </c:pt>
                  <c:pt idx="3069">
                    <c:v>RECIBO Naturgy Clientes, S.A.U. Nº RECIBO 0073 0100 755 CNPZKMM REF. MANDATO 000000259696 </c:v>
                  </c:pt>
                  <c:pt idx="3070">
                    <c:v>RECIBO DAN'S Nº RECIBO 0073 0100 755 CNPZXGZ REF. MANDATO 1QJYY43XYCXGBUV0 </c:v>
                  </c:pt>
                  <c:pt idx="3071">
                    <c:v>Apple pay: COMPRA EN MERCADONA MANUEL MACHADO, CON LA TARJETA : 5489133208360204 EL 2025-12-05 </c:v>
                  </c:pt>
                  <c:pt idx="3072">
                    <c:v>TRANSFERENCIA A FAVOR DE Cristina Paz Rodríguez &amp; Nicolás Daniel CONCEPTO: Entretenimiento Cris y Ni</c:v>
                  </c:pt>
                  <c:pt idx="3073">
                    <c:v>Apple pay: COMPRA EN MERCADONA MANUEL MACHADO, CON LA TARJETA : 5489133210353841 EL 2025-12-06 </c:v>
                  </c:pt>
                  <c:pt idx="3074">
                    <c:v>Apple pay: COMPRA EN ALCAMPO MORATALAZ, CON LA TARJETA : 5489133208360204 EL 2025-12-06 </c:v>
                  </c:pt>
                  <c:pt idx="3075">
                    <c:v>Apple pay: COMPRA EN MERCADONA MANUEL MACHADO, CON LA TARJETA : 5489133208360204 EL 2025-12-06 </c:v>
                  </c:pt>
                  <c:pt idx="3076">
                    <c:v>Apple pay: COMPRA EN ALCAMPO MORATALAZ, CON LA TARJETA : 5489133208360204 EL 2025-12-07 </c:v>
                  </c:pt>
                  <c:pt idx="3077">
                    <c:v>LIQUIDACION PERIODICA PRESTAMO 1781471 143 </c:v>
                  </c:pt>
                  <c:pt idx="3078">
                    <c:v>Apple pay: COMPRA EN ALCAMPO MORATALAZ, CON LA TARJETA : 5489133208360204 EL 2025-12-08 </c:v>
                  </c:pt>
                  <c:pt idx="3079">
                    <c:v>Apple pay: COMPRA EN UBER * EATS PENDING, CON LA TARJETA : 5489133210353841 EL 2025-12-05 </c:v>
                  </c:pt>
                  <c:pt idx="3080">
                    <c:v>Apple pay: COMPRA EN Revolut**8197*, CON LA TARJETA : 5489133210353841 EL 2025-12-05 </c:v>
                  </c:pt>
                  <c:pt idx="3081">
                    <c:v>TRANSFERENCIA A FAVOR DE PEREZ PANTO NICOLAS CONCEPTO: Regularización </c:v>
                  </c:pt>
                  <c:pt idx="3082">
                    <c:v>Apple pay: COMPRA EN Revolut**6890*, CON LA TARJETA : 5489133208122208 EL 2025-12-05 </c:v>
                  </c:pt>
                  <c:pt idx="3083">
                    <c:v>Apple pay: COMPRA EN RELAY AVE SALIDAS, CON LA TARJETA : 5489133208122208 EL 2025-12-09 </c:v>
                  </c:pt>
                  <c:pt idx="3084">
                    <c:v>Apple pay: COMPRA EN SAHTEEN, CON LA TARJETA : 5489133210353841 EL 2025-12-12 </c:v>
                  </c:pt>
                  <c:pt idx="3085">
                    <c:v>Apple pay: COMPRA EN SQ *NATA ARTESANOS, CON LA TARJETA : 5489133208122208 EL 2025-12-10 </c:v>
                  </c:pt>
                  <c:pt idx="3086">
                    <c:v>Apple pay: COMPRA EN One Hundred Restrooms, CON LA TARJETA : 5489133208122208 EL 2025-12-10 </c:v>
                  </c:pt>
                  <c:pt idx="3087">
                    <c:v>Apple pay: COMPRA EN ALCAMPO MORATALAZ, CON LA TARJETA : 5489133208360204 EL 2025-12-13 </c:v>
                  </c:pt>
                  <c:pt idx="3088">
                    <c:v>Apple pay: COMPRA EN MERCADONA MANUEL MACHADO, CON LA TARJETA : 5489133208360204 EL 2025-12-13 </c:v>
                  </c:pt>
                  <c:pt idx="3089">
                    <c:v>COMPRA EN EL CORTE INGLES-DEPARTAM., CON LA TARJETA : 5489133208122208 EL 2025-12-14 </c:v>
                  </c:pt>
                  <c:pt idx="3090">
                    <c:v>Apple pay: COMPRA EN SPRINGFIELD, CON LA TARJETA : 5489133208122208 EL 2025-12-14 </c:v>
                  </c:pt>
                  <c:pt idx="3091">
                    <c:v>Apple pay: COMPRA EN UBER *TRIP HELP.UBER.C, CON LA TARJETA : 5489133210353841 EL 2025-12-12 </c:v>
                  </c:pt>
                  <c:pt idx="3092">
                    <c:v>Apple pay: COMPRA EN SUBWAY, CON LA TARJETA : 5489133208122208 EL 2025-12-15 </c:v>
                  </c:pt>
                  <c:pt idx="3093">
                    <c:v>Apple pay: COMPRA EN LOOMISP*POP CORN, CON LA TARJETA : 5489133208122208 EL 2025-12-13 </c:v>
                  </c:pt>
                  <c:pt idx="3094">
                    <c:v>COMPRA EN SSR CASTELLO-GOYA., CON LA TARJETA : 5489133210353841 EL 2025-12-16 </c:v>
                  </c:pt>
                  <c:pt idx="3095">
                    <c:v>RECIBO IBERIA CARDS Nº RECIBO 0073 0100 755 CNSSXXS REF. MANDATO 000010295927 </c:v>
                  </c:pt>
                  <c:pt idx="3096">
                    <c:v>COMPRA EN APPLE.COM/BILL, CON LA TARJETA : 5489133208360204 EL 2025-12-14 </c:v>
                  </c:pt>
                  <c:pt idx="3097">
                    <c:v>Apple pay: COMPRA EN UNIQLO Madrid Serrano, CON LA TARJETA : 5489133208122208 EL 2025-12-14 </c:v>
                  </c:pt>
                  <c:pt idx="3098">
                    <c:v>Apple pay: COMPRA EN IKEA GOYA FOOD, CON LA TARJETA : 5489133208122208 EL 2025-12-17 </c:v>
                  </c:pt>
                  <c:pt idx="3099">
                    <c:v>Apple pay: COMPRA EN FARMACIA A. ABEGER MONTEA, CON LA TARJETA : 5489133210353841 EL 2025-12-18 </c:v>
                  </c:pt>
                  <c:pt idx="3100">
                    <c:v>COMPRA EN CRED MATEO INURRIA, CON LA TARJETA : 5489133210353841 EL 2025-12-18 </c:v>
                  </c:pt>
                  <c:pt idx="3101">
                    <c:v>Apple pay: COMPRA EN CORTEFIEL, S.A., CON LA TARJETA : 5489133210353841 EL 2025-12-19 </c:v>
                  </c:pt>
                  <c:pt idx="3102">
                    <c:v>Apple pay: COMPRA EN PERFUMERIA PRIMOR, CON LA TARJETA : 5489133210353841 EL 2025-12-19 </c:v>
                  </c:pt>
                  <c:pt idx="3103">
                    <c:v>COMISION POR COMPRAS REALIZADAS EN MONEDA NO EURO </c:v>
                  </c:pt>
                  <c:pt idx="3104">
                    <c:v>COMPRA EN OPENAI *CHATGPT SUBSCR, CON LA TARJETA : 5489133208360204 EL 2025-12-27 </c:v>
                  </c:pt>
                  <c:pt idx="3105">
                    <c:v>Apple pay: COMPRA EN PANISHOP DE LOS VINATEROS, CON LA TARJETA : 5489133208122208 EL 2025-12-28 </c:v>
                  </c:pt>
                  <c:pt idx="3106">
                    <c:v>Apple pay: COMPRA EN AYTO MADRID DEPORTES, CON LA TARJETA : 5489133210353841 EL 2025-12-27 </c:v>
                  </c:pt>
                  <c:pt idx="3107">
                    <c:v>Apple pay: COMPRA EN BIJOU BRIGITTE, S.L, CON LA TARJETA : 5489133210353841 EL 2025-12-27 </c:v>
                  </c:pt>
                  <c:pt idx="3108">
                    <c:v>Apple pay: COMPRA EN MERCADONA MANUEL MACHADO, CON LA TARJETA : 5489133208360204 EL 2025-12-26 </c:v>
                  </c:pt>
                  <c:pt idx="3109">
                    <c:v>TRANSFERENCIA A FAVOR DE IBKR CONCEPTO: Inversiones Hermana e Hij </c:v>
                  </c:pt>
                  <c:pt idx="3110">
                    <c:v>Apple pay: COMPRA EN MERCADONA MANUEL MACHADO, CON LA TARJETA : 5489133208360204 EL 2025-12-24 </c:v>
                  </c:pt>
                  <c:pt idx="3111">
                    <c:v>Apple pay: COMPRA EN RemittVen, CON LA TARJETA : 5489133208122208 EL 2025-12-22 </c:v>
                  </c:pt>
                  <c:pt idx="3112">
                    <c:v>Apple pay: COMPRA EN MERCADONA MANUEL MACHADO, CON LA TARJETA : 5489133208360204 EL 2025-12-23 </c:v>
                  </c:pt>
                  <c:pt idx="3113">
                    <c:v>RECIBO ORANGE ESPAGNE S.A. Nº RECIBO 0073 0100 755 CNTPPVF REF. MANDATO OSP202308KENAN02276921506 </c:v>
                  </c:pt>
                  <c:pt idx="3114">
                    <c:v>BIZUM A FAVOR DE ANDRES A Y CONCEPTO: Sin concepto </c:v>
                  </c:pt>
                  <c:pt idx="3115">
                    <c:v>Apple pay: COMPRA EN AYTO MADRID DEPORTES, CON LA TARJETA : 5489133210353841 EL 2025-12-22 </c:v>
                  </c:pt>
                  <c:pt idx="3116">
                    <c:v>Apple pay: COMPRA EN Uniqlo Europe Ltd Sucu, CON LA TARJETA : 5489133210353841 EL 2025-12-19 </c:v>
                  </c:pt>
                  <c:pt idx="3117">
                    <c:v>Apple pay: COMPRA EN UBER * EATS PENDING, CON LA TARJETA : 5489133208122208 EL 2025-12-18 </c:v>
                  </c:pt>
                  <c:pt idx="3118">
                    <c:v>Apple pay: COMPRA EN IKEA GOYA HFB, CON LA TARJETA : 5489133210353841 EL 2025-12-21 </c:v>
                  </c:pt>
                  <c:pt idx="3119">
                    <c:v>COMPRA EN STARBUCKS VELAZQUEZ 32, CON LA TARJETA : 5489133210353841 EL 2025-12-21 </c:v>
                  </c:pt>
                  <c:pt idx="3120">
                    <c:v>Apple pay: COMPRA EN ALCAMPO MORATALAZ, CON LA TARJETA : 5489133208360204 EL 2025-12-20 </c:v>
                  </c:pt>
                  <c:pt idx="3121">
                    <c:v>Apple pay: COMPRA EN MERCADONA MANUEL MACHADO, CON LA TARJETA : 5489133208360204 EL 2025-12-20 </c:v>
                  </c:pt>
                  <c:pt idx="3122">
                    <c:v>Apple pay: COMPRA EN MERCADONA MANUEL MACHADO, CON LA TARJETA : 5489133210353841 EL 2025-12-20 </c:v>
                  </c:pt>
                  <c:pt idx="3123">
                    <c:v>TRANSFERENCIA A FAVOR DE IBKR CONCEPTO: U6384508 / NICOLAS D Perez </c:v>
                  </c:pt>
                  <c:pt idx="3124">
                    <c:v>Apple pay: COMPRA EN MERCADONA MANUEL MACHADO, CON LA TARJETA : 5489133208360204 EL 2025-12-31 </c:v>
                  </c:pt>
                  <c:pt idx="3125">
                    <c:v>Apple pay: COMPRA EN PLAYTOMIC.IO C97359A1, CON LA TARJETA : 5489133210353841 EL 2025-12-28 </c:v>
                  </c:pt>
                  <c:pt idx="3126">
                    <c:v>Apple pay: COMPRA EN APPLE.COM/BILL, CON LA TARJETA : 5489133210353841 EL 2025-12-29 </c:v>
                  </c:pt>
                  <c:pt idx="3127">
                    <c:v>Apple pay: COMPRA EN MADRID SUC 39, CON LA TARJETA : 5489133210353841 EL 2025-12-30 </c:v>
                  </c:pt>
                  <c:pt idx="3128">
                    <c:v>Apple pay: COMPRA EN CIBER LOCUTORIO VINATEROS, CON LA TARJETA : 5489133210353841 EL 2025-12-30 </c:v>
                  </c:pt>
                  <c:pt idx="3129">
                    <c:v>Apple pay: COMPRA EN PAPELERIA AYVAR, CON LA TARJETA : 5489133210353841 EL 2025-12-30 </c:v>
                  </c:pt>
                  <c:pt idx="3130">
                    <c:v>COMPRA EN APP CRTM, CON LA TARJETA : 5489133208360204 EL 2025-12-30 </c:v>
                  </c:pt>
                  <c:pt idx="3131">
                    <c:v>Apple pay: COMPRA EN ALCAMPO MORATALAZ, CON LA TARJETA : 5489133208360204 EL 2026-01-31 </c:v>
                  </c:pt>
                  <c:pt idx="3132">
                    <c:v>Apple pay: COMPRA EN MERCADONA MANUEL MACHADO, CON LA TARJETA : 5489133208360204 EL 2026-01-31 </c:v>
                  </c:pt>
                  <c:pt idx="3133">
                    <c:v>Apple pay: COMPRA EN APPLE.COM/BILL, CON LA TARJETA : 5489133210353841 EL 2026-01-29 </c:v>
                  </c:pt>
                  <c:pt idx="3134">
                    <c:v>Apple pay: COMPRA EN TIGER MADRID CONDE DE PE¥, CON LA TARJETA : 5489133208122208 EL 2026-01-30 </c:v>
                  </c:pt>
                  <c:pt idx="3135">
                    <c:v>Apple pay: COMPRA EN BAKERY BREAD C.PE¥ALVE, CON LA TARJETA : 5489133208122208 EL 2026-01-30 </c:v>
                  </c:pt>
                  <c:pt idx="3136">
                    <c:v>RECIBO TotalEnergies ClientesSAU Nº RECIBO 0073 0100 755 CPHPGXZ REF. MANDATO NCESIGS241020230000000</c:v>
                  </c:pt>
                  <c:pt idx="3137">
                    <c:v>COMISION POR COMPRAS REALIZADAS EN MONEDA NO EURO </c:v>
                  </c:pt>
                  <c:pt idx="3138">
                    <c:v>COMPRA EN OPENAI *CHATGPT SUBSCR, CON LA TARJETA : 5489133208360204 EL 2026-01-27 </c:v>
                  </c:pt>
                  <c:pt idx="3139">
                    <c:v>Apple pay: COMPRA EN SELLA BAKERY, CON LA TARJETA : 5489133208122208 EL 2026-01-28 </c:v>
                  </c:pt>
                  <c:pt idx="3140">
                    <c:v>Apple pay: COMPRA EN SELLA BAKERY, CON LA TARJETA : 5489133208360204 EL 2026-01-28 </c:v>
                  </c:pt>
                  <c:pt idx="3141">
                    <c:v>Apple pay: COMPRA EN PRIMARK CONDE PENALVER, CON LA TARJETA : 5489133210353841 EL 2026-01-24 </c:v>
                  </c:pt>
                  <c:pt idx="3142">
                    <c:v>Apple pay: COMPRA EN UNIQLO Madrid Serrano, CON LA TARJETA : 5489133208122208 EL 2026-01-23 </c:v>
                  </c:pt>
                  <c:pt idx="3143">
                    <c:v>COMPRA EN APP CRTM, CON LA TARJETA : 5489133208360204 EL 2026-01-26 </c:v>
                  </c:pt>
                  <c:pt idx="3144">
                    <c:v>Apple pay: COMPRA EN PARAFARMACIA M30, CON LA TARJETA : 5489133208122208 EL 2026-01-25 </c:v>
                  </c:pt>
                  <c:pt idx="3145">
                    <c:v>Apple pay: COMPRA EN ALCAMPO MORATALAZ, CON LA TARJETA : 5489133208360204 EL 2026-01-25 </c:v>
                  </c:pt>
                  <c:pt idx="3146">
                    <c:v>Apple pay: COMPRA EN ALCAMPO MORATALAZ, CON LA TARJETA : 5489133208360204 EL 2026-01-24 </c:v>
                  </c:pt>
                  <c:pt idx="3147">
                    <c:v>Apple pay: COMPRA EN MERCADONA MANUEL MACHADO, CON LA TARJETA : 5489133208360204 EL 2026-01-24 </c:v>
                  </c:pt>
                  <c:pt idx="3148">
                    <c:v>TRANSFERENCIA A FAVOR DE IBKR CONCEPTO: Inversiones Hermana e Hij </c:v>
                  </c:pt>
                  <c:pt idx="3149">
                    <c:v>RECIBO ORANGE ESPAGNE S.A. Nº RECIBO 0073 0100 755 CPFBKWG REF. MANDATO OSP202308KENAN02276921506 </c:v>
                  </c:pt>
                  <c:pt idx="3150">
                    <c:v>Apple pay: COMPRA EN FARMACIA ENTREARROYOS1, CON LA TARJETA : 5489133208122208 EL 2026-01-20 </c:v>
                  </c:pt>
                  <c:pt idx="3151">
                    <c:v>Apple pay: COMPRA EN Mollie *Medi-Market..., CON LA TARJETA : 5489133210353841 EL 2026-01-17 </c:v>
                  </c:pt>
                  <c:pt idx="3152">
                    <c:v>Apple pay: COMPRA EN DEGUSTA VENDING SL., CON LA TARJETA : 5489133210353841 EL 2026-01-17 </c:v>
                  </c:pt>
                  <c:pt idx="3153">
                    <c:v>COMPRA EN SSR CASTELLO-GOYA., CON LA TARJETA : 5489133208122208 EL 2026-01-19 </c:v>
                  </c:pt>
                  <c:pt idx="3154">
                    <c:v>Apple pay: COMPRA EN Centro Commercial La V, CON LA TARJETA : 5489133208122208 EL 2026-01-17 </c:v>
                  </c:pt>
                  <c:pt idx="3155">
                    <c:v>Apple pay: COMPRA EN TEZENIS C/GOYA TD39, CON LA TARJETA : 5489133208122208 EL 2026-01-18 </c:v>
                  </c:pt>
                  <c:pt idx="3156">
                    <c:v>COMPRA EN EL CORTE INGLES-DEPARTAM., CON LA TARJETA : 5489133208122208 EL 2026-01-18 </c:v>
                  </c:pt>
                  <c:pt idx="3157">
                    <c:v>Apple pay: COMPRA EN ALCAMPO MORATALAZ, CON LA TARJETA : 5489133208360204 EL 2026-01-18 </c:v>
                  </c:pt>
                  <c:pt idx="3158">
                    <c:v>Apple pay: COMPRA EN AHORRAMAS, CON LA TARJETA : 5489133210353841 EL 2026-01-17 </c:v>
                  </c:pt>
                  <c:pt idx="3159">
                    <c:v>Apple pay: COMPRA EN ALCAMPO MORATALAZ, CON LA TARJETA : 5489133208360204 EL 2026-01-17 </c:v>
                  </c:pt>
                  <c:pt idx="3160">
                    <c:v>Apple pay: COMPRA EN MERCADONA MANUEL MACHADO, CON LA TARJETA : 5489133208360204 EL 2026-01-17 </c:v>
                  </c:pt>
                  <c:pt idx="3161">
                    <c:v>Apple pay: COMPRA EN UBER * EATS PENDING, CON LA TARJETA : 5489133210353841 EL 2026-01-13 </c:v>
                  </c:pt>
                  <c:pt idx="3162">
                    <c:v>RECIBO IBERIA CARDS Nº RECIBO 0073 0100 755 CPDHZPP REF. MANDATO 000010295927 </c:v>
                  </c:pt>
                  <c:pt idx="3163">
                    <c:v>COMPRA EN SSR CASTELLO-GOYA., CON LA TARJETA : 5489133208122208 EL 2026-01-16 </c:v>
                  </c:pt>
                  <c:pt idx="3164">
                    <c:v>Apple pay: COMPRA EN MERCADONA MANUEL MACHADO, CON LA TARJETA : 5489133208360204 EL 2026-01-16 </c:v>
                  </c:pt>
                  <c:pt idx="3165">
                    <c:v>Apple pay: COMPRA EN EXPZURBANOII, CON LA TARJETA : 5489133208122208 EL 2026-01-15 </c:v>
                  </c:pt>
                  <c:pt idx="3166">
                    <c:v>COMPRA EN APPLE.COM/BILL, CON LA TARJETA : 5489133208360204 EL 2026-01-13 </c:v>
                  </c:pt>
                  <c:pt idx="3167">
                    <c:v>Apple pay: COMPRA EN RODILLA GOYA, CON LA TARJETA : 5489133208122208 EL 2026-01-14 </c:v>
                  </c:pt>
                  <c:pt idx="3168">
                    <c:v>COMPRA EN SSR CASTELLO-GOYA., CON LA TARJETA : 5489133208360204 EL 2026-01-14 </c:v>
                  </c:pt>
                  <c:pt idx="3169">
                    <c:v>Apple pay: COMPRA EN Springfield, CON LA TARJETA : 5489133210353841 EL 2026-01-11 </c:v>
                  </c:pt>
                  <c:pt idx="3170">
                    <c:v>Apple pay: COMPRA EN PANISHOP DE LOS VINATEROS, CON LA TARJETA : 5489133208122208 EL 2026-01-13 </c:v>
                  </c:pt>
                  <c:pt idx="3171">
                    <c:v>COMPRA EN SSR CASTELLO-GOYA., CON LA TARJETA : 5489133210353841 EL 2026-01-12 </c:v>
                  </c:pt>
                  <c:pt idx="3172">
                    <c:v>BIZUM A FAVOR DE MONTSERRAT L M CONCEPTO: Sin concepto </c:v>
                  </c:pt>
                  <c:pt idx="3173">
                    <c:v>Apple pay: COMPRA EN MAISON KAYSER ZURBANO, CON LA TARJETA : 5489133208122208 EL 2026-01-12 </c:v>
                  </c:pt>
                  <c:pt idx="3174">
                    <c:v>RECIBO Naturgy Clientes, S.A.U. Nº RECIBO 0073 0100 755 CPCDSNW REF. MANDATO 000000259696 </c:v>
                  </c:pt>
                  <c:pt idx="3175">
                    <c:v>Apple pay: COMPRA EN MERCADONA MANUEL MACHADO, CON LA TARJETA : 5489133210353841 EL 2026-01-10 </c:v>
                  </c:pt>
                  <c:pt idx="3176">
                    <c:v>Apple pay: COMPRA EN CALZADOS LOMAS, CON LA TARJETA : 5489133208122208 EL 2026-01-10 </c:v>
                  </c:pt>
                  <c:pt idx="3177">
                    <c:v>Apple pay: COMPRA EN ALCAMPO MORATALAZ, CON LA TARJETA : 5489133208360204 EL 2026-01-10 </c:v>
                  </c:pt>
                  <c:pt idx="3178">
                    <c:v>Apple pay: COMPRA EN MERCADONA MANUEL MACHADO, CON LA TARJETA : 5489133208360204 EL 2026-01-10 </c:v>
                  </c:pt>
                  <c:pt idx="3179">
                    <c:v>Apple pay: COMPRA EN Zara.com, CON LA TARJETA : 5489133210353841 EL 2026-01-07 </c:v>
                  </c:pt>
                  <c:pt idx="3180">
                    <c:v>Apple pay: COMPRA EN Uniqlo Europe Ltd Sucu, CON LA TARJETA : 5489133210353841 EL 2026-01-07 </c:v>
                  </c:pt>
                  <c:pt idx="3181">
                    <c:v>Apple pay: COMPRA EN MCDONALDS GOYA, CON LA TARJETA : 5489133208122208 EL 2026-01-09 </c:v>
                  </c:pt>
                  <c:pt idx="3182">
                    <c:v>COMPRA EN SFERA GOYA, CON LA TARJETA : 5489133208122208 EL 2026-01-09 </c:v>
                  </c:pt>
                  <c:pt idx="3183">
                    <c:v>LIQUIDACION PERIODICA PRESTAMO 1781471 143 </c:v>
                  </c:pt>
                  <c:pt idx="3184">
                    <c:v>Apple pay: COMPRA EN RODILLA SANCHEZ, CON LA TARJETA : 5489133210353841 EL 2026-01-07 </c:v>
                  </c:pt>
                  <c:pt idx="3185">
                    <c:v>COMPRA EN SSR CASTELLO-GOYA., CON LA TARJETA : 5489133208122208 EL 2026-01-07 </c:v>
                  </c:pt>
                  <c:pt idx="3186">
                    <c:v>RECIBO DAN'S Nº RECIBO 0073 0100 755 CPBHGXR REF. MANDATO 1QJYY43XYCXGBUV0 </c:v>
                  </c:pt>
                  <c:pt idx="3187">
                    <c:v>Apple pay: COMPRA EN SELLA BAKERY, CON LA TARJETA : 5489133208122208 EL 2026-01-07 </c:v>
                  </c:pt>
                  <c:pt idx="3188">
                    <c:v>Apple pay: COMPRA EN DIA MEJORADA 15026, CON LA TARJETA : 5489133208360204 EL 2026-01-07 </c:v>
                  </c:pt>
                  <c:pt idx="3189">
                    <c:v>Apple pay: COMPRA EN JULFER JOYEROS S.L, CON LA TARJETA : 5489133210353841 EL 2026-01-05 </c:v>
                  </c:pt>
                  <c:pt idx="3190">
                    <c:v>Apple pay: COMPRA EN Revolut**8197*, CON LA TARJETA : 5489133210353841 EL 2026-01-02 </c:v>
                  </c:pt>
                  <c:pt idx="3191">
                    <c:v>Apple pay: COMPRA EN UBER *EATS HELP.UBER.C, CON LA TARJETA : 5489133210353841 EL 2026-01-04 </c:v>
                  </c:pt>
                  <c:pt idx="3192">
                    <c:v>Apple pay: COMPRA EN Revolut**6890*, CON LA TARJETA : 5489133208122208 EL 2026-01-02 </c:v>
                  </c:pt>
                  <c:pt idx="3193">
                    <c:v>Apple pay: COMPRA EN ALCAMPO MORATALAZ, CON LA TARJETA : 5489133208360204 EL 2026-01-05 </c:v>
                  </c:pt>
                  <c:pt idx="3194">
                    <c:v>Apple pay: COMPRA EN PANISHOP DE LOS VINATEROS, CON LA TARJETA : 5489133210353841 EL 2026-01-03 </c:v>
                  </c:pt>
                  <c:pt idx="3195">
                    <c:v>Apple pay: COMPRA EN PARAFARMACIA M30, CON LA TARJETA : 5489133208122208 EL 2026-01-03 </c:v>
                  </c:pt>
                  <c:pt idx="3196">
                    <c:v>Apple pay: COMPRA EN ALCAMPO MORATALAZ, CON LA TARJETA : 5489133208360204 EL 2026-01-03 </c:v>
                  </c:pt>
                  <c:pt idx="3197">
                    <c:v>Apple pay: COMPRA EN MERCADONA MANUEL MACHADO, CON LA TARJETA : 5489133208360204 EL 2026-01-03 </c:v>
                  </c:pt>
                  <c:pt idx="3198">
                    <c:v>TRANSFERENCIA A FAVOR DE Jesús Gonzalez CONCEPTO: Alquiler </c:v>
                  </c:pt>
                  <c:pt idx="3199">
                    <c:v>LIQUIDACION DE LA TARJETA DE CREDITO 0073 0100 500 0529439 </c:v>
                  </c:pt>
                  <c:pt idx="3200">
                    <c:v>TRANSFERENCIA A FAVOR DE PEREZ PANTO NICOLAS CONCEPTO: Transferencia mensual </c:v>
                  </c:pt>
                  <c:pt idx="3201">
                    <c:v>Apple pay: COMPRA EN TEZENIS C/GOYA TD39, CON LA TARJETA : 5489133208122208 EL 2026-01-02 </c:v>
                  </c:pt>
                  <c:pt idx="3202">
                    <c:v>TRANSFERENCIA INMEDIATA A FAVOR DE Cristina Paz Rodríguez &amp; Nicolás Daniel CONCEPTO Ahorro 3 meses </c:v>
                  </c:pt>
                  <c:pt idx="3203">
                    <c:v>RECIBO DREAMFIT MORATALAZ Nº RECIBO 0073 0100 755 CNXMXYL REF. MANDATO 00009588710100835299698700000</c:v>
                  </c:pt>
                  <c:pt idx="3204">
                    <c:v>RECIBO SANITAS S A DE SEGUROS Nº RECIBO 0073 0100 755 CNVPCFG REF. MANDATO 800018385362 </c:v>
                  </c:pt>
                  <c:pt idx="3205">
                    <c:v>Apple pay: COMPRA EN PANARIA PRINCIPE DE VERGA, CON LA TARJETA : 5489133208122208 EL 2026-02-28 </c:v>
                  </c:pt>
                  <c:pt idx="3206">
                    <c:v>Apple pay: COMPRA EN ALCAMPO MORATALAZ, CON LA TARJETA : 5489133208360204 EL 2026-02-28 </c:v>
                  </c:pt>
                  <c:pt idx="3207">
                    <c:v>Apple pay: COMPRA EN MERCADONA MANUEL MACHADO, CON LA TARJETA : 5489133208360204 EL 2026-02-28 </c:v>
                  </c:pt>
                  <c:pt idx="3208">
                    <c:v>Apple pay: COMPRA EN FARMACIA LASTRA, CON LA TARJETA : 5489133208122208 EL 2026-02-27 </c:v>
                  </c:pt>
                  <c:pt idx="3209">
                    <c:v>Apple pay: COMPRA EN MERCADONA MANUEL MACHADO, CON LA TARJETA : 5489133208360204 EL 2026-02-27 </c:v>
                  </c:pt>
                  <c:pt idx="3210">
                    <c:v>COMPRA EN APP CRTM, CON LA TARJETA : 5489133208360204 EL 2026-02-27 </c:v>
                  </c:pt>
                  <c:pt idx="3211">
                    <c:v>Apple pay: COMPRA EN SELLA BAKERY, CON LA TARJETA : 5489133208122208 EL 2026-02-25 </c:v>
                  </c:pt>
                  <c:pt idx="3212">
                    <c:v>Apple pay: COMPRA EN MERCADONA MANUEL MACHADO, CON LA TARJETA : 5489133208360204 EL 2026-02-25 </c:v>
                  </c:pt>
                  <c:pt idx="3213">
                    <c:v>Apple pay: COMPRA EN ALCAMPO MORATALAZ, CON LA TARJETA : 5489133208360204 EL 2026-02-25 </c:v>
                  </c:pt>
                  <c:pt idx="3214">
                    <c:v>TRANSFERENCIA A FAVOR DE IBKR CONCEPTO: Inversiones Hermana e Hij </c:v>
                  </c:pt>
                  <c:pt idx="3215">
                    <c:v>Apple pay: COMPRA EN LM AVENIDA DE MORATALAZ, CON LA TARJETA : 5489133208122208 EL 2026-02-24 </c:v>
                  </c:pt>
                  <c:pt idx="3216">
                    <c:v>Apple pay: COMPRA EN BAM LABS, CON LA TARJETA : 5489133210353841 EL 2026-02-23 </c:v>
                  </c:pt>
                  <c:pt idx="3217">
                    <c:v>COMPRA EN UBER *EATS, CON LA TARJETA : 5489133208360204 EL 2026-02-19 </c:v>
                  </c:pt>
                  <c:pt idx="3218">
                    <c:v>Apple pay: COMPRA EN CARREF SBLAS, CON LA TARJETA : 5489133208360204 EL 2026-02-22 </c:v>
                  </c:pt>
                  <c:pt idx="3219">
                    <c:v>COMPRA EN MERCADONA COLMENA GETAFE, CON LA TARJETA : 5489133208360204 EL 2026-02-21 </c:v>
                  </c:pt>
                  <c:pt idx="3220">
                    <c:v>Apple pay: COMPRA EN CASABASE MADRID, CON LA TARJETA : 5489133210353841 EL 2026-02-20 </c:v>
                  </c:pt>
                  <c:pt idx="3221">
                    <c:v>Apple pay: COMPRA EN One Hundred Restrooms, CON LA TARJETA : 5489133208122208 EL 2026-02-18 </c:v>
                  </c:pt>
                  <c:pt idx="3222">
                    <c:v>COMPRA EN UBER *EATS, CON LA TARJETA : 5489133208360204 EL 2026-02-17 </c:v>
                  </c:pt>
                  <c:pt idx="3223">
                    <c:v>RECIBO ORANGE ESPAGNE S.A. Nº RECIBO 0073 0100 755 CPPJTVT REF. MANDATO OSP202308KENAN02276921506 </c:v>
                  </c:pt>
                  <c:pt idx="3224">
                    <c:v>Apple pay: COMPRA EN SumUp *Eduardo Marin, CON LA TARJETA : 5489133210353841 EL 2026-02-17 </c:v>
                  </c:pt>
                  <c:pt idx="3225">
                    <c:v>Apple pay: COMPRA EN MAISON KAYSER RETIRO, CON LA TARJETA : 5489133210353841 EL 2026-02-19 </c:v>
                  </c:pt>
                  <c:pt idx="3226">
                    <c:v>COMPRA EN UBER *EATS, CON LA TARJETA : 5489133208360204 EL 2026-02-16 </c:v>
                  </c:pt>
                  <c:pt idx="3227">
                    <c:v>COMPRA EN UBER *EATS HELP.UBER.C, CON LA TARJETA : 5489133208360204 EL 2026-02-16 </c:v>
                  </c:pt>
                  <c:pt idx="3228">
                    <c:v>COMPRA EN AMAZON* 9H8AI98Y5, CON LA TARJETA : 5489133210353841 EL 2026-02-15 </c:v>
                  </c:pt>
                  <c:pt idx="3229">
                    <c:v>Apple pay: COMPRA EN ALCAMPO MORATALAZ, CON LA TARJETA : 5489133208122208 EL 2026-02-17 </c:v>
                  </c:pt>
                  <c:pt idx="3230">
                    <c:v>Apple pay: COMPRA EN UNIQLO Madrid Serrano, CON LA TARJETA : 5489133208122208 EL 2026-02-15 </c:v>
                  </c:pt>
                  <c:pt idx="3231">
                    <c:v>Apple pay: COMPRA EN MERCADONA MANUEL MACHADO, CON LA TARJETA : 5489133208360204 EL 2026-02-17 </c:v>
                  </c:pt>
                  <c:pt idx="3232">
                    <c:v>COMPRA EN Compra de Prime Video, CON LA TARJETA : 5489133210353841 EL 2026-02-14 </c:v>
                  </c:pt>
                  <c:pt idx="3233">
                    <c:v>INTERESES, COMISIONES POR OPERACIONES DE PRESTAMOS </c:v>
                  </c:pt>
                  <c:pt idx="3234">
                    <c:v>AMORTIZACION ANTICIPADA PRESTAMO 1781471 143 </c:v>
                  </c:pt>
                  <c:pt idx="3235">
                    <c:v>RECIBO IBERIA CARDS Nº RECIBO 0073 0100 755 CPNMLBT REF. MANDATO 000010295927 </c:v>
                  </c:pt>
                  <c:pt idx="3236">
                    <c:v>Apple pay: COMPRA EN KIKO MILANO, CON LA TARJETA : 5489133208122208 EL 2026-02-13 </c:v>
                  </c:pt>
                  <c:pt idx="3237">
                    <c:v>COMPRA EN APPLE.COM/BILL, CON LA TARJETA : 5489133208360204 EL 2026-02-13 </c:v>
                  </c:pt>
                  <c:pt idx="3238">
                    <c:v>Apple pay: COMPRA EN PERFUMERIA PRIMOR, CON LA TARJETA : 5489133208122208 EL 2026-02-15 </c:v>
                  </c:pt>
                  <c:pt idx="3239">
                    <c:v>Apple pay: COMPRA EN ALCAMPO MORATALAZ, CON LA TARJETA : 5489133208360204 EL 2026-02-14 </c:v>
                  </c:pt>
                  <c:pt idx="3240">
                    <c:v>Apple pay: COMPRA EN MERCADONA MANUEL MACHADO, CON LA TARJETA : 5489133208360204 EL 2026-02-14 </c:v>
                  </c:pt>
                  <c:pt idx="3241">
                    <c:v>Apple pay: COMPRA EN PLAYTOMIC.IO 2B1781A4, CON LA TARJETA : 5489133210353841 EL 2026-02-11 </c:v>
                  </c:pt>
                  <c:pt idx="3242">
                    <c:v>Apple pay: COMPRA EN FEVER* EL MENTALISTA J, CON LA TARJETA : 5489133210353841 EL 2026-02-11 </c:v>
                  </c:pt>
                  <c:pt idx="3243">
                    <c:v>Apple pay: COMPRA EN RODILLA GOYA, CON LA TARJETA : 5489133208122208 EL 2026-02-13 </c:v>
                  </c:pt>
                  <c:pt idx="3244">
                    <c:v>Apple pay: COMPRA EN DECATHLON ESPANA S.A.U, CON LA TARJETA : 5489133208122208 EL 2026-02-10 </c:v>
                  </c:pt>
                  <c:pt idx="3245">
                    <c:v>Apple pay: COMPRA EN DECATHLON PRINCESA, CON LA TARJETA : 5489133210353841 EL 2026-02-11 </c:v>
                  </c:pt>
                  <c:pt idx="3246">
                    <c:v>BIZUM A FAVOR DE SILVIO J C CONCEPTO: Sin concepto </c:v>
                  </c:pt>
                  <c:pt idx="3247">
                    <c:v>Apple pay: COMPRA EN MAISON KAYSER RETIRO, CON LA TARJETA : 5489133210353841 EL 2026-02-10 </c:v>
                  </c:pt>
                  <c:pt idx="3248">
                    <c:v>Apple pay: COMPRA EN TIGER GOYA,20, CON LA TARJETA : 5489133208122208 EL 2026-02-09 </c:v>
                  </c:pt>
                  <c:pt idx="3249">
                    <c:v>Apple pay: COMPRA EN PRIMARK CONDE PENALVER, CON LA TARJETA : 5489133208122208 EL 2026-02-06 </c:v>
                  </c:pt>
                  <c:pt idx="3250">
                    <c:v>LIQUIDACION PERIODICA PRESTAMO 1781471 143 </c:v>
                  </c:pt>
                  <c:pt idx="3251">
                    <c:v>Apple pay: COMPRA EN ALCAMPO MORATALAZ, CON LA TARJETA : 5489133210353841 EL 2026-02-08 </c:v>
                  </c:pt>
                  <c:pt idx="3252">
                    <c:v>Apple pay: COMPRA EN BAKERY BREAD, CON LA TARJETA : 5489133208360204 EL 2026-02-08 </c:v>
                  </c:pt>
                  <c:pt idx="3253">
                    <c:v>Apple pay: COMPRA EN MERCADONA MANUEL MACHADO, CON LA TARJETA : 5489133210353841 EL 2026-02-07 </c:v>
                  </c:pt>
                  <c:pt idx="3254">
                    <c:v>Apple pay: COMPRA EN ALCAMPO MORATALAZ, CON LA TARJETA : 5489133208360204 EL 2026-02-07 </c:v>
                  </c:pt>
                  <c:pt idx="3255">
                    <c:v>Apple pay: COMPRA EN MERCADONA MANUEL MACHADO, CON LA TARJETA : 5489133208360204 EL 2026-02-07 </c:v>
                  </c:pt>
                  <c:pt idx="3256">
                    <c:v>COMPRA EN APP CRTM, CON LA TARJETA : 5489133208360204 EL 2026-02-06 </c:v>
                  </c:pt>
                  <c:pt idx="3257">
                    <c:v>Apple pay: COMPRA EN RANRANTEI, CON LA TARJETA : 5489133210353841 EL 2026-02-05 </c:v>
                  </c:pt>
                  <c:pt idx="3258">
                    <c:v>Apple pay: COMPRA EN DANS MADRID, CON LA TARJETA : 5489133208122208 EL 2026-02-03 </c:v>
                  </c:pt>
                  <c:pt idx="3259">
                    <c:v>Apple pay: COMPRA EN FORNET CASTELLO 32, CON LA TARJETA : 5489133210353841 EL 2026-02-04 </c:v>
                  </c:pt>
                  <c:pt idx="3260">
                    <c:v>Apple pay: COMPRA EN FARMACIA LA PAZ, CON LA TARJETA : 5489133210353841 EL 2026-02-04 </c:v>
                  </c:pt>
                  <c:pt idx="3261">
                    <c:v>Apple pay: COMPRA EN PANISHOP DE LOS VINATEROS, CON LA TARJETA : 5489133208360204 EL 2026-02-04 </c:v>
                  </c:pt>
                  <c:pt idx="3262">
                    <c:v>Apple pay: COMPRA EN ALCAMPO MORATALAZ, CON LA TARJETA : 5489133208360204 EL 2026-02-04 </c:v>
                  </c:pt>
                  <c:pt idx="3263">
                    <c:v>Apple pay: COMPRA EN Revolut**8197*, CON LA TARJETA : 5489133210353841 EL 2026-02-01 </c:v>
                  </c:pt>
                  <c:pt idx="3264">
                    <c:v>COMPRA EN UBER *EATS, CON LA TARJETA : 5489133210353841 EL 2026-02-01 </c:v>
                  </c:pt>
                  <c:pt idx="3265">
                    <c:v>COMPRA EN AMAZON* MM0MJ54P5, CON LA TARJETA : 5489133210353841 EL 2026-02-01 </c:v>
                  </c:pt>
                  <c:pt idx="3266">
                    <c:v>COMPRA EN SSR CASTELLO-GOYA., CON LA TARJETA : 5489133208122208 EL 2026-02-03 </c:v>
                  </c:pt>
                  <c:pt idx="3267">
                    <c:v>Apple pay: COMPRA EN Revolut**6890*, CON LA TARJETA : 5489133208122208 EL 2026-02-01 </c:v>
                  </c:pt>
                  <c:pt idx="3268">
                    <c:v>RECIBO DAN'S Nº RECIBO 0073 0100 755 CPJYCRP REF. MANDATO 1QJYY43XYCXGBUV0 </c:v>
                  </c:pt>
                  <c:pt idx="3269">
                    <c:v>RECIBO Naturgy Clientes, S.A.U. Nº RECIBO 0073 0100 755 CPKGXNS REF. MANDATO 000000259696 </c:v>
                  </c:pt>
                  <c:pt idx="3270">
                    <c:v>TRANSFERENCIA A FAVOR DE IBKR CONCEPTO: U6384508 / NICOLAS D Perez </c:v>
                  </c:pt>
                  <c:pt idx="3271">
                    <c:v>TRANSFERENCIA A FAVOR DE Jesús Gonzalez CONCEPTO: Alquiler </c:v>
                  </c:pt>
                  <c:pt idx="3272">
                    <c:v>LIQUIDACION DE LA TARJETA DE CREDITO 0073 0100 500 0529439 </c:v>
                  </c:pt>
                  <c:pt idx="3273">
                    <c:v>RECIBO DREAMFIT MORATALAZ Nº RECIBO 0073 0100 755 CPHQCGV REF. MANDATO 00009588710100835299698700000</c:v>
                  </c:pt>
                  <c:pt idx="3274">
                    <c:v>RECIBO SANITAS S A DE SEGUROS Nº RECIBO 0073 0100 755 CPGJVKX REF. MANDATO 800018385362 </c:v>
                  </c:pt>
                  <c:pt idx="3275">
                    <c:v>RECIBO SANITAS S A DE SEGUROS Nº RECIBO 0073 0100 755 CPGJVKW REF. MANDATO 800018385362 </c:v>
                  </c:pt>
                  <c:pt idx="3276">
                    <c:v>COMPRA EN SSR CASTELLO-GOYA., CON LA TARJETA : 5489133210353841 EL 2026-03-13 </c:v>
                  </c:pt>
                  <c:pt idx="3277">
                    <c:v>Apple pay: COMPRA EN MCDONALDS GOYA, CON LA TARJETA : 5489133208122208 EL 2026-03-13 </c:v>
                  </c:pt>
                  <c:pt idx="3278">
                    <c:v>Apple pay: COMPRA EN PRIMAPRIX HERMOSILLA, CON LA TARJETA : 5489133208122208 EL 2026-03-13 </c:v>
                  </c:pt>
                  <c:pt idx="3279">
                    <c:v>Apple pay: COMPRA EN EXPZURBANOII, CON LA TARJETA : 5489133208360204 EL 2026-03-13 </c:v>
                  </c:pt>
                  <c:pt idx="3280">
                    <c:v>COMPRA EN SSR CASTELLO-GOYA., CON LA TARJETA : 5489133208122208 EL 2026-03-12 </c:v>
                  </c:pt>
                  <c:pt idx="3281">
                    <c:v>COMPRA EN WWW.AMAZON* N56I397K5, CON LA TARJETA : 5489133210353841 EL 2026-03-09 </c:v>
                  </c:pt>
                  <c:pt idx="3282">
                    <c:v>Apple pay: COMPRA EN LM FERNANDO EL SANTO MADR, CON LA TARJETA : 5489133208122208 EL 2026-03-11 </c:v>
                  </c:pt>
                  <c:pt idx="3283">
                    <c:v>Apple pay: COMPRA EN Revolut**8197*, CON LA TARJETA : 5489133210353841 EL 2026-03-08 </c:v>
                  </c:pt>
                  <c:pt idx="3284">
                    <c:v>Apple pay: COMPRA EN Revolut**6890*, CON LA TARJETA : 5489133208122208 EL 2026-03-08 </c:v>
                  </c:pt>
                  <c:pt idx="3285">
                    <c:v>COMPRA EN SSR CASTELLO-GOYA., CON LA TARJETA : 5489133208122208 EL 2026-03-09 </c:v>
                  </c:pt>
                  <c:pt idx="3286">
                    <c:v>LIQUIDACION PERIODICA PRESTAMO 1781471 143 </c:v>
                  </c:pt>
                  <c:pt idx="3287">
                    <c:v>COMPRA EN SFERA GOYA, CON LA TARJETA : 5489133208122208 EL 2026-03-07 </c:v>
                  </c:pt>
                  <c:pt idx="3288">
                    <c:v>COMPRA EN MERCADONA COLMENA GETAFE, CON LA TARJETA : 5489133208122208 EL 2026-03-07 </c:v>
                  </c:pt>
                  <c:pt idx="3289">
                    <c:v>COMPRA EN APP CRTM, CON LA TARJETA : 5489133208360204 EL 2026-03-07 </c:v>
                  </c:pt>
                  <c:pt idx="3290">
                    <c:v>Apple pay: COMPRA EN DANS MADRID, CON LA TARJETA : 5489133208122208 EL 2026-03-04 </c:v>
                  </c:pt>
                  <c:pt idx="3291">
                    <c:v>Apple pay: COMPRA EN MAISON KAYSER ZURBANO, CON LA TARJETA : 5489133208122208 EL 2026-03-06 </c:v>
                  </c:pt>
                  <c:pt idx="3292">
                    <c:v>Apple pay: COMPRA EN MERCADONA MANUEL MACHADO, CON LA TARJETA : 5489133208360204 EL 2026-03-06 </c:v>
                  </c:pt>
                  <c:pt idx="3293">
                    <c:v>Apple pay: COMPRA EN EXPZURBANOII, CON LA TARJETA : 5489133208122208 EL 2026-03-05 </c:v>
                  </c:pt>
                  <c:pt idx="3294">
                    <c:v>RECIBO Naturgy Clientes, S.A.U. Nº RECIBO 0073 0100 755 CPVLFRX REF. MANDATO 000000259696 </c:v>
                  </c:pt>
                  <c:pt idx="3295">
                    <c:v>Apple pay: COMPRA EN LM FERNANDO EL SANTO MADR, CON LA TARJETA : 5489133208122208 EL 2026-03-04 </c:v>
                  </c:pt>
                  <c:pt idx="3296">
                    <c:v>RECIBO DAN'S Nº RECIBO 0073 0100 755 CPTLDTR REF. MANDATO 1QJYY43XYCXGBUV0 </c:v>
                  </c:pt>
                  <c:pt idx="3297">
                    <c:v>COMISION POR COMPRAS REALIZADAS EN MONEDA NO EURO </c:v>
                  </c:pt>
                  <c:pt idx="3298">
                    <c:v>TRANSFERENCIA A FAVOR DE IBKR CONCEPTO: U6384508 / NICOLAS D Perez </c:v>
                  </c:pt>
                  <c:pt idx="3299">
                    <c:v>TRANSFERENCIA A FAVOR DE Jesús Gonzalez CONCEPTO: Alquiler </c:v>
                  </c:pt>
                  <c:pt idx="3300">
                    <c:v>LIQUIDACION DE LA TARJETA DE CREDITO 0073 0100 500 0529439 </c:v>
                  </c:pt>
                  <c:pt idx="3301">
                    <c:v>Apple pay: COMPRA EN APPLE.COM/BILL, CON LA TARJETA : 5489133210353841 EL 2026-02-28 </c:v>
                  </c:pt>
                  <c:pt idx="3302">
                    <c:v>COMPRA EN WWW.AMAZON*BJ1XX97E5, CON LA TARJETA : 5489133210353841 EL 2026-02-26 </c:v>
                  </c:pt>
                  <c:pt idx="3303">
                    <c:v>COMPRA EN WWW.AMAZON*7045Y0XB5, CON LA TARJETA : 5489133210353841 EL 2026-03-01 </c:v>
                  </c:pt>
                  <c:pt idx="3304">
                    <c:v>Apple pay: COMPRA EN MAR MORA, CON LA TARJETA : 5489133208122208 EL 2026-03-02 </c:v>
                  </c:pt>
                  <c:pt idx="3305">
                    <c:v>COMPRA EN OPENAI *CHATGPT SUBSCR, CON LA TARJETA : 5489133208360204 EL 2026-02-27 </c:v>
                  </c:pt>
                  <c:pt idx="3306">
                    <c:v>COMPRA EN UBER *EATS HELP.UBER.C, CON LA TARJETA : 5489133208360204 EL 2026-02-27 </c:v>
                  </c:pt>
                  <c:pt idx="3307">
                    <c:v>RECIBO SANITAS S A DE SEGUROS Nº RECIBO 0073 0100 755 CPQHMCL REF. MANDATO 800018385362 </c:v>
                  </c:pt>
                  <c:pt idx="3308">
                    <c:v>Apple pay: COMPRA EN PRIMAPRIX T111, CON LA TARJETA : 5489133208122208 EL 2026-03-01 </c:v>
                  </c:pt>
                  <c:pt idx="3309">
                    <c:v>Apple pay: COMPRA EN ALCAMPO MORATALAZ, CON LA TARJETA : 5489133208360204 EL 2026-03-01 </c:v>
                  </c:pt>
                  <c:pt idx="3310">
                    <c:v>TRANSFERENCIA A FAVOR DE IBKR CONCEPTO: U6384508 / NICOLAS D Perez </c:v>
                  </c:pt>
                  <c:pt idx="3311">
                    <c:v>TRANSFERENCIA INMEDIATA A FAVOR DE Jesús Gonzalez CONCEPTO Alquiler </c:v>
                  </c:pt>
                  <c:pt idx="3312">
                    <c:v>Apple pay: COMPRA EN PINGO DOCE CAMPO PEQ, CON LA TARJETA : 5489133208360204 EL 2026-03-29 </c:v>
                  </c:pt>
                  <c:pt idx="3313">
                    <c:v>Apple pay: COMPRA EN 147-MINIT SPAIN ALC MORAT, CON LA TARJETA : 5489133208122208 EL 2026-03-31 </c:v>
                  </c:pt>
                  <c:pt idx="3314">
                    <c:v>Apple pay: COMPRA EN ALCAMPO MORATALAZ, CON LA TARJETA : 5489133208122208 EL 2026-03-31 </c:v>
                  </c:pt>
                  <c:pt idx="3315">
                    <c:v>Apple pay: COMPRA EN MEDITERRANEO C PEQ, CON LA TARJETA : 5489133210353841 EL 2026-03-29 </c:v>
                  </c:pt>
                  <c:pt idx="3316">
                    <c:v>Apple pay: COMPRA EN NORMAL LISBOA, CON LA TARJETA : 5489133210353841 EL 2026-03-29 </c:v>
                  </c:pt>
                  <c:pt idx="3317">
                    <c:v>Apple pay: COMPRA EN CD R.C.SANCHES II, CON LA TARJETA : 5489133210353841 EL 2026-03-29 </c:v>
                  </c:pt>
                  <c:pt idx="3318">
                    <c:v>Apple pay: COMPRA EN APPLE.COM/BILL, CON LA TARJETA : 5489133210353841 EL 2026-03-29 </c:v>
                  </c:pt>
                  <c:pt idx="3319">
                    <c:v>Apple pay: COMPRA EN AEROPORTO, CON LA TARJETA : 5489133210353841 EL 2026-03-29 </c:v>
                  </c:pt>
                  <c:pt idx="3320">
                    <c:v>COMISION POR COMPRAS REALIZADAS EN MONEDA NO EURO </c:v>
                  </c:pt>
                  <c:pt idx="3321">
                    <c:v>COMPRA EN OPENAI *CHATGPT SUBSCR, CON LA TARJETA : 5489133208360204 EL 2026-03-27 </c:v>
                  </c:pt>
                  <c:pt idx="3322">
                    <c:v>Apple pay: COMPRA EN ANYVAN.ES, CON LA TARJETA : 5489133208122208 EL 2026-03-26 </c:v>
                  </c:pt>
                  <c:pt idx="3323">
                    <c:v>Apple pay: COMPRA EN IKEA IBERICA WEB, CON LA TARJETA : 5489133208122208 EL 2026-03-27 </c:v>
                  </c:pt>
                  <c:pt idx="3324">
                    <c:v>Apple pay: COMPRA EN UBR* PENDING.UBER.COM, CON LA TARJETA : 5489133210353841 EL 2026-03-26 </c:v>
                  </c:pt>
                  <c:pt idx="3325">
                    <c:v>Apple pay: COMPRA EN MERCADONA MANUEL MACHADO, CON LA TARJETA : 5489133208360204 EL 2026-03-28 </c:v>
                  </c:pt>
                  <c:pt idx="3326">
                    <c:v>Apple pay: COMPRA EN DULCE TACHIRA, CON LA TARJETA : 5489133210353841 EL 2026-03-28 </c:v>
                  </c:pt>
                  <c:pt idx="3327">
                    <c:v>Apple pay: COMPRA EN DIA MADRID 9833, CON LA TARJETA : 5489133208122208 EL 2026-03-27 </c:v>
                  </c:pt>
                  <c:pt idx="3328">
                    <c:v>Apple pay: COMPRA EN NOTARIA PALOMA MOZO, CON LA TARJETA : 5489133208122208 EL 2026-03-27 </c:v>
                  </c:pt>
                  <c:pt idx="3329">
                    <c:v>COMPRA EN MERCADONA ONLINE, CON LA TARJETA : 5489133208122208 EL 2026-03-27 </c:v>
                  </c:pt>
                  <c:pt idx="3330">
                    <c:v>Apple pay: COMPRA EN MERCADONA MANUEL MACHADO, CON LA TARJETA : 5489133208360204 EL 2026-03-26 </c:v>
                  </c:pt>
                  <c:pt idx="3331">
                    <c:v>RECIBO TotalEnergies ClientesSAU Nº RECIBO 0073 0100 755 CPZMQMX REF. MANDATO NCESIGS241020230000000</c:v>
                  </c:pt>
                  <c:pt idx="3332">
                    <c:v>Apple pay: COMPRA EN 147-MINIT SPAIN ALC MORAT, CON LA TARJETA : 5489133208122208 EL 2026-03-26 </c:v>
                  </c:pt>
                  <c:pt idx="3333">
                    <c:v>TRANSFERENCIA INMEDIATA A FAVOR DE María Luz Asenjo Sainz De La Maza CONCEPTO Fianza+mes en curso </c:v>
                  </c:pt>
                  <c:pt idx="3334">
                    <c:v>RECIBO ORANGE ESPAGNE S.A. Nº RECIBO 0073 0100 755 CPZFHBT REF. MANDATO OSP202308KENAN02276921506 </c:v>
                  </c:pt>
                  <c:pt idx="3335">
                    <c:v>Apple pay: COMPRA EN FARMACIA GOYA, CON LA TARJETA : 5489133208122208 EL 2026-03-25 </c:v>
                  </c:pt>
                  <c:pt idx="3336">
                    <c:v>Apple pay: COMPRA EN PRIMOR GOYA, CON LA TARJETA : 5489133208122208 EL 2026-03-25 </c:v>
                  </c:pt>
                  <c:pt idx="3337">
                    <c:v>TRANSFERENCIA A FAVOR DE IBKR CONCEPTO: Inversiones Hermana e Hij </c:v>
                  </c:pt>
                  <c:pt idx="3338">
                    <c:v>Apple pay: COMPRA EN KIKO MILANO, CON LA TARJETA : 5489133208122208 EL 2026-03-22 </c:v>
                  </c:pt>
                  <c:pt idx="3339">
                    <c:v>Apple pay: COMPRA EN EXPZURBANOII, CON LA TARJETA : 5489133208122208 EL 2026-03-24 </c:v>
                  </c:pt>
                  <c:pt idx="3340">
                    <c:v>TRANSFERENCIA INMEDIATA A FAVOR DE Johana Poveda </c:v>
                  </c:pt>
                  <c:pt idx="3341">
                    <c:v>Apple pay: COMPRA EN MERCADONA MANUEL MACHADO, CON LA TARJETA : 5489133208360204 EL 2026-03-23 </c:v>
                  </c:pt>
                  <c:pt idx="3342">
                    <c:v>Apple pay: COMPRA EN MAR MORA, CON LA TARJETA : 5489133210353841 EL 2026-03-23 </c:v>
                  </c:pt>
                  <c:pt idx="3343">
                    <c:v>COMPRA EN MERCADONA ONLINE, CON LA TARJETA : 5489133208122208 EL 2026-03-21 </c:v>
                  </c:pt>
                  <c:pt idx="3344">
                    <c:v>Apple pay: COMPRA EN MJ MU¥OZ, CON LA TARJETA : 5489133208122208 EL 2026-03-20 </c:v>
                  </c:pt>
                  <c:pt idx="3345">
                    <c:v>Apple pay: COMPRA EN ALCAMPO MORATALAZ, CON LA TARJETA : 5489133208360204 EL 2026-03-19 </c:v>
                  </c:pt>
                  <c:pt idx="3346">
                    <c:v>Apple pay: COMPRA EN MERCADONA MANUEL MACHADO, CON LA TARJETA : 5489133208360204 EL 2026-03-19 </c:v>
                  </c:pt>
                  <c:pt idx="3347">
                    <c:v>Apple pay: COMPRA EN Revolut**6890*, CON LA TARJETA : 5489133208122208 EL 2026-03-15 </c:v>
                  </c:pt>
                  <c:pt idx="3348">
                    <c:v>Apple pay: COMPRA EN LM FERNANDO EL SANTO MADR, CON LA TARJETA : 5489133208122208 EL 2026-03-17 </c:v>
                  </c:pt>
                  <c:pt idx="3349">
                    <c:v>COMPRA EN APPLE.COM/BILL, CON LA TARJETA : 5489133208360204 EL 2026-03-13 </c:v>
                  </c:pt>
                  <c:pt idx="3350">
                    <c:v>RECIBO IBERIA CARDS Nº RECIBO 0073 0100 755 CPXRNDZ REF. MANDATO 000010295927 </c:v>
                  </c:pt>
                  <c:pt idx="3351">
                    <c:v>TRANSFERENCIA A FAVOR DE PEREZ PANTO NICOLAS CONCEPTO: Traspaso - Regularización </c:v>
                  </c:pt>
                  <c:pt idx="3352">
                    <c:v>Apple pay: COMPRA EN ALCAMPO MORATALAZ, CON LA TARJETA : 5489133208360204 EL 2026-03-15 </c:v>
                  </c:pt>
                  <c:pt idx="3353">
                    <c:v>BIZUM A FAVOR DE FATIMA N C CONCEPTO: Sin concepto </c:v>
                  </c:pt>
                  <c:pt idx="3354">
                    <c:v>Apple pay: COMPRA EN MERCADONA MANUEL MACHADO, CON LA TARJETA : 5489133208360204 EL 2026-03-14 </c:v>
                  </c:pt>
                  <c:pt idx="3355">
                    <c:v>TRANSFERENCIA A FAVOR DE María Luz Asenjo Sainz De La Maza CONCEPTO: Alquiler </c:v>
                  </c:pt>
                  <c:pt idx="3356">
                    <c:v>Apple pay: COMPRA EN ALCAMPO MORATALAZ, CON LA TARJETA : 5489133208360204 EL 2026-04-05 </c:v>
                  </c:pt>
                  <c:pt idx="3357">
                    <c:v>BIZUM A FAVOR DE RICARDO P R CONCEPTO: Ikea </c:v>
                  </c:pt>
                  <c:pt idx="3358">
                    <c:v>Apple pay: COMPRA EN ALCAMPO MORATALAZ, CON LA TARJETA : 5489133208122208 EL 2026-04-05 </c:v>
                  </c:pt>
                  <c:pt idx="3359">
                    <c:v>Apple pay: COMPRA EN MERCADONA GALERIA MORATAL, CON LA TARJETA : 5489133208360204 EL 2026-04-04 </c:v>
                  </c:pt>
                  <c:pt idx="3360">
                    <c:v>Apple pay: COMPRA EN HIPER GARDEN, CON LA TARJETA : 5489133208122208 EL 2026-04-04 </c:v>
                  </c:pt>
                  <c:pt idx="3361">
                    <c:v>Apple pay: COMPRA EN IKEA GOYA HFB, CON LA TARJETA : 5489133208122208 EL 2026-04-04 </c:v>
                  </c:pt>
                  <c:pt idx="3362">
                    <c:v>Apple pay: COMPRA EN ALCAMPO MORATALAZ, CON LA TARJETA : 5489133208360204 EL 2026-04-03 </c:v>
                  </c:pt>
                  <c:pt idx="3363">
                    <c:v>Apple pay: COMPRA EN MEDIA MARKT VAGUADA, CON LA TARJETA : 5489133208122208 EL 2026-04-03 </c:v>
                  </c:pt>
                  <c:pt idx="3364">
                    <c:v>Apple pay: COMPRA EN XIN HON COMPLEMENTOS SL, CON LA TARJETA : 5489133208122208 EL 2026-04-03 </c:v>
                  </c:pt>
                  <c:pt idx="3365">
                    <c:v>BIZUM A FAVOR DE FATIMA N C CONCEPTO: Cine </c:v>
                  </c:pt>
                  <c:pt idx="3366">
                    <c:v>RECIBO Naturgy Clientes, S.A.U. Nº RECIBO 0073 0100 755 CQDSDXV REF. MANDATO 000000259696 </c:v>
                  </c:pt>
                  <c:pt idx="3367">
                    <c:v>COMPRA EN APP CRTM, CON LA TARJETA : 5489133208360204 EL 2026-04-02 </c:v>
                  </c:pt>
                  <c:pt idx="3368">
                    <c:v>Apple pay: COMPRA EN TRAMAS LA GAVIA, CON LA TARJETA : 5489133208122208 EL 2026-04-02 </c:v>
                  </c:pt>
                  <c:pt idx="3369">
                    <c:v>Apple pay: COMPRA EN IKEA LA GAVIA HFB, CON LA TARJETA : 5489133208122208 EL 2026-04-02 </c:v>
                  </c:pt>
                  <c:pt idx="3370">
                    <c:v>Apple pay: COMPRA EN ANYVAN.ES, CON LA TARJETA : 5489133208122208 EL 2026-04-01 </c:v>
                  </c:pt>
                  <c:pt idx="3371">
                    <c:v>RECIBO DAN'S Nº RECIBO 0073 0100 755 CQDVTQB REF. MANDATO 1QJYY43XYCXGBUV0 </c:v>
                  </c:pt>
                  <c:pt idx="3372">
                    <c:v>Apple pay: COMPRA EN PANE E CUORE, CON LA TARJETA : 5489133210353841 EL 2026-03-31 </c:v>
                  </c:pt>
                  <c:pt idx="3373">
                    <c:v>Apple pay: COMPRA EN MANTEIGARIA AUGUSTA, CON LA TARJETA : 5489133210353841 EL 2026-03-31 </c:v>
                  </c:pt>
                  <c:pt idx="3374">
                    <c:v>LIQUIDACION DE LA TARJETA DE CREDITO 0073 0100 500 0529439 </c:v>
                  </c:pt>
                  <c:pt idx="3375">
                    <c:v>RECIBO SANITAS S A DE SEGUROS Nº RECIBO 0073 0100 755 CPZXLBH REF. MANDATO 800018385362 </c:v>
                  </c:pt>
                  <c:pt idx="3376">
                    <c:v>RECIBO SANITAS S A DE SEGUROS Nº RECIBO 0073 0100 755 CPZXLBG REF. MANDATO 800018385362 </c:v>
                  </c:pt>
                  <c:pt idx="3377">
                    <c:v>TRANSFERENCIA A FAVOR DE N Pérez Pantó &amp; C Paz Rodriguez CONCEPTO: Entretenimiento </c:v>
                  </c:pt>
                  <c:pt idx="3378">
                    <c:v>TRANSFERENCIA A FAVOR DE Cristina Paz Rodriguez CONCEPTO: Navidad </c:v>
                  </c:pt>
                  <c:pt idx="3379">
                    <c:v>Apple pay: COMPRA EN CASCAIS ALG TVM, CON LA TARJETA : 5489133210353841 EL 2026-03-30 </c:v>
                  </c:pt>
                  <c:pt idx="3380">
                    <c:v>Apple pay: COMPRA EN MCDONALDS CASCAIS, CON LA TARJETA : 5489133210353841 EL 2026-03-30 </c:v>
                  </c:pt>
                  <c:pt idx="3381">
                    <c:v>Apple pay: COMPRA EN CPPB - CASCAIS, CON LA TARJETA : 5489133210353841 EL 2026-03-30 </c:v>
                  </c:pt>
                  <c:pt idx="3382">
                    <c:v>Apple pay: COMPRA EN NAVEGADOR, CON LA TARJETA : 5489133210353841 EL 2026-03-30 </c:v>
                  </c:pt>
                  <c:pt idx="3383">
                    <c:v>Apple pay: COMPRA EN UBER * EATS PENDING, CON LA TARJETA : 5489133210353841 EL 2026-03-29 </c:v>
                  </c:pt>
                  <c:pt idx="3384">
                    <c:v>TRANSFERENCIA A FAVOR DE N Pérez Pantó &amp; C Paz Rodriguez CONCEPTO: Transferencia mensual </c:v>
                  </c:pt>
                </c:lvl>
                <c:lvl>
                  <c:pt idx="0">
                    <c:v>6/14/2023</c:v>
                  </c:pt>
                  <c:pt idx="3">
                    <c:v>6/15/2023</c:v>
                  </c:pt>
                  <c:pt idx="4">
                    <c:v>6/19/2023</c:v>
                  </c:pt>
                  <c:pt idx="6">
                    <c:v>6/21/2023</c:v>
                  </c:pt>
                  <c:pt idx="7">
                    <c:v>6/24/2023</c:v>
                  </c:pt>
                  <c:pt idx="8">
                    <c:v>6/26/2023</c:v>
                  </c:pt>
                  <c:pt idx="9">
                    <c:v>6/27/2023</c:v>
                  </c:pt>
                  <c:pt idx="10">
                    <c:v>6/28/2023</c:v>
                  </c:pt>
                  <c:pt idx="12">
                    <c:v>6/29/2023</c:v>
                  </c:pt>
                  <c:pt idx="13">
                    <c:v>7/1/2023</c:v>
                  </c:pt>
                  <c:pt idx="14">
                    <c:v>7/3/2023</c:v>
                  </c:pt>
                  <c:pt idx="15">
                    <c:v>7/5/2023</c:v>
                  </c:pt>
                  <c:pt idx="17">
                    <c:v>7/6/2023</c:v>
                  </c:pt>
                  <c:pt idx="19">
                    <c:v>7/7/2023</c:v>
                  </c:pt>
                  <c:pt idx="20">
                    <c:v>7/8/2023</c:v>
                  </c:pt>
                  <c:pt idx="22">
                    <c:v>7/11/2023</c:v>
                  </c:pt>
                  <c:pt idx="23">
                    <c:v>7/12/2023</c:v>
                  </c:pt>
                  <c:pt idx="25">
                    <c:v>7/18/2023</c:v>
                  </c:pt>
                  <c:pt idx="27">
                    <c:v>7/21/2023</c:v>
                  </c:pt>
                  <c:pt idx="28">
                    <c:v>7/23/2023</c:v>
                  </c:pt>
                  <c:pt idx="29">
                    <c:v>7/25/2023</c:v>
                  </c:pt>
                  <c:pt idx="31">
                    <c:v>7/27/2023</c:v>
                  </c:pt>
                  <c:pt idx="32">
                    <c:v>7/30/2023</c:v>
                  </c:pt>
                  <c:pt idx="33">
                    <c:v>8/1/2023</c:v>
                  </c:pt>
                  <c:pt idx="34">
                    <c:v>8/2/2023</c:v>
                  </c:pt>
                  <c:pt idx="35">
                    <c:v>8/4/2023</c:v>
                  </c:pt>
                  <c:pt idx="37">
                    <c:v>8/5/2023</c:v>
                  </c:pt>
                  <c:pt idx="38">
                    <c:v>8/7/2023</c:v>
                  </c:pt>
                  <c:pt idx="39">
                    <c:v>8/9/2023</c:v>
                  </c:pt>
                  <c:pt idx="40">
                    <c:v>8/18/2023</c:v>
                  </c:pt>
                  <c:pt idx="41">
                    <c:v>8/23/2023</c:v>
                  </c:pt>
                  <c:pt idx="42">
                    <c:v>8/28/2023</c:v>
                  </c:pt>
                  <c:pt idx="43">
                    <c:v>8/30/2023</c:v>
                  </c:pt>
                  <c:pt idx="45">
                    <c:v>9/1/2023</c:v>
                  </c:pt>
                  <c:pt idx="49">
                    <c:v>9/2/2023</c:v>
                  </c:pt>
                  <c:pt idx="52">
                    <c:v>9/3/2023</c:v>
                  </c:pt>
                  <c:pt idx="55">
                    <c:v>9/4/2023</c:v>
                  </c:pt>
                  <c:pt idx="57">
                    <c:v>9/7/2023</c:v>
                  </c:pt>
                  <c:pt idx="59">
                    <c:v>9/8/2023</c:v>
                  </c:pt>
                  <c:pt idx="61">
                    <c:v>9/9/2023</c:v>
                  </c:pt>
                  <c:pt idx="65">
                    <c:v>9/10/2023</c:v>
                  </c:pt>
                  <c:pt idx="67">
                    <c:v>9/11/2023</c:v>
                  </c:pt>
                  <c:pt idx="73">
                    <c:v>9/12/2023</c:v>
                  </c:pt>
                  <c:pt idx="78">
                    <c:v>9/13/2023</c:v>
                  </c:pt>
                  <c:pt idx="83">
                    <c:v>9/14/2023</c:v>
                  </c:pt>
                  <c:pt idx="84">
                    <c:v>9/15/2023</c:v>
                  </c:pt>
                  <c:pt idx="86">
                    <c:v>9/16/2023</c:v>
                  </c:pt>
                  <c:pt idx="91">
                    <c:v>9/17/2023</c:v>
                  </c:pt>
                  <c:pt idx="95">
                    <c:v>9/18/2023</c:v>
                  </c:pt>
                  <c:pt idx="97">
                    <c:v>9/20/2023</c:v>
                  </c:pt>
                  <c:pt idx="99">
                    <c:v>9/21/2023</c:v>
                  </c:pt>
                  <c:pt idx="100">
                    <c:v>9/22/2023</c:v>
                  </c:pt>
                  <c:pt idx="102">
                    <c:v>9/23/2023</c:v>
                  </c:pt>
                  <c:pt idx="106">
                    <c:v>9/24/2023</c:v>
                  </c:pt>
                  <c:pt idx="112">
                    <c:v>9/25/2023</c:v>
                  </c:pt>
                  <c:pt idx="115">
                    <c:v>9/26/2023</c:v>
                  </c:pt>
                  <c:pt idx="117">
                    <c:v>9/27/2023</c:v>
                  </c:pt>
                  <c:pt idx="120">
                    <c:v>9/28/2023</c:v>
                  </c:pt>
                  <c:pt idx="125">
                    <c:v>9/29/2023</c:v>
                  </c:pt>
                  <c:pt idx="129">
                    <c:v>9/30/2023</c:v>
                  </c:pt>
                  <c:pt idx="132">
                    <c:v>10/1/2023</c:v>
                  </c:pt>
                  <c:pt idx="135">
                    <c:v>10/2/2023</c:v>
                  </c:pt>
                  <c:pt idx="141">
                    <c:v>10/4/2023</c:v>
                  </c:pt>
                  <c:pt idx="144">
                    <c:v>10/5/2023</c:v>
                  </c:pt>
                  <c:pt idx="146">
                    <c:v>10/6/2023</c:v>
                  </c:pt>
                  <c:pt idx="148">
                    <c:v>10/7/2023</c:v>
                  </c:pt>
                  <c:pt idx="157">
                    <c:v>10/8/2023</c:v>
                  </c:pt>
                  <c:pt idx="158">
                    <c:v>10/9/2023</c:v>
                  </c:pt>
                  <c:pt idx="162">
                    <c:v>10/10/2023</c:v>
                  </c:pt>
                  <c:pt idx="164">
                    <c:v>10/11/2023</c:v>
                  </c:pt>
                  <c:pt idx="166">
                    <c:v>10/12/2023</c:v>
                  </c:pt>
                  <c:pt idx="170">
                    <c:v>10/13/2023</c:v>
                  </c:pt>
                  <c:pt idx="171">
                    <c:v>10/14/2023</c:v>
                  </c:pt>
                  <c:pt idx="175">
                    <c:v>10/15/2023</c:v>
                  </c:pt>
                  <c:pt idx="179">
                    <c:v>10/16/2023</c:v>
                  </c:pt>
                  <c:pt idx="184">
                    <c:v>10/17/2023</c:v>
                  </c:pt>
                  <c:pt idx="188">
                    <c:v>10/18/2023</c:v>
                  </c:pt>
                  <c:pt idx="191">
                    <c:v>10/19/2023</c:v>
                  </c:pt>
                  <c:pt idx="193">
                    <c:v>10/20/2023</c:v>
                  </c:pt>
                  <c:pt idx="198">
                    <c:v>10/21/2023</c:v>
                  </c:pt>
                  <c:pt idx="204">
                    <c:v>10/22/2023</c:v>
                  </c:pt>
                  <c:pt idx="205">
                    <c:v>10/23/2023</c:v>
                  </c:pt>
                  <c:pt idx="209">
                    <c:v>10/24/2023</c:v>
                  </c:pt>
                  <c:pt idx="213">
                    <c:v>10/25/2023</c:v>
                  </c:pt>
                  <c:pt idx="219">
                    <c:v>10/26/2023</c:v>
                  </c:pt>
                  <c:pt idx="222">
                    <c:v>10/27/2023</c:v>
                  </c:pt>
                  <c:pt idx="225">
                    <c:v>10/28/2023</c:v>
                  </c:pt>
                  <c:pt idx="227">
                    <c:v>10/29/2023</c:v>
                  </c:pt>
                  <c:pt idx="230">
                    <c:v>10/30/2023</c:v>
                  </c:pt>
                  <c:pt idx="234">
                    <c:v>10/31/2023</c:v>
                  </c:pt>
                  <c:pt idx="241">
                    <c:v>11/1/2023</c:v>
                  </c:pt>
                  <c:pt idx="243">
                    <c:v>11/2/2023</c:v>
                  </c:pt>
                  <c:pt idx="251">
                    <c:v>11/3/2023</c:v>
                  </c:pt>
                  <c:pt idx="256">
                    <c:v>11/4/2023</c:v>
                  </c:pt>
                  <c:pt idx="259">
                    <c:v>11/5/2023</c:v>
                  </c:pt>
                  <c:pt idx="264">
                    <c:v>11/6/2023</c:v>
                  </c:pt>
                  <c:pt idx="265">
                    <c:v>11/7/2023</c:v>
                  </c:pt>
                  <c:pt idx="269">
                    <c:v>11/8/2023</c:v>
                  </c:pt>
                  <c:pt idx="275">
                    <c:v>11/9/2023</c:v>
                  </c:pt>
                  <c:pt idx="285">
                    <c:v>11/10/2023</c:v>
                  </c:pt>
                  <c:pt idx="287">
                    <c:v>11/11/2023</c:v>
                  </c:pt>
                  <c:pt idx="289">
                    <c:v>11/12/2023</c:v>
                  </c:pt>
                  <c:pt idx="290">
                    <c:v>11/13/2023</c:v>
                  </c:pt>
                  <c:pt idx="291">
                    <c:v>11/14/2023</c:v>
                  </c:pt>
                  <c:pt idx="293">
                    <c:v>11/15/2023</c:v>
                  </c:pt>
                  <c:pt idx="294">
                    <c:v>11/16/2023</c:v>
                  </c:pt>
                  <c:pt idx="295">
                    <c:v>11/17/2023</c:v>
                  </c:pt>
                  <c:pt idx="296">
                    <c:v>11/18/2023</c:v>
                  </c:pt>
                  <c:pt idx="303">
                    <c:v>11/19/2023</c:v>
                  </c:pt>
                  <c:pt idx="308">
                    <c:v>11/20/2023</c:v>
                  </c:pt>
                  <c:pt idx="314">
                    <c:v>11/21/2023</c:v>
                  </c:pt>
                  <c:pt idx="315">
                    <c:v>11/22/2023</c:v>
                  </c:pt>
                  <c:pt idx="318">
                    <c:v>11/23/2023</c:v>
                  </c:pt>
                  <c:pt idx="319">
                    <c:v>11/24/2023</c:v>
                  </c:pt>
                  <c:pt idx="323">
                    <c:v>11/25/2023</c:v>
                  </c:pt>
                  <c:pt idx="327">
                    <c:v>11/26/2023</c:v>
                  </c:pt>
                  <c:pt idx="331">
                    <c:v>11/27/2023</c:v>
                  </c:pt>
                  <c:pt idx="340">
                    <c:v>11/28/2023</c:v>
                  </c:pt>
                  <c:pt idx="342">
                    <c:v>11/29/2023</c:v>
                  </c:pt>
                  <c:pt idx="348">
                    <c:v>11/30/2023</c:v>
                  </c:pt>
                  <c:pt idx="352">
                    <c:v>12/1/2023</c:v>
                  </c:pt>
                  <c:pt idx="360">
                    <c:v>12/4/2023</c:v>
                  </c:pt>
                  <c:pt idx="371">
                    <c:v>12/5/2023</c:v>
                  </c:pt>
                  <c:pt idx="378">
                    <c:v>12/7/2023</c:v>
                  </c:pt>
                  <c:pt idx="386">
                    <c:v>12/11/2023</c:v>
                  </c:pt>
                  <c:pt idx="403">
                    <c:v>12/12/2023</c:v>
                  </c:pt>
                  <c:pt idx="407">
                    <c:v>12/13/2023</c:v>
                  </c:pt>
                  <c:pt idx="409">
                    <c:v>12/14/2023</c:v>
                  </c:pt>
                  <c:pt idx="411">
                    <c:v>12/15/2023</c:v>
                  </c:pt>
                  <c:pt idx="414">
                    <c:v>12/18/2023</c:v>
                  </c:pt>
                  <c:pt idx="425">
                    <c:v>12/19/2023</c:v>
                  </c:pt>
                  <c:pt idx="429">
                    <c:v>12/20/2023</c:v>
                  </c:pt>
                  <c:pt idx="433">
                    <c:v>12/21/2023</c:v>
                  </c:pt>
                  <c:pt idx="437">
                    <c:v>12/22/2023</c:v>
                  </c:pt>
                  <c:pt idx="440">
                    <c:v>12/26/2023</c:v>
                  </c:pt>
                  <c:pt idx="451">
                    <c:v>12/27/2023</c:v>
                  </c:pt>
                  <c:pt idx="461">
                    <c:v>12/28/2023</c:v>
                  </c:pt>
                  <c:pt idx="463">
                    <c:v>12/29/2023</c:v>
                  </c:pt>
                  <c:pt idx="467">
                    <c:v>12/30/2023</c:v>
                  </c:pt>
                  <c:pt idx="468">
                    <c:v>12/31/2023</c:v>
                  </c:pt>
                  <c:pt idx="470">
                    <c:v>1/1/2024</c:v>
                  </c:pt>
                  <c:pt idx="471">
                    <c:v>1/2/2024</c:v>
                  </c:pt>
                  <c:pt idx="478">
                    <c:v>1/3/2024</c:v>
                  </c:pt>
                  <c:pt idx="480">
                    <c:v>1/4/2024</c:v>
                  </c:pt>
                  <c:pt idx="481">
                    <c:v>1/5/2024</c:v>
                  </c:pt>
                  <c:pt idx="485">
                    <c:v>1/6/2024</c:v>
                  </c:pt>
                  <c:pt idx="486">
                    <c:v>1/7/2024</c:v>
                  </c:pt>
                  <c:pt idx="489">
                    <c:v>1/8/2024</c:v>
                  </c:pt>
                  <c:pt idx="500">
                    <c:v>1/9/2024</c:v>
                  </c:pt>
                  <c:pt idx="504">
                    <c:v>1/10/2024</c:v>
                  </c:pt>
                  <c:pt idx="509">
                    <c:v>1/12/2024</c:v>
                  </c:pt>
                  <c:pt idx="513">
                    <c:v>1/13/2024</c:v>
                  </c:pt>
                  <c:pt idx="518">
                    <c:v>1/14/2024</c:v>
                  </c:pt>
                  <c:pt idx="519">
                    <c:v>1/15/2024</c:v>
                  </c:pt>
                  <c:pt idx="525">
                    <c:v>1/16/2024</c:v>
                  </c:pt>
                  <c:pt idx="527">
                    <c:v>1/18/2024</c:v>
                  </c:pt>
                  <c:pt idx="529">
                    <c:v>1/19/2024</c:v>
                  </c:pt>
                  <c:pt idx="532">
                    <c:v>1/20/2024</c:v>
                  </c:pt>
                  <c:pt idx="535">
                    <c:v>1/21/2024</c:v>
                  </c:pt>
                  <c:pt idx="539">
                    <c:v>1/22/2024</c:v>
                  </c:pt>
                  <c:pt idx="541">
                    <c:v>1/23/2024</c:v>
                  </c:pt>
                  <c:pt idx="543">
                    <c:v>1/24/2024</c:v>
                  </c:pt>
                  <c:pt idx="544">
                    <c:v>1/25/2024</c:v>
                  </c:pt>
                  <c:pt idx="545">
                    <c:v>1/26/2024</c:v>
                  </c:pt>
                  <c:pt idx="549">
                    <c:v>1/27/2024</c:v>
                  </c:pt>
                  <c:pt idx="551">
                    <c:v>1/28/2024</c:v>
                  </c:pt>
                  <c:pt idx="553">
                    <c:v>1/29/2024</c:v>
                  </c:pt>
                  <c:pt idx="555">
                    <c:v>1/30/2024</c:v>
                  </c:pt>
                  <c:pt idx="562">
                    <c:v>1/31/2024</c:v>
                  </c:pt>
                  <c:pt idx="564">
                    <c:v>2/1/2024</c:v>
                  </c:pt>
                  <c:pt idx="566">
                    <c:v>2/3/2024</c:v>
                  </c:pt>
                  <c:pt idx="568">
                    <c:v>2/4/2024</c:v>
                  </c:pt>
                  <c:pt idx="573">
                    <c:v>2/5/2024</c:v>
                  </c:pt>
                  <c:pt idx="577">
                    <c:v>2/6/2024</c:v>
                  </c:pt>
                  <c:pt idx="579">
                    <c:v>2/7/2024</c:v>
                  </c:pt>
                  <c:pt idx="582">
                    <c:v>2/8/2024</c:v>
                  </c:pt>
                  <c:pt idx="586">
                    <c:v>2/9/2024</c:v>
                  </c:pt>
                  <c:pt idx="587">
                    <c:v>2/10/2024</c:v>
                  </c:pt>
                  <c:pt idx="595">
                    <c:v>2/11/2024</c:v>
                  </c:pt>
                  <c:pt idx="599">
                    <c:v>2/12/2024</c:v>
                  </c:pt>
                  <c:pt idx="606">
                    <c:v>2/13/2024</c:v>
                  </c:pt>
                  <c:pt idx="610">
                    <c:v>2/14/2024</c:v>
                  </c:pt>
                  <c:pt idx="612">
                    <c:v>2/15/2024</c:v>
                  </c:pt>
                  <c:pt idx="615">
                    <c:v>2/16/2024</c:v>
                  </c:pt>
                  <c:pt idx="621">
                    <c:v>2/17/2024</c:v>
                  </c:pt>
                  <c:pt idx="624">
                    <c:v>2/18/2024</c:v>
                  </c:pt>
                  <c:pt idx="630">
                    <c:v>2/19/2024</c:v>
                  </c:pt>
                  <c:pt idx="633">
                    <c:v>2/20/2024</c:v>
                  </c:pt>
                  <c:pt idx="635">
                    <c:v>2/21/2024</c:v>
                  </c:pt>
                  <c:pt idx="640">
                    <c:v>2/22/2024</c:v>
                  </c:pt>
                  <c:pt idx="641">
                    <c:v>2/24/2024</c:v>
                  </c:pt>
                  <c:pt idx="642">
                    <c:v>2/25/2024</c:v>
                  </c:pt>
                  <c:pt idx="648">
                    <c:v>2/26/2024</c:v>
                  </c:pt>
                  <c:pt idx="650">
                    <c:v>2/27/2024</c:v>
                  </c:pt>
                  <c:pt idx="653">
                    <c:v>2/28/2024</c:v>
                  </c:pt>
                  <c:pt idx="654">
                    <c:v>2/29/2024</c:v>
                  </c:pt>
                  <c:pt idx="660">
                    <c:v>3/1/2024</c:v>
                  </c:pt>
                  <c:pt idx="668">
                    <c:v>3/2/2024</c:v>
                  </c:pt>
                  <c:pt idx="671">
                    <c:v>3/3/2024</c:v>
                  </c:pt>
                  <c:pt idx="675">
                    <c:v>3/4/2024</c:v>
                  </c:pt>
                  <c:pt idx="679">
                    <c:v>3/5/2024</c:v>
                  </c:pt>
                  <c:pt idx="681">
                    <c:v>3/6/2024</c:v>
                  </c:pt>
                  <c:pt idx="684">
                    <c:v>3/7/2024</c:v>
                  </c:pt>
                  <c:pt idx="687">
                    <c:v>3/8/2024</c:v>
                  </c:pt>
                  <c:pt idx="688">
                    <c:v>3/9/2024</c:v>
                  </c:pt>
                  <c:pt idx="690">
                    <c:v>3/10/2024</c:v>
                  </c:pt>
                  <c:pt idx="694">
                    <c:v>3/11/2024</c:v>
                  </c:pt>
                  <c:pt idx="701">
                    <c:v>3/12/2024</c:v>
                  </c:pt>
                  <c:pt idx="703">
                    <c:v>3/13/2024</c:v>
                  </c:pt>
                  <c:pt idx="706">
                    <c:v>3/15/2024</c:v>
                  </c:pt>
                  <c:pt idx="708">
                    <c:v>3/16/2024</c:v>
                  </c:pt>
                  <c:pt idx="713">
                    <c:v>3/17/2024</c:v>
                  </c:pt>
                  <c:pt idx="718">
                    <c:v>3/18/2024</c:v>
                  </c:pt>
                  <c:pt idx="723">
                    <c:v>3/19/2024</c:v>
                  </c:pt>
                  <c:pt idx="726">
                    <c:v>3/20/2024</c:v>
                  </c:pt>
                  <c:pt idx="727">
                    <c:v>3/21/2024</c:v>
                  </c:pt>
                  <c:pt idx="731">
                    <c:v>3/22/2024</c:v>
                  </c:pt>
                  <c:pt idx="732">
                    <c:v>3/23/2024</c:v>
                  </c:pt>
                  <c:pt idx="735">
                    <c:v>3/24/2024</c:v>
                  </c:pt>
                  <c:pt idx="738">
                    <c:v>3/25/2024</c:v>
                  </c:pt>
                  <c:pt idx="739">
                    <c:v>3/27/2024</c:v>
                  </c:pt>
                  <c:pt idx="742">
                    <c:v>3/28/2024</c:v>
                  </c:pt>
                  <c:pt idx="751">
                    <c:v>3/29/2024</c:v>
                  </c:pt>
                  <c:pt idx="757">
                    <c:v>3/30/2024</c:v>
                  </c:pt>
                  <c:pt idx="763">
                    <c:v>3/31/2024</c:v>
                  </c:pt>
                  <c:pt idx="764">
                    <c:v>4/1/2024</c:v>
                  </c:pt>
                  <c:pt idx="770">
                    <c:v>4/2/2024</c:v>
                  </c:pt>
                  <c:pt idx="775">
                    <c:v>4/3/2024</c:v>
                  </c:pt>
                  <c:pt idx="779">
                    <c:v>4/4/2024</c:v>
                  </c:pt>
                  <c:pt idx="781">
                    <c:v>4/6/2024</c:v>
                  </c:pt>
                  <c:pt idx="786">
                    <c:v>4/7/2024</c:v>
                  </c:pt>
                  <c:pt idx="796">
                    <c:v>4/8/2024</c:v>
                  </c:pt>
                  <c:pt idx="798">
                    <c:v>4/9/2024</c:v>
                  </c:pt>
                  <c:pt idx="802">
                    <c:v>4/10/2024</c:v>
                  </c:pt>
                  <c:pt idx="803">
                    <c:v>4/11/2024</c:v>
                  </c:pt>
                  <c:pt idx="809">
                    <c:v>4/12/2024</c:v>
                  </c:pt>
                  <c:pt idx="810">
                    <c:v>4/13/2024</c:v>
                  </c:pt>
                  <c:pt idx="816">
                    <c:v>4/14/2024</c:v>
                  </c:pt>
                  <c:pt idx="818">
                    <c:v>4/15/2024</c:v>
                  </c:pt>
                  <c:pt idx="819">
                    <c:v>4/17/2024</c:v>
                  </c:pt>
                  <c:pt idx="822">
                    <c:v>4/18/2024</c:v>
                  </c:pt>
                  <c:pt idx="824">
                    <c:v>4/19/2024</c:v>
                  </c:pt>
                  <c:pt idx="829">
                    <c:v>4/20/2024</c:v>
                  </c:pt>
                  <c:pt idx="836">
                    <c:v>4/21/2024</c:v>
                  </c:pt>
                  <c:pt idx="841">
                    <c:v>4/22/2024</c:v>
                  </c:pt>
                  <c:pt idx="848">
                    <c:v>4/23/2024</c:v>
                  </c:pt>
                  <c:pt idx="852">
                    <c:v>4/24/2024</c:v>
                  </c:pt>
                  <c:pt idx="854">
                    <c:v>4/25/2024</c:v>
                  </c:pt>
                  <c:pt idx="857">
                    <c:v>4/26/2024</c:v>
                  </c:pt>
                  <c:pt idx="858">
                    <c:v>4/27/2024</c:v>
                  </c:pt>
                  <c:pt idx="864">
                    <c:v>4/28/2024</c:v>
                  </c:pt>
                  <c:pt idx="870">
                    <c:v>4/29/2024</c:v>
                  </c:pt>
                  <c:pt idx="873">
                    <c:v>4/30/2024</c:v>
                  </c:pt>
                  <c:pt idx="881">
                    <c:v>5/2/2024</c:v>
                  </c:pt>
                  <c:pt idx="885">
                    <c:v>5/3/2024</c:v>
                  </c:pt>
                  <c:pt idx="891">
                    <c:v>5/4/2024</c:v>
                  </c:pt>
                  <c:pt idx="898">
                    <c:v>5/5/2024</c:v>
                  </c:pt>
                  <c:pt idx="900">
                    <c:v>5/6/2024</c:v>
                  </c:pt>
                  <c:pt idx="904">
                    <c:v>5/7/2024</c:v>
                  </c:pt>
                  <c:pt idx="907">
                    <c:v>5/8/2024</c:v>
                  </c:pt>
                  <c:pt idx="909">
                    <c:v>5/9/2024</c:v>
                  </c:pt>
                  <c:pt idx="912">
                    <c:v>5/10/2024</c:v>
                  </c:pt>
                  <c:pt idx="915">
                    <c:v>5/11/2024</c:v>
                  </c:pt>
                  <c:pt idx="919">
                    <c:v>5/12/2024</c:v>
                  </c:pt>
                  <c:pt idx="924">
                    <c:v>5/13/2024</c:v>
                  </c:pt>
                  <c:pt idx="931">
                    <c:v>5/14/2024</c:v>
                  </c:pt>
                  <c:pt idx="933">
                    <c:v>5/15/2024</c:v>
                  </c:pt>
                  <c:pt idx="937">
                    <c:v>5/16/2024</c:v>
                  </c:pt>
                  <c:pt idx="938">
                    <c:v>5/17/2024</c:v>
                  </c:pt>
                  <c:pt idx="944">
                    <c:v>5/18/2024</c:v>
                  </c:pt>
                  <c:pt idx="950">
                    <c:v>5/19/2024</c:v>
                  </c:pt>
                  <c:pt idx="956">
                    <c:v>5/20/2024</c:v>
                  </c:pt>
                  <c:pt idx="958">
                    <c:v>5/21/2024</c:v>
                  </c:pt>
                  <c:pt idx="959">
                    <c:v>5/22/2024</c:v>
                  </c:pt>
                  <c:pt idx="969">
                    <c:v>5/23/2024</c:v>
                  </c:pt>
                  <c:pt idx="970">
                    <c:v>5/24/2024</c:v>
                  </c:pt>
                  <c:pt idx="975">
                    <c:v>5/25/2024</c:v>
                  </c:pt>
                  <c:pt idx="979">
                    <c:v>5/26/2024</c:v>
                  </c:pt>
                  <c:pt idx="986">
                    <c:v>5/27/2024</c:v>
                  </c:pt>
                  <c:pt idx="995">
                    <c:v>5/28/2024</c:v>
                  </c:pt>
                  <c:pt idx="999">
                    <c:v>5/30/2024</c:v>
                  </c:pt>
                  <c:pt idx="1001">
                    <c:v>5/31/2024</c:v>
                  </c:pt>
                  <c:pt idx="1002">
                    <c:v>6/1/2024</c:v>
                  </c:pt>
                  <c:pt idx="1006">
                    <c:v>6/2/2024</c:v>
                  </c:pt>
                  <c:pt idx="1007">
                    <c:v>6/3/2024</c:v>
                  </c:pt>
                  <c:pt idx="1016">
                    <c:v>6/4/2024</c:v>
                  </c:pt>
                  <c:pt idx="1021">
                    <c:v>6/5/2024</c:v>
                  </c:pt>
                  <c:pt idx="1028">
                    <c:v>6/6/2024</c:v>
                  </c:pt>
                  <c:pt idx="1034">
                    <c:v>6/7/2024</c:v>
                  </c:pt>
                  <c:pt idx="1040">
                    <c:v>6/8/2024</c:v>
                  </c:pt>
                  <c:pt idx="1043">
                    <c:v>6/9/2024</c:v>
                  </c:pt>
                  <c:pt idx="1046">
                    <c:v>6/10/2024</c:v>
                  </c:pt>
                  <c:pt idx="1047">
                    <c:v>6/11/2024</c:v>
                  </c:pt>
                  <c:pt idx="1050">
                    <c:v>6/12/2024</c:v>
                  </c:pt>
                  <c:pt idx="1052">
                    <c:v>6/13/2024</c:v>
                  </c:pt>
                  <c:pt idx="1054">
                    <c:v>6/14/2024</c:v>
                  </c:pt>
                  <c:pt idx="1057">
                    <c:v>6/15/2024</c:v>
                  </c:pt>
                  <c:pt idx="1060">
                    <c:v>6/16/2024</c:v>
                  </c:pt>
                  <c:pt idx="1065">
                    <c:v>6/17/2024</c:v>
                  </c:pt>
                  <c:pt idx="1068">
                    <c:v>6/18/2024</c:v>
                  </c:pt>
                  <c:pt idx="1069">
                    <c:v>6/19/2024</c:v>
                  </c:pt>
                  <c:pt idx="1070">
                    <c:v>6/20/2024</c:v>
                  </c:pt>
                  <c:pt idx="1072">
                    <c:v>6/21/2024</c:v>
                  </c:pt>
                  <c:pt idx="1076">
                    <c:v>6/22/2024</c:v>
                  </c:pt>
                  <c:pt idx="1078">
                    <c:v>6/23/2024</c:v>
                  </c:pt>
                  <c:pt idx="1083">
                    <c:v>6/24/2024</c:v>
                  </c:pt>
                  <c:pt idx="1088">
                    <c:v>6/25/2024</c:v>
                  </c:pt>
                  <c:pt idx="1093">
                    <c:v>6/26/2024</c:v>
                  </c:pt>
                  <c:pt idx="1095">
                    <c:v>6/27/2024</c:v>
                  </c:pt>
                  <c:pt idx="1097">
                    <c:v>6/28/2024</c:v>
                  </c:pt>
                  <c:pt idx="1098">
                    <c:v>6/29/2024</c:v>
                  </c:pt>
                  <c:pt idx="1103">
                    <c:v>6/30/2024</c:v>
                  </c:pt>
                  <c:pt idx="1108">
                    <c:v>7/1/2024</c:v>
                  </c:pt>
                  <c:pt idx="1117">
                    <c:v>7/2/2024</c:v>
                  </c:pt>
                  <c:pt idx="1120">
                    <c:v>7/3/2024</c:v>
                  </c:pt>
                  <c:pt idx="1123">
                    <c:v>7/4/2024</c:v>
                  </c:pt>
                  <c:pt idx="1127">
                    <c:v>7/5/2024</c:v>
                  </c:pt>
                  <c:pt idx="1130">
                    <c:v>7/6/2024</c:v>
                  </c:pt>
                  <c:pt idx="1136">
                    <c:v>7/7/2024</c:v>
                  </c:pt>
                  <c:pt idx="1140">
                    <c:v>7/8/2024</c:v>
                  </c:pt>
                  <c:pt idx="1142">
                    <c:v>7/9/2024</c:v>
                  </c:pt>
                  <c:pt idx="1143">
                    <c:v>7/10/2024</c:v>
                  </c:pt>
                  <c:pt idx="1146">
                    <c:v>7/11/2024</c:v>
                  </c:pt>
                  <c:pt idx="1148">
                    <c:v>7/12/2024</c:v>
                  </c:pt>
                  <c:pt idx="1150">
                    <c:v>7/13/2024</c:v>
                  </c:pt>
                  <c:pt idx="1154">
                    <c:v>7/14/2024</c:v>
                  </c:pt>
                  <c:pt idx="1159">
                    <c:v>7/15/2024</c:v>
                  </c:pt>
                  <c:pt idx="1164">
                    <c:v>7/16/2024</c:v>
                  </c:pt>
                  <c:pt idx="1168">
                    <c:v>7/17/2024</c:v>
                  </c:pt>
                  <c:pt idx="1171">
                    <c:v>7/18/2024</c:v>
                  </c:pt>
                  <c:pt idx="1172">
                    <c:v>7/19/2024</c:v>
                  </c:pt>
                  <c:pt idx="1175">
                    <c:v>7/20/2024</c:v>
                  </c:pt>
                  <c:pt idx="1183">
                    <c:v>7/21/2024</c:v>
                  </c:pt>
                  <c:pt idx="1186">
                    <c:v>7/22/2024</c:v>
                  </c:pt>
                  <c:pt idx="1192">
                    <c:v>7/23/2024</c:v>
                  </c:pt>
                  <c:pt idx="1195">
                    <c:v>7/24/2024</c:v>
                  </c:pt>
                  <c:pt idx="1198">
                    <c:v>7/25/2024</c:v>
                  </c:pt>
                  <c:pt idx="1203">
                    <c:v>7/26/2024</c:v>
                  </c:pt>
                  <c:pt idx="1208">
                    <c:v>7/27/2024</c:v>
                  </c:pt>
                  <c:pt idx="1210">
                    <c:v>7/28/2024</c:v>
                  </c:pt>
                  <c:pt idx="1216">
                    <c:v>7/29/2024</c:v>
                  </c:pt>
                  <c:pt idx="1217">
                    <c:v>7/30/2024</c:v>
                  </c:pt>
                  <c:pt idx="1221">
                    <c:v>7/31/2024</c:v>
                  </c:pt>
                  <c:pt idx="1222">
                    <c:v>8/1/2024</c:v>
                  </c:pt>
                  <c:pt idx="1229">
                    <c:v>8/2/2024</c:v>
                  </c:pt>
                  <c:pt idx="1233">
                    <c:v>8/3/2024</c:v>
                  </c:pt>
                  <c:pt idx="1238">
                    <c:v>8/5/2024</c:v>
                  </c:pt>
                  <c:pt idx="1240">
                    <c:v>8/6/2024</c:v>
                  </c:pt>
                  <c:pt idx="1247">
                    <c:v>8/7/2024</c:v>
                  </c:pt>
                  <c:pt idx="1250">
                    <c:v>8/9/2024</c:v>
                  </c:pt>
                  <c:pt idx="1254">
                    <c:v>8/10/2024</c:v>
                  </c:pt>
                  <c:pt idx="1259">
                    <c:v>8/12/2024</c:v>
                  </c:pt>
                  <c:pt idx="1260">
                    <c:v>8/13/2024</c:v>
                  </c:pt>
                  <c:pt idx="1265">
                    <c:v>8/14/2024</c:v>
                  </c:pt>
                  <c:pt idx="1269">
                    <c:v>8/15/2024</c:v>
                  </c:pt>
                  <c:pt idx="1270">
                    <c:v>8/16/2024</c:v>
                  </c:pt>
                  <c:pt idx="1277">
                    <c:v>8/17/2024</c:v>
                  </c:pt>
                  <c:pt idx="1280">
                    <c:v>8/18/2024</c:v>
                  </c:pt>
                  <c:pt idx="1285">
                    <c:v>8/19/2024</c:v>
                  </c:pt>
                  <c:pt idx="1288">
                    <c:v>8/20/2024</c:v>
                  </c:pt>
                  <c:pt idx="1292">
                    <c:v>8/21/2024</c:v>
                  </c:pt>
                  <c:pt idx="1297">
                    <c:v>8/22/2024</c:v>
                  </c:pt>
                  <c:pt idx="1304">
                    <c:v>8/23/2024</c:v>
                  </c:pt>
                  <c:pt idx="1308">
                    <c:v>8/24/2024</c:v>
                  </c:pt>
                  <c:pt idx="1312">
                    <c:v>8/25/2024</c:v>
                  </c:pt>
                  <c:pt idx="1316">
                    <c:v>8/26/2024</c:v>
                  </c:pt>
                  <c:pt idx="1317">
                    <c:v>8/27/2024</c:v>
                  </c:pt>
                  <c:pt idx="1321">
                    <c:v>8/29/2024</c:v>
                  </c:pt>
                  <c:pt idx="1324">
                    <c:v>8/30/2024</c:v>
                  </c:pt>
                  <c:pt idx="1332">
                    <c:v>8/31/2024</c:v>
                  </c:pt>
                  <c:pt idx="1333">
                    <c:v>9/1/2024</c:v>
                  </c:pt>
                  <c:pt idx="1335">
                    <c:v>9/2/2024</c:v>
                  </c:pt>
                  <c:pt idx="1343">
                    <c:v>9/3/2024</c:v>
                  </c:pt>
                  <c:pt idx="1347">
                    <c:v>9/4/2024</c:v>
                  </c:pt>
                  <c:pt idx="1352">
                    <c:v>9/5/2024</c:v>
                  </c:pt>
                  <c:pt idx="1357">
                    <c:v>9/6/2024</c:v>
                  </c:pt>
                  <c:pt idx="1360">
                    <c:v>9/7/2024</c:v>
                  </c:pt>
                  <c:pt idx="1362">
                    <c:v>9/8/2024</c:v>
                  </c:pt>
                  <c:pt idx="1365">
                    <c:v>9/9/2024</c:v>
                  </c:pt>
                  <c:pt idx="1369">
                    <c:v>9/10/2024</c:v>
                  </c:pt>
                  <c:pt idx="1371">
                    <c:v>9/11/2024</c:v>
                  </c:pt>
                  <c:pt idx="1373">
                    <c:v>9/12/2024</c:v>
                  </c:pt>
                  <c:pt idx="1376">
                    <c:v>9/13/2024</c:v>
                  </c:pt>
                  <c:pt idx="1380">
                    <c:v>9/14/2024</c:v>
                  </c:pt>
                  <c:pt idx="1383">
                    <c:v>9/15/2024</c:v>
                  </c:pt>
                  <c:pt idx="1385">
                    <c:v>9/16/2024</c:v>
                  </c:pt>
                  <c:pt idx="1389">
                    <c:v>9/17/2024</c:v>
                  </c:pt>
                  <c:pt idx="1392">
                    <c:v>9/18/2024</c:v>
                  </c:pt>
                  <c:pt idx="1395">
                    <c:v>9/19/2024</c:v>
                  </c:pt>
                  <c:pt idx="1399">
                    <c:v>9/20/2024</c:v>
                  </c:pt>
                  <c:pt idx="1408">
                    <c:v>9/21/2024</c:v>
                  </c:pt>
                  <c:pt idx="1413">
                    <c:v>9/22/2024</c:v>
                  </c:pt>
                  <c:pt idx="1417">
                    <c:v>9/23/2024</c:v>
                  </c:pt>
                  <c:pt idx="1429">
                    <c:v>9/24/2024</c:v>
                  </c:pt>
                  <c:pt idx="1433">
                    <c:v>9/25/2024</c:v>
                  </c:pt>
                  <c:pt idx="1442">
                    <c:v>9/26/2024</c:v>
                  </c:pt>
                  <c:pt idx="1451">
                    <c:v>9/27/2024</c:v>
                  </c:pt>
                  <c:pt idx="1459">
                    <c:v>9/28/2024</c:v>
                  </c:pt>
                  <c:pt idx="1462">
                    <c:v>9/29/2024</c:v>
                  </c:pt>
                  <c:pt idx="1466">
                    <c:v>9/30/2024</c:v>
                  </c:pt>
                  <c:pt idx="1478">
                    <c:v>10/1/2024</c:v>
                  </c:pt>
                  <c:pt idx="1487">
                    <c:v>10/2/2024</c:v>
                  </c:pt>
                  <c:pt idx="1489">
                    <c:v>10/3/2024</c:v>
                  </c:pt>
                  <c:pt idx="1493">
                    <c:v>10/4/2024</c:v>
                  </c:pt>
                  <c:pt idx="1501">
                    <c:v>10/5/2024</c:v>
                  </c:pt>
                  <c:pt idx="1503">
                    <c:v>10/6/2024</c:v>
                  </c:pt>
                  <c:pt idx="1505">
                    <c:v>10/7/2024</c:v>
                  </c:pt>
                  <c:pt idx="1509">
                    <c:v>10/8/2024</c:v>
                  </c:pt>
                  <c:pt idx="1513">
                    <c:v>10/10/2024</c:v>
                  </c:pt>
                  <c:pt idx="1521">
                    <c:v>10/11/2024</c:v>
                  </c:pt>
                  <c:pt idx="1523">
                    <c:v>10/12/2024</c:v>
                  </c:pt>
                  <c:pt idx="1526">
                    <c:v>10/13/2024</c:v>
                  </c:pt>
                  <c:pt idx="1532">
                    <c:v>10/14/2024</c:v>
                  </c:pt>
                  <c:pt idx="1535">
                    <c:v>10/15/2024</c:v>
                  </c:pt>
                  <c:pt idx="1538">
                    <c:v>10/16/2024</c:v>
                  </c:pt>
                  <c:pt idx="1541">
                    <c:v>10/17/2024</c:v>
                  </c:pt>
                  <c:pt idx="1543">
                    <c:v>10/19/2024</c:v>
                  </c:pt>
                  <c:pt idx="1547">
                    <c:v>10/20/2024</c:v>
                  </c:pt>
                  <c:pt idx="1550">
                    <c:v>10/21/2024</c:v>
                  </c:pt>
                  <c:pt idx="1555">
                    <c:v>10/22/2024</c:v>
                  </c:pt>
                  <c:pt idx="1558">
                    <c:v>10/23/2024</c:v>
                  </c:pt>
                  <c:pt idx="1563">
                    <c:v>10/24/2024</c:v>
                  </c:pt>
                  <c:pt idx="1566">
                    <c:v>10/25/2024</c:v>
                  </c:pt>
                  <c:pt idx="1571">
                    <c:v>10/26/2024</c:v>
                  </c:pt>
                  <c:pt idx="1572">
                    <c:v>10/27/2024</c:v>
                  </c:pt>
                  <c:pt idx="1574">
                    <c:v>10/28/2024</c:v>
                  </c:pt>
                  <c:pt idx="1582">
                    <c:v>10/29/2024</c:v>
                  </c:pt>
                  <c:pt idx="1585">
                    <c:v>10/30/2024</c:v>
                  </c:pt>
                  <c:pt idx="1594">
                    <c:v>10/31/2024</c:v>
                  </c:pt>
                  <c:pt idx="1599">
                    <c:v>11/1/2024</c:v>
                  </c:pt>
                  <c:pt idx="1601">
                    <c:v>11/2/2024</c:v>
                  </c:pt>
                  <c:pt idx="1607">
                    <c:v>11/3/2024</c:v>
                  </c:pt>
                  <c:pt idx="1608">
                    <c:v>11/4/2024</c:v>
                  </c:pt>
                  <c:pt idx="1613">
                    <c:v>11/5/2024</c:v>
                  </c:pt>
                  <c:pt idx="1614">
                    <c:v>11/6/2024</c:v>
                  </c:pt>
                  <c:pt idx="1615">
                    <c:v>11/8/2024</c:v>
                  </c:pt>
                  <c:pt idx="1617">
                    <c:v>11/9/2024</c:v>
                  </c:pt>
                  <c:pt idx="1622">
                    <c:v>11/10/2024</c:v>
                  </c:pt>
                  <c:pt idx="1624">
                    <c:v>11/13/2024</c:v>
                  </c:pt>
                  <c:pt idx="1627">
                    <c:v>11/15/2024</c:v>
                  </c:pt>
                  <c:pt idx="1631">
                    <c:v>11/16/2024</c:v>
                  </c:pt>
                  <c:pt idx="1637">
                    <c:v>11/17/2024</c:v>
                  </c:pt>
                  <c:pt idx="1643">
                    <c:v>11/18/2024</c:v>
                  </c:pt>
                  <c:pt idx="1648">
                    <c:v>11/19/2024</c:v>
                  </c:pt>
                  <c:pt idx="1652">
                    <c:v>11/20/2024</c:v>
                  </c:pt>
                  <c:pt idx="1656">
                    <c:v>11/21/2024</c:v>
                  </c:pt>
                  <c:pt idx="1657">
                    <c:v>11/22/2024</c:v>
                  </c:pt>
                  <c:pt idx="1664">
                    <c:v>11/23/2024</c:v>
                  </c:pt>
                  <c:pt idx="1669">
                    <c:v>11/24/2024</c:v>
                  </c:pt>
                  <c:pt idx="1674">
                    <c:v>11/25/2024</c:v>
                  </c:pt>
                  <c:pt idx="1678">
                    <c:v>11/26/2024</c:v>
                  </c:pt>
                  <c:pt idx="1679">
                    <c:v>11/27/2024</c:v>
                  </c:pt>
                  <c:pt idx="1684">
                    <c:v>11/28/2024</c:v>
                  </c:pt>
                  <c:pt idx="1686">
                    <c:v>11/29/2024</c:v>
                  </c:pt>
                  <c:pt idx="1695">
                    <c:v>11/30/2024</c:v>
                  </c:pt>
                  <c:pt idx="1703">
                    <c:v>12/1/2024</c:v>
                  </c:pt>
                  <c:pt idx="1709">
                    <c:v>12/2/2024</c:v>
                  </c:pt>
                  <c:pt idx="1715">
                    <c:v>12/3/2024</c:v>
                  </c:pt>
                  <c:pt idx="1721">
                    <c:v>12/4/2024</c:v>
                  </c:pt>
                  <c:pt idx="1727">
                    <c:v>12/5/2024</c:v>
                  </c:pt>
                  <c:pt idx="1731">
                    <c:v>12/6/2024</c:v>
                  </c:pt>
                  <c:pt idx="1733">
                    <c:v>12/7/2024</c:v>
                  </c:pt>
                  <c:pt idx="1740">
                    <c:v>12/8/2024</c:v>
                  </c:pt>
                  <c:pt idx="1743">
                    <c:v>12/9/2024</c:v>
                  </c:pt>
                  <c:pt idx="1754">
                    <c:v>12/10/2024</c:v>
                  </c:pt>
                  <c:pt idx="1759">
                    <c:v>12/11/2024</c:v>
                  </c:pt>
                  <c:pt idx="1760">
                    <c:v>12/12/2024</c:v>
                  </c:pt>
                  <c:pt idx="1763">
                    <c:v>12/13/2024</c:v>
                  </c:pt>
                  <c:pt idx="1765">
                    <c:v>12/14/2024</c:v>
                  </c:pt>
                  <c:pt idx="1768">
                    <c:v>12/15/2024</c:v>
                  </c:pt>
                  <c:pt idx="1771">
                    <c:v>12/16/2024</c:v>
                  </c:pt>
                  <c:pt idx="1776">
                    <c:v>12/17/2024</c:v>
                  </c:pt>
                  <c:pt idx="1777">
                    <c:v>12/18/2024</c:v>
                  </c:pt>
                  <c:pt idx="1781">
                    <c:v>12/19/2024</c:v>
                  </c:pt>
                  <c:pt idx="1788">
                    <c:v>12/20/2024</c:v>
                  </c:pt>
                  <c:pt idx="1794">
                    <c:v>12/21/2024</c:v>
                  </c:pt>
                  <c:pt idx="1795">
                    <c:v>12/22/2024</c:v>
                  </c:pt>
                  <c:pt idx="1797">
                    <c:v>12/23/2024</c:v>
                  </c:pt>
                  <c:pt idx="1807">
                    <c:v>12/24/2024</c:v>
                  </c:pt>
                  <c:pt idx="1810">
                    <c:v>12/25/2024</c:v>
                  </c:pt>
                  <c:pt idx="1811">
                    <c:v>12/26/2024</c:v>
                  </c:pt>
                  <c:pt idx="1814">
                    <c:v>12/27/2024</c:v>
                  </c:pt>
                  <c:pt idx="1819">
                    <c:v>12/28/2024</c:v>
                  </c:pt>
                  <c:pt idx="1823">
                    <c:v>12/29/2024</c:v>
                  </c:pt>
                  <c:pt idx="1828">
                    <c:v>12/30/2024</c:v>
                  </c:pt>
                  <c:pt idx="1838">
                    <c:v>12/31/2024</c:v>
                  </c:pt>
                  <c:pt idx="1845">
                    <c:v>1/2/2025</c:v>
                  </c:pt>
                  <c:pt idx="1856">
                    <c:v>1/3/2025</c:v>
                  </c:pt>
                  <c:pt idx="1865">
                    <c:v>1/4/2025</c:v>
                  </c:pt>
                  <c:pt idx="1867">
                    <c:v>1/5/2025</c:v>
                  </c:pt>
                  <c:pt idx="1868">
                    <c:v>1/6/2025</c:v>
                  </c:pt>
                  <c:pt idx="1871">
                    <c:v>1/7/2025</c:v>
                  </c:pt>
                  <c:pt idx="1879">
                    <c:v>1/8/2025</c:v>
                  </c:pt>
                  <c:pt idx="1882">
                    <c:v>1/9/2025</c:v>
                  </c:pt>
                  <c:pt idx="1885">
                    <c:v>1/10/2025</c:v>
                  </c:pt>
                  <c:pt idx="1891">
                    <c:v>1/11/2025</c:v>
                  </c:pt>
                  <c:pt idx="1899">
                    <c:v>1/12/2025</c:v>
                  </c:pt>
                  <c:pt idx="1900">
                    <c:v>1/13/2025</c:v>
                  </c:pt>
                  <c:pt idx="1904">
                    <c:v>1/14/2025</c:v>
                  </c:pt>
                  <c:pt idx="1905">
                    <c:v>1/15/2025</c:v>
                  </c:pt>
                  <c:pt idx="1906">
                    <c:v>1/16/2025</c:v>
                  </c:pt>
                  <c:pt idx="1907">
                    <c:v>1/17/2025</c:v>
                  </c:pt>
                  <c:pt idx="1912">
                    <c:v>1/18/2025</c:v>
                  </c:pt>
                  <c:pt idx="1915">
                    <c:v>1/19/2025</c:v>
                  </c:pt>
                  <c:pt idx="1917">
                    <c:v>1/20/2025</c:v>
                  </c:pt>
                  <c:pt idx="1921">
                    <c:v>1/21/2025</c:v>
                  </c:pt>
                  <c:pt idx="1925">
                    <c:v>1/22/2025</c:v>
                  </c:pt>
                  <c:pt idx="1931">
                    <c:v>1/24/2025</c:v>
                  </c:pt>
                  <c:pt idx="1933">
                    <c:v>1/25/2025</c:v>
                  </c:pt>
                  <c:pt idx="1935">
                    <c:v>1/26/2025</c:v>
                  </c:pt>
                  <c:pt idx="1936">
                    <c:v>1/27/2025</c:v>
                  </c:pt>
                  <c:pt idx="1940">
                    <c:v>1/30/2025</c:v>
                  </c:pt>
                  <c:pt idx="1942">
                    <c:v>1/31/2025</c:v>
                  </c:pt>
                  <c:pt idx="1944">
                    <c:v>2/1/2025</c:v>
                  </c:pt>
                  <c:pt idx="1948">
                    <c:v>2/2/2025</c:v>
                  </c:pt>
                  <c:pt idx="1952">
                    <c:v>2/3/2025</c:v>
                  </c:pt>
                  <c:pt idx="1954">
                    <c:v>2/4/2025</c:v>
                  </c:pt>
                  <c:pt idx="1957">
                    <c:v>2/5/2025</c:v>
                  </c:pt>
                  <c:pt idx="1958">
                    <c:v>2/6/2025</c:v>
                  </c:pt>
                  <c:pt idx="1961">
                    <c:v>2/7/2025</c:v>
                  </c:pt>
                  <c:pt idx="1963">
                    <c:v>2/9/2025</c:v>
                  </c:pt>
                  <c:pt idx="1965">
                    <c:v>2/10/2025</c:v>
                  </c:pt>
                  <c:pt idx="1970">
                    <c:v>2/11/2025</c:v>
                  </c:pt>
                  <c:pt idx="1976">
                    <c:v>2/12/2025</c:v>
                  </c:pt>
                  <c:pt idx="1978">
                    <c:v>2/13/2025</c:v>
                  </c:pt>
                  <c:pt idx="1980">
                    <c:v>2/14/2025</c:v>
                  </c:pt>
                  <c:pt idx="1987">
                    <c:v>2/15/2025</c:v>
                  </c:pt>
                  <c:pt idx="1996">
                    <c:v>2/16/2025</c:v>
                  </c:pt>
                  <c:pt idx="1998">
                    <c:v>2/17/2025</c:v>
                  </c:pt>
                  <c:pt idx="2004">
                    <c:v>2/18/2025</c:v>
                  </c:pt>
                  <c:pt idx="2009">
                    <c:v>2/20/2025</c:v>
                  </c:pt>
                  <c:pt idx="2011">
                    <c:v>2/21/2025</c:v>
                  </c:pt>
                  <c:pt idx="2016">
                    <c:v>2/23/2025</c:v>
                  </c:pt>
                  <c:pt idx="2018">
                    <c:v>2/24/2025</c:v>
                  </c:pt>
                  <c:pt idx="2022">
                    <c:v>2/25/2025</c:v>
                  </c:pt>
                  <c:pt idx="2025">
                    <c:v>2/26/2025</c:v>
                  </c:pt>
                  <c:pt idx="2029">
                    <c:v>2/27/2025</c:v>
                  </c:pt>
                  <c:pt idx="2033">
                    <c:v>2/28/2025</c:v>
                  </c:pt>
                  <c:pt idx="2040">
                    <c:v>3/1/2025</c:v>
                  </c:pt>
                  <c:pt idx="2046">
                    <c:v>3/2/2025</c:v>
                  </c:pt>
                  <c:pt idx="2050">
                    <c:v>3/3/2025</c:v>
                  </c:pt>
                  <c:pt idx="2055">
                    <c:v>3/4/2025</c:v>
                  </c:pt>
                  <c:pt idx="2060">
                    <c:v>3/5/2025</c:v>
                  </c:pt>
                  <c:pt idx="2063">
                    <c:v>3/6/2025</c:v>
                  </c:pt>
                  <c:pt idx="2064">
                    <c:v>3/7/2025</c:v>
                  </c:pt>
                  <c:pt idx="2071">
                    <c:v>3/8/2025</c:v>
                  </c:pt>
                  <c:pt idx="2075">
                    <c:v>3/9/2025</c:v>
                  </c:pt>
                  <c:pt idx="2077">
                    <c:v>3/10/2025</c:v>
                  </c:pt>
                  <c:pt idx="2080">
                    <c:v>3/11/2025</c:v>
                  </c:pt>
                  <c:pt idx="2084">
                    <c:v>3/12/2025</c:v>
                  </c:pt>
                  <c:pt idx="2087">
                    <c:v>3/13/2025</c:v>
                  </c:pt>
                  <c:pt idx="2088">
                    <c:v>3/14/2025</c:v>
                  </c:pt>
                  <c:pt idx="2090">
                    <c:v>3/15/2025</c:v>
                  </c:pt>
                  <c:pt idx="2094">
                    <c:v>3/16/2025</c:v>
                  </c:pt>
                  <c:pt idx="2098">
                    <c:v>3/17/2025</c:v>
                  </c:pt>
                  <c:pt idx="2102">
                    <c:v>3/18/2025</c:v>
                  </c:pt>
                  <c:pt idx="2111">
                    <c:v>3/19/2025</c:v>
                  </c:pt>
                  <c:pt idx="2115">
                    <c:v>3/20/2025</c:v>
                  </c:pt>
                  <c:pt idx="2117">
                    <c:v>3/21/2025</c:v>
                  </c:pt>
                  <c:pt idx="2123">
                    <c:v>3/22/2025</c:v>
                  </c:pt>
                  <c:pt idx="2128">
                    <c:v>3/23/2025</c:v>
                  </c:pt>
                  <c:pt idx="2130">
                    <c:v>3/24/2025</c:v>
                  </c:pt>
                  <c:pt idx="2138">
                    <c:v>3/25/2025</c:v>
                  </c:pt>
                  <c:pt idx="2146">
                    <c:v>3/26/2025</c:v>
                  </c:pt>
                  <c:pt idx="2149">
                    <c:v>3/27/2025</c:v>
                  </c:pt>
                  <c:pt idx="2156">
                    <c:v>3/28/2025</c:v>
                  </c:pt>
                  <c:pt idx="2162">
                    <c:v>3/29/2025</c:v>
                  </c:pt>
                  <c:pt idx="2166">
                    <c:v>3/30/2025</c:v>
                  </c:pt>
                  <c:pt idx="2172">
                    <c:v>3/31/2025</c:v>
                  </c:pt>
                  <c:pt idx="2176">
                    <c:v>4/1/2025</c:v>
                  </c:pt>
                  <c:pt idx="2181">
                    <c:v>4/2/2025</c:v>
                  </c:pt>
                  <c:pt idx="2184">
                    <c:v>4/3/2025</c:v>
                  </c:pt>
                  <c:pt idx="2188">
                    <c:v>4/4/2025</c:v>
                  </c:pt>
                  <c:pt idx="2194">
                    <c:v>4/5/2025</c:v>
                  </c:pt>
                  <c:pt idx="2198">
                    <c:v>4/6/2025</c:v>
                  </c:pt>
                  <c:pt idx="2199">
                    <c:v>4/7/2025</c:v>
                  </c:pt>
                  <c:pt idx="2204">
                    <c:v>4/8/2025</c:v>
                  </c:pt>
                  <c:pt idx="2206">
                    <c:v>4/9/2025</c:v>
                  </c:pt>
                  <c:pt idx="2212">
                    <c:v>4/10/2025</c:v>
                  </c:pt>
                  <c:pt idx="2215">
                    <c:v>4/11/2025</c:v>
                  </c:pt>
                  <c:pt idx="2223">
                    <c:v>4/12/2025</c:v>
                  </c:pt>
                  <c:pt idx="2231">
                    <c:v>4/13/2025</c:v>
                  </c:pt>
                  <c:pt idx="2234">
                    <c:v>4/14/2025</c:v>
                  </c:pt>
                  <c:pt idx="2238">
                    <c:v>4/15/2025</c:v>
                  </c:pt>
                  <c:pt idx="2244">
                    <c:v>4/16/2025</c:v>
                  </c:pt>
                  <c:pt idx="2249">
                    <c:v>4/17/2025</c:v>
                  </c:pt>
                  <c:pt idx="2256">
                    <c:v>4/18/2025</c:v>
                  </c:pt>
                  <c:pt idx="2260">
                    <c:v>4/19/2025</c:v>
                  </c:pt>
                  <c:pt idx="2268">
                    <c:v>4/20/2025</c:v>
                  </c:pt>
                  <c:pt idx="2270">
                    <c:v>4/21/2025</c:v>
                  </c:pt>
                  <c:pt idx="2272">
                    <c:v>4/22/2025</c:v>
                  </c:pt>
                  <c:pt idx="2276">
                    <c:v>4/23/2025</c:v>
                  </c:pt>
                  <c:pt idx="2278">
                    <c:v>4/24/2025</c:v>
                  </c:pt>
                  <c:pt idx="2281">
                    <c:v>4/25/2025</c:v>
                  </c:pt>
                  <c:pt idx="2287">
                    <c:v>4/26/2025</c:v>
                  </c:pt>
                  <c:pt idx="2294">
                    <c:v>4/27/2025</c:v>
                  </c:pt>
                  <c:pt idx="2297">
                    <c:v>4/28/2025</c:v>
                  </c:pt>
                  <c:pt idx="2300">
                    <c:v>4/29/2025</c:v>
                  </c:pt>
                  <c:pt idx="2304">
                    <c:v>4/30/2025</c:v>
                  </c:pt>
                  <c:pt idx="2311">
                    <c:v>5/2/2025</c:v>
                  </c:pt>
                  <c:pt idx="2316">
                    <c:v>5/3/2025</c:v>
                  </c:pt>
                  <c:pt idx="2317">
                    <c:v>5/4/2025</c:v>
                  </c:pt>
                  <c:pt idx="2321">
                    <c:v>5/5/2025</c:v>
                  </c:pt>
                  <c:pt idx="2326">
                    <c:v>5/6/2025</c:v>
                  </c:pt>
                  <c:pt idx="2333">
                    <c:v>5/7/2025</c:v>
                  </c:pt>
                  <c:pt idx="2341">
                    <c:v>5/8/2025</c:v>
                  </c:pt>
                  <c:pt idx="2346">
                    <c:v>5/9/2025</c:v>
                  </c:pt>
                  <c:pt idx="2351">
                    <c:v>5/10/2025</c:v>
                  </c:pt>
                  <c:pt idx="2357">
                    <c:v>5/11/2025</c:v>
                  </c:pt>
                  <c:pt idx="2362">
                    <c:v>5/12/2025</c:v>
                  </c:pt>
                  <c:pt idx="2368">
                    <c:v>5/13/2025</c:v>
                  </c:pt>
                  <c:pt idx="2371">
                    <c:v>5/14/2025</c:v>
                  </c:pt>
                  <c:pt idx="2373">
                    <c:v>5/15/2025</c:v>
                  </c:pt>
                  <c:pt idx="2382">
                    <c:v>5/16/2025</c:v>
                  </c:pt>
                  <c:pt idx="2392">
                    <c:v>5/17/2025</c:v>
                  </c:pt>
                  <c:pt idx="2399">
                    <c:v>5/18/2025</c:v>
                  </c:pt>
                  <c:pt idx="2402">
                    <c:v>5/19/2025</c:v>
                  </c:pt>
                  <c:pt idx="2404">
                    <c:v>5/22/2025</c:v>
                  </c:pt>
                  <c:pt idx="2407">
                    <c:v>5/23/2025</c:v>
                  </c:pt>
                  <c:pt idx="2411">
                    <c:v>5/24/2025</c:v>
                  </c:pt>
                  <c:pt idx="2413">
                    <c:v>5/25/2025</c:v>
                  </c:pt>
                  <c:pt idx="2415">
                    <c:v>5/26/2025</c:v>
                  </c:pt>
                  <c:pt idx="2421">
                    <c:v>5/27/2025</c:v>
                  </c:pt>
                  <c:pt idx="2424">
                    <c:v>5/28/2025</c:v>
                  </c:pt>
                  <c:pt idx="2426">
                    <c:v>5/29/2025</c:v>
                  </c:pt>
                  <c:pt idx="2431">
                    <c:v>5/30/2025</c:v>
                  </c:pt>
                  <c:pt idx="2432">
                    <c:v>5/31/2025</c:v>
                  </c:pt>
                  <c:pt idx="2439">
                    <c:v>6/1/2025</c:v>
                  </c:pt>
                  <c:pt idx="2441">
                    <c:v>6/2/2025</c:v>
                  </c:pt>
                  <c:pt idx="2450">
                    <c:v>6/3/2025</c:v>
                  </c:pt>
                  <c:pt idx="2454">
                    <c:v>6/4/2025</c:v>
                  </c:pt>
                  <c:pt idx="2458">
                    <c:v>6/5/2025</c:v>
                  </c:pt>
                  <c:pt idx="2459">
                    <c:v>6/6/2025</c:v>
                  </c:pt>
                  <c:pt idx="2460">
                    <c:v>6/7/2025</c:v>
                  </c:pt>
                  <c:pt idx="2463">
                    <c:v>6/8/2025</c:v>
                  </c:pt>
                  <c:pt idx="2465">
                    <c:v>6/9/2025</c:v>
                  </c:pt>
                  <c:pt idx="2471">
                    <c:v>6/10/2025</c:v>
                  </c:pt>
                  <c:pt idx="2473">
                    <c:v>6/11/2025</c:v>
                  </c:pt>
                  <c:pt idx="2474">
                    <c:v>6/13/2025</c:v>
                  </c:pt>
                  <c:pt idx="2477">
                    <c:v>6/14/2025</c:v>
                  </c:pt>
                  <c:pt idx="2479">
                    <c:v>6/16/2025</c:v>
                  </c:pt>
                  <c:pt idx="2480">
                    <c:v>6/17/2025</c:v>
                  </c:pt>
                  <c:pt idx="2488">
                    <c:v>6/18/2025</c:v>
                  </c:pt>
                  <c:pt idx="2490">
                    <c:v>6/19/2025</c:v>
                  </c:pt>
                  <c:pt idx="2491">
                    <c:v>6/20/2025</c:v>
                  </c:pt>
                  <c:pt idx="2496">
                    <c:v>6/21/2025</c:v>
                  </c:pt>
                  <c:pt idx="2500">
                    <c:v>6/22/2025</c:v>
                  </c:pt>
                  <c:pt idx="2503">
                    <c:v>6/23/2025</c:v>
                  </c:pt>
                  <c:pt idx="2507">
                    <c:v>6/24/2025</c:v>
                  </c:pt>
                  <c:pt idx="2510">
                    <c:v>6/25/2025</c:v>
                  </c:pt>
                  <c:pt idx="2513">
                    <c:v>6/27/2025</c:v>
                  </c:pt>
                  <c:pt idx="2518">
                    <c:v>6/28/2025</c:v>
                  </c:pt>
                  <c:pt idx="2523">
                    <c:v>6/29/2025</c:v>
                  </c:pt>
                  <c:pt idx="2524">
                    <c:v>6/30/2025</c:v>
                  </c:pt>
                  <c:pt idx="2528">
                    <c:v>7/1/2025</c:v>
                  </c:pt>
                  <c:pt idx="2534">
                    <c:v>7/2/2025</c:v>
                  </c:pt>
                  <c:pt idx="2537">
                    <c:v>7/3/2025</c:v>
                  </c:pt>
                  <c:pt idx="2539">
                    <c:v>7/4/2025</c:v>
                  </c:pt>
                  <c:pt idx="2542">
                    <c:v>7/6/2025</c:v>
                  </c:pt>
                  <c:pt idx="2544">
                    <c:v>7/7/2025</c:v>
                  </c:pt>
                  <c:pt idx="2553">
                    <c:v>7/8/2025</c:v>
                  </c:pt>
                  <c:pt idx="2556">
                    <c:v>7/9/2025</c:v>
                  </c:pt>
                  <c:pt idx="2558">
                    <c:v>7/11/2025</c:v>
                  </c:pt>
                  <c:pt idx="2564">
                    <c:v>7/12/2025</c:v>
                  </c:pt>
                  <c:pt idx="2566">
                    <c:v>7/13/2025</c:v>
                  </c:pt>
                  <c:pt idx="2571">
                    <c:v>7/14/2025</c:v>
                  </c:pt>
                  <c:pt idx="2575">
                    <c:v>7/15/2025</c:v>
                  </c:pt>
                  <c:pt idx="2581">
                    <c:v>7/16/2025</c:v>
                  </c:pt>
                  <c:pt idx="2583">
                    <c:v>7/17/2025</c:v>
                  </c:pt>
                  <c:pt idx="2584">
                    <c:v>7/18/2025</c:v>
                  </c:pt>
                  <c:pt idx="2585">
                    <c:v>7/19/2025</c:v>
                  </c:pt>
                  <c:pt idx="2588">
                    <c:v>7/21/2025</c:v>
                  </c:pt>
                  <c:pt idx="2591">
                    <c:v>8/1/2025</c:v>
                  </c:pt>
                  <c:pt idx="2592">
                    <c:v>8/2/2025</c:v>
                  </c:pt>
                  <c:pt idx="2595">
                    <c:v>8/4/2025</c:v>
                  </c:pt>
                  <c:pt idx="2600">
                    <c:v>8/5/2025</c:v>
                  </c:pt>
                  <c:pt idx="2605">
                    <c:v>8/6/2025</c:v>
                  </c:pt>
                  <c:pt idx="2611">
                    <c:v>8/7/2025</c:v>
                  </c:pt>
                  <c:pt idx="2612">
                    <c:v>8/8/2025</c:v>
                  </c:pt>
                  <c:pt idx="2614">
                    <c:v>8/9/2025</c:v>
                  </c:pt>
                  <c:pt idx="2617">
                    <c:v>8/10/2025</c:v>
                  </c:pt>
                  <c:pt idx="2618">
                    <c:v>8/11/2025</c:v>
                  </c:pt>
                  <c:pt idx="2624">
                    <c:v>8/12/2025</c:v>
                  </c:pt>
                  <c:pt idx="2633">
                    <c:v>8/13/2025</c:v>
                  </c:pt>
                  <c:pt idx="2637">
                    <c:v>8/14/2025</c:v>
                  </c:pt>
                  <c:pt idx="2642">
                    <c:v>8/15/2025</c:v>
                  </c:pt>
                  <c:pt idx="2645">
                    <c:v>8/16/2025</c:v>
                  </c:pt>
                  <c:pt idx="2651">
                    <c:v>8/18/2025</c:v>
                  </c:pt>
                  <c:pt idx="2656">
                    <c:v>8/19/2025</c:v>
                  </c:pt>
                  <c:pt idx="2659">
                    <c:v>8/21/2025</c:v>
                  </c:pt>
                  <c:pt idx="2663">
                    <c:v>8/22/2025</c:v>
                  </c:pt>
                  <c:pt idx="2669">
                    <c:v>8/23/2025</c:v>
                  </c:pt>
                  <c:pt idx="2675">
                    <c:v>8/24/2025</c:v>
                  </c:pt>
                  <c:pt idx="2677">
                    <c:v>8/25/2025</c:v>
                  </c:pt>
                  <c:pt idx="2682">
                    <c:v>8/26/2025</c:v>
                  </c:pt>
                  <c:pt idx="2683">
                    <c:v>8/27/2025</c:v>
                  </c:pt>
                  <c:pt idx="2684">
                    <c:v>8/29/2025</c:v>
                  </c:pt>
                  <c:pt idx="2695">
                    <c:v>8/30/2025</c:v>
                  </c:pt>
                  <c:pt idx="2700">
                    <c:v>8/31/2025</c:v>
                  </c:pt>
                  <c:pt idx="2702">
                    <c:v>9/1/2025</c:v>
                  </c:pt>
                  <c:pt idx="2710">
                    <c:v>9/2/2025</c:v>
                  </c:pt>
                  <c:pt idx="2713">
                    <c:v>9/3/2025</c:v>
                  </c:pt>
                  <c:pt idx="2714">
                    <c:v>9/4/2025</c:v>
                  </c:pt>
                  <c:pt idx="2716">
                    <c:v>9/5/2025</c:v>
                  </c:pt>
                  <c:pt idx="2718">
                    <c:v>9/6/2025</c:v>
                  </c:pt>
                  <c:pt idx="2723">
                    <c:v>9/7/2025</c:v>
                  </c:pt>
                  <c:pt idx="2726">
                    <c:v>9/8/2025</c:v>
                  </c:pt>
                  <c:pt idx="2731">
                    <c:v>9/9/2025</c:v>
                  </c:pt>
                  <c:pt idx="2734">
                    <c:v>9/10/2025</c:v>
                  </c:pt>
                  <c:pt idx="2736">
                    <c:v>9/11/2025</c:v>
                  </c:pt>
                  <c:pt idx="2741">
                    <c:v>9/12/2025</c:v>
                  </c:pt>
                  <c:pt idx="2749">
                    <c:v>9/13/2025</c:v>
                  </c:pt>
                  <c:pt idx="2758">
                    <c:v>9/14/2025</c:v>
                  </c:pt>
                  <c:pt idx="2764">
                    <c:v>9/15/2025</c:v>
                  </c:pt>
                  <c:pt idx="2772">
                    <c:v>9/16/2025</c:v>
                  </c:pt>
                  <c:pt idx="2779">
                    <c:v>9/17/2025</c:v>
                  </c:pt>
                  <c:pt idx="2781">
                    <c:v>9/18/2025</c:v>
                  </c:pt>
                  <c:pt idx="2785">
                    <c:v>9/19/2025</c:v>
                  </c:pt>
                  <c:pt idx="2789">
                    <c:v>9/20/2025</c:v>
                  </c:pt>
                  <c:pt idx="2793">
                    <c:v>9/21/2025</c:v>
                  </c:pt>
                  <c:pt idx="2798">
                    <c:v>9/22/2025</c:v>
                  </c:pt>
                  <c:pt idx="2800">
                    <c:v>9/23/2025</c:v>
                  </c:pt>
                  <c:pt idx="2807">
                    <c:v>9/24/2025</c:v>
                  </c:pt>
                  <c:pt idx="2812">
                    <c:v>9/25/2025</c:v>
                  </c:pt>
                  <c:pt idx="2818">
                    <c:v>9/26/2025</c:v>
                  </c:pt>
                  <c:pt idx="2820">
                    <c:v>9/27/2025</c:v>
                  </c:pt>
                  <c:pt idx="2822">
                    <c:v>9/29/2025</c:v>
                  </c:pt>
                  <c:pt idx="2842">
                    <c:v>9/30/2025</c:v>
                  </c:pt>
                  <c:pt idx="2863">
                    <c:v>10/1/2025</c:v>
                  </c:pt>
                  <c:pt idx="2875">
                    <c:v>10/2/2025</c:v>
                  </c:pt>
                  <c:pt idx="2879">
                    <c:v>10/3/2025</c:v>
                  </c:pt>
                  <c:pt idx="2882">
                    <c:v>10/4/2025</c:v>
                  </c:pt>
                  <c:pt idx="2885">
                    <c:v>10/6/2025</c:v>
                  </c:pt>
                  <c:pt idx="2891">
                    <c:v>10/7/2025</c:v>
                  </c:pt>
                  <c:pt idx="2897">
                    <c:v>10/8/2025</c:v>
                  </c:pt>
                  <c:pt idx="2901">
                    <c:v>10/9/2025</c:v>
                  </c:pt>
                  <c:pt idx="2905">
                    <c:v>10/10/2025</c:v>
                  </c:pt>
                  <c:pt idx="2907">
                    <c:v>10/11/2025</c:v>
                  </c:pt>
                  <c:pt idx="2911">
                    <c:v>10/12/2025</c:v>
                  </c:pt>
                  <c:pt idx="2912">
                    <c:v>10/13/2025</c:v>
                  </c:pt>
                  <c:pt idx="2921">
                    <c:v>10/14/2025</c:v>
                  </c:pt>
                  <c:pt idx="2925">
                    <c:v>10/15/2025</c:v>
                  </c:pt>
                  <c:pt idx="2930">
                    <c:v>10/16/2025</c:v>
                  </c:pt>
                  <c:pt idx="2932">
                    <c:v>10/17/2025</c:v>
                  </c:pt>
                  <c:pt idx="2936">
                    <c:v>10/18/2025</c:v>
                  </c:pt>
                  <c:pt idx="2938">
                    <c:v>10/20/2025</c:v>
                  </c:pt>
                  <c:pt idx="2939">
                    <c:v>10/21/2025</c:v>
                  </c:pt>
                  <c:pt idx="2941">
                    <c:v>10/22/2025</c:v>
                  </c:pt>
                  <c:pt idx="2943">
                    <c:v>10/23/2025</c:v>
                  </c:pt>
                  <c:pt idx="2944">
                    <c:v>10/24/2025</c:v>
                  </c:pt>
                  <c:pt idx="2946">
                    <c:v>10/25/2025</c:v>
                  </c:pt>
                  <c:pt idx="2951">
                    <c:v>10/27/2025</c:v>
                  </c:pt>
                  <c:pt idx="2955">
                    <c:v>10/28/2025</c:v>
                  </c:pt>
                  <c:pt idx="2960">
                    <c:v>10/29/2025</c:v>
                  </c:pt>
                  <c:pt idx="2965">
                    <c:v>10/30/2025</c:v>
                  </c:pt>
                  <c:pt idx="2971">
                    <c:v>10/31/2025</c:v>
                  </c:pt>
                  <c:pt idx="2977">
                    <c:v>11/1/2025</c:v>
                  </c:pt>
                  <c:pt idx="2980">
                    <c:v>11/2/2025</c:v>
                  </c:pt>
                  <c:pt idx="2981">
                    <c:v>11/3/2025</c:v>
                  </c:pt>
                  <c:pt idx="2990">
                    <c:v>11/4/2025</c:v>
                  </c:pt>
                  <c:pt idx="2996">
                    <c:v>11/5/2025</c:v>
                  </c:pt>
                  <c:pt idx="2997">
                    <c:v>11/6/2025</c:v>
                  </c:pt>
                  <c:pt idx="2999">
                    <c:v>11/7/2025</c:v>
                  </c:pt>
                  <c:pt idx="3001">
                    <c:v>11/8/2025</c:v>
                  </c:pt>
                  <c:pt idx="3005">
                    <c:v>11/9/2025</c:v>
                  </c:pt>
                  <c:pt idx="3006">
                    <c:v>11/10/2025</c:v>
                  </c:pt>
                  <c:pt idx="3007">
                    <c:v>11/12/2025</c:v>
                  </c:pt>
                  <c:pt idx="3009">
                    <c:v>11/13/2025</c:v>
                  </c:pt>
                  <c:pt idx="3011">
                    <c:v>11/14/2025</c:v>
                  </c:pt>
                  <c:pt idx="3015">
                    <c:v>11/15/2025</c:v>
                  </c:pt>
                  <c:pt idx="3019">
                    <c:v>11/16/2025</c:v>
                  </c:pt>
                  <c:pt idx="3020">
                    <c:v>11/17/2025</c:v>
                  </c:pt>
                  <c:pt idx="3024">
                    <c:v>11/18/2025</c:v>
                  </c:pt>
                  <c:pt idx="3026">
                    <c:v>11/19/2025</c:v>
                  </c:pt>
                  <c:pt idx="3028">
                    <c:v>11/20/2025</c:v>
                  </c:pt>
                  <c:pt idx="3032">
                    <c:v>11/21/2025</c:v>
                  </c:pt>
                  <c:pt idx="3035">
                    <c:v>11/22/2025</c:v>
                  </c:pt>
                  <c:pt idx="3038">
                    <c:v>11/23/2025</c:v>
                  </c:pt>
                  <c:pt idx="3040">
                    <c:v>11/24/2025</c:v>
                  </c:pt>
                  <c:pt idx="3044">
                    <c:v>11/25/2025</c:v>
                  </c:pt>
                  <c:pt idx="3045">
                    <c:v>11/27/2025</c:v>
                  </c:pt>
                  <c:pt idx="3046">
                    <c:v>11/28/2025</c:v>
                  </c:pt>
                  <c:pt idx="3049">
                    <c:v>11/29/2025</c:v>
                  </c:pt>
                  <c:pt idx="3053">
                    <c:v>11/30/2025</c:v>
                  </c:pt>
                  <c:pt idx="3054">
                    <c:v>12/1/2025</c:v>
                  </c:pt>
                  <c:pt idx="3064">
                    <c:v>12/2/2025</c:v>
                  </c:pt>
                  <c:pt idx="3066">
                    <c:v>12/3/2025</c:v>
                  </c:pt>
                  <c:pt idx="3068">
                    <c:v>12/4/2025</c:v>
                  </c:pt>
                  <c:pt idx="3071">
                    <c:v>12/5/2025</c:v>
                  </c:pt>
                  <c:pt idx="3073">
                    <c:v>12/6/2025</c:v>
                  </c:pt>
                  <c:pt idx="3076">
                    <c:v>12/7/2025</c:v>
                  </c:pt>
                  <c:pt idx="3077">
                    <c:v>12/8/2025</c:v>
                  </c:pt>
                  <c:pt idx="3079">
                    <c:v>12/9/2025</c:v>
                  </c:pt>
                  <c:pt idx="3084">
                    <c:v>12/12/2025</c:v>
                  </c:pt>
                  <c:pt idx="3087">
                    <c:v>12/13/2025</c:v>
                  </c:pt>
                  <c:pt idx="3089">
                    <c:v>12/14/2025</c:v>
                  </c:pt>
                  <c:pt idx="3091">
                    <c:v>12/15/2025</c:v>
                  </c:pt>
                  <c:pt idx="3094">
                    <c:v>12/16/2025</c:v>
                  </c:pt>
                  <c:pt idx="3098">
                    <c:v>12/17/2025</c:v>
                  </c:pt>
                  <c:pt idx="3099">
                    <c:v>12/18/2025</c:v>
                  </c:pt>
                  <c:pt idx="3101">
                    <c:v>12/19/2025</c:v>
                  </c:pt>
                  <c:pt idx="3103">
                    <c:v>12/29/2025</c:v>
                  </c:pt>
                  <c:pt idx="3105">
                    <c:v>12/28/2025</c:v>
                  </c:pt>
                  <c:pt idx="3106">
                    <c:v>12/27/2025</c:v>
                  </c:pt>
                  <c:pt idx="3108">
                    <c:v>12/26/2025</c:v>
                  </c:pt>
                  <c:pt idx="3109">
                    <c:v>12/24/2025</c:v>
                  </c:pt>
                  <c:pt idx="3112">
                    <c:v>12/23/2025</c:v>
                  </c:pt>
                  <c:pt idx="3114">
                    <c:v>12/22/2025</c:v>
                  </c:pt>
                  <c:pt idx="3118">
                    <c:v>12/21/2025</c:v>
                  </c:pt>
                  <c:pt idx="3120">
                    <c:v>12/20/2025</c:v>
                  </c:pt>
                  <c:pt idx="3123">
                    <c:v>12/31/2025</c:v>
                  </c:pt>
                  <c:pt idx="3125">
                    <c:v>12/30/2025</c:v>
                  </c:pt>
                  <c:pt idx="3131">
                    <c:v>1/31/2026</c:v>
                  </c:pt>
                  <c:pt idx="3133">
                    <c:v>1/30/2026</c:v>
                  </c:pt>
                  <c:pt idx="3137">
                    <c:v>1/29/2026</c:v>
                  </c:pt>
                  <c:pt idx="3139">
                    <c:v>1/28/2026</c:v>
                  </c:pt>
                  <c:pt idx="3141">
                    <c:v>1/27/2026</c:v>
                  </c:pt>
                  <c:pt idx="3142">
                    <c:v>1/26/2026</c:v>
                  </c:pt>
                  <c:pt idx="3144">
                    <c:v>1/25/2026</c:v>
                  </c:pt>
                  <c:pt idx="3146">
                    <c:v>1/24/2026</c:v>
                  </c:pt>
                  <c:pt idx="3148">
                    <c:v>1/23/2026</c:v>
                  </c:pt>
                  <c:pt idx="3149">
                    <c:v>1/22/2026</c:v>
                  </c:pt>
                  <c:pt idx="3150">
                    <c:v>1/20/2026</c:v>
                  </c:pt>
                  <c:pt idx="3151">
                    <c:v>1/19/2026</c:v>
                  </c:pt>
                  <c:pt idx="3155">
                    <c:v>1/18/2026</c:v>
                  </c:pt>
                  <c:pt idx="3158">
                    <c:v>1/17/2026</c:v>
                  </c:pt>
                  <c:pt idx="3161">
                    <c:v>1/16/2026</c:v>
                  </c:pt>
                  <c:pt idx="3165">
                    <c:v>1/15/2026</c:v>
                  </c:pt>
                  <c:pt idx="3167">
                    <c:v>1/14/2026</c:v>
                  </c:pt>
                  <c:pt idx="3169">
                    <c:v>1/13/2026</c:v>
                  </c:pt>
                  <c:pt idx="3171">
                    <c:v>1/12/2026</c:v>
                  </c:pt>
                  <c:pt idx="3175">
                    <c:v>1/10/2026</c:v>
                  </c:pt>
                  <c:pt idx="3179">
                    <c:v>1/9/2026</c:v>
                  </c:pt>
                  <c:pt idx="3183">
                    <c:v>1/8/2026</c:v>
                  </c:pt>
                  <c:pt idx="3184">
                    <c:v>1/7/2026</c:v>
                  </c:pt>
                  <c:pt idx="3189">
                    <c:v>1/5/2026</c:v>
                  </c:pt>
                  <c:pt idx="3194">
                    <c:v>1/3/2026</c:v>
                  </c:pt>
                  <c:pt idx="3198">
                    <c:v>1/2/2026</c:v>
                  </c:pt>
                  <c:pt idx="3205">
                    <c:v>2/28/2026</c:v>
                  </c:pt>
                  <c:pt idx="3208">
                    <c:v>2/27/2026</c:v>
                  </c:pt>
                  <c:pt idx="3211">
                    <c:v>2/25/2026</c:v>
                  </c:pt>
                  <c:pt idx="3214">
                    <c:v>2/24/2026</c:v>
                  </c:pt>
                  <c:pt idx="3216">
                    <c:v>2/23/2026</c:v>
                  </c:pt>
                  <c:pt idx="3218">
                    <c:v>2/22/2026</c:v>
                  </c:pt>
                  <c:pt idx="3219">
                    <c:v>2/21/2026</c:v>
                  </c:pt>
                  <c:pt idx="3220">
                    <c:v>2/20/2026</c:v>
                  </c:pt>
                  <c:pt idx="3224">
                    <c:v>2/19/2026</c:v>
                  </c:pt>
                  <c:pt idx="3226">
                    <c:v>2/18/2026</c:v>
                  </c:pt>
                  <c:pt idx="3228">
                    <c:v>2/17/2026</c:v>
                  </c:pt>
                  <c:pt idx="3232">
                    <c:v>2/16/2026</c:v>
                  </c:pt>
                  <c:pt idx="3238">
                    <c:v>2/15/2026</c:v>
                  </c:pt>
                  <c:pt idx="3239">
                    <c:v>2/14/2026</c:v>
                  </c:pt>
                  <c:pt idx="3241">
                    <c:v>2/13/2026</c:v>
                  </c:pt>
                  <c:pt idx="3244">
                    <c:v>2/12/2026</c:v>
                  </c:pt>
                  <c:pt idx="3245">
                    <c:v>2/11/2026</c:v>
                  </c:pt>
                  <c:pt idx="3246">
                    <c:v>2/10/2026</c:v>
                  </c:pt>
                  <c:pt idx="3248">
                    <c:v>2/9/2026</c:v>
                  </c:pt>
                  <c:pt idx="3250">
                    <c:v>2/8/2026</c:v>
                  </c:pt>
                  <c:pt idx="3253">
                    <c:v>2/7/2026</c:v>
                  </c:pt>
                  <c:pt idx="3256">
                    <c:v>2/6/2026</c:v>
                  </c:pt>
                  <c:pt idx="3257">
                    <c:v>2/5/2026</c:v>
                  </c:pt>
                  <c:pt idx="3259">
                    <c:v>2/4/2026</c:v>
                  </c:pt>
                  <c:pt idx="3263">
                    <c:v>2/3/2026</c:v>
                  </c:pt>
                  <c:pt idx="3270">
                    <c:v>2/2/2026</c:v>
                  </c:pt>
                  <c:pt idx="3276">
                    <c:v>3/13/2026</c:v>
                  </c:pt>
                  <c:pt idx="3280">
                    <c:v>3/12/2026</c:v>
                  </c:pt>
                  <c:pt idx="3281">
                    <c:v>3/11/2026</c:v>
                  </c:pt>
                  <c:pt idx="3283">
                    <c:v>3/10/2026</c:v>
                  </c:pt>
                  <c:pt idx="3285">
                    <c:v>3/9/2026</c:v>
                  </c:pt>
                  <c:pt idx="3286">
                    <c:v>3/8/2026</c:v>
                  </c:pt>
                  <c:pt idx="3287">
                    <c:v>3/7/2026</c:v>
                  </c:pt>
                  <c:pt idx="3290">
                    <c:v>3/6/2026</c:v>
                  </c:pt>
                  <c:pt idx="3293">
                    <c:v>3/5/2026</c:v>
                  </c:pt>
                  <c:pt idx="3295">
                    <c:v>3/4/2026</c:v>
                  </c:pt>
                  <c:pt idx="3296">
                    <c:v>3/3/2026</c:v>
                  </c:pt>
                  <c:pt idx="3297">
                    <c:v>3/2/2026</c:v>
                  </c:pt>
                  <c:pt idx="3308">
                    <c:v>3/1/2026</c:v>
                  </c:pt>
                  <c:pt idx="3310">
                    <c:v>3/31/2026</c:v>
                  </c:pt>
                  <c:pt idx="3320">
                    <c:v>3/30/2026</c:v>
                  </c:pt>
                  <c:pt idx="3325">
                    <c:v>3/28/2026</c:v>
                  </c:pt>
                  <c:pt idx="3327">
                    <c:v>3/27/2026</c:v>
                  </c:pt>
                  <c:pt idx="3330">
                    <c:v>3/26/2026</c:v>
                  </c:pt>
                  <c:pt idx="3334">
                    <c:v>3/25/2026</c:v>
                  </c:pt>
                  <c:pt idx="3337">
                    <c:v>3/24/2026</c:v>
                  </c:pt>
                  <c:pt idx="3341">
                    <c:v>3/23/2026</c:v>
                  </c:pt>
                  <c:pt idx="3343">
                    <c:v>3/21/2026</c:v>
                  </c:pt>
                  <c:pt idx="3344">
                    <c:v>3/20/2026</c:v>
                  </c:pt>
                  <c:pt idx="3345">
                    <c:v>3/19/2026</c:v>
                  </c:pt>
                  <c:pt idx="3347">
                    <c:v>3/17/2026</c:v>
                  </c:pt>
                  <c:pt idx="3349">
                    <c:v>3/16/2026</c:v>
                  </c:pt>
                  <c:pt idx="3352">
                    <c:v>3/15/2026</c:v>
                  </c:pt>
                  <c:pt idx="3354">
                    <c:v>3/14/2026</c:v>
                  </c:pt>
                  <c:pt idx="3355">
                    <c:v>4/6/2026</c:v>
                  </c:pt>
                  <c:pt idx="3356">
                    <c:v>4/5/2026</c:v>
                  </c:pt>
                  <c:pt idx="3359">
                    <c:v>4/4/2026</c:v>
                  </c:pt>
                  <c:pt idx="3362">
                    <c:v>4/3/2026</c:v>
                  </c:pt>
                  <c:pt idx="3366">
                    <c:v>4/2/2026</c:v>
                  </c:pt>
                  <c:pt idx="3374">
                    <c:v>4/1/2026</c:v>
                  </c:pt>
                </c:lvl>
                <c:lvl>
                  <c:pt idx="0">
                    <c:v>Jun</c:v>
                  </c:pt>
                  <c:pt idx="13">
                    <c:v>Jul</c:v>
                  </c:pt>
                  <c:pt idx="33">
                    <c:v>Aug</c:v>
                  </c:pt>
                  <c:pt idx="45">
                    <c:v>Sep</c:v>
                  </c:pt>
                  <c:pt idx="132">
                    <c:v>Oct</c:v>
                  </c:pt>
                  <c:pt idx="241">
                    <c:v>Nov</c:v>
                  </c:pt>
                  <c:pt idx="352">
                    <c:v>Dec</c:v>
                  </c:pt>
                  <c:pt idx="470">
                    <c:v>Jan</c:v>
                  </c:pt>
                  <c:pt idx="564">
                    <c:v>Feb</c:v>
                  </c:pt>
                  <c:pt idx="660">
                    <c:v>Mar</c:v>
                  </c:pt>
                  <c:pt idx="764">
                    <c:v>Apr</c:v>
                  </c:pt>
                  <c:pt idx="881">
                    <c:v>May</c:v>
                  </c:pt>
                  <c:pt idx="1002">
                    <c:v>Jun</c:v>
                  </c:pt>
                  <c:pt idx="1108">
                    <c:v>Jul</c:v>
                  </c:pt>
                  <c:pt idx="1222">
                    <c:v>Aug</c:v>
                  </c:pt>
                  <c:pt idx="1333">
                    <c:v>Sep</c:v>
                  </c:pt>
                  <c:pt idx="1478">
                    <c:v>Oct</c:v>
                  </c:pt>
                  <c:pt idx="1599">
                    <c:v>Nov</c:v>
                  </c:pt>
                  <c:pt idx="1703">
                    <c:v>Dec</c:v>
                  </c:pt>
                  <c:pt idx="1845">
                    <c:v>Jan</c:v>
                  </c:pt>
                  <c:pt idx="1944">
                    <c:v>Feb</c:v>
                  </c:pt>
                  <c:pt idx="2040">
                    <c:v>Mar</c:v>
                  </c:pt>
                  <c:pt idx="2176">
                    <c:v>Apr</c:v>
                  </c:pt>
                  <c:pt idx="2311">
                    <c:v>May</c:v>
                  </c:pt>
                  <c:pt idx="2439">
                    <c:v>Jun</c:v>
                  </c:pt>
                  <c:pt idx="2528">
                    <c:v>Jul</c:v>
                  </c:pt>
                  <c:pt idx="2591">
                    <c:v>Aug</c:v>
                  </c:pt>
                  <c:pt idx="2702">
                    <c:v>Sep</c:v>
                  </c:pt>
                  <c:pt idx="2863">
                    <c:v>Oct</c:v>
                  </c:pt>
                  <c:pt idx="2977">
                    <c:v>Nov</c:v>
                  </c:pt>
                  <c:pt idx="3054">
                    <c:v>Dec</c:v>
                  </c:pt>
                  <c:pt idx="3131">
                    <c:v>Jan</c:v>
                  </c:pt>
                  <c:pt idx="3205">
                    <c:v>Feb</c:v>
                  </c:pt>
                  <c:pt idx="3276">
                    <c:v>Mar</c:v>
                  </c:pt>
                  <c:pt idx="3355">
                    <c:v>Apr</c:v>
                  </c:pt>
                </c:lvl>
                <c:lvl>
                  <c:pt idx="0">
                    <c:v>Qtr2</c:v>
                  </c:pt>
                  <c:pt idx="13">
                    <c:v>Qtr3</c:v>
                  </c:pt>
                  <c:pt idx="132">
                    <c:v>Qtr4</c:v>
                  </c:pt>
                  <c:pt idx="470">
                    <c:v>Qtr1</c:v>
                  </c:pt>
                  <c:pt idx="764">
                    <c:v>Qtr2</c:v>
                  </c:pt>
                  <c:pt idx="1108">
                    <c:v>Qtr3</c:v>
                  </c:pt>
                  <c:pt idx="1478">
                    <c:v>Qtr4</c:v>
                  </c:pt>
                  <c:pt idx="1845">
                    <c:v>Qtr1</c:v>
                  </c:pt>
                  <c:pt idx="2176">
                    <c:v>Qtr2</c:v>
                  </c:pt>
                  <c:pt idx="2528">
                    <c:v>Qtr3</c:v>
                  </c:pt>
                  <c:pt idx="2863">
                    <c:v>Qtr4</c:v>
                  </c:pt>
                  <c:pt idx="3131">
                    <c:v>Qtr1</c:v>
                  </c:pt>
                  <c:pt idx="3355">
                    <c:v>Qtr2</c:v>
                  </c:pt>
                </c:lvl>
                <c:lvl>
                  <c:pt idx="0">
                    <c:v>2023</c:v>
                  </c:pt>
                  <c:pt idx="470">
                    <c:v>2024</c:v>
                  </c:pt>
                  <c:pt idx="1845">
                    <c:v>2025</c:v>
                  </c:pt>
                  <c:pt idx="3131">
                    <c:v>2026</c:v>
                  </c:pt>
                </c:lvl>
              </c:multiLvlStrCache>
            </c:multiLvlStrRef>
          </c:cat>
          <c:val>
            <c:numRef>
              <c:f>Sheet1!$AH$157:$AH$4492</c:f>
              <c:numCache>
                <c:formatCode>General</c:formatCode>
                <c:ptCount val="3385"/>
                <c:pt idx="0">
                  <c:v>-500</c:v>
                </c:pt>
                <c:pt idx="1">
                  <c:v>-270</c:v>
                </c:pt>
                <c:pt idx="2">
                  <c:v>-5.77</c:v>
                </c:pt>
                <c:pt idx="3">
                  <c:v>-5.3</c:v>
                </c:pt>
                <c:pt idx="4">
                  <c:v>-2.4</c:v>
                </c:pt>
                <c:pt idx="5">
                  <c:v>-1260</c:v>
                </c:pt>
                <c:pt idx="6">
                  <c:v>-1.25</c:v>
                </c:pt>
                <c:pt idx="7">
                  <c:v>-4.5</c:v>
                </c:pt>
                <c:pt idx="8">
                  <c:v>-3.4</c:v>
                </c:pt>
                <c:pt idx="9">
                  <c:v>-5</c:v>
                </c:pt>
                <c:pt idx="10">
                  <c:v>-6.96</c:v>
                </c:pt>
                <c:pt idx="11">
                  <c:v>-6.4</c:v>
                </c:pt>
                <c:pt idx="12">
                  <c:v>-2.99</c:v>
                </c:pt>
                <c:pt idx="13">
                  <c:v>-3</c:v>
                </c:pt>
                <c:pt idx="14">
                  <c:v>-900</c:v>
                </c:pt>
                <c:pt idx="15">
                  <c:v>-1.89</c:v>
                </c:pt>
                <c:pt idx="16">
                  <c:v>-6.62</c:v>
                </c:pt>
                <c:pt idx="17">
                  <c:v>-3.31</c:v>
                </c:pt>
                <c:pt idx="18">
                  <c:v>-1</c:v>
                </c:pt>
                <c:pt idx="19">
                  <c:v>-27.11</c:v>
                </c:pt>
                <c:pt idx="20">
                  <c:v>-10.26</c:v>
                </c:pt>
                <c:pt idx="21">
                  <c:v>-20.76</c:v>
                </c:pt>
                <c:pt idx="22">
                  <c:v>-2.98</c:v>
                </c:pt>
                <c:pt idx="23">
                  <c:v>-8.59</c:v>
                </c:pt>
                <c:pt idx="24">
                  <c:v>-11.05</c:v>
                </c:pt>
                <c:pt idx="25">
                  <c:v>-30.5</c:v>
                </c:pt>
                <c:pt idx="26">
                  <c:v>-16.38</c:v>
                </c:pt>
                <c:pt idx="27">
                  <c:v>-68.06</c:v>
                </c:pt>
                <c:pt idx="28">
                  <c:v>-16.8</c:v>
                </c:pt>
                <c:pt idx="29">
                  <c:v>-1000</c:v>
                </c:pt>
                <c:pt idx="30">
                  <c:v>-750</c:v>
                </c:pt>
                <c:pt idx="31">
                  <c:v>-2.99</c:v>
                </c:pt>
                <c:pt idx="32">
                  <c:v>-1.6</c:v>
                </c:pt>
                <c:pt idx="33">
                  <c:v>-56.61</c:v>
                </c:pt>
                <c:pt idx="34">
                  <c:v>-900</c:v>
                </c:pt>
                <c:pt idx="35">
                  <c:v>-1600</c:v>
                </c:pt>
                <c:pt idx="36">
                  <c:v>-740</c:v>
                </c:pt>
                <c:pt idx="37">
                  <c:v>-21.8</c:v>
                </c:pt>
                <c:pt idx="38">
                  <c:v>-37.96</c:v>
                </c:pt>
                <c:pt idx="39">
                  <c:v>-96.44</c:v>
                </c:pt>
                <c:pt idx="40">
                  <c:v>-39.74</c:v>
                </c:pt>
                <c:pt idx="41">
                  <c:v>-13.63</c:v>
                </c:pt>
                <c:pt idx="42">
                  <c:v>-2.99</c:v>
                </c:pt>
                <c:pt idx="43">
                  <c:v>-36.65</c:v>
                </c:pt>
                <c:pt idx="44">
                  <c:v>-32.15</c:v>
                </c:pt>
                <c:pt idx="45">
                  <c:v>-22.03</c:v>
                </c:pt>
                <c:pt idx="46">
                  <c:v>-75.34</c:v>
                </c:pt>
                <c:pt idx="47">
                  <c:v>-94.74</c:v>
                </c:pt>
                <c:pt idx="48">
                  <c:v>-900</c:v>
                </c:pt>
                <c:pt idx="49">
                  <c:v>-32.74</c:v>
                </c:pt>
                <c:pt idx="50">
                  <c:v>-1.5</c:v>
                </c:pt>
                <c:pt idx="51">
                  <c:v>-5.5</c:v>
                </c:pt>
                <c:pt idx="52">
                  <c:v>-15.8</c:v>
                </c:pt>
                <c:pt idx="53">
                  <c:v>-4.26</c:v>
                </c:pt>
                <c:pt idx="54">
                  <c:v>-28.51</c:v>
                </c:pt>
                <c:pt idx="55">
                  <c:v>-7.1</c:v>
                </c:pt>
                <c:pt idx="56">
                  <c:v>-21.8</c:v>
                </c:pt>
                <c:pt idx="57">
                  <c:v>-12.85</c:v>
                </c:pt>
                <c:pt idx="58">
                  <c:v>-200</c:v>
                </c:pt>
                <c:pt idx="59">
                  <c:v>-3.4</c:v>
                </c:pt>
                <c:pt idx="60">
                  <c:v>-9.61</c:v>
                </c:pt>
                <c:pt idx="61">
                  <c:v>-9.85</c:v>
                </c:pt>
                <c:pt idx="62">
                  <c:v>-2.95</c:v>
                </c:pt>
                <c:pt idx="63">
                  <c:v>-6.2</c:v>
                </c:pt>
                <c:pt idx="64">
                  <c:v>-16.3</c:v>
                </c:pt>
                <c:pt idx="65">
                  <c:v>-21.8</c:v>
                </c:pt>
                <c:pt idx="66">
                  <c:v>-48.2</c:v>
                </c:pt>
                <c:pt idx="67">
                  <c:v>-3.5</c:v>
                </c:pt>
                <c:pt idx="68">
                  <c:v>-5.8</c:v>
                </c:pt>
                <c:pt idx="69">
                  <c:v>-115</c:v>
                </c:pt>
                <c:pt idx="70">
                  <c:v>-4.0999999999999996</c:v>
                </c:pt>
                <c:pt idx="71">
                  <c:v>-6</c:v>
                </c:pt>
                <c:pt idx="72">
                  <c:v>-100</c:v>
                </c:pt>
                <c:pt idx="73">
                  <c:v>-4.5999999999999996</c:v>
                </c:pt>
                <c:pt idx="74">
                  <c:v>-2.4</c:v>
                </c:pt>
                <c:pt idx="75">
                  <c:v>-5.37</c:v>
                </c:pt>
                <c:pt idx="76">
                  <c:v>-6.2</c:v>
                </c:pt>
                <c:pt idx="77">
                  <c:v>-18.8</c:v>
                </c:pt>
                <c:pt idx="78">
                  <c:v>-0.4</c:v>
                </c:pt>
                <c:pt idx="79">
                  <c:v>-4.7</c:v>
                </c:pt>
                <c:pt idx="80">
                  <c:v>-0.33</c:v>
                </c:pt>
                <c:pt idx="81">
                  <c:v>-11.3</c:v>
                </c:pt>
                <c:pt idx="82">
                  <c:v>-500</c:v>
                </c:pt>
                <c:pt idx="83">
                  <c:v>-107.04</c:v>
                </c:pt>
                <c:pt idx="84">
                  <c:v>-260.08999999999997</c:v>
                </c:pt>
                <c:pt idx="85">
                  <c:v>-300</c:v>
                </c:pt>
                <c:pt idx="86">
                  <c:v>-9.0299999999999994</c:v>
                </c:pt>
                <c:pt idx="87">
                  <c:v>-6.5</c:v>
                </c:pt>
                <c:pt idx="88">
                  <c:v>-10.96</c:v>
                </c:pt>
                <c:pt idx="89">
                  <c:v>-23.9</c:v>
                </c:pt>
                <c:pt idx="90">
                  <c:v>-40</c:v>
                </c:pt>
                <c:pt idx="91">
                  <c:v>-6.72</c:v>
                </c:pt>
                <c:pt idx="92">
                  <c:v>-12.73</c:v>
                </c:pt>
                <c:pt idx="93">
                  <c:v>-36.979999999999997</c:v>
                </c:pt>
                <c:pt idx="94">
                  <c:v>-2.99</c:v>
                </c:pt>
                <c:pt idx="95">
                  <c:v>-89.09</c:v>
                </c:pt>
                <c:pt idx="96">
                  <c:v>-400</c:v>
                </c:pt>
                <c:pt idx="97">
                  <c:v>-30</c:v>
                </c:pt>
                <c:pt idx="98">
                  <c:v>-7.99</c:v>
                </c:pt>
                <c:pt idx="99">
                  <c:v>-8.32</c:v>
                </c:pt>
                <c:pt idx="100">
                  <c:v>-13.1</c:v>
                </c:pt>
                <c:pt idx="101">
                  <c:v>-70.17</c:v>
                </c:pt>
                <c:pt idx="102">
                  <c:v>-5.7</c:v>
                </c:pt>
                <c:pt idx="103">
                  <c:v>-25.95</c:v>
                </c:pt>
                <c:pt idx="104">
                  <c:v>-7.5</c:v>
                </c:pt>
                <c:pt idx="105">
                  <c:v>-15</c:v>
                </c:pt>
                <c:pt idx="106">
                  <c:v>-4.72</c:v>
                </c:pt>
                <c:pt idx="107">
                  <c:v>-6.8</c:v>
                </c:pt>
                <c:pt idx="108">
                  <c:v>-2</c:v>
                </c:pt>
                <c:pt idx="109">
                  <c:v>-16.850000000000001</c:v>
                </c:pt>
                <c:pt idx="110">
                  <c:v>-34.200000000000003</c:v>
                </c:pt>
                <c:pt idx="111">
                  <c:v>-4.0999999999999996</c:v>
                </c:pt>
                <c:pt idx="112">
                  <c:v>-1</c:v>
                </c:pt>
                <c:pt idx="113">
                  <c:v>-1.2</c:v>
                </c:pt>
                <c:pt idx="114">
                  <c:v>-7.7</c:v>
                </c:pt>
                <c:pt idx="115">
                  <c:v>-6.8</c:v>
                </c:pt>
                <c:pt idx="116">
                  <c:v>-2.1</c:v>
                </c:pt>
                <c:pt idx="117">
                  <c:v>-3.5</c:v>
                </c:pt>
                <c:pt idx="118">
                  <c:v>-15.65</c:v>
                </c:pt>
                <c:pt idx="119">
                  <c:v>-2.99</c:v>
                </c:pt>
                <c:pt idx="120">
                  <c:v>-4.4000000000000004</c:v>
                </c:pt>
                <c:pt idx="121">
                  <c:v>-4.04</c:v>
                </c:pt>
                <c:pt idx="122">
                  <c:v>-2.6</c:v>
                </c:pt>
                <c:pt idx="123">
                  <c:v>-51</c:v>
                </c:pt>
                <c:pt idx="124">
                  <c:v>-5.39</c:v>
                </c:pt>
                <c:pt idx="125">
                  <c:v>-66</c:v>
                </c:pt>
                <c:pt idx="126">
                  <c:v>-47.51</c:v>
                </c:pt>
                <c:pt idx="127">
                  <c:v>-9.5</c:v>
                </c:pt>
                <c:pt idx="128">
                  <c:v>-200</c:v>
                </c:pt>
                <c:pt idx="129">
                  <c:v>-6</c:v>
                </c:pt>
                <c:pt idx="130">
                  <c:v>-30</c:v>
                </c:pt>
                <c:pt idx="131">
                  <c:v>-7.5</c:v>
                </c:pt>
                <c:pt idx="132">
                  <c:v>-24.14</c:v>
                </c:pt>
                <c:pt idx="133">
                  <c:v>-30.6</c:v>
                </c:pt>
                <c:pt idx="134">
                  <c:v>-2.8</c:v>
                </c:pt>
                <c:pt idx="135">
                  <c:v>-27</c:v>
                </c:pt>
                <c:pt idx="136">
                  <c:v>-56.61</c:v>
                </c:pt>
                <c:pt idx="137">
                  <c:v>-31.94</c:v>
                </c:pt>
                <c:pt idx="138">
                  <c:v>-94.74</c:v>
                </c:pt>
                <c:pt idx="139">
                  <c:v>-900</c:v>
                </c:pt>
                <c:pt idx="140">
                  <c:v>-1400</c:v>
                </c:pt>
                <c:pt idx="141">
                  <c:v>-1.4</c:v>
                </c:pt>
                <c:pt idx="142">
                  <c:v>-3</c:v>
                </c:pt>
                <c:pt idx="143">
                  <c:v>-21.8</c:v>
                </c:pt>
                <c:pt idx="144">
                  <c:v>-4.0599999999999996</c:v>
                </c:pt>
                <c:pt idx="145">
                  <c:v>-11.48</c:v>
                </c:pt>
                <c:pt idx="146">
                  <c:v>-10.42</c:v>
                </c:pt>
                <c:pt idx="147">
                  <c:v>-19.989999999999998</c:v>
                </c:pt>
                <c:pt idx="148">
                  <c:v>-2.14</c:v>
                </c:pt>
                <c:pt idx="149">
                  <c:v>-1.55</c:v>
                </c:pt>
                <c:pt idx="150">
                  <c:v>-13.9</c:v>
                </c:pt>
                <c:pt idx="151">
                  <c:v>-10.15</c:v>
                </c:pt>
                <c:pt idx="152">
                  <c:v>-7.25</c:v>
                </c:pt>
                <c:pt idx="153">
                  <c:v>-17</c:v>
                </c:pt>
                <c:pt idx="154">
                  <c:v>-4</c:v>
                </c:pt>
                <c:pt idx="155">
                  <c:v>-23.99</c:v>
                </c:pt>
                <c:pt idx="156">
                  <c:v>-4</c:v>
                </c:pt>
                <c:pt idx="157">
                  <c:v>-16.3</c:v>
                </c:pt>
                <c:pt idx="158">
                  <c:v>-33.29</c:v>
                </c:pt>
                <c:pt idx="159">
                  <c:v>-16.09</c:v>
                </c:pt>
                <c:pt idx="160">
                  <c:v>-49.13</c:v>
                </c:pt>
                <c:pt idx="161">
                  <c:v>-250</c:v>
                </c:pt>
                <c:pt idx="162">
                  <c:v>-18.96</c:v>
                </c:pt>
                <c:pt idx="163">
                  <c:v>-21.8</c:v>
                </c:pt>
                <c:pt idx="164">
                  <c:v>-1.5</c:v>
                </c:pt>
                <c:pt idx="165">
                  <c:v>-773.52</c:v>
                </c:pt>
                <c:pt idx="166">
                  <c:v>-12.15</c:v>
                </c:pt>
                <c:pt idx="167">
                  <c:v>-4.5</c:v>
                </c:pt>
                <c:pt idx="168">
                  <c:v>-18.8</c:v>
                </c:pt>
                <c:pt idx="169">
                  <c:v>-36.36</c:v>
                </c:pt>
                <c:pt idx="170">
                  <c:v>-97.12</c:v>
                </c:pt>
                <c:pt idx="171">
                  <c:v>-23.15</c:v>
                </c:pt>
                <c:pt idx="172">
                  <c:v>-0.1</c:v>
                </c:pt>
                <c:pt idx="173">
                  <c:v>-12</c:v>
                </c:pt>
                <c:pt idx="174">
                  <c:v>-2.6</c:v>
                </c:pt>
                <c:pt idx="175">
                  <c:v>-1.3</c:v>
                </c:pt>
                <c:pt idx="176">
                  <c:v>-7.5</c:v>
                </c:pt>
                <c:pt idx="177">
                  <c:v>-26</c:v>
                </c:pt>
                <c:pt idx="178">
                  <c:v>-15.95</c:v>
                </c:pt>
                <c:pt idx="179">
                  <c:v>-18.739999999999998</c:v>
                </c:pt>
                <c:pt idx="180">
                  <c:v>-2</c:v>
                </c:pt>
                <c:pt idx="181">
                  <c:v>-18</c:v>
                </c:pt>
                <c:pt idx="182">
                  <c:v>-26.7</c:v>
                </c:pt>
                <c:pt idx="183">
                  <c:v>-300</c:v>
                </c:pt>
                <c:pt idx="184">
                  <c:v>-2.35</c:v>
                </c:pt>
                <c:pt idx="185">
                  <c:v>-3</c:v>
                </c:pt>
                <c:pt idx="186">
                  <c:v>-19.920000000000002</c:v>
                </c:pt>
                <c:pt idx="187">
                  <c:v>-3</c:v>
                </c:pt>
                <c:pt idx="188">
                  <c:v>-11.4</c:v>
                </c:pt>
                <c:pt idx="189">
                  <c:v>-2.7</c:v>
                </c:pt>
                <c:pt idx="190">
                  <c:v>-11.87</c:v>
                </c:pt>
                <c:pt idx="191">
                  <c:v>-0.9</c:v>
                </c:pt>
                <c:pt idx="192">
                  <c:v>-7.99</c:v>
                </c:pt>
                <c:pt idx="193">
                  <c:v>-9.5500000000000007</c:v>
                </c:pt>
                <c:pt idx="194">
                  <c:v>-3.9</c:v>
                </c:pt>
                <c:pt idx="195">
                  <c:v>-4.4000000000000004</c:v>
                </c:pt>
                <c:pt idx="196">
                  <c:v>-3.18</c:v>
                </c:pt>
                <c:pt idx="197">
                  <c:v>-7.71</c:v>
                </c:pt>
                <c:pt idx="198">
                  <c:v>-1.77</c:v>
                </c:pt>
                <c:pt idx="199">
                  <c:v>-12.5</c:v>
                </c:pt>
                <c:pt idx="200">
                  <c:v>-15.5</c:v>
                </c:pt>
                <c:pt idx="201">
                  <c:v>-3.4000000000000004</c:v>
                </c:pt>
                <c:pt idx="202">
                  <c:v>-58.74</c:v>
                </c:pt>
                <c:pt idx="203">
                  <c:v>-11.98</c:v>
                </c:pt>
                <c:pt idx="204">
                  <c:v>-3.82</c:v>
                </c:pt>
                <c:pt idx="205">
                  <c:v>-1.1000000000000001</c:v>
                </c:pt>
                <c:pt idx="206">
                  <c:v>-2.5</c:v>
                </c:pt>
                <c:pt idx="207">
                  <c:v>-8.2899999999999991</c:v>
                </c:pt>
                <c:pt idx="208">
                  <c:v>-4.8</c:v>
                </c:pt>
                <c:pt idx="209">
                  <c:v>-12.42</c:v>
                </c:pt>
                <c:pt idx="210">
                  <c:v>-0.9</c:v>
                </c:pt>
                <c:pt idx="211">
                  <c:v>-2.6</c:v>
                </c:pt>
                <c:pt idx="212">
                  <c:v>-74.959999999999994</c:v>
                </c:pt>
                <c:pt idx="213">
                  <c:v>-3.8</c:v>
                </c:pt>
                <c:pt idx="214">
                  <c:v>-1.8</c:v>
                </c:pt>
                <c:pt idx="215">
                  <c:v>-2.4</c:v>
                </c:pt>
                <c:pt idx="216">
                  <c:v>-8.3699999999999992</c:v>
                </c:pt>
                <c:pt idx="217">
                  <c:v>-10.75</c:v>
                </c:pt>
                <c:pt idx="218">
                  <c:v>-250</c:v>
                </c:pt>
                <c:pt idx="219">
                  <c:v>-4.0599999999999996</c:v>
                </c:pt>
                <c:pt idx="220">
                  <c:v>-0.9</c:v>
                </c:pt>
                <c:pt idx="221">
                  <c:v>-224.21</c:v>
                </c:pt>
                <c:pt idx="222">
                  <c:v>-47.82</c:v>
                </c:pt>
                <c:pt idx="223">
                  <c:v>-47.82</c:v>
                </c:pt>
                <c:pt idx="224">
                  <c:v>-2.99</c:v>
                </c:pt>
                <c:pt idx="225">
                  <c:v>-5.8</c:v>
                </c:pt>
                <c:pt idx="226">
                  <c:v>-68.05</c:v>
                </c:pt>
                <c:pt idx="227">
                  <c:v>-79.59</c:v>
                </c:pt>
                <c:pt idx="228">
                  <c:v>-33.200000000000003</c:v>
                </c:pt>
                <c:pt idx="229">
                  <c:v>-3.58</c:v>
                </c:pt>
                <c:pt idx="230">
                  <c:v>-1.45</c:v>
                </c:pt>
                <c:pt idx="231">
                  <c:v>-1.3</c:v>
                </c:pt>
                <c:pt idx="232">
                  <c:v>-23.07</c:v>
                </c:pt>
                <c:pt idx="233">
                  <c:v>-2.63</c:v>
                </c:pt>
                <c:pt idx="234">
                  <c:v>-21.39</c:v>
                </c:pt>
                <c:pt idx="235">
                  <c:v>-0.9</c:v>
                </c:pt>
                <c:pt idx="236">
                  <c:v>-6.05</c:v>
                </c:pt>
                <c:pt idx="237">
                  <c:v>-5</c:v>
                </c:pt>
                <c:pt idx="238">
                  <c:v>-2</c:v>
                </c:pt>
                <c:pt idx="239">
                  <c:v>-56.61</c:v>
                </c:pt>
                <c:pt idx="240">
                  <c:v>-28.55</c:v>
                </c:pt>
                <c:pt idx="241">
                  <c:v>-57.769999999999996</c:v>
                </c:pt>
                <c:pt idx="242">
                  <c:v>-900</c:v>
                </c:pt>
                <c:pt idx="243">
                  <c:v>-2.65</c:v>
                </c:pt>
                <c:pt idx="244">
                  <c:v>-0.9</c:v>
                </c:pt>
                <c:pt idx="245">
                  <c:v>-3.91</c:v>
                </c:pt>
                <c:pt idx="246">
                  <c:v>-4.8</c:v>
                </c:pt>
                <c:pt idx="247">
                  <c:v>-25.99</c:v>
                </c:pt>
                <c:pt idx="248">
                  <c:v>-94.74</c:v>
                </c:pt>
                <c:pt idx="249">
                  <c:v>-8</c:v>
                </c:pt>
                <c:pt idx="250">
                  <c:v>-1450</c:v>
                </c:pt>
                <c:pt idx="251">
                  <c:v>-3.2</c:v>
                </c:pt>
                <c:pt idx="252">
                  <c:v>-0.89</c:v>
                </c:pt>
                <c:pt idx="253">
                  <c:v>-11.76</c:v>
                </c:pt>
                <c:pt idx="254">
                  <c:v>-21.87</c:v>
                </c:pt>
                <c:pt idx="255">
                  <c:v>-4.8</c:v>
                </c:pt>
                <c:pt idx="256">
                  <c:v>-15.85</c:v>
                </c:pt>
                <c:pt idx="257">
                  <c:v>-5.65</c:v>
                </c:pt>
                <c:pt idx="258">
                  <c:v>-1.95</c:v>
                </c:pt>
                <c:pt idx="259">
                  <c:v>-13.11</c:v>
                </c:pt>
                <c:pt idx="260">
                  <c:v>-0.69</c:v>
                </c:pt>
                <c:pt idx="261">
                  <c:v>-7.9</c:v>
                </c:pt>
                <c:pt idx="262">
                  <c:v>-6.1</c:v>
                </c:pt>
                <c:pt idx="263">
                  <c:v>-21.8</c:v>
                </c:pt>
                <c:pt idx="264">
                  <c:v>-40</c:v>
                </c:pt>
                <c:pt idx="265">
                  <c:v>-5.55</c:v>
                </c:pt>
                <c:pt idx="266">
                  <c:v>-0.85</c:v>
                </c:pt>
                <c:pt idx="267">
                  <c:v>-4.5999999999999996</c:v>
                </c:pt>
                <c:pt idx="268">
                  <c:v>-9.52</c:v>
                </c:pt>
                <c:pt idx="269">
                  <c:v>-1.1000000000000001</c:v>
                </c:pt>
                <c:pt idx="270">
                  <c:v>-12.85</c:v>
                </c:pt>
                <c:pt idx="271">
                  <c:v>-4.3499999999999996</c:v>
                </c:pt>
                <c:pt idx="272">
                  <c:v>-4.42</c:v>
                </c:pt>
                <c:pt idx="273">
                  <c:v>-23.3</c:v>
                </c:pt>
                <c:pt idx="274">
                  <c:v>-9.94</c:v>
                </c:pt>
                <c:pt idx="275">
                  <c:v>-32.950000000000003</c:v>
                </c:pt>
                <c:pt idx="276">
                  <c:v>-4.2300000000000004</c:v>
                </c:pt>
                <c:pt idx="277">
                  <c:v>-30</c:v>
                </c:pt>
                <c:pt idx="278">
                  <c:v>-6.3</c:v>
                </c:pt>
                <c:pt idx="279">
                  <c:v>-15.4</c:v>
                </c:pt>
                <c:pt idx="280">
                  <c:v>-13.3</c:v>
                </c:pt>
                <c:pt idx="281">
                  <c:v>-9.3000000000000007</c:v>
                </c:pt>
                <c:pt idx="282">
                  <c:v>-5.5</c:v>
                </c:pt>
                <c:pt idx="283">
                  <c:v>-21.8</c:v>
                </c:pt>
                <c:pt idx="284">
                  <c:v>-8.5</c:v>
                </c:pt>
                <c:pt idx="285">
                  <c:v>-2.5</c:v>
                </c:pt>
                <c:pt idx="286">
                  <c:v>-12</c:v>
                </c:pt>
                <c:pt idx="287">
                  <c:v>-16.5</c:v>
                </c:pt>
                <c:pt idx="288">
                  <c:v>-89.2</c:v>
                </c:pt>
                <c:pt idx="289">
                  <c:v>-6.73</c:v>
                </c:pt>
                <c:pt idx="290">
                  <c:v>-16</c:v>
                </c:pt>
                <c:pt idx="291">
                  <c:v>-4.0599999999999996</c:v>
                </c:pt>
                <c:pt idx="292">
                  <c:v>-773.52</c:v>
                </c:pt>
                <c:pt idx="293">
                  <c:v>-4.3</c:v>
                </c:pt>
                <c:pt idx="294">
                  <c:v>-4.0599999999999996</c:v>
                </c:pt>
                <c:pt idx="295">
                  <c:v>-10.59</c:v>
                </c:pt>
                <c:pt idx="296">
                  <c:v>-7.3500000000000005</c:v>
                </c:pt>
                <c:pt idx="297">
                  <c:v>-10.51</c:v>
                </c:pt>
                <c:pt idx="298">
                  <c:v>-19.329999999999998</c:v>
                </c:pt>
                <c:pt idx="299">
                  <c:v>-6</c:v>
                </c:pt>
                <c:pt idx="300">
                  <c:v>-26.05</c:v>
                </c:pt>
                <c:pt idx="301">
                  <c:v>-24.909999999999997</c:v>
                </c:pt>
                <c:pt idx="302">
                  <c:v>-8.6</c:v>
                </c:pt>
                <c:pt idx="303">
                  <c:v>-45.96</c:v>
                </c:pt>
                <c:pt idx="304">
                  <c:v>-3.47</c:v>
                </c:pt>
                <c:pt idx="305">
                  <c:v>-35.6</c:v>
                </c:pt>
                <c:pt idx="306">
                  <c:v>-5.21</c:v>
                </c:pt>
                <c:pt idx="307">
                  <c:v>-294</c:v>
                </c:pt>
                <c:pt idx="308">
                  <c:v>-57.75</c:v>
                </c:pt>
                <c:pt idx="309">
                  <c:v>-13.95</c:v>
                </c:pt>
                <c:pt idx="310">
                  <c:v>-7.99</c:v>
                </c:pt>
                <c:pt idx="311">
                  <c:v>-33.799999999999997</c:v>
                </c:pt>
                <c:pt idx="312">
                  <c:v>-110</c:v>
                </c:pt>
                <c:pt idx="313">
                  <c:v>-560</c:v>
                </c:pt>
                <c:pt idx="314">
                  <c:v>-21.78</c:v>
                </c:pt>
                <c:pt idx="315">
                  <c:v>-4.5</c:v>
                </c:pt>
                <c:pt idx="316">
                  <c:v>-37.56</c:v>
                </c:pt>
                <c:pt idx="317">
                  <c:v>-74</c:v>
                </c:pt>
                <c:pt idx="318">
                  <c:v>-146.63</c:v>
                </c:pt>
                <c:pt idx="319">
                  <c:v>-8.92</c:v>
                </c:pt>
                <c:pt idx="320">
                  <c:v>-23.38</c:v>
                </c:pt>
                <c:pt idx="321">
                  <c:v>-11.55</c:v>
                </c:pt>
                <c:pt idx="322">
                  <c:v>-13.1</c:v>
                </c:pt>
                <c:pt idx="323">
                  <c:v>-18.13</c:v>
                </c:pt>
                <c:pt idx="324">
                  <c:v>-5.5</c:v>
                </c:pt>
                <c:pt idx="325">
                  <c:v>-3.5</c:v>
                </c:pt>
                <c:pt idx="326">
                  <c:v>-36.1</c:v>
                </c:pt>
                <c:pt idx="327">
                  <c:v>-2.7</c:v>
                </c:pt>
                <c:pt idx="328">
                  <c:v>-7.98</c:v>
                </c:pt>
                <c:pt idx="329">
                  <c:v>-30.3</c:v>
                </c:pt>
                <c:pt idx="330">
                  <c:v>-32.9</c:v>
                </c:pt>
                <c:pt idx="331">
                  <c:v>-7.2</c:v>
                </c:pt>
                <c:pt idx="332">
                  <c:v>-2.5</c:v>
                </c:pt>
                <c:pt idx="333">
                  <c:v>-41.1</c:v>
                </c:pt>
                <c:pt idx="334">
                  <c:v>-6.3</c:v>
                </c:pt>
                <c:pt idx="335">
                  <c:v>-1.1000000000000001</c:v>
                </c:pt>
                <c:pt idx="336">
                  <c:v>-22.88</c:v>
                </c:pt>
                <c:pt idx="337">
                  <c:v>-18.989999999999998</c:v>
                </c:pt>
                <c:pt idx="338">
                  <c:v>-2.99</c:v>
                </c:pt>
                <c:pt idx="339">
                  <c:v>-0.9</c:v>
                </c:pt>
                <c:pt idx="340">
                  <c:v>-7</c:v>
                </c:pt>
                <c:pt idx="341">
                  <c:v>-1.65</c:v>
                </c:pt>
                <c:pt idx="342">
                  <c:v>-1.99</c:v>
                </c:pt>
                <c:pt idx="343">
                  <c:v>-5.55</c:v>
                </c:pt>
                <c:pt idx="344">
                  <c:v>-4</c:v>
                </c:pt>
                <c:pt idx="345">
                  <c:v>-2</c:v>
                </c:pt>
                <c:pt idx="346">
                  <c:v>-26.7</c:v>
                </c:pt>
                <c:pt idx="347">
                  <c:v>-22.78</c:v>
                </c:pt>
                <c:pt idx="348">
                  <c:v>-3.9</c:v>
                </c:pt>
                <c:pt idx="349">
                  <c:v>-56.61</c:v>
                </c:pt>
                <c:pt idx="350">
                  <c:v>-34.75</c:v>
                </c:pt>
                <c:pt idx="351">
                  <c:v>-54.03</c:v>
                </c:pt>
                <c:pt idx="352">
                  <c:v>-3.4</c:v>
                </c:pt>
                <c:pt idx="353">
                  <c:v>-12.4</c:v>
                </c:pt>
                <c:pt idx="354">
                  <c:v>-26.78</c:v>
                </c:pt>
                <c:pt idx="355">
                  <c:v>-19.600000000000001</c:v>
                </c:pt>
                <c:pt idx="356">
                  <c:v>-28.79</c:v>
                </c:pt>
                <c:pt idx="357">
                  <c:v>-5.69</c:v>
                </c:pt>
                <c:pt idx="358">
                  <c:v>-94.74</c:v>
                </c:pt>
                <c:pt idx="359">
                  <c:v>-900</c:v>
                </c:pt>
                <c:pt idx="360">
                  <c:v>-16</c:v>
                </c:pt>
                <c:pt idx="361">
                  <c:v>-3.59</c:v>
                </c:pt>
                <c:pt idx="362">
                  <c:v>-36.979999999999997</c:v>
                </c:pt>
                <c:pt idx="363">
                  <c:v>-1.8</c:v>
                </c:pt>
                <c:pt idx="364">
                  <c:v>-23.94</c:v>
                </c:pt>
                <c:pt idx="365">
                  <c:v>-11.98</c:v>
                </c:pt>
                <c:pt idx="366">
                  <c:v>-19.190000000000001</c:v>
                </c:pt>
                <c:pt idx="367">
                  <c:v>-3.1</c:v>
                </c:pt>
                <c:pt idx="368">
                  <c:v>-68.02</c:v>
                </c:pt>
                <c:pt idx="369">
                  <c:v>-19.989999999999998</c:v>
                </c:pt>
                <c:pt idx="370">
                  <c:v>-800</c:v>
                </c:pt>
                <c:pt idx="371">
                  <c:v>-25.04</c:v>
                </c:pt>
                <c:pt idx="372">
                  <c:v>-14.08</c:v>
                </c:pt>
                <c:pt idx="373">
                  <c:v>-0.9</c:v>
                </c:pt>
                <c:pt idx="374">
                  <c:v>-74.89</c:v>
                </c:pt>
                <c:pt idx="375">
                  <c:v>-9.1999999999999993</c:v>
                </c:pt>
                <c:pt idx="376">
                  <c:v>-23.55</c:v>
                </c:pt>
                <c:pt idx="377">
                  <c:v>-21.8</c:v>
                </c:pt>
                <c:pt idx="378">
                  <c:v>-11.8</c:v>
                </c:pt>
                <c:pt idx="379">
                  <c:v>-12</c:v>
                </c:pt>
                <c:pt idx="380">
                  <c:v>-25.65</c:v>
                </c:pt>
                <c:pt idx="381">
                  <c:v>-6.9</c:v>
                </c:pt>
                <c:pt idx="382">
                  <c:v>-2</c:v>
                </c:pt>
                <c:pt idx="383">
                  <c:v>-8</c:v>
                </c:pt>
                <c:pt idx="384">
                  <c:v>-11</c:v>
                </c:pt>
                <c:pt idx="385">
                  <c:v>-1200</c:v>
                </c:pt>
                <c:pt idx="386">
                  <c:v>-5.86</c:v>
                </c:pt>
                <c:pt idx="387">
                  <c:v>-1.1499999999999999</c:v>
                </c:pt>
                <c:pt idx="388">
                  <c:v>-7</c:v>
                </c:pt>
                <c:pt idx="389">
                  <c:v>-5.4</c:v>
                </c:pt>
                <c:pt idx="390">
                  <c:v>-12.6</c:v>
                </c:pt>
                <c:pt idx="391">
                  <c:v>-5</c:v>
                </c:pt>
                <c:pt idx="392">
                  <c:v>-16.5</c:v>
                </c:pt>
                <c:pt idx="393">
                  <c:v>-40.700000000000003</c:v>
                </c:pt>
                <c:pt idx="394">
                  <c:v>-12</c:v>
                </c:pt>
                <c:pt idx="395">
                  <c:v>-45.99</c:v>
                </c:pt>
                <c:pt idx="396">
                  <c:v>-25.95</c:v>
                </c:pt>
                <c:pt idx="397">
                  <c:v>-21.8</c:v>
                </c:pt>
                <c:pt idx="398">
                  <c:v>-2</c:v>
                </c:pt>
                <c:pt idx="399">
                  <c:v>-27.549999999999997</c:v>
                </c:pt>
                <c:pt idx="400">
                  <c:v>-20.66</c:v>
                </c:pt>
                <c:pt idx="401">
                  <c:v>-773.52</c:v>
                </c:pt>
                <c:pt idx="402">
                  <c:v>-900</c:v>
                </c:pt>
                <c:pt idx="403">
                  <c:v>-1.4</c:v>
                </c:pt>
                <c:pt idx="404">
                  <c:v>-5.86</c:v>
                </c:pt>
                <c:pt idx="405">
                  <c:v>-8.6</c:v>
                </c:pt>
                <c:pt idx="406">
                  <c:v>-8.4499999999999993</c:v>
                </c:pt>
                <c:pt idx="407">
                  <c:v>-2.5</c:v>
                </c:pt>
                <c:pt idx="408">
                  <c:v>-0.9</c:v>
                </c:pt>
                <c:pt idx="409">
                  <c:v>-12.45</c:v>
                </c:pt>
                <c:pt idx="410">
                  <c:v>-12.45</c:v>
                </c:pt>
                <c:pt idx="411">
                  <c:v>-23.09</c:v>
                </c:pt>
                <c:pt idx="412">
                  <c:v>-2.63</c:v>
                </c:pt>
                <c:pt idx="413">
                  <c:v>-3.91</c:v>
                </c:pt>
                <c:pt idx="414">
                  <c:v>-7.49</c:v>
                </c:pt>
                <c:pt idx="415">
                  <c:v>-2.2400000000000002</c:v>
                </c:pt>
                <c:pt idx="416">
                  <c:v>-1.35</c:v>
                </c:pt>
                <c:pt idx="417">
                  <c:v>-2.1</c:v>
                </c:pt>
                <c:pt idx="418">
                  <c:v>-23.82</c:v>
                </c:pt>
                <c:pt idx="419">
                  <c:v>-5.25</c:v>
                </c:pt>
                <c:pt idx="420">
                  <c:v>-3</c:v>
                </c:pt>
                <c:pt idx="421">
                  <c:v>-19.57</c:v>
                </c:pt>
                <c:pt idx="422">
                  <c:v>-7.3</c:v>
                </c:pt>
                <c:pt idx="423">
                  <c:v>-1.8</c:v>
                </c:pt>
                <c:pt idx="424">
                  <c:v>-400</c:v>
                </c:pt>
                <c:pt idx="425">
                  <c:v>-11.25</c:v>
                </c:pt>
                <c:pt idx="426">
                  <c:v>-2.35</c:v>
                </c:pt>
                <c:pt idx="427">
                  <c:v>-12.6</c:v>
                </c:pt>
                <c:pt idx="428">
                  <c:v>-7.99</c:v>
                </c:pt>
                <c:pt idx="429">
                  <c:v>-10.15</c:v>
                </c:pt>
                <c:pt idx="430">
                  <c:v>-13.65</c:v>
                </c:pt>
                <c:pt idx="431">
                  <c:v>-21</c:v>
                </c:pt>
                <c:pt idx="432">
                  <c:v>-0.01</c:v>
                </c:pt>
                <c:pt idx="433">
                  <c:v>-2.9</c:v>
                </c:pt>
                <c:pt idx="434">
                  <c:v>-71.989999999999995</c:v>
                </c:pt>
                <c:pt idx="435">
                  <c:v>-1.75</c:v>
                </c:pt>
                <c:pt idx="436">
                  <c:v>-74</c:v>
                </c:pt>
                <c:pt idx="437">
                  <c:v>-14.99</c:v>
                </c:pt>
                <c:pt idx="438">
                  <c:v>-5.7</c:v>
                </c:pt>
                <c:pt idx="439">
                  <c:v>-87.97</c:v>
                </c:pt>
                <c:pt idx="440">
                  <c:v>-29.9</c:v>
                </c:pt>
                <c:pt idx="441">
                  <c:v>-19.13</c:v>
                </c:pt>
                <c:pt idx="442">
                  <c:v>-8.1199999999999992</c:v>
                </c:pt>
                <c:pt idx="443">
                  <c:v>-54.1</c:v>
                </c:pt>
                <c:pt idx="444">
                  <c:v>-49.4</c:v>
                </c:pt>
                <c:pt idx="445">
                  <c:v>-5.09</c:v>
                </c:pt>
                <c:pt idx="446">
                  <c:v>-21.5</c:v>
                </c:pt>
                <c:pt idx="447">
                  <c:v>-7.81</c:v>
                </c:pt>
                <c:pt idx="448">
                  <c:v>-12</c:v>
                </c:pt>
                <c:pt idx="449">
                  <c:v>-3.34</c:v>
                </c:pt>
                <c:pt idx="450">
                  <c:v>-65.8</c:v>
                </c:pt>
                <c:pt idx="451">
                  <c:v>-10.45</c:v>
                </c:pt>
                <c:pt idx="452">
                  <c:v>-22.73</c:v>
                </c:pt>
                <c:pt idx="453">
                  <c:v>-16</c:v>
                </c:pt>
                <c:pt idx="454">
                  <c:v>-23.4</c:v>
                </c:pt>
                <c:pt idx="455">
                  <c:v>-3</c:v>
                </c:pt>
                <c:pt idx="456">
                  <c:v>-36.270000000000003</c:v>
                </c:pt>
                <c:pt idx="457">
                  <c:v>-33.549999999999997</c:v>
                </c:pt>
                <c:pt idx="458">
                  <c:v>-2.6</c:v>
                </c:pt>
                <c:pt idx="459">
                  <c:v>-21.8</c:v>
                </c:pt>
                <c:pt idx="460">
                  <c:v>-2.99</c:v>
                </c:pt>
                <c:pt idx="461">
                  <c:v>-2</c:v>
                </c:pt>
                <c:pt idx="462">
                  <c:v>-30.3</c:v>
                </c:pt>
                <c:pt idx="463">
                  <c:v>-17.09</c:v>
                </c:pt>
                <c:pt idx="464">
                  <c:v>-25.62</c:v>
                </c:pt>
                <c:pt idx="465">
                  <c:v>-1.8</c:v>
                </c:pt>
                <c:pt idx="466">
                  <c:v>-25</c:v>
                </c:pt>
                <c:pt idx="467">
                  <c:v>-24.43</c:v>
                </c:pt>
                <c:pt idx="468">
                  <c:v>-1.75</c:v>
                </c:pt>
                <c:pt idx="469">
                  <c:v>-24.68</c:v>
                </c:pt>
                <c:pt idx="470">
                  <c:v>-900</c:v>
                </c:pt>
                <c:pt idx="471">
                  <c:v>-12.6</c:v>
                </c:pt>
                <c:pt idx="472">
                  <c:v>-25.1</c:v>
                </c:pt>
                <c:pt idx="473">
                  <c:v>-3.79</c:v>
                </c:pt>
                <c:pt idx="474">
                  <c:v>-56.61</c:v>
                </c:pt>
                <c:pt idx="475">
                  <c:v>-31.35</c:v>
                </c:pt>
                <c:pt idx="476">
                  <c:v>-68.319999999999993</c:v>
                </c:pt>
                <c:pt idx="477">
                  <c:v>-94.74</c:v>
                </c:pt>
                <c:pt idx="478">
                  <c:v>-17.149999999999999</c:v>
                </c:pt>
                <c:pt idx="479">
                  <c:v>-54.73</c:v>
                </c:pt>
                <c:pt idx="480">
                  <c:v>-19.600000000000001</c:v>
                </c:pt>
                <c:pt idx="481">
                  <c:v>-3.35</c:v>
                </c:pt>
                <c:pt idx="482">
                  <c:v>-35.31</c:v>
                </c:pt>
                <c:pt idx="483">
                  <c:v>-8</c:v>
                </c:pt>
                <c:pt idx="484">
                  <c:v>-5</c:v>
                </c:pt>
                <c:pt idx="485">
                  <c:v>-10.1</c:v>
                </c:pt>
                <c:pt idx="486">
                  <c:v>-32.630000000000003</c:v>
                </c:pt>
                <c:pt idx="487">
                  <c:v>-7.81</c:v>
                </c:pt>
                <c:pt idx="488">
                  <c:v>-21.8</c:v>
                </c:pt>
                <c:pt idx="489">
                  <c:v>-24.1</c:v>
                </c:pt>
                <c:pt idx="490">
                  <c:v>-47.43</c:v>
                </c:pt>
                <c:pt idx="491">
                  <c:v>-6.2</c:v>
                </c:pt>
                <c:pt idx="492">
                  <c:v>-14.95</c:v>
                </c:pt>
                <c:pt idx="493">
                  <c:v>-41.85</c:v>
                </c:pt>
                <c:pt idx="494">
                  <c:v>-5.99</c:v>
                </c:pt>
                <c:pt idx="495">
                  <c:v>-1.8</c:v>
                </c:pt>
                <c:pt idx="496">
                  <c:v>-80.02</c:v>
                </c:pt>
                <c:pt idx="497">
                  <c:v>-26.97</c:v>
                </c:pt>
                <c:pt idx="498">
                  <c:v>-21.8</c:v>
                </c:pt>
                <c:pt idx="499">
                  <c:v>-1300</c:v>
                </c:pt>
                <c:pt idx="500">
                  <c:v>-4.0999999999999996</c:v>
                </c:pt>
                <c:pt idx="501">
                  <c:v>-15.6</c:v>
                </c:pt>
                <c:pt idx="502">
                  <c:v>-9.85</c:v>
                </c:pt>
                <c:pt idx="503">
                  <c:v>-45.05</c:v>
                </c:pt>
                <c:pt idx="504">
                  <c:v>-2.2999999999999998</c:v>
                </c:pt>
                <c:pt idx="505">
                  <c:v>-11.5</c:v>
                </c:pt>
                <c:pt idx="506">
                  <c:v>-5.6</c:v>
                </c:pt>
                <c:pt idx="507">
                  <c:v>-27.5</c:v>
                </c:pt>
                <c:pt idx="508">
                  <c:v>-773.52</c:v>
                </c:pt>
                <c:pt idx="509">
                  <c:v>-27</c:v>
                </c:pt>
                <c:pt idx="510">
                  <c:v>-44.1</c:v>
                </c:pt>
                <c:pt idx="511">
                  <c:v>-6.9</c:v>
                </c:pt>
                <c:pt idx="512">
                  <c:v>-6.1</c:v>
                </c:pt>
                <c:pt idx="513">
                  <c:v>-29.7</c:v>
                </c:pt>
                <c:pt idx="514">
                  <c:v>-24.7</c:v>
                </c:pt>
                <c:pt idx="515">
                  <c:v>-21.44</c:v>
                </c:pt>
                <c:pt idx="516">
                  <c:v>-5.7</c:v>
                </c:pt>
                <c:pt idx="517">
                  <c:v>-3.5</c:v>
                </c:pt>
                <c:pt idx="518">
                  <c:v>-22.34</c:v>
                </c:pt>
                <c:pt idx="519">
                  <c:v>-27.4</c:v>
                </c:pt>
                <c:pt idx="520">
                  <c:v>-1.28</c:v>
                </c:pt>
                <c:pt idx="521">
                  <c:v>-4</c:v>
                </c:pt>
                <c:pt idx="522">
                  <c:v>-70.599999999999994</c:v>
                </c:pt>
                <c:pt idx="523">
                  <c:v>-6.6</c:v>
                </c:pt>
                <c:pt idx="524">
                  <c:v>-8.42</c:v>
                </c:pt>
                <c:pt idx="525">
                  <c:v>-5.55</c:v>
                </c:pt>
                <c:pt idx="526">
                  <c:v>-12.2</c:v>
                </c:pt>
                <c:pt idx="527">
                  <c:v>-14.61</c:v>
                </c:pt>
                <c:pt idx="528">
                  <c:v>-21</c:v>
                </c:pt>
                <c:pt idx="529">
                  <c:v>-54.3</c:v>
                </c:pt>
                <c:pt idx="530">
                  <c:v>-10.35</c:v>
                </c:pt>
                <c:pt idx="531">
                  <c:v>-7.99</c:v>
                </c:pt>
                <c:pt idx="532">
                  <c:v>-9.76</c:v>
                </c:pt>
                <c:pt idx="533">
                  <c:v>-17.21</c:v>
                </c:pt>
                <c:pt idx="534">
                  <c:v>-79.83</c:v>
                </c:pt>
                <c:pt idx="535">
                  <c:v>-7.42</c:v>
                </c:pt>
                <c:pt idx="536">
                  <c:v>-3.2</c:v>
                </c:pt>
                <c:pt idx="537">
                  <c:v>-62.2</c:v>
                </c:pt>
                <c:pt idx="538">
                  <c:v>-14</c:v>
                </c:pt>
                <c:pt idx="539">
                  <c:v>-2.4</c:v>
                </c:pt>
                <c:pt idx="540">
                  <c:v>-1.3</c:v>
                </c:pt>
                <c:pt idx="541">
                  <c:v>-13.3</c:v>
                </c:pt>
                <c:pt idx="542">
                  <c:v>-74</c:v>
                </c:pt>
                <c:pt idx="543">
                  <c:v>-21</c:v>
                </c:pt>
                <c:pt idx="544">
                  <c:v>-2.94</c:v>
                </c:pt>
                <c:pt idx="545">
                  <c:v>-9.84</c:v>
                </c:pt>
                <c:pt idx="546">
                  <c:v>-8.61</c:v>
                </c:pt>
                <c:pt idx="547">
                  <c:v>-17.95</c:v>
                </c:pt>
                <c:pt idx="548">
                  <c:v>-0.28999999999999998</c:v>
                </c:pt>
                <c:pt idx="549">
                  <c:v>-7.62</c:v>
                </c:pt>
                <c:pt idx="550">
                  <c:v>-3.4</c:v>
                </c:pt>
                <c:pt idx="551">
                  <c:v>-11.37</c:v>
                </c:pt>
                <c:pt idx="552">
                  <c:v>-6.12</c:v>
                </c:pt>
                <c:pt idx="553">
                  <c:v>-100</c:v>
                </c:pt>
                <c:pt idx="554">
                  <c:v>-2.99</c:v>
                </c:pt>
                <c:pt idx="555">
                  <c:v>-4</c:v>
                </c:pt>
                <c:pt idx="556">
                  <c:v>-7.65</c:v>
                </c:pt>
                <c:pt idx="557">
                  <c:v>-14.95</c:v>
                </c:pt>
                <c:pt idx="558">
                  <c:v>-0.22</c:v>
                </c:pt>
                <c:pt idx="559">
                  <c:v>-56.61</c:v>
                </c:pt>
                <c:pt idx="560">
                  <c:v>-31.15</c:v>
                </c:pt>
                <c:pt idx="561">
                  <c:v>-68.319999999999993</c:v>
                </c:pt>
                <c:pt idx="562">
                  <c:v>-3</c:v>
                </c:pt>
                <c:pt idx="563">
                  <c:v>-0.7</c:v>
                </c:pt>
                <c:pt idx="564">
                  <c:v>-94.74</c:v>
                </c:pt>
                <c:pt idx="565">
                  <c:v>-900</c:v>
                </c:pt>
                <c:pt idx="566">
                  <c:v>-11.25</c:v>
                </c:pt>
                <c:pt idx="567">
                  <c:v>-13.4</c:v>
                </c:pt>
                <c:pt idx="568">
                  <c:v>-12.9</c:v>
                </c:pt>
                <c:pt idx="569">
                  <c:v>-6</c:v>
                </c:pt>
                <c:pt idx="570">
                  <c:v>-1.99</c:v>
                </c:pt>
                <c:pt idx="571">
                  <c:v>-44.2</c:v>
                </c:pt>
                <c:pt idx="572">
                  <c:v>-33.56</c:v>
                </c:pt>
                <c:pt idx="573">
                  <c:v>-32.9</c:v>
                </c:pt>
                <c:pt idx="574">
                  <c:v>-8.4499999999999993</c:v>
                </c:pt>
                <c:pt idx="575">
                  <c:v>-3</c:v>
                </c:pt>
                <c:pt idx="576">
                  <c:v>-1500</c:v>
                </c:pt>
                <c:pt idx="577">
                  <c:v>-0.9</c:v>
                </c:pt>
                <c:pt idx="578">
                  <c:v>-12.2</c:v>
                </c:pt>
                <c:pt idx="579">
                  <c:v>-4</c:v>
                </c:pt>
                <c:pt idx="580">
                  <c:v>-21</c:v>
                </c:pt>
                <c:pt idx="581">
                  <c:v>-43.6</c:v>
                </c:pt>
                <c:pt idx="582">
                  <c:v>-0.9</c:v>
                </c:pt>
                <c:pt idx="583">
                  <c:v>-2.5</c:v>
                </c:pt>
                <c:pt idx="584">
                  <c:v>-11.84</c:v>
                </c:pt>
                <c:pt idx="585">
                  <c:v>-17.2</c:v>
                </c:pt>
                <c:pt idx="586">
                  <c:v>-16</c:v>
                </c:pt>
                <c:pt idx="587">
                  <c:v>-18.55</c:v>
                </c:pt>
                <c:pt idx="588">
                  <c:v>-11.5</c:v>
                </c:pt>
                <c:pt idx="589">
                  <c:v>-3.3</c:v>
                </c:pt>
                <c:pt idx="590">
                  <c:v>-4.0999999999999996</c:v>
                </c:pt>
                <c:pt idx="591">
                  <c:v>-73.37</c:v>
                </c:pt>
                <c:pt idx="592">
                  <c:v>-3.5</c:v>
                </c:pt>
                <c:pt idx="593">
                  <c:v>-47.95</c:v>
                </c:pt>
                <c:pt idx="594">
                  <c:v>-4</c:v>
                </c:pt>
                <c:pt idx="595">
                  <c:v>-2.1</c:v>
                </c:pt>
                <c:pt idx="596">
                  <c:v>-15.5</c:v>
                </c:pt>
                <c:pt idx="597">
                  <c:v>-101.75</c:v>
                </c:pt>
                <c:pt idx="598">
                  <c:v>-29</c:v>
                </c:pt>
                <c:pt idx="599">
                  <c:v>-5</c:v>
                </c:pt>
                <c:pt idx="600">
                  <c:v>-18.97</c:v>
                </c:pt>
                <c:pt idx="601">
                  <c:v>-16.91</c:v>
                </c:pt>
                <c:pt idx="602">
                  <c:v>-4.4400000000000004</c:v>
                </c:pt>
                <c:pt idx="603">
                  <c:v>-4.2</c:v>
                </c:pt>
                <c:pt idx="604">
                  <c:v>-2.7</c:v>
                </c:pt>
                <c:pt idx="605">
                  <c:v>-137.99</c:v>
                </c:pt>
                <c:pt idx="606">
                  <c:v>-16.25</c:v>
                </c:pt>
                <c:pt idx="607">
                  <c:v>-1.1499999999999999</c:v>
                </c:pt>
                <c:pt idx="608">
                  <c:v>-0.9</c:v>
                </c:pt>
                <c:pt idx="609">
                  <c:v>-773.52</c:v>
                </c:pt>
                <c:pt idx="610">
                  <c:v>-25</c:v>
                </c:pt>
                <c:pt idx="611">
                  <c:v>-4.75</c:v>
                </c:pt>
                <c:pt idx="612">
                  <c:v>-1.3</c:v>
                </c:pt>
                <c:pt idx="613">
                  <c:v>-10.5</c:v>
                </c:pt>
                <c:pt idx="614">
                  <c:v>-21</c:v>
                </c:pt>
                <c:pt idx="615">
                  <c:v>-1.49</c:v>
                </c:pt>
                <c:pt idx="616">
                  <c:v>-1.98</c:v>
                </c:pt>
                <c:pt idx="617">
                  <c:v>-11.27</c:v>
                </c:pt>
                <c:pt idx="618">
                  <c:v>-6.95</c:v>
                </c:pt>
                <c:pt idx="619">
                  <c:v>-24</c:v>
                </c:pt>
                <c:pt idx="620">
                  <c:v>-400</c:v>
                </c:pt>
                <c:pt idx="621">
                  <c:v>-4.24</c:v>
                </c:pt>
                <c:pt idx="622">
                  <c:v>-50</c:v>
                </c:pt>
                <c:pt idx="623">
                  <c:v>-7.4</c:v>
                </c:pt>
                <c:pt idx="624">
                  <c:v>-16.8</c:v>
                </c:pt>
                <c:pt idx="625">
                  <c:v>-19.36</c:v>
                </c:pt>
                <c:pt idx="626">
                  <c:v>-5</c:v>
                </c:pt>
                <c:pt idx="627">
                  <c:v>-4</c:v>
                </c:pt>
                <c:pt idx="628">
                  <c:v>-12</c:v>
                </c:pt>
                <c:pt idx="629">
                  <c:v>-4.18</c:v>
                </c:pt>
                <c:pt idx="630">
                  <c:v>-11</c:v>
                </c:pt>
                <c:pt idx="631">
                  <c:v>-9.6</c:v>
                </c:pt>
                <c:pt idx="632">
                  <c:v>-7.99</c:v>
                </c:pt>
                <c:pt idx="633">
                  <c:v>-13</c:v>
                </c:pt>
                <c:pt idx="634">
                  <c:v>-400</c:v>
                </c:pt>
                <c:pt idx="635">
                  <c:v>-1.3</c:v>
                </c:pt>
                <c:pt idx="636">
                  <c:v>-69.28</c:v>
                </c:pt>
                <c:pt idx="637">
                  <c:v>-2.4</c:v>
                </c:pt>
                <c:pt idx="638">
                  <c:v>-21</c:v>
                </c:pt>
                <c:pt idx="639">
                  <c:v>-74.459999999999994</c:v>
                </c:pt>
                <c:pt idx="640">
                  <c:v>-2.1</c:v>
                </c:pt>
                <c:pt idx="641">
                  <c:v>-7.14</c:v>
                </c:pt>
                <c:pt idx="642">
                  <c:v>-9.5299999999999994</c:v>
                </c:pt>
                <c:pt idx="643">
                  <c:v>-5.6</c:v>
                </c:pt>
                <c:pt idx="644">
                  <c:v>-40.200000000000003</c:v>
                </c:pt>
                <c:pt idx="645">
                  <c:v>-1.96</c:v>
                </c:pt>
                <c:pt idx="646">
                  <c:v>-3.4</c:v>
                </c:pt>
                <c:pt idx="647">
                  <c:v>-19.97</c:v>
                </c:pt>
                <c:pt idx="648">
                  <c:v>-18.770000000000003</c:v>
                </c:pt>
                <c:pt idx="649">
                  <c:v>-15.59</c:v>
                </c:pt>
                <c:pt idx="650">
                  <c:v>-13.8</c:v>
                </c:pt>
                <c:pt idx="651">
                  <c:v>-3.19</c:v>
                </c:pt>
                <c:pt idx="652">
                  <c:v>-41.89</c:v>
                </c:pt>
                <c:pt idx="653">
                  <c:v>-1.3</c:v>
                </c:pt>
                <c:pt idx="654">
                  <c:v>-1.3</c:v>
                </c:pt>
                <c:pt idx="655">
                  <c:v>-16.45</c:v>
                </c:pt>
                <c:pt idx="656">
                  <c:v>-1.8</c:v>
                </c:pt>
                <c:pt idx="657">
                  <c:v>-56.61</c:v>
                </c:pt>
                <c:pt idx="658">
                  <c:v>-30.95</c:v>
                </c:pt>
                <c:pt idx="659">
                  <c:v>-68.319999999999993</c:v>
                </c:pt>
                <c:pt idx="660">
                  <c:v>-12.1</c:v>
                </c:pt>
                <c:pt idx="661">
                  <c:v>-5.5</c:v>
                </c:pt>
                <c:pt idx="662">
                  <c:v>-18.8</c:v>
                </c:pt>
                <c:pt idx="663">
                  <c:v>-1.9</c:v>
                </c:pt>
                <c:pt idx="664">
                  <c:v>-24.35</c:v>
                </c:pt>
                <c:pt idx="665">
                  <c:v>-94.74</c:v>
                </c:pt>
                <c:pt idx="666">
                  <c:v>-800</c:v>
                </c:pt>
                <c:pt idx="667">
                  <c:v>-1500</c:v>
                </c:pt>
                <c:pt idx="668">
                  <c:v>-64.69</c:v>
                </c:pt>
                <c:pt idx="669">
                  <c:v>-100.13</c:v>
                </c:pt>
                <c:pt idx="670">
                  <c:v>-18.41</c:v>
                </c:pt>
                <c:pt idx="671">
                  <c:v>-12.97</c:v>
                </c:pt>
                <c:pt idx="672">
                  <c:v>-42.76</c:v>
                </c:pt>
                <c:pt idx="673">
                  <c:v>-12.7</c:v>
                </c:pt>
                <c:pt idx="674">
                  <c:v>-14.1</c:v>
                </c:pt>
                <c:pt idx="675">
                  <c:v>-15.1</c:v>
                </c:pt>
                <c:pt idx="676">
                  <c:v>-1.5</c:v>
                </c:pt>
                <c:pt idx="677">
                  <c:v>-900</c:v>
                </c:pt>
                <c:pt idx="678">
                  <c:v>-320</c:v>
                </c:pt>
                <c:pt idx="679">
                  <c:v>-12.6</c:v>
                </c:pt>
                <c:pt idx="680">
                  <c:v>-9.49</c:v>
                </c:pt>
                <c:pt idx="681">
                  <c:v>-1.3</c:v>
                </c:pt>
                <c:pt idx="682">
                  <c:v>-29.7</c:v>
                </c:pt>
                <c:pt idx="683">
                  <c:v>-21</c:v>
                </c:pt>
                <c:pt idx="684">
                  <c:v>-1.1499999999999999</c:v>
                </c:pt>
                <c:pt idx="685">
                  <c:v>-0.9</c:v>
                </c:pt>
                <c:pt idx="686">
                  <c:v>-6.91</c:v>
                </c:pt>
                <c:pt idx="687">
                  <c:v>-19.7</c:v>
                </c:pt>
                <c:pt idx="688">
                  <c:v>-12.12</c:v>
                </c:pt>
                <c:pt idx="689">
                  <c:v>-39.93</c:v>
                </c:pt>
                <c:pt idx="690">
                  <c:v>-6.24</c:v>
                </c:pt>
                <c:pt idx="691">
                  <c:v>-15.4</c:v>
                </c:pt>
                <c:pt idx="692">
                  <c:v>-43.6</c:v>
                </c:pt>
                <c:pt idx="693">
                  <c:v>-1.3</c:v>
                </c:pt>
                <c:pt idx="694">
                  <c:v>-1.3</c:v>
                </c:pt>
                <c:pt idx="695">
                  <c:v>-4</c:v>
                </c:pt>
                <c:pt idx="696">
                  <c:v>-18.850000000000001</c:v>
                </c:pt>
                <c:pt idx="697">
                  <c:v>-225.86</c:v>
                </c:pt>
                <c:pt idx="698">
                  <c:v>-324.27999999999997</c:v>
                </c:pt>
                <c:pt idx="699">
                  <c:v>-1.7</c:v>
                </c:pt>
                <c:pt idx="700">
                  <c:v>-5.81</c:v>
                </c:pt>
                <c:pt idx="701">
                  <c:v>-1.3</c:v>
                </c:pt>
                <c:pt idx="702">
                  <c:v>-773.52</c:v>
                </c:pt>
                <c:pt idx="703">
                  <c:v>-2.95</c:v>
                </c:pt>
                <c:pt idx="704">
                  <c:v>-4</c:v>
                </c:pt>
                <c:pt idx="705">
                  <c:v>-17.920000000000002</c:v>
                </c:pt>
                <c:pt idx="706">
                  <c:v>-15.5</c:v>
                </c:pt>
                <c:pt idx="707">
                  <c:v>-14.8</c:v>
                </c:pt>
                <c:pt idx="708">
                  <c:v>-11.04</c:v>
                </c:pt>
                <c:pt idx="709">
                  <c:v>-17.68</c:v>
                </c:pt>
                <c:pt idx="710">
                  <c:v>-83.73</c:v>
                </c:pt>
                <c:pt idx="711">
                  <c:v>-7.52</c:v>
                </c:pt>
                <c:pt idx="712">
                  <c:v>-2</c:v>
                </c:pt>
                <c:pt idx="713">
                  <c:v>-14.74</c:v>
                </c:pt>
                <c:pt idx="714">
                  <c:v>-2.2000000000000002</c:v>
                </c:pt>
                <c:pt idx="715">
                  <c:v>-16.5</c:v>
                </c:pt>
                <c:pt idx="716">
                  <c:v>-6</c:v>
                </c:pt>
                <c:pt idx="717">
                  <c:v>-15</c:v>
                </c:pt>
                <c:pt idx="718">
                  <c:v>-1</c:v>
                </c:pt>
                <c:pt idx="719">
                  <c:v>-1.3</c:v>
                </c:pt>
                <c:pt idx="720">
                  <c:v>-4</c:v>
                </c:pt>
                <c:pt idx="721">
                  <c:v>-25.95</c:v>
                </c:pt>
                <c:pt idx="722">
                  <c:v>-400</c:v>
                </c:pt>
                <c:pt idx="723">
                  <c:v>-2.25</c:v>
                </c:pt>
                <c:pt idx="724">
                  <c:v>-0.9</c:v>
                </c:pt>
                <c:pt idx="725">
                  <c:v>-7.99</c:v>
                </c:pt>
                <c:pt idx="726">
                  <c:v>-2</c:v>
                </c:pt>
                <c:pt idx="727">
                  <c:v>-1</c:v>
                </c:pt>
                <c:pt idx="728">
                  <c:v>-0.9</c:v>
                </c:pt>
                <c:pt idx="729">
                  <c:v>-8.6999999999999993</c:v>
                </c:pt>
                <c:pt idx="730">
                  <c:v>-3.95</c:v>
                </c:pt>
                <c:pt idx="731">
                  <c:v>-74</c:v>
                </c:pt>
                <c:pt idx="732">
                  <c:v>-9.77</c:v>
                </c:pt>
                <c:pt idx="733">
                  <c:v>-11.23</c:v>
                </c:pt>
                <c:pt idx="734">
                  <c:v>-21.2</c:v>
                </c:pt>
                <c:pt idx="735">
                  <c:v>-9</c:v>
                </c:pt>
                <c:pt idx="736">
                  <c:v>-12.5</c:v>
                </c:pt>
                <c:pt idx="737">
                  <c:v>-6.15</c:v>
                </c:pt>
                <c:pt idx="738">
                  <c:v>-1.4</c:v>
                </c:pt>
                <c:pt idx="739">
                  <c:v>-23.57</c:v>
                </c:pt>
                <c:pt idx="740">
                  <c:v>-2.8</c:v>
                </c:pt>
                <c:pt idx="741">
                  <c:v>-110.46</c:v>
                </c:pt>
                <c:pt idx="742">
                  <c:v>-12.5</c:v>
                </c:pt>
                <c:pt idx="743">
                  <c:v>-8</c:v>
                </c:pt>
                <c:pt idx="744">
                  <c:v>-35.5</c:v>
                </c:pt>
                <c:pt idx="745">
                  <c:v>-63</c:v>
                </c:pt>
                <c:pt idx="746">
                  <c:v>-10</c:v>
                </c:pt>
                <c:pt idx="747">
                  <c:v>-48</c:v>
                </c:pt>
                <c:pt idx="748">
                  <c:v>-16</c:v>
                </c:pt>
                <c:pt idx="749">
                  <c:v>-2</c:v>
                </c:pt>
                <c:pt idx="750">
                  <c:v>-9.5</c:v>
                </c:pt>
                <c:pt idx="751">
                  <c:v>-43</c:v>
                </c:pt>
                <c:pt idx="752">
                  <c:v>-3.34</c:v>
                </c:pt>
                <c:pt idx="753">
                  <c:v>-49.2</c:v>
                </c:pt>
                <c:pt idx="754">
                  <c:v>-8</c:v>
                </c:pt>
                <c:pt idx="755">
                  <c:v>-6.95</c:v>
                </c:pt>
                <c:pt idx="756">
                  <c:v>-2.9</c:v>
                </c:pt>
                <c:pt idx="757">
                  <c:v>-9.76</c:v>
                </c:pt>
                <c:pt idx="758">
                  <c:v>-9</c:v>
                </c:pt>
                <c:pt idx="759">
                  <c:v>-7.2</c:v>
                </c:pt>
                <c:pt idx="760">
                  <c:v>-5.6</c:v>
                </c:pt>
                <c:pt idx="761">
                  <c:v>-47.7</c:v>
                </c:pt>
                <c:pt idx="762">
                  <c:v>-5.4</c:v>
                </c:pt>
                <c:pt idx="763">
                  <c:v>-16.41</c:v>
                </c:pt>
                <c:pt idx="764">
                  <c:v>-10.6</c:v>
                </c:pt>
                <c:pt idx="765">
                  <c:v>-10</c:v>
                </c:pt>
                <c:pt idx="766">
                  <c:v>-3.5</c:v>
                </c:pt>
                <c:pt idx="767">
                  <c:v>-18.420000000000002</c:v>
                </c:pt>
                <c:pt idx="768">
                  <c:v>-900</c:v>
                </c:pt>
                <c:pt idx="769">
                  <c:v>-320</c:v>
                </c:pt>
                <c:pt idx="770">
                  <c:v>-38.39</c:v>
                </c:pt>
                <c:pt idx="771">
                  <c:v>-1.85</c:v>
                </c:pt>
                <c:pt idx="772">
                  <c:v>-20.02</c:v>
                </c:pt>
                <c:pt idx="773">
                  <c:v>-94.74</c:v>
                </c:pt>
                <c:pt idx="774">
                  <c:v>-133.07</c:v>
                </c:pt>
                <c:pt idx="775">
                  <c:v>-56.61</c:v>
                </c:pt>
                <c:pt idx="776">
                  <c:v>-30.75</c:v>
                </c:pt>
                <c:pt idx="777">
                  <c:v>-68.319999999999993</c:v>
                </c:pt>
                <c:pt idx="778">
                  <c:v>-3000</c:v>
                </c:pt>
                <c:pt idx="779">
                  <c:v>-1</c:v>
                </c:pt>
                <c:pt idx="780">
                  <c:v>-2.2999999999999998</c:v>
                </c:pt>
                <c:pt idx="781">
                  <c:v>-22.3</c:v>
                </c:pt>
                <c:pt idx="782">
                  <c:v>-1.49</c:v>
                </c:pt>
                <c:pt idx="783">
                  <c:v>-5.32</c:v>
                </c:pt>
                <c:pt idx="784">
                  <c:v>-1.75</c:v>
                </c:pt>
                <c:pt idx="785">
                  <c:v>-9.3000000000000007</c:v>
                </c:pt>
                <c:pt idx="786">
                  <c:v>-13.75</c:v>
                </c:pt>
                <c:pt idx="787">
                  <c:v>-2</c:v>
                </c:pt>
                <c:pt idx="788">
                  <c:v>-3.5</c:v>
                </c:pt>
                <c:pt idx="789">
                  <c:v>-3.2</c:v>
                </c:pt>
                <c:pt idx="790">
                  <c:v>-5.5</c:v>
                </c:pt>
                <c:pt idx="791">
                  <c:v>-3.5</c:v>
                </c:pt>
                <c:pt idx="792">
                  <c:v>-4</c:v>
                </c:pt>
                <c:pt idx="793">
                  <c:v>-15</c:v>
                </c:pt>
                <c:pt idx="794">
                  <c:v>-13.5</c:v>
                </c:pt>
                <c:pt idx="795">
                  <c:v>-8</c:v>
                </c:pt>
                <c:pt idx="796">
                  <c:v>-2.2999999999999998</c:v>
                </c:pt>
                <c:pt idx="797">
                  <c:v>-62.9</c:v>
                </c:pt>
                <c:pt idx="798">
                  <c:v>-19.899999999999999</c:v>
                </c:pt>
                <c:pt idx="799">
                  <c:v>-43.6</c:v>
                </c:pt>
                <c:pt idx="800">
                  <c:v>-34.619999999999997</c:v>
                </c:pt>
                <c:pt idx="801">
                  <c:v>-4</c:v>
                </c:pt>
                <c:pt idx="802">
                  <c:v>-4</c:v>
                </c:pt>
                <c:pt idx="803">
                  <c:v>-14.2</c:v>
                </c:pt>
                <c:pt idx="804">
                  <c:v>-4.8499999999999996</c:v>
                </c:pt>
                <c:pt idx="805">
                  <c:v>-5.88</c:v>
                </c:pt>
                <c:pt idx="806">
                  <c:v>-7.15</c:v>
                </c:pt>
                <c:pt idx="807">
                  <c:v>-12.99</c:v>
                </c:pt>
                <c:pt idx="808">
                  <c:v>-773.52</c:v>
                </c:pt>
                <c:pt idx="809">
                  <c:v>-12.15</c:v>
                </c:pt>
                <c:pt idx="810">
                  <c:v>-24.95</c:v>
                </c:pt>
                <c:pt idx="811">
                  <c:v>-12.52</c:v>
                </c:pt>
                <c:pt idx="812">
                  <c:v>-21.22</c:v>
                </c:pt>
                <c:pt idx="813">
                  <c:v>-88.91</c:v>
                </c:pt>
                <c:pt idx="814">
                  <c:v>-11.41</c:v>
                </c:pt>
                <c:pt idx="815">
                  <c:v>-1.33</c:v>
                </c:pt>
                <c:pt idx="816">
                  <c:v>-30.97</c:v>
                </c:pt>
                <c:pt idx="817">
                  <c:v>-3.29</c:v>
                </c:pt>
                <c:pt idx="818">
                  <c:v>-25.95</c:v>
                </c:pt>
                <c:pt idx="819">
                  <c:v>-4.4000000000000004</c:v>
                </c:pt>
                <c:pt idx="820">
                  <c:v>-6.6</c:v>
                </c:pt>
                <c:pt idx="821">
                  <c:v>-400</c:v>
                </c:pt>
                <c:pt idx="822">
                  <c:v>-1.85</c:v>
                </c:pt>
                <c:pt idx="823">
                  <c:v>-2.8</c:v>
                </c:pt>
                <c:pt idx="824">
                  <c:v>-178.5</c:v>
                </c:pt>
                <c:pt idx="825">
                  <c:v>-4.9000000000000004</c:v>
                </c:pt>
                <c:pt idx="826">
                  <c:v>-11.4</c:v>
                </c:pt>
                <c:pt idx="827">
                  <c:v>-33.5</c:v>
                </c:pt>
                <c:pt idx="828">
                  <c:v>-23.55</c:v>
                </c:pt>
                <c:pt idx="829">
                  <c:v>-16.850000000000001</c:v>
                </c:pt>
                <c:pt idx="830">
                  <c:v>-6</c:v>
                </c:pt>
                <c:pt idx="831">
                  <c:v>-22.92</c:v>
                </c:pt>
                <c:pt idx="832">
                  <c:v>-14.5</c:v>
                </c:pt>
                <c:pt idx="833">
                  <c:v>-6.25</c:v>
                </c:pt>
                <c:pt idx="834">
                  <c:v>-10.3</c:v>
                </c:pt>
                <c:pt idx="835">
                  <c:v>-18.3</c:v>
                </c:pt>
                <c:pt idx="836">
                  <c:v>-38.92</c:v>
                </c:pt>
                <c:pt idx="837">
                  <c:v>-15.18</c:v>
                </c:pt>
                <c:pt idx="838">
                  <c:v>-5.95</c:v>
                </c:pt>
                <c:pt idx="839">
                  <c:v>-15.95</c:v>
                </c:pt>
                <c:pt idx="840">
                  <c:v>-23.86</c:v>
                </c:pt>
                <c:pt idx="841">
                  <c:v>-2.65</c:v>
                </c:pt>
                <c:pt idx="842">
                  <c:v>-35.99</c:v>
                </c:pt>
                <c:pt idx="843">
                  <c:v>-5.6</c:v>
                </c:pt>
                <c:pt idx="844">
                  <c:v>-3.4</c:v>
                </c:pt>
                <c:pt idx="845">
                  <c:v>-1.65</c:v>
                </c:pt>
                <c:pt idx="846">
                  <c:v>-1.5</c:v>
                </c:pt>
                <c:pt idx="847">
                  <c:v>-54.45</c:v>
                </c:pt>
                <c:pt idx="848">
                  <c:v>-34.99</c:v>
                </c:pt>
                <c:pt idx="849">
                  <c:v>-1.8</c:v>
                </c:pt>
                <c:pt idx="850">
                  <c:v>-57.5</c:v>
                </c:pt>
                <c:pt idx="851">
                  <c:v>-82.44</c:v>
                </c:pt>
                <c:pt idx="852">
                  <c:v>-2.8</c:v>
                </c:pt>
                <c:pt idx="853">
                  <c:v>-2.7</c:v>
                </c:pt>
                <c:pt idx="854">
                  <c:v>-5.8</c:v>
                </c:pt>
                <c:pt idx="855">
                  <c:v>-1.4</c:v>
                </c:pt>
                <c:pt idx="856">
                  <c:v>-47.9</c:v>
                </c:pt>
                <c:pt idx="857">
                  <c:v>-5.45</c:v>
                </c:pt>
                <c:pt idx="858">
                  <c:v>-5</c:v>
                </c:pt>
                <c:pt idx="859">
                  <c:v>-5.29</c:v>
                </c:pt>
                <c:pt idx="860">
                  <c:v>-20.350000000000001</c:v>
                </c:pt>
                <c:pt idx="861">
                  <c:v>-5.92</c:v>
                </c:pt>
                <c:pt idx="862">
                  <c:v>-0.15</c:v>
                </c:pt>
                <c:pt idx="863">
                  <c:v>-77.91</c:v>
                </c:pt>
                <c:pt idx="864">
                  <c:v>-3.99</c:v>
                </c:pt>
                <c:pt idx="865">
                  <c:v>-8</c:v>
                </c:pt>
                <c:pt idx="866">
                  <c:v>-3.2</c:v>
                </c:pt>
                <c:pt idx="867">
                  <c:v>-1.8</c:v>
                </c:pt>
                <c:pt idx="868">
                  <c:v>-71.989999999999995</c:v>
                </c:pt>
                <c:pt idx="869">
                  <c:v>-51.2</c:v>
                </c:pt>
                <c:pt idx="870">
                  <c:v>-2.8</c:v>
                </c:pt>
                <c:pt idx="871">
                  <c:v>-30.97</c:v>
                </c:pt>
                <c:pt idx="872">
                  <c:v>-18.45</c:v>
                </c:pt>
                <c:pt idx="873">
                  <c:v>-5</c:v>
                </c:pt>
                <c:pt idx="874">
                  <c:v>-6.6</c:v>
                </c:pt>
                <c:pt idx="875">
                  <c:v>-8.0500000000000007</c:v>
                </c:pt>
                <c:pt idx="876">
                  <c:v>-8.3000000000000007</c:v>
                </c:pt>
                <c:pt idx="877">
                  <c:v>-1.55</c:v>
                </c:pt>
                <c:pt idx="878">
                  <c:v>-56.61</c:v>
                </c:pt>
                <c:pt idx="879">
                  <c:v>-285.58</c:v>
                </c:pt>
                <c:pt idx="880">
                  <c:v>-68.319999999999993</c:v>
                </c:pt>
                <c:pt idx="881">
                  <c:v>-8.75</c:v>
                </c:pt>
                <c:pt idx="882">
                  <c:v>-33.4</c:v>
                </c:pt>
                <c:pt idx="883">
                  <c:v>-900</c:v>
                </c:pt>
                <c:pt idx="884">
                  <c:v>-320</c:v>
                </c:pt>
                <c:pt idx="885">
                  <c:v>-9</c:v>
                </c:pt>
                <c:pt idx="886">
                  <c:v>-94.74</c:v>
                </c:pt>
                <c:pt idx="887">
                  <c:v>-6</c:v>
                </c:pt>
                <c:pt idx="888">
                  <c:v>-600</c:v>
                </c:pt>
                <c:pt idx="889">
                  <c:v>-86.68</c:v>
                </c:pt>
                <c:pt idx="890">
                  <c:v>-1900</c:v>
                </c:pt>
                <c:pt idx="891">
                  <c:v>-16.87</c:v>
                </c:pt>
                <c:pt idx="892">
                  <c:v>-8.5</c:v>
                </c:pt>
                <c:pt idx="893">
                  <c:v>-5</c:v>
                </c:pt>
                <c:pt idx="894">
                  <c:v>-10.4</c:v>
                </c:pt>
                <c:pt idx="895">
                  <c:v>-12.16</c:v>
                </c:pt>
                <c:pt idx="896">
                  <c:v>-1.6</c:v>
                </c:pt>
                <c:pt idx="897">
                  <c:v>-9.41</c:v>
                </c:pt>
                <c:pt idx="898">
                  <c:v>-12.47</c:v>
                </c:pt>
                <c:pt idx="899">
                  <c:v>-5</c:v>
                </c:pt>
                <c:pt idx="900">
                  <c:v>-7.55</c:v>
                </c:pt>
                <c:pt idx="901">
                  <c:v>-3.5</c:v>
                </c:pt>
                <c:pt idx="902">
                  <c:v>-18.38</c:v>
                </c:pt>
                <c:pt idx="903">
                  <c:v>-19.57</c:v>
                </c:pt>
                <c:pt idx="904">
                  <c:v>-6.8</c:v>
                </c:pt>
                <c:pt idx="905">
                  <c:v>-5.25</c:v>
                </c:pt>
                <c:pt idx="906">
                  <c:v>-11.76</c:v>
                </c:pt>
                <c:pt idx="907">
                  <c:v>-7.4</c:v>
                </c:pt>
                <c:pt idx="908">
                  <c:v>-2.8</c:v>
                </c:pt>
                <c:pt idx="909">
                  <c:v>-4.5999999999999996</c:v>
                </c:pt>
                <c:pt idx="910">
                  <c:v>-1.2</c:v>
                </c:pt>
                <c:pt idx="911">
                  <c:v>-43.6</c:v>
                </c:pt>
                <c:pt idx="912">
                  <c:v>-9.9</c:v>
                </c:pt>
                <c:pt idx="913">
                  <c:v>-4.1100000000000003</c:v>
                </c:pt>
                <c:pt idx="914">
                  <c:v>-773.52</c:v>
                </c:pt>
                <c:pt idx="915">
                  <c:v>-27.9</c:v>
                </c:pt>
                <c:pt idx="916">
                  <c:v>-8.1</c:v>
                </c:pt>
                <c:pt idx="917">
                  <c:v>-138.16</c:v>
                </c:pt>
                <c:pt idx="918">
                  <c:v>-24</c:v>
                </c:pt>
                <c:pt idx="919">
                  <c:v>-5.58</c:v>
                </c:pt>
                <c:pt idx="920">
                  <c:v>-4.4000000000000004</c:v>
                </c:pt>
                <c:pt idx="921">
                  <c:v>-18</c:v>
                </c:pt>
                <c:pt idx="922">
                  <c:v>-7.3</c:v>
                </c:pt>
                <c:pt idx="923">
                  <c:v>-18.399999999999999</c:v>
                </c:pt>
                <c:pt idx="924">
                  <c:v>-1.3</c:v>
                </c:pt>
                <c:pt idx="925">
                  <c:v>-10.71</c:v>
                </c:pt>
                <c:pt idx="926">
                  <c:v>-110</c:v>
                </c:pt>
                <c:pt idx="927">
                  <c:v>-2.7</c:v>
                </c:pt>
                <c:pt idx="928">
                  <c:v>-12.99</c:v>
                </c:pt>
                <c:pt idx="929">
                  <c:v>-19.579999999999998</c:v>
                </c:pt>
                <c:pt idx="930">
                  <c:v>-138.16</c:v>
                </c:pt>
                <c:pt idx="931">
                  <c:v>-1.4</c:v>
                </c:pt>
                <c:pt idx="932">
                  <c:v>-1.3</c:v>
                </c:pt>
                <c:pt idx="933">
                  <c:v>-38.299999999999997</c:v>
                </c:pt>
                <c:pt idx="934">
                  <c:v>-8</c:v>
                </c:pt>
                <c:pt idx="935">
                  <c:v>-25.95</c:v>
                </c:pt>
                <c:pt idx="936">
                  <c:v>-25</c:v>
                </c:pt>
                <c:pt idx="937">
                  <c:v>-2.8</c:v>
                </c:pt>
                <c:pt idx="938">
                  <c:v>-3.68</c:v>
                </c:pt>
                <c:pt idx="939">
                  <c:v>-31.95</c:v>
                </c:pt>
                <c:pt idx="940">
                  <c:v>-10.9</c:v>
                </c:pt>
                <c:pt idx="941">
                  <c:v>-13.6</c:v>
                </c:pt>
                <c:pt idx="942">
                  <c:v>-2.4</c:v>
                </c:pt>
                <c:pt idx="943">
                  <c:v>-400</c:v>
                </c:pt>
                <c:pt idx="944">
                  <c:v>-1.59</c:v>
                </c:pt>
                <c:pt idx="945">
                  <c:v>-5.35</c:v>
                </c:pt>
                <c:pt idx="946">
                  <c:v>-24</c:v>
                </c:pt>
                <c:pt idx="947">
                  <c:v>-16.3</c:v>
                </c:pt>
                <c:pt idx="948">
                  <c:v>-18.200000000000003</c:v>
                </c:pt>
                <c:pt idx="949">
                  <c:v>-14.5</c:v>
                </c:pt>
                <c:pt idx="950">
                  <c:v>-19.100000000000001</c:v>
                </c:pt>
                <c:pt idx="951">
                  <c:v>-6.14</c:v>
                </c:pt>
                <c:pt idx="952">
                  <c:v>-1.8</c:v>
                </c:pt>
                <c:pt idx="953">
                  <c:v>-4.28</c:v>
                </c:pt>
                <c:pt idx="954">
                  <c:v>-67.900000000000006</c:v>
                </c:pt>
                <c:pt idx="955">
                  <c:v>-6</c:v>
                </c:pt>
                <c:pt idx="956">
                  <c:v>-10</c:v>
                </c:pt>
                <c:pt idx="957">
                  <c:v>-19.84</c:v>
                </c:pt>
                <c:pt idx="958">
                  <c:v>-3.95</c:v>
                </c:pt>
                <c:pt idx="959">
                  <c:v>-1.3</c:v>
                </c:pt>
                <c:pt idx="960">
                  <c:v>-2.4</c:v>
                </c:pt>
                <c:pt idx="961">
                  <c:v>-16.05</c:v>
                </c:pt>
                <c:pt idx="962">
                  <c:v>-2.1</c:v>
                </c:pt>
                <c:pt idx="963">
                  <c:v>-0.57999999999999996</c:v>
                </c:pt>
                <c:pt idx="964">
                  <c:v>-5.3</c:v>
                </c:pt>
                <c:pt idx="965">
                  <c:v>-19.64</c:v>
                </c:pt>
                <c:pt idx="966">
                  <c:v>-19.34</c:v>
                </c:pt>
                <c:pt idx="967">
                  <c:v>-81.8</c:v>
                </c:pt>
                <c:pt idx="968">
                  <c:v>-65</c:v>
                </c:pt>
                <c:pt idx="969">
                  <c:v>-2.4</c:v>
                </c:pt>
                <c:pt idx="970">
                  <c:v>-15.5</c:v>
                </c:pt>
                <c:pt idx="971">
                  <c:v>-7.4</c:v>
                </c:pt>
                <c:pt idx="972">
                  <c:v>-16.899999999999999</c:v>
                </c:pt>
                <c:pt idx="973">
                  <c:v>-4.21</c:v>
                </c:pt>
                <c:pt idx="974">
                  <c:v>-1.6</c:v>
                </c:pt>
                <c:pt idx="975">
                  <c:v>-59.9</c:v>
                </c:pt>
                <c:pt idx="976">
                  <c:v>-53.66</c:v>
                </c:pt>
                <c:pt idx="977">
                  <c:v>-82.01</c:v>
                </c:pt>
                <c:pt idx="978">
                  <c:v>-30</c:v>
                </c:pt>
                <c:pt idx="979">
                  <c:v>-6.95</c:v>
                </c:pt>
                <c:pt idx="980">
                  <c:v>-1.25</c:v>
                </c:pt>
                <c:pt idx="981">
                  <c:v>-4.47</c:v>
                </c:pt>
                <c:pt idx="982">
                  <c:v>-6.52</c:v>
                </c:pt>
                <c:pt idx="983">
                  <c:v>-7</c:v>
                </c:pt>
                <c:pt idx="984">
                  <c:v>-3.5</c:v>
                </c:pt>
                <c:pt idx="985">
                  <c:v>-19.489999999999998</c:v>
                </c:pt>
                <c:pt idx="986">
                  <c:v>-1.4</c:v>
                </c:pt>
                <c:pt idx="987">
                  <c:v>-1.1499999999999999</c:v>
                </c:pt>
                <c:pt idx="988">
                  <c:v>-2</c:v>
                </c:pt>
                <c:pt idx="989">
                  <c:v>-10.51</c:v>
                </c:pt>
                <c:pt idx="990">
                  <c:v>-110</c:v>
                </c:pt>
                <c:pt idx="991">
                  <c:v>-27.9</c:v>
                </c:pt>
                <c:pt idx="992">
                  <c:v>-51.85</c:v>
                </c:pt>
                <c:pt idx="993">
                  <c:v>-10</c:v>
                </c:pt>
                <c:pt idx="994">
                  <c:v>-30</c:v>
                </c:pt>
                <c:pt idx="995">
                  <c:v>-2</c:v>
                </c:pt>
                <c:pt idx="996">
                  <c:v>-1.1499999999999999</c:v>
                </c:pt>
                <c:pt idx="997">
                  <c:v>-10.5</c:v>
                </c:pt>
                <c:pt idx="998">
                  <c:v>-1.4</c:v>
                </c:pt>
                <c:pt idx="999">
                  <c:v>-56.61</c:v>
                </c:pt>
                <c:pt idx="1000">
                  <c:v>-68.319999999999993</c:v>
                </c:pt>
                <c:pt idx="1001">
                  <c:v>-67.14</c:v>
                </c:pt>
                <c:pt idx="1002">
                  <c:v>-24.5</c:v>
                </c:pt>
                <c:pt idx="1003">
                  <c:v>-95.9</c:v>
                </c:pt>
                <c:pt idx="1004">
                  <c:v>-21.8</c:v>
                </c:pt>
                <c:pt idx="1005">
                  <c:v>-900</c:v>
                </c:pt>
                <c:pt idx="1006">
                  <c:v>-9.6</c:v>
                </c:pt>
                <c:pt idx="1007">
                  <c:v>-8.4</c:v>
                </c:pt>
                <c:pt idx="1008">
                  <c:v>-3.75</c:v>
                </c:pt>
                <c:pt idx="1009">
                  <c:v>-66</c:v>
                </c:pt>
                <c:pt idx="1010">
                  <c:v>-8.08</c:v>
                </c:pt>
                <c:pt idx="1011">
                  <c:v>-20.100000000000001</c:v>
                </c:pt>
                <c:pt idx="1012">
                  <c:v>-94.74</c:v>
                </c:pt>
                <c:pt idx="1013">
                  <c:v>-3</c:v>
                </c:pt>
                <c:pt idx="1014">
                  <c:v>-110.26</c:v>
                </c:pt>
                <c:pt idx="1015">
                  <c:v>-320</c:v>
                </c:pt>
                <c:pt idx="1016">
                  <c:v>-10.91</c:v>
                </c:pt>
                <c:pt idx="1017">
                  <c:v>-5.43</c:v>
                </c:pt>
                <c:pt idx="1018">
                  <c:v>-4</c:v>
                </c:pt>
                <c:pt idx="1019">
                  <c:v>-5.2</c:v>
                </c:pt>
                <c:pt idx="1020">
                  <c:v>-8.5</c:v>
                </c:pt>
                <c:pt idx="1021">
                  <c:v>-1.1499999999999999</c:v>
                </c:pt>
                <c:pt idx="1022">
                  <c:v>-1.85</c:v>
                </c:pt>
                <c:pt idx="1023">
                  <c:v>-2.96</c:v>
                </c:pt>
                <c:pt idx="1024">
                  <c:v>-3.1</c:v>
                </c:pt>
                <c:pt idx="1025">
                  <c:v>-41.5</c:v>
                </c:pt>
                <c:pt idx="1026">
                  <c:v>-5.25</c:v>
                </c:pt>
                <c:pt idx="1027">
                  <c:v>-1600</c:v>
                </c:pt>
                <c:pt idx="1028">
                  <c:v>-1.25</c:v>
                </c:pt>
                <c:pt idx="1029">
                  <c:v>-3.4</c:v>
                </c:pt>
                <c:pt idx="1030">
                  <c:v>-0.9</c:v>
                </c:pt>
                <c:pt idx="1031">
                  <c:v>-9.02</c:v>
                </c:pt>
                <c:pt idx="1032">
                  <c:v>-2.5</c:v>
                </c:pt>
                <c:pt idx="1033">
                  <c:v>-27.2</c:v>
                </c:pt>
                <c:pt idx="1034">
                  <c:v>-29.33</c:v>
                </c:pt>
                <c:pt idx="1035">
                  <c:v>-115.47999999999999</c:v>
                </c:pt>
                <c:pt idx="1036">
                  <c:v>-3.2</c:v>
                </c:pt>
                <c:pt idx="1037">
                  <c:v>-225</c:v>
                </c:pt>
                <c:pt idx="1038">
                  <c:v>-0.93</c:v>
                </c:pt>
                <c:pt idx="1039">
                  <c:v>-19.97</c:v>
                </c:pt>
                <c:pt idx="1040">
                  <c:v>-49.93</c:v>
                </c:pt>
                <c:pt idx="1041">
                  <c:v>-6.97</c:v>
                </c:pt>
                <c:pt idx="1042">
                  <c:v>-13.59</c:v>
                </c:pt>
                <c:pt idx="1043">
                  <c:v>-4.59</c:v>
                </c:pt>
                <c:pt idx="1044">
                  <c:v>-13.5</c:v>
                </c:pt>
                <c:pt idx="1045">
                  <c:v>-43.6</c:v>
                </c:pt>
                <c:pt idx="1046">
                  <c:v>-3</c:v>
                </c:pt>
                <c:pt idx="1047">
                  <c:v>-9.3000000000000007</c:v>
                </c:pt>
                <c:pt idx="1048">
                  <c:v>-12.99</c:v>
                </c:pt>
                <c:pt idx="1049">
                  <c:v>-773.52</c:v>
                </c:pt>
                <c:pt idx="1050">
                  <c:v>-2.5</c:v>
                </c:pt>
                <c:pt idx="1051">
                  <c:v>-11.870000000000001</c:v>
                </c:pt>
                <c:pt idx="1052">
                  <c:v>-1.25</c:v>
                </c:pt>
                <c:pt idx="1053">
                  <c:v>-11.2</c:v>
                </c:pt>
                <c:pt idx="1054">
                  <c:v>-24.11</c:v>
                </c:pt>
                <c:pt idx="1055">
                  <c:v>-18.899999999999999</c:v>
                </c:pt>
                <c:pt idx="1056">
                  <c:v>-6.95</c:v>
                </c:pt>
                <c:pt idx="1057">
                  <c:v>-11.12</c:v>
                </c:pt>
                <c:pt idx="1058">
                  <c:v>-39</c:v>
                </c:pt>
                <c:pt idx="1059">
                  <c:v>-122.76</c:v>
                </c:pt>
                <c:pt idx="1060">
                  <c:v>-51</c:v>
                </c:pt>
                <c:pt idx="1061">
                  <c:v>-12</c:v>
                </c:pt>
                <c:pt idx="1062">
                  <c:v>-7.5</c:v>
                </c:pt>
                <c:pt idx="1063">
                  <c:v>-8.4</c:v>
                </c:pt>
                <c:pt idx="1064">
                  <c:v>-16</c:v>
                </c:pt>
                <c:pt idx="1065">
                  <c:v>-45.63</c:v>
                </c:pt>
                <c:pt idx="1066">
                  <c:v>-20.2</c:v>
                </c:pt>
                <c:pt idx="1067">
                  <c:v>-25.95</c:v>
                </c:pt>
                <c:pt idx="1068">
                  <c:v>-5.0999999999999996</c:v>
                </c:pt>
                <c:pt idx="1069">
                  <c:v>-9.9499999999999993</c:v>
                </c:pt>
                <c:pt idx="1070">
                  <c:v>-3.5500000000000003</c:v>
                </c:pt>
                <c:pt idx="1071">
                  <c:v>-21.35</c:v>
                </c:pt>
                <c:pt idx="1072">
                  <c:v>-3.4</c:v>
                </c:pt>
                <c:pt idx="1073">
                  <c:v>-13</c:v>
                </c:pt>
                <c:pt idx="1074">
                  <c:v>-13</c:v>
                </c:pt>
                <c:pt idx="1075">
                  <c:v>-95.88</c:v>
                </c:pt>
                <c:pt idx="1076">
                  <c:v>-28.41</c:v>
                </c:pt>
                <c:pt idx="1077">
                  <c:v>-101.82000000000001</c:v>
                </c:pt>
                <c:pt idx="1078">
                  <c:v>-20.080000000000002</c:v>
                </c:pt>
                <c:pt idx="1079">
                  <c:v>-25.75</c:v>
                </c:pt>
                <c:pt idx="1080">
                  <c:v>-2.2999999999999998</c:v>
                </c:pt>
                <c:pt idx="1081">
                  <c:v>-3.99</c:v>
                </c:pt>
                <c:pt idx="1082">
                  <c:v>-67.760000000000005</c:v>
                </c:pt>
                <c:pt idx="1083">
                  <c:v>-40.1</c:v>
                </c:pt>
                <c:pt idx="1084">
                  <c:v>-2.5</c:v>
                </c:pt>
                <c:pt idx="1085">
                  <c:v>-2.4</c:v>
                </c:pt>
                <c:pt idx="1086">
                  <c:v>-0.59</c:v>
                </c:pt>
                <c:pt idx="1087">
                  <c:v>-19.850000000000001</c:v>
                </c:pt>
                <c:pt idx="1088">
                  <c:v>-12.2</c:v>
                </c:pt>
                <c:pt idx="1089">
                  <c:v>-30.4</c:v>
                </c:pt>
                <c:pt idx="1090">
                  <c:v>-117.32</c:v>
                </c:pt>
                <c:pt idx="1091">
                  <c:v>-500</c:v>
                </c:pt>
                <c:pt idx="1092">
                  <c:v>-500</c:v>
                </c:pt>
                <c:pt idx="1093">
                  <c:v>-2.73</c:v>
                </c:pt>
                <c:pt idx="1094">
                  <c:v>-4.9000000000000004</c:v>
                </c:pt>
                <c:pt idx="1095">
                  <c:v>-1.76</c:v>
                </c:pt>
                <c:pt idx="1096">
                  <c:v>-29</c:v>
                </c:pt>
                <c:pt idx="1097">
                  <c:v>-39.67</c:v>
                </c:pt>
                <c:pt idx="1098">
                  <c:v>-7.6</c:v>
                </c:pt>
                <c:pt idx="1099">
                  <c:v>-29.1</c:v>
                </c:pt>
                <c:pt idx="1100">
                  <c:v>-120.71</c:v>
                </c:pt>
                <c:pt idx="1101">
                  <c:v>-10</c:v>
                </c:pt>
                <c:pt idx="1102">
                  <c:v>-34.64</c:v>
                </c:pt>
                <c:pt idx="1103">
                  <c:v>-1.5</c:v>
                </c:pt>
                <c:pt idx="1104">
                  <c:v>-5.25</c:v>
                </c:pt>
                <c:pt idx="1105">
                  <c:v>-50</c:v>
                </c:pt>
                <c:pt idx="1106">
                  <c:v>-21.8</c:v>
                </c:pt>
                <c:pt idx="1107">
                  <c:v>-224</c:v>
                </c:pt>
                <c:pt idx="1108">
                  <c:v>-6.99</c:v>
                </c:pt>
                <c:pt idx="1109">
                  <c:v>-3.35</c:v>
                </c:pt>
                <c:pt idx="1110">
                  <c:v>-5.2</c:v>
                </c:pt>
                <c:pt idx="1111">
                  <c:v>-56.66</c:v>
                </c:pt>
                <c:pt idx="1112">
                  <c:v>-68.319999999999993</c:v>
                </c:pt>
                <c:pt idx="1113">
                  <c:v>-94.74</c:v>
                </c:pt>
                <c:pt idx="1114">
                  <c:v>-8</c:v>
                </c:pt>
                <c:pt idx="1115">
                  <c:v>-918</c:v>
                </c:pt>
                <c:pt idx="1116">
                  <c:v>-320</c:v>
                </c:pt>
                <c:pt idx="1117">
                  <c:v>-46.49</c:v>
                </c:pt>
                <c:pt idx="1118">
                  <c:v>-11.55</c:v>
                </c:pt>
                <c:pt idx="1119">
                  <c:v>-8.7899999999999991</c:v>
                </c:pt>
                <c:pt idx="1120">
                  <c:v>-7.2</c:v>
                </c:pt>
                <c:pt idx="1121">
                  <c:v>-7.45</c:v>
                </c:pt>
                <c:pt idx="1122">
                  <c:v>-1800</c:v>
                </c:pt>
                <c:pt idx="1123">
                  <c:v>-54.529999999999994</c:v>
                </c:pt>
                <c:pt idx="1124">
                  <c:v>-7.96</c:v>
                </c:pt>
                <c:pt idx="1125">
                  <c:v>-60.52</c:v>
                </c:pt>
                <c:pt idx="1126">
                  <c:v>-14.99</c:v>
                </c:pt>
                <c:pt idx="1127">
                  <c:v>-12.95</c:v>
                </c:pt>
                <c:pt idx="1128">
                  <c:v>-8.9</c:v>
                </c:pt>
                <c:pt idx="1129">
                  <c:v>-5.8</c:v>
                </c:pt>
                <c:pt idx="1130">
                  <c:v>-18.64</c:v>
                </c:pt>
                <c:pt idx="1131">
                  <c:v>-8.15</c:v>
                </c:pt>
                <c:pt idx="1132">
                  <c:v>-19.600000000000001</c:v>
                </c:pt>
                <c:pt idx="1133">
                  <c:v>-116.15</c:v>
                </c:pt>
                <c:pt idx="1134">
                  <c:v>-37</c:v>
                </c:pt>
                <c:pt idx="1135">
                  <c:v>-14</c:v>
                </c:pt>
                <c:pt idx="1136">
                  <c:v>-16.850000000000001</c:v>
                </c:pt>
                <c:pt idx="1137">
                  <c:v>-29.2</c:v>
                </c:pt>
                <c:pt idx="1138">
                  <c:v>-2.4</c:v>
                </c:pt>
                <c:pt idx="1139">
                  <c:v>-1.9</c:v>
                </c:pt>
                <c:pt idx="1140">
                  <c:v>-6.1</c:v>
                </c:pt>
                <c:pt idx="1141">
                  <c:v>-5</c:v>
                </c:pt>
                <c:pt idx="1142">
                  <c:v>-65.400000000000006</c:v>
                </c:pt>
                <c:pt idx="1143">
                  <c:v>-6.71</c:v>
                </c:pt>
                <c:pt idx="1144">
                  <c:v>-21.07</c:v>
                </c:pt>
                <c:pt idx="1145">
                  <c:v>-773.49</c:v>
                </c:pt>
                <c:pt idx="1146">
                  <c:v>-10.82</c:v>
                </c:pt>
                <c:pt idx="1147">
                  <c:v>-12.99</c:v>
                </c:pt>
                <c:pt idx="1148">
                  <c:v>-22</c:v>
                </c:pt>
                <c:pt idx="1149">
                  <c:v>-13.53</c:v>
                </c:pt>
                <c:pt idx="1150">
                  <c:v>-21.37</c:v>
                </c:pt>
                <c:pt idx="1151">
                  <c:v>-39.08</c:v>
                </c:pt>
                <c:pt idx="1152">
                  <c:v>-80.5</c:v>
                </c:pt>
                <c:pt idx="1153">
                  <c:v>-2.6</c:v>
                </c:pt>
                <c:pt idx="1154">
                  <c:v>-13.8</c:v>
                </c:pt>
                <c:pt idx="1155">
                  <c:v>-3</c:v>
                </c:pt>
                <c:pt idx="1156">
                  <c:v>-21.77</c:v>
                </c:pt>
                <c:pt idx="1157">
                  <c:v>-1.5</c:v>
                </c:pt>
                <c:pt idx="1158">
                  <c:v>-8</c:v>
                </c:pt>
                <c:pt idx="1159">
                  <c:v>-7.8</c:v>
                </c:pt>
                <c:pt idx="1160">
                  <c:v>-8.1999999999999993</c:v>
                </c:pt>
                <c:pt idx="1161">
                  <c:v>-18.75</c:v>
                </c:pt>
                <c:pt idx="1162">
                  <c:v>-6</c:v>
                </c:pt>
                <c:pt idx="1163">
                  <c:v>-30.9</c:v>
                </c:pt>
                <c:pt idx="1164">
                  <c:v>-13.02</c:v>
                </c:pt>
                <c:pt idx="1165">
                  <c:v>-19.8</c:v>
                </c:pt>
                <c:pt idx="1166">
                  <c:v>-25.95</c:v>
                </c:pt>
                <c:pt idx="1167">
                  <c:v>-13.09</c:v>
                </c:pt>
                <c:pt idx="1168">
                  <c:v>-4.3</c:v>
                </c:pt>
                <c:pt idx="1169">
                  <c:v>-21.88</c:v>
                </c:pt>
                <c:pt idx="1170">
                  <c:v>-5.99</c:v>
                </c:pt>
                <c:pt idx="1171">
                  <c:v>-7.1</c:v>
                </c:pt>
                <c:pt idx="1172">
                  <c:v>-11.57</c:v>
                </c:pt>
                <c:pt idx="1173">
                  <c:v>-36.299999999999997</c:v>
                </c:pt>
                <c:pt idx="1174">
                  <c:v>-38.299999999999997</c:v>
                </c:pt>
                <c:pt idx="1175">
                  <c:v>-32.5</c:v>
                </c:pt>
                <c:pt idx="1176">
                  <c:v>-117.96</c:v>
                </c:pt>
                <c:pt idx="1177">
                  <c:v>-20</c:v>
                </c:pt>
                <c:pt idx="1178">
                  <c:v>-0.1</c:v>
                </c:pt>
                <c:pt idx="1179">
                  <c:v>-13.8</c:v>
                </c:pt>
                <c:pt idx="1180">
                  <c:v>-53.95</c:v>
                </c:pt>
                <c:pt idx="1181">
                  <c:v>-6.7</c:v>
                </c:pt>
                <c:pt idx="1182">
                  <c:v>-46.14</c:v>
                </c:pt>
                <c:pt idx="1183">
                  <c:v>-27.65</c:v>
                </c:pt>
                <c:pt idx="1184">
                  <c:v>-7.34</c:v>
                </c:pt>
                <c:pt idx="1185">
                  <c:v>-9.9</c:v>
                </c:pt>
                <c:pt idx="1186">
                  <c:v>-14.14</c:v>
                </c:pt>
                <c:pt idx="1187">
                  <c:v>-0.57999999999999996</c:v>
                </c:pt>
                <c:pt idx="1188">
                  <c:v>-19.57</c:v>
                </c:pt>
                <c:pt idx="1189">
                  <c:v>-166.67</c:v>
                </c:pt>
                <c:pt idx="1190">
                  <c:v>-10</c:v>
                </c:pt>
                <c:pt idx="1191">
                  <c:v>-30</c:v>
                </c:pt>
                <c:pt idx="1192">
                  <c:v>-388.8</c:v>
                </c:pt>
                <c:pt idx="1193">
                  <c:v>-9.1999999999999993</c:v>
                </c:pt>
                <c:pt idx="1194">
                  <c:v>-115.01</c:v>
                </c:pt>
                <c:pt idx="1195">
                  <c:v>-197.9</c:v>
                </c:pt>
                <c:pt idx="1196">
                  <c:v>-27.8</c:v>
                </c:pt>
                <c:pt idx="1197">
                  <c:v>-306.88</c:v>
                </c:pt>
                <c:pt idx="1198">
                  <c:v>-36.6</c:v>
                </c:pt>
                <c:pt idx="1199">
                  <c:v>-59.5</c:v>
                </c:pt>
                <c:pt idx="1200">
                  <c:v>-8.9</c:v>
                </c:pt>
                <c:pt idx="1201">
                  <c:v>-25.6</c:v>
                </c:pt>
                <c:pt idx="1202">
                  <c:v>-37.979999999999997</c:v>
                </c:pt>
                <c:pt idx="1203">
                  <c:v>-36.4</c:v>
                </c:pt>
                <c:pt idx="1204">
                  <c:v>-77</c:v>
                </c:pt>
                <c:pt idx="1205">
                  <c:v>-9.3000000000000007</c:v>
                </c:pt>
                <c:pt idx="1206">
                  <c:v>-23.9</c:v>
                </c:pt>
                <c:pt idx="1207">
                  <c:v>-77</c:v>
                </c:pt>
                <c:pt idx="1208">
                  <c:v>-8.82</c:v>
                </c:pt>
                <c:pt idx="1209">
                  <c:v>-73.03</c:v>
                </c:pt>
                <c:pt idx="1210">
                  <c:v>-33.67</c:v>
                </c:pt>
                <c:pt idx="1211">
                  <c:v>-2.5</c:v>
                </c:pt>
                <c:pt idx="1212">
                  <c:v>-9.9</c:v>
                </c:pt>
                <c:pt idx="1213">
                  <c:v>-16.100000000000001</c:v>
                </c:pt>
                <c:pt idx="1214">
                  <c:v>-26</c:v>
                </c:pt>
                <c:pt idx="1215">
                  <c:v>-21.8</c:v>
                </c:pt>
                <c:pt idx="1216">
                  <c:v>-1200</c:v>
                </c:pt>
                <c:pt idx="1217">
                  <c:v>-6.5</c:v>
                </c:pt>
                <c:pt idx="1218">
                  <c:v>-76.989999999999995</c:v>
                </c:pt>
                <c:pt idx="1219">
                  <c:v>-42.71</c:v>
                </c:pt>
                <c:pt idx="1220">
                  <c:v>-68.319999999999993</c:v>
                </c:pt>
                <c:pt idx="1221">
                  <c:v>-2.4</c:v>
                </c:pt>
                <c:pt idx="1222">
                  <c:v>-7.21</c:v>
                </c:pt>
                <c:pt idx="1223">
                  <c:v>-20</c:v>
                </c:pt>
                <c:pt idx="1224">
                  <c:v>-31.33</c:v>
                </c:pt>
                <c:pt idx="1225">
                  <c:v>-1044.3499999999999</c:v>
                </c:pt>
                <c:pt idx="1226">
                  <c:v>-101.28</c:v>
                </c:pt>
                <c:pt idx="1227">
                  <c:v>-24</c:v>
                </c:pt>
                <c:pt idx="1228">
                  <c:v>-918</c:v>
                </c:pt>
                <c:pt idx="1229">
                  <c:v>-0.85</c:v>
                </c:pt>
                <c:pt idx="1230">
                  <c:v>-7.71</c:v>
                </c:pt>
                <c:pt idx="1231">
                  <c:v>-7.2</c:v>
                </c:pt>
                <c:pt idx="1232">
                  <c:v>-57.75</c:v>
                </c:pt>
                <c:pt idx="1233">
                  <c:v>-1.8</c:v>
                </c:pt>
                <c:pt idx="1234">
                  <c:v>-7.81</c:v>
                </c:pt>
                <c:pt idx="1235">
                  <c:v>-2</c:v>
                </c:pt>
                <c:pt idx="1236">
                  <c:v>-20</c:v>
                </c:pt>
                <c:pt idx="1237">
                  <c:v>-8.99</c:v>
                </c:pt>
                <c:pt idx="1238">
                  <c:v>-5.28</c:v>
                </c:pt>
                <c:pt idx="1239">
                  <c:v>-1800</c:v>
                </c:pt>
                <c:pt idx="1240">
                  <c:v>-5.56</c:v>
                </c:pt>
                <c:pt idx="1241">
                  <c:v>-4.99</c:v>
                </c:pt>
                <c:pt idx="1242">
                  <c:v>-26.19</c:v>
                </c:pt>
                <c:pt idx="1243">
                  <c:v>-11.3</c:v>
                </c:pt>
                <c:pt idx="1244">
                  <c:v>-9</c:v>
                </c:pt>
                <c:pt idx="1245">
                  <c:v>-35.15</c:v>
                </c:pt>
                <c:pt idx="1246">
                  <c:v>-1.05</c:v>
                </c:pt>
                <c:pt idx="1247">
                  <c:v>-0.85</c:v>
                </c:pt>
                <c:pt idx="1248">
                  <c:v>-16</c:v>
                </c:pt>
                <c:pt idx="1249">
                  <c:v>-33.979999999999997</c:v>
                </c:pt>
                <c:pt idx="1250">
                  <c:v>-0.85</c:v>
                </c:pt>
                <c:pt idx="1251">
                  <c:v>-4.9000000000000004</c:v>
                </c:pt>
                <c:pt idx="1252">
                  <c:v>-37.83</c:v>
                </c:pt>
                <c:pt idx="1253">
                  <c:v>-21.8</c:v>
                </c:pt>
                <c:pt idx="1254">
                  <c:v>-6.69</c:v>
                </c:pt>
                <c:pt idx="1255">
                  <c:v>-4.5</c:v>
                </c:pt>
                <c:pt idx="1256">
                  <c:v>-33.97</c:v>
                </c:pt>
                <c:pt idx="1257">
                  <c:v>-34.4</c:v>
                </c:pt>
                <c:pt idx="1258">
                  <c:v>-21.8</c:v>
                </c:pt>
                <c:pt idx="1259">
                  <c:v>-14.3</c:v>
                </c:pt>
                <c:pt idx="1260">
                  <c:v>-10.050000000000001</c:v>
                </c:pt>
                <c:pt idx="1261">
                  <c:v>-5</c:v>
                </c:pt>
                <c:pt idx="1262">
                  <c:v>-1.5</c:v>
                </c:pt>
                <c:pt idx="1263">
                  <c:v>-12.99</c:v>
                </c:pt>
                <c:pt idx="1264">
                  <c:v>-35.69</c:v>
                </c:pt>
                <c:pt idx="1265">
                  <c:v>-11.7</c:v>
                </c:pt>
                <c:pt idx="1266">
                  <c:v>-7.5</c:v>
                </c:pt>
                <c:pt idx="1267">
                  <c:v>-56.7</c:v>
                </c:pt>
                <c:pt idx="1268">
                  <c:v>-20.38</c:v>
                </c:pt>
                <c:pt idx="1269">
                  <c:v>-14.9</c:v>
                </c:pt>
                <c:pt idx="1270">
                  <c:v>-15</c:v>
                </c:pt>
                <c:pt idx="1271">
                  <c:v>-5.6</c:v>
                </c:pt>
                <c:pt idx="1272">
                  <c:v>-22.5</c:v>
                </c:pt>
                <c:pt idx="1273">
                  <c:v>-7.21</c:v>
                </c:pt>
                <c:pt idx="1274">
                  <c:v>-64.400000000000006</c:v>
                </c:pt>
                <c:pt idx="1275">
                  <c:v>-19.45</c:v>
                </c:pt>
                <c:pt idx="1276">
                  <c:v>-25.95</c:v>
                </c:pt>
                <c:pt idx="1277">
                  <c:v>-7.75</c:v>
                </c:pt>
                <c:pt idx="1278">
                  <c:v>-38.200000000000003</c:v>
                </c:pt>
                <c:pt idx="1279">
                  <c:v>-132.08000000000001</c:v>
                </c:pt>
                <c:pt idx="1280">
                  <c:v>-5.93</c:v>
                </c:pt>
                <c:pt idx="1281">
                  <c:v>-23</c:v>
                </c:pt>
                <c:pt idx="1282">
                  <c:v>-15.219999999999999</c:v>
                </c:pt>
                <c:pt idx="1283">
                  <c:v>-13.98</c:v>
                </c:pt>
                <c:pt idx="1284">
                  <c:v>-81.400000000000006</c:v>
                </c:pt>
                <c:pt idx="1285">
                  <c:v>-12.84</c:v>
                </c:pt>
                <c:pt idx="1286">
                  <c:v>-5.3</c:v>
                </c:pt>
                <c:pt idx="1287">
                  <c:v>-55</c:v>
                </c:pt>
                <c:pt idx="1288">
                  <c:v>-4.7</c:v>
                </c:pt>
                <c:pt idx="1289">
                  <c:v>-2.15</c:v>
                </c:pt>
                <c:pt idx="1290">
                  <c:v>-149.83000000000001</c:v>
                </c:pt>
                <c:pt idx="1291">
                  <c:v>-20</c:v>
                </c:pt>
                <c:pt idx="1292">
                  <c:v>-9.9</c:v>
                </c:pt>
                <c:pt idx="1293">
                  <c:v>-4</c:v>
                </c:pt>
                <c:pt idx="1294">
                  <c:v>-1.95</c:v>
                </c:pt>
                <c:pt idx="1295">
                  <c:v>-4.3</c:v>
                </c:pt>
                <c:pt idx="1296">
                  <c:v>-5.7</c:v>
                </c:pt>
                <c:pt idx="1297">
                  <c:v>-21.7</c:v>
                </c:pt>
                <c:pt idx="1298">
                  <c:v>-4.9000000000000004</c:v>
                </c:pt>
                <c:pt idx="1299">
                  <c:v>-5</c:v>
                </c:pt>
                <c:pt idx="1300">
                  <c:v>-9.6999999999999993</c:v>
                </c:pt>
                <c:pt idx="1301">
                  <c:v>-0.56999999999999995</c:v>
                </c:pt>
                <c:pt idx="1302">
                  <c:v>-22.98</c:v>
                </c:pt>
                <c:pt idx="1303">
                  <c:v>-19.309999999999999</c:v>
                </c:pt>
                <c:pt idx="1304">
                  <c:v>-0.85</c:v>
                </c:pt>
                <c:pt idx="1305">
                  <c:v>-26.75</c:v>
                </c:pt>
                <c:pt idx="1306">
                  <c:v>-89.9</c:v>
                </c:pt>
                <c:pt idx="1307">
                  <c:v>-114.04</c:v>
                </c:pt>
                <c:pt idx="1308">
                  <c:v>-20.6</c:v>
                </c:pt>
                <c:pt idx="1309">
                  <c:v>-7.55</c:v>
                </c:pt>
                <c:pt idx="1310">
                  <c:v>-108.52</c:v>
                </c:pt>
                <c:pt idx="1311">
                  <c:v>-6.75</c:v>
                </c:pt>
                <c:pt idx="1312">
                  <c:v>-10.050000000000001</c:v>
                </c:pt>
                <c:pt idx="1313">
                  <c:v>-17.3</c:v>
                </c:pt>
                <c:pt idx="1314">
                  <c:v>-43.74</c:v>
                </c:pt>
                <c:pt idx="1315">
                  <c:v>-46.4</c:v>
                </c:pt>
                <c:pt idx="1316">
                  <c:v>-18.600000000000001</c:v>
                </c:pt>
                <c:pt idx="1317">
                  <c:v>-3.48</c:v>
                </c:pt>
                <c:pt idx="1318">
                  <c:v>-2.57</c:v>
                </c:pt>
                <c:pt idx="1319">
                  <c:v>-4</c:v>
                </c:pt>
                <c:pt idx="1320">
                  <c:v>-30</c:v>
                </c:pt>
                <c:pt idx="1321">
                  <c:v>-2.71</c:v>
                </c:pt>
                <c:pt idx="1322">
                  <c:v>-12.11</c:v>
                </c:pt>
                <c:pt idx="1323">
                  <c:v>-8.99</c:v>
                </c:pt>
                <c:pt idx="1324">
                  <c:v>-0.85</c:v>
                </c:pt>
                <c:pt idx="1325">
                  <c:v>-31.009999999999998</c:v>
                </c:pt>
                <c:pt idx="1326">
                  <c:v>-79.03</c:v>
                </c:pt>
                <c:pt idx="1327">
                  <c:v>-1.3</c:v>
                </c:pt>
                <c:pt idx="1328">
                  <c:v>-5.83</c:v>
                </c:pt>
                <c:pt idx="1329">
                  <c:v>-21.8</c:v>
                </c:pt>
                <c:pt idx="1330">
                  <c:v>-42.71</c:v>
                </c:pt>
                <c:pt idx="1331">
                  <c:v>-68.319999999999993</c:v>
                </c:pt>
                <c:pt idx="1332">
                  <c:v>-42.72</c:v>
                </c:pt>
                <c:pt idx="1333">
                  <c:v>-15.02</c:v>
                </c:pt>
                <c:pt idx="1334">
                  <c:v>-27.65</c:v>
                </c:pt>
                <c:pt idx="1335">
                  <c:v>-10.79</c:v>
                </c:pt>
                <c:pt idx="1336">
                  <c:v>-4.3499999999999996</c:v>
                </c:pt>
                <c:pt idx="1337">
                  <c:v>-6.9</c:v>
                </c:pt>
                <c:pt idx="1338">
                  <c:v>-4</c:v>
                </c:pt>
                <c:pt idx="1339">
                  <c:v>-99.48</c:v>
                </c:pt>
                <c:pt idx="1340">
                  <c:v>-50</c:v>
                </c:pt>
                <c:pt idx="1341">
                  <c:v>-918</c:v>
                </c:pt>
                <c:pt idx="1342">
                  <c:v>-1500</c:v>
                </c:pt>
                <c:pt idx="1343">
                  <c:v>-2.1</c:v>
                </c:pt>
                <c:pt idx="1344">
                  <c:v>-24.5</c:v>
                </c:pt>
                <c:pt idx="1345">
                  <c:v>-7.1</c:v>
                </c:pt>
                <c:pt idx="1346">
                  <c:v>-14.02</c:v>
                </c:pt>
                <c:pt idx="1347">
                  <c:v>-11.43</c:v>
                </c:pt>
                <c:pt idx="1348">
                  <c:v>-4.5</c:v>
                </c:pt>
                <c:pt idx="1349">
                  <c:v>-7.96</c:v>
                </c:pt>
                <c:pt idx="1350">
                  <c:v>-5</c:v>
                </c:pt>
                <c:pt idx="1351">
                  <c:v>-52</c:v>
                </c:pt>
                <c:pt idx="1352">
                  <c:v>-9.99</c:v>
                </c:pt>
                <c:pt idx="1353">
                  <c:v>-15.9</c:v>
                </c:pt>
                <c:pt idx="1354">
                  <c:v>-3.95</c:v>
                </c:pt>
                <c:pt idx="1355">
                  <c:v>-9.5</c:v>
                </c:pt>
                <c:pt idx="1356">
                  <c:v>-61.11</c:v>
                </c:pt>
                <c:pt idx="1357">
                  <c:v>-2.98</c:v>
                </c:pt>
                <c:pt idx="1358">
                  <c:v>-125.53</c:v>
                </c:pt>
                <c:pt idx="1359">
                  <c:v>-4.25</c:v>
                </c:pt>
                <c:pt idx="1360">
                  <c:v>-1.97</c:v>
                </c:pt>
                <c:pt idx="1361">
                  <c:v>-15.38</c:v>
                </c:pt>
                <c:pt idx="1362">
                  <c:v>-13.85</c:v>
                </c:pt>
                <c:pt idx="1363">
                  <c:v>-25.98</c:v>
                </c:pt>
                <c:pt idx="1364">
                  <c:v>-2.95</c:v>
                </c:pt>
                <c:pt idx="1365">
                  <c:v>-18.98</c:v>
                </c:pt>
                <c:pt idx="1366">
                  <c:v>-4.5999999999999996</c:v>
                </c:pt>
                <c:pt idx="1367">
                  <c:v>-5.5</c:v>
                </c:pt>
                <c:pt idx="1368">
                  <c:v>-21.8</c:v>
                </c:pt>
                <c:pt idx="1369">
                  <c:v>-32.200000000000003</c:v>
                </c:pt>
                <c:pt idx="1370">
                  <c:v>-320</c:v>
                </c:pt>
                <c:pt idx="1371">
                  <c:v>-31.5</c:v>
                </c:pt>
                <c:pt idx="1372">
                  <c:v>-12.99</c:v>
                </c:pt>
                <c:pt idx="1373">
                  <c:v>-6.3</c:v>
                </c:pt>
                <c:pt idx="1374">
                  <c:v>-6</c:v>
                </c:pt>
                <c:pt idx="1375">
                  <c:v>-1.25</c:v>
                </c:pt>
                <c:pt idx="1376">
                  <c:v>-19.89</c:v>
                </c:pt>
                <c:pt idx="1377">
                  <c:v>-6.3</c:v>
                </c:pt>
                <c:pt idx="1378">
                  <c:v>-5</c:v>
                </c:pt>
                <c:pt idx="1379">
                  <c:v>-29.01</c:v>
                </c:pt>
                <c:pt idx="1380">
                  <c:v>-24.700000000000003</c:v>
                </c:pt>
                <c:pt idx="1381">
                  <c:v>-10.1</c:v>
                </c:pt>
                <c:pt idx="1382">
                  <c:v>-8.2200000000000006</c:v>
                </c:pt>
                <c:pt idx="1383">
                  <c:v>-85.4</c:v>
                </c:pt>
                <c:pt idx="1384">
                  <c:v>-15.2</c:v>
                </c:pt>
                <c:pt idx="1385">
                  <c:v>-2.7</c:v>
                </c:pt>
                <c:pt idx="1386">
                  <c:v>-9</c:v>
                </c:pt>
                <c:pt idx="1387">
                  <c:v>-11.5</c:v>
                </c:pt>
                <c:pt idx="1388">
                  <c:v>-25.95</c:v>
                </c:pt>
                <c:pt idx="1389">
                  <c:v>-7.75</c:v>
                </c:pt>
                <c:pt idx="1390">
                  <c:v>-8</c:v>
                </c:pt>
                <c:pt idx="1391">
                  <c:v>-23.2</c:v>
                </c:pt>
                <c:pt idx="1392">
                  <c:v>-14.36</c:v>
                </c:pt>
                <c:pt idx="1393">
                  <c:v>-8.8000000000000007</c:v>
                </c:pt>
                <c:pt idx="1394">
                  <c:v>-12.36</c:v>
                </c:pt>
                <c:pt idx="1395">
                  <c:v>-8.8000000000000007</c:v>
                </c:pt>
                <c:pt idx="1396">
                  <c:v>-8.0500000000000007</c:v>
                </c:pt>
                <c:pt idx="1397">
                  <c:v>-22.35</c:v>
                </c:pt>
                <c:pt idx="1398">
                  <c:v>-0.01</c:v>
                </c:pt>
                <c:pt idx="1399">
                  <c:v>-5.55</c:v>
                </c:pt>
                <c:pt idx="1400">
                  <c:v>-3</c:v>
                </c:pt>
                <c:pt idx="1401">
                  <c:v>-84</c:v>
                </c:pt>
                <c:pt idx="1402">
                  <c:v>-42</c:v>
                </c:pt>
                <c:pt idx="1403">
                  <c:v>-10</c:v>
                </c:pt>
                <c:pt idx="1404">
                  <c:v>-51.15</c:v>
                </c:pt>
                <c:pt idx="1405">
                  <c:v>-7.8</c:v>
                </c:pt>
                <c:pt idx="1406">
                  <c:v>-10.43</c:v>
                </c:pt>
                <c:pt idx="1407">
                  <c:v>-60</c:v>
                </c:pt>
                <c:pt idx="1408">
                  <c:v>-21</c:v>
                </c:pt>
                <c:pt idx="1409">
                  <c:v>-4.9400000000000004</c:v>
                </c:pt>
                <c:pt idx="1410">
                  <c:v>-5.56</c:v>
                </c:pt>
                <c:pt idx="1411">
                  <c:v>-19.8</c:v>
                </c:pt>
                <c:pt idx="1412">
                  <c:v>-112.95</c:v>
                </c:pt>
                <c:pt idx="1413">
                  <c:v>-12.55</c:v>
                </c:pt>
                <c:pt idx="1414">
                  <c:v>-71.489999999999995</c:v>
                </c:pt>
                <c:pt idx="1415">
                  <c:v>-6.77</c:v>
                </c:pt>
                <c:pt idx="1416">
                  <c:v>-21.8</c:v>
                </c:pt>
                <c:pt idx="1417">
                  <c:v>-10.3</c:v>
                </c:pt>
                <c:pt idx="1418">
                  <c:v>-69.2</c:v>
                </c:pt>
                <c:pt idx="1419">
                  <c:v>-11.9</c:v>
                </c:pt>
                <c:pt idx="1420">
                  <c:v>-19.399999999999999</c:v>
                </c:pt>
                <c:pt idx="1421">
                  <c:v>-5.7</c:v>
                </c:pt>
                <c:pt idx="1422">
                  <c:v>-3.2</c:v>
                </c:pt>
                <c:pt idx="1423">
                  <c:v>-7.3</c:v>
                </c:pt>
                <c:pt idx="1424">
                  <c:v>-21</c:v>
                </c:pt>
                <c:pt idx="1425">
                  <c:v>-47.88</c:v>
                </c:pt>
                <c:pt idx="1426">
                  <c:v>-0.56999999999999995</c:v>
                </c:pt>
                <c:pt idx="1427">
                  <c:v>-19.23</c:v>
                </c:pt>
                <c:pt idx="1428">
                  <c:v>-172.76</c:v>
                </c:pt>
                <c:pt idx="1429">
                  <c:v>-6.73</c:v>
                </c:pt>
                <c:pt idx="1430">
                  <c:v>-75.8</c:v>
                </c:pt>
                <c:pt idx="1431">
                  <c:v>-17.3</c:v>
                </c:pt>
                <c:pt idx="1432">
                  <c:v>-123.71</c:v>
                </c:pt>
                <c:pt idx="1433">
                  <c:v>-8.58</c:v>
                </c:pt>
                <c:pt idx="1434">
                  <c:v>-19.43</c:v>
                </c:pt>
                <c:pt idx="1435">
                  <c:v>-8.85</c:v>
                </c:pt>
                <c:pt idx="1436">
                  <c:v>-30.9</c:v>
                </c:pt>
                <c:pt idx="1437">
                  <c:v>-5.9</c:v>
                </c:pt>
                <c:pt idx="1438">
                  <c:v>-22.2</c:v>
                </c:pt>
                <c:pt idx="1439">
                  <c:v>-2</c:v>
                </c:pt>
                <c:pt idx="1440">
                  <c:v>-8</c:v>
                </c:pt>
                <c:pt idx="1441">
                  <c:v>-56.6</c:v>
                </c:pt>
                <c:pt idx="1442">
                  <c:v>-13.73</c:v>
                </c:pt>
                <c:pt idx="1443">
                  <c:v>-1.98</c:v>
                </c:pt>
                <c:pt idx="1444">
                  <c:v>-3.7</c:v>
                </c:pt>
                <c:pt idx="1445">
                  <c:v>-3.99</c:v>
                </c:pt>
                <c:pt idx="1446">
                  <c:v>-5.78</c:v>
                </c:pt>
                <c:pt idx="1447">
                  <c:v>-5.29</c:v>
                </c:pt>
                <c:pt idx="1448">
                  <c:v>-7.9</c:v>
                </c:pt>
                <c:pt idx="1449">
                  <c:v>-4.9000000000000004</c:v>
                </c:pt>
                <c:pt idx="1450">
                  <c:v>-28.7</c:v>
                </c:pt>
                <c:pt idx="1451">
                  <c:v>-42.41</c:v>
                </c:pt>
                <c:pt idx="1452">
                  <c:v>-3.8</c:v>
                </c:pt>
                <c:pt idx="1453">
                  <c:v>-86</c:v>
                </c:pt>
                <c:pt idx="1454">
                  <c:v>-5.78</c:v>
                </c:pt>
                <c:pt idx="1455">
                  <c:v>-70.53</c:v>
                </c:pt>
                <c:pt idx="1456">
                  <c:v>-9.15</c:v>
                </c:pt>
                <c:pt idx="1457">
                  <c:v>-13</c:v>
                </c:pt>
                <c:pt idx="1458">
                  <c:v>-82</c:v>
                </c:pt>
                <c:pt idx="1459">
                  <c:v>-128.04</c:v>
                </c:pt>
                <c:pt idx="1460">
                  <c:v>-9.5</c:v>
                </c:pt>
                <c:pt idx="1461">
                  <c:v>-148</c:v>
                </c:pt>
                <c:pt idx="1462">
                  <c:v>-6.91</c:v>
                </c:pt>
                <c:pt idx="1463">
                  <c:v>-10.65</c:v>
                </c:pt>
                <c:pt idx="1464">
                  <c:v>-1.99</c:v>
                </c:pt>
                <c:pt idx="1465">
                  <c:v>-13.76</c:v>
                </c:pt>
                <c:pt idx="1466">
                  <c:v>-4.7</c:v>
                </c:pt>
                <c:pt idx="1467">
                  <c:v>-5.6</c:v>
                </c:pt>
                <c:pt idx="1468">
                  <c:v>-4.16</c:v>
                </c:pt>
                <c:pt idx="1469">
                  <c:v>-12.9</c:v>
                </c:pt>
                <c:pt idx="1470">
                  <c:v>-3</c:v>
                </c:pt>
                <c:pt idx="1471">
                  <c:v>-0.9</c:v>
                </c:pt>
                <c:pt idx="1472">
                  <c:v>-5.5</c:v>
                </c:pt>
                <c:pt idx="1473">
                  <c:v>-7.1</c:v>
                </c:pt>
                <c:pt idx="1474">
                  <c:v>-1</c:v>
                </c:pt>
                <c:pt idx="1475">
                  <c:v>-10</c:v>
                </c:pt>
                <c:pt idx="1476">
                  <c:v>-21.8</c:v>
                </c:pt>
                <c:pt idx="1477">
                  <c:v>-30</c:v>
                </c:pt>
                <c:pt idx="1478">
                  <c:v>-3.1</c:v>
                </c:pt>
                <c:pt idx="1479">
                  <c:v>-1.9</c:v>
                </c:pt>
                <c:pt idx="1480">
                  <c:v>-7.38</c:v>
                </c:pt>
                <c:pt idx="1481">
                  <c:v>-29.67</c:v>
                </c:pt>
                <c:pt idx="1482">
                  <c:v>-42.71</c:v>
                </c:pt>
                <c:pt idx="1483">
                  <c:v>-68.319999999999993</c:v>
                </c:pt>
                <c:pt idx="1484">
                  <c:v>-99.48</c:v>
                </c:pt>
                <c:pt idx="1485">
                  <c:v>-60</c:v>
                </c:pt>
                <c:pt idx="1486">
                  <c:v>-918</c:v>
                </c:pt>
                <c:pt idx="1487">
                  <c:v>-38.9</c:v>
                </c:pt>
                <c:pt idx="1488">
                  <c:v>-20.98</c:v>
                </c:pt>
                <c:pt idx="1489">
                  <c:v>-1.65</c:v>
                </c:pt>
                <c:pt idx="1490">
                  <c:v>-2.8</c:v>
                </c:pt>
                <c:pt idx="1491">
                  <c:v>-2.65</c:v>
                </c:pt>
                <c:pt idx="1492">
                  <c:v>-80</c:v>
                </c:pt>
                <c:pt idx="1493">
                  <c:v>-8.1</c:v>
                </c:pt>
                <c:pt idx="1494">
                  <c:v>-28.759999999999998</c:v>
                </c:pt>
                <c:pt idx="1495">
                  <c:v>-3.35</c:v>
                </c:pt>
                <c:pt idx="1496">
                  <c:v>-3.6</c:v>
                </c:pt>
                <c:pt idx="1497">
                  <c:v>-27.3</c:v>
                </c:pt>
                <c:pt idx="1498">
                  <c:v>-102.62</c:v>
                </c:pt>
                <c:pt idx="1499">
                  <c:v>-17</c:v>
                </c:pt>
                <c:pt idx="1500">
                  <c:v>-7.99</c:v>
                </c:pt>
                <c:pt idx="1501">
                  <c:v>-12.53</c:v>
                </c:pt>
                <c:pt idx="1502">
                  <c:v>-7.05</c:v>
                </c:pt>
                <c:pt idx="1503">
                  <c:v>-59.5</c:v>
                </c:pt>
                <c:pt idx="1504">
                  <c:v>-16</c:v>
                </c:pt>
                <c:pt idx="1505">
                  <c:v>-7.3</c:v>
                </c:pt>
                <c:pt idx="1506">
                  <c:v>-0.75</c:v>
                </c:pt>
                <c:pt idx="1507">
                  <c:v>-2.4</c:v>
                </c:pt>
                <c:pt idx="1508">
                  <c:v>-6.06</c:v>
                </c:pt>
                <c:pt idx="1509">
                  <c:v>-6.74</c:v>
                </c:pt>
                <c:pt idx="1510">
                  <c:v>-10</c:v>
                </c:pt>
                <c:pt idx="1511">
                  <c:v>-17.34</c:v>
                </c:pt>
                <c:pt idx="1512">
                  <c:v>-2.56</c:v>
                </c:pt>
                <c:pt idx="1513">
                  <c:v>-11.8</c:v>
                </c:pt>
                <c:pt idx="1514">
                  <c:v>-2.4</c:v>
                </c:pt>
                <c:pt idx="1515">
                  <c:v>-5</c:v>
                </c:pt>
                <c:pt idx="1516">
                  <c:v>-64.84</c:v>
                </c:pt>
                <c:pt idx="1517">
                  <c:v>-4.28</c:v>
                </c:pt>
                <c:pt idx="1518">
                  <c:v>-3.4</c:v>
                </c:pt>
                <c:pt idx="1519">
                  <c:v>-52</c:v>
                </c:pt>
                <c:pt idx="1520">
                  <c:v>-21.8</c:v>
                </c:pt>
                <c:pt idx="1521">
                  <c:v>-4.3</c:v>
                </c:pt>
                <c:pt idx="1522">
                  <c:v>-12.99</c:v>
                </c:pt>
                <c:pt idx="1523">
                  <c:v>-7.3</c:v>
                </c:pt>
                <c:pt idx="1524">
                  <c:v>-11.55</c:v>
                </c:pt>
                <c:pt idx="1525">
                  <c:v>-23.55</c:v>
                </c:pt>
                <c:pt idx="1526">
                  <c:v>-23.7</c:v>
                </c:pt>
                <c:pt idx="1527">
                  <c:v>-2.29</c:v>
                </c:pt>
                <c:pt idx="1528">
                  <c:v>-8</c:v>
                </c:pt>
                <c:pt idx="1529">
                  <c:v>-28.12</c:v>
                </c:pt>
                <c:pt idx="1530">
                  <c:v>-20</c:v>
                </c:pt>
                <c:pt idx="1531">
                  <c:v>-2.56</c:v>
                </c:pt>
                <c:pt idx="1532">
                  <c:v>-2.4</c:v>
                </c:pt>
                <c:pt idx="1533">
                  <c:v>-14.71</c:v>
                </c:pt>
                <c:pt idx="1534">
                  <c:v>-32.78</c:v>
                </c:pt>
                <c:pt idx="1535">
                  <c:v>-7.95</c:v>
                </c:pt>
                <c:pt idx="1536">
                  <c:v>-7</c:v>
                </c:pt>
                <c:pt idx="1537">
                  <c:v>-25.95</c:v>
                </c:pt>
                <c:pt idx="1538">
                  <c:v>-0.85</c:v>
                </c:pt>
                <c:pt idx="1539">
                  <c:v>-2.2000000000000002</c:v>
                </c:pt>
                <c:pt idx="1540">
                  <c:v>-1</c:v>
                </c:pt>
                <c:pt idx="1541">
                  <c:v>-77.02</c:v>
                </c:pt>
                <c:pt idx="1542">
                  <c:v>-8.99</c:v>
                </c:pt>
                <c:pt idx="1543">
                  <c:v>-3.78</c:v>
                </c:pt>
                <c:pt idx="1544">
                  <c:v>-20</c:v>
                </c:pt>
                <c:pt idx="1545">
                  <c:v>-9.8000000000000007</c:v>
                </c:pt>
                <c:pt idx="1546">
                  <c:v>-8.76</c:v>
                </c:pt>
                <c:pt idx="1547">
                  <c:v>-20.010000000000002</c:v>
                </c:pt>
                <c:pt idx="1548">
                  <c:v>-32.5</c:v>
                </c:pt>
                <c:pt idx="1549">
                  <c:v>-3.35</c:v>
                </c:pt>
                <c:pt idx="1550">
                  <c:v>-8.2799999999999994</c:v>
                </c:pt>
                <c:pt idx="1551">
                  <c:v>-3.8</c:v>
                </c:pt>
                <c:pt idx="1552">
                  <c:v>-10.5</c:v>
                </c:pt>
                <c:pt idx="1553">
                  <c:v>-8.18</c:v>
                </c:pt>
                <c:pt idx="1554">
                  <c:v>-0.24</c:v>
                </c:pt>
                <c:pt idx="1555">
                  <c:v>-14.14</c:v>
                </c:pt>
                <c:pt idx="1556">
                  <c:v>-0.59</c:v>
                </c:pt>
                <c:pt idx="1557">
                  <c:v>-19.670000000000002</c:v>
                </c:pt>
                <c:pt idx="1558">
                  <c:v>-0.95</c:v>
                </c:pt>
                <c:pt idx="1559">
                  <c:v>-2.4</c:v>
                </c:pt>
                <c:pt idx="1560">
                  <c:v>-4.1100000000000003</c:v>
                </c:pt>
                <c:pt idx="1561">
                  <c:v>-0.12</c:v>
                </c:pt>
                <c:pt idx="1562">
                  <c:v>-145.37</c:v>
                </c:pt>
                <c:pt idx="1563">
                  <c:v>-10</c:v>
                </c:pt>
                <c:pt idx="1564">
                  <c:v>-0.02</c:v>
                </c:pt>
                <c:pt idx="1565">
                  <c:v>-0.68</c:v>
                </c:pt>
                <c:pt idx="1566">
                  <c:v>-7.92</c:v>
                </c:pt>
                <c:pt idx="1567">
                  <c:v>-1.31</c:v>
                </c:pt>
                <c:pt idx="1568">
                  <c:v>-67.739999999999995</c:v>
                </c:pt>
                <c:pt idx="1569">
                  <c:v>-0.43999999999999995</c:v>
                </c:pt>
                <c:pt idx="1570">
                  <c:v>-13.91</c:v>
                </c:pt>
                <c:pt idx="1571">
                  <c:v>-20.97</c:v>
                </c:pt>
                <c:pt idx="1572">
                  <c:v>-3.7</c:v>
                </c:pt>
                <c:pt idx="1573">
                  <c:v>-21.8</c:v>
                </c:pt>
                <c:pt idx="1574">
                  <c:v>-2.4</c:v>
                </c:pt>
                <c:pt idx="1575">
                  <c:v>-15</c:v>
                </c:pt>
                <c:pt idx="1576">
                  <c:v>-16</c:v>
                </c:pt>
                <c:pt idx="1577">
                  <c:v>-1.4</c:v>
                </c:pt>
                <c:pt idx="1578">
                  <c:v>-5.7</c:v>
                </c:pt>
                <c:pt idx="1579">
                  <c:v>-10.95</c:v>
                </c:pt>
                <c:pt idx="1580">
                  <c:v>-65.97</c:v>
                </c:pt>
                <c:pt idx="1581">
                  <c:v>-12.96</c:v>
                </c:pt>
                <c:pt idx="1582">
                  <c:v>-5</c:v>
                </c:pt>
                <c:pt idx="1583">
                  <c:v>-12</c:v>
                </c:pt>
                <c:pt idx="1584">
                  <c:v>-13.5</c:v>
                </c:pt>
                <c:pt idx="1585">
                  <c:v>-0.85</c:v>
                </c:pt>
                <c:pt idx="1586">
                  <c:v>-2.1</c:v>
                </c:pt>
                <c:pt idx="1587">
                  <c:v>-11.7</c:v>
                </c:pt>
                <c:pt idx="1588">
                  <c:v>-7.95</c:v>
                </c:pt>
                <c:pt idx="1589">
                  <c:v>-36.9</c:v>
                </c:pt>
                <c:pt idx="1590">
                  <c:v>-21.8</c:v>
                </c:pt>
                <c:pt idx="1591">
                  <c:v>-14</c:v>
                </c:pt>
                <c:pt idx="1592">
                  <c:v>-42.71</c:v>
                </c:pt>
                <c:pt idx="1593">
                  <c:v>-68.319999999999993</c:v>
                </c:pt>
                <c:pt idx="1594">
                  <c:v>-32.61</c:v>
                </c:pt>
                <c:pt idx="1595">
                  <c:v>-63.26</c:v>
                </c:pt>
                <c:pt idx="1596">
                  <c:v>-5</c:v>
                </c:pt>
                <c:pt idx="1597">
                  <c:v>-6.5</c:v>
                </c:pt>
                <c:pt idx="1598">
                  <c:v>-10</c:v>
                </c:pt>
                <c:pt idx="1599">
                  <c:v>-14.63</c:v>
                </c:pt>
                <c:pt idx="1600">
                  <c:v>-918</c:v>
                </c:pt>
                <c:pt idx="1601">
                  <c:v>-13.14</c:v>
                </c:pt>
                <c:pt idx="1602">
                  <c:v>-30.8</c:v>
                </c:pt>
                <c:pt idx="1603">
                  <c:v>-14.96</c:v>
                </c:pt>
                <c:pt idx="1604">
                  <c:v>-2.5</c:v>
                </c:pt>
                <c:pt idx="1605">
                  <c:v>-39.200000000000003</c:v>
                </c:pt>
                <c:pt idx="1606">
                  <c:v>-3.85</c:v>
                </c:pt>
                <c:pt idx="1607">
                  <c:v>-17.899999999999999</c:v>
                </c:pt>
                <c:pt idx="1608">
                  <c:v>-7.27</c:v>
                </c:pt>
                <c:pt idx="1609">
                  <c:v>-2.4</c:v>
                </c:pt>
                <c:pt idx="1610">
                  <c:v>-1.28</c:v>
                </c:pt>
                <c:pt idx="1611">
                  <c:v>-30</c:v>
                </c:pt>
                <c:pt idx="1612">
                  <c:v>-99.48</c:v>
                </c:pt>
                <c:pt idx="1613">
                  <c:v>-2.04</c:v>
                </c:pt>
                <c:pt idx="1614">
                  <c:v>-46.2</c:v>
                </c:pt>
                <c:pt idx="1615">
                  <c:v>-17.93</c:v>
                </c:pt>
                <c:pt idx="1616">
                  <c:v>-86.78</c:v>
                </c:pt>
                <c:pt idx="1617">
                  <c:v>-9.99</c:v>
                </c:pt>
                <c:pt idx="1618">
                  <c:v>-10</c:v>
                </c:pt>
                <c:pt idx="1619">
                  <c:v>-5.0199999999999996</c:v>
                </c:pt>
                <c:pt idx="1620">
                  <c:v>-3.59</c:v>
                </c:pt>
                <c:pt idx="1621">
                  <c:v>-21.8</c:v>
                </c:pt>
                <c:pt idx="1622">
                  <c:v>-1.7</c:v>
                </c:pt>
                <c:pt idx="1623">
                  <c:v>-8.11</c:v>
                </c:pt>
                <c:pt idx="1624">
                  <c:v>-39.020000000000003</c:v>
                </c:pt>
                <c:pt idx="1625">
                  <c:v>-4.01</c:v>
                </c:pt>
                <c:pt idx="1626">
                  <c:v>-14.55</c:v>
                </c:pt>
                <c:pt idx="1627">
                  <c:v>-1.65</c:v>
                </c:pt>
                <c:pt idx="1628">
                  <c:v>-72.38</c:v>
                </c:pt>
                <c:pt idx="1629">
                  <c:v>-40.4</c:v>
                </c:pt>
                <c:pt idx="1630">
                  <c:v>-25.95</c:v>
                </c:pt>
                <c:pt idx="1631">
                  <c:v>-4.3499999999999996</c:v>
                </c:pt>
                <c:pt idx="1632">
                  <c:v>-7</c:v>
                </c:pt>
                <c:pt idx="1633">
                  <c:v>-10.59</c:v>
                </c:pt>
                <c:pt idx="1634">
                  <c:v>-11.76</c:v>
                </c:pt>
                <c:pt idx="1635">
                  <c:v>-49.04</c:v>
                </c:pt>
                <c:pt idx="1636">
                  <c:v>-27</c:v>
                </c:pt>
                <c:pt idx="1637">
                  <c:v>-29.25</c:v>
                </c:pt>
                <c:pt idx="1638">
                  <c:v>-6.9</c:v>
                </c:pt>
                <c:pt idx="1639">
                  <c:v>-7.65</c:v>
                </c:pt>
                <c:pt idx="1640">
                  <c:v>-94.95</c:v>
                </c:pt>
                <c:pt idx="1641">
                  <c:v>-66.069999999999993</c:v>
                </c:pt>
                <c:pt idx="1642">
                  <c:v>-15.21</c:v>
                </c:pt>
                <c:pt idx="1643">
                  <c:v>-26.99</c:v>
                </c:pt>
                <c:pt idx="1644">
                  <c:v>-19.86</c:v>
                </c:pt>
                <c:pt idx="1645">
                  <c:v>-4.5</c:v>
                </c:pt>
                <c:pt idx="1646">
                  <c:v>-5.56</c:v>
                </c:pt>
                <c:pt idx="1647">
                  <c:v>-2000</c:v>
                </c:pt>
                <c:pt idx="1648">
                  <c:v>-8.73</c:v>
                </c:pt>
                <c:pt idx="1649">
                  <c:v>-38.1</c:v>
                </c:pt>
                <c:pt idx="1650">
                  <c:v>-2.4</c:v>
                </c:pt>
                <c:pt idx="1651">
                  <c:v>-14.6</c:v>
                </c:pt>
                <c:pt idx="1652">
                  <c:v>-8.41</c:v>
                </c:pt>
                <c:pt idx="1653">
                  <c:v>-2.4</c:v>
                </c:pt>
                <c:pt idx="1654">
                  <c:v>-17.45</c:v>
                </c:pt>
                <c:pt idx="1655">
                  <c:v>-13</c:v>
                </c:pt>
                <c:pt idx="1656">
                  <c:v>-110.1</c:v>
                </c:pt>
                <c:pt idx="1657">
                  <c:v>-20.78</c:v>
                </c:pt>
                <c:pt idx="1658">
                  <c:v>-4.9000000000000004</c:v>
                </c:pt>
                <c:pt idx="1659">
                  <c:v>-12.92</c:v>
                </c:pt>
                <c:pt idx="1660">
                  <c:v>-0.6</c:v>
                </c:pt>
                <c:pt idx="1661">
                  <c:v>-20.22</c:v>
                </c:pt>
                <c:pt idx="1662">
                  <c:v>-90</c:v>
                </c:pt>
                <c:pt idx="1663">
                  <c:v>-148.54</c:v>
                </c:pt>
                <c:pt idx="1664">
                  <c:v>-11.8</c:v>
                </c:pt>
                <c:pt idx="1665">
                  <c:v>-111.81</c:v>
                </c:pt>
                <c:pt idx="1666">
                  <c:v>-45.3</c:v>
                </c:pt>
                <c:pt idx="1667">
                  <c:v>-22.72</c:v>
                </c:pt>
                <c:pt idx="1668">
                  <c:v>-5.3</c:v>
                </c:pt>
                <c:pt idx="1669">
                  <c:v>-49.67</c:v>
                </c:pt>
                <c:pt idx="1670">
                  <c:v>-9.1</c:v>
                </c:pt>
                <c:pt idx="1671">
                  <c:v>-14.43</c:v>
                </c:pt>
                <c:pt idx="1672">
                  <c:v>-9.9</c:v>
                </c:pt>
                <c:pt idx="1673">
                  <c:v>-3.3</c:v>
                </c:pt>
                <c:pt idx="1674">
                  <c:v>-1.4</c:v>
                </c:pt>
                <c:pt idx="1675">
                  <c:v>-2.14</c:v>
                </c:pt>
                <c:pt idx="1676">
                  <c:v>-13.71</c:v>
                </c:pt>
                <c:pt idx="1677">
                  <c:v>-80.84</c:v>
                </c:pt>
                <c:pt idx="1678">
                  <c:v>-4.0199999999999996</c:v>
                </c:pt>
                <c:pt idx="1679">
                  <c:v>-0.85</c:v>
                </c:pt>
                <c:pt idx="1680">
                  <c:v>-3.81</c:v>
                </c:pt>
                <c:pt idx="1681">
                  <c:v>-5</c:v>
                </c:pt>
                <c:pt idx="1682">
                  <c:v>-1.85</c:v>
                </c:pt>
                <c:pt idx="1683">
                  <c:v>-21.8</c:v>
                </c:pt>
                <c:pt idx="1684">
                  <c:v>-3.6</c:v>
                </c:pt>
                <c:pt idx="1685">
                  <c:v>-38.299999999999997</c:v>
                </c:pt>
                <c:pt idx="1686">
                  <c:v>-4.59</c:v>
                </c:pt>
                <c:pt idx="1687">
                  <c:v>-3.98</c:v>
                </c:pt>
                <c:pt idx="1688">
                  <c:v>-17.439999999999998</c:v>
                </c:pt>
                <c:pt idx="1689">
                  <c:v>-1.7</c:v>
                </c:pt>
                <c:pt idx="1690">
                  <c:v>-7.4</c:v>
                </c:pt>
                <c:pt idx="1691">
                  <c:v>-4.6100000000000003</c:v>
                </c:pt>
                <c:pt idx="1692">
                  <c:v>-7.9</c:v>
                </c:pt>
                <c:pt idx="1693">
                  <c:v>-6.78</c:v>
                </c:pt>
                <c:pt idx="1694">
                  <c:v>-918</c:v>
                </c:pt>
                <c:pt idx="1695">
                  <c:v>-35.81</c:v>
                </c:pt>
                <c:pt idx="1696">
                  <c:v>-0.9</c:v>
                </c:pt>
                <c:pt idx="1697">
                  <c:v>-6.6</c:v>
                </c:pt>
                <c:pt idx="1698">
                  <c:v>-10</c:v>
                </c:pt>
                <c:pt idx="1699">
                  <c:v>-99.12</c:v>
                </c:pt>
                <c:pt idx="1700">
                  <c:v>-4.5</c:v>
                </c:pt>
                <c:pt idx="1701">
                  <c:v>-24.4</c:v>
                </c:pt>
                <c:pt idx="1702">
                  <c:v>-35</c:v>
                </c:pt>
                <c:pt idx="1703">
                  <c:v>-6.5</c:v>
                </c:pt>
                <c:pt idx="1704">
                  <c:v>-2.7</c:v>
                </c:pt>
                <c:pt idx="1705">
                  <c:v>-400</c:v>
                </c:pt>
                <c:pt idx="1706">
                  <c:v>-9.66</c:v>
                </c:pt>
                <c:pt idx="1707">
                  <c:v>-22</c:v>
                </c:pt>
                <c:pt idx="1708">
                  <c:v>-12.67</c:v>
                </c:pt>
                <c:pt idx="1709">
                  <c:v>-89.4</c:v>
                </c:pt>
                <c:pt idx="1710">
                  <c:v>-23.75</c:v>
                </c:pt>
                <c:pt idx="1711">
                  <c:v>-13.95</c:v>
                </c:pt>
                <c:pt idx="1712">
                  <c:v>-42.71</c:v>
                </c:pt>
                <c:pt idx="1713">
                  <c:v>-68.319999999999993</c:v>
                </c:pt>
                <c:pt idx="1714">
                  <c:v>-99.48</c:v>
                </c:pt>
                <c:pt idx="1715">
                  <c:v>-10.42</c:v>
                </c:pt>
                <c:pt idx="1716">
                  <c:v>-5.6</c:v>
                </c:pt>
                <c:pt idx="1717">
                  <c:v>-19.95</c:v>
                </c:pt>
                <c:pt idx="1718">
                  <c:v>-11.46</c:v>
                </c:pt>
                <c:pt idx="1719">
                  <c:v>-21.8</c:v>
                </c:pt>
                <c:pt idx="1720">
                  <c:v>-99.9</c:v>
                </c:pt>
                <c:pt idx="1721">
                  <c:v>-12</c:v>
                </c:pt>
                <c:pt idx="1722">
                  <c:v>-4</c:v>
                </c:pt>
                <c:pt idx="1723">
                  <c:v>-7.41</c:v>
                </c:pt>
                <c:pt idx="1724">
                  <c:v>-4.9000000000000004</c:v>
                </c:pt>
                <c:pt idx="1725">
                  <c:v>-17.95</c:v>
                </c:pt>
                <c:pt idx="1726">
                  <c:v>-4.5</c:v>
                </c:pt>
                <c:pt idx="1727">
                  <c:v>-29.1</c:v>
                </c:pt>
                <c:pt idx="1728">
                  <c:v>-2.5099999999999998</c:v>
                </c:pt>
                <c:pt idx="1729">
                  <c:v>-72.87</c:v>
                </c:pt>
                <c:pt idx="1730">
                  <c:v>-14.3</c:v>
                </c:pt>
                <c:pt idx="1731">
                  <c:v>-25.98</c:v>
                </c:pt>
                <c:pt idx="1732">
                  <c:v>-13.44</c:v>
                </c:pt>
                <c:pt idx="1733">
                  <c:v>-16.350000000000001</c:v>
                </c:pt>
                <c:pt idx="1734">
                  <c:v>-8.9</c:v>
                </c:pt>
                <c:pt idx="1735">
                  <c:v>-16.190000000000001</c:v>
                </c:pt>
                <c:pt idx="1736">
                  <c:v>-35</c:v>
                </c:pt>
                <c:pt idx="1737">
                  <c:v>-20</c:v>
                </c:pt>
                <c:pt idx="1738">
                  <c:v>-55</c:v>
                </c:pt>
                <c:pt idx="1739">
                  <c:v>-42</c:v>
                </c:pt>
                <c:pt idx="1740">
                  <c:v>-3.93</c:v>
                </c:pt>
                <c:pt idx="1741">
                  <c:v>-49.5</c:v>
                </c:pt>
                <c:pt idx="1742">
                  <c:v>-11.5</c:v>
                </c:pt>
                <c:pt idx="1743">
                  <c:v>-0.25</c:v>
                </c:pt>
                <c:pt idx="1744">
                  <c:v>-1.4</c:v>
                </c:pt>
                <c:pt idx="1745">
                  <c:v>-9.51</c:v>
                </c:pt>
                <c:pt idx="1746">
                  <c:v>-2.4</c:v>
                </c:pt>
                <c:pt idx="1747">
                  <c:v>-10</c:v>
                </c:pt>
                <c:pt idx="1748">
                  <c:v>-12.95</c:v>
                </c:pt>
                <c:pt idx="1749">
                  <c:v>-1.85</c:v>
                </c:pt>
                <c:pt idx="1750">
                  <c:v>-21.8</c:v>
                </c:pt>
                <c:pt idx="1751">
                  <c:v>-2.2400000000000002</c:v>
                </c:pt>
                <c:pt idx="1752">
                  <c:v>-14.9</c:v>
                </c:pt>
                <c:pt idx="1753">
                  <c:v>-46.2</c:v>
                </c:pt>
                <c:pt idx="1754">
                  <c:v>-21</c:v>
                </c:pt>
                <c:pt idx="1755">
                  <c:v>-7.95</c:v>
                </c:pt>
                <c:pt idx="1756">
                  <c:v>-6.24</c:v>
                </c:pt>
                <c:pt idx="1757">
                  <c:v>-18</c:v>
                </c:pt>
                <c:pt idx="1758">
                  <c:v>-44.95</c:v>
                </c:pt>
                <c:pt idx="1759">
                  <c:v>-30.8</c:v>
                </c:pt>
                <c:pt idx="1760">
                  <c:v>-6.01</c:v>
                </c:pt>
                <c:pt idx="1761">
                  <c:v>-43</c:v>
                </c:pt>
                <c:pt idx="1762">
                  <c:v>-10</c:v>
                </c:pt>
                <c:pt idx="1763">
                  <c:v>-29</c:v>
                </c:pt>
                <c:pt idx="1764">
                  <c:v>-22</c:v>
                </c:pt>
                <c:pt idx="1765">
                  <c:v>-2.0099999999999998</c:v>
                </c:pt>
                <c:pt idx="1766">
                  <c:v>-142.44</c:v>
                </c:pt>
                <c:pt idx="1767">
                  <c:v>-15</c:v>
                </c:pt>
                <c:pt idx="1768">
                  <c:v>-7.2</c:v>
                </c:pt>
                <c:pt idx="1769">
                  <c:v>-42.6</c:v>
                </c:pt>
                <c:pt idx="1770">
                  <c:v>-35.19</c:v>
                </c:pt>
                <c:pt idx="1771">
                  <c:v>-8.98</c:v>
                </c:pt>
                <c:pt idx="1772">
                  <c:v>-219</c:v>
                </c:pt>
                <c:pt idx="1773">
                  <c:v>-14.8</c:v>
                </c:pt>
                <c:pt idx="1774">
                  <c:v>-25.95</c:v>
                </c:pt>
                <c:pt idx="1775">
                  <c:v>-150</c:v>
                </c:pt>
                <c:pt idx="1776">
                  <c:v>-108.5</c:v>
                </c:pt>
                <c:pt idx="1777">
                  <c:v>-11</c:v>
                </c:pt>
                <c:pt idx="1778">
                  <c:v>-16</c:v>
                </c:pt>
                <c:pt idx="1779">
                  <c:v>-56.02</c:v>
                </c:pt>
                <c:pt idx="1780">
                  <c:v>-1.55</c:v>
                </c:pt>
                <c:pt idx="1781">
                  <c:v>-6</c:v>
                </c:pt>
                <c:pt idx="1782">
                  <c:v>-60.45</c:v>
                </c:pt>
                <c:pt idx="1783">
                  <c:v>-20</c:v>
                </c:pt>
                <c:pt idx="1784">
                  <c:v>-4.5</c:v>
                </c:pt>
                <c:pt idx="1785">
                  <c:v>-13.95</c:v>
                </c:pt>
                <c:pt idx="1786">
                  <c:v>-19.98</c:v>
                </c:pt>
                <c:pt idx="1787">
                  <c:v>-18</c:v>
                </c:pt>
                <c:pt idx="1788">
                  <c:v>-9.5500000000000007</c:v>
                </c:pt>
                <c:pt idx="1789">
                  <c:v>-68.95</c:v>
                </c:pt>
                <c:pt idx="1790">
                  <c:v>-89.33</c:v>
                </c:pt>
                <c:pt idx="1791">
                  <c:v>-40</c:v>
                </c:pt>
                <c:pt idx="1792">
                  <c:v>-30.39</c:v>
                </c:pt>
                <c:pt idx="1793">
                  <c:v>-148.28</c:v>
                </c:pt>
                <c:pt idx="1794">
                  <c:v>-24.23</c:v>
                </c:pt>
                <c:pt idx="1795">
                  <c:v>-11.65</c:v>
                </c:pt>
                <c:pt idx="1796">
                  <c:v>-17</c:v>
                </c:pt>
                <c:pt idx="1797">
                  <c:v>-24.23</c:v>
                </c:pt>
                <c:pt idx="1798">
                  <c:v>-8.4499999999999993</c:v>
                </c:pt>
                <c:pt idx="1799">
                  <c:v>-11.620000000000001</c:v>
                </c:pt>
                <c:pt idx="1800">
                  <c:v>-12.32</c:v>
                </c:pt>
                <c:pt idx="1801">
                  <c:v>-16</c:v>
                </c:pt>
                <c:pt idx="1802">
                  <c:v>-10</c:v>
                </c:pt>
                <c:pt idx="1803">
                  <c:v>-20</c:v>
                </c:pt>
                <c:pt idx="1804">
                  <c:v>-0.61</c:v>
                </c:pt>
                <c:pt idx="1805">
                  <c:v>-20.57</c:v>
                </c:pt>
                <c:pt idx="1806">
                  <c:v>-15.25</c:v>
                </c:pt>
                <c:pt idx="1807">
                  <c:v>-21.34</c:v>
                </c:pt>
                <c:pt idx="1808">
                  <c:v>-1.35</c:v>
                </c:pt>
                <c:pt idx="1809">
                  <c:v>-1</c:v>
                </c:pt>
                <c:pt idx="1810">
                  <c:v>-16.5</c:v>
                </c:pt>
                <c:pt idx="1811">
                  <c:v>-29.9</c:v>
                </c:pt>
                <c:pt idx="1812">
                  <c:v>-8</c:v>
                </c:pt>
                <c:pt idx="1813">
                  <c:v>-11.2</c:v>
                </c:pt>
                <c:pt idx="1814">
                  <c:v>-39.85</c:v>
                </c:pt>
                <c:pt idx="1815">
                  <c:v>-21.8</c:v>
                </c:pt>
                <c:pt idx="1816">
                  <c:v>-39.950000000000003</c:v>
                </c:pt>
                <c:pt idx="1817">
                  <c:v>-9.4</c:v>
                </c:pt>
                <c:pt idx="1818">
                  <c:v>-16</c:v>
                </c:pt>
                <c:pt idx="1819">
                  <c:v>-43.45</c:v>
                </c:pt>
                <c:pt idx="1820">
                  <c:v>-7</c:v>
                </c:pt>
                <c:pt idx="1821">
                  <c:v>-16.3</c:v>
                </c:pt>
                <c:pt idx="1822">
                  <c:v>-17.100000000000001</c:v>
                </c:pt>
                <c:pt idx="1823">
                  <c:v>-36.5</c:v>
                </c:pt>
                <c:pt idx="1824">
                  <c:v>-9.6999999999999993</c:v>
                </c:pt>
                <c:pt idx="1825">
                  <c:v>-3.2</c:v>
                </c:pt>
                <c:pt idx="1826">
                  <c:v>-2.5</c:v>
                </c:pt>
                <c:pt idx="1827">
                  <c:v>-4</c:v>
                </c:pt>
                <c:pt idx="1828">
                  <c:v>-918</c:v>
                </c:pt>
                <c:pt idx="1829">
                  <c:v>-19.48</c:v>
                </c:pt>
                <c:pt idx="1830">
                  <c:v>-82</c:v>
                </c:pt>
                <c:pt idx="1831">
                  <c:v>-2.66</c:v>
                </c:pt>
                <c:pt idx="1832">
                  <c:v>-1.94</c:v>
                </c:pt>
                <c:pt idx="1833">
                  <c:v>-28.29</c:v>
                </c:pt>
                <c:pt idx="1834">
                  <c:v>-21.8</c:v>
                </c:pt>
                <c:pt idx="1835">
                  <c:v>-15.37</c:v>
                </c:pt>
                <c:pt idx="1836">
                  <c:v>-8.02</c:v>
                </c:pt>
                <c:pt idx="1837">
                  <c:v>-1.9</c:v>
                </c:pt>
                <c:pt idx="1838">
                  <c:v>-400</c:v>
                </c:pt>
                <c:pt idx="1839">
                  <c:v>-24.91</c:v>
                </c:pt>
                <c:pt idx="1840">
                  <c:v>-30</c:v>
                </c:pt>
                <c:pt idx="1841">
                  <c:v>-7.52</c:v>
                </c:pt>
                <c:pt idx="1842">
                  <c:v>-1.4</c:v>
                </c:pt>
                <c:pt idx="1843">
                  <c:v>-68.319999999999993</c:v>
                </c:pt>
                <c:pt idx="1844">
                  <c:v>-42.79</c:v>
                </c:pt>
                <c:pt idx="1845">
                  <c:v>-13.9</c:v>
                </c:pt>
                <c:pt idx="1846">
                  <c:v>-9.7200000000000006</c:v>
                </c:pt>
                <c:pt idx="1847">
                  <c:v>-9.6999999999999993</c:v>
                </c:pt>
                <c:pt idx="1848">
                  <c:v>-1.49</c:v>
                </c:pt>
                <c:pt idx="1849">
                  <c:v>-39.85</c:v>
                </c:pt>
                <c:pt idx="1850">
                  <c:v>-11</c:v>
                </c:pt>
                <c:pt idx="1851">
                  <c:v>-104.82</c:v>
                </c:pt>
                <c:pt idx="1852">
                  <c:v>-99.48</c:v>
                </c:pt>
                <c:pt idx="1853">
                  <c:v>-104</c:v>
                </c:pt>
                <c:pt idx="1854">
                  <c:v>-35.979999999999997</c:v>
                </c:pt>
                <c:pt idx="1855">
                  <c:v>-300</c:v>
                </c:pt>
                <c:pt idx="1856">
                  <c:v>-5.95</c:v>
                </c:pt>
                <c:pt idx="1857">
                  <c:v>-18.809999999999999</c:v>
                </c:pt>
                <c:pt idx="1858">
                  <c:v>-5.8</c:v>
                </c:pt>
                <c:pt idx="1859">
                  <c:v>-16.690000000000001</c:v>
                </c:pt>
                <c:pt idx="1860">
                  <c:v>-33.130000000000003</c:v>
                </c:pt>
                <c:pt idx="1861">
                  <c:v>-2.1</c:v>
                </c:pt>
                <c:pt idx="1862">
                  <c:v>-16.899999999999999</c:v>
                </c:pt>
                <c:pt idx="1863">
                  <c:v>-6</c:v>
                </c:pt>
                <c:pt idx="1864">
                  <c:v>-12</c:v>
                </c:pt>
                <c:pt idx="1865">
                  <c:v>-45.6</c:v>
                </c:pt>
                <c:pt idx="1866">
                  <c:v>-9.0500000000000007</c:v>
                </c:pt>
                <c:pt idx="1867">
                  <c:v>-8.56</c:v>
                </c:pt>
                <c:pt idx="1868">
                  <c:v>-17.100000000000001</c:v>
                </c:pt>
                <c:pt idx="1869">
                  <c:v>-28.2</c:v>
                </c:pt>
                <c:pt idx="1870">
                  <c:v>-21.8</c:v>
                </c:pt>
                <c:pt idx="1871">
                  <c:v>-7.6</c:v>
                </c:pt>
                <c:pt idx="1872">
                  <c:v>-35</c:v>
                </c:pt>
                <c:pt idx="1873">
                  <c:v>-8.4</c:v>
                </c:pt>
                <c:pt idx="1874">
                  <c:v>-1.8</c:v>
                </c:pt>
                <c:pt idx="1875">
                  <c:v>-11.7</c:v>
                </c:pt>
                <c:pt idx="1876">
                  <c:v>-46.2</c:v>
                </c:pt>
                <c:pt idx="1877">
                  <c:v>-7</c:v>
                </c:pt>
                <c:pt idx="1878">
                  <c:v>-6</c:v>
                </c:pt>
                <c:pt idx="1879">
                  <c:v>-18</c:v>
                </c:pt>
                <c:pt idx="1880">
                  <c:v>-8.65</c:v>
                </c:pt>
                <c:pt idx="1881">
                  <c:v>-1.72</c:v>
                </c:pt>
                <c:pt idx="1882">
                  <c:v>-43.83</c:v>
                </c:pt>
                <c:pt idx="1883">
                  <c:v>-19.48</c:v>
                </c:pt>
                <c:pt idx="1884">
                  <c:v>-3.2</c:v>
                </c:pt>
                <c:pt idx="1885">
                  <c:v>-6.1</c:v>
                </c:pt>
                <c:pt idx="1886">
                  <c:v>-37.9</c:v>
                </c:pt>
                <c:pt idx="1887">
                  <c:v>-3.35</c:v>
                </c:pt>
                <c:pt idx="1888">
                  <c:v>-80.67</c:v>
                </c:pt>
                <c:pt idx="1889">
                  <c:v>-24.28</c:v>
                </c:pt>
                <c:pt idx="1890">
                  <c:v>-1.51</c:v>
                </c:pt>
                <c:pt idx="1891">
                  <c:v>-14.3</c:v>
                </c:pt>
                <c:pt idx="1892">
                  <c:v>-30.98</c:v>
                </c:pt>
                <c:pt idx="1893">
                  <c:v>-10.78</c:v>
                </c:pt>
                <c:pt idx="1894">
                  <c:v>-16.920000000000002</c:v>
                </c:pt>
                <c:pt idx="1895">
                  <c:v>-19.989999999999998</c:v>
                </c:pt>
                <c:pt idx="1896">
                  <c:v>-2.9</c:v>
                </c:pt>
                <c:pt idx="1897">
                  <c:v>-24.99</c:v>
                </c:pt>
                <c:pt idx="1898">
                  <c:v>-6.98</c:v>
                </c:pt>
                <c:pt idx="1899">
                  <c:v>-26.5</c:v>
                </c:pt>
                <c:pt idx="1900">
                  <c:v>-0.7</c:v>
                </c:pt>
                <c:pt idx="1901">
                  <c:v>-23.36</c:v>
                </c:pt>
                <c:pt idx="1902">
                  <c:v>-4.5</c:v>
                </c:pt>
                <c:pt idx="1903">
                  <c:v>-13</c:v>
                </c:pt>
                <c:pt idx="1904">
                  <c:v>-3.4</c:v>
                </c:pt>
                <c:pt idx="1905">
                  <c:v>-11</c:v>
                </c:pt>
                <c:pt idx="1906">
                  <c:v>-19.979999999999997</c:v>
                </c:pt>
                <c:pt idx="1907">
                  <c:v>-105.94</c:v>
                </c:pt>
                <c:pt idx="1908">
                  <c:v>-6.55</c:v>
                </c:pt>
                <c:pt idx="1909">
                  <c:v>-37.5</c:v>
                </c:pt>
                <c:pt idx="1910">
                  <c:v>-19.18</c:v>
                </c:pt>
                <c:pt idx="1911">
                  <c:v>-10.4</c:v>
                </c:pt>
                <c:pt idx="1912">
                  <c:v>-3</c:v>
                </c:pt>
                <c:pt idx="1913">
                  <c:v>-43.97</c:v>
                </c:pt>
                <c:pt idx="1914">
                  <c:v>-10</c:v>
                </c:pt>
                <c:pt idx="1915">
                  <c:v>-8.0500000000000007</c:v>
                </c:pt>
                <c:pt idx="1916">
                  <c:v>-6.25</c:v>
                </c:pt>
                <c:pt idx="1917">
                  <c:v>-23.8</c:v>
                </c:pt>
                <c:pt idx="1918">
                  <c:v>-74.5</c:v>
                </c:pt>
                <c:pt idx="1919">
                  <c:v>-4.0999999999999996</c:v>
                </c:pt>
                <c:pt idx="1920">
                  <c:v>-14.14</c:v>
                </c:pt>
                <c:pt idx="1921">
                  <c:v>-5.25</c:v>
                </c:pt>
                <c:pt idx="1922">
                  <c:v>-12.32</c:v>
                </c:pt>
                <c:pt idx="1923">
                  <c:v>-2.4</c:v>
                </c:pt>
                <c:pt idx="1924">
                  <c:v>-6.68</c:v>
                </c:pt>
                <c:pt idx="1925">
                  <c:v>-0.62</c:v>
                </c:pt>
                <c:pt idx="1926">
                  <c:v>-18.7</c:v>
                </c:pt>
                <c:pt idx="1927">
                  <c:v>-71</c:v>
                </c:pt>
                <c:pt idx="1928">
                  <c:v>-4.5999999999999996</c:v>
                </c:pt>
                <c:pt idx="1929">
                  <c:v>-20.73</c:v>
                </c:pt>
                <c:pt idx="1930">
                  <c:v>-126.56</c:v>
                </c:pt>
                <c:pt idx="1931">
                  <c:v>-1500</c:v>
                </c:pt>
                <c:pt idx="1932">
                  <c:v>-5.9</c:v>
                </c:pt>
                <c:pt idx="1933">
                  <c:v>-88.3</c:v>
                </c:pt>
                <c:pt idx="1934">
                  <c:v>-17.32</c:v>
                </c:pt>
                <c:pt idx="1935">
                  <c:v>-2.1</c:v>
                </c:pt>
                <c:pt idx="1936">
                  <c:v>-300</c:v>
                </c:pt>
                <c:pt idx="1937">
                  <c:v>-35.200000000000003</c:v>
                </c:pt>
                <c:pt idx="1938">
                  <c:v>-22.4</c:v>
                </c:pt>
                <c:pt idx="1939">
                  <c:v>-92.23</c:v>
                </c:pt>
                <c:pt idx="1940">
                  <c:v>-4.6100000000000003</c:v>
                </c:pt>
                <c:pt idx="1941">
                  <c:v>-68.319999999999993</c:v>
                </c:pt>
                <c:pt idx="1942">
                  <c:v>-23.5</c:v>
                </c:pt>
                <c:pt idx="1943">
                  <c:v>-18</c:v>
                </c:pt>
                <c:pt idx="1944">
                  <c:v>-61.16</c:v>
                </c:pt>
                <c:pt idx="1945">
                  <c:v>-10.5</c:v>
                </c:pt>
                <c:pt idx="1946">
                  <c:v>-31.6</c:v>
                </c:pt>
                <c:pt idx="1947">
                  <c:v>-11.55</c:v>
                </c:pt>
                <c:pt idx="1948">
                  <c:v>-5.98</c:v>
                </c:pt>
                <c:pt idx="1949">
                  <c:v>-3.4</c:v>
                </c:pt>
                <c:pt idx="1950">
                  <c:v>-1</c:v>
                </c:pt>
                <c:pt idx="1951">
                  <c:v>-1.99</c:v>
                </c:pt>
                <c:pt idx="1952">
                  <c:v>-50.82</c:v>
                </c:pt>
                <c:pt idx="1953">
                  <c:v>-99.48</c:v>
                </c:pt>
                <c:pt idx="1954">
                  <c:v>-14.9</c:v>
                </c:pt>
                <c:pt idx="1955">
                  <c:v>-3.8</c:v>
                </c:pt>
                <c:pt idx="1956">
                  <c:v>-3.6</c:v>
                </c:pt>
                <c:pt idx="1957">
                  <c:v>-918</c:v>
                </c:pt>
                <c:pt idx="1958">
                  <c:v>-0.96</c:v>
                </c:pt>
                <c:pt idx="1959">
                  <c:v>-32.24</c:v>
                </c:pt>
                <c:pt idx="1960">
                  <c:v>-2.75</c:v>
                </c:pt>
                <c:pt idx="1961">
                  <c:v>-86.97</c:v>
                </c:pt>
                <c:pt idx="1962">
                  <c:v>-6</c:v>
                </c:pt>
                <c:pt idx="1963">
                  <c:v>-9.8000000000000007</c:v>
                </c:pt>
                <c:pt idx="1964">
                  <c:v>-29.25</c:v>
                </c:pt>
                <c:pt idx="1965">
                  <c:v>-3.36</c:v>
                </c:pt>
                <c:pt idx="1966">
                  <c:v>-9.1</c:v>
                </c:pt>
                <c:pt idx="1967">
                  <c:v>-18.059999999999999</c:v>
                </c:pt>
                <c:pt idx="1968">
                  <c:v>-7.2</c:v>
                </c:pt>
                <c:pt idx="1969">
                  <c:v>-5.2</c:v>
                </c:pt>
                <c:pt idx="1970">
                  <c:v>-7.25</c:v>
                </c:pt>
                <c:pt idx="1971">
                  <c:v>-58.4</c:v>
                </c:pt>
                <c:pt idx="1972">
                  <c:v>-52</c:v>
                </c:pt>
                <c:pt idx="1973">
                  <c:v>-9.1</c:v>
                </c:pt>
                <c:pt idx="1974">
                  <c:v>-21.4</c:v>
                </c:pt>
                <c:pt idx="1975">
                  <c:v>-16.7</c:v>
                </c:pt>
                <c:pt idx="1976">
                  <c:v>-20</c:v>
                </c:pt>
                <c:pt idx="1977">
                  <c:v>-3.5</c:v>
                </c:pt>
                <c:pt idx="1978">
                  <c:v>-6.05</c:v>
                </c:pt>
                <c:pt idx="1979">
                  <c:v>-1.4</c:v>
                </c:pt>
                <c:pt idx="1980">
                  <c:v>-74.290000000000006</c:v>
                </c:pt>
                <c:pt idx="1981">
                  <c:v>-20.6</c:v>
                </c:pt>
                <c:pt idx="1982">
                  <c:v>-14</c:v>
                </c:pt>
                <c:pt idx="1983">
                  <c:v>-32.39</c:v>
                </c:pt>
                <c:pt idx="1984">
                  <c:v>-7.47</c:v>
                </c:pt>
                <c:pt idx="1985">
                  <c:v>-7.56</c:v>
                </c:pt>
                <c:pt idx="1986">
                  <c:v>-9.65</c:v>
                </c:pt>
                <c:pt idx="1987">
                  <c:v>-4.6500000000000004</c:v>
                </c:pt>
                <c:pt idx="1988">
                  <c:v>-200</c:v>
                </c:pt>
                <c:pt idx="1989">
                  <c:v>-5.25</c:v>
                </c:pt>
                <c:pt idx="1990">
                  <c:v>-12.35</c:v>
                </c:pt>
                <c:pt idx="1991">
                  <c:v>-18.899999999999999</c:v>
                </c:pt>
                <c:pt idx="1992">
                  <c:v>-17.5</c:v>
                </c:pt>
                <c:pt idx="1993">
                  <c:v>-25.189999999999998</c:v>
                </c:pt>
                <c:pt idx="1994">
                  <c:v>-16.75</c:v>
                </c:pt>
                <c:pt idx="1995">
                  <c:v>-40</c:v>
                </c:pt>
                <c:pt idx="1996">
                  <c:v>-7</c:v>
                </c:pt>
                <c:pt idx="1997">
                  <c:v>-81</c:v>
                </c:pt>
                <c:pt idx="1998">
                  <c:v>-27.5</c:v>
                </c:pt>
                <c:pt idx="1999">
                  <c:v>-21.78</c:v>
                </c:pt>
                <c:pt idx="2000">
                  <c:v>-12.26</c:v>
                </c:pt>
                <c:pt idx="2001">
                  <c:v>-19.979999999999997</c:v>
                </c:pt>
                <c:pt idx="2002">
                  <c:v>-1.58</c:v>
                </c:pt>
                <c:pt idx="2003">
                  <c:v>-1.7</c:v>
                </c:pt>
                <c:pt idx="2004">
                  <c:v>-0.39</c:v>
                </c:pt>
                <c:pt idx="2005">
                  <c:v>-2.72</c:v>
                </c:pt>
                <c:pt idx="2006">
                  <c:v>-13</c:v>
                </c:pt>
                <c:pt idx="2007">
                  <c:v>-48.12</c:v>
                </c:pt>
                <c:pt idx="2008">
                  <c:v>-4.25</c:v>
                </c:pt>
                <c:pt idx="2009">
                  <c:v>-67</c:v>
                </c:pt>
                <c:pt idx="2010">
                  <c:v>-3.8</c:v>
                </c:pt>
                <c:pt idx="2011">
                  <c:v>-57.63</c:v>
                </c:pt>
                <c:pt idx="2012">
                  <c:v>-14.61</c:v>
                </c:pt>
                <c:pt idx="2013">
                  <c:v>-16.95</c:v>
                </c:pt>
                <c:pt idx="2014">
                  <c:v>-144.28</c:v>
                </c:pt>
                <c:pt idx="2015">
                  <c:v>-6.25</c:v>
                </c:pt>
                <c:pt idx="2016">
                  <c:v>-8</c:v>
                </c:pt>
                <c:pt idx="2017">
                  <c:v>-11.9</c:v>
                </c:pt>
                <c:pt idx="2018">
                  <c:v>-0.61</c:v>
                </c:pt>
                <c:pt idx="2019">
                  <c:v>-300</c:v>
                </c:pt>
                <c:pt idx="2020">
                  <c:v>-20.46</c:v>
                </c:pt>
                <c:pt idx="2021">
                  <c:v>-3.6</c:v>
                </c:pt>
                <c:pt idx="2022">
                  <c:v>-1.81</c:v>
                </c:pt>
                <c:pt idx="2023">
                  <c:v>-16.899999999999999</c:v>
                </c:pt>
                <c:pt idx="2024">
                  <c:v>-2.2999999999999998</c:v>
                </c:pt>
                <c:pt idx="2025">
                  <c:v>-0.28000000000000003</c:v>
                </c:pt>
                <c:pt idx="2026">
                  <c:v>-2.58</c:v>
                </c:pt>
                <c:pt idx="2027">
                  <c:v>-9.57</c:v>
                </c:pt>
                <c:pt idx="2028">
                  <c:v>-6.2</c:v>
                </c:pt>
                <c:pt idx="2029">
                  <c:v>-42.9</c:v>
                </c:pt>
                <c:pt idx="2030">
                  <c:v>-18.399999999999999</c:v>
                </c:pt>
                <c:pt idx="2031">
                  <c:v>-85</c:v>
                </c:pt>
                <c:pt idx="2032">
                  <c:v>-43.6</c:v>
                </c:pt>
                <c:pt idx="2033">
                  <c:v>-400</c:v>
                </c:pt>
                <c:pt idx="2034">
                  <c:v>-112.83</c:v>
                </c:pt>
                <c:pt idx="2035">
                  <c:v>-13</c:v>
                </c:pt>
                <c:pt idx="2036">
                  <c:v>-12.62</c:v>
                </c:pt>
                <c:pt idx="2037">
                  <c:v>-29.68</c:v>
                </c:pt>
                <c:pt idx="2038">
                  <c:v>-4.5199999999999996</c:v>
                </c:pt>
                <c:pt idx="2039">
                  <c:v>-68.319999999999993</c:v>
                </c:pt>
                <c:pt idx="2040">
                  <c:v>-818.59</c:v>
                </c:pt>
                <c:pt idx="2041">
                  <c:v>-8.2100000000000009</c:v>
                </c:pt>
                <c:pt idx="2042">
                  <c:v>-6.45</c:v>
                </c:pt>
                <c:pt idx="2043">
                  <c:v>-4.55</c:v>
                </c:pt>
                <c:pt idx="2044">
                  <c:v>-11.4</c:v>
                </c:pt>
                <c:pt idx="2045">
                  <c:v>-35.5</c:v>
                </c:pt>
                <c:pt idx="2046">
                  <c:v>-2.1800000000000002</c:v>
                </c:pt>
                <c:pt idx="2047">
                  <c:v>-12.91</c:v>
                </c:pt>
                <c:pt idx="2048">
                  <c:v>-24.99</c:v>
                </c:pt>
                <c:pt idx="2049">
                  <c:v>-25.95</c:v>
                </c:pt>
                <c:pt idx="2050">
                  <c:v>-918</c:v>
                </c:pt>
                <c:pt idx="2051">
                  <c:v>-4.25</c:v>
                </c:pt>
                <c:pt idx="2052">
                  <c:v>-99.48</c:v>
                </c:pt>
                <c:pt idx="2053">
                  <c:v>-62</c:v>
                </c:pt>
                <c:pt idx="2054">
                  <c:v>-8</c:v>
                </c:pt>
                <c:pt idx="2055">
                  <c:v>-21.8</c:v>
                </c:pt>
                <c:pt idx="2056">
                  <c:v>-15.78</c:v>
                </c:pt>
                <c:pt idx="2057">
                  <c:v>-32</c:v>
                </c:pt>
                <c:pt idx="2058">
                  <c:v>-3.9</c:v>
                </c:pt>
                <c:pt idx="2059">
                  <c:v>-8.85</c:v>
                </c:pt>
                <c:pt idx="2060">
                  <c:v>-1.99</c:v>
                </c:pt>
                <c:pt idx="2061">
                  <c:v>-22.38</c:v>
                </c:pt>
                <c:pt idx="2062">
                  <c:v>-7.6</c:v>
                </c:pt>
                <c:pt idx="2063">
                  <c:v>-25.7</c:v>
                </c:pt>
                <c:pt idx="2064">
                  <c:v>-7</c:v>
                </c:pt>
                <c:pt idx="2065">
                  <c:v>-79.3</c:v>
                </c:pt>
                <c:pt idx="2066">
                  <c:v>-21.1</c:v>
                </c:pt>
                <c:pt idx="2067">
                  <c:v>-11.04</c:v>
                </c:pt>
                <c:pt idx="2068">
                  <c:v>-33</c:v>
                </c:pt>
                <c:pt idx="2069">
                  <c:v>-20</c:v>
                </c:pt>
                <c:pt idx="2070">
                  <c:v>-7.61</c:v>
                </c:pt>
                <c:pt idx="2071">
                  <c:v>-4.17</c:v>
                </c:pt>
                <c:pt idx="2072">
                  <c:v>-3.95</c:v>
                </c:pt>
                <c:pt idx="2073">
                  <c:v>-13.83</c:v>
                </c:pt>
                <c:pt idx="2074">
                  <c:v>-23.25</c:v>
                </c:pt>
                <c:pt idx="2075">
                  <c:v>-5.03</c:v>
                </c:pt>
                <c:pt idx="2076">
                  <c:v>-1.8</c:v>
                </c:pt>
                <c:pt idx="2077">
                  <c:v>-36.4</c:v>
                </c:pt>
                <c:pt idx="2078">
                  <c:v>-16.98</c:v>
                </c:pt>
                <c:pt idx="2079">
                  <c:v>-13.95</c:v>
                </c:pt>
                <c:pt idx="2080">
                  <c:v>-50.82</c:v>
                </c:pt>
                <c:pt idx="2081">
                  <c:v>-3.2</c:v>
                </c:pt>
                <c:pt idx="2082">
                  <c:v>-25.9</c:v>
                </c:pt>
                <c:pt idx="2083">
                  <c:v>-5.85</c:v>
                </c:pt>
                <c:pt idx="2084">
                  <c:v>-29</c:v>
                </c:pt>
                <c:pt idx="2085">
                  <c:v>-9.1</c:v>
                </c:pt>
                <c:pt idx="2086">
                  <c:v>-0.45</c:v>
                </c:pt>
                <c:pt idx="2087">
                  <c:v>-3.44</c:v>
                </c:pt>
                <c:pt idx="2088">
                  <c:v>-84.93</c:v>
                </c:pt>
                <c:pt idx="2089">
                  <c:v>-8</c:v>
                </c:pt>
                <c:pt idx="2090">
                  <c:v>-29.99</c:v>
                </c:pt>
                <c:pt idx="2091">
                  <c:v>-18.899999999999999</c:v>
                </c:pt>
                <c:pt idx="2092">
                  <c:v>-70.37</c:v>
                </c:pt>
                <c:pt idx="2093">
                  <c:v>-29.95</c:v>
                </c:pt>
                <c:pt idx="2094">
                  <c:v>-66.5</c:v>
                </c:pt>
                <c:pt idx="2095">
                  <c:v>-3.8</c:v>
                </c:pt>
                <c:pt idx="2096">
                  <c:v>-36.65</c:v>
                </c:pt>
                <c:pt idx="2097">
                  <c:v>-13.9</c:v>
                </c:pt>
                <c:pt idx="2098">
                  <c:v>-2000</c:v>
                </c:pt>
                <c:pt idx="2099">
                  <c:v>-1.99</c:v>
                </c:pt>
                <c:pt idx="2100">
                  <c:v>-19.979999999999997</c:v>
                </c:pt>
                <c:pt idx="2101">
                  <c:v>-6.4</c:v>
                </c:pt>
                <c:pt idx="2102">
                  <c:v>-10.15</c:v>
                </c:pt>
                <c:pt idx="2103">
                  <c:v>-2.15</c:v>
                </c:pt>
                <c:pt idx="2104">
                  <c:v>-24.8</c:v>
                </c:pt>
                <c:pt idx="2105">
                  <c:v>-14.5</c:v>
                </c:pt>
                <c:pt idx="2106">
                  <c:v>-5.99</c:v>
                </c:pt>
                <c:pt idx="2107">
                  <c:v>-37.5</c:v>
                </c:pt>
                <c:pt idx="2108">
                  <c:v>-47.7</c:v>
                </c:pt>
                <c:pt idx="2109">
                  <c:v>-63.97</c:v>
                </c:pt>
                <c:pt idx="2110">
                  <c:v>-10.57</c:v>
                </c:pt>
                <c:pt idx="2111">
                  <c:v>-30</c:v>
                </c:pt>
                <c:pt idx="2112">
                  <c:v>-102</c:v>
                </c:pt>
                <c:pt idx="2113">
                  <c:v>-3.1</c:v>
                </c:pt>
                <c:pt idx="2114">
                  <c:v>-8.8000000000000007</c:v>
                </c:pt>
                <c:pt idx="2115">
                  <c:v>-9.6</c:v>
                </c:pt>
                <c:pt idx="2116">
                  <c:v>-2.95</c:v>
                </c:pt>
                <c:pt idx="2117">
                  <c:v>-2.6</c:v>
                </c:pt>
                <c:pt idx="2118">
                  <c:v>-9.94</c:v>
                </c:pt>
                <c:pt idx="2119">
                  <c:v>-2.6</c:v>
                </c:pt>
                <c:pt idx="2120">
                  <c:v>-7.93</c:v>
                </c:pt>
                <c:pt idx="2121">
                  <c:v>-125.46</c:v>
                </c:pt>
                <c:pt idx="2122">
                  <c:v>-143.30000000000001</c:v>
                </c:pt>
                <c:pt idx="2123">
                  <c:v>-10.27</c:v>
                </c:pt>
                <c:pt idx="2124">
                  <c:v>-4</c:v>
                </c:pt>
                <c:pt idx="2125">
                  <c:v>-40.299999999999997</c:v>
                </c:pt>
                <c:pt idx="2126">
                  <c:v>-8.15</c:v>
                </c:pt>
                <c:pt idx="2127">
                  <c:v>-8.89</c:v>
                </c:pt>
                <c:pt idx="2128">
                  <c:v>-6</c:v>
                </c:pt>
                <c:pt idx="2129">
                  <c:v>-21.5</c:v>
                </c:pt>
                <c:pt idx="2130">
                  <c:v>-0.57999999999999996</c:v>
                </c:pt>
                <c:pt idx="2131">
                  <c:v>-300</c:v>
                </c:pt>
                <c:pt idx="2132">
                  <c:v>-5.99</c:v>
                </c:pt>
                <c:pt idx="2133">
                  <c:v>-1.3</c:v>
                </c:pt>
                <c:pt idx="2134">
                  <c:v>-7.01</c:v>
                </c:pt>
                <c:pt idx="2135">
                  <c:v>-19.57</c:v>
                </c:pt>
                <c:pt idx="2136">
                  <c:v>-6.32</c:v>
                </c:pt>
                <c:pt idx="2137">
                  <c:v>-8.8000000000000007</c:v>
                </c:pt>
                <c:pt idx="2138">
                  <c:v>-1.95</c:v>
                </c:pt>
                <c:pt idx="2139">
                  <c:v>-111.71</c:v>
                </c:pt>
                <c:pt idx="2140">
                  <c:v>-28.82</c:v>
                </c:pt>
                <c:pt idx="2141">
                  <c:v>-9.06</c:v>
                </c:pt>
                <c:pt idx="2142">
                  <c:v>-4.95</c:v>
                </c:pt>
                <c:pt idx="2143">
                  <c:v>-38.090000000000003</c:v>
                </c:pt>
                <c:pt idx="2144">
                  <c:v>-99</c:v>
                </c:pt>
                <c:pt idx="2145">
                  <c:v>-8.8000000000000007</c:v>
                </c:pt>
                <c:pt idx="2146">
                  <c:v>-2</c:v>
                </c:pt>
                <c:pt idx="2147">
                  <c:v>-9.16</c:v>
                </c:pt>
                <c:pt idx="2148">
                  <c:v>-8</c:v>
                </c:pt>
                <c:pt idx="2149">
                  <c:v>-7.55</c:v>
                </c:pt>
                <c:pt idx="2150">
                  <c:v>-12.64</c:v>
                </c:pt>
                <c:pt idx="2151">
                  <c:v>-10</c:v>
                </c:pt>
                <c:pt idx="2152">
                  <c:v>-105.52</c:v>
                </c:pt>
                <c:pt idx="2153">
                  <c:v>-4.2</c:v>
                </c:pt>
                <c:pt idx="2154">
                  <c:v>-9.5</c:v>
                </c:pt>
                <c:pt idx="2155">
                  <c:v>-4</c:v>
                </c:pt>
                <c:pt idx="2156">
                  <c:v>-918</c:v>
                </c:pt>
                <c:pt idx="2157">
                  <c:v>-6.6</c:v>
                </c:pt>
                <c:pt idx="2158">
                  <c:v>-16.399999999999999</c:v>
                </c:pt>
                <c:pt idx="2159">
                  <c:v>-11.45</c:v>
                </c:pt>
                <c:pt idx="2160">
                  <c:v>-43.6</c:v>
                </c:pt>
                <c:pt idx="2161">
                  <c:v>-85.83</c:v>
                </c:pt>
                <c:pt idx="2162">
                  <c:v>-140.46</c:v>
                </c:pt>
                <c:pt idx="2163">
                  <c:v>-143.69999999999999</c:v>
                </c:pt>
                <c:pt idx="2164">
                  <c:v>-48.55</c:v>
                </c:pt>
                <c:pt idx="2165">
                  <c:v>-32</c:v>
                </c:pt>
                <c:pt idx="2166">
                  <c:v>-48.28</c:v>
                </c:pt>
                <c:pt idx="2167">
                  <c:v>-7.8</c:v>
                </c:pt>
                <c:pt idx="2168">
                  <c:v>-10.9</c:v>
                </c:pt>
                <c:pt idx="2169">
                  <c:v>-17.600000000000001</c:v>
                </c:pt>
                <c:pt idx="2170">
                  <c:v>-7.73</c:v>
                </c:pt>
                <c:pt idx="2171">
                  <c:v>-37.4</c:v>
                </c:pt>
                <c:pt idx="2172">
                  <c:v>-400</c:v>
                </c:pt>
                <c:pt idx="2173">
                  <c:v>-1.3</c:v>
                </c:pt>
                <c:pt idx="2174">
                  <c:v>-8</c:v>
                </c:pt>
                <c:pt idx="2175">
                  <c:v>-26</c:v>
                </c:pt>
                <c:pt idx="2176">
                  <c:v>-99.48</c:v>
                </c:pt>
                <c:pt idx="2177">
                  <c:v>-42.9</c:v>
                </c:pt>
                <c:pt idx="2178">
                  <c:v>-5.2</c:v>
                </c:pt>
                <c:pt idx="2179">
                  <c:v>-68.319999999999993</c:v>
                </c:pt>
                <c:pt idx="2180">
                  <c:v>-8.8000000000000007</c:v>
                </c:pt>
                <c:pt idx="2181">
                  <c:v>-50.82</c:v>
                </c:pt>
                <c:pt idx="2182">
                  <c:v>-7.95</c:v>
                </c:pt>
                <c:pt idx="2183">
                  <c:v>-8.8000000000000007</c:v>
                </c:pt>
                <c:pt idx="2184">
                  <c:v>-65.400000000000006</c:v>
                </c:pt>
                <c:pt idx="2185">
                  <c:v>-4.45</c:v>
                </c:pt>
                <c:pt idx="2186">
                  <c:v>-10</c:v>
                </c:pt>
                <c:pt idx="2187">
                  <c:v>-8.8000000000000007</c:v>
                </c:pt>
                <c:pt idx="2188">
                  <c:v>-9.4499999999999993</c:v>
                </c:pt>
                <c:pt idx="2189">
                  <c:v>-25.35</c:v>
                </c:pt>
                <c:pt idx="2190">
                  <c:v>-19.5</c:v>
                </c:pt>
                <c:pt idx="2191">
                  <c:v>-3.95</c:v>
                </c:pt>
                <c:pt idx="2192">
                  <c:v>-20.9</c:v>
                </c:pt>
                <c:pt idx="2193">
                  <c:v>-8</c:v>
                </c:pt>
                <c:pt idx="2194">
                  <c:v>-110.93</c:v>
                </c:pt>
                <c:pt idx="2195">
                  <c:v>-38.299999999999997</c:v>
                </c:pt>
                <c:pt idx="2196">
                  <c:v>-11.22</c:v>
                </c:pt>
                <c:pt idx="2197">
                  <c:v>-10.75</c:v>
                </c:pt>
                <c:pt idx="2198">
                  <c:v>-33.18</c:v>
                </c:pt>
                <c:pt idx="2199">
                  <c:v>-4.22</c:v>
                </c:pt>
                <c:pt idx="2200">
                  <c:v>-2.25</c:v>
                </c:pt>
                <c:pt idx="2201">
                  <c:v>-104</c:v>
                </c:pt>
                <c:pt idx="2202">
                  <c:v>-38.5</c:v>
                </c:pt>
                <c:pt idx="2203">
                  <c:v>-8.8000000000000007</c:v>
                </c:pt>
                <c:pt idx="2204">
                  <c:v>-6</c:v>
                </c:pt>
                <c:pt idx="2205">
                  <c:v>-35</c:v>
                </c:pt>
                <c:pt idx="2206">
                  <c:v>-100</c:v>
                </c:pt>
                <c:pt idx="2207">
                  <c:v>-32.409999999999997</c:v>
                </c:pt>
                <c:pt idx="2208">
                  <c:v>-4.5999999999999996</c:v>
                </c:pt>
                <c:pt idx="2209">
                  <c:v>-9.8000000000000007</c:v>
                </c:pt>
                <c:pt idx="2210">
                  <c:v>-2.5</c:v>
                </c:pt>
                <c:pt idx="2211">
                  <c:v>-8.8000000000000007</c:v>
                </c:pt>
                <c:pt idx="2212">
                  <c:v>-29</c:v>
                </c:pt>
                <c:pt idx="2213">
                  <c:v>-5.8</c:v>
                </c:pt>
                <c:pt idx="2214">
                  <c:v>-8.8000000000000007</c:v>
                </c:pt>
                <c:pt idx="2215">
                  <c:v>-0.66</c:v>
                </c:pt>
                <c:pt idx="2216">
                  <c:v>-8.8000000000000007</c:v>
                </c:pt>
                <c:pt idx="2217">
                  <c:v>-28.6</c:v>
                </c:pt>
                <c:pt idx="2218">
                  <c:v>-26.3</c:v>
                </c:pt>
                <c:pt idx="2219">
                  <c:v>-22.05</c:v>
                </c:pt>
                <c:pt idx="2220">
                  <c:v>-9</c:v>
                </c:pt>
                <c:pt idx="2221">
                  <c:v>-9.25</c:v>
                </c:pt>
                <c:pt idx="2222">
                  <c:v>-8.8000000000000007</c:v>
                </c:pt>
                <c:pt idx="2223">
                  <c:v>-32.909999999999997</c:v>
                </c:pt>
                <c:pt idx="2224">
                  <c:v>-87.64</c:v>
                </c:pt>
                <c:pt idx="2225">
                  <c:v>-148.30000000000001</c:v>
                </c:pt>
                <c:pt idx="2226">
                  <c:v>-4.5</c:v>
                </c:pt>
                <c:pt idx="2227">
                  <c:v>-9.75</c:v>
                </c:pt>
                <c:pt idx="2228">
                  <c:v>-17</c:v>
                </c:pt>
                <c:pt idx="2229">
                  <c:v>-7.99</c:v>
                </c:pt>
                <c:pt idx="2230">
                  <c:v>-21</c:v>
                </c:pt>
                <c:pt idx="2231">
                  <c:v>-21.91</c:v>
                </c:pt>
                <c:pt idx="2232">
                  <c:v>-2.2000000000000002</c:v>
                </c:pt>
                <c:pt idx="2233">
                  <c:v>-3.41</c:v>
                </c:pt>
                <c:pt idx="2234">
                  <c:v>-6.69</c:v>
                </c:pt>
                <c:pt idx="2235">
                  <c:v>-8.15</c:v>
                </c:pt>
                <c:pt idx="2236">
                  <c:v>-8.8000000000000007</c:v>
                </c:pt>
                <c:pt idx="2237">
                  <c:v>-14.56</c:v>
                </c:pt>
                <c:pt idx="2238">
                  <c:v>-19.979999999999997</c:v>
                </c:pt>
                <c:pt idx="2239">
                  <c:v>-51.45</c:v>
                </c:pt>
                <c:pt idx="2240">
                  <c:v>-8.25</c:v>
                </c:pt>
                <c:pt idx="2241">
                  <c:v>-1.5</c:v>
                </c:pt>
                <c:pt idx="2242">
                  <c:v>-8.8000000000000007</c:v>
                </c:pt>
                <c:pt idx="2243">
                  <c:v>-4.5</c:v>
                </c:pt>
                <c:pt idx="2244">
                  <c:v>-30</c:v>
                </c:pt>
                <c:pt idx="2245">
                  <c:v>-1.5</c:v>
                </c:pt>
                <c:pt idx="2246">
                  <c:v>-10.4</c:v>
                </c:pt>
                <c:pt idx="2247">
                  <c:v>-3.5</c:v>
                </c:pt>
                <c:pt idx="2248">
                  <c:v>-23.2</c:v>
                </c:pt>
                <c:pt idx="2249">
                  <c:v>-22.4</c:v>
                </c:pt>
                <c:pt idx="2250">
                  <c:v>-8.5</c:v>
                </c:pt>
                <c:pt idx="2251">
                  <c:v>-17.3</c:v>
                </c:pt>
                <c:pt idx="2252">
                  <c:v>-50.6</c:v>
                </c:pt>
                <c:pt idx="2253">
                  <c:v>-19.149999999999999</c:v>
                </c:pt>
                <c:pt idx="2254">
                  <c:v>-10</c:v>
                </c:pt>
                <c:pt idx="2255">
                  <c:v>-30</c:v>
                </c:pt>
                <c:pt idx="2256">
                  <c:v>-25.45</c:v>
                </c:pt>
                <c:pt idx="2257">
                  <c:v>-9.1999999999999993</c:v>
                </c:pt>
                <c:pt idx="2258">
                  <c:v>-36.4</c:v>
                </c:pt>
                <c:pt idx="2259">
                  <c:v>-6</c:v>
                </c:pt>
                <c:pt idx="2260">
                  <c:v>-78.55</c:v>
                </c:pt>
                <c:pt idx="2261">
                  <c:v>-31.4</c:v>
                </c:pt>
                <c:pt idx="2262">
                  <c:v>-11.99</c:v>
                </c:pt>
                <c:pt idx="2263">
                  <c:v>-5</c:v>
                </c:pt>
                <c:pt idx="2264">
                  <c:v>-60.2</c:v>
                </c:pt>
                <c:pt idx="2265">
                  <c:v>-17.38</c:v>
                </c:pt>
                <c:pt idx="2266">
                  <c:v>-5.35</c:v>
                </c:pt>
                <c:pt idx="2267">
                  <c:v>-10.4</c:v>
                </c:pt>
                <c:pt idx="2268">
                  <c:v>-4.2699999999999996</c:v>
                </c:pt>
                <c:pt idx="2269">
                  <c:v>-11.1</c:v>
                </c:pt>
                <c:pt idx="2270">
                  <c:v>-2.5</c:v>
                </c:pt>
                <c:pt idx="2271">
                  <c:v>-1.5</c:v>
                </c:pt>
                <c:pt idx="2272">
                  <c:v>-0.56000000000000005</c:v>
                </c:pt>
                <c:pt idx="2273">
                  <c:v>-18.77</c:v>
                </c:pt>
                <c:pt idx="2274">
                  <c:v>-79.900000000000006</c:v>
                </c:pt>
                <c:pt idx="2275">
                  <c:v>-4.95</c:v>
                </c:pt>
                <c:pt idx="2276">
                  <c:v>-1.5</c:v>
                </c:pt>
                <c:pt idx="2277">
                  <c:v>-22.98</c:v>
                </c:pt>
                <c:pt idx="2278">
                  <c:v>-300</c:v>
                </c:pt>
                <c:pt idx="2279">
                  <c:v>-142.26</c:v>
                </c:pt>
                <c:pt idx="2280">
                  <c:v>-2.5</c:v>
                </c:pt>
                <c:pt idx="2281">
                  <c:v>-0.31</c:v>
                </c:pt>
                <c:pt idx="2282">
                  <c:v>-29.8</c:v>
                </c:pt>
                <c:pt idx="2283">
                  <c:v>-47.9</c:v>
                </c:pt>
                <c:pt idx="2284">
                  <c:v>-10.61</c:v>
                </c:pt>
                <c:pt idx="2285">
                  <c:v>-10</c:v>
                </c:pt>
                <c:pt idx="2286">
                  <c:v>-4.95</c:v>
                </c:pt>
                <c:pt idx="2287">
                  <c:v>-15.29</c:v>
                </c:pt>
                <c:pt idx="2288">
                  <c:v>-94.86</c:v>
                </c:pt>
                <c:pt idx="2289">
                  <c:v>-23</c:v>
                </c:pt>
                <c:pt idx="2290">
                  <c:v>-8</c:v>
                </c:pt>
                <c:pt idx="2291">
                  <c:v>-6.7</c:v>
                </c:pt>
                <c:pt idx="2292">
                  <c:v>-6.5</c:v>
                </c:pt>
                <c:pt idx="2293">
                  <c:v>-8.5</c:v>
                </c:pt>
                <c:pt idx="2294">
                  <c:v>-13.16</c:v>
                </c:pt>
                <c:pt idx="2295">
                  <c:v>-45.1</c:v>
                </c:pt>
                <c:pt idx="2296">
                  <c:v>-11.3</c:v>
                </c:pt>
                <c:pt idx="2297">
                  <c:v>-918</c:v>
                </c:pt>
                <c:pt idx="2298">
                  <c:v>-8</c:v>
                </c:pt>
                <c:pt idx="2299">
                  <c:v>-3.58</c:v>
                </c:pt>
                <c:pt idx="2300">
                  <c:v>-3.5</c:v>
                </c:pt>
                <c:pt idx="2301">
                  <c:v>-8.8000000000000007</c:v>
                </c:pt>
                <c:pt idx="2302">
                  <c:v>-27.9</c:v>
                </c:pt>
                <c:pt idx="2303">
                  <c:v>-6.8</c:v>
                </c:pt>
                <c:pt idx="2304">
                  <c:v>-400</c:v>
                </c:pt>
                <c:pt idx="2305">
                  <c:v>-7.77</c:v>
                </c:pt>
                <c:pt idx="2306">
                  <c:v>-21.8</c:v>
                </c:pt>
                <c:pt idx="2307">
                  <c:v>-68.45</c:v>
                </c:pt>
                <c:pt idx="2308">
                  <c:v>-8</c:v>
                </c:pt>
                <c:pt idx="2309">
                  <c:v>-3.3</c:v>
                </c:pt>
                <c:pt idx="2310">
                  <c:v>-2.8</c:v>
                </c:pt>
                <c:pt idx="2311">
                  <c:v>-13.57</c:v>
                </c:pt>
                <c:pt idx="2312">
                  <c:v>-2.6</c:v>
                </c:pt>
                <c:pt idx="2313">
                  <c:v>-49.75</c:v>
                </c:pt>
                <c:pt idx="2314">
                  <c:v>-42.9</c:v>
                </c:pt>
                <c:pt idx="2315">
                  <c:v>-5.58</c:v>
                </c:pt>
                <c:pt idx="2316">
                  <c:v>-93.51</c:v>
                </c:pt>
                <c:pt idx="2317">
                  <c:v>-7.17</c:v>
                </c:pt>
                <c:pt idx="2318">
                  <c:v>-43.6</c:v>
                </c:pt>
                <c:pt idx="2319">
                  <c:v>-55</c:v>
                </c:pt>
                <c:pt idx="2320">
                  <c:v>-13.45</c:v>
                </c:pt>
                <c:pt idx="2321">
                  <c:v>-15.47</c:v>
                </c:pt>
                <c:pt idx="2322">
                  <c:v>-50.82</c:v>
                </c:pt>
                <c:pt idx="2323">
                  <c:v>-99.48</c:v>
                </c:pt>
                <c:pt idx="2324">
                  <c:v>-13.95</c:v>
                </c:pt>
                <c:pt idx="2325">
                  <c:v>-8.8000000000000007</c:v>
                </c:pt>
                <c:pt idx="2326">
                  <c:v>-0.55000000000000004</c:v>
                </c:pt>
                <c:pt idx="2327">
                  <c:v>-18.63</c:v>
                </c:pt>
                <c:pt idx="2328">
                  <c:v>-52</c:v>
                </c:pt>
                <c:pt idx="2329">
                  <c:v>-4</c:v>
                </c:pt>
                <c:pt idx="2330">
                  <c:v>-52</c:v>
                </c:pt>
                <c:pt idx="2331">
                  <c:v>-2.8</c:v>
                </c:pt>
                <c:pt idx="2332">
                  <c:v>-8.8000000000000007</c:v>
                </c:pt>
                <c:pt idx="2333">
                  <c:v>-7.08</c:v>
                </c:pt>
                <c:pt idx="2334">
                  <c:v>-33.72</c:v>
                </c:pt>
                <c:pt idx="2335">
                  <c:v>-14.96</c:v>
                </c:pt>
                <c:pt idx="2336">
                  <c:v>-3</c:v>
                </c:pt>
                <c:pt idx="2337">
                  <c:v>-128.25</c:v>
                </c:pt>
                <c:pt idx="2338">
                  <c:v>-6.9</c:v>
                </c:pt>
                <c:pt idx="2339">
                  <c:v>-1.5</c:v>
                </c:pt>
                <c:pt idx="2340">
                  <c:v>-8.8000000000000007</c:v>
                </c:pt>
                <c:pt idx="2341">
                  <c:v>-4.1100000000000003</c:v>
                </c:pt>
                <c:pt idx="2342">
                  <c:v>-89.02</c:v>
                </c:pt>
                <c:pt idx="2343">
                  <c:v>-137.11000000000001</c:v>
                </c:pt>
                <c:pt idx="2344">
                  <c:v>-4.5</c:v>
                </c:pt>
                <c:pt idx="2345">
                  <c:v>-20</c:v>
                </c:pt>
                <c:pt idx="2346">
                  <c:v>-1.5</c:v>
                </c:pt>
                <c:pt idx="2347">
                  <c:v>-8.8000000000000007</c:v>
                </c:pt>
                <c:pt idx="2348">
                  <c:v>-39.200000000000003</c:v>
                </c:pt>
                <c:pt idx="2349">
                  <c:v>-13</c:v>
                </c:pt>
                <c:pt idx="2350">
                  <c:v>-6.1</c:v>
                </c:pt>
                <c:pt idx="2351">
                  <c:v>-13</c:v>
                </c:pt>
                <c:pt idx="2352">
                  <c:v>-35.9</c:v>
                </c:pt>
                <c:pt idx="2353">
                  <c:v>-9.3000000000000007</c:v>
                </c:pt>
                <c:pt idx="2354">
                  <c:v>-7.9</c:v>
                </c:pt>
                <c:pt idx="2355">
                  <c:v>-32.6</c:v>
                </c:pt>
                <c:pt idx="2356">
                  <c:v>-89.89</c:v>
                </c:pt>
                <c:pt idx="2357">
                  <c:v>-15.4</c:v>
                </c:pt>
                <c:pt idx="2358">
                  <c:v>-7.4</c:v>
                </c:pt>
                <c:pt idx="2359">
                  <c:v>-8</c:v>
                </c:pt>
                <c:pt idx="2360">
                  <c:v>-4.5</c:v>
                </c:pt>
                <c:pt idx="2361">
                  <c:v>-14.6</c:v>
                </c:pt>
                <c:pt idx="2362">
                  <c:v>-18.149999999999999</c:v>
                </c:pt>
                <c:pt idx="2363">
                  <c:v>-3</c:v>
                </c:pt>
                <c:pt idx="2364">
                  <c:v>-47</c:v>
                </c:pt>
                <c:pt idx="2365">
                  <c:v>-4.3600000000000003</c:v>
                </c:pt>
                <c:pt idx="2366">
                  <c:v>-8.8000000000000007</c:v>
                </c:pt>
                <c:pt idx="2367">
                  <c:v>-1.9</c:v>
                </c:pt>
                <c:pt idx="2368">
                  <c:v>-2.4500000000000002</c:v>
                </c:pt>
                <c:pt idx="2369">
                  <c:v>-8.8000000000000007</c:v>
                </c:pt>
                <c:pt idx="2370">
                  <c:v>-2</c:v>
                </c:pt>
                <c:pt idx="2371">
                  <c:v>-13.85</c:v>
                </c:pt>
                <c:pt idx="2372">
                  <c:v>-2</c:v>
                </c:pt>
                <c:pt idx="2373">
                  <c:v>-5.99</c:v>
                </c:pt>
                <c:pt idx="2374">
                  <c:v>-3.99</c:v>
                </c:pt>
                <c:pt idx="2375">
                  <c:v>-6.35</c:v>
                </c:pt>
                <c:pt idx="2376">
                  <c:v>-28.5</c:v>
                </c:pt>
                <c:pt idx="2377">
                  <c:v>-6.9</c:v>
                </c:pt>
                <c:pt idx="2378">
                  <c:v>-7.99</c:v>
                </c:pt>
                <c:pt idx="2379">
                  <c:v>-14.7</c:v>
                </c:pt>
                <c:pt idx="2380">
                  <c:v>-1559.13</c:v>
                </c:pt>
                <c:pt idx="2381">
                  <c:v>-19.979999999999997</c:v>
                </c:pt>
                <c:pt idx="2382">
                  <c:v>-43.6</c:v>
                </c:pt>
                <c:pt idx="2383">
                  <c:v>-15.7</c:v>
                </c:pt>
                <c:pt idx="2384">
                  <c:v>-8.9</c:v>
                </c:pt>
                <c:pt idx="2385">
                  <c:v>-14.600000000000001</c:v>
                </c:pt>
                <c:pt idx="2386">
                  <c:v>-6.9</c:v>
                </c:pt>
                <c:pt idx="2387">
                  <c:v>-15.25</c:v>
                </c:pt>
                <c:pt idx="2388">
                  <c:v>-3.5</c:v>
                </c:pt>
                <c:pt idx="2389">
                  <c:v>-3.3</c:v>
                </c:pt>
                <c:pt idx="2390">
                  <c:v>-8.8000000000000007</c:v>
                </c:pt>
                <c:pt idx="2391">
                  <c:v>-30.43</c:v>
                </c:pt>
                <c:pt idx="2392">
                  <c:v>-17.96</c:v>
                </c:pt>
                <c:pt idx="2393">
                  <c:v>-4.99</c:v>
                </c:pt>
                <c:pt idx="2394">
                  <c:v>-5</c:v>
                </c:pt>
                <c:pt idx="2395">
                  <c:v>-6.1</c:v>
                </c:pt>
                <c:pt idx="2396">
                  <c:v>-9.8000000000000007</c:v>
                </c:pt>
                <c:pt idx="2397">
                  <c:v>-103.12</c:v>
                </c:pt>
                <c:pt idx="2398">
                  <c:v>-27.01</c:v>
                </c:pt>
                <c:pt idx="2399">
                  <c:v>-1.8</c:v>
                </c:pt>
                <c:pt idx="2400">
                  <c:v>-1</c:v>
                </c:pt>
                <c:pt idx="2401">
                  <c:v>-70.84</c:v>
                </c:pt>
                <c:pt idx="2402">
                  <c:v>-13.99</c:v>
                </c:pt>
                <c:pt idx="2403">
                  <c:v>-5.8</c:v>
                </c:pt>
                <c:pt idx="2404">
                  <c:v>-0.56999999999999995</c:v>
                </c:pt>
                <c:pt idx="2405">
                  <c:v>-19.059999999999999</c:v>
                </c:pt>
                <c:pt idx="2406">
                  <c:v>-159.29</c:v>
                </c:pt>
                <c:pt idx="2407">
                  <c:v>-300</c:v>
                </c:pt>
                <c:pt idx="2408">
                  <c:v>-5.47</c:v>
                </c:pt>
                <c:pt idx="2409">
                  <c:v>-13.5</c:v>
                </c:pt>
                <c:pt idx="2410">
                  <c:v>-26.15</c:v>
                </c:pt>
                <c:pt idx="2411">
                  <c:v>-7.69</c:v>
                </c:pt>
                <c:pt idx="2412">
                  <c:v>-92.85</c:v>
                </c:pt>
                <c:pt idx="2413">
                  <c:v>-7.3</c:v>
                </c:pt>
                <c:pt idx="2414">
                  <c:v>-26.89</c:v>
                </c:pt>
                <c:pt idx="2415">
                  <c:v>-16.899999999999999</c:v>
                </c:pt>
                <c:pt idx="2416">
                  <c:v>-1.3</c:v>
                </c:pt>
                <c:pt idx="2417">
                  <c:v>-8.35</c:v>
                </c:pt>
                <c:pt idx="2418">
                  <c:v>-7.76</c:v>
                </c:pt>
                <c:pt idx="2419">
                  <c:v>-11.49</c:v>
                </c:pt>
                <c:pt idx="2420">
                  <c:v>-124.57</c:v>
                </c:pt>
                <c:pt idx="2421">
                  <c:v>-10</c:v>
                </c:pt>
                <c:pt idx="2422">
                  <c:v>-1.95</c:v>
                </c:pt>
                <c:pt idx="2423">
                  <c:v>-27.87</c:v>
                </c:pt>
                <c:pt idx="2424">
                  <c:v>-918</c:v>
                </c:pt>
                <c:pt idx="2425">
                  <c:v>-5.79</c:v>
                </c:pt>
                <c:pt idx="2426">
                  <c:v>-0.4</c:v>
                </c:pt>
                <c:pt idx="2427">
                  <c:v>-50.4</c:v>
                </c:pt>
                <c:pt idx="2428">
                  <c:v>-100</c:v>
                </c:pt>
                <c:pt idx="2429">
                  <c:v>-13.5</c:v>
                </c:pt>
                <c:pt idx="2430">
                  <c:v>-21.8</c:v>
                </c:pt>
                <c:pt idx="2431">
                  <c:v>-16.350000000000001</c:v>
                </c:pt>
                <c:pt idx="2432">
                  <c:v>-18.239999999999998</c:v>
                </c:pt>
                <c:pt idx="2433">
                  <c:v>-94.77</c:v>
                </c:pt>
                <c:pt idx="2434">
                  <c:v>-97.2</c:v>
                </c:pt>
                <c:pt idx="2435">
                  <c:v>-180</c:v>
                </c:pt>
                <c:pt idx="2436">
                  <c:v>-162</c:v>
                </c:pt>
                <c:pt idx="2437">
                  <c:v>-14.97</c:v>
                </c:pt>
                <c:pt idx="2438">
                  <c:v>-9.9499999999999993</c:v>
                </c:pt>
                <c:pt idx="2439">
                  <c:v>-12.87</c:v>
                </c:pt>
                <c:pt idx="2440">
                  <c:v>-8.0399999999999991</c:v>
                </c:pt>
                <c:pt idx="2441">
                  <c:v>-400</c:v>
                </c:pt>
                <c:pt idx="2442">
                  <c:v>-12.85</c:v>
                </c:pt>
                <c:pt idx="2443">
                  <c:v>-1.89</c:v>
                </c:pt>
                <c:pt idx="2444">
                  <c:v>-42.9</c:v>
                </c:pt>
                <c:pt idx="2445">
                  <c:v>-99.48</c:v>
                </c:pt>
                <c:pt idx="2446">
                  <c:v>-99</c:v>
                </c:pt>
                <c:pt idx="2447">
                  <c:v>-2.25</c:v>
                </c:pt>
                <c:pt idx="2448">
                  <c:v>-51.98</c:v>
                </c:pt>
                <c:pt idx="2449">
                  <c:v>-33.99</c:v>
                </c:pt>
                <c:pt idx="2450">
                  <c:v>-2.2000000000000002</c:v>
                </c:pt>
                <c:pt idx="2451">
                  <c:v>-154</c:v>
                </c:pt>
                <c:pt idx="2452">
                  <c:v>-124.58</c:v>
                </c:pt>
                <c:pt idx="2453">
                  <c:v>-10.5</c:v>
                </c:pt>
                <c:pt idx="2454">
                  <c:v>-1.99</c:v>
                </c:pt>
                <c:pt idx="2455">
                  <c:v>-9.8699999999999992</c:v>
                </c:pt>
                <c:pt idx="2456">
                  <c:v>-5.5</c:v>
                </c:pt>
                <c:pt idx="2457">
                  <c:v>-4.25</c:v>
                </c:pt>
                <c:pt idx="2458">
                  <c:v>-4.6500000000000004</c:v>
                </c:pt>
                <c:pt idx="2459">
                  <c:v>-43.6</c:v>
                </c:pt>
                <c:pt idx="2460">
                  <c:v>-9.65</c:v>
                </c:pt>
                <c:pt idx="2461">
                  <c:v>-52.56</c:v>
                </c:pt>
                <c:pt idx="2462">
                  <c:v>-107.08</c:v>
                </c:pt>
                <c:pt idx="2463">
                  <c:v>-13.5</c:v>
                </c:pt>
                <c:pt idx="2464">
                  <c:v>-21.8</c:v>
                </c:pt>
                <c:pt idx="2465">
                  <c:v>-28.77</c:v>
                </c:pt>
                <c:pt idx="2466">
                  <c:v>-9.9</c:v>
                </c:pt>
                <c:pt idx="2467">
                  <c:v>-2.4</c:v>
                </c:pt>
                <c:pt idx="2468">
                  <c:v>-1700</c:v>
                </c:pt>
                <c:pt idx="2469">
                  <c:v>-3.85</c:v>
                </c:pt>
                <c:pt idx="2470">
                  <c:v>-21.8</c:v>
                </c:pt>
                <c:pt idx="2471">
                  <c:v>-1.58</c:v>
                </c:pt>
                <c:pt idx="2472">
                  <c:v>-19.27</c:v>
                </c:pt>
                <c:pt idx="2473">
                  <c:v>-50.82</c:v>
                </c:pt>
                <c:pt idx="2474">
                  <c:v>-13.99</c:v>
                </c:pt>
                <c:pt idx="2475">
                  <c:v>-6.55</c:v>
                </c:pt>
                <c:pt idx="2476">
                  <c:v>-30</c:v>
                </c:pt>
                <c:pt idx="2477">
                  <c:v>-7.2</c:v>
                </c:pt>
                <c:pt idx="2478">
                  <c:v>-21.55</c:v>
                </c:pt>
                <c:pt idx="2479">
                  <c:v>-19.979999999999997</c:v>
                </c:pt>
                <c:pt idx="2480">
                  <c:v>-17.989999999999998</c:v>
                </c:pt>
                <c:pt idx="2481">
                  <c:v>-8.98</c:v>
                </c:pt>
                <c:pt idx="2482">
                  <c:v>-42</c:v>
                </c:pt>
                <c:pt idx="2483">
                  <c:v>-12.98</c:v>
                </c:pt>
                <c:pt idx="2484">
                  <c:v>-725.73</c:v>
                </c:pt>
                <c:pt idx="2485">
                  <c:v>-42.69</c:v>
                </c:pt>
                <c:pt idx="2486">
                  <c:v>-16.79</c:v>
                </c:pt>
                <c:pt idx="2487">
                  <c:v>-92.78</c:v>
                </c:pt>
                <c:pt idx="2488">
                  <c:v>-3.2</c:v>
                </c:pt>
                <c:pt idx="2489">
                  <c:v>-1.51</c:v>
                </c:pt>
                <c:pt idx="2490">
                  <c:v>-763.99</c:v>
                </c:pt>
                <c:pt idx="2491">
                  <c:v>-1.89</c:v>
                </c:pt>
                <c:pt idx="2492">
                  <c:v>-4.99</c:v>
                </c:pt>
                <c:pt idx="2493">
                  <c:v>-3.47</c:v>
                </c:pt>
                <c:pt idx="2494">
                  <c:v>-6</c:v>
                </c:pt>
                <c:pt idx="2495">
                  <c:v>-10.6</c:v>
                </c:pt>
                <c:pt idx="2496">
                  <c:v>-2.8</c:v>
                </c:pt>
                <c:pt idx="2497">
                  <c:v>-21.61</c:v>
                </c:pt>
                <c:pt idx="2498">
                  <c:v>-102.07</c:v>
                </c:pt>
                <c:pt idx="2499">
                  <c:v>-6.25</c:v>
                </c:pt>
                <c:pt idx="2500">
                  <c:v>-59.9</c:v>
                </c:pt>
                <c:pt idx="2501">
                  <c:v>-32.619999999999997</c:v>
                </c:pt>
                <c:pt idx="2502">
                  <c:v>-25.98</c:v>
                </c:pt>
                <c:pt idx="2503">
                  <c:v>-10.63</c:v>
                </c:pt>
                <c:pt idx="2504">
                  <c:v>-4</c:v>
                </c:pt>
                <c:pt idx="2505">
                  <c:v>-500</c:v>
                </c:pt>
                <c:pt idx="2506">
                  <c:v>-457.49</c:v>
                </c:pt>
                <c:pt idx="2507">
                  <c:v>-300</c:v>
                </c:pt>
                <c:pt idx="2508">
                  <c:v>-144.91999999999999</c:v>
                </c:pt>
                <c:pt idx="2509">
                  <c:v>-0.99</c:v>
                </c:pt>
                <c:pt idx="2510">
                  <c:v>-1.19</c:v>
                </c:pt>
                <c:pt idx="2511">
                  <c:v>-500</c:v>
                </c:pt>
                <c:pt idx="2512">
                  <c:v>-3.9</c:v>
                </c:pt>
                <c:pt idx="2513">
                  <c:v>-8.24</c:v>
                </c:pt>
                <c:pt idx="2514">
                  <c:v>-5.47</c:v>
                </c:pt>
                <c:pt idx="2515">
                  <c:v>-9.3000000000000007</c:v>
                </c:pt>
                <c:pt idx="2516">
                  <c:v>-19.16</c:v>
                </c:pt>
                <c:pt idx="2517">
                  <c:v>-3.4</c:v>
                </c:pt>
                <c:pt idx="2518">
                  <c:v>-7.2</c:v>
                </c:pt>
                <c:pt idx="2519">
                  <c:v>-24.18</c:v>
                </c:pt>
                <c:pt idx="2520">
                  <c:v>-109.98</c:v>
                </c:pt>
                <c:pt idx="2521">
                  <c:v>-2</c:v>
                </c:pt>
                <c:pt idx="2522">
                  <c:v>-65.87</c:v>
                </c:pt>
                <c:pt idx="2523">
                  <c:v>-43.6</c:v>
                </c:pt>
                <c:pt idx="2524">
                  <c:v>-400</c:v>
                </c:pt>
                <c:pt idx="2525">
                  <c:v>-918</c:v>
                </c:pt>
                <c:pt idx="2526">
                  <c:v>-29.9</c:v>
                </c:pt>
                <c:pt idx="2527">
                  <c:v>-2.58</c:v>
                </c:pt>
                <c:pt idx="2528">
                  <c:v>-5.99</c:v>
                </c:pt>
                <c:pt idx="2529">
                  <c:v>-42.9</c:v>
                </c:pt>
                <c:pt idx="2530">
                  <c:v>-99.48</c:v>
                </c:pt>
                <c:pt idx="2531">
                  <c:v>-15.3</c:v>
                </c:pt>
                <c:pt idx="2532">
                  <c:v>-9</c:v>
                </c:pt>
                <c:pt idx="2533">
                  <c:v>-99</c:v>
                </c:pt>
                <c:pt idx="2534">
                  <c:v>-18.93</c:v>
                </c:pt>
                <c:pt idx="2535">
                  <c:v>-21.97</c:v>
                </c:pt>
                <c:pt idx="2536">
                  <c:v>-6.15</c:v>
                </c:pt>
                <c:pt idx="2537">
                  <c:v>-50.82</c:v>
                </c:pt>
                <c:pt idx="2538">
                  <c:v>-3.1</c:v>
                </c:pt>
                <c:pt idx="2539">
                  <c:v>-15.21</c:v>
                </c:pt>
                <c:pt idx="2540">
                  <c:v>-26.49</c:v>
                </c:pt>
                <c:pt idx="2541">
                  <c:v>-11.1</c:v>
                </c:pt>
                <c:pt idx="2542">
                  <c:v>-15.6</c:v>
                </c:pt>
                <c:pt idx="2543">
                  <c:v>-11</c:v>
                </c:pt>
                <c:pt idx="2544">
                  <c:v>-3</c:v>
                </c:pt>
                <c:pt idx="2545">
                  <c:v>-20.91</c:v>
                </c:pt>
                <c:pt idx="2546">
                  <c:v>-21.72</c:v>
                </c:pt>
                <c:pt idx="2547">
                  <c:v>-40.36</c:v>
                </c:pt>
                <c:pt idx="2548">
                  <c:v>-27.99</c:v>
                </c:pt>
                <c:pt idx="2549">
                  <c:v>-45.32</c:v>
                </c:pt>
                <c:pt idx="2550">
                  <c:v>-2</c:v>
                </c:pt>
                <c:pt idx="2551">
                  <c:v>-3.95</c:v>
                </c:pt>
                <c:pt idx="2552">
                  <c:v>-6.15</c:v>
                </c:pt>
                <c:pt idx="2553">
                  <c:v>-5.15</c:v>
                </c:pt>
                <c:pt idx="2554">
                  <c:v>-7</c:v>
                </c:pt>
                <c:pt idx="2555">
                  <c:v>-5.9</c:v>
                </c:pt>
                <c:pt idx="2556">
                  <c:v>-12.34</c:v>
                </c:pt>
                <c:pt idx="2557">
                  <c:v>-6.15</c:v>
                </c:pt>
                <c:pt idx="2558">
                  <c:v>-0.52</c:v>
                </c:pt>
                <c:pt idx="2559">
                  <c:v>-4.62</c:v>
                </c:pt>
                <c:pt idx="2560">
                  <c:v>-13.11</c:v>
                </c:pt>
                <c:pt idx="2561">
                  <c:v>-4</c:v>
                </c:pt>
                <c:pt idx="2562">
                  <c:v>-4.99</c:v>
                </c:pt>
                <c:pt idx="2563">
                  <c:v>-9.34</c:v>
                </c:pt>
                <c:pt idx="2564">
                  <c:v>-41.26</c:v>
                </c:pt>
                <c:pt idx="2565">
                  <c:v>-47.98</c:v>
                </c:pt>
                <c:pt idx="2566">
                  <c:v>-7.2</c:v>
                </c:pt>
                <c:pt idx="2567">
                  <c:v>-21.21</c:v>
                </c:pt>
                <c:pt idx="2568">
                  <c:v>-3.7</c:v>
                </c:pt>
                <c:pt idx="2569">
                  <c:v>-10</c:v>
                </c:pt>
                <c:pt idx="2570">
                  <c:v>-4.67</c:v>
                </c:pt>
                <c:pt idx="2571">
                  <c:v>-0.72</c:v>
                </c:pt>
                <c:pt idx="2572">
                  <c:v>-24.02</c:v>
                </c:pt>
                <c:pt idx="2573">
                  <c:v>-14.15</c:v>
                </c:pt>
                <c:pt idx="2574">
                  <c:v>-550</c:v>
                </c:pt>
                <c:pt idx="2575">
                  <c:v>-2.35</c:v>
                </c:pt>
                <c:pt idx="2576">
                  <c:v>-4.75</c:v>
                </c:pt>
                <c:pt idx="2577">
                  <c:v>-853.53</c:v>
                </c:pt>
                <c:pt idx="2578">
                  <c:v>-19.979999999999997</c:v>
                </c:pt>
                <c:pt idx="2579">
                  <c:v>-73.75</c:v>
                </c:pt>
                <c:pt idx="2580">
                  <c:v>-4.46</c:v>
                </c:pt>
                <c:pt idx="2581">
                  <c:v>-0.18</c:v>
                </c:pt>
                <c:pt idx="2582">
                  <c:v>-6.11</c:v>
                </c:pt>
                <c:pt idx="2583">
                  <c:v>-5.45</c:v>
                </c:pt>
                <c:pt idx="2584">
                  <c:v>-41.86</c:v>
                </c:pt>
                <c:pt idx="2585">
                  <c:v>-18.329999999999998</c:v>
                </c:pt>
                <c:pt idx="2586">
                  <c:v>-73.34</c:v>
                </c:pt>
                <c:pt idx="2587">
                  <c:v>-14</c:v>
                </c:pt>
                <c:pt idx="2588">
                  <c:v>-3.99</c:v>
                </c:pt>
                <c:pt idx="2589">
                  <c:v>-14.54</c:v>
                </c:pt>
                <c:pt idx="2590">
                  <c:v>-4.67</c:v>
                </c:pt>
                <c:pt idx="2591">
                  <c:v>-2.2400000000000002</c:v>
                </c:pt>
                <c:pt idx="2592">
                  <c:v>-11.82</c:v>
                </c:pt>
                <c:pt idx="2593">
                  <c:v>-16.260000000000002</c:v>
                </c:pt>
                <c:pt idx="2594">
                  <c:v>-84.99</c:v>
                </c:pt>
                <c:pt idx="2595">
                  <c:v>-50.82</c:v>
                </c:pt>
                <c:pt idx="2596">
                  <c:v>-102</c:v>
                </c:pt>
                <c:pt idx="2597">
                  <c:v>-102</c:v>
                </c:pt>
                <c:pt idx="2598">
                  <c:v>-19.72</c:v>
                </c:pt>
                <c:pt idx="2599">
                  <c:v>-1700</c:v>
                </c:pt>
                <c:pt idx="2600">
                  <c:v>-65.400000000000006</c:v>
                </c:pt>
                <c:pt idx="2601">
                  <c:v>-15.75</c:v>
                </c:pt>
                <c:pt idx="2602">
                  <c:v>-99</c:v>
                </c:pt>
                <c:pt idx="2603">
                  <c:v>-36</c:v>
                </c:pt>
                <c:pt idx="2604">
                  <c:v>-169.5</c:v>
                </c:pt>
                <c:pt idx="2605">
                  <c:v>-3.35</c:v>
                </c:pt>
                <c:pt idx="2606">
                  <c:v>-115.85000000000001</c:v>
                </c:pt>
                <c:pt idx="2607">
                  <c:v>-20.07</c:v>
                </c:pt>
                <c:pt idx="2608">
                  <c:v>-9.9</c:v>
                </c:pt>
                <c:pt idx="2609">
                  <c:v>-7.2</c:v>
                </c:pt>
                <c:pt idx="2610">
                  <c:v>-4.3499999999999996</c:v>
                </c:pt>
                <c:pt idx="2611">
                  <c:v>-32.700000000000003</c:v>
                </c:pt>
                <c:pt idx="2612">
                  <c:v>-918</c:v>
                </c:pt>
                <c:pt idx="2613">
                  <c:v>-3.1</c:v>
                </c:pt>
                <c:pt idx="2614">
                  <c:v>-9.92</c:v>
                </c:pt>
                <c:pt idx="2615">
                  <c:v>-34.880000000000003</c:v>
                </c:pt>
                <c:pt idx="2616">
                  <c:v>-23.4</c:v>
                </c:pt>
                <c:pt idx="2617">
                  <c:v>-7</c:v>
                </c:pt>
                <c:pt idx="2618">
                  <c:v>-4.95</c:v>
                </c:pt>
                <c:pt idx="2619">
                  <c:v>-13.68</c:v>
                </c:pt>
                <c:pt idx="2620">
                  <c:v>-51.09</c:v>
                </c:pt>
                <c:pt idx="2621">
                  <c:v>-1.6</c:v>
                </c:pt>
                <c:pt idx="2622">
                  <c:v>-5.8</c:v>
                </c:pt>
                <c:pt idx="2623">
                  <c:v>-23.49</c:v>
                </c:pt>
                <c:pt idx="2624">
                  <c:v>-6.32</c:v>
                </c:pt>
                <c:pt idx="2625">
                  <c:v>-27.3</c:v>
                </c:pt>
                <c:pt idx="2626">
                  <c:v>-9</c:v>
                </c:pt>
                <c:pt idx="2627">
                  <c:v>-12.8</c:v>
                </c:pt>
                <c:pt idx="2628">
                  <c:v>-8.5</c:v>
                </c:pt>
                <c:pt idx="2629">
                  <c:v>-3.5</c:v>
                </c:pt>
                <c:pt idx="2630">
                  <c:v>-58.3</c:v>
                </c:pt>
                <c:pt idx="2631">
                  <c:v>-12</c:v>
                </c:pt>
                <c:pt idx="2632">
                  <c:v>-8.35</c:v>
                </c:pt>
                <c:pt idx="2633">
                  <c:v>-250</c:v>
                </c:pt>
                <c:pt idx="2634">
                  <c:v>-2.6</c:v>
                </c:pt>
                <c:pt idx="2635">
                  <c:v>-74.98</c:v>
                </c:pt>
                <c:pt idx="2636">
                  <c:v>-56.84</c:v>
                </c:pt>
                <c:pt idx="2637">
                  <c:v>-0.28999999999999998</c:v>
                </c:pt>
                <c:pt idx="2638">
                  <c:v>-10</c:v>
                </c:pt>
                <c:pt idx="2639">
                  <c:v>-15.81</c:v>
                </c:pt>
                <c:pt idx="2640">
                  <c:v>-869.93</c:v>
                </c:pt>
                <c:pt idx="2641">
                  <c:v>-3.44</c:v>
                </c:pt>
                <c:pt idx="2642">
                  <c:v>-15</c:v>
                </c:pt>
                <c:pt idx="2643">
                  <c:v>-6.8</c:v>
                </c:pt>
                <c:pt idx="2644">
                  <c:v>-1.2</c:v>
                </c:pt>
                <c:pt idx="2645">
                  <c:v>-3.49</c:v>
                </c:pt>
                <c:pt idx="2646">
                  <c:v>-0.8</c:v>
                </c:pt>
                <c:pt idx="2647">
                  <c:v>-7.4</c:v>
                </c:pt>
                <c:pt idx="2648">
                  <c:v>-10.199999999999999</c:v>
                </c:pt>
                <c:pt idx="2649">
                  <c:v>-4.5999999999999996</c:v>
                </c:pt>
                <c:pt idx="2650">
                  <c:v>-7.7</c:v>
                </c:pt>
                <c:pt idx="2651">
                  <c:v>-29.4</c:v>
                </c:pt>
                <c:pt idx="2652">
                  <c:v>-71</c:v>
                </c:pt>
                <c:pt idx="2653">
                  <c:v>-6</c:v>
                </c:pt>
                <c:pt idx="2654">
                  <c:v>-23.63</c:v>
                </c:pt>
                <c:pt idx="2655">
                  <c:v>-19.979999999999997</c:v>
                </c:pt>
                <c:pt idx="2656">
                  <c:v>-5.45</c:v>
                </c:pt>
                <c:pt idx="2657">
                  <c:v>-104.6</c:v>
                </c:pt>
                <c:pt idx="2658">
                  <c:v>-15.56</c:v>
                </c:pt>
                <c:pt idx="2659">
                  <c:v>-8.0399999999999991</c:v>
                </c:pt>
                <c:pt idx="2660">
                  <c:v>-10</c:v>
                </c:pt>
                <c:pt idx="2661">
                  <c:v>-1</c:v>
                </c:pt>
                <c:pt idx="2662">
                  <c:v>-0.59</c:v>
                </c:pt>
                <c:pt idx="2663">
                  <c:v>-300</c:v>
                </c:pt>
                <c:pt idx="2664">
                  <c:v>-9.5</c:v>
                </c:pt>
                <c:pt idx="2665">
                  <c:v>-27.9</c:v>
                </c:pt>
                <c:pt idx="2666">
                  <c:v>-19.7</c:v>
                </c:pt>
                <c:pt idx="2667">
                  <c:v>-3.2</c:v>
                </c:pt>
                <c:pt idx="2668">
                  <c:v>-143.30000000000001</c:v>
                </c:pt>
                <c:pt idx="2669">
                  <c:v>-3.95</c:v>
                </c:pt>
                <c:pt idx="2670">
                  <c:v>-38.5</c:v>
                </c:pt>
                <c:pt idx="2671">
                  <c:v>-3</c:v>
                </c:pt>
                <c:pt idx="2672">
                  <c:v>-2</c:v>
                </c:pt>
                <c:pt idx="2673">
                  <c:v>-29.94</c:v>
                </c:pt>
                <c:pt idx="2674">
                  <c:v>-94.52</c:v>
                </c:pt>
                <c:pt idx="2675">
                  <c:v>-49.99</c:v>
                </c:pt>
                <c:pt idx="2676">
                  <c:v>-9.4600000000000009</c:v>
                </c:pt>
                <c:pt idx="2677">
                  <c:v>-1.51</c:v>
                </c:pt>
                <c:pt idx="2678">
                  <c:v>-3.4</c:v>
                </c:pt>
                <c:pt idx="2679">
                  <c:v>-2.6</c:v>
                </c:pt>
                <c:pt idx="2680">
                  <c:v>-25.19</c:v>
                </c:pt>
                <c:pt idx="2681">
                  <c:v>-4.74</c:v>
                </c:pt>
                <c:pt idx="2682">
                  <c:v>-20.27</c:v>
                </c:pt>
                <c:pt idx="2683">
                  <c:v>-3.65</c:v>
                </c:pt>
                <c:pt idx="2684">
                  <c:v>-0.55000000000000004</c:v>
                </c:pt>
                <c:pt idx="2685">
                  <c:v>-918</c:v>
                </c:pt>
                <c:pt idx="2686">
                  <c:v>-11.250000000000002</c:v>
                </c:pt>
                <c:pt idx="2687">
                  <c:v>-11.93</c:v>
                </c:pt>
                <c:pt idx="2688">
                  <c:v>-7.4</c:v>
                </c:pt>
                <c:pt idx="2689">
                  <c:v>-6.5</c:v>
                </c:pt>
                <c:pt idx="2690">
                  <c:v>-18</c:v>
                </c:pt>
                <c:pt idx="2691">
                  <c:v>-13.5</c:v>
                </c:pt>
                <c:pt idx="2692">
                  <c:v>-11.2</c:v>
                </c:pt>
                <c:pt idx="2693">
                  <c:v>-10.199999999999999</c:v>
                </c:pt>
                <c:pt idx="2694">
                  <c:v>-18.350000000000001</c:v>
                </c:pt>
                <c:pt idx="2695">
                  <c:v>-101.5</c:v>
                </c:pt>
                <c:pt idx="2696">
                  <c:v>-16.850000000000001</c:v>
                </c:pt>
                <c:pt idx="2697">
                  <c:v>-2</c:v>
                </c:pt>
                <c:pt idx="2698">
                  <c:v>-39.200000000000003</c:v>
                </c:pt>
                <c:pt idx="2699">
                  <c:v>-15.7</c:v>
                </c:pt>
                <c:pt idx="2700">
                  <c:v>-98.100000000000009</c:v>
                </c:pt>
                <c:pt idx="2701">
                  <c:v>-58.37</c:v>
                </c:pt>
                <c:pt idx="2702">
                  <c:v>-400</c:v>
                </c:pt>
                <c:pt idx="2703">
                  <c:v>-10.99</c:v>
                </c:pt>
                <c:pt idx="2704">
                  <c:v>-1.1399999999999999</c:v>
                </c:pt>
                <c:pt idx="2705">
                  <c:v>-42.9</c:v>
                </c:pt>
                <c:pt idx="2706">
                  <c:v>-115.84</c:v>
                </c:pt>
                <c:pt idx="2707">
                  <c:v>-13.52</c:v>
                </c:pt>
                <c:pt idx="2708">
                  <c:v>-44.13</c:v>
                </c:pt>
                <c:pt idx="2709">
                  <c:v>-4.95</c:v>
                </c:pt>
                <c:pt idx="2710">
                  <c:v>-50.82</c:v>
                </c:pt>
                <c:pt idx="2711">
                  <c:v>-43.45</c:v>
                </c:pt>
                <c:pt idx="2712">
                  <c:v>-30.490000000000002</c:v>
                </c:pt>
                <c:pt idx="2713">
                  <c:v>-50</c:v>
                </c:pt>
                <c:pt idx="2714">
                  <c:v>-29.9</c:v>
                </c:pt>
                <c:pt idx="2715">
                  <c:v>-99</c:v>
                </c:pt>
                <c:pt idx="2716">
                  <c:v>-9.6</c:v>
                </c:pt>
                <c:pt idx="2717">
                  <c:v>-3.3</c:v>
                </c:pt>
                <c:pt idx="2718">
                  <c:v>-16.71</c:v>
                </c:pt>
                <c:pt idx="2719">
                  <c:v>-119.21</c:v>
                </c:pt>
                <c:pt idx="2720">
                  <c:v>-47.82</c:v>
                </c:pt>
                <c:pt idx="2721">
                  <c:v>-1.3</c:v>
                </c:pt>
                <c:pt idx="2722">
                  <c:v>-9.1</c:v>
                </c:pt>
                <c:pt idx="2723">
                  <c:v>-1.25</c:v>
                </c:pt>
                <c:pt idx="2724">
                  <c:v>-32.700000000000003</c:v>
                </c:pt>
                <c:pt idx="2725">
                  <c:v>-65</c:v>
                </c:pt>
                <c:pt idx="2726">
                  <c:v>-1.29</c:v>
                </c:pt>
                <c:pt idx="2727">
                  <c:v>-2.71</c:v>
                </c:pt>
                <c:pt idx="2728">
                  <c:v>-26.6</c:v>
                </c:pt>
                <c:pt idx="2729">
                  <c:v>-3.99</c:v>
                </c:pt>
                <c:pt idx="2730">
                  <c:v>-13.04</c:v>
                </c:pt>
                <c:pt idx="2731">
                  <c:v>-12.21</c:v>
                </c:pt>
                <c:pt idx="2732">
                  <c:v>-12.5</c:v>
                </c:pt>
                <c:pt idx="2733">
                  <c:v>-9.6</c:v>
                </c:pt>
                <c:pt idx="2734">
                  <c:v>-4.84</c:v>
                </c:pt>
                <c:pt idx="2735">
                  <c:v>-3.4</c:v>
                </c:pt>
                <c:pt idx="2736">
                  <c:v>-7.09</c:v>
                </c:pt>
                <c:pt idx="2737">
                  <c:v>-5.3</c:v>
                </c:pt>
                <c:pt idx="2738">
                  <c:v>-7.55</c:v>
                </c:pt>
                <c:pt idx="2739">
                  <c:v>-27.1</c:v>
                </c:pt>
                <c:pt idx="2740">
                  <c:v>-4.5</c:v>
                </c:pt>
                <c:pt idx="2741">
                  <c:v>-6.05</c:v>
                </c:pt>
                <c:pt idx="2742">
                  <c:v>-1.8</c:v>
                </c:pt>
                <c:pt idx="2743">
                  <c:v>-4.46</c:v>
                </c:pt>
                <c:pt idx="2744">
                  <c:v>-9.0500000000000007</c:v>
                </c:pt>
                <c:pt idx="2745">
                  <c:v>-4.5999999999999996</c:v>
                </c:pt>
                <c:pt idx="2746">
                  <c:v>-1.2</c:v>
                </c:pt>
                <c:pt idx="2747">
                  <c:v>-4.2</c:v>
                </c:pt>
                <c:pt idx="2748">
                  <c:v>-38.6</c:v>
                </c:pt>
                <c:pt idx="2749">
                  <c:v>-86.58</c:v>
                </c:pt>
                <c:pt idx="2750">
                  <c:v>-7.93</c:v>
                </c:pt>
                <c:pt idx="2751">
                  <c:v>-3</c:v>
                </c:pt>
                <c:pt idx="2752">
                  <c:v>-1.99</c:v>
                </c:pt>
                <c:pt idx="2753">
                  <c:v>-1.8</c:v>
                </c:pt>
                <c:pt idx="2754">
                  <c:v>-5.15</c:v>
                </c:pt>
                <c:pt idx="2755">
                  <c:v>-13.5</c:v>
                </c:pt>
                <c:pt idx="2756">
                  <c:v>-9</c:v>
                </c:pt>
                <c:pt idx="2757">
                  <c:v>-15.7</c:v>
                </c:pt>
                <c:pt idx="2758">
                  <c:v>-7.3</c:v>
                </c:pt>
                <c:pt idx="2759">
                  <c:v>-7.2</c:v>
                </c:pt>
                <c:pt idx="2760">
                  <c:v>-21.1</c:v>
                </c:pt>
                <c:pt idx="2761">
                  <c:v>-21.6</c:v>
                </c:pt>
                <c:pt idx="2762">
                  <c:v>-29.98</c:v>
                </c:pt>
                <c:pt idx="2763">
                  <c:v>-58.65</c:v>
                </c:pt>
                <c:pt idx="2764">
                  <c:v>-12</c:v>
                </c:pt>
                <c:pt idx="2765">
                  <c:v>-4.95</c:v>
                </c:pt>
                <c:pt idx="2766">
                  <c:v>-24.9</c:v>
                </c:pt>
                <c:pt idx="2767">
                  <c:v>-16.8</c:v>
                </c:pt>
                <c:pt idx="2768">
                  <c:v>-9.48</c:v>
                </c:pt>
                <c:pt idx="2769">
                  <c:v>-15.7</c:v>
                </c:pt>
                <c:pt idx="2770">
                  <c:v>-19.979999999999997</c:v>
                </c:pt>
                <c:pt idx="2771">
                  <c:v>-8.25</c:v>
                </c:pt>
                <c:pt idx="2772">
                  <c:v>-7.66</c:v>
                </c:pt>
                <c:pt idx="2773">
                  <c:v>-29.12</c:v>
                </c:pt>
                <c:pt idx="2774">
                  <c:v>-31.55</c:v>
                </c:pt>
                <c:pt idx="2775">
                  <c:v>-26.4</c:v>
                </c:pt>
                <c:pt idx="2776">
                  <c:v>-17.149999999999999</c:v>
                </c:pt>
                <c:pt idx="2777">
                  <c:v>-93.95</c:v>
                </c:pt>
                <c:pt idx="2778">
                  <c:v>-46.78</c:v>
                </c:pt>
                <c:pt idx="2779">
                  <c:v>-6.5</c:v>
                </c:pt>
                <c:pt idx="2780">
                  <c:v>-2.79</c:v>
                </c:pt>
                <c:pt idx="2781">
                  <c:v>-7.61</c:v>
                </c:pt>
                <c:pt idx="2782">
                  <c:v>-1.98</c:v>
                </c:pt>
                <c:pt idx="2783">
                  <c:v>-8.16</c:v>
                </c:pt>
                <c:pt idx="2784">
                  <c:v>-23.8</c:v>
                </c:pt>
                <c:pt idx="2785">
                  <c:v>-6.78</c:v>
                </c:pt>
                <c:pt idx="2786">
                  <c:v>-9.6</c:v>
                </c:pt>
                <c:pt idx="2787">
                  <c:v>-3.4</c:v>
                </c:pt>
                <c:pt idx="2788">
                  <c:v>-31</c:v>
                </c:pt>
                <c:pt idx="2789">
                  <c:v>-135.5</c:v>
                </c:pt>
                <c:pt idx="2790">
                  <c:v>-24.3</c:v>
                </c:pt>
                <c:pt idx="2791">
                  <c:v>-4.5999999999999996</c:v>
                </c:pt>
                <c:pt idx="2792">
                  <c:v>-2</c:v>
                </c:pt>
                <c:pt idx="2793">
                  <c:v>-2.95</c:v>
                </c:pt>
                <c:pt idx="2794">
                  <c:v>-3.9</c:v>
                </c:pt>
                <c:pt idx="2795">
                  <c:v>-66.95</c:v>
                </c:pt>
                <c:pt idx="2796">
                  <c:v>-20.27</c:v>
                </c:pt>
                <c:pt idx="2797">
                  <c:v>-7.76</c:v>
                </c:pt>
                <c:pt idx="2798">
                  <c:v>-14.49</c:v>
                </c:pt>
                <c:pt idx="2799">
                  <c:v>-250</c:v>
                </c:pt>
                <c:pt idx="2800">
                  <c:v>-2.56</c:v>
                </c:pt>
                <c:pt idx="2801">
                  <c:v>-21</c:v>
                </c:pt>
                <c:pt idx="2802">
                  <c:v>-145.72</c:v>
                </c:pt>
                <c:pt idx="2803">
                  <c:v>-2.9</c:v>
                </c:pt>
                <c:pt idx="2804">
                  <c:v>-6.9</c:v>
                </c:pt>
                <c:pt idx="2805">
                  <c:v>-11.26</c:v>
                </c:pt>
                <c:pt idx="2806">
                  <c:v>-72.52</c:v>
                </c:pt>
                <c:pt idx="2807">
                  <c:v>-300</c:v>
                </c:pt>
                <c:pt idx="2808">
                  <c:v>-20</c:v>
                </c:pt>
                <c:pt idx="2809">
                  <c:v>-2.79</c:v>
                </c:pt>
                <c:pt idx="2810">
                  <c:v>-300</c:v>
                </c:pt>
                <c:pt idx="2811">
                  <c:v>-300</c:v>
                </c:pt>
                <c:pt idx="2812">
                  <c:v>-3.89</c:v>
                </c:pt>
                <c:pt idx="2813">
                  <c:v>-8.0399999999999991</c:v>
                </c:pt>
                <c:pt idx="2814">
                  <c:v>-2.79</c:v>
                </c:pt>
                <c:pt idx="2815">
                  <c:v>-6</c:v>
                </c:pt>
                <c:pt idx="2816">
                  <c:v>-3.4</c:v>
                </c:pt>
                <c:pt idx="2817">
                  <c:v>-10.73</c:v>
                </c:pt>
                <c:pt idx="2818">
                  <c:v>-12.25</c:v>
                </c:pt>
                <c:pt idx="2819">
                  <c:v>-28.2</c:v>
                </c:pt>
                <c:pt idx="2820">
                  <c:v>-26.88</c:v>
                </c:pt>
                <c:pt idx="2821">
                  <c:v>-42.59</c:v>
                </c:pt>
                <c:pt idx="2822">
                  <c:v>-0.54</c:v>
                </c:pt>
                <c:pt idx="2823">
                  <c:v>-18.27</c:v>
                </c:pt>
                <c:pt idx="2824">
                  <c:v>-32.700000000000003</c:v>
                </c:pt>
                <c:pt idx="2825">
                  <c:v>-4.5</c:v>
                </c:pt>
                <c:pt idx="2826">
                  <c:v>-27.98</c:v>
                </c:pt>
                <c:pt idx="2827">
                  <c:v>-10.1</c:v>
                </c:pt>
                <c:pt idx="2828">
                  <c:v>-32</c:v>
                </c:pt>
                <c:pt idx="2829">
                  <c:v>-14</c:v>
                </c:pt>
                <c:pt idx="2830">
                  <c:v>-34</c:v>
                </c:pt>
                <c:pt idx="2831">
                  <c:v>-67</c:v>
                </c:pt>
                <c:pt idx="2832">
                  <c:v>-32</c:v>
                </c:pt>
                <c:pt idx="2833">
                  <c:v>-2</c:v>
                </c:pt>
                <c:pt idx="2834">
                  <c:v>-20.8</c:v>
                </c:pt>
                <c:pt idx="2835">
                  <c:v>-25.85</c:v>
                </c:pt>
                <c:pt idx="2836">
                  <c:v>-25.2</c:v>
                </c:pt>
                <c:pt idx="2837">
                  <c:v>-19.600000000000001</c:v>
                </c:pt>
                <c:pt idx="2838">
                  <c:v>-7.5</c:v>
                </c:pt>
                <c:pt idx="2839">
                  <c:v>-10.5</c:v>
                </c:pt>
                <c:pt idx="2840">
                  <c:v>-31</c:v>
                </c:pt>
                <c:pt idx="2841">
                  <c:v>-130</c:v>
                </c:pt>
                <c:pt idx="2842">
                  <c:v>-400</c:v>
                </c:pt>
                <c:pt idx="2843">
                  <c:v>-1.59</c:v>
                </c:pt>
                <c:pt idx="2844">
                  <c:v>-32.700000000000003</c:v>
                </c:pt>
                <c:pt idx="2845">
                  <c:v>-12</c:v>
                </c:pt>
                <c:pt idx="2846">
                  <c:v>-6000</c:v>
                </c:pt>
                <c:pt idx="2847">
                  <c:v>-3.4</c:v>
                </c:pt>
                <c:pt idx="2848">
                  <c:v>-13</c:v>
                </c:pt>
                <c:pt idx="2849">
                  <c:v>-3.6</c:v>
                </c:pt>
                <c:pt idx="2850">
                  <c:v>-26</c:v>
                </c:pt>
                <c:pt idx="2851">
                  <c:v>-14.4</c:v>
                </c:pt>
                <c:pt idx="2852">
                  <c:v>-26</c:v>
                </c:pt>
                <c:pt idx="2853">
                  <c:v>-40</c:v>
                </c:pt>
                <c:pt idx="2854">
                  <c:v>-14</c:v>
                </c:pt>
                <c:pt idx="2855">
                  <c:v>-9.1999999999999993</c:v>
                </c:pt>
                <c:pt idx="2856">
                  <c:v>-9.1999999999999993</c:v>
                </c:pt>
                <c:pt idx="2857">
                  <c:v>-12.1</c:v>
                </c:pt>
                <c:pt idx="2858">
                  <c:v>-12</c:v>
                </c:pt>
                <c:pt idx="2859">
                  <c:v>-2.4</c:v>
                </c:pt>
                <c:pt idx="2860">
                  <c:v>-1.1000000000000001</c:v>
                </c:pt>
                <c:pt idx="2861">
                  <c:v>-6</c:v>
                </c:pt>
                <c:pt idx="2862">
                  <c:v>-36</c:v>
                </c:pt>
                <c:pt idx="2863">
                  <c:v>-936</c:v>
                </c:pt>
                <c:pt idx="2864">
                  <c:v>-9.66</c:v>
                </c:pt>
                <c:pt idx="2865">
                  <c:v>-3.3</c:v>
                </c:pt>
                <c:pt idx="2866">
                  <c:v>-42.9</c:v>
                </c:pt>
                <c:pt idx="2867">
                  <c:v>-115.84</c:v>
                </c:pt>
                <c:pt idx="2868">
                  <c:v>-7.4</c:v>
                </c:pt>
                <c:pt idx="2869">
                  <c:v>-8.11</c:v>
                </c:pt>
                <c:pt idx="2870">
                  <c:v>-8</c:v>
                </c:pt>
                <c:pt idx="2871">
                  <c:v>-11</c:v>
                </c:pt>
                <c:pt idx="2872">
                  <c:v>-31.5</c:v>
                </c:pt>
                <c:pt idx="2873">
                  <c:v>-8.8000000000000007</c:v>
                </c:pt>
                <c:pt idx="2874">
                  <c:v>-32.9</c:v>
                </c:pt>
                <c:pt idx="2875">
                  <c:v>-2000</c:v>
                </c:pt>
                <c:pt idx="2876">
                  <c:v>-4.95</c:v>
                </c:pt>
                <c:pt idx="2877">
                  <c:v>-4.5999999999999996</c:v>
                </c:pt>
                <c:pt idx="2878">
                  <c:v>-29.13</c:v>
                </c:pt>
                <c:pt idx="2879">
                  <c:v>-69.75</c:v>
                </c:pt>
                <c:pt idx="2880">
                  <c:v>-32.700000000000003</c:v>
                </c:pt>
                <c:pt idx="2881">
                  <c:v>-3.98</c:v>
                </c:pt>
                <c:pt idx="2882">
                  <c:v>-4.0599999999999996</c:v>
                </c:pt>
                <c:pt idx="2883">
                  <c:v>-59</c:v>
                </c:pt>
                <c:pt idx="2884">
                  <c:v>-17.46</c:v>
                </c:pt>
                <c:pt idx="2885">
                  <c:v>-1.99</c:v>
                </c:pt>
                <c:pt idx="2886">
                  <c:v>-50.82</c:v>
                </c:pt>
                <c:pt idx="2887">
                  <c:v>-2.1</c:v>
                </c:pt>
                <c:pt idx="2888">
                  <c:v>-250</c:v>
                </c:pt>
                <c:pt idx="2889">
                  <c:v>-99</c:v>
                </c:pt>
                <c:pt idx="2890">
                  <c:v>-3.38</c:v>
                </c:pt>
                <c:pt idx="2891">
                  <c:v>-12.6</c:v>
                </c:pt>
                <c:pt idx="2892">
                  <c:v>-1.4</c:v>
                </c:pt>
                <c:pt idx="2893">
                  <c:v>-10.8</c:v>
                </c:pt>
                <c:pt idx="2894">
                  <c:v>-10</c:v>
                </c:pt>
                <c:pt idx="2895">
                  <c:v>-4.99</c:v>
                </c:pt>
                <c:pt idx="2896">
                  <c:v>-2.7</c:v>
                </c:pt>
                <c:pt idx="2897">
                  <c:v>-43</c:v>
                </c:pt>
                <c:pt idx="2898">
                  <c:v>-3101</c:v>
                </c:pt>
                <c:pt idx="2899">
                  <c:v>-266</c:v>
                </c:pt>
                <c:pt idx="2900">
                  <c:v>-12.38</c:v>
                </c:pt>
                <c:pt idx="2901">
                  <c:v>-2.19</c:v>
                </c:pt>
                <c:pt idx="2902">
                  <c:v>-4.88</c:v>
                </c:pt>
                <c:pt idx="2903">
                  <c:v>-16.989999999999998</c:v>
                </c:pt>
                <c:pt idx="2904">
                  <c:v>-10.25</c:v>
                </c:pt>
                <c:pt idx="2905">
                  <c:v>-3</c:v>
                </c:pt>
                <c:pt idx="2906">
                  <c:v>-2.85</c:v>
                </c:pt>
                <c:pt idx="2907">
                  <c:v>-35.83</c:v>
                </c:pt>
                <c:pt idx="2908">
                  <c:v>-102.91</c:v>
                </c:pt>
                <c:pt idx="2909">
                  <c:v>-1.3</c:v>
                </c:pt>
                <c:pt idx="2910">
                  <c:v>-35.58</c:v>
                </c:pt>
                <c:pt idx="2911">
                  <c:v>-5.99</c:v>
                </c:pt>
                <c:pt idx="2912">
                  <c:v>-6</c:v>
                </c:pt>
                <c:pt idx="2913">
                  <c:v>-6.71</c:v>
                </c:pt>
                <c:pt idx="2914">
                  <c:v>-8.5</c:v>
                </c:pt>
                <c:pt idx="2915">
                  <c:v>-3.99</c:v>
                </c:pt>
                <c:pt idx="2916">
                  <c:v>-43</c:v>
                </c:pt>
                <c:pt idx="2917">
                  <c:v>-5.2</c:v>
                </c:pt>
                <c:pt idx="2918">
                  <c:v>-1.8</c:v>
                </c:pt>
                <c:pt idx="2919">
                  <c:v>-4.5</c:v>
                </c:pt>
                <c:pt idx="2920">
                  <c:v>-4.2</c:v>
                </c:pt>
                <c:pt idx="2921">
                  <c:v>-2.79</c:v>
                </c:pt>
                <c:pt idx="2922">
                  <c:v>-20</c:v>
                </c:pt>
                <c:pt idx="2923">
                  <c:v>-0.49</c:v>
                </c:pt>
                <c:pt idx="2924">
                  <c:v>-8.76</c:v>
                </c:pt>
                <c:pt idx="2925">
                  <c:v>-9.9</c:v>
                </c:pt>
                <c:pt idx="2926">
                  <c:v>-19.979999999999997</c:v>
                </c:pt>
                <c:pt idx="2927">
                  <c:v>-2.83</c:v>
                </c:pt>
                <c:pt idx="2928">
                  <c:v>-42.02</c:v>
                </c:pt>
                <c:pt idx="2929">
                  <c:v>-8.25</c:v>
                </c:pt>
                <c:pt idx="2930">
                  <c:v>-3.2</c:v>
                </c:pt>
                <c:pt idx="2931">
                  <c:v>-149.99</c:v>
                </c:pt>
                <c:pt idx="2932">
                  <c:v>-15.34</c:v>
                </c:pt>
                <c:pt idx="2933">
                  <c:v>-3.15</c:v>
                </c:pt>
                <c:pt idx="2934">
                  <c:v>-15</c:v>
                </c:pt>
                <c:pt idx="2935">
                  <c:v>-17.82</c:v>
                </c:pt>
                <c:pt idx="2936">
                  <c:v>-101.21</c:v>
                </c:pt>
                <c:pt idx="2937">
                  <c:v>-18.559999999999999</c:v>
                </c:pt>
                <c:pt idx="2938">
                  <c:v>-6.25</c:v>
                </c:pt>
                <c:pt idx="2939">
                  <c:v>-8.83</c:v>
                </c:pt>
                <c:pt idx="2940">
                  <c:v>-1.5</c:v>
                </c:pt>
                <c:pt idx="2941">
                  <c:v>-3.6</c:v>
                </c:pt>
                <c:pt idx="2942">
                  <c:v>-3</c:v>
                </c:pt>
                <c:pt idx="2943">
                  <c:v>-134.59</c:v>
                </c:pt>
                <c:pt idx="2944">
                  <c:v>-300</c:v>
                </c:pt>
                <c:pt idx="2945">
                  <c:v>-31.12</c:v>
                </c:pt>
                <c:pt idx="2946">
                  <c:v>-12.74</c:v>
                </c:pt>
                <c:pt idx="2947">
                  <c:v>-109.9</c:v>
                </c:pt>
                <c:pt idx="2948">
                  <c:v>-5.99</c:v>
                </c:pt>
                <c:pt idx="2949">
                  <c:v>-4.9800000000000004</c:v>
                </c:pt>
                <c:pt idx="2950">
                  <c:v>-4.9000000000000004</c:v>
                </c:pt>
                <c:pt idx="2951">
                  <c:v>-30.77</c:v>
                </c:pt>
                <c:pt idx="2952">
                  <c:v>-1025.8399999999999</c:v>
                </c:pt>
                <c:pt idx="2953">
                  <c:v>-1.5</c:v>
                </c:pt>
                <c:pt idx="2954">
                  <c:v>-19.5</c:v>
                </c:pt>
                <c:pt idx="2955">
                  <c:v>-32.700000000000003</c:v>
                </c:pt>
                <c:pt idx="2956">
                  <c:v>-0.85</c:v>
                </c:pt>
                <c:pt idx="2957">
                  <c:v>-5.48</c:v>
                </c:pt>
                <c:pt idx="2958">
                  <c:v>-0.15</c:v>
                </c:pt>
                <c:pt idx="2959">
                  <c:v>-4.1399999999999997</c:v>
                </c:pt>
                <c:pt idx="2960">
                  <c:v>-0.55000000000000004</c:v>
                </c:pt>
                <c:pt idx="2961">
                  <c:v>-5.6</c:v>
                </c:pt>
                <c:pt idx="2962">
                  <c:v>-6.3</c:v>
                </c:pt>
                <c:pt idx="2963">
                  <c:v>-18.350000000000001</c:v>
                </c:pt>
                <c:pt idx="2964">
                  <c:v>-12.3</c:v>
                </c:pt>
                <c:pt idx="2965">
                  <c:v>-1.65</c:v>
                </c:pt>
                <c:pt idx="2966">
                  <c:v>-55.17</c:v>
                </c:pt>
                <c:pt idx="2967">
                  <c:v>-1.4</c:v>
                </c:pt>
                <c:pt idx="2968">
                  <c:v>-8.9</c:v>
                </c:pt>
                <c:pt idx="2969">
                  <c:v>-2.2000000000000002</c:v>
                </c:pt>
                <c:pt idx="2970">
                  <c:v>-6.25</c:v>
                </c:pt>
                <c:pt idx="2971">
                  <c:v>-400</c:v>
                </c:pt>
                <c:pt idx="2972">
                  <c:v>-1.98</c:v>
                </c:pt>
                <c:pt idx="2973">
                  <c:v>-22</c:v>
                </c:pt>
                <c:pt idx="2974">
                  <c:v>-6.45</c:v>
                </c:pt>
                <c:pt idx="2975">
                  <c:v>-38</c:v>
                </c:pt>
                <c:pt idx="2976">
                  <c:v>-5.79</c:v>
                </c:pt>
                <c:pt idx="2977">
                  <c:v>-103.71</c:v>
                </c:pt>
                <c:pt idx="2978">
                  <c:v>-27.88</c:v>
                </c:pt>
                <c:pt idx="2979">
                  <c:v>-11</c:v>
                </c:pt>
                <c:pt idx="2980">
                  <c:v>-21.6</c:v>
                </c:pt>
                <c:pt idx="2981">
                  <c:v>-936</c:v>
                </c:pt>
                <c:pt idx="2982">
                  <c:v>-17.989999999999998</c:v>
                </c:pt>
                <c:pt idx="2983">
                  <c:v>-32.700000000000003</c:v>
                </c:pt>
                <c:pt idx="2984">
                  <c:v>-42.9</c:v>
                </c:pt>
                <c:pt idx="2985">
                  <c:v>-115.84</c:v>
                </c:pt>
                <c:pt idx="2986">
                  <c:v>-8</c:v>
                </c:pt>
                <c:pt idx="2987">
                  <c:v>-3.4</c:v>
                </c:pt>
                <c:pt idx="2988">
                  <c:v>-13.65</c:v>
                </c:pt>
                <c:pt idx="2989">
                  <c:v>-4.5</c:v>
                </c:pt>
                <c:pt idx="2990">
                  <c:v>-12.53</c:v>
                </c:pt>
                <c:pt idx="2991">
                  <c:v>-54.45</c:v>
                </c:pt>
                <c:pt idx="2992">
                  <c:v>-5.28</c:v>
                </c:pt>
                <c:pt idx="2993">
                  <c:v>-39.799999999999997</c:v>
                </c:pt>
                <c:pt idx="2994">
                  <c:v>-300</c:v>
                </c:pt>
                <c:pt idx="2995">
                  <c:v>-300</c:v>
                </c:pt>
                <c:pt idx="2996">
                  <c:v>-10.19</c:v>
                </c:pt>
                <c:pt idx="2997">
                  <c:v>-5.54</c:v>
                </c:pt>
                <c:pt idx="2998">
                  <c:v>-99</c:v>
                </c:pt>
                <c:pt idx="2999">
                  <c:v>-32.700000000000003</c:v>
                </c:pt>
                <c:pt idx="3000">
                  <c:v>-15.99</c:v>
                </c:pt>
                <c:pt idx="3001">
                  <c:v>-27.49</c:v>
                </c:pt>
                <c:pt idx="3002">
                  <c:v>-150.18</c:v>
                </c:pt>
                <c:pt idx="3003">
                  <c:v>-2</c:v>
                </c:pt>
                <c:pt idx="3004">
                  <c:v>-82.34</c:v>
                </c:pt>
                <c:pt idx="3005">
                  <c:v>-8.6300000000000008</c:v>
                </c:pt>
                <c:pt idx="3006">
                  <c:v>-17.059999999999999</c:v>
                </c:pt>
                <c:pt idx="3007">
                  <c:v>-3.25</c:v>
                </c:pt>
                <c:pt idx="3008">
                  <c:v>-2</c:v>
                </c:pt>
                <c:pt idx="3009">
                  <c:v>-21.5</c:v>
                </c:pt>
                <c:pt idx="3010">
                  <c:v>-250</c:v>
                </c:pt>
                <c:pt idx="3011">
                  <c:v>-7.42</c:v>
                </c:pt>
                <c:pt idx="3012">
                  <c:v>-5.99</c:v>
                </c:pt>
                <c:pt idx="3013">
                  <c:v>-1.75</c:v>
                </c:pt>
                <c:pt idx="3014">
                  <c:v>-5.5</c:v>
                </c:pt>
                <c:pt idx="3015">
                  <c:v>-2</c:v>
                </c:pt>
                <c:pt idx="3016">
                  <c:v>-15.5</c:v>
                </c:pt>
                <c:pt idx="3017">
                  <c:v>-90.13</c:v>
                </c:pt>
                <c:pt idx="3018">
                  <c:v>-54.27</c:v>
                </c:pt>
                <c:pt idx="3019">
                  <c:v>-302.95</c:v>
                </c:pt>
                <c:pt idx="3020">
                  <c:v>-8.25</c:v>
                </c:pt>
                <c:pt idx="3021">
                  <c:v>-3.98</c:v>
                </c:pt>
                <c:pt idx="3022">
                  <c:v>-16.989999999999998</c:v>
                </c:pt>
                <c:pt idx="3023">
                  <c:v>-2.99</c:v>
                </c:pt>
                <c:pt idx="3024">
                  <c:v>-11.79</c:v>
                </c:pt>
                <c:pt idx="3025">
                  <c:v>-2.2000000000000002</c:v>
                </c:pt>
                <c:pt idx="3026">
                  <c:v>-1.5</c:v>
                </c:pt>
                <c:pt idx="3027">
                  <c:v>-1.65</c:v>
                </c:pt>
                <c:pt idx="3028">
                  <c:v>-10.5</c:v>
                </c:pt>
                <c:pt idx="3029">
                  <c:v>-28.69</c:v>
                </c:pt>
                <c:pt idx="3030">
                  <c:v>-18.93</c:v>
                </c:pt>
                <c:pt idx="3031">
                  <c:v>-10.4</c:v>
                </c:pt>
                <c:pt idx="3032">
                  <c:v>-89.9</c:v>
                </c:pt>
                <c:pt idx="3033">
                  <c:v>-5.19</c:v>
                </c:pt>
                <c:pt idx="3034">
                  <c:v>-7.46</c:v>
                </c:pt>
                <c:pt idx="3035">
                  <c:v>-6.01</c:v>
                </c:pt>
                <c:pt idx="3036">
                  <c:v>-17.239999999999998</c:v>
                </c:pt>
                <c:pt idx="3037">
                  <c:v>-83.31</c:v>
                </c:pt>
                <c:pt idx="3038">
                  <c:v>-6.8100000000000005</c:v>
                </c:pt>
                <c:pt idx="3039">
                  <c:v>-1.8</c:v>
                </c:pt>
                <c:pt idx="3040">
                  <c:v>-300</c:v>
                </c:pt>
                <c:pt idx="3041">
                  <c:v>-0.9</c:v>
                </c:pt>
                <c:pt idx="3042">
                  <c:v>-49.43</c:v>
                </c:pt>
                <c:pt idx="3043">
                  <c:v>-3</c:v>
                </c:pt>
                <c:pt idx="3044">
                  <c:v>-1.39</c:v>
                </c:pt>
                <c:pt idx="3045">
                  <c:v>-4.62</c:v>
                </c:pt>
                <c:pt idx="3046">
                  <c:v>-6.55</c:v>
                </c:pt>
                <c:pt idx="3047">
                  <c:v>-15.04</c:v>
                </c:pt>
                <c:pt idx="3048">
                  <c:v>-90</c:v>
                </c:pt>
                <c:pt idx="3049">
                  <c:v>-65.400000000000006</c:v>
                </c:pt>
                <c:pt idx="3050">
                  <c:v>-65.5</c:v>
                </c:pt>
                <c:pt idx="3051">
                  <c:v>-88.66</c:v>
                </c:pt>
                <c:pt idx="3052">
                  <c:v>-2.4900000000000002</c:v>
                </c:pt>
                <c:pt idx="3053">
                  <c:v>-50.47</c:v>
                </c:pt>
                <c:pt idx="3054">
                  <c:v>-0.55000000000000004</c:v>
                </c:pt>
                <c:pt idx="3055">
                  <c:v>-936</c:v>
                </c:pt>
                <c:pt idx="3056">
                  <c:v>-102.21</c:v>
                </c:pt>
                <c:pt idx="3057">
                  <c:v>-18.43</c:v>
                </c:pt>
                <c:pt idx="3058">
                  <c:v>-32.700000000000003</c:v>
                </c:pt>
                <c:pt idx="3059">
                  <c:v>-42.9</c:v>
                </c:pt>
                <c:pt idx="3060">
                  <c:v>-25</c:v>
                </c:pt>
                <c:pt idx="3061">
                  <c:v>-115.84</c:v>
                </c:pt>
                <c:pt idx="3062">
                  <c:v>-4.1500000000000004</c:v>
                </c:pt>
                <c:pt idx="3063">
                  <c:v>-3.5</c:v>
                </c:pt>
                <c:pt idx="3064">
                  <c:v>-2.5</c:v>
                </c:pt>
                <c:pt idx="3065">
                  <c:v>-32.700000000000003</c:v>
                </c:pt>
                <c:pt idx="3066">
                  <c:v>-3.4</c:v>
                </c:pt>
                <c:pt idx="3067">
                  <c:v>-6.1999999999999993</c:v>
                </c:pt>
                <c:pt idx="3068">
                  <c:v>-18</c:v>
                </c:pt>
                <c:pt idx="3069">
                  <c:v>-54.45</c:v>
                </c:pt>
                <c:pt idx="3070">
                  <c:v>-99</c:v>
                </c:pt>
                <c:pt idx="3071">
                  <c:v>-8.25</c:v>
                </c:pt>
                <c:pt idx="3072">
                  <c:v>-300</c:v>
                </c:pt>
                <c:pt idx="3073">
                  <c:v>-1.3</c:v>
                </c:pt>
                <c:pt idx="3074">
                  <c:v>-6.11</c:v>
                </c:pt>
                <c:pt idx="3075">
                  <c:v>-151.44999999999999</c:v>
                </c:pt>
                <c:pt idx="3076">
                  <c:v>-7.12</c:v>
                </c:pt>
                <c:pt idx="3077">
                  <c:v>-82.34</c:v>
                </c:pt>
                <c:pt idx="3078">
                  <c:v>-6.48</c:v>
                </c:pt>
                <c:pt idx="3079">
                  <c:v>-13.33</c:v>
                </c:pt>
                <c:pt idx="3080">
                  <c:v>-300</c:v>
                </c:pt>
                <c:pt idx="3081">
                  <c:v>-1500</c:v>
                </c:pt>
                <c:pt idx="3082">
                  <c:v>-250</c:v>
                </c:pt>
                <c:pt idx="3083">
                  <c:v>-1.75</c:v>
                </c:pt>
                <c:pt idx="3084">
                  <c:v>-33.799999999999997</c:v>
                </c:pt>
                <c:pt idx="3085">
                  <c:v>-4</c:v>
                </c:pt>
                <c:pt idx="3086">
                  <c:v>-1</c:v>
                </c:pt>
                <c:pt idx="3087">
                  <c:v>-35.89</c:v>
                </c:pt>
                <c:pt idx="3088">
                  <c:v>-103.83</c:v>
                </c:pt>
                <c:pt idx="3089">
                  <c:v>-39.89</c:v>
                </c:pt>
                <c:pt idx="3090">
                  <c:v>-16.41</c:v>
                </c:pt>
                <c:pt idx="3091">
                  <c:v>-19.989999999999998</c:v>
                </c:pt>
                <c:pt idx="3092">
                  <c:v>-19.399999999999999</c:v>
                </c:pt>
                <c:pt idx="3093">
                  <c:v>-5</c:v>
                </c:pt>
                <c:pt idx="3094">
                  <c:v>-6.75</c:v>
                </c:pt>
                <c:pt idx="3095">
                  <c:v>-8.25</c:v>
                </c:pt>
                <c:pt idx="3096">
                  <c:v>-19.979999999999997</c:v>
                </c:pt>
                <c:pt idx="3097">
                  <c:v>-39.799999999999997</c:v>
                </c:pt>
                <c:pt idx="3098">
                  <c:v>-2.79</c:v>
                </c:pt>
                <c:pt idx="3099">
                  <c:v>-13.05</c:v>
                </c:pt>
                <c:pt idx="3100">
                  <c:v>-1.75</c:v>
                </c:pt>
                <c:pt idx="3101">
                  <c:v>-30.29</c:v>
                </c:pt>
                <c:pt idx="3102">
                  <c:v>-45.95</c:v>
                </c:pt>
                <c:pt idx="3103">
                  <c:v>-0.54</c:v>
                </c:pt>
                <c:pt idx="3104">
                  <c:v>-18.09</c:v>
                </c:pt>
                <c:pt idx="3105">
                  <c:v>-1.95</c:v>
                </c:pt>
                <c:pt idx="3106">
                  <c:v>-13.8</c:v>
                </c:pt>
                <c:pt idx="3107">
                  <c:v>-4.95</c:v>
                </c:pt>
                <c:pt idx="3108">
                  <c:v>-72.09</c:v>
                </c:pt>
                <c:pt idx="3109">
                  <c:v>-300</c:v>
                </c:pt>
                <c:pt idx="3110">
                  <c:v>-21.43</c:v>
                </c:pt>
                <c:pt idx="3111">
                  <c:v>-16</c:v>
                </c:pt>
                <c:pt idx="3112">
                  <c:v>-9.09</c:v>
                </c:pt>
                <c:pt idx="3113">
                  <c:v>-73.39</c:v>
                </c:pt>
                <c:pt idx="3114">
                  <c:v>-22.8</c:v>
                </c:pt>
                <c:pt idx="3115">
                  <c:v>-8.3000000000000007</c:v>
                </c:pt>
                <c:pt idx="3116">
                  <c:v>-84.6</c:v>
                </c:pt>
                <c:pt idx="3117">
                  <c:v>-10.34</c:v>
                </c:pt>
                <c:pt idx="3118">
                  <c:v>-9.99</c:v>
                </c:pt>
                <c:pt idx="3119">
                  <c:v>-8.1</c:v>
                </c:pt>
                <c:pt idx="3120">
                  <c:v>-20.260000000000002</c:v>
                </c:pt>
                <c:pt idx="3121">
                  <c:v>-127.22</c:v>
                </c:pt>
                <c:pt idx="3122">
                  <c:v>-1.3</c:v>
                </c:pt>
                <c:pt idx="3123">
                  <c:v>-400</c:v>
                </c:pt>
                <c:pt idx="3124">
                  <c:v>-7.65</c:v>
                </c:pt>
                <c:pt idx="3125">
                  <c:v>-28.08</c:v>
                </c:pt>
                <c:pt idx="3126">
                  <c:v>-22</c:v>
                </c:pt>
                <c:pt idx="3127">
                  <c:v>-6.62</c:v>
                </c:pt>
                <c:pt idx="3128">
                  <c:v>-3</c:v>
                </c:pt>
                <c:pt idx="3129">
                  <c:v>-12.75</c:v>
                </c:pt>
                <c:pt idx="3130">
                  <c:v>-98.100000000000009</c:v>
                </c:pt>
                <c:pt idx="3131">
                  <c:v>-45.92</c:v>
                </c:pt>
                <c:pt idx="3132">
                  <c:v>-102.53</c:v>
                </c:pt>
                <c:pt idx="3133">
                  <c:v>-22</c:v>
                </c:pt>
                <c:pt idx="3134">
                  <c:v>-3</c:v>
                </c:pt>
                <c:pt idx="3135">
                  <c:v>-1.75</c:v>
                </c:pt>
                <c:pt idx="3136">
                  <c:v>-99.51</c:v>
                </c:pt>
                <c:pt idx="3137">
                  <c:v>-0.53</c:v>
                </c:pt>
                <c:pt idx="3138">
                  <c:v>-17.989999999999998</c:v>
                </c:pt>
                <c:pt idx="3139">
                  <c:v>-3.75</c:v>
                </c:pt>
                <c:pt idx="3140">
                  <c:v>-3.95</c:v>
                </c:pt>
                <c:pt idx="3141">
                  <c:v>-48.8</c:v>
                </c:pt>
                <c:pt idx="3142">
                  <c:v>-19.899999999999999</c:v>
                </c:pt>
                <c:pt idx="3143">
                  <c:v>-65.400000000000006</c:v>
                </c:pt>
                <c:pt idx="3144">
                  <c:v>-6.85</c:v>
                </c:pt>
                <c:pt idx="3145">
                  <c:v>-23.56</c:v>
                </c:pt>
                <c:pt idx="3146">
                  <c:v>-26.65</c:v>
                </c:pt>
                <c:pt idx="3147">
                  <c:v>-99.99</c:v>
                </c:pt>
                <c:pt idx="3148">
                  <c:v>-300</c:v>
                </c:pt>
                <c:pt idx="3149">
                  <c:v>-86.81</c:v>
                </c:pt>
                <c:pt idx="3150">
                  <c:v>-8.1999999999999993</c:v>
                </c:pt>
                <c:pt idx="3151">
                  <c:v>-0.95</c:v>
                </c:pt>
                <c:pt idx="3152">
                  <c:v>-1.2</c:v>
                </c:pt>
                <c:pt idx="3153">
                  <c:v>-3.51</c:v>
                </c:pt>
                <c:pt idx="3154">
                  <c:v>-0.5</c:v>
                </c:pt>
                <c:pt idx="3155">
                  <c:v>-29.99</c:v>
                </c:pt>
                <c:pt idx="3156">
                  <c:v>-35.92</c:v>
                </c:pt>
                <c:pt idx="3157">
                  <c:v>-4.1399999999999997</c:v>
                </c:pt>
                <c:pt idx="3158">
                  <c:v>-6.97</c:v>
                </c:pt>
                <c:pt idx="3159">
                  <c:v>-7.19</c:v>
                </c:pt>
                <c:pt idx="3160">
                  <c:v>-67.69</c:v>
                </c:pt>
                <c:pt idx="3161">
                  <c:v>-26.75</c:v>
                </c:pt>
                <c:pt idx="3162">
                  <c:v>-9.9</c:v>
                </c:pt>
                <c:pt idx="3163">
                  <c:v>-4.04</c:v>
                </c:pt>
                <c:pt idx="3164">
                  <c:v>-16.55</c:v>
                </c:pt>
                <c:pt idx="3165">
                  <c:v>-0.98</c:v>
                </c:pt>
                <c:pt idx="3166">
                  <c:v>-19.979999999999997</c:v>
                </c:pt>
                <c:pt idx="3167">
                  <c:v>-4.5</c:v>
                </c:pt>
                <c:pt idx="3168">
                  <c:v>-2.88</c:v>
                </c:pt>
                <c:pt idx="3169">
                  <c:v>-57.96</c:v>
                </c:pt>
                <c:pt idx="3170">
                  <c:v>-2</c:v>
                </c:pt>
                <c:pt idx="3171">
                  <c:v>-4.6900000000000004</c:v>
                </c:pt>
                <c:pt idx="3172">
                  <c:v>-405</c:v>
                </c:pt>
                <c:pt idx="3173">
                  <c:v>-4.3499999999999996</c:v>
                </c:pt>
                <c:pt idx="3174">
                  <c:v>-54.45</c:v>
                </c:pt>
                <c:pt idx="3175">
                  <c:v>-1.3</c:v>
                </c:pt>
                <c:pt idx="3176">
                  <c:v>-106.25</c:v>
                </c:pt>
                <c:pt idx="3177">
                  <c:v>-33.46</c:v>
                </c:pt>
                <c:pt idx="3178">
                  <c:v>-118.29</c:v>
                </c:pt>
                <c:pt idx="3179">
                  <c:v>-129.19</c:v>
                </c:pt>
                <c:pt idx="3180">
                  <c:v>-51.599999999999994</c:v>
                </c:pt>
                <c:pt idx="3181">
                  <c:v>-3.61</c:v>
                </c:pt>
                <c:pt idx="3182">
                  <c:v>-19.989999999999998</c:v>
                </c:pt>
                <c:pt idx="3183">
                  <c:v>-82.34</c:v>
                </c:pt>
                <c:pt idx="3184">
                  <c:v>-4.1399999999999997</c:v>
                </c:pt>
                <c:pt idx="3185">
                  <c:v>-4.71</c:v>
                </c:pt>
                <c:pt idx="3186">
                  <c:v>-99</c:v>
                </c:pt>
                <c:pt idx="3187">
                  <c:v>-1.5</c:v>
                </c:pt>
                <c:pt idx="3188">
                  <c:v>-2.4900000000000002</c:v>
                </c:pt>
                <c:pt idx="3189">
                  <c:v>-12</c:v>
                </c:pt>
                <c:pt idx="3190">
                  <c:v>-300</c:v>
                </c:pt>
                <c:pt idx="3191">
                  <c:v>-21.29</c:v>
                </c:pt>
                <c:pt idx="3192">
                  <c:v>-300</c:v>
                </c:pt>
                <c:pt idx="3193">
                  <c:v>-10.28</c:v>
                </c:pt>
                <c:pt idx="3194">
                  <c:v>-3</c:v>
                </c:pt>
                <c:pt idx="3195">
                  <c:v>-19.559999999999999</c:v>
                </c:pt>
                <c:pt idx="3196">
                  <c:v>-26.21</c:v>
                </c:pt>
                <c:pt idx="3197">
                  <c:v>-59.66</c:v>
                </c:pt>
                <c:pt idx="3198">
                  <c:v>-936</c:v>
                </c:pt>
                <c:pt idx="3199">
                  <c:v>-449.55</c:v>
                </c:pt>
                <c:pt idx="3200">
                  <c:v>-1350</c:v>
                </c:pt>
                <c:pt idx="3201">
                  <c:v>-39.18</c:v>
                </c:pt>
                <c:pt idx="3202">
                  <c:v>-1500</c:v>
                </c:pt>
                <c:pt idx="3203">
                  <c:v>-42.9</c:v>
                </c:pt>
                <c:pt idx="3204">
                  <c:v>-115.84</c:v>
                </c:pt>
                <c:pt idx="3205">
                  <c:v>-9.1</c:v>
                </c:pt>
                <c:pt idx="3206">
                  <c:v>-22.11</c:v>
                </c:pt>
                <c:pt idx="3207">
                  <c:v>-74.03</c:v>
                </c:pt>
                <c:pt idx="3208">
                  <c:v>-12.18</c:v>
                </c:pt>
                <c:pt idx="3209">
                  <c:v>-5.4</c:v>
                </c:pt>
                <c:pt idx="3210">
                  <c:v>-65.400000000000006</c:v>
                </c:pt>
                <c:pt idx="3211">
                  <c:v>-2.25</c:v>
                </c:pt>
                <c:pt idx="3212">
                  <c:v>-4.5999999999999996</c:v>
                </c:pt>
                <c:pt idx="3213">
                  <c:v>-2.84</c:v>
                </c:pt>
                <c:pt idx="3214">
                  <c:v>-300</c:v>
                </c:pt>
                <c:pt idx="3215">
                  <c:v>-3.75</c:v>
                </c:pt>
                <c:pt idx="3216">
                  <c:v>-4.3</c:v>
                </c:pt>
                <c:pt idx="3217">
                  <c:v>-42.77</c:v>
                </c:pt>
                <c:pt idx="3218">
                  <c:v>-11.21</c:v>
                </c:pt>
                <c:pt idx="3219">
                  <c:v>-87.98</c:v>
                </c:pt>
                <c:pt idx="3220">
                  <c:v>-20.58</c:v>
                </c:pt>
                <c:pt idx="3221">
                  <c:v>-1</c:v>
                </c:pt>
                <c:pt idx="3222">
                  <c:v>-24.33</c:v>
                </c:pt>
                <c:pt idx="3223">
                  <c:v>-89.31</c:v>
                </c:pt>
                <c:pt idx="3224">
                  <c:v>-18</c:v>
                </c:pt>
                <c:pt idx="3225">
                  <c:v>-3.2</c:v>
                </c:pt>
                <c:pt idx="3226">
                  <c:v>-32.29</c:v>
                </c:pt>
                <c:pt idx="3227">
                  <c:v>-16.88</c:v>
                </c:pt>
                <c:pt idx="3228">
                  <c:v>-7.79</c:v>
                </c:pt>
                <c:pt idx="3229">
                  <c:v>-1.4</c:v>
                </c:pt>
                <c:pt idx="3230">
                  <c:v>-15.1</c:v>
                </c:pt>
                <c:pt idx="3231">
                  <c:v>-21.65</c:v>
                </c:pt>
                <c:pt idx="3232">
                  <c:v>-3.99</c:v>
                </c:pt>
                <c:pt idx="3233">
                  <c:v>-1.5</c:v>
                </c:pt>
                <c:pt idx="3234">
                  <c:v>-150</c:v>
                </c:pt>
                <c:pt idx="3235">
                  <c:v>-662.61</c:v>
                </c:pt>
                <c:pt idx="3236">
                  <c:v>-7.49</c:v>
                </c:pt>
                <c:pt idx="3237">
                  <c:v>-19.979999999999997</c:v>
                </c:pt>
                <c:pt idx="3238">
                  <c:v>-1</c:v>
                </c:pt>
                <c:pt idx="3239">
                  <c:v>-41.12</c:v>
                </c:pt>
                <c:pt idx="3240">
                  <c:v>-79.149999999999991</c:v>
                </c:pt>
                <c:pt idx="3241">
                  <c:v>-7.8</c:v>
                </c:pt>
                <c:pt idx="3242">
                  <c:v>-22</c:v>
                </c:pt>
                <c:pt idx="3243">
                  <c:v>-1.8</c:v>
                </c:pt>
                <c:pt idx="3244">
                  <c:v>-3.99</c:v>
                </c:pt>
                <c:pt idx="3245">
                  <c:v>-24.98</c:v>
                </c:pt>
                <c:pt idx="3246">
                  <c:v>-7.02</c:v>
                </c:pt>
                <c:pt idx="3247">
                  <c:v>-6.45</c:v>
                </c:pt>
                <c:pt idx="3248">
                  <c:v>-4.5</c:v>
                </c:pt>
                <c:pt idx="3249">
                  <c:v>-14</c:v>
                </c:pt>
                <c:pt idx="3250">
                  <c:v>-82.34</c:v>
                </c:pt>
                <c:pt idx="3251">
                  <c:v>-1.47</c:v>
                </c:pt>
                <c:pt idx="3252">
                  <c:v>-1.9</c:v>
                </c:pt>
                <c:pt idx="3253">
                  <c:v>-1.3</c:v>
                </c:pt>
                <c:pt idx="3254">
                  <c:v>-21.61</c:v>
                </c:pt>
                <c:pt idx="3255">
                  <c:v>-95.85</c:v>
                </c:pt>
                <c:pt idx="3256">
                  <c:v>-32.700000000000003</c:v>
                </c:pt>
                <c:pt idx="3257">
                  <c:v>-30</c:v>
                </c:pt>
                <c:pt idx="3258">
                  <c:v>-2</c:v>
                </c:pt>
                <c:pt idx="3259">
                  <c:v>-2.2000000000000002</c:v>
                </c:pt>
                <c:pt idx="3260">
                  <c:v>-4</c:v>
                </c:pt>
                <c:pt idx="3261">
                  <c:v>-7.2</c:v>
                </c:pt>
                <c:pt idx="3262">
                  <c:v>-2</c:v>
                </c:pt>
                <c:pt idx="3263">
                  <c:v>-300</c:v>
                </c:pt>
                <c:pt idx="3264">
                  <c:v>-45.29</c:v>
                </c:pt>
                <c:pt idx="3265">
                  <c:v>-18.989999999999998</c:v>
                </c:pt>
                <c:pt idx="3266">
                  <c:v>-3.15</c:v>
                </c:pt>
                <c:pt idx="3267">
                  <c:v>-426</c:v>
                </c:pt>
                <c:pt idx="3268">
                  <c:v>-99</c:v>
                </c:pt>
                <c:pt idx="3269">
                  <c:v>-54.45</c:v>
                </c:pt>
                <c:pt idx="3270">
                  <c:v>-400</c:v>
                </c:pt>
                <c:pt idx="3271">
                  <c:v>-936</c:v>
                </c:pt>
                <c:pt idx="3272">
                  <c:v>-40.54</c:v>
                </c:pt>
                <c:pt idx="3273">
                  <c:v>-42.9</c:v>
                </c:pt>
                <c:pt idx="3274">
                  <c:v>-12</c:v>
                </c:pt>
                <c:pt idx="3275">
                  <c:v>-115.84</c:v>
                </c:pt>
                <c:pt idx="3276">
                  <c:v>-12.98</c:v>
                </c:pt>
                <c:pt idx="3277">
                  <c:v>-11.3</c:v>
                </c:pt>
                <c:pt idx="3278">
                  <c:v>-5.2</c:v>
                </c:pt>
                <c:pt idx="3279">
                  <c:v>-9.58</c:v>
                </c:pt>
                <c:pt idx="3280">
                  <c:v>-3.15</c:v>
                </c:pt>
                <c:pt idx="3281">
                  <c:v>-13.99</c:v>
                </c:pt>
                <c:pt idx="3282">
                  <c:v>-3</c:v>
                </c:pt>
                <c:pt idx="3283">
                  <c:v>-300</c:v>
                </c:pt>
                <c:pt idx="3284">
                  <c:v>-300</c:v>
                </c:pt>
                <c:pt idx="3285">
                  <c:v>-3.31</c:v>
                </c:pt>
                <c:pt idx="3286">
                  <c:v>-81.89</c:v>
                </c:pt>
                <c:pt idx="3287">
                  <c:v>-23.99</c:v>
                </c:pt>
                <c:pt idx="3288">
                  <c:v>-95.45</c:v>
                </c:pt>
                <c:pt idx="3289">
                  <c:v>-65.400000000000006</c:v>
                </c:pt>
                <c:pt idx="3290">
                  <c:v>-2</c:v>
                </c:pt>
                <c:pt idx="3291">
                  <c:v>-4.5999999999999996</c:v>
                </c:pt>
                <c:pt idx="3292">
                  <c:v>-21.98</c:v>
                </c:pt>
                <c:pt idx="3293">
                  <c:v>-0.98</c:v>
                </c:pt>
                <c:pt idx="3294">
                  <c:v>-54.45</c:v>
                </c:pt>
                <c:pt idx="3295">
                  <c:v>-3</c:v>
                </c:pt>
                <c:pt idx="3296">
                  <c:v>-99</c:v>
                </c:pt>
                <c:pt idx="3297">
                  <c:v>-0.93</c:v>
                </c:pt>
                <c:pt idx="3298">
                  <c:v>-400</c:v>
                </c:pt>
                <c:pt idx="3299">
                  <c:v>-936</c:v>
                </c:pt>
                <c:pt idx="3300">
                  <c:v>-101.59</c:v>
                </c:pt>
                <c:pt idx="3301">
                  <c:v>-22</c:v>
                </c:pt>
                <c:pt idx="3302">
                  <c:v>-8.25</c:v>
                </c:pt>
                <c:pt idx="3303">
                  <c:v>-9.9499999999999993</c:v>
                </c:pt>
                <c:pt idx="3304">
                  <c:v>-4.71</c:v>
                </c:pt>
                <c:pt idx="3305">
                  <c:v>-18.059999999999999</c:v>
                </c:pt>
                <c:pt idx="3306">
                  <c:v>-13.13</c:v>
                </c:pt>
                <c:pt idx="3307">
                  <c:v>-115.84</c:v>
                </c:pt>
                <c:pt idx="3308">
                  <c:v>-4.95</c:v>
                </c:pt>
                <c:pt idx="3309">
                  <c:v>-1.49</c:v>
                </c:pt>
                <c:pt idx="3310">
                  <c:v>-400</c:v>
                </c:pt>
                <c:pt idx="3311">
                  <c:v>-811</c:v>
                </c:pt>
                <c:pt idx="3312">
                  <c:v>-3.08</c:v>
                </c:pt>
                <c:pt idx="3313">
                  <c:v>-4.5999999999999996</c:v>
                </c:pt>
                <c:pt idx="3314">
                  <c:v>-7.56</c:v>
                </c:pt>
                <c:pt idx="3315">
                  <c:v>-19.899999999999999</c:v>
                </c:pt>
                <c:pt idx="3316">
                  <c:v>-2.9</c:v>
                </c:pt>
                <c:pt idx="3317">
                  <c:v>-7.85</c:v>
                </c:pt>
                <c:pt idx="3318">
                  <c:v>-22</c:v>
                </c:pt>
                <c:pt idx="3319">
                  <c:v>-15.5</c:v>
                </c:pt>
                <c:pt idx="3320">
                  <c:v>-0.55000000000000004</c:v>
                </c:pt>
                <c:pt idx="3321">
                  <c:v>-18.47</c:v>
                </c:pt>
                <c:pt idx="3322">
                  <c:v>-146.96</c:v>
                </c:pt>
                <c:pt idx="3323">
                  <c:v>-615.9</c:v>
                </c:pt>
                <c:pt idx="3324">
                  <c:v>-15.96</c:v>
                </c:pt>
                <c:pt idx="3325">
                  <c:v>-13.92</c:v>
                </c:pt>
                <c:pt idx="3326">
                  <c:v>-40.200000000000003</c:v>
                </c:pt>
                <c:pt idx="3327">
                  <c:v>-6.13</c:v>
                </c:pt>
                <c:pt idx="3328">
                  <c:v>-318.22000000000003</c:v>
                </c:pt>
                <c:pt idx="3329">
                  <c:v>-113.81</c:v>
                </c:pt>
                <c:pt idx="3330">
                  <c:v>-2.2000000000000002</c:v>
                </c:pt>
                <c:pt idx="3331">
                  <c:v>-100.47</c:v>
                </c:pt>
                <c:pt idx="3332">
                  <c:v>-25.9</c:v>
                </c:pt>
                <c:pt idx="3333">
                  <c:v>-1500</c:v>
                </c:pt>
                <c:pt idx="3334">
                  <c:v>-90.87</c:v>
                </c:pt>
                <c:pt idx="3335">
                  <c:v>-5.45</c:v>
                </c:pt>
                <c:pt idx="3336">
                  <c:v>-3.49</c:v>
                </c:pt>
                <c:pt idx="3337">
                  <c:v>-300</c:v>
                </c:pt>
                <c:pt idx="3338">
                  <c:v>-39.130000000000003</c:v>
                </c:pt>
                <c:pt idx="3339">
                  <c:v>-5.24</c:v>
                </c:pt>
                <c:pt idx="3340">
                  <c:v>-10</c:v>
                </c:pt>
                <c:pt idx="3341">
                  <c:v>-2</c:v>
                </c:pt>
                <c:pt idx="3342">
                  <c:v>-13.27</c:v>
                </c:pt>
                <c:pt idx="3343">
                  <c:v>-87.99</c:v>
                </c:pt>
                <c:pt idx="3344">
                  <c:v>-12.1</c:v>
                </c:pt>
                <c:pt idx="3345">
                  <c:v>-29.03</c:v>
                </c:pt>
                <c:pt idx="3346">
                  <c:v>-4.0999999999999996</c:v>
                </c:pt>
                <c:pt idx="3347">
                  <c:v>-126</c:v>
                </c:pt>
                <c:pt idx="3348">
                  <c:v>-2.25</c:v>
                </c:pt>
                <c:pt idx="3349">
                  <c:v>-19.979999999999997</c:v>
                </c:pt>
                <c:pt idx="3350">
                  <c:v>-112.76</c:v>
                </c:pt>
                <c:pt idx="3351">
                  <c:v>-1500</c:v>
                </c:pt>
                <c:pt idx="3352">
                  <c:v>-8.19</c:v>
                </c:pt>
                <c:pt idx="3353">
                  <c:v>-23.99</c:v>
                </c:pt>
                <c:pt idx="3354">
                  <c:v>-93</c:v>
                </c:pt>
                <c:pt idx="3355">
                  <c:v>-1250</c:v>
                </c:pt>
                <c:pt idx="3356">
                  <c:v>-11.91</c:v>
                </c:pt>
                <c:pt idx="3357">
                  <c:v>-30.96</c:v>
                </c:pt>
                <c:pt idx="3358">
                  <c:v>-33.11</c:v>
                </c:pt>
                <c:pt idx="3359">
                  <c:v>-91.41</c:v>
                </c:pt>
                <c:pt idx="3360">
                  <c:v>-6.4</c:v>
                </c:pt>
                <c:pt idx="3361">
                  <c:v>-29.45</c:v>
                </c:pt>
                <c:pt idx="3362">
                  <c:v>-13.07</c:v>
                </c:pt>
                <c:pt idx="3363">
                  <c:v>-778.25</c:v>
                </c:pt>
                <c:pt idx="3364">
                  <c:v>-12.6</c:v>
                </c:pt>
                <c:pt idx="3365">
                  <c:v>-26.7</c:v>
                </c:pt>
                <c:pt idx="3366">
                  <c:v>-49.5</c:v>
                </c:pt>
                <c:pt idx="3367">
                  <c:v>-98.100000000000009</c:v>
                </c:pt>
                <c:pt idx="3368">
                  <c:v>-20.79</c:v>
                </c:pt>
                <c:pt idx="3369">
                  <c:v>-36.43</c:v>
                </c:pt>
                <c:pt idx="3370">
                  <c:v>-440.87</c:v>
                </c:pt>
                <c:pt idx="3371">
                  <c:v>-99</c:v>
                </c:pt>
                <c:pt idx="3372">
                  <c:v>-4.5999999999999996</c:v>
                </c:pt>
                <c:pt idx="3373">
                  <c:v>-7</c:v>
                </c:pt>
                <c:pt idx="3374">
                  <c:v>-2.67</c:v>
                </c:pt>
                <c:pt idx="3375">
                  <c:v>-115.84</c:v>
                </c:pt>
                <c:pt idx="3376">
                  <c:v>-4</c:v>
                </c:pt>
                <c:pt idx="3377">
                  <c:v>-300</c:v>
                </c:pt>
                <c:pt idx="3378">
                  <c:v>-126</c:v>
                </c:pt>
                <c:pt idx="3379">
                  <c:v>-23.3</c:v>
                </c:pt>
                <c:pt idx="3380">
                  <c:v>-20.2</c:v>
                </c:pt>
                <c:pt idx="3381">
                  <c:v>-12</c:v>
                </c:pt>
                <c:pt idx="3382">
                  <c:v>-39</c:v>
                </c:pt>
                <c:pt idx="3383">
                  <c:v>-26.59</c:v>
                </c:pt>
                <c:pt idx="3384">
                  <c:v>-300</c:v>
                </c:pt>
              </c:numCache>
            </c:numRef>
          </c:val>
          <c:extLst>
            <c:ext xmlns:c16="http://schemas.microsoft.com/office/drawing/2014/chart" uri="{C3380CC4-5D6E-409C-BE32-E72D297353CC}">
              <c16:uniqueId val="{00000000-E721-41F8-B94A-F769E09D15CC}"/>
            </c:ext>
          </c:extLst>
        </c:ser>
        <c:ser>
          <c:idx val="1"/>
          <c:order val="1"/>
          <c:tx>
            <c:strRef>
              <c:f>Sheet1!$AI$156</c:f>
              <c:strCache>
                <c:ptCount val="1"/>
                <c:pt idx="0">
                  <c:v>Egresos</c:v>
                </c:pt>
              </c:strCache>
            </c:strRef>
          </c:tx>
          <c:spPr>
            <a:solidFill>
              <a:schemeClr val="accent2"/>
            </a:solidFill>
            <a:ln>
              <a:noFill/>
            </a:ln>
            <a:effectLst/>
          </c:spPr>
          <c:invertIfNegative val="0"/>
          <c:cat>
            <c:multiLvlStrRef>
              <c:f>Sheet1!$AG$157:$AG$4492</c:f>
              <c:multiLvlStrCache>
                <c:ptCount val="3385"/>
                <c:lvl>
                  <c:pt idx="0">
                    <c:v>BIZUM A FAVOR DE RICARDO PAZ RODRIGUEZ CONCEPTO: sena </c:v>
                  </c:pt>
                  <c:pt idx="1">
                    <c:v>BIZUM A FAVOR DE RICARDO PAZ RODRIGUEZ CONCEPTO: Sin concepto </c:v>
                  </c:pt>
                  <c:pt idx="2">
                    <c:v>COMPRA EN EL CORTE INGLES DEPARTAM., CON LA TARJETA : 5489133208122208 EL 2023-06-14 </c:v>
                  </c:pt>
                  <c:pt idx="3">
                    <c:v>Apple pay: COMPRA EN (2538) STARBUKS QUEVEDO, CON LA TARJETA : 5489133208122208 EL 2023-06-15 </c:v>
                  </c:pt>
                  <c:pt idx="4">
                    <c:v>COMPRA EN MANOLO BAKES, CON LA TARJETA : 5489133208122208 EL 2023-06-19 </c:v>
                  </c:pt>
                  <c:pt idx="5">
                    <c:v>TRANSFERENCIA A FAVOR DE Jesús González CONCEPTO: Fianza + Proporcional Junio </c:v>
                  </c:pt>
                  <c:pt idx="6">
                    <c:v>COMPRA EN EL CORTE INGLES DEPARTAM., CON LA TARJETA : 5489133208122208 EL 2023-06-21 </c:v>
                  </c:pt>
                  <c:pt idx="7">
                    <c:v>COMPRA EN AYTO MADRID DEPORTES, CON LA TARJETA : 5489133208122208 EL 2023-06-24 </c:v>
                  </c:pt>
                  <c:pt idx="8">
                    <c:v>Apple pay: COMPRA EN (2538) STARBUKS QUEVEDO, CON LA TARJETA : 5489133208122208 EL 2023-06-26 </c:v>
                  </c:pt>
                  <c:pt idx="9">
                    <c:v>BIZUM A FAVOR DE NICOLAS PEREZ PANTO CONCEPTO: iCloud </c:v>
                  </c:pt>
                  <c:pt idx="10">
                    <c:v>Apple pay: COMPRA EN ALCAMPO S A MORATALAZ, CON LA TARJETA : 5489133208360204 EL 2023-06-28 </c:v>
                  </c:pt>
                  <c:pt idx="11">
                    <c:v>Apple pay: COMPRA EN MANOLO BAKES, CON LA TARJETA : 5489133208122208 EL 2023-06-28 </c:v>
                  </c:pt>
                  <c:pt idx="12">
                    <c:v>COMPRA EN APPLE.COM/BILL, CON LA TARJETA : 5489133208360204 EL 2023-06-27 </c:v>
                  </c:pt>
                  <c:pt idx="13">
                    <c:v>Apple pay: COMPRA EN TIGER LA GAVIA, CON LA TARJETA : 5489133208122208 EL 2023-07-01 </c:v>
                  </c:pt>
                  <c:pt idx="14">
                    <c:v>TRANSFERENCIA A FAVOR DE Jesus González </c:v>
                  </c:pt>
                  <c:pt idx="15">
                    <c:v>Apple pay: COMPRA EN ALCAMPO S A MORATALAZ, CON LA TARJETA : 5489133208122208 EL 2023-07-05 </c:v>
                  </c:pt>
                  <c:pt idx="16">
                    <c:v>Apple pay: COMPRA EN KFC MORATALAZ 124, CON LA TARJETA : 5489133208122208 EL 2023-07-05 </c:v>
                  </c:pt>
                  <c:pt idx="17">
                    <c:v>Apple pay: COMPRA EN KFC MORATALAZ 124, CON LA TARJETA : 5489133208122208 EL 2023-07-06 </c:v>
                  </c:pt>
                  <c:pt idx="18">
                    <c:v>Apple pay: COMPRA EN MERCADONA MANUEL MACHADO, CON LA TARJETA : 5489133208122208 EL 2023-07-06 </c:v>
                  </c:pt>
                  <c:pt idx="19">
                    <c:v>BIZUM A FAVOR DE RICARDO PAZ RODRIGUEZ CONCEPTO: Orange junio </c:v>
                  </c:pt>
                  <c:pt idx="20">
                    <c:v>Apple pay: COMPRA EN ALCAMPO S A MORATALAZ, CON LA TARJETA : 5489133208122208 EL 2023-07-08 </c:v>
                  </c:pt>
                  <c:pt idx="21">
                    <c:v>Apple pay: COMPRA EN MERCADONA MANUEL MACHADO, CON LA TARJETA : 5489133208122208 EL 2023-07-08 </c:v>
                  </c:pt>
                  <c:pt idx="22">
                    <c:v>Apple pay: COMPRA EN MARKET QUEVEDO, CON LA TARJETA : 5489133208122208 EL 2023-07-11 </c:v>
                  </c:pt>
                  <c:pt idx="23">
                    <c:v>Apple pay: COMPRA EN ALCAMPO S A MORATALAZ, CON LA TARJETA : 5489133208122208 EL 2023-07-12 </c:v>
                  </c:pt>
                  <c:pt idx="24">
                    <c:v>Apple pay: COMPRA EN MERCADONA MANUEL MACHADO, CON LA TARJETA : 5489133208122208 EL 2023-07-12 </c:v>
                  </c:pt>
                  <c:pt idx="25">
                    <c:v>BIZUM A FAVOR DE Carlos Samuel Gonzalez Be CONCEPTO: sushi </c:v>
                  </c:pt>
                  <c:pt idx="26">
                    <c:v>RECIBO Orange Espagne S.A.U-ORANGE ESPAGNE SA Nº RECIBO 0073 0100 755 BZMFZZT REF. MANDATO OSP202306</c:v>
                  </c:pt>
                  <c:pt idx="27">
                    <c:v>Apple pay: COMPRA EN MERCADONA MANUEL MACHADO, CON LA TARJETA : 5489133208122208 EL 2023-07-21 </c:v>
                  </c:pt>
                  <c:pt idx="28">
                    <c:v>BIZUM A FAVOR DE RICARDO PAZ RODRIGUEZ CONCEPTO: entradas Barbie </c:v>
                  </c:pt>
                  <c:pt idx="29">
                    <c:v>BIZUM A FAVOR DE NICOLAS PEREZ PANTO CONCEPTO: alquiler y tlf </c:v>
                  </c:pt>
                  <c:pt idx="30">
                    <c:v>TRANSFERENCIA A FAVOR DE Universidad De Nebrija CONCEPTO: Nicolás Pérez Pantó </c:v>
                  </c:pt>
                  <c:pt idx="31">
                    <c:v>COMPRA EN APPLE.COM/BILL, CON LA TARJETA : 5489133208360204 EL 2023-07-25 </c:v>
                  </c:pt>
                  <c:pt idx="32">
                    <c:v>COMPRA EN 86-LA VAGUADA,PTA BAJA MA, CON LA TARJETA : 5489133208122208 EL 2023-07-30 </c:v>
                  </c:pt>
                  <c:pt idx="33">
                    <c:v>RECIBO CAIXABANK PAYMENTS CONSUMER, E.f.c., E Nº RECIBO 0073 0100 755 BZQHYSL REF. MANDATO 202307581</c:v>
                  </c:pt>
                  <c:pt idx="34">
                    <c:v>TRANSFERENCIA A FAVOR DE Jesús Gonzalez </c:v>
                  </c:pt>
                  <c:pt idx="35">
                    <c:v>COMPRA EN UNIVERSIDAD A. NEBRIJA, CON LA TARJETA : 5489133208360204 EL 2023-08-04 </c:v>
                  </c:pt>
                  <c:pt idx="36">
                    <c:v>TRANSFERENCIA A FAVOR DE PEREZ PANTO NICOLAS CONCEPTO: Todo y pagos </c:v>
                  </c:pt>
                  <c:pt idx="37">
                    <c:v>COMPRA EN APP CRTM, CON LA TARJETA : 5489133208360204 EL 2023-08-05 </c:v>
                  </c:pt>
                  <c:pt idx="38">
                    <c:v>BIZUM A FAVOR DE RICARDO PAZ RODRIGUEZ CONCEPTO: telefono organge Julio </c:v>
                  </c:pt>
                  <c:pt idx="39">
                    <c:v>RECIBO SANITAS S A DE SEGUROS Nº RECIBO 0073 0100 755 BZSZPPJ REF. MANDATO 800018385362 </c:v>
                  </c:pt>
                  <c:pt idx="40">
                    <c:v>RECIBO Orange Espagne S.A.U-ORANGE ESPAGNE SA Nº RECIBO 0073 0100 755 BZVNWKJ REF. MANDATO OSP202308</c:v>
                  </c:pt>
                  <c:pt idx="41">
                    <c:v>RECIBO ORANGE ESPAGNE S.A. Nº RECIBO 0073 0100 755 BZWCCCZ REF. MANDATO OSP202308KENAN02276921506 </c:v>
                  </c:pt>
                  <c:pt idx="42">
                    <c:v>COMPRA EN APPLE.COM/BILL, CON LA TARJETA : 5489133208360204 EL 2023-08-25 </c:v>
                  </c:pt>
                  <c:pt idx="43">
                    <c:v>RECIBO CAIXABANK PAYMENTS CONSUMER, E.f.c., E Nº RECIBO 0073 0100 755 BZXGKRT REF. MANDATO 202307581</c:v>
                  </c:pt>
                  <c:pt idx="44">
                    <c:v>RECIBO CAIXABANK PAYMENTS CONSUMER, E.f.c., E Nº RECIBO 0073 0100 755 BZXGKYS REF. MANDATO 202308211</c:v>
                  </c:pt>
                  <c:pt idx="45">
                    <c:v>Apple pay: COMPRA EN ALCAMPO S A MORATALAZ, CON LA TARJETA : 5489133208360204 EL 2023-09-01 </c:v>
                  </c:pt>
                  <c:pt idx="46">
                    <c:v>Apple pay: COMPRA EN MERCADONA MANUEL MACHADO, CON LA TARJETA : 5489133208360204 EL 2023-09-01 </c:v>
                  </c:pt>
                  <c:pt idx="47">
                    <c:v>RECIBO SANITAS S A DE SEGUROS Nº RECIBO 0073 0100 755 BZXCGGT REF. MANDATO 800018385362 </c:v>
                  </c:pt>
                  <c:pt idx="48">
                    <c:v>TRANSFERENCIA A FAVOR DE Jesús Gonzalez </c:v>
                  </c:pt>
                  <c:pt idx="49">
                    <c:v>Apple pay: COMPRA EN ALCAMPO S A MORATALAZ, CON LA TARJETA : 5489133208122208 EL 2023-09-02 </c:v>
                  </c:pt>
                  <c:pt idx="50">
                    <c:v>Apple pay: COMPRA EN EMPRESA MUNICIPAL EMT, CON LA TARJETA : 5489133208360204 EL 2023-09-02 </c:v>
                  </c:pt>
                  <c:pt idx="51">
                    <c:v>Apple pay: COMPRA EN VENETA MADRID, CON LA TARJETA : 5489133208360204 EL 2023-09-02 </c:v>
                  </c:pt>
                  <c:pt idx="52">
                    <c:v>Apple pay: COMPRA EN HIPERBAZAR, CON LA TARJETA : 5489133208122208 EL 2023-09-03 </c:v>
                  </c:pt>
                  <c:pt idx="53">
                    <c:v>Apple pay: COMPRA EN IKEA GOYA FOOD, CON LA TARJETA : 5489133208360204 EL 2023-09-03 </c:v>
                  </c:pt>
                  <c:pt idx="54">
                    <c:v>Apple pay: COMPRA EN IKEA GOYA HFB, CON LA TARJETA : 5489133208122208 EL 2023-09-03 </c:v>
                  </c:pt>
                  <c:pt idx="55">
                    <c:v>Apple pay: COMPRA EN HIPERBAZAR, CON LA TARJETA : 5489133208122208 EL 2023-09-04 </c:v>
                  </c:pt>
                  <c:pt idx="56">
                    <c:v>COMPRA EN APP CRTM, CON LA TARJETA : 5489133208360204 EL 2023-09-04 </c:v>
                  </c:pt>
                  <c:pt idx="57">
                    <c:v>Apple pay: COMPRA EN MERCADONA MANUEL MACHADO, CON LA TARJETA : 5489133208122208 EL 2023-09-07 </c:v>
                  </c:pt>
                  <c:pt idx="58">
                    <c:v>TRANSFERENCIA A FAVOR DE PEREZ PANTO NICOLAS </c:v>
                  </c:pt>
                  <c:pt idx="59">
                    <c:v>Apple pay: COMPRA EN CIOCCOLATITALIANI, CON LA TARJETA : 5489133208122208 EL 2023-09-05 </c:v>
                  </c:pt>
                  <c:pt idx="60">
                    <c:v>Apple pay: COMPRA EN MCDONALDS-MORATALAZ, CON LA TARJETA : 5489133208122208 EL 2023-09-08 </c:v>
                  </c:pt>
                  <c:pt idx="61">
                    <c:v>Apple pay: COMPRA EN 147-MINIT SPAIN ALC MORAT, CON LA TARJETA : 5489133208360204 EL 2023-09-09 </c:v>
                  </c:pt>
                  <c:pt idx="62">
                    <c:v>Apple pay: COMPRA EN CELICIOSO RETIRO, CON LA TARJETA : 5489133208360204 EL 2023-09-09 </c:v>
                  </c:pt>
                  <c:pt idx="63">
                    <c:v>Apple pay: COMPRA EN FABORIT PLAZA ESPA¥A, CON LA TARJETA : 5489133208360204 EL 2023-09-09 </c:v>
                  </c:pt>
                  <c:pt idx="64">
                    <c:v>COMPRA EN FABORIT PLAZA ESPA¥A, CON LA TARJETA : 5489133208360204 EL 2023-09-09 </c:v>
                  </c:pt>
                  <c:pt idx="65">
                    <c:v>COMPRA EN APP CRTM, CON LA TARJETA : 5489133208360204 EL 2023-09-10 </c:v>
                  </c:pt>
                  <c:pt idx="66">
                    <c:v>COMPRA EN LIMBO PLAYER TWO, CON LA TARJETA : 5489133208360204 EL 2023-09-10 </c:v>
                  </c:pt>
                  <c:pt idx="67">
                    <c:v>Apple pay: COMPRA EN CARMEN GELATO RAVIZZA, CON LA TARJETA : 5489133208360204 EL 2023-09-08 </c:v>
                  </c:pt>
                  <c:pt idx="68">
                    <c:v>Apple pay: COMPRA EN LA CANNOLERIA SICILIAN, CON LA TARJETA : 5489133208360204 EL 2023-09-08 </c:v>
                  </c:pt>
                  <c:pt idx="69">
                    <c:v>Apple pay: COMPRA EN TAXIBLU 024040 LIC 120, CON LA TARJETA : 5489133208360204 EL 2023-09-07 </c:v>
                  </c:pt>
                  <c:pt idx="70">
                    <c:v>Apple pay: COMPRA EN VENCHI Milano MXP T1-S, CON LA TARJETA : 5489133208360204 EL 2023-09-08 </c:v>
                  </c:pt>
                  <c:pt idx="71">
                    <c:v>COMPRA EN YULI, CON LA TARJETA : 5489133208360204 EL 2023-09-11 </c:v>
                  </c:pt>
                  <c:pt idx="72">
                    <c:v>TRANSFERENCIA A FAVOR DE PEREZ PANTO NICOLAS CONCEPTO: Parcial de efectivo para cuentas y salidas </c:v>
                  </c:pt>
                  <c:pt idx="73">
                    <c:v>Apple pay: COMPRA EN HIPERBAZAR, CON LA TARJETA : 5489133208360204 EL 2023-09-12 </c:v>
                  </c:pt>
                  <c:pt idx="74">
                    <c:v>Apple pay: COMPRA EN MANOLO BAKES, CON LA TARJETA : 5489133208122208 EL 2023-09-12 </c:v>
                  </c:pt>
                  <c:pt idx="75">
                    <c:v>Apple pay: COMPRA EN MERCADONA MANUEL MACHADO, CON LA TARJETA : 5489133208360204 EL 2023-09-12 </c:v>
                  </c:pt>
                  <c:pt idx="76">
                    <c:v>Apple pay: COMPRA EN RENOIR RETIRO, CON LA TARJETA : 5489133208360204 EL 2023-09-09 </c:v>
                  </c:pt>
                  <c:pt idx="77">
                    <c:v>COMPRA EN CINES RENOIR RETIRO, CON LA TARJETA : 5489133208360204 EL 2023-09-09 </c:v>
                  </c:pt>
                  <c:pt idx="78">
                    <c:v>Apple pay: COMPRA EN EXPENDIDURIA 106, CON LA TARJETA : 5489133208122208 EL 2023-09-13 </c:v>
                  </c:pt>
                  <c:pt idx="79">
                    <c:v>Apple pay: COMPRA EN HIPERBAZAR, CON LA TARJETA : 5489133208122208 EL 2023-09-13 </c:v>
                  </c:pt>
                  <c:pt idx="80">
                    <c:v>COMISION POR COMPRAS REALIZADAS EN MONEDA NO EURO </c:v>
                  </c:pt>
                  <c:pt idx="81">
                    <c:v>COMPRA EN NOTION LABS, INC., CON LA TARJETA : 5489133208360204 EL 2023-09-11 </c:v>
                  </c:pt>
                  <c:pt idx="82">
                    <c:v>TRANSFERENCIA A FAVOR DE PEREZ PANTO NICOLAS CONCEPTO: Compras de Amazon y pagos del mes </c:v>
                  </c:pt>
                  <c:pt idx="83">
                    <c:v>Apple pay: COMPRA EN MERCADONA MANUEL MACHADO, CON LA TARJETA : 5489133208360204 EL 2023-09-14 </c:v>
                  </c:pt>
                  <c:pt idx="84">
                    <c:v>Apple pay: COMPRA EN ALCAMPO S A MORATALAZ, CON LA TARJETA : 5489133208360204 EL 2023-09-15 </c:v>
                  </c:pt>
                  <c:pt idx="85">
                    <c:v>TRANSFERENCIA A FAVOR DE IBKR CONCEPTO: U6384508 / NICOLAS D Perez </c:v>
                  </c:pt>
                  <c:pt idx="86">
                    <c:v>Apple pay: COMPRA EN ALCAMPO S A MORATALAZ, CON LA TARJETA : 5489133208360204 EL 2023-09-16 </c:v>
                  </c:pt>
                  <c:pt idx="87">
                    <c:v>Apple pay: COMPRA EN CHURRERIA LA MEJOR, CON LA TARJETA : 5489133208360204 EL 2023-09-16 </c:v>
                  </c:pt>
                  <c:pt idx="88">
                    <c:v>Apple pay: COMPRA EN COSTCO WHOLESALE SPAIN, S, CON LA TARJETA : 5489133208122208 EL 2023-09-16 </c:v>
                  </c:pt>
                  <c:pt idx="89">
                    <c:v>Apple pay: COMPRA EN Y AL VINO VINO, CON LA TARJETA : 5489133208360204 EL 2023-09-16 </c:v>
                  </c:pt>
                  <c:pt idx="90">
                    <c:v>BIZUM A FAVOR DE RICARDO PAZ RODRIGUEZ CONCEPTO: chaqueta Costco </c:v>
                  </c:pt>
                  <c:pt idx="91">
                    <c:v>Apple pay: COMPRA EN DUNKIN COFFEE LAS GAVIAS, CON LA TARJETA : 5489133208360204 EL 2023-09-17 </c:v>
                  </c:pt>
                  <c:pt idx="92">
                    <c:v>Apple pay: COMPRA EN IKEA LA GAVIA FOOD, CON LA TARJETA : 5489133208360204 EL 2023-09-17 </c:v>
                  </c:pt>
                  <c:pt idx="93">
                    <c:v>Apple pay: COMPRA EN MERKAL LA GAVIA, CON LA TARJETA : 5489133208360204 EL 2023-09-17 </c:v>
                  </c:pt>
                  <c:pt idx="94">
                    <c:v>Apple pay: COMPRA EN PRIMOR GAVIA, CON LA TARJETA : 5489133208360204 EL 2023-09-17 </c:v>
                  </c:pt>
                  <c:pt idx="95">
                    <c:v>COMPRA EN AMZN MKTP ES*143M380R4, CON LA TARJETA : 5489133208360204 EL 2023-09-14 </c:v>
                  </c:pt>
                  <c:pt idx="96">
                    <c:v>TRANSFERENCIA A FAVOR DE PEREZ PANTO NICOLAS CONCEPTO: Dinero </c:v>
                  </c:pt>
                  <c:pt idx="97">
                    <c:v>BIZUM A FAVOR DE JOSE MIGUEL PESTANA GONCA CONCEPTO: envio de cajas a Moratalaz </c:v>
                  </c:pt>
                  <c:pt idx="98">
                    <c:v>COMPRA EN NETFLIX.COM, CON LA TARJETA : 5489133208360204 EL 2023-09-18 </c:v>
                  </c:pt>
                  <c:pt idx="99">
                    <c:v>Apple pay: COMPRA EN MERCADONA MANUEL MACHADO, CON LA TARJETA : 5489133208360204 EL 2023-09-21 </c:v>
                  </c:pt>
                  <c:pt idx="100">
                    <c:v>Apple pay: COMPRA EN RESTAURANTE ACUARELA, CON LA TARJETA : 5489133208360204 EL 2023-09-22 </c:v>
                  </c:pt>
                  <c:pt idx="101">
                    <c:v>RECIBO ORANGE ESPAGNE S.A. Nº RECIBO 0073 0100 755 CBFGTYP REF. MANDATO OSP202308KENAN02276921506 </c:v>
                  </c:pt>
                  <c:pt idx="102">
                    <c:v>Apple pay: COMPRA EN ALCAMPO S A MORATALAZ, CON LA TARJETA : 5489133208360204 EL 2023-09-23 </c:v>
                  </c:pt>
                  <c:pt idx="103">
                    <c:v>Apple pay: COMPRA EN FIVE GUYS SPAIN SL, CON LA TARJETA : 5489133208360204 EL 2023-09-23 </c:v>
                  </c:pt>
                  <c:pt idx="104">
                    <c:v>Apple pay: COMPRA EN RODILLA CHUECA, CON LA TARJETA : 5489133208360204 EL 2023-09-23 </c:v>
                  </c:pt>
                  <c:pt idx="105">
                    <c:v>COMPRA EN TIENDA MAHOU SAN MIGUEL, CON LA TARJETA : 5489133208122208 EL 2023-09-23 </c:v>
                  </c:pt>
                  <c:pt idx="106">
                    <c:v>Apple pay: COMPRA EN ALCAMPO S A MORATALAZ, CON LA TARJETA : 5489133208360204 EL 2023-09-24 </c:v>
                  </c:pt>
                  <c:pt idx="107">
                    <c:v>Apple pay: COMPRA EN KFC MORATALAZ 124, CON LA TARJETA : 5489133208360204 EL 2023-09-24 </c:v>
                  </c:pt>
                  <c:pt idx="108">
                    <c:v>Apple pay: COMPRA EN KIOSCO MOTORA, CON LA TARJETA : 5489133208360204 EL 2023-09-24 </c:v>
                  </c:pt>
                  <c:pt idx="109">
                    <c:v>Apple pay: COMPRA EN PARTNERS AMERICAN FOOD, CON LA TARJETA : 5489133208360204 EL 2023-09-24 </c:v>
                  </c:pt>
                  <c:pt idx="110">
                    <c:v>Apple pay: COMPRA EN PUNTO ENTRE ARROYOS, CON LA TARJETA : 5489133208360204 EL 2023-09-24 </c:v>
                  </c:pt>
                  <c:pt idx="111">
                    <c:v>Apple pay: COMPRA EN ZUCCARU, CON LA TARJETA : 5489133208360204 EL 2023-09-24 </c:v>
                  </c:pt>
                  <c:pt idx="112">
                    <c:v>Apple pay: COMPRA EN ALCAMPO S A MORATALAZ, CON LA TARJETA : 5489133208360204 EL 2023-09-25 </c:v>
                  </c:pt>
                  <c:pt idx="113">
                    <c:v>Apple pay: COMPRA EN MERCADONA MANUEL MACHADO, CON LA TARJETA : 5489133208360204 EL 2023-09-25 </c:v>
                  </c:pt>
                  <c:pt idx="114">
                    <c:v>Apple pay: COMPRA EN PRIMARK GRAN VIA, CON LA TARJETA : 5489133208360204 EL 2023-09-23 </c:v>
                  </c:pt>
                  <c:pt idx="115">
                    <c:v>Apple pay: COMPRA EN KFC MORATALAZ 124, CON LA TARJETA : 5489133208122208 EL 2023-09-26 </c:v>
                  </c:pt>
                  <c:pt idx="116">
                    <c:v>Apple pay: COMPRA EN MERCADONA MANUEL MACHADO, CON LA TARJETA : 5489133208122208 EL 2023-09-26 </c:v>
                  </c:pt>
                  <c:pt idx="117">
                    <c:v>Apple pay: COMPRA EN HUSTAR COFFEE, CON LA TARJETA : 5489133210353833 EL 2023-09-27 </c:v>
                  </c:pt>
                  <c:pt idx="118">
                    <c:v>Apple pay: COMPRA EN MERCADONA MANUEL MACHADO, CON LA TARJETA : 5489133208122208 EL 2023-09-27 </c:v>
                  </c:pt>
                  <c:pt idx="119">
                    <c:v>COMPRA EN APPLE.COM/BILL, CON LA TARJETA : 5489133208360204 EL 2023-09-25 </c:v>
                  </c:pt>
                  <c:pt idx="120">
                    <c:v>Apple pay: COMPRA EN (2538) STARBUKS QUEVEDO, CON LA TARJETA : 5489133210353833 EL 2023-09-28 </c:v>
                  </c:pt>
                  <c:pt idx="121">
                    <c:v>Apple pay: COMPRA EN IKEA GOYA FOOD, CON LA TARJETA : 5489133210353833 EL 2023-09-28 </c:v>
                  </c:pt>
                  <c:pt idx="122">
                    <c:v>Apple pay: COMPRA EN LA MALLORQUINA QUEVEDO, CON LA TARJETA : 5489133210353833 EL 2023-09-28 </c:v>
                  </c:pt>
                  <c:pt idx="123">
                    <c:v>Apple pay: COMPRA EN RESTAURANTE LA MONTANA, CON LA TARJETA : 5489133210353833 EL 2023-09-28 </c:v>
                  </c:pt>
                  <c:pt idx="124">
                    <c:v>COMPRA EN WWW.AMAZON* 404-487854, CON LA TARJETA : 5489133210353833 EL 2023-09-26 </c:v>
                  </c:pt>
                  <c:pt idx="125">
                    <c:v>Apple pay: COMPRA EN CITYPLAY, CON LA TARJETA : 5489133210353833 EL 2023-09-29 </c:v>
                  </c:pt>
                  <c:pt idx="126">
                    <c:v>Apple pay: COMPRA EN MERCADONA MANUEL MACHADO, CON LA TARJETA : 5489133208360204 EL 2023-09-29 </c:v>
                  </c:pt>
                  <c:pt idx="127">
                    <c:v>Apple pay: COMPRA EN TIERRA BURRITOS, CON LA TARJETA : 5489133210353833 EL 2023-09-29 </c:v>
                  </c:pt>
                  <c:pt idx="128">
                    <c:v>TRANSFERENCIA A FAVOR DE PEREZ PANTO NICOLAS CONCEPTO: Pagos faltantes </c:v>
                  </c:pt>
                  <c:pt idx="129">
                    <c:v>Apple pay: COMPRA EN MARKET CAFE, CON LA TARJETA : 5489133210353833 EL 2023-09-30 </c:v>
                  </c:pt>
                  <c:pt idx="130">
                    <c:v>BIZUM A FAVOR DE ANDRES ALEJANDRO YSTURIZ CONCEPTO: comida del gordito Andres </c:v>
                  </c:pt>
                  <c:pt idx="131">
                    <c:v>BIZUM A FAVOR DE LUISELENA ZANCHI CONCEPTO: cervecita y refresco </c:v>
                  </c:pt>
                  <c:pt idx="132">
                    <c:v>Apple pay: COMPRA EN ALCAMPO S A MORATALAZ, CON LA TARJETA : 5489133208360204 EL 2023-10-01 </c:v>
                  </c:pt>
                  <c:pt idx="133">
                    <c:v>Apple pay: COMPRA EN LOS TORREZNOS, CON LA TARJETA : 5489133210353833 EL 2023-10-01 </c:v>
                  </c:pt>
                  <c:pt idx="134">
                    <c:v>Apple pay: COMPRA EN RODILLA SANCHEZ, CON LA TARJETA : 5489133210353833 EL 2023-10-01 </c:v>
                  </c:pt>
                  <c:pt idx="135">
                    <c:v>Apple pay: COMPRA EN FRUTIDIMARE, CON LA TARJETA : 5489133210353833 EL 2023-10-02 </c:v>
                  </c:pt>
                  <c:pt idx="136">
                    <c:v>RECIBO CAIXABANK PAYMENTS CONSUMER, E.f.c., E Nº RECIBO 0073 0100 755 CBHQPZT REF. MANDATO 202307581</c:v>
                  </c:pt>
                  <c:pt idx="137">
                    <c:v>RECIBO CAIXABANK PAYMENTS CONSUMER, E.f.c., E Nº RECIBO 0073 0100 755 CBHQQJJ REF. MANDATO 202308211</c:v>
                  </c:pt>
                  <c:pt idx="138">
                    <c:v>RECIBO SANITAS S A DE SEGUROS Nº RECIBO 0073 0100 755 CBGVJSX REF. MANDATO 800018385362 </c:v>
                  </c:pt>
                  <c:pt idx="139">
                    <c:v>TRANSFERENCIA A FAVOR DE Jesús Gonzalez CONCEPTO: Alquiler mes octubre 2023 </c:v>
                  </c:pt>
                  <c:pt idx="140">
                    <c:v>TRANSFERENCIA A FAVOR DE PEREZ PANTO NICOLAS CONCEPTO: Dinero para el mes </c:v>
                  </c:pt>
                  <c:pt idx="141">
                    <c:v>Apple pay: COMPRA EN PANISHOP DE LOS VINATEROS, CON LA TARJETA : 5489133208360204 EL 2023-10-04 </c:v>
                  </c:pt>
                  <c:pt idx="142">
                    <c:v>Apple pay: COMPRA EN PANISHOP DE LOS VINATEROS, CON LA TARJETA : 5489133210353833 EL 2023-10-04 </c:v>
                  </c:pt>
                  <c:pt idx="143">
                    <c:v>COMPRA EN APP CRTM, CON LA TARJETA : 5489133208360204 EL 2023-10-04 </c:v>
                  </c:pt>
                  <c:pt idx="144">
                    <c:v>Apple pay: COMPRA EN BURGER KING QUEVEDO, CON LA TARJETA : 5489133208122208 EL 2023-10-05 </c:v>
                  </c:pt>
                  <c:pt idx="145">
                    <c:v>Apple pay: COMPRA EN Glovo 03OCT M21LUL86, CON LA TARJETA : 5489133210353833 EL 2023-10-03 </c:v>
                  </c:pt>
                  <c:pt idx="146">
                    <c:v>Apple pay: COMPRA EN ALCAMPO S A MORATALAZ, CON LA TARJETA : 5489133208360204 EL 2023-10-06 </c:v>
                  </c:pt>
                  <c:pt idx="147">
                    <c:v>COMPRA EN WWW.AMAZON* 404-506328, CON LA TARJETA : 5489133210353833 EL 2023-10-04 </c:v>
                  </c:pt>
                  <c:pt idx="148">
                    <c:v>Apple pay: COMPRA EN ALCAMPO CC PLAZA RIO 2, CON LA TARJETA : 5489133208360204 EL 2023-10-07 </c:v>
                  </c:pt>
                  <c:pt idx="149">
                    <c:v>Apple pay: COMPRA EN E.S. LEGAZPI, CON LA TARJETA : 5489133210353833 EL 2023-10-07 </c:v>
                  </c:pt>
                  <c:pt idx="150">
                    <c:v>Apple pay: COMPRA EN LA ORQUIDEA, CON LA TARJETA : 5489133210353833 EL 2023-10-07 </c:v>
                  </c:pt>
                  <c:pt idx="151">
                    <c:v>Apple pay: COMPRA EN MERCADONA MANUEL MACHADO, CON LA TARJETA : 5489133208360204 EL 2023-10-07 </c:v>
                  </c:pt>
                  <c:pt idx="152">
                    <c:v>Apple pay: COMPRA EN MERCADONA MANUEL MACHADO, CON LA TARJETA : 5489133210353833 EL 2023-10-07 </c:v>
                  </c:pt>
                  <c:pt idx="153">
                    <c:v>Apple pay: COMPRA EN RODILLA CC PLAZA RIO2, CON LA TARJETA : 5489133210353833 EL 2023-10-07 </c:v>
                  </c:pt>
                  <c:pt idx="154">
                    <c:v>Apple pay: COMPRA EN TIGER STORES - MADRID C.C, CON LA TARJETA : 5489133208122208 EL 2023-10-07 </c:v>
                  </c:pt>
                  <c:pt idx="155">
                    <c:v>COMPRA EN SFERA M. PLAZA RIO 2, CON LA TARJETA : 5489133210353833 EL 2023-10-07 </c:v>
                  </c:pt>
                  <c:pt idx="156">
                    <c:v>COMPRA EN WEB CRTM, CON LA TARJETA : 5489133208122208 EL 2023-10-07 </c:v>
                  </c:pt>
                  <c:pt idx="157">
                    <c:v>Apple pay: COMPRA EN PUNTO ENTRE ARROYOS, CON LA TARJETA : 5489133210353833 EL 2023-10-08 </c:v>
                  </c:pt>
                  <c:pt idx="158">
                    <c:v>Apple pay: COMPRA EN Glovo 05OCT MVNWCDEL, CON LA TARJETA : 5489133210353833 EL 2023-10-05 </c:v>
                  </c:pt>
                  <c:pt idx="159">
                    <c:v>Apple pay: COMPRA EN HM Plaza Rio, CON LA TARJETA : 5489133210353833 EL 2023-10-07 </c:v>
                  </c:pt>
                  <c:pt idx="160">
                    <c:v>Apple pay: COMPRA EN PLAZA RIO 2, CON LA TARJETA : 5489133208122208 EL 2023-10-07 </c:v>
                  </c:pt>
                  <c:pt idx="161">
                    <c:v>Apple pay: COMPRA EN Revolut**6925*, CON LA TARJETA : 5489133208360204 EL 2023-10-05 </c:v>
                  </c:pt>
                  <c:pt idx="162">
                    <c:v>Apple pay: COMPRA EN Glovo 08OCT ML1WLPCS, CON LA TARJETA : 5489133210353833 EL 2023-10-08 </c:v>
                  </c:pt>
                  <c:pt idx="163">
                    <c:v>COMPRA EN APP CRTM, CON LA TARJETA : 5489133208360204 EL 2023-10-10 </c:v>
                  </c:pt>
                  <c:pt idx="164">
                    <c:v>COMPRA EN EMPRESA MUNICIPAL EMT, CON LA TARJETA : 5489133208360204 EL 2023-10-11 </c:v>
                  </c:pt>
                  <c:pt idx="165">
                    <c:v>RECIBO UNIVERSIDAD NEBRIJA Nº RECIBO 0073 0100 755 CBMPRDR REF. MANDATO UNNEACA0021984800039925 </c:v>
                  </c:pt>
                  <c:pt idx="166">
                    <c:v>Apple pay: COMPRA EN ALCAMPO S A MORATALAZ, CON LA TARJETA : 5489133208360204 EL 2023-10-12 </c:v>
                  </c:pt>
                  <c:pt idx="167">
                    <c:v>Apple pay: COMPRA EN PANISHOP DE LOS VINATEROS, CON LA TARJETA : 5489133208360204 EL 2023-10-12 </c:v>
                  </c:pt>
                  <c:pt idx="168">
                    <c:v>Apple pay: COMPRA EN PUNTO ENTRE ARROYOS, CON LA TARJETA : 5489133210353833 EL 2023-10-12 </c:v>
                  </c:pt>
                  <c:pt idx="169">
                    <c:v>BIZUM A FAVOR DE FATIMA NAZARETH CHIRINOS CONCEPTO: juego de Ricardo </c:v>
                  </c:pt>
                  <c:pt idx="170">
                    <c:v>Apple pay: COMPRA EN MERCADONA MANUEL MACHADO, CON LA TARJETA : 5489133208360204 EL 2023-10-13 </c:v>
                  </c:pt>
                  <c:pt idx="171">
                    <c:v>Apple pay: COMPRA EN BORN AND GLAZED, CON LA TARJETA : 5489133208122208 EL 2023-10-14 </c:v>
                  </c:pt>
                  <c:pt idx="172">
                    <c:v>Apple pay: COMPRA EN REDONDEO SOLIDARIO, CON LA TARJETA : 5489133208122208 EL 2023-10-14 </c:v>
                  </c:pt>
                  <c:pt idx="173">
                    <c:v>Apple pay: COMPRA EN RODILLA CALLAO, CON LA TARJETA : 5489133208122208 EL 2023-10-14 </c:v>
                  </c:pt>
                  <c:pt idx="174">
                    <c:v>Apple pay: COMPRA EN STARBUCKS COFFEE ALCALA, CON LA TARJETA : 5489133210353833 EL 2023-10-14 </c:v>
                  </c:pt>
                  <c:pt idx="175">
                    <c:v>Apple pay: COMPRA EN CANEL ROLLS, CON LA TARJETA : 5489133210353833 EL 2023-10-15 </c:v>
                  </c:pt>
                  <c:pt idx="176">
                    <c:v>Apple pay: COMPRA EN HELADOS MAISON GLACEE ESP, CON LA TARJETA : 5489133208122208 EL 2023-10-15 </c:v>
                  </c:pt>
                  <c:pt idx="177">
                    <c:v>Apple pay: COMPRA EN OZONE BOWLING, CON LA TARJETA : 5489133208122208 EL 2023-10-15 </c:v>
                  </c:pt>
                  <c:pt idx="178">
                    <c:v>Apple pay: COMPRA EN WANDERLUST, CON LA TARJETA : 5489133208122208 EL 2023-10-15 </c:v>
                  </c:pt>
                  <c:pt idx="179">
                    <c:v>Apple pay: COMPRA EN Glovo 13OCT M2YAZL13, CON LA TARJETA : 5489133208122208 EL 2023-10-13 </c:v>
                  </c:pt>
                  <c:pt idx="180">
                    <c:v>Apple pay: COMPRA EN MERCADONA MANUEL MACHADO, CON LA TARJETA : 5489133208122208 EL 2023-10-16 </c:v>
                  </c:pt>
                  <c:pt idx="181">
                    <c:v>Apple pay: COMPRA EN PLATERIA VERA, CON LA TARJETA : 5489133208122208 EL 2023-10-16 </c:v>
                  </c:pt>
                  <c:pt idx="182">
                    <c:v>RECIBO CENTRO DE SEGUROS Y SERVICIOS ECI, S.A. Nº RECIBO 0073 0100 755 CBNDKPJ REF. MANDATO 16310C64</c:v>
                  </c:pt>
                  <c:pt idx="183">
                    <c:v>TRANSFERENCIA A FAVOR DE IBKR CONCEPTO: U6384508 / NICOLAS D Perez </c:v>
                  </c:pt>
                  <c:pt idx="184">
                    <c:v>Apple pay: COMPRA EN ALLIANCE VENDING, CON LA TARJETA : 5489133210353833 EL 2023-10-17 </c:v>
                  </c:pt>
                  <c:pt idx="185">
                    <c:v>Apple pay: COMPRA EN BAR LAREDO, CON LA TARJETA : 5489133210353833 EL 2023-10-17 </c:v>
                  </c:pt>
                  <c:pt idx="186">
                    <c:v>Apple pay: COMPRA EN BK13628 MORATALAZ, CON LA TARJETA : 5489133208122208 EL 2023-10-14 </c:v>
                  </c:pt>
                  <c:pt idx="187">
                    <c:v>Apple pay: COMPRA EN EL ANTOJO CHAMARTIN, CON LA TARJETA : 5489133210353833 EL 2023-10-17 </c:v>
                  </c:pt>
                  <c:pt idx="188">
                    <c:v>Apple pay: COMPRA EN FARMACIA ENTREARROYOS1, CON LA TARJETA : 5489133208122208 EL 2023-10-18 </c:v>
                  </c:pt>
                  <c:pt idx="189">
                    <c:v>Apple pay: COMPRA EN GESTION DE MAQUINAS, CON LA TARJETA : 5489133210353833 EL 2023-10-18 </c:v>
                  </c:pt>
                  <c:pt idx="190">
                    <c:v>Apple pay: COMPRA EN MERCADONA MANUEL MACHADO, CON LA TARJETA : 5489133208122208 EL 2023-10-18 </c:v>
                  </c:pt>
                  <c:pt idx="191">
                    <c:v>Apple pay: COMPRA EN GESTION DE MAQUINAS, CON LA TARJETA : 5489133210353833 EL 2023-10-19 </c:v>
                  </c:pt>
                  <c:pt idx="192">
                    <c:v>COMPRA EN NETFLIX.COM, CON LA TARJETA : 5489133208360204 EL 2023-10-18 </c:v>
                  </c:pt>
                  <c:pt idx="193">
                    <c:v>Apple pay: COMPRA EN ALCAMPO S A MORATALAZ, CON LA TARJETA : 5489133210353833 EL 2023-10-20 </c:v>
                  </c:pt>
                  <c:pt idx="194">
                    <c:v>Apple pay: COMPRA EN CERVECERIA DE PEPE, CON LA TARJETA : 5489133210353833 EL 2023-10-20 </c:v>
                  </c:pt>
                  <c:pt idx="195">
                    <c:v>Apple pay: COMPRA EN L0LH92 - MERLIN BITES ADE, CON LA TARJETA : 5489133210353833 EL 2023-10-20 </c:v>
                  </c:pt>
                  <c:pt idx="196">
                    <c:v>Apple pay: COMPRA EN MAR MORA, CON LA TARJETA : 5489133210353833 EL 2023-10-20 </c:v>
                  </c:pt>
                  <c:pt idx="197">
                    <c:v>Apple pay: COMPRA EN MCDONALDS-MORATALAZ, CON LA TARJETA : 5489133208122208 EL 2023-10-20 </c:v>
                  </c:pt>
                  <c:pt idx="198">
                    <c:v>Apple pay: COMPRA EN ALCAMPO S A MORATALAZ, CON LA TARJETA : 5489133210353833 EL 2023-10-21 </c:v>
                  </c:pt>
                  <c:pt idx="199">
                    <c:v>Apple pay: COMPRA EN LA ORQUIDEA, CON LA TARJETA : 5489133210353833 EL 2023-10-21 </c:v>
                  </c:pt>
                  <c:pt idx="200">
                    <c:v>Apple pay: COMPRA EN RESTAURANTE ACUARELA, CON LA TARJETA : 5489133208122208 EL 2023-10-21 </c:v>
                  </c:pt>
                  <c:pt idx="201">
                    <c:v>Apple pay: COMPRA EN RODILLA LA VAGUADA, CON LA TARJETA : 5489133210353833 EL 2023-10-21 </c:v>
                  </c:pt>
                  <c:pt idx="202">
                    <c:v>Apple pay: COMPRA EN SPRINGFIELD WOMEN, CON LA TARJETA : 5489133208122208 EL 2023-10-21 </c:v>
                  </c:pt>
                  <c:pt idx="203">
                    <c:v>COMPRA EN DECATHLON CITY LA VAGUADA, CON LA TARJETA : 5489133208122208 EL 2023-10-21 </c:v>
                  </c:pt>
                  <c:pt idx="204">
                    <c:v>Apple pay: COMPRA EN ALCAMPO S A MORATALAZ, CON LA TARJETA : 5489133208360204 EL 2023-10-22 </c:v>
                  </c:pt>
                  <c:pt idx="205">
                    <c:v>Apple pay: COMPRA EN ALLIANCE VENDING, CON LA TARJETA : 5489133210353833 EL 2023-10-23 </c:v>
                  </c:pt>
                  <c:pt idx="206">
                    <c:v>Apple pay: COMPRA EN MAR MORA, CON LA TARJETA : 5489133210353833 EL 2023-10-23 </c:v>
                  </c:pt>
                  <c:pt idx="207">
                    <c:v>Apple pay: COMPRA EN MERCADONA MANUEL MACHADO, CON LA TARJETA : 5489133208360204 EL 2023-10-23 </c:v>
                  </c:pt>
                  <c:pt idx="208">
                    <c:v>Apple pay: COMPRA EN UVEPAN ALBERTO AGUILERA, CON LA TARJETA : 5489133210353833 EL 2023-10-23 </c:v>
                  </c:pt>
                  <c:pt idx="209">
                    <c:v>Apple pay: COMPRA EN Cabify ES, CON LA TARJETA : 5489133208122208 EL 2023-10-22 </c:v>
                  </c:pt>
                  <c:pt idx="210">
                    <c:v>Apple pay: COMPRA EN GESTION DE MAQUINAS, CON LA TARJETA : 5489133210353833 EL 2023-10-24 </c:v>
                  </c:pt>
                  <c:pt idx="211">
                    <c:v>Apple pay: COMPRA EN UVEPAN ALBERTO AGUILERA, CON LA TARJETA : 5489133210353833 EL 2023-10-24 </c:v>
                  </c:pt>
                  <c:pt idx="212">
                    <c:v>RECIBO ORANGE ESPAGNE S.A. Nº RECIBO 0073 0100 755 CBPMTHN REF. MANDATO OSP202308KENAN02276921506 </c:v>
                  </c:pt>
                  <c:pt idx="213">
                    <c:v>Apple pay: COMPRA EN (2538) STARBUKS QUEVEDO, CON LA TARJETA : 5489133210353833 EL 2023-10-25 </c:v>
                  </c:pt>
                  <c:pt idx="214">
                    <c:v>Apple pay: COMPRA EN GESTION DE MAQUINAS, CON LA TARJETA : 5489133210353833 EL 2023-10-25 </c:v>
                  </c:pt>
                  <c:pt idx="215">
                    <c:v>Apple pay: COMPRA EN MARKET QUEVEDO, CON LA TARJETA : 5489133210353833 EL 2023-10-25 </c:v>
                  </c:pt>
                  <c:pt idx="216">
                    <c:v>Apple pay: COMPRA EN MERCADONA MANUEL MACHADO, CON LA TARJETA : 5489133208122208 EL 2023-10-25 </c:v>
                  </c:pt>
                  <c:pt idx="217">
                    <c:v>Apple pay: COMPRA EN TIERRA BURRITOS QUEVEDO, CON LA TARJETA : 5489133210353833 EL 2023-10-25 </c:v>
                  </c:pt>
                  <c:pt idx="218">
                    <c:v>BIZUM A FAVOR DE NICOLAS PEREZ PANTO CONCEPTO: luz y seguro </c:v>
                  </c:pt>
                  <c:pt idx="219">
                    <c:v>Apple pay: COMPRA EN BURGER KING QUEVEDO, CON LA TARJETA : 5489133208122208 EL 2023-10-26 </c:v>
                  </c:pt>
                  <c:pt idx="220">
                    <c:v>Apple pay: COMPRA EN GESTION DE MAQUINAS, CON LA TARJETA : 5489133210353833 EL 2023-10-26 </c:v>
                  </c:pt>
                  <c:pt idx="221">
                    <c:v>RECIBO TotalEnergies Mercado SAU Nº RECIBO 0073 0100 755 CBPZPHV REF. MANDATO HCESIG1230620230000000</c:v>
                  </c:pt>
                  <c:pt idx="222">
                    <c:v>Apple pay: COMPRA EN MERCADONA MANUEL MACHADO, CON LA TARJETA : 5489133208122208 EL 2023-10-27 </c:v>
                  </c:pt>
                  <c:pt idx="223">
                    <c:v>BIZUM A FAVOR DE CRISTINA PAZ RODRIGUEZ CONCEPTO: mercado </c:v>
                  </c:pt>
                  <c:pt idx="224">
                    <c:v>COMPRA EN APPLE.COM/BILL, CON LA TARJETA : 5489133208360204 EL 2023-10-25 </c:v>
                  </c:pt>
                  <c:pt idx="225">
                    <c:v>Apple pay: COMPRA EN HELADERIA SIENA, CON LA TARJETA : 5489133210353833 EL 2023-10-28 </c:v>
                  </c:pt>
                  <c:pt idx="226">
                    <c:v>Apple pay: COMPRA EN TABERNA LAS BOTAS 2, CON LA TARJETA : 5489133208122208 EL 2023-10-28 </c:v>
                  </c:pt>
                  <c:pt idx="227">
                    <c:v>Apple pay: COMPRA EN ALCAMPO S A MORATALAZ, CON LA TARJETA : 5489133208122208 EL 2023-10-29 </c:v>
                  </c:pt>
                  <c:pt idx="228">
                    <c:v>Apple pay: COMPRA EN HARRYTOKYS MALASA¥A, CON LA TARJETA : 5489133210353833 EL 2023-10-29 </c:v>
                  </c:pt>
                  <c:pt idx="229">
                    <c:v>Apple pay: COMPRA EN IKEA GOYA FOOD, CON LA TARJETA : 5489133210353833 EL 2023-10-29 </c:v>
                  </c:pt>
                  <c:pt idx="230">
                    <c:v>Apple pay: COMPRA EN ALLIANCE VENDING, CON LA TARJETA : 5489133208360204 EL 2023-10-30 </c:v>
                  </c:pt>
                  <c:pt idx="231">
                    <c:v>Apple pay: COMPRA EN ARAMARK 4X CAF CAMPUS PRI, CON LA TARJETA : 5489133210353833 EL 2023-10-30 </c:v>
                  </c:pt>
                  <c:pt idx="232">
                    <c:v>Apple pay: COMPRA EN Glovo 28OCT MQJEHTCE, CON LA TARJETA : 5489133210353833 EL 2023-10-28 </c:v>
                  </c:pt>
                  <c:pt idx="233">
                    <c:v>Apple pay: COMPRA EN NYX*NORDISSOCIALCONSUL, CON LA TARJETA : 5489133210353833 EL 2023-10-26 </c:v>
                  </c:pt>
                  <c:pt idx="234">
                    <c:v>Apple pay: COMPRA EN ALCAMPO S A MORATALAZ, CON LA TARJETA : 5489133208360204 EL 2023-10-31 </c:v>
                  </c:pt>
                  <c:pt idx="235">
                    <c:v>Apple pay: COMPRA EN GESTION DE MAQUINAS, CON LA TARJETA : 5489133208360204 EL 2023-10-31 </c:v>
                  </c:pt>
                  <c:pt idx="236">
                    <c:v>Apple pay: COMPRA EN MERCADONA MANUEL MACHADO, CON LA TARJETA : 5489133208360204 EL 2023-10-31 </c:v>
                  </c:pt>
                  <c:pt idx="237">
                    <c:v>Apple pay: COMPRA EN PRIMARK GRAN VIA, CON LA TARJETA : 5489133210353833 EL 2023-10-29 </c:v>
                  </c:pt>
                  <c:pt idx="238">
                    <c:v>Apple pay: COMPRA EN STARBUCKS PRINCESA 40 MAD, CON LA TARJETA : 5489133208360204 EL 2023-10-31 </c:v>
                  </c:pt>
                  <c:pt idx="239">
                    <c:v>RECIBO CAIXABANK PAYMENTS CONSUMER, E.f.c., E Nº RECIBO 0073 0100 755 CBRSKSZ REF. MANDATO 202307581</c:v>
                  </c:pt>
                  <c:pt idx="240">
                    <c:v>RECIBO CAIXABANK PAYMENTS CONSUMER, E.f.c., E Nº RECIBO 0073 0100 755 CBRSKZV REF. MANDATO 202308211</c:v>
                  </c:pt>
                  <c:pt idx="241">
                    <c:v>Apple pay: COMPRA EN ALCAMPO S A MORATALAZ, CON LA TARJETA : 5489133208122208 EL 2023-11-01 </c:v>
                  </c:pt>
                  <c:pt idx="242">
                    <c:v>TRANSFERENCIA A FAVOR DE Jesús Gonzalez CONCEPTO: Alquiler mes octubre 2023 </c:v>
                  </c:pt>
                  <c:pt idx="243">
                    <c:v>Apple pay: COMPRA EN ARAMARK 4X CAF CAMPUS PRI, CON LA TARJETA : 5489133210353833 EL 2023-11-02 </c:v>
                  </c:pt>
                  <c:pt idx="244">
                    <c:v>Apple pay: COMPRA EN GESTION DE MAQUINAS, CON LA TARJETA : 5489133210353833 EL 2023-11-02 </c:v>
                  </c:pt>
                  <c:pt idx="245">
                    <c:v>Apple pay: COMPRA EN NYX*NORDISSOCIALCONSUL, CON LA TARJETA : 5489133210353833 EL 2023-10-30 </c:v>
                  </c:pt>
                  <c:pt idx="246">
                    <c:v>Apple pay: COMPRA EN STARBUCKS PRINCESA 40 MAD, CON LA TARJETA : 5489133210353833 EL 2023-11-02 </c:v>
                  </c:pt>
                  <c:pt idx="247">
                    <c:v>COMPRA EN AMZN MKTP ES*H08ZR7YS4, CON LA TARJETA : 5489133210353833 EL 2023-10-29 </c:v>
                  </c:pt>
                  <c:pt idx="248">
                    <c:v>RECIBO SANITAS S A DE SEGUROS Nº RECIBO 0073 0100 755 CBQKZYT REF. MANDATO 800018385362 </c:v>
                  </c:pt>
                  <c:pt idx="249">
                    <c:v>RECIBO SANITAS S A DE SEGUROS Nº RECIBO 0073 0100 755 CBQKZYV REF. MANDATO 800018385362 </c:v>
                  </c:pt>
                  <c:pt idx="250">
                    <c:v>TRANSFERENCIA A FAVOR DE PEREZ PANTO NICOLAS CONCEPTO: Pagos mensuales de noviembre </c:v>
                  </c:pt>
                  <c:pt idx="251">
                    <c:v>Apple pay: COMPRA EN AL PUNTO CASTELLANA, CON LA TARJETA : 5489133210353833 EL 2023-11-03 </c:v>
                  </c:pt>
                  <c:pt idx="252">
                    <c:v>Apple pay: COMPRA EN ALCAMPO S A MORATALAZ, CON LA TARJETA : 5489133208360204 EL 2023-11-03 </c:v>
                  </c:pt>
                  <c:pt idx="253">
                    <c:v>Apple pay: COMPRA EN KFC MORATALAZ 124, CON LA TARJETA : 5489133210353833 EL 2023-11-03 </c:v>
                  </c:pt>
                  <c:pt idx="254">
                    <c:v>Apple pay: COMPRA EN MERCADONA MANUEL MACHADO, CON LA TARJETA : 5489133208360204 EL 2023-11-03 </c:v>
                  </c:pt>
                  <c:pt idx="255">
                    <c:v>Apple pay: COMPRA EN PANISHOP DE LOS VINATEROS, CON LA TARJETA : 5489133208360204 EL 2023-11-03 </c:v>
                  </c:pt>
                  <c:pt idx="256">
                    <c:v>Apple pay: COMPRA EN ALCAMPO S A MORATALAZ, CON LA TARJETA : 5489133210353833 EL 2023-11-04 </c:v>
                  </c:pt>
                  <c:pt idx="257">
                    <c:v>Apple pay: COMPRA EN HIPERBAZAR, CON LA TARJETA : 5489133210353833 EL 2023-11-04 </c:v>
                  </c:pt>
                  <c:pt idx="258">
                    <c:v>Apple pay: COMPRA EN MERCADONA MANUEL MACHADO, CON LA TARJETA : 5489133208360204 EL 2023-11-04 </c:v>
                  </c:pt>
                  <c:pt idx="259">
                    <c:v>Apple pay: COMPRA EN ALCAMPO S A MORATALAZ, CON LA TARJETA : 5489133208360204 EL 2023-11-05 </c:v>
                  </c:pt>
                  <c:pt idx="260">
                    <c:v>Apple pay: COMPRA EN ALCAMPO S A MORATALAZ, CON LA TARJETA : 5489133210353833 EL 2023-11-05 </c:v>
                  </c:pt>
                  <c:pt idx="261">
                    <c:v>Apple pay: COMPRA EN BOLUDITAS MORATALAZ, CON LA TARJETA : 5489133210353833 EL 2023-11-05 </c:v>
                  </c:pt>
                  <c:pt idx="262">
                    <c:v>Apple pay: COMPRA EN METRO DE MADRID S.A., CON LA TARJETA : 5489133210353833 EL 2023-11-05 </c:v>
                  </c:pt>
                  <c:pt idx="263">
                    <c:v>COMPRA EN APP CRTM, CON LA TARJETA : 5489133208360204 EL 2023-11-05 </c:v>
                  </c:pt>
                  <c:pt idx="264">
                    <c:v>TRANSFERENCIA A FAVOR DE Servicio De Entrega Rápida Courier Expre CONCEPTO: 1000278 </c:v>
                  </c:pt>
                  <c:pt idx="265">
                    <c:v>Apple pay: COMPRA EN ARAMARK 4X CAF CAMPUS PRI, CON LA TARJETA : 5489133210353833 EL 2023-11-07 </c:v>
                  </c:pt>
                  <c:pt idx="266">
                    <c:v>Apple pay: COMPRA EN MERCADONA MANUEL MACHADO, CON LA TARJETA : 5489133208360204 EL 2023-11-07 </c:v>
                  </c:pt>
                  <c:pt idx="267">
                    <c:v>Apple pay: COMPRA EN STARBUCKS PRINCESA 40 MAD, CON LA TARJETA : 5489133210353833 EL 2023-11-07 </c:v>
                  </c:pt>
                  <c:pt idx="268">
                    <c:v>RECIBO IBERDROLA CLIENTES, S.A.U Nº RECIBO 0073 0100 755 CBSJJVJ REF. MANDATO 286734314000 </c:v>
                  </c:pt>
                  <c:pt idx="269">
                    <c:v>Apple pay: COMPRA EN ALLIANCE VENDING, CON LA TARJETA : 5489133210353833 EL 2023-11-08 </c:v>
                  </c:pt>
                  <c:pt idx="270">
                    <c:v>Apple pay: COMPRA EN MAISON KAYSER, CON LA TARJETA : 5489133210353833 EL 2023-11-08 </c:v>
                  </c:pt>
                  <c:pt idx="271">
                    <c:v>Apple pay: COMPRA EN MANOLO BAKES, CON LA TARJETA : 5489133210353833 EL 2023-11-08 </c:v>
                  </c:pt>
                  <c:pt idx="272">
                    <c:v>Apple pay: COMPRA EN NYX*NORDISSOCIALCONSUL, CON LA TARJETA : 5489133210353833 EL 2023-11-06 </c:v>
                  </c:pt>
                  <c:pt idx="273">
                    <c:v>Apple pay: COMPRA EN TIERRA BURRITOS QUEVEDO, CON LA TARJETA : 5489133210353833 EL 2023-11-08 </c:v>
                  </c:pt>
                  <c:pt idx="274">
                    <c:v>RECIBO IBERDROLA CLIENTES, S.A.U Nº RECIBO 0073 0100 755 CBTGWDG REF. MANDATO 275734314000 </c:v>
                  </c:pt>
                  <c:pt idx="275">
                    <c:v>Apple pay: COMPRA EN ALCAMPO S A MORATALAZ, CON LA TARJETA : 5489133208122208 EL 2023-11-09 </c:v>
                  </c:pt>
                  <c:pt idx="276">
                    <c:v>Apple pay: COMPRA EN ALCAMPO S A MORATALAZ, CON LA TARJETA : 5489133208360204 EL 2023-11-09 </c:v>
                  </c:pt>
                  <c:pt idx="277">
                    <c:v>Apple pay: COMPRA EN BOUTIQUE LINDT GOYA, CON LA TARJETA : 5489133208122208 EL 2023-11-09 </c:v>
                  </c:pt>
                  <c:pt idx="278">
                    <c:v>Apple pay: COMPRA EN MC DONALD'S MONTERA, CON LA TARJETA : 5489133210353833 EL 2023-11-09 </c:v>
                  </c:pt>
                  <c:pt idx="279">
                    <c:v>Apple pay: COMPRA EN PERFUMERIA PRIMOR, CON LA TARJETA : 5489133208122208 EL 2023-11-09 </c:v>
                  </c:pt>
                  <c:pt idx="280">
                    <c:v>Apple pay: COMPRA EN PEZ TORTILLA ESPOZ M, CON LA TARJETA : 5489133210353833 EL 2023-11-09 </c:v>
                  </c:pt>
                  <c:pt idx="281">
                    <c:v>Apple pay: COMPRA EN THE COOKIE LAB, CON LA TARJETA : 5489133210353833 EL 2023-11-09 </c:v>
                  </c:pt>
                  <c:pt idx="282">
                    <c:v>Apple pay: COMPRA EN VENETA GELATO ITALIANO, CON LA TARJETA : 5489133210353833 EL 2023-11-09 </c:v>
                  </c:pt>
                  <c:pt idx="283">
                    <c:v>COMPRA EN APP CRTM, CON LA TARJETA : 5489133208360204 EL 2023-11-09 </c:v>
                  </c:pt>
                  <c:pt idx="284">
                    <c:v>COMPRA EN GALIPAN, CON LA TARJETA : 5489133210353833 EL 2023-11-09 </c:v>
                  </c:pt>
                  <c:pt idx="285">
                    <c:v>Apple pay: COMPRA EN HIPERBAZAR, CON LA TARJETA : 5489133208122208 EL 2023-11-10 </c:v>
                  </c:pt>
                  <c:pt idx="286">
                    <c:v>Apple pay: COMPRA EN RESTAURANTE ACUARELA, CON LA TARJETA : 5489133210353833 EL 2023-11-10 </c:v>
                  </c:pt>
                  <c:pt idx="287">
                    <c:v>Apple pay: COMPRA EN ALCAMPO S A MORATALAZ, CON LA TARJETA : 5489133210353833 EL 2023-11-11 </c:v>
                  </c:pt>
                  <c:pt idx="288">
                    <c:v>Apple pay: COMPRA EN MERCADONA MANUEL MACHADO, CON LA TARJETA : 5489133208360204 EL 2023-11-11 </c:v>
                  </c:pt>
                  <c:pt idx="289">
                    <c:v>Apple pay: COMPRA EN ALCAMPO S A MORATALAZ, CON LA TARJETA : 5489133208122208 EL 2023-11-12 </c:v>
                  </c:pt>
                  <c:pt idx="290">
                    <c:v>Apple pay: COMPRA EN PRIMARK GRAN VIA, CON LA TARJETA : 5489133208122208 EL 2023-11-09 </c:v>
                  </c:pt>
                  <c:pt idx="291">
                    <c:v>Apple pay: COMPRA EN BURGER KING QUEVEDO, CON LA TARJETA : 5489133208122208 EL 2023-11-14 </c:v>
                  </c:pt>
                  <c:pt idx="292">
                    <c:v>RECIBO UNIVERSIDAD NEBRIJA Nº RECIBO 0073 0100 755 CBWYYGV REF. MANDATO UNNEACA0021984800039925 </c:v>
                  </c:pt>
                  <c:pt idx="293">
                    <c:v>Apple pay: COMPRA EN MERCADONA MANUEL MACHADO, CON LA TARJETA : 5489133208360204 EL 2023-11-15 </c:v>
                  </c:pt>
                  <c:pt idx="294">
                    <c:v>Apple pay: COMPRA EN BURGER KING QUEVEDO, CON LA TARJETA : 5489133208122208 EL 2023-11-16 </c:v>
                  </c:pt>
                  <c:pt idx="295">
                    <c:v>Apple pay: COMPRA EN ALCAMPO S A MORATALAZ, CON LA TARJETA : 5489133208360204 EL 2023-11-17 </c:v>
                  </c:pt>
                  <c:pt idx="296">
                    <c:v>Apple pay: COMPRA EN ALCAMPO S A MORATALAZ, CON LA TARJETA : 5489133208122208 EL 2023-11-18 </c:v>
                  </c:pt>
                  <c:pt idx="297">
                    <c:v>Apple pay: COMPRA EN ALCAMPO S A MORATALAZ, CON LA TARJETA : 5489133208360204 EL 2023-11-18 </c:v>
                  </c:pt>
                  <c:pt idx="298">
                    <c:v>Apple pay: COMPRA EN MCDONALDS-MORATALAZ, CON LA TARJETA : 5489133210353833 EL 2023-11-18 </c:v>
                  </c:pt>
                  <c:pt idx="299">
                    <c:v>Apple pay: COMPRA EN OFICINA NUEVOS MINISTERIO, CON LA TARJETA : 5489133210353833 EL 2023-11-18 </c:v>
                  </c:pt>
                  <c:pt idx="300">
                    <c:v>Apple pay: COMPRA EN ZARA MADRID VAGUADA A34, CON LA TARJETA : 5489133210353833 EL 2023-11-18 </c:v>
                  </c:pt>
                  <c:pt idx="301">
                    <c:v>COMPRA EN EL CORTE INGLES-DEPARTAM., CON LA TARJETA : 5489133210353833 EL 2023-11-18 </c:v>
                  </c:pt>
                  <c:pt idx="302">
                    <c:v>COMPRA EN METRO DE MADRID S.A., CON LA TARJETA : 5489133210353833 EL 2023-11-18 </c:v>
                  </c:pt>
                  <c:pt idx="303">
                    <c:v>Apple pay: COMPRA EN ALCAMPO S A MORATALAZ, CON LA TARJETA : 5489133208122208 EL 2023-11-19 </c:v>
                  </c:pt>
                  <c:pt idx="304">
                    <c:v>Apple pay: COMPRA EN ALCAMPO S A MORATALAZ, CON LA TARJETA : 5489133208360204 EL 2023-11-19 </c:v>
                  </c:pt>
                  <c:pt idx="305">
                    <c:v>Apple pay: COMPRA EN PUNTO ENTRE ARROYOS, CON LA TARJETA : 5489133210353833 EL 2023-11-19 </c:v>
                  </c:pt>
                  <c:pt idx="306">
                    <c:v>Apple pay: COMPRA EN STARBUCKS REINA SOFIA, CON LA TARJETA : 5489133210353833 EL 2023-11-19 </c:v>
                  </c:pt>
                  <c:pt idx="307">
                    <c:v>BIZUM A FAVOR DE NICOLAS PEREZ PANTO CONCEPTO: comida metro mama </c:v>
                  </c:pt>
                  <c:pt idx="308">
                    <c:v>Apple pay: COMPRA EN ALCAMPO S A MORATALAZ, CON LA TARJETA : 5489133208122208 EL 2023-11-20 </c:v>
                  </c:pt>
                  <c:pt idx="309">
                    <c:v>Apple pay: COMPRA EN MERCADONA MANUEL MACHADO, CON LA TARJETA : 5489133210353833 EL 2023-11-20 </c:v>
                  </c:pt>
                  <c:pt idx="310">
                    <c:v>COMPRA EN NETFLIX.COM, CON LA TARJETA : 5489133208360204 EL 2023-11-18 </c:v>
                  </c:pt>
                  <c:pt idx="311">
                    <c:v>COMPRA EN UBER *EATS, CON LA TARJETA : 5489133210353833 EL 2023-11-16 </c:v>
                  </c:pt>
                  <c:pt idx="312">
                    <c:v>DISPOSICION EN CAJERO CON LA TARJETA 5489133208360204, COMISION 0,00, EL 2023-11-20 </c:v>
                  </c:pt>
                  <c:pt idx="313">
                    <c:v>TRANSFERENCIA A FAVOR DE Nicolás Pérez CONCEPTO: Navidad con mamá </c:v>
                  </c:pt>
                  <c:pt idx="314">
                    <c:v>Apple pay: COMPRA EN Glovo 19NOV M1M6GPDP, CON LA TARJETA : 5489133210353833 EL 2023-11-19 </c:v>
                  </c:pt>
                  <c:pt idx="315">
                    <c:v>Apple pay: COMPRA EN SUMA, CON LA TARJETA : 5489133210353833 EL 2023-11-22 </c:v>
                  </c:pt>
                  <c:pt idx="316">
                    <c:v>COMPRA EN AMZN MKTP ES*HI32W1TM4, CON LA TARJETA : 5489133210353833 EL 2023-11-19 </c:v>
                  </c:pt>
                  <c:pt idx="317">
                    <c:v>RECIBO ORANGE ESPAGNE S.A. Nº RECIBO 0073 0100 755 CBYGSPS REF. MANDATO OSP202308KENAN02276921506 </c:v>
                  </c:pt>
                  <c:pt idx="318">
                    <c:v>Apple pay: COMPRA EN MERCADONA MANUEL MACHADO, CON LA TARJETA : 5489133208360204 EL 2023-11-23 </c:v>
                  </c:pt>
                  <c:pt idx="319">
                    <c:v>Apple pay: COMPRA EN ALCAMPO S A MORATALAZ, CON LA TARJETA : 5489133208360204 EL 2023-11-24 </c:v>
                  </c:pt>
                  <c:pt idx="320">
                    <c:v>Apple pay: COMPRA EN Glovo 22NOV MA3DK7FZ, CON LA TARJETA : 5489133210353833 EL 2023-11-22 </c:v>
                  </c:pt>
                  <c:pt idx="321">
                    <c:v>Apple pay: COMPRA EN HIPERBAZAR, CON LA TARJETA : 5489133208122208 EL 2023-11-24 </c:v>
                  </c:pt>
                  <c:pt idx="322">
                    <c:v>Apple pay: COMPRA EN KFC MORATALAZ 124, CON LA TARJETA : 5489133210353833 EL 2023-11-24 </c:v>
                  </c:pt>
                  <c:pt idx="323">
                    <c:v>Apple pay: COMPRA EN ALCAMPO S A MORATALAZ, CON LA TARJETA : 5489133208122208 EL 2023-11-25 </c:v>
                  </c:pt>
                  <c:pt idx="324">
                    <c:v>Apple pay: COMPRA EN MARKET CUINA FRESCA, CON LA TARJETA : 5489133210353833 EL 2023-11-25 </c:v>
                  </c:pt>
                  <c:pt idx="325">
                    <c:v>Apple pay: COMPRA EN MERCADO DE MOTORES, CON LA TARJETA : 5489133210353833 EL 2023-11-25 </c:v>
                  </c:pt>
                  <c:pt idx="326">
                    <c:v>Apple pay: COMPRA EN O'MEXILLON, CON LA TARJETA : 5489133210353833 EL 2023-11-25 </c:v>
                  </c:pt>
                  <c:pt idx="327">
                    <c:v>Apple pay: COMPRA EN IKEA GOYA FOOD, CON LA TARJETA : 5489133210353833 EL 2023-11-26 </c:v>
                  </c:pt>
                  <c:pt idx="328">
                    <c:v>Apple pay: COMPRA EN IKEA GOYA HFB, CON LA TARJETA : 5489133208122208 EL 2023-11-26 </c:v>
                  </c:pt>
                  <c:pt idx="329">
                    <c:v>Apple pay: COMPRA EN LOS TORREZNOS, CON LA TARJETA : 5489133210353833 EL 2023-11-26 </c:v>
                  </c:pt>
                  <c:pt idx="330">
                    <c:v>COMPRA EN EL CORTE INGLES-DEPARTAM., CON LA TARJETA : 5489133210353833 EL 2023-11-26 </c:v>
                  </c:pt>
                  <c:pt idx="331">
                    <c:v>Apple pay: COMPRA EN HIPERBAZAR, CON LA TARJETA : 5489133208122208 EL 2023-11-27 </c:v>
                  </c:pt>
                  <c:pt idx="332">
                    <c:v>Apple pay: COMPRA EN PRIMOR GRAN VIA, CON LA TARJETA : 5489133208122208 EL 2023-11-27 </c:v>
                  </c:pt>
                  <c:pt idx="333">
                    <c:v>Apple pay: COMPRA EN PUNTO ENTRE ARROYOS, CON LA TARJETA : 5489133208122208 EL 2023-11-27 </c:v>
                  </c:pt>
                  <c:pt idx="334">
                    <c:v>Apple pay: COMPRA EN RODILLA CALLAO, CON LA TARJETA : 5489133208122208 EL 2023-11-27 </c:v>
                  </c:pt>
                  <c:pt idx="335">
                    <c:v>COMPRA EN ALLIANCE VENDING, CON LA TARJETA : 5489133210353833 EL 2023-11-27 </c:v>
                  </c:pt>
                  <c:pt idx="336">
                    <c:v>COMPRA EN AMZN MKTP ES*HI08Q09I4, CON LA TARJETA : 5489133210353833 EL 2023-11-24 </c:v>
                  </c:pt>
                  <c:pt idx="337">
                    <c:v>COMPRA EN AMZN MKTP ES*HI5TU5YY4, CON LA TARJETA : 5489133210353833 EL 2023-11-25 </c:v>
                  </c:pt>
                  <c:pt idx="338">
                    <c:v>COMPRA EN APPLE.COM/BILL, CON LA TARJETA : 5489133208360204 EL 2023-11-25 </c:v>
                  </c:pt>
                  <c:pt idx="339">
                    <c:v>COMPRA EN GESTION DE MAQUINAS, CON LA TARJETA : 5489133210353833 EL 2023-11-27 </c:v>
                  </c:pt>
                  <c:pt idx="340">
                    <c:v>Apple pay: COMPRA EN PASTELERIA EL PASO, CON LA TARJETA : 5489133210353833 EL 2023-11-28 </c:v>
                  </c:pt>
                  <c:pt idx="341">
                    <c:v>COMPRA EN EL CORTE INGLES DEPARTAM., CON LA TARJETA : 5489133210353833 EL 2023-11-28 </c:v>
                  </c:pt>
                  <c:pt idx="342">
                    <c:v>Apple pay: COMPRA EN ALCAMPO S A MORATALAZ, CON LA TARJETA : 5489133208360204 EL 2023-11-29 </c:v>
                  </c:pt>
                  <c:pt idx="343">
                    <c:v>Apple pay: COMPRA EN MERCADONA MANUEL MACHADO, CON LA TARJETA : 5489133208360204 EL 2023-11-29 </c:v>
                  </c:pt>
                  <c:pt idx="344">
                    <c:v>Apple pay: COMPRA EN YULI, CON LA TARJETA : 5489133210353833 EL 2023-11-29 </c:v>
                  </c:pt>
                  <c:pt idx="345">
                    <c:v>COMPRA EN EL CORTE INGLES DEPARTAM., CON LA TARJETA : 5489133210353833 EL 2023-11-29 </c:v>
                  </c:pt>
                  <c:pt idx="346">
                    <c:v>COMPRA EN UBER *TRIP, CON LA TARJETA : 5489133210353833 EL 2023-11-27 </c:v>
                  </c:pt>
                  <c:pt idx="347">
                    <c:v>COMPRA EN WWW.AMAZON* 404-546203, CON LA TARJETA : 5489133210353833 EL 2023-11-27 </c:v>
                  </c:pt>
                  <c:pt idx="348">
                    <c:v>Apple pay: COMPRA EN MINBER, CON LA TARJETA : 5489133210353833 EL 2023-11-30 </c:v>
                  </c:pt>
                  <c:pt idx="349">
                    <c:v>RECIBO CAIXABANK PAYMENTS CONSUMER, E.f.c., E Nº RECIBO 0073 0100 755 CCBLGMM REF. MANDATO 202307581</c:v>
                  </c:pt>
                  <c:pt idx="350">
                    <c:v>RECIBO CAIXABANK PAYMENTS CONSUMER, E.f.c., E Nº RECIBO 0073 0100 755 CCBLGTG REF. MANDATO 202308211</c:v>
                  </c:pt>
                  <c:pt idx="351">
                    <c:v>RECIBO CAIXABANK PAYMENTS CONSUMER, E.f.c., E Nº RECIBO 0073 0100 755 CCBLHKR REF. MANDATO 202309651</c:v>
                  </c:pt>
                  <c:pt idx="352">
                    <c:v>Apple pay: COMPRA EN KFC MORATALAZ 124, CON LA TARJETA : 5489133210353833 EL 2023-12-01 </c:v>
                  </c:pt>
                  <c:pt idx="353">
                    <c:v>Apple pay: COMPRA EN LA TORTILLA DE PERICO, CON LA TARJETA : 5489133210353833 EL 2023-12-01 </c:v>
                  </c:pt>
                  <c:pt idx="354">
                    <c:v>Apple pay: COMPRA EN MCDONALDS-MORATALAZ, CON LA TARJETA : 5489133210353833 EL 2023-12-01 </c:v>
                  </c:pt>
                  <c:pt idx="355">
                    <c:v>Apple pay: COMPRA EN PEZ TORTILLA ESPOZ M, CON LA TARJETA : 5489133210353833 EL 2023-12-01 </c:v>
                  </c:pt>
                  <c:pt idx="356">
                    <c:v>Apple pay: COMPRA EN Revolut**7501*, CON LA TARJETA : 5489133208122208 EL 2023-11-29 </c:v>
                  </c:pt>
                  <c:pt idx="357">
                    <c:v>COMPRA EN KINDLE SVCS*HW5ZB55N4, CON LA TARJETA : 5489133210353833 EL 2023-11-29 </c:v>
                  </c:pt>
                  <c:pt idx="358">
                    <c:v>RECIBO SANITAS S A DE SEGUROS Nº RECIBO 0073 0100 755 CBZMHTQ REF. MANDATO 800018385362 </c:v>
                  </c:pt>
                  <c:pt idx="359">
                    <c:v>TRANSFERENCIA A FAVOR DE Jesús Gonzalez CONCEPTO: Alquiler mes octubre 2023 </c:v>
                  </c:pt>
                  <c:pt idx="360">
                    <c:v>Apple pay: COMPRA EN 100 MONTADITOS VAGUADA, CON LA TARJETA : 5489133210353833 EL 2023-12-03 </c:v>
                  </c:pt>
                  <c:pt idx="361">
                    <c:v>Apple pay: COMPRA EN ALCAMPO S A MORATALAZ, CON LA TARJETA : 5489133208360204 EL 2023-12-03 </c:v>
                  </c:pt>
                  <c:pt idx="362">
                    <c:v>Apple pay: COMPRA EN DECATHLON CITY LA VAGUADA, CON LA TARJETA : 5489133210353833 EL 2023-12-03 </c:v>
                  </c:pt>
                  <c:pt idx="363">
                    <c:v>Apple pay: COMPRA EN ESTANCO J.I. PALACIOS BUE, CON LA TARJETA : 5489133210353833 EL 2023-12-03 </c:v>
                  </c:pt>
                  <c:pt idx="364">
                    <c:v>Apple pay: COMPRA EN IKEA LA GAVIA FOOD, CON LA TARJETA : 5489133210353833 EL 2023-12-02 </c:v>
                  </c:pt>
                  <c:pt idx="365">
                    <c:v>Apple pay: COMPRA EN IKEA LA GAVIA HFB, CON LA TARJETA : 5489133210353833 EL 2023-12-02 </c:v>
                  </c:pt>
                  <c:pt idx="366">
                    <c:v>Apple pay: COMPRA EN MERCADONA MANUEL MACHADO, CON LA TARJETA : 5489133210353833 EL 2023-12-02 </c:v>
                  </c:pt>
                  <c:pt idx="367">
                    <c:v>Apple pay: COMPRA EN PANISHOP DE LOS VINATEROS, CON LA TARJETA : 5489133208360204 EL 2023-12-04 </c:v>
                  </c:pt>
                  <c:pt idx="368">
                    <c:v>Apple pay: COMPRA EN SPRINGFIELD WOMEN, CON LA TARJETA : 5489133210353833 EL 2023-12-03 </c:v>
                  </c:pt>
                  <c:pt idx="369">
                    <c:v>COMPRA EN WWW.AMAZON* 404-102691, CON LA TARJETA : 5489133210353833 EL 2023-12-01 </c:v>
                  </c:pt>
                  <c:pt idx="370">
                    <c:v>TRANSFERENCIA A FAVOR DE IBKR CONCEPTO: Inversiones Noviembre y Diciembre </c:v>
                  </c:pt>
                  <c:pt idx="371">
                    <c:v>Apple pay: COMPRA EN ALCAMPO S A MORATALAZ, CON LA TARJETA : 5489133208360204 EL 2023-12-05 </c:v>
                  </c:pt>
                  <c:pt idx="372">
                    <c:v>Apple pay: COMPRA EN ALCAMPO S A MORATALAZ, CON LA TARJETA : 5489133210353833 EL 2023-12-05 </c:v>
                  </c:pt>
                  <c:pt idx="373">
                    <c:v>Apple pay: COMPRA EN GESTION DE MAQUINAS, CON LA TARJETA : 5489133210353833 EL 2023-12-05 </c:v>
                  </c:pt>
                  <c:pt idx="374">
                    <c:v>Apple pay: COMPRA EN MERCADONA MANUEL MACHADO, CON LA TARJETA : 5489133208360204 EL 2023-12-05 </c:v>
                  </c:pt>
                  <c:pt idx="375">
                    <c:v>Apple pay: COMPRA EN NORMALES0101 MA, CON LA TARJETA : 5489133208360204 EL 2023-12-02 </c:v>
                  </c:pt>
                  <c:pt idx="376">
                    <c:v>Apple pay: COMPRA EN TIERRA BURRITOS, CON LA TARJETA : 5489133210353833 EL 2023-12-05 </c:v>
                  </c:pt>
                  <c:pt idx="377">
                    <c:v>COMPRA EN APP CRTM, CON LA TARJETA : 5489133208360204 EL 2023-12-05 </c:v>
                  </c:pt>
                  <c:pt idx="378">
                    <c:v>Apple pay: COMPRA EN BAR PASCUAL, CON LA TARJETA : 5489133210353833 EL 2023-12-06 </c:v>
                  </c:pt>
                  <c:pt idx="379">
                    <c:v>Apple pay: COMPRA EN FARO DE MONCLOA, CON LA TARJETA : 5489133210353833 EL 2023-12-06 </c:v>
                  </c:pt>
                  <c:pt idx="380">
                    <c:v>Apple pay: COMPRA EN PANOD, CON LA TARJETA : 5489133210353833 EL 2023-12-07 </c:v>
                  </c:pt>
                  <c:pt idx="381">
                    <c:v>BIZUM A FAVOR DE RICARDO PAZ RODRIGUEZ CONCEPTO: padel 0612 </c:v>
                  </c:pt>
                  <c:pt idx="382">
                    <c:v>COMPRA EN ACTIVIDADES CULTURALES WE, CON LA TARJETA : 5489133210353833 EL 2023-12-07 </c:v>
                  </c:pt>
                  <c:pt idx="383">
                    <c:v>COMPRA EN EL CORTE INGLES DEPARTAM., CON LA TARJETA : 5489133208122208 EL 2023-12-06 </c:v>
                  </c:pt>
                  <c:pt idx="384">
                    <c:v>COMPRA EN HTTPS://PARQUEMAGICASNAVI, CON LA TARJETA : 5489133210353833 EL 2023-12-07 </c:v>
                  </c:pt>
                  <c:pt idx="385">
                    <c:v>TRANSFERENCIA A FAVOR DE PEREZ PANTO NICOLAS </c:v>
                  </c:pt>
                  <c:pt idx="386">
                    <c:v>Apple pay: COMPRA EN ALCAMPO S A MORATALAZ, CON LA TARJETA : 5489133208360204 EL 2023-12-10 </c:v>
                  </c:pt>
                  <c:pt idx="387">
                    <c:v>Apple pay: COMPRA EN ALLIANCE VENDING, CON LA TARJETA : 5489133210353833 EL 2023-12-11 </c:v>
                  </c:pt>
                  <c:pt idx="388">
                    <c:v>Apple pay: COMPRA EN GOXO MAITIA, S.L., CON LA TARJETA : 5489133210353833 EL 2023-12-10 </c:v>
                  </c:pt>
                  <c:pt idx="389">
                    <c:v>Apple pay: COMPRA EN PASTELERIA EL PASO, CON LA TARJETA : 5489133210353833 EL 2023-12-11 </c:v>
                  </c:pt>
                  <c:pt idx="390">
                    <c:v>Apple pay: COMPRA EN RENFE CERCANIAS TNA 28 5, CON LA TARJETA : 5489133210353833 EL 2023-12-09 </c:v>
                  </c:pt>
                  <c:pt idx="391">
                    <c:v>Apple pay: COMPRA EN SONRISAS Y ADRENALINA, CON LA TARJETA : 5489133210353833 EL 2023-12-09 </c:v>
                  </c:pt>
                  <c:pt idx="392">
                    <c:v>Apple pay: COMPRA EN SUCRE &amp; SALE, CON LA TARJETA : 5489133210353833 EL 2023-12-09 </c:v>
                  </c:pt>
                  <c:pt idx="393">
                    <c:v>Apple pay: COMPRA EN TGB OASIZ (CC OASIZ), CON LA TARJETA : 5489133210353833 EL 2023-12-09 </c:v>
                  </c:pt>
                  <c:pt idx="394">
                    <c:v>Apple pay: COMPRA EN VR AIRSOFT, CON LA TARJETA : 5489133210353833 EL 2023-12-09 </c:v>
                  </c:pt>
                  <c:pt idx="395">
                    <c:v>Apple pay: COMPRA EN ZAPSHOP RIO 2, CON LA TARJETA : 5489133208122208 EL 2023-12-10 </c:v>
                  </c:pt>
                  <c:pt idx="396">
                    <c:v>Apple pay: COMPRA EN ZARA, CON LA TARJETA : 5489133208122208 EL 2023-12-10 </c:v>
                  </c:pt>
                  <c:pt idx="397">
                    <c:v>COMPRA EN APP CRTM, CON LA TARJETA : 5489133208360204 EL 2023-12-09 </c:v>
                  </c:pt>
                  <c:pt idx="398">
                    <c:v>COMPRA EN EL CORTE INGLES DEPARTAM., CON LA TARJETA : 5489133210353833 EL 2023-12-11 </c:v>
                  </c:pt>
                  <c:pt idx="399">
                    <c:v>COMPRA EN HIPERBAZAR, CON LA TARJETA : 5489133210353833 EL 2023-12-08 </c:v>
                  </c:pt>
                  <c:pt idx="400">
                    <c:v>RECIBO TotalEnergies ClientesSAU Nº RECIBO 0073 0100 755 CCGBYHL REF. MANDATO NCESIGS241020230000000</c:v>
                  </c:pt>
                  <c:pt idx="401">
                    <c:v>RECIBO UNIVERSIDAD NEBRIJA Nº RECIBO 0073 0100 755 CCFLYBW REF. MANDATO UNNEACA0021984800039925 </c:v>
                  </c:pt>
                  <c:pt idx="402">
                    <c:v>TRANSFERENCIA A FAVOR DE Nicolás Pérez CONCEPTO: Salidas navideñas </c:v>
                  </c:pt>
                  <c:pt idx="403">
                    <c:v>Apple pay: COMPRA EN ALLIANCE VENDING, CON LA TARJETA : 5489133210353833 EL 2023-12-12 </c:v>
                  </c:pt>
                  <c:pt idx="404">
                    <c:v>Apple pay: COMPRA EN MERCADONA MANUEL MACHADO, CON LA TARJETA : 5489133208122208 EL 2023-12-12 </c:v>
                  </c:pt>
                  <c:pt idx="405">
                    <c:v>Apple pay: COMPRA EN PANISHOP DE LOS VINATEROS, CON LA TARJETA : 5489133210353833 EL 2023-12-12 </c:v>
                  </c:pt>
                  <c:pt idx="406">
                    <c:v>COMPRA EN FARMACIA ENTREARROYOS1, CON LA TARJETA : 5489133210353833 EL 2023-12-12 </c:v>
                  </c:pt>
                  <c:pt idx="407">
                    <c:v>Apple pay: COMPRA EN MARKET AGUILERA, CON LA TARJETA : 5489133210353833 EL 2023-12-13 </c:v>
                  </c:pt>
                  <c:pt idx="408">
                    <c:v>COMPRA EN GESTION DE MAQUINAS, CON LA TARJETA : 5489133210353833 EL 2023-12-13 </c:v>
                  </c:pt>
                  <c:pt idx="409">
                    <c:v>Apple pay: COMPRA EN FARMACIA ANA DE DIEGO LOP, CON LA TARJETA : 5489133208122208 EL 2023-12-14 </c:v>
                  </c:pt>
                  <c:pt idx="410">
                    <c:v>Apple pay: COMPRA EN FARMACIA ENTREARROYOS1, CON LA TARJETA : 5489133208122208 EL 2023-12-14 </c:v>
                  </c:pt>
                  <c:pt idx="411">
                    <c:v>Apple pay: COMPRA EN FARMACIA ENTREARROYOS1, CON LA TARJETA : 5489133208122208 EL 2023-12-15 </c:v>
                  </c:pt>
                  <c:pt idx="412">
                    <c:v>Apple pay: COMPRA EN NYX*NORDISSOCIALCONSUL, CON LA TARJETA : 5489133210353833 EL 2023-12-12 </c:v>
                  </c:pt>
                  <c:pt idx="413">
                    <c:v>Apple pay: COMPRA EN NYX*NORDISSOCIALCONSUL, CON LA TARJETA : 5489133210353833 EL 2023-12-13 </c:v>
                  </c:pt>
                  <c:pt idx="414">
                    <c:v>Apple pay: COMPRA EN ALCAMPO S A MORATALAZ, CON LA TARJETA : 5489133208122208 EL 2023-12-17 </c:v>
                  </c:pt>
                  <c:pt idx="415">
                    <c:v>Apple pay: COMPRA EN ALCAMPO S A MORATALAZ, CON LA TARJETA : 5489133208360204 EL 2023-12-17 </c:v>
                  </c:pt>
                  <c:pt idx="416">
                    <c:v>Apple pay: COMPRA EN ARAMARK 4X CAF CAMPUS PRI, CON LA TARJETA : 5489133210353833 EL 2023-12-18 </c:v>
                  </c:pt>
                  <c:pt idx="417">
                    <c:v>Apple pay: COMPRA EN DOLCEMANIA ATOCHA, CON LA TARJETA : 5489133208122208 EL 2023-12-18 </c:v>
                  </c:pt>
                  <c:pt idx="418">
                    <c:v>Apple pay: COMPRA EN Glovo 15DEC M43HRWPF, CON LA TARJETA : 5489133210353833 EL 2023-12-15 </c:v>
                  </c:pt>
                  <c:pt idx="419">
                    <c:v>Apple pay: COMPRA EN MARKET AGUILERA, CON LA TARJETA : 5489133210353833 EL 2023-12-18 </c:v>
                  </c:pt>
                  <c:pt idx="420">
                    <c:v>Apple pay: COMPRA EN MCDONALDS-MORATALAZ, CON LA TARJETA : 5489133210353833 EL 2023-12-16 </c:v>
                  </c:pt>
                  <c:pt idx="421">
                    <c:v>Apple pay: COMPRA EN MERCADONA MANUEL MACHADO, CON LA TARJETA : 5489133208360204 EL 2023-12-16 </c:v>
                  </c:pt>
                  <c:pt idx="422">
                    <c:v>Apple pay: COMPRA EN PANISHOP DE LOS VINATEROS, CON LA TARJETA : 5489133210353833 EL 2023-12-17 </c:v>
                  </c:pt>
                  <c:pt idx="423">
                    <c:v>COMPRA EN MNE*95018797Moneynet_S, CON LA TARJETA : 5489133210353833 EL 2023-12-14 </c:v>
                  </c:pt>
                  <c:pt idx="424">
                    <c:v>TRANSFERENCIA A FAVOR DE IBKR CONCEPTO: U6384508 / NICOLAS D Perez </c:v>
                  </c:pt>
                  <c:pt idx="425">
                    <c:v>Apple pay: COMPRA EN ALFREDOS PASTA, CON LA TARJETA : 5489133210353833 EL 2023-12-19 </c:v>
                  </c:pt>
                  <c:pt idx="426">
                    <c:v>Apple pay: COMPRA EN CRUSTO SL, CON LA TARJETA : 5489133210353833 EL 2023-12-19 </c:v>
                  </c:pt>
                  <c:pt idx="427">
                    <c:v>Apple pay: COMPRA EN TAXI LIC. 1441, CON LA TARJETA : 5489133208122208 EL 2023-12-19 </c:v>
                  </c:pt>
                  <c:pt idx="428">
                    <c:v>COMPRA EN Netflix.com, CON LA TARJETA : 5489133208360204 EL 2023-12-18 </c:v>
                  </c:pt>
                  <c:pt idx="429">
                    <c:v>Apple pay: COMPRA EN FARMACIA ENTREARROYOS1, CON LA TARJETA : 5489133208122208 EL 2023-12-20 </c:v>
                  </c:pt>
                  <c:pt idx="430">
                    <c:v>Apple pay: COMPRA EN MERCADONA MANUEL MACHADO, CON LA TARJETA : 5489133208360204 EL 2023-12-20 </c:v>
                  </c:pt>
                  <c:pt idx="431">
                    <c:v>Apple pay: COMPRA EN UBR* PENDING.UBER.COM, CON LA TARJETA : 5489133208122208 EL 2023-12-17 </c:v>
                  </c:pt>
                  <c:pt idx="432">
                    <c:v>LIQUIDACION DEL CONTRATO 4326161 300 </c:v>
                  </c:pt>
                  <c:pt idx="433">
                    <c:v>Apple pay: COMPRA EN CIBER LOCUTORIO VINATEROS, CON LA TARJETA : 5489133210353833 EL 2023-12-21 </c:v>
                  </c:pt>
                  <c:pt idx="434">
                    <c:v>Apple pay: COMPRA EN CORTEFIEL, CON LA TARJETA : 5489133210353833 EL 2023-12-19 </c:v>
                  </c:pt>
                  <c:pt idx="435">
                    <c:v>Apple pay: COMPRA EN MERCADONA MANUEL MACHADO, CON LA TARJETA : 5489133208360204 EL 2023-12-21 </c:v>
                  </c:pt>
                  <c:pt idx="436">
                    <c:v>RECIBO ORANGE ESPAGNE S.A. Nº RECIBO 0073 0100 755 CCJDDWQ REF. MANDATO OSP202308KENAN02276921506 </c:v>
                  </c:pt>
                  <c:pt idx="437">
                    <c:v>Apple pay: COMPRA EN ALCAMPO S A MORATALAZ, CON LA TARJETA : 5489133208360204 EL 2023-12-22 </c:v>
                  </c:pt>
                  <c:pt idx="438">
                    <c:v>Apple pay: COMPRA EN ARAMARK 4X CAF CAMPUS PRI, CON LA TARJETA : 5489133210353833 EL 2023-12-22 </c:v>
                  </c:pt>
                  <c:pt idx="439">
                    <c:v>Apple pay: COMPRA EN MERCADONA MANUEL MACHADO, CON LA TARJETA : 5489133208360204 EL 2023-12-22 </c:v>
                  </c:pt>
                  <c:pt idx="440">
                    <c:v>Apple pay: COMPRA EN ALCAMPO S A MORATALAZ, CON LA TARJETA : 5489133208122208 EL 2023-12-23 </c:v>
                  </c:pt>
                  <c:pt idx="441">
                    <c:v>Apple pay: COMPRA EN ALCAMPO S A MORATALAZ, CON LA TARJETA : 5489133208360204 EL 2023-12-23 </c:v>
                  </c:pt>
                  <c:pt idx="442">
                    <c:v>Apple pay: COMPRA EN ALCAMPO S A MORATALAZ, CON LA TARJETA : 5489133208360204 EL 2023-12-24 </c:v>
                  </c:pt>
                  <c:pt idx="443">
                    <c:v>Apple pay: COMPRA EN CASA DANI TERRAZA, CON LA TARJETA : 5489133210353833 EL 2023-12-23 </c:v>
                  </c:pt>
                  <c:pt idx="444">
                    <c:v>Apple pay: COMPRA EN MATAKO, CON LA TARJETA : 5489133210353833 EL 2023-12-26 </c:v>
                  </c:pt>
                  <c:pt idx="445">
                    <c:v>Apple pay: COMPRA EN MERCADONA MANUEL MACHADO, CON LA TARJETA : 5489133208360204 EL 2023-12-24 </c:v>
                  </c:pt>
                  <c:pt idx="446">
                    <c:v>Apple pay: COMPRA EN P.ATRACCIONE MADRID K1.TE, CON LA TARJETA : 5489133210353833 EL 2023-12-26 </c:v>
                  </c:pt>
                  <c:pt idx="447">
                    <c:v>Apple pay: COMPRA EN P.ATRACCIONES MADRID AUDI, CON LA TARJETA : 5489133210353833 EL 2023-12-26 </c:v>
                  </c:pt>
                  <c:pt idx="448">
                    <c:v>BIZUM A FAVOR DE RICARDO PAZ RODRIGUEZ CONCEPTO: gasto ensaladilla para 24 </c:v>
                  </c:pt>
                  <c:pt idx="449">
                    <c:v>COMPRA EN MERCADONA MANUEL MACHADO, CON LA TARJETA : 5489133208360204 EL 2023-12-23 </c:v>
                  </c:pt>
                  <c:pt idx="450">
                    <c:v>COMPRA EN PARQ ATRACCIONES MADRID-T, CON LA TARJETA : 5489133210353833 EL 2023-12-23 </c:v>
                  </c:pt>
                  <c:pt idx="451">
                    <c:v>Apple pay: COMPRA EN ALCAMPO S A MORATALAZ, CON LA TARJETA : 5489133208360204 EL 2023-12-27 </c:v>
                  </c:pt>
                  <c:pt idx="452">
                    <c:v>Apple pay: COMPRA EN ALCAMPO S A MORATALAZ, CON LA TARJETA : 5489133210353833 EL 2023-12-27 </c:v>
                  </c:pt>
                  <c:pt idx="453">
                    <c:v>Apple pay: COMPRA EN CAFE ESCONDITE COMERCIAL, CON LA TARJETA : 5489133210353833 EL 2023-12-27 </c:v>
                  </c:pt>
                  <c:pt idx="454">
                    <c:v>Apple pay: COMPRA EN CERVECERIA LA OFICINA, CON LA TARJETA : 5489133210353833 EL 2023-12-27 </c:v>
                  </c:pt>
                  <c:pt idx="455">
                    <c:v>Apple pay: COMPRA EN LUCIFER, CON LA TARJETA : 5489133210353833 EL 2023-12-27 </c:v>
                  </c:pt>
                  <c:pt idx="456">
                    <c:v>Apple pay: COMPRA EN MERCADONA MANUEL MACHADO, CON LA TARJETA : 5489133208360204 EL 2023-12-27 </c:v>
                  </c:pt>
                  <c:pt idx="457">
                    <c:v>Apple pay: COMPRA EN MERKAL MORATALAZ, CON LA TARJETA : 5489133208122208 EL 2023-12-27 </c:v>
                  </c:pt>
                  <c:pt idx="458">
                    <c:v>Apple pay: COMPRA EN RITMO FRUTAS, CON LA TARJETA : 5489133208360204 EL 2023-12-27 </c:v>
                  </c:pt>
                  <c:pt idx="459">
                    <c:v>COMPRA EN APP CRTM, CON LA TARJETA : 5489133208360204 EL 2023-12-27 </c:v>
                  </c:pt>
                  <c:pt idx="460">
                    <c:v>COMPRA EN APPLE.COM/BILL, CON LA TARJETA : 5489133208360204 EL 2023-12-25 </c:v>
                  </c:pt>
                  <c:pt idx="461">
                    <c:v>Apple pay: COMPRA EN ATRACCIONES CASTAN, CON LA TARJETA : 5489133210353833 EL 2023-12-28 </c:v>
                  </c:pt>
                  <c:pt idx="462">
                    <c:v>Apple pay: COMPRA EN PUNTO ENTRE ARROYOS, CON LA TARJETA : 5489133208360204 EL 2023-12-28 </c:v>
                  </c:pt>
                  <c:pt idx="463">
                    <c:v>Apple pay: COMPRA EN ALCAMPO S A MORATALAZ, CON LA TARJETA : 5489133208360204 EL 2023-12-29 </c:v>
                  </c:pt>
                  <c:pt idx="464">
                    <c:v>Apple pay: COMPRA EN MERCADONA MANUEL MACHADO, CON LA TARJETA : 5489133208360204 EL 2023-12-29 </c:v>
                  </c:pt>
                  <c:pt idx="465">
                    <c:v>Apple pay: COMPRA EN MNE*95018768Moneynet_S, CON LA TARJETA : 5489133210353833 EL 2023-12-27 </c:v>
                  </c:pt>
                  <c:pt idx="466">
                    <c:v>BIZUM A FAVOR DE RICARDO PAZ RODRIGUEZ CONCEPTO: pasticho noche vieja </c:v>
                  </c:pt>
                  <c:pt idx="467">
                    <c:v>Apple pay: COMPRA EN MCDONALDS GOYA, CON LA TARJETA : 5489133208360204 EL 2023-12-30 </c:v>
                  </c:pt>
                  <c:pt idx="468">
                    <c:v>Apple pay: COMPRA EN ALCAMPO S A MORATALAZ, CON LA TARJETA : 5489133208360204 EL 2023-12-31 </c:v>
                  </c:pt>
                  <c:pt idx="469">
                    <c:v>Apple pay: COMPRA EN MERCADONA MANUEL MACHADO, CON LA TARJETA : 5489133208360204 EL 2023-12-31 </c:v>
                  </c:pt>
                  <c:pt idx="470">
                    <c:v>TRANSFERENCIA A FAVOR DE Jesús Gonzalez CONCEPTO: Alquiler mes octubre 2023 </c:v>
                  </c:pt>
                  <c:pt idx="471">
                    <c:v>Apple pay: COMPRA EN RENFE CERCANIAS TNA 28 5, CON LA TARJETA : 5489133208122208 EL 2024-01-02 </c:v>
                  </c:pt>
                  <c:pt idx="472">
                    <c:v>Apple pay: COMPRA EN Uniqlo Europe Ltd Sucu, CON LA TARJETA : 5489133208122208 EL 2023-12-30 </c:v>
                  </c:pt>
                  <c:pt idx="473">
                    <c:v>COMPRA EN KINDLE SVCS*1P0RA6KX5, CON LA TARJETA : 5489133210353833 EL 2023-12-30 </c:v>
                  </c:pt>
                  <c:pt idx="474">
                    <c:v>RECIBO CAIXABANK PAYMENTS CONSUMER, E.f.c., E Nº RECIBO 0073 0100 755 CCLWMWZ REF. MANDATO 202307581</c:v>
                  </c:pt>
                  <c:pt idx="475">
                    <c:v>RECIBO CAIXABANK PAYMENTS CONSUMER, E.f.c., E Nº RECIBO 0073 0100 755 CCLWNDJ REF. MANDATO 202308211</c:v>
                  </c:pt>
                  <c:pt idx="476">
                    <c:v>RECIBO CAIXABANK PAYMENTS CONSUMER, E.f.c., E Nº RECIBO 0073 0100 755 CCLWNSH REF. MANDATO 202309651</c:v>
                  </c:pt>
                  <c:pt idx="477">
                    <c:v>RECIBO SANITAS S A DE SEGUROS Nº RECIBO 0073 0100 755 CCKXPFG REF. MANDATO 800018385362 </c:v>
                  </c:pt>
                  <c:pt idx="478">
                    <c:v>Apple pay: COMPRA EN MERCADONA MANUEL MACHADO, CON LA TARJETA : 5489133208360204 EL 2024-01-03 </c:v>
                  </c:pt>
                  <c:pt idx="479">
                    <c:v>TRANSFERENCIA A FAVOR DE PEREZ PANTO NICOLAS CONCEPTO: Pagos de comida hechos con tarjeta de gastos </c:v>
                  </c:pt>
                  <c:pt idx="480">
                    <c:v>Apple pay: COMPRA EN PUNTO ENTRE ARROYOS, CON LA TARJETA : 5489133210353833 EL 2024-01-04 </c:v>
                  </c:pt>
                  <c:pt idx="481">
                    <c:v>|</c:v>
                  </c:pt>
                  <c:pt idx="482">
                    <c:v>Apple pay: COMPRA EN MERCADONA MANUEL MACHADO, CON LA TARJETA : 5489133208360204 EL 2024-01-05 </c:v>
                  </c:pt>
                  <c:pt idx="483">
                    <c:v>Apple pay: COMPRA EN MERCADONA MANUEL MACHADO, CON LA TARJETA : 5489133210353833 EL 2024-01-05 </c:v>
                  </c:pt>
                  <c:pt idx="484">
                    <c:v>Apple pay: COMPRA EN PANISHOP DE LOS VINATEROS, CON LA TARJETA : 5489133210353833 EL 2024-01-05 </c:v>
                  </c:pt>
                  <c:pt idx="485">
                    <c:v>Apple pay: COMPRA EN PUNTO ENTRE ARROYOS, CON LA TARJETA : 5489133210353833 EL 2024-01-06 </c:v>
                  </c:pt>
                  <c:pt idx="486">
                    <c:v>Apple pay: COMPRA EN ALCAMPO S A MORATALAZ, CON LA TARJETA : 5489133210353833 EL 2024-01-07 </c:v>
                  </c:pt>
                  <c:pt idx="487">
                    <c:v>Apple pay: COMPRA EN IKEA GOYA FOOD, CON LA TARJETA : 5489133210353833 EL 2024-01-07 </c:v>
                  </c:pt>
                  <c:pt idx="488">
                    <c:v>COMPRA EN APP CRTM, CON LA TARJETA : 5489133208360204 EL 2024-01-07 </c:v>
                  </c:pt>
                  <c:pt idx="489">
                    <c:v>Apple pay: COMPRA EN ALAMEDA PELUQUERO, CON LA TARJETA : 5489133208122208 EL 2024-01-08 </c:v>
                  </c:pt>
                  <c:pt idx="490">
                    <c:v>Apple pay: COMPRA EN ALCAMPO S A MORATALAZ, CON LA TARJETA : 5489133208360204 EL 2024-01-08 </c:v>
                  </c:pt>
                  <c:pt idx="491">
                    <c:v>Apple pay: COMPRA EN ALCAMPO28029-VAGUADA, CON LA TARJETA : 5489133208360204 EL 2024-01-08 </c:v>
                  </c:pt>
                  <c:pt idx="492">
                    <c:v>Apple pay: COMPRA EN CREATE, CON LA TARJETA : 5489133208122208 EL 2024-01-08 </c:v>
                  </c:pt>
                  <c:pt idx="493">
                    <c:v>Apple pay: COMPRA EN FIVE GUYS SPAIN S L U, CON LA TARJETA : 5489133210353833 EL 2024-01-08 </c:v>
                  </c:pt>
                  <c:pt idx="494">
                    <c:v>Apple pay: COMPRA EN IKEA SSDLR HFB, CON LA TARJETA : 5489133208122208 EL 2024-01-08 </c:v>
                  </c:pt>
                  <c:pt idx="495">
                    <c:v>Apple pay: COMPRA EN MERCADONA MANUEL MACHADO, CON LA TARJETA : 5489133208122208 EL 2024-01-08 </c:v>
                  </c:pt>
                  <c:pt idx="496">
                    <c:v>Apple pay: COMPRA EN MERCADONA MANUEL MACHADO, CON LA TARJETA : 5489133208360204 EL 2024-01-08 </c:v>
                  </c:pt>
                  <c:pt idx="497">
                    <c:v>Apple pay: COMPRA EN SPRINGFIELD WOMEN, CON LA TARJETA : 5489133208122208 EL 2024-01-08 </c:v>
                  </c:pt>
                  <c:pt idx="498">
                    <c:v>COMPRA EN APP CRTM, CON LA TARJETA : 5489133208360204 EL 2024-01-08 </c:v>
                  </c:pt>
                  <c:pt idx="499">
                    <c:v>TRANSFERENCIA A FAVOR DE PEREZ PANTO NICOLAS CONCEPTO: Pagos mensuales </c:v>
                  </c:pt>
                  <c:pt idx="500">
                    <c:v>Apple pay: COMPRA EN ARAMARK 4X CAF CAMPUS PRI, CON LA TARJETA : 5489133210353833 EL 2024-01-09 </c:v>
                  </c:pt>
                  <c:pt idx="501">
                    <c:v>Apple pay: COMPRA EN EL ENCUENTRO, CON LA TARJETA : 5489133210353833 EL 2024-01-09 </c:v>
                  </c:pt>
                  <c:pt idx="502">
                    <c:v>Apple pay: COMPRA EN HIPERBAZAR, CON LA TARJETA : 5489133208122208 EL 2024-01-09 </c:v>
                  </c:pt>
                  <c:pt idx="503">
                    <c:v>Apple pay: COMPRA EN MYTOKYS, CON LA TARJETA : 5489133210353833 EL 2024-01-09 </c:v>
                  </c:pt>
                  <c:pt idx="504">
                    <c:v>Apple pay: COMPRA EN ARAMARK 4X CAF CAMPUS PRI, CON LA TARJETA : 5489133210353833 EL 2024-01-10 </c:v>
                  </c:pt>
                  <c:pt idx="505">
                    <c:v>Apple pay: COMPRA EN HELADERIA DON NINO, CON LA TARJETA : 5489133210353833 EL 2024-01-10 </c:v>
                  </c:pt>
                  <c:pt idx="506">
                    <c:v>Apple pay: COMPRA EN METRO DE MADRID S.A., CON LA TARJETA : 5489133210353833 EL 2024-01-10 </c:v>
                  </c:pt>
                  <c:pt idx="507">
                    <c:v>Apple pay: COMPRA EN SANCEDA RESTAURACION, CON LA TARJETA : 5489133210353833 EL 2024-01-10 </c:v>
                  </c:pt>
                  <c:pt idx="508">
                    <c:v>RECIBO UNIVERSIDAD NEBRIJA Nº RECIBO 0073 0100 755 CCQKMQF REF. MANDATO UNNEACA0021984800039925 </c:v>
                  </c:pt>
                  <c:pt idx="509">
                    <c:v>Apple pay: COMPRA EN ALCAZAR DE SEGOVIA, CON LA TARJETA : 5489133210353833 EL 2024-01-12 </c:v>
                  </c:pt>
                  <c:pt idx="510">
                    <c:v>Apple pay: COMPRA EN BAR LA TROPICAL, CON LA TARJETA : 5489133210353833 EL 2024-01-12 </c:v>
                  </c:pt>
                  <c:pt idx="511">
                    <c:v>Apple pay: COMPRA EN MCDONALD'S SEGOVIA PLAZA, CON LA TARJETA : 5489133210353833 EL 2024-01-12 </c:v>
                  </c:pt>
                  <c:pt idx="512">
                    <c:v>Apple pay: COMPRA EN PASTELERIA LIMON Y MENTA, CON LA TARJETA : 5489133210353833 EL 2024-01-12 </c:v>
                  </c:pt>
                  <c:pt idx="513">
                    <c:v>Apple pay: COMPRA EN CASA BARANDA, CON LA TARJETA : 5489133210353833 EL 2024-01-13 </c:v>
                  </c:pt>
                  <c:pt idx="514">
                    <c:v>Apple pay: COMPRA EN LOS TORREZNOS -GOYA-, CON LA TARJETA : 5489133210353833 EL 2024-01-13 </c:v>
                  </c:pt>
                  <c:pt idx="515">
                    <c:v>Apple pay: COMPRA EN MERCADONA MANUEL MACHADO, CON LA TARJETA : 5489133208360204 EL 2024-01-13 </c:v>
                  </c:pt>
                  <c:pt idx="516">
                    <c:v>Apple pay: COMPRA EN NATAS DOURO, CON LA TARJETA : 5489133210353833 EL 2024-01-13 </c:v>
                  </c:pt>
                  <c:pt idx="517">
                    <c:v>Apple pay: COMPRA EN PANARIA STA ENGRACIA, CON LA TARJETA : 5489133210353833 EL 2024-01-13 </c:v>
                  </c:pt>
                  <c:pt idx="518">
                    <c:v>Apple pay: COMPRA EN ALCAMPO S A MORATALAZ, CON LA TARJETA : 5489133210353833 EL 2024-01-14 </c:v>
                  </c:pt>
                  <c:pt idx="519">
                    <c:v>Apple pay: COMPRA EN ALAMEDA PELUQUERO, CON LA TARJETA : 5489133208122208 EL 2024-01-15 </c:v>
                  </c:pt>
                  <c:pt idx="520">
                    <c:v>Apple pay: COMPRA EN ALCAMPO S A MORATALAZ, CON LA TARJETA : 5489133208360204 EL 2024-01-15 </c:v>
                  </c:pt>
                  <c:pt idx="521">
                    <c:v>Apple pay: COMPRA EN ARAMARK 4X CAF CAMPUS PRI, CON LA TARJETA : 5489133210353833 EL 2024-01-15 </c:v>
                  </c:pt>
                  <c:pt idx="522">
                    <c:v>Apple pay: COMPRA EN OMIO *OMIO, CON LA TARJETA : 5489133210353833 EL 2024-01-11 </c:v>
                  </c:pt>
                  <c:pt idx="523">
                    <c:v>Apple pay: COMPRA EN RODILLA SANCHEZ, CON LA TARJETA : 5489133210353833 EL 2024-01-15 </c:v>
                  </c:pt>
                  <c:pt idx="524">
                    <c:v>COMPRA EN EL CORTE INGLES DEPARTAM., CON LA TARJETA : 5489133210353833 EL 2024-01-15 </c:v>
                  </c:pt>
                  <c:pt idx="525">
                    <c:v>Apple pay: COMPRA EN ARAMARK 4X CAF CAMPUS PRI, CON LA TARJETA : 5489133210353833 EL 2024-01-16 </c:v>
                  </c:pt>
                  <c:pt idx="526">
                    <c:v>Apple pay: COMPRA EN LICENCIA 08693, CON LA TARJETA : 5489133208122208 EL 2024-01-16 </c:v>
                  </c:pt>
                  <c:pt idx="527">
                    <c:v>Apple pay: COMPRA EN MERCADONA MANUEL MACHADO, CON LA TARJETA : 5489133208360204 EL 2024-01-18 </c:v>
                  </c:pt>
                  <c:pt idx="528">
                    <c:v>Apple pay: COMPRA EN UBR* PENDING.UBER.COM, CON LA TARJETA : 5489133208122208 EL 2024-01-15 </c:v>
                  </c:pt>
                  <c:pt idx="529">
                    <c:v>Apple pay: COMPRA EN PUNTO ENTRE ARROYOS, CON LA TARJETA : 5489133210353833 EL 2024-01-19 </c:v>
                  </c:pt>
                  <c:pt idx="530">
                    <c:v>COMPRA EN FARMACIA ENTREARROYOS1, CON LA TARJETA : 5489133208122208 EL 2024-01-19 </c:v>
                  </c:pt>
                  <c:pt idx="531">
                    <c:v>COMPRA EN NETFLIX.COM, CON LA TARJETA : 5489133208360204 EL 2024-01-18 </c:v>
                  </c:pt>
                  <c:pt idx="532">
                    <c:v>Apple pay: COMPRA EN ALCAMPO S A MORATALAZ, CON LA TARJETA : 5489133208122208 EL 2024-01-20 </c:v>
                  </c:pt>
                  <c:pt idx="533">
                    <c:v>Apple pay: COMPRA EN ALCAMPO S A MORATALAZ, CON LA TARJETA : 5489133208360204 EL 2024-01-20 </c:v>
                  </c:pt>
                  <c:pt idx="534">
                    <c:v>Apple pay: COMPRA EN MERCADONA MANUEL MACHADO, CON LA TARJETA : 5489133208360204 EL 2024-01-20 </c:v>
                  </c:pt>
                  <c:pt idx="535">
                    <c:v>Apple pay: COMPRA EN ALCAMPO S A MORATALAZ, CON LA TARJETA : 5489133210353833 EL 2024-01-21 </c:v>
                  </c:pt>
                  <c:pt idx="536">
                    <c:v>Apple pay: COMPRA EN D. JOSE 1, CON LA TARJETA : 5489133210353833 EL 2024-01-21 </c:v>
                  </c:pt>
                  <c:pt idx="537">
                    <c:v>Apple pay: COMPRA EN GOST, CON LA TARJETA : 5489133210353833 EL 2024-01-21 </c:v>
                  </c:pt>
                  <c:pt idx="538">
                    <c:v>Apple pay: COMPRA EN POLLOS ASADOS LA CANADA, CON LA TARJETA : 5489133210353833 EL 2024-01-21 </c:v>
                  </c:pt>
                  <c:pt idx="539">
                    <c:v>Apple pay: COMPRA EN ALLIANCE VENDING, CON LA TARJETA : 5489133210353833 EL 2024-01-22 </c:v>
                  </c:pt>
                  <c:pt idx="540">
                    <c:v>Apple pay: COMPRA EN ARAMARK 4X CAF CAMPUS PRI, CON LA TARJETA : 5489133210353833 EL 2024-01-22 </c:v>
                  </c:pt>
                  <c:pt idx="541">
                    <c:v>Apple pay: COMPRA EN TAXI 03862, CON LA TARJETA : 5489133208122208 EL 2024-01-23 </c:v>
                  </c:pt>
                  <c:pt idx="542">
                    <c:v>RECIBO ORANGE ESPAGNE S.A. Nº RECIBO 0073 0100 755 CCSMZNJ REF. MANDATO OSP202308KENAN02276921506 </c:v>
                  </c:pt>
                  <c:pt idx="543">
                    <c:v>Apple pay: COMPRA EN UBR* PENDING.UBER.COM, CON LA TARJETA : 5489133208122208 EL 2024-01-21 </c:v>
                  </c:pt>
                  <c:pt idx="544">
                    <c:v>Apple pay: COMPRA EN FARMACIA ENTREARROYOS1, CON LA TARJETA : 5489133208122208 EL 2024-01-25 </c:v>
                  </c:pt>
                  <c:pt idx="545">
                    <c:v>Apple pay: COMPRA EN CVS/PHARMACY Ñ10132, CON LA TARJETA : 5489133210353833 EL 2024-01-23 </c:v>
                  </c:pt>
                  <c:pt idx="546">
                    <c:v>Apple pay: COMPRA EN MCDONALDS-MORATALAZ, CON LA TARJETA : 5489133208122208 EL 2024-01-26 </c:v>
                  </c:pt>
                  <c:pt idx="547">
                    <c:v>Apple pay: COMPRA EN MERCADONA MANUEL MACHADO, CON LA TARJETA : 5489133208122208 EL 2024-01-26 </c:v>
                  </c:pt>
                  <c:pt idx="548">
                    <c:v>COMISION POR COMPRAS REALIZADAS EN MONEDA NO EURO </c:v>
                  </c:pt>
                  <c:pt idx="549">
                    <c:v>Apple pay: COMPRA EN ALCAMPO S A MORATALAZ, CON LA TARJETA : 5489133208122208 EL 2024-01-27 </c:v>
                  </c:pt>
                  <c:pt idx="550">
                    <c:v>Apple pay: COMPRA EN KFC MORATALAZ 124, CON LA TARJETA : 5489133210353833 EL 2024-01-27 </c:v>
                  </c:pt>
                  <c:pt idx="551">
                    <c:v>Apple pay: COMPRA EN ALCAMPO S A MORATALAZ, CON LA TARJETA : 5489133208122208 EL 2024-01-28 </c:v>
                  </c:pt>
                  <c:pt idx="552">
                    <c:v>Apple pay: COMPRA EN ALCAMPO S A MORATALAZ, CON LA TARJETA : 5489133208360204 EL 2024-01-28 </c:v>
                  </c:pt>
                  <c:pt idx="553">
                    <c:v>BIZUM A FAVOR DE RICARDO PAZ RODRIGUEZ CONCEPTO: gasto carro </c:v>
                  </c:pt>
                  <c:pt idx="554">
                    <c:v>COMPRA EN APPLE.COM/BILL, CON LA TARJETA : 5489133208360204 EL 2024-01-25 </c:v>
                  </c:pt>
                  <c:pt idx="555">
                    <c:v>Apple pay: COMPRA EN ALCAMPO S A MORATALAZ, CON LA TARJETA : 5489133208360204 EL 2024-01-30 </c:v>
                  </c:pt>
                  <c:pt idx="556">
                    <c:v>Apple pay: COMPRA EN ASIAN BOX AIRPORT TERM, CON LA TARJETA : 5489133210353833 EL 2024-01-27 </c:v>
                  </c:pt>
                  <c:pt idx="557">
                    <c:v>Apple pay: COMPRA EN MERCADONA MANUEL MACHADO, CON LA TARJETA : 5489133208360204 EL 2024-01-30 </c:v>
                  </c:pt>
                  <c:pt idx="558">
                    <c:v>COMISION POR COMPRAS REALIZADAS EN MONEDA NO EURO </c:v>
                  </c:pt>
                  <c:pt idx="559">
                    <c:v>RECIBO CAIXABANK PAYMENTS CONSUMER, E.f.c., E Nº RECIBO 0073 0100 755 CCVJHYT REF. MANDATO 202307581</c:v>
                  </c:pt>
                  <c:pt idx="560">
                    <c:v>RECIBO CAIXABANK PAYMENTS CONSUMER, E.f.c., E Nº RECIBO 0073 0100 755 CCVJJFV REF. MANDATO 202308211</c:v>
                  </c:pt>
                  <c:pt idx="561">
                    <c:v>RECIBO CAIXABANK PAYMENTS CONSUMER, E.f.c., E Nº RECIBO 0073 0100 755 CCVJJSS REF. MANDATO 202309651</c:v>
                  </c:pt>
                  <c:pt idx="562">
                    <c:v>Apple pay: COMPRA EN LUCIFER, CON LA TARJETA : 5489133208122208 EL 2024-01-31 </c:v>
                  </c:pt>
                  <c:pt idx="563">
                    <c:v>Apple pay: COMPRA EN MACDONALD MAGALLANES, CON LA TARJETA : 5489133208122208 EL 2024-01-31 </c:v>
                  </c:pt>
                  <c:pt idx="564">
                    <c:v>RECIBO SANITAS S A DE SEGUROS Nº RECIBO 0073 0100 755 CCTQQTB REF. MANDATO 800018385362 </c:v>
                  </c:pt>
                  <c:pt idx="565">
                    <c:v>TRANSFERENCIA A FAVOR DE Jesús Gonzalez CONCEPTO: Alquiler mes octubre 2023 </c:v>
                  </c:pt>
                  <c:pt idx="566">
                    <c:v>Apple pay: COMPRA EN AEROPUERTO MADRID BARAJAS, CON LA TARJETA : 5489133210353833 EL 2024-02-03 </c:v>
                  </c:pt>
                  <c:pt idx="567">
                    <c:v>Apple pay: COMPRA EN MERCADONA MANUEL MACHADO, CON LA TARJETA : 5489133208360204 EL 2024-02-03 </c:v>
                  </c:pt>
                  <c:pt idx="568">
                    <c:v>Apple pay: COMPRA EN ALCAMPO S A MORATALAZ, CON LA TARJETA : 5489133208122208 EL 2024-02-04 </c:v>
                  </c:pt>
                  <c:pt idx="569">
                    <c:v>Apple pay: COMPRA EN ALCAMPO S A MORATALAZ, CON LA TARJETA : 5489133208360204 EL 2024-02-04 </c:v>
                  </c:pt>
                  <c:pt idx="570">
                    <c:v>Apple pay: COMPRA EN KFC GOYA2, CON LA TARJETA : 5489133210353833 EL 2024-02-04 </c:v>
                  </c:pt>
                  <c:pt idx="571">
                    <c:v>Apple pay: COMPRA EN TOTO E PEPPINO, CON LA TARJETA : 5489133210353833 EL 2024-02-04 </c:v>
                  </c:pt>
                  <c:pt idx="572">
                    <c:v>COMPRA EN EL CORTE INGLES-DEPARTAM., CON LA TARJETA : 5489133208360204 EL 2024-02-04 </c:v>
                  </c:pt>
                  <c:pt idx="573">
                    <c:v>Apple pay: COMPRA EN ALCAMPO S A MORATALAZ, CON LA TARJETA : 5489133208122208 EL 2024-02-05 </c:v>
                  </c:pt>
                  <c:pt idx="574">
                    <c:v>Apple pay: COMPRA EN MC DONALD'S COLLBLANC, CON LA TARJETA : 5489133208122208 EL 2024-02-05 </c:v>
                  </c:pt>
                  <c:pt idx="575">
                    <c:v>COMPRA EN NYX*ABServiciosSelecta, CON LA TARJETA : 5489133208122208 EL 2024-02-03 </c:v>
                  </c:pt>
                  <c:pt idx="576">
                    <c:v>TRANSFERENCIA A FAVOR DE PEREZ PANTO NICOLAS </c:v>
                  </c:pt>
                  <c:pt idx="577">
                    <c:v>Apple pay: COMPRA EN GESTION DE MAQUINAS, CON LA TARJETA : 5489133210353833 EL 2024-02-06 </c:v>
                  </c:pt>
                  <c:pt idx="578">
                    <c:v>Apple pay: COMPRA EN TAXI LICENCIA 02154, CON LA TARJETA : 5489133208122208 EL 2024-02-06 </c:v>
                  </c:pt>
                  <c:pt idx="579">
                    <c:v>Apple pay: COMPRA EN OCIO Y HOSTELERIA ALGABA, CON LA TARJETA : 5489133210353833 EL 2024-02-07 </c:v>
                  </c:pt>
                  <c:pt idx="580">
                    <c:v>Apple pay: COMPRA EN UBR* PENDING.UBER.COM, CON LA TARJETA : 5489133208122208 EL 2024-02-04 </c:v>
                  </c:pt>
                  <c:pt idx="581">
                    <c:v>COMPRA EN APP CRTM, CON LA TARJETA : 5489133208360204 EL 2024-02-07 </c:v>
                  </c:pt>
                  <c:pt idx="582">
                    <c:v>Apple pay: COMPRA EN GESTION DE MAQUINAS, CON LA TARJETA : 5489133210353833 EL 2024-02-08 </c:v>
                  </c:pt>
                  <c:pt idx="583">
                    <c:v>Apple pay: COMPRA EN MACDONALD MAGALLANES, CON LA TARJETA : 5489133208122208 EL 2024-02-08 </c:v>
                  </c:pt>
                  <c:pt idx="584">
                    <c:v>Apple pay: COMPRA EN MERCADONA MANUEL MACHADO, CON LA TARJETA : 5489133208360204 EL 2024-02-08 </c:v>
                  </c:pt>
                  <c:pt idx="585">
                    <c:v>Apple pay: COMPRA EN TIPICOS MARKET, CON LA TARJETA : 5489133208122208 EL 2024-02-08 </c:v>
                  </c:pt>
                  <c:pt idx="586">
                    <c:v>COMPRA EN AMZN MKTP ES*083C89FS5, CON LA TARJETA : 5489133210353833 EL 2024-02-06 </c:v>
                  </c:pt>
                  <c:pt idx="587">
                    <c:v>Apple pay: COMPRA EN ALCAMPO S A MORATALAZ, CON LA TARJETA : 5489133208360204 EL 2024-02-10 </c:v>
                  </c:pt>
                  <c:pt idx="588">
                    <c:v>Apple pay: COMPRA EN ALCAMPO S A MORATALAZ, CON LA TARJETA : 5489133210353833 EL 2024-02-10 </c:v>
                  </c:pt>
                  <c:pt idx="589">
                    <c:v>Apple pay: COMPRA EN KIOSKO EL RETIRO, CON LA TARJETA : 5489133210353833 EL 2024-02-10 </c:v>
                  </c:pt>
                  <c:pt idx="590">
                    <c:v>Apple pay: COMPRA EN MCDONALDS-MORATALAZ, CON LA TARJETA : 5489133210353833 EL 2024-02-10 </c:v>
                  </c:pt>
                  <c:pt idx="591">
                    <c:v>Apple pay: COMPRA EN MERCADONA MANUEL MACHADO, CON LA TARJETA : 5489133208360204 EL 2024-02-10 </c:v>
                  </c:pt>
                  <c:pt idx="592">
                    <c:v>Apple pay: COMPRA EN PRIMOR SOL, CON LA TARJETA : 5489133208122208 EL 2024-02-10 </c:v>
                  </c:pt>
                  <c:pt idx="593">
                    <c:v>Apple pay: COMPRA EN SHUSHI DEL 30, CON LA TARJETA : 5489133208122208 EL 2024-02-10 </c:v>
                  </c:pt>
                  <c:pt idx="594">
                    <c:v>Apple pay: COMPRA EN VENETA GELATO ITALIANO, CON LA TARJETA : 5489133210353833 EL 2024-02-10 </c:v>
                  </c:pt>
                  <c:pt idx="595">
                    <c:v>Apple pay: COMPRA EN ALLIANCE VENDING, CON LA TARJETA : 5489133210353833 EL 2024-02-11 </c:v>
                  </c:pt>
                  <c:pt idx="596">
                    <c:v>Apple pay: COMPRA EN CITYPLAY, CON LA TARJETA : 5489133210353833 EL 2024-02-11 </c:v>
                  </c:pt>
                  <c:pt idx="597">
                    <c:v>Apple pay: COMPRA EN NAGU, CON LA TARJETA : 5489133208122208 EL 2024-02-11 </c:v>
                  </c:pt>
                  <c:pt idx="598">
                    <c:v>Apple pay: COMPRA EN PALACIO DE HIELO, CON LA TARJETA : 5489133210353833 EL 2024-02-11 </c:v>
                  </c:pt>
                  <c:pt idx="599">
                    <c:v>Apple pay: COMPRA EN ARAMARK 4X CAF CAMPUS PRI, CON LA TARJETA : 5489133210353833 EL 2024-02-12 </c:v>
                  </c:pt>
                  <c:pt idx="600">
                    <c:v>Apple pay: COMPRA EN Glovo 09FEB MUGGTLBY, CON LA TARJETA : 5489133210353833 EL 2024-02-09 </c:v>
                  </c:pt>
                  <c:pt idx="601">
                    <c:v>Apple pay: COMPRA EN Glovo 09FEB MZGDEKXD, CON LA TARJETA : 5489133210353833 EL 2024-02-09 </c:v>
                  </c:pt>
                  <c:pt idx="602">
                    <c:v>Apple pay: COMPRA EN MERCADONA MANUEL MACHADO, CON LA TARJETA : 5489133208122208 EL 2024-02-12 </c:v>
                  </c:pt>
                  <c:pt idx="603">
                    <c:v>Apple pay: COMPRA EN PUNTO ENTRE ARROYOS, CON LA TARJETA : 5489133208360204 EL 2024-02-12 </c:v>
                  </c:pt>
                  <c:pt idx="604">
                    <c:v>Apple pay: COMPRA EN TIPICOS MARKET, CON LA TARJETA : 5489133208122208 EL 2024-02-12 </c:v>
                  </c:pt>
                  <c:pt idx="605">
                    <c:v>RECIBO TOTALENERGIES CLIENTESSAU Nº RECIBO 0073 0100 755 CCZTHJZ REF. MANDATO NCESIGS241020230000000</c:v>
                  </c:pt>
                  <c:pt idx="606">
                    <c:v>Apple pay: COMPRA EN 05801, CON LA TARJETA : 5489133208122208 EL 2024-02-13 </c:v>
                  </c:pt>
                  <c:pt idx="607">
                    <c:v>Apple pay: COMPRA EN ALLIANCE VENDING, CON LA TARJETA : 5489133210353833 EL 2024-02-13 </c:v>
                  </c:pt>
                  <c:pt idx="608">
                    <c:v>Apple pay: COMPRA EN GESTION DE MAQUINAS, CON LA TARJETA : 5489133210353833 EL 2024-02-13 </c:v>
                  </c:pt>
                  <c:pt idx="609">
                    <c:v>RECIBO UNIVERSIDAD NEBRIJA Nº RECIBO 0073 0100 755 CDBCSBZ REF. MANDATO UNNEACA0021984800039925 </c:v>
                  </c:pt>
                  <c:pt idx="610">
                    <c:v>Apple pay: COMPRA EN MON PARNASSE, CON LA TARJETA : 5489133210353833 EL 2024-02-14 </c:v>
                  </c:pt>
                  <c:pt idx="611">
                    <c:v>Apple pay: COMPRA EN SEVEN ONE SEVE, CON LA TARJETA : 5489133210353833 EL 2024-02-14 </c:v>
                  </c:pt>
                  <c:pt idx="612">
                    <c:v>Apple pay: COMPRA EN ARAMARK 4X CAF CAMPUS PRI, CON LA TARJETA : 5489133210353833 EL 2024-02-15 </c:v>
                  </c:pt>
                  <c:pt idx="613">
                    <c:v>Apple pay: COMPRA EN SEVEN ONE SEVE, CON LA TARJETA : 5489133210353833 EL 2024-02-15 </c:v>
                  </c:pt>
                  <c:pt idx="614">
                    <c:v>Apple pay: COMPRA EN UBR* PENDING.UBER.COM, CON LA TARJETA : 5489133208122208 EL 2024-02-12 </c:v>
                  </c:pt>
                  <c:pt idx="615">
                    <c:v>Apple pay: COMPRA EN ALCAMPO S A MORATALAZ, CON LA TARJETA : 5489133208122208 EL 2024-02-16 </c:v>
                  </c:pt>
                  <c:pt idx="616">
                    <c:v>Apple pay: COMPRA EN ALCAMPO S A MORATALAZ, CON LA TARJETA : 5489133208360204 EL 2024-02-16 </c:v>
                  </c:pt>
                  <c:pt idx="617">
                    <c:v>Apple pay: COMPRA EN KFC MORATALAZ 124, CON LA TARJETA : 5489133208360204 EL 2024-02-16 </c:v>
                  </c:pt>
                  <c:pt idx="618">
                    <c:v>Apple pay: COMPRA EN MERCADONA MANUEL MACHADO, CON LA TARJETA : 5489133208122208 EL 2024-02-16 </c:v>
                  </c:pt>
                  <c:pt idx="619">
                    <c:v>Apple pay: COMPRA EN PUNTO ENTRE ARROYOS, CON LA TARJETA : 5489133208122208 EL 2024-02-16 </c:v>
                  </c:pt>
                  <c:pt idx="620">
                    <c:v>BIZUM A FAVOR DE NICOLAS PEREZ PANTO CONCEPTO: Alimentacion </c:v>
                  </c:pt>
                  <c:pt idx="621">
                    <c:v>Apple pay: COMPRA EN ALCAMPO S A MORATALAZ, CON LA TARJETA : 5489133208360204 EL 2024-02-17 </c:v>
                  </c:pt>
                  <c:pt idx="622">
                    <c:v>Apple pay: COMPRA EN CAFETERIA ALCALA, CON LA TARJETA : 5489133208122208 EL 2024-02-17 </c:v>
                  </c:pt>
                  <c:pt idx="623">
                    <c:v>Apple pay: COMPRA EN RENFE CERCANIAS TNA 28 6, CON LA TARJETA : 5489133208122208 EL 2024-02-17 </c:v>
                  </c:pt>
                  <c:pt idx="624">
                    <c:v>Apple pay: COMPRA EN LOS TORREZNOS, CON LA TARJETA : 5489133208122208 EL 2024-02-18 </c:v>
                  </c:pt>
                  <c:pt idx="625">
                    <c:v>Apple pay: COMPRA EN MCDONALDS-MORATALAZ, CON LA TARJETA : 5489133208122208 EL 2024-02-18 </c:v>
                  </c:pt>
                  <c:pt idx="626">
                    <c:v>Apple pay: COMPRA EN MCDONALDS-MORATALAZ, CON LA TARJETA : 5489133210353833 EL 2024-02-18 </c:v>
                  </c:pt>
                  <c:pt idx="627">
                    <c:v>Apple pay: COMPRA EN TIGER GOYA,20, CON LA TARJETA : 5489133208122208 EL 2024-02-18 </c:v>
                  </c:pt>
                  <c:pt idx="628">
                    <c:v>Apple pay: COMPRA EN VENETA GELATO ITALIANO, CON LA TARJETA : 5489133208122208 EL 2024-02-18 </c:v>
                  </c:pt>
                  <c:pt idx="629">
                    <c:v>Apple pay: COMPRA EN VIENA CAPELLANES GOYA, CON LA TARJETA : 5489133208122208 EL 2024-02-18 </c:v>
                  </c:pt>
                  <c:pt idx="630">
                    <c:v>Apple pay: COMPRA EN HOTEL MADANIS, CON LA TARJETA : 5489133208122208 EL 2024-02-19 </c:v>
                  </c:pt>
                  <c:pt idx="631">
                    <c:v>Apple pay: COMPRA EN MC DONALD'S COLLBLANC, CON LA TARJETA : 5489133208122208 EL 2024-02-19 </c:v>
                  </c:pt>
                  <c:pt idx="632">
                    <c:v>COMPRA EN Netflix.com, CON LA TARJETA : 5489133208360204 EL 2024-02-18 </c:v>
                  </c:pt>
                  <c:pt idx="633">
                    <c:v>Apple pay: COMPRA EN LICENCIA 4721, CON LA TARJETA : 5489133208122208 EL 2024-02-20 </c:v>
                  </c:pt>
                  <c:pt idx="634">
                    <c:v>TRANSFERENCIA A FAVOR DE PEREZ PANTO NICOLAS CONCEPTO: Dinero para invertir </c:v>
                  </c:pt>
                  <c:pt idx="635">
                    <c:v>Apple pay: COMPRA EN ARAMARK 4X CAF CAMPUS PRI, CON LA TARJETA : 5489133210353833 EL 2024-02-21 </c:v>
                  </c:pt>
                  <c:pt idx="636">
                    <c:v>Apple pay: COMPRA EN MERCADONA MANUEL MACHADO, CON LA TARJETA : 5489133208360204 EL 2024-02-21 </c:v>
                  </c:pt>
                  <c:pt idx="637">
                    <c:v>Apple pay: COMPRA EN PANISHOP DE LOS VINATEROS, CON LA TARJETA : 5489133208360204 EL 2024-02-21 </c:v>
                  </c:pt>
                  <c:pt idx="638">
                    <c:v>Apple pay: COMPRA EN UBR* PENDING.UBER.COM, CON LA TARJETA : 5489133208122208 EL 2024-02-18 </c:v>
                  </c:pt>
                  <c:pt idx="639">
                    <c:v>RECIBO ORANGE ESPAGNE S.A. Nº RECIBO 0073 0100 755 CDCJRXY REF. MANDATO OSP202308KENAN02276921506 </c:v>
                  </c:pt>
                  <c:pt idx="640">
                    <c:v>Apple pay: COMPRA EN MACDONALD MAGALLANES, CON LA TARJETA : 5489133208122208 EL 2024-02-22 </c:v>
                  </c:pt>
                  <c:pt idx="641">
                    <c:v>Apple pay: COMPRA EN AHORRAMAS, CON LA TARJETA : 5489133208122208 EL 2024-02-24 </c:v>
                  </c:pt>
                  <c:pt idx="642">
                    <c:v>Apple pay: COMPRA EN ALCAMPO S A MORATALAZ, CON LA TARJETA : 5489133208360204 EL 2024-02-25 </c:v>
                  </c:pt>
                  <c:pt idx="643">
                    <c:v>Apple pay: COMPRA EN CANEL ROLLS, CON LA TARJETA : 5489133210353833 EL 2024-02-25 </c:v>
                  </c:pt>
                  <c:pt idx="644">
                    <c:v>Apple pay: COMPRA EN HAWKERS LA VAGUADA, CON LA TARJETA : 5489133208122208 EL 2024-02-25 </c:v>
                  </c:pt>
                  <c:pt idx="645">
                    <c:v>Apple pay: COMPRA EN IKEA SSDLR HFB, CON LA TARJETA : 5489133208122208 EL 2024-02-25 </c:v>
                  </c:pt>
                  <c:pt idx="646">
                    <c:v>Apple pay: COMPRA EN KFC MORATALAZ 124, CON LA TARJETA : 5489133210353833 EL 2024-02-25 </c:v>
                  </c:pt>
                  <c:pt idx="647">
                    <c:v>Apple pay: COMPRA EN RODILLA SANCHEZ S L, CON LA TARJETA : 5489133208360204 EL 2024-02-25 </c:v>
                  </c:pt>
                  <c:pt idx="648">
                    <c:v>Apple pay: COMPRA EN MERCADONA MANUEL MACHADO, CON LA TARJETA : 5489133208360204 EL 2024-02-26 </c:v>
                  </c:pt>
                  <c:pt idx="649">
                    <c:v>COMPRA EN UBER *EATS, CON LA TARJETA : 5489133210353833 EL 2024-02-23 </c:v>
                  </c:pt>
                  <c:pt idx="650">
                    <c:v>Apple pay: COMPRA EN PRIMARK LA VAGUADA, CON LA TARJETA : 5489133210353833 EL 2024-02-25 </c:v>
                  </c:pt>
                  <c:pt idx="651">
                    <c:v>Apple pay: COMPRA EN SABECO, CON LA TARJETA : 5489133210353833 EL 2024-02-27 </c:v>
                  </c:pt>
                  <c:pt idx="652">
                    <c:v>COMPRA EN UBER *EATS, CON LA TARJETA : 5489133210353833 EL 2024-02-24 </c:v>
                  </c:pt>
                  <c:pt idx="653">
                    <c:v>COMPRA EN ARAMARK 4X CAF CAMPUS PRI, CON LA TARJETA : 5489133210353833 EL 2024-02-28 </c:v>
                  </c:pt>
                  <c:pt idx="654">
                    <c:v>Apple pay: COMPRA EN ARAMARK 4X CAF CAMPUS PRI, CON LA TARJETA : 5489133210353833 EL 2024-02-29 </c:v>
                  </c:pt>
                  <c:pt idx="655">
                    <c:v>Apple pay: COMPRA EN IKEA GOYA FOOD, CON LA TARJETA : 5489133210353833 EL 2024-02-29 </c:v>
                  </c:pt>
                  <c:pt idx="656">
                    <c:v>Apple pay: COMPRA EN PANARIA PRINCIPE DE VERGA, CON LA TARJETA : 5489133210353833 EL 2024-02-29 </c:v>
                  </c:pt>
                  <c:pt idx="657">
                    <c:v>RECIBO CAIXABANK PAYMENTS CONSUMER, E.f.c., E Nº RECIBO 0073 0100 755 CDFKPJV REF. MANDATO 202307581</c:v>
                  </c:pt>
                  <c:pt idx="658">
                    <c:v>RECIBO CAIXABANK PAYMENTS CONSUMER, E.f.c., E Nº RECIBO 0073 0100 755 CDFKPPQ REF. MANDATO 202308211</c:v>
                  </c:pt>
                  <c:pt idx="659">
                    <c:v>RECIBO CAIXABANK PAYMENTS CONSUMER, E.f.c., E Nº RECIBO 0073 0100 755 CDFKQCF REF. MANDATO 202309651</c:v>
                  </c:pt>
                  <c:pt idx="660">
                    <c:v>Apple pay: COMPRA EN MAISON KAYSER, CON LA TARJETA : 5489133210353833 EL 2024-03-01 </c:v>
                  </c:pt>
                  <c:pt idx="661">
                    <c:v>Apple pay: COMPRA EN MANOLO BAKES, CON LA TARJETA : 5489133210353833 EL 2024-03-01 </c:v>
                  </c:pt>
                  <c:pt idx="662">
                    <c:v>Apple pay: COMPRA EN PUNTO ENTRE ARROYOS, CON LA TARJETA : 5489133210353833 EL 2024-03-01 </c:v>
                  </c:pt>
                  <c:pt idx="663">
                    <c:v>Apple pay: COMPRA EN SEVEN ONE SEVE, CON LA TARJETA : 5489133210353833 EL 2024-03-01 </c:v>
                  </c:pt>
                  <c:pt idx="664">
                    <c:v>Apple pay: COMPRA EN TIERRA BURRITOS QUEVEDO, CON LA TARJETA : 5489133210353833 EL 2024-03-01 </c:v>
                  </c:pt>
                  <c:pt idx="665">
                    <c:v>RECIBO SANITAS S A DE SEGUROS Nº RECIBO 0073 0100 755 CDDLZVN REF. MANDATO 800018385362 </c:v>
                  </c:pt>
                  <c:pt idx="666">
                    <c:v>TRANSFERENCIA A FAVOR DE IBKR CONCEPTO: U6384508 / NICOLAS D Perez </c:v>
                  </c:pt>
                  <c:pt idx="667">
                    <c:v>TRANSFERENCIA A FAVOR DE PEREZ PANTO NICOLAS </c:v>
                  </c:pt>
                  <c:pt idx="668">
                    <c:v>Apple pay: COMPRA EN ALCAMPO S A MORATALAZ, CON LA TARJETA : 5489133208360204 EL 2024-03-02 </c:v>
                  </c:pt>
                  <c:pt idx="669">
                    <c:v>Apple pay: COMPRA EN MERCADONA MANUEL MACHADO, CON LA TARJETA : 5489133208360204 EL 2024-03-02 </c:v>
                  </c:pt>
                  <c:pt idx="670">
                    <c:v>COMPRA EN ALCAMPO S A MORATALAZ, CON LA TARJETA : 5489133210353833 EL 2024-03-02 </c:v>
                  </c:pt>
                  <c:pt idx="671">
                    <c:v>Apple pay: COMPRA EN IKEA GOYA FOOD, CON LA TARJETA : 5489133210353833 EL 2024-03-03 </c:v>
                  </c:pt>
                  <c:pt idx="672">
                    <c:v>Apple pay: COMPRA EN IKEA GOYA HFB, CON LA TARJETA : 5489133210353833 EL 2024-03-03 </c:v>
                  </c:pt>
                  <c:pt idx="673">
                    <c:v>Apple pay: COMPRA EN LOS TORREZNOS, CON LA TARJETA : 5489133210353833 EL 2024-03-03 </c:v>
                  </c:pt>
                  <c:pt idx="674">
                    <c:v>Apple pay: COMPRA EN PUNTO ENTRE ARROYOS, CON LA TARJETA : 5489133210353833 EL 2024-03-03 </c:v>
                  </c:pt>
                  <c:pt idx="675">
                    <c:v>Apple pay: COMPRA EN MC DONALD'S COLLBLANC, CON LA TARJETA : 5489133208122208 EL 2024-03-04 </c:v>
                  </c:pt>
                  <c:pt idx="676">
                    <c:v>Apple pay: COMPRA EN MNE*95018762Moneynet_S, CON LA TARJETA : 5489133210353833 EL 2024-02-29 </c:v>
                  </c:pt>
                  <c:pt idx="677">
                    <c:v>TRANSFERENCIA A FAVOR DE Jesús Gonzalez CONCEPTO: Alquiler </c:v>
                  </c:pt>
                  <c:pt idx="678">
                    <c:v>TRANSFERENCIA A FAVOR DE Nicolás Pérez CONCEPTO: Alimentación </c:v>
                  </c:pt>
                  <c:pt idx="679">
                    <c:v>Apple pay: COMPRA EN LICENCIA 4721, CON LA TARJETA : 5489133208122208 EL 2024-03-05 </c:v>
                  </c:pt>
                  <c:pt idx="680">
                    <c:v>COMPRA EN KINDLE SVCS*TT9H09X65, CON LA TARJETA : 5489133210353833 EL 2024-03-03 </c:v>
                  </c:pt>
                  <c:pt idx="681">
                    <c:v>Apple pay: COMPRA EN ARAMARK 4X CAF CAMPUS PRI, CON LA TARJETA : 5489133210353833 EL 2024-03-06 </c:v>
                  </c:pt>
                  <c:pt idx="682">
                    <c:v>Apple pay: COMPRA EN PUNTO ENTRE ARROYOS, CON LA TARJETA : 5489133210353833 EL 2024-03-06 </c:v>
                  </c:pt>
                  <c:pt idx="683">
                    <c:v>Apple pay: COMPRA EN UBR* PENDING.UBER.COM, CON LA TARJETA : 5489133208122208 EL 2024-03-03 </c:v>
                  </c:pt>
                  <c:pt idx="684">
                    <c:v>Apple pay: COMPRA EN ALLIANCE VENDING, CON LA TARJETA : 5489133210353833 EL 2024-03-07 </c:v>
                  </c:pt>
                  <c:pt idx="685">
                    <c:v>Apple pay: COMPRA EN GESTION DE MAQUINAS, CON LA TARJETA : 5489133210353833 EL 2024-03-07 </c:v>
                  </c:pt>
                  <c:pt idx="686">
                    <c:v>Apple pay: COMPRA EN MARKET AGUILERA, CON LA TARJETA : 5489133210353833 EL 2024-03-07 </c:v>
                  </c:pt>
                  <c:pt idx="687">
                    <c:v>Apple pay: COMPRA EN ACUARELA, CON LA TARJETA : 5489133210353833 EL 2024-03-08 </c:v>
                  </c:pt>
                  <c:pt idx="688">
                    <c:v>COMPRA EN ALCAMPO S A MORATALAZ, CON LA TARJETA : 5489133208360204 EL 2024-03-09 </c:v>
                  </c:pt>
                  <c:pt idx="689">
                    <c:v>COMPRA EN MERCADONA MANUEL MACHADO, CON LA TARJETA : 5489133208360204 EL 2024-03-09 </c:v>
                  </c:pt>
                  <c:pt idx="690">
                    <c:v>Apple pay: COMPRA EN ALCAMPO S A MORATALAZ, CON LA TARJETA : 5489133208360204 EL 2024-03-10 </c:v>
                  </c:pt>
                  <c:pt idx="691">
                    <c:v>Apple pay: COMPRA EN CEREAL HUNTERS, CON LA TARJETA : 5489133210353833 EL 2024-03-10 </c:v>
                  </c:pt>
                  <c:pt idx="692">
                    <c:v>COMPRA EN APP CRTM, CON LA TARJETA : 5489133208360204 EL 2024-03-10 </c:v>
                  </c:pt>
                  <c:pt idx="693">
                    <c:v>COMPRA EN EL CORTE INGLES-DEPARTAM., CON LA TARJETA : 5489133210353833 EL 2024-03-10 </c:v>
                  </c:pt>
                  <c:pt idx="694">
                    <c:v>Apple pay: COMPRA EN ARAMARK 4X CAF CAMPUS PRI, CON LA TARJETA : 5489133210353833 EL 2024-03-11 </c:v>
                  </c:pt>
                  <c:pt idx="695">
                    <c:v>Apple pay: COMPRA EN BURGER KING QUEVEDO, CON LA TARJETA : 5489133208122208 EL 2024-03-11 </c:v>
                  </c:pt>
                  <c:pt idx="696">
                    <c:v>Apple pay: COMPRA EN FARMACIA ENTREARROYOS1, CON LA TARJETA : 5489133208360204 EL 2024-03-11 </c:v>
                  </c:pt>
                  <c:pt idx="697">
                    <c:v>Apple pay: COMPRA EN Flights on Booking.com, CON LA TARJETA : 5489133210353833 EL 2024-03-08 </c:v>
                  </c:pt>
                  <c:pt idx="698">
                    <c:v>Apple pay: COMPRA EN Hotel at Booking.com, CON LA TARJETA : 5489133210353833 EL 2024-03-07 </c:v>
                  </c:pt>
                  <c:pt idx="699">
                    <c:v>Apple pay: COMPRA EN PUNTO ENTRE ARROYOS, CON LA TARJETA : 5489133210353833 EL 2024-03-11 </c:v>
                  </c:pt>
                  <c:pt idx="700">
                    <c:v>COMPRA EN AMAZON* 404-3939741-41, CON LA TARJETA : 5489133210353833 EL 2024-03-07 </c:v>
                  </c:pt>
                  <c:pt idx="701">
                    <c:v>Apple pay: COMPRA EN ARAMARK 4X CAF CAMPUS PRI, CON LA TARJETA : 5489133210353833 EL 2024-03-12 </c:v>
                  </c:pt>
                  <c:pt idx="702">
                    <c:v>RECIBO UNIVERSIDAD NEBRIJA Nº RECIBO 0073 0100 755 CDKRFCC REF. MANDATO UNNEACA0021984800039925 </c:v>
                  </c:pt>
                  <c:pt idx="703">
                    <c:v>Apple pay: COMPRA EN ARAMARK 4X CAF CAMPUS PRI, CON LA TARJETA : 5489133210353833 EL 2024-03-13 </c:v>
                  </c:pt>
                  <c:pt idx="704">
                    <c:v>Apple pay: COMPRA EN BURGER KING QUEVEDO, CON LA TARJETA : 5489133208122208 EL 2024-03-13 </c:v>
                  </c:pt>
                  <c:pt idx="705">
                    <c:v>Apple pay: COMPRA EN MCDONALDS-MORATALAZ, CON LA TARJETA : 5489133210353833 EL 2024-03-13 </c:v>
                  </c:pt>
                  <c:pt idx="706">
                    <c:v>Apple pay: COMPRA EN ACUARELA, CON LA TARJETA : 5489133210353833 EL 2024-03-15 </c:v>
                  </c:pt>
                  <c:pt idx="707">
                    <c:v>Apple pay: COMPRA EN MERCADONA MANUEL MACHADO, CON LA TARJETA : 5489133210353833 EL 2024-03-15 </c:v>
                  </c:pt>
                  <c:pt idx="708">
                    <c:v>Apple pay: COMPRA EN ALCAMPO S A MORATALAZ, CON LA TARJETA : 5489133208360204 EL 2024-03-16 </c:v>
                  </c:pt>
                  <c:pt idx="709">
                    <c:v>Apple pay: COMPRA EN ALCAMPO S A MORATALAZ, CON LA TARJETA : 5489133210353833 EL 2024-03-16 </c:v>
                  </c:pt>
                  <c:pt idx="710">
                    <c:v>Apple pay: COMPRA EN MERCADONA MANUEL MACHADO, CON LA TARJETA : 5489133208360204 EL 2024-03-16 </c:v>
                  </c:pt>
                  <c:pt idx="711">
                    <c:v>Apple pay: COMPRA EN NINNETA, CON LA TARJETA : 5489133210353833 EL 2024-03-16 </c:v>
                  </c:pt>
                  <c:pt idx="712">
                    <c:v>Apple pay: COMPRA EN PERFUMERIA PRIMOR, CON LA TARJETA : 5489133208122208 EL 2024-03-16 </c:v>
                  </c:pt>
                  <c:pt idx="713">
                    <c:v>Apple pay: COMPRA EN ALCAMPO S A MORATALAZ, CON LA TARJETA : 5489133208122208 EL 2024-03-17 </c:v>
                  </c:pt>
                  <c:pt idx="714">
                    <c:v>Apple pay: COMPRA EN BURGER KING, CON LA TARJETA : 5489133210353833 EL 2024-03-17 </c:v>
                  </c:pt>
                  <c:pt idx="715">
                    <c:v>Apple pay: COMPRA EN ESCOTA, CON LA TARJETA : 5489133210353833 EL 2024-03-17 </c:v>
                  </c:pt>
                  <c:pt idx="716">
                    <c:v>Apple pay: COMPRA EN GALIPAN, CON LA TARJETA : 5489133210353833 EL 2024-03-17 </c:v>
                  </c:pt>
                  <c:pt idx="717">
                    <c:v>Apple pay: COMPRA EN MANDALO MARKET, CON LA TARJETA : 5489133210353833 EL 2024-03-17 </c:v>
                  </c:pt>
                  <c:pt idx="718">
                    <c:v>Apple pay: COMPRA EN ALLIANCE VENDING, CON LA TARJETA : 5489133210353833 EL 2024-03-18 </c:v>
                  </c:pt>
                  <c:pt idx="719">
                    <c:v>Apple pay: COMPRA EN ARAMARK 4X CAF CAMPUS PRI, CON LA TARJETA : 5489133210353833 EL 2024-03-18 </c:v>
                  </c:pt>
                  <c:pt idx="720">
                    <c:v>Apple pay: COMPRA EN BURGER KING QUEVEDO, CON LA TARJETA : 5489133208122208 EL 2024-03-18 </c:v>
                  </c:pt>
                  <c:pt idx="721">
                    <c:v>COMPRA EN APPLE.COM/BILL, CON LA TARJETA : 5489133208360204 EL 2024-03-14 </c:v>
                  </c:pt>
                  <c:pt idx="722">
                    <c:v>TRANSFERENCIA A FAVOR DE IBKR CONCEPTO: U6384508 / NICOLAS D Perez </c:v>
                  </c:pt>
                  <c:pt idx="723">
                    <c:v>Apple pay: COMPRA EN ALLIANCE VENDING, CON LA TARJETA : 5489133210353833 EL 2024-03-19 </c:v>
                  </c:pt>
                  <c:pt idx="724">
                    <c:v>Apple pay: COMPRA EN GESTION DE MAQUINAS, CON LA TARJETA : 5489133210353833 EL 2024-03-19 </c:v>
                  </c:pt>
                  <c:pt idx="725">
                    <c:v>COMPRA EN NETFLIX.COM, CON LA TARJETA : 5489133208360204 EL 2024-03-18 </c:v>
                  </c:pt>
                  <c:pt idx="726">
                    <c:v>Apple pay: COMPRA EN MERCADONA MANUEL MACHADO, CON LA TARJETA : 5489133208122208 EL 2024-03-20 </c:v>
                  </c:pt>
                  <c:pt idx="727">
                    <c:v>Apple pay: COMPRA EN ALLIANCE VENDING, CON LA TARJETA : 5489133210353833 EL 2024-03-21 </c:v>
                  </c:pt>
                  <c:pt idx="728">
                    <c:v>Apple pay: COMPRA EN GESTION DE MAQUINAS, CON LA TARJETA : 5489133210353833 EL 2024-03-21 </c:v>
                  </c:pt>
                  <c:pt idx="729">
                    <c:v>Apple pay: COMPRA EN SUBWAY PRINCIPE PIO, CON LA TARJETA : 5489133210353833 EL 2024-03-21 </c:v>
                  </c:pt>
                  <c:pt idx="730">
                    <c:v>Apple pay: COMPRA EN UVEPAN ALBERTO AGUILERA, CON LA TARJETA : 5489133210353833 EL 2024-03-21 </c:v>
                  </c:pt>
                  <c:pt idx="731">
                    <c:v>RECIBO ORANGE ESPAGNE S.A. Nº RECIBO 0073 0100 755 CDMMDYR REF. MANDATO OSP202308KENAN02276921506 </c:v>
                  </c:pt>
                  <c:pt idx="732">
                    <c:v>Apple pay: COMPRA EN ALCAMPO S A MORATALAZ, CON LA TARJETA : 5489133208360204 EL 2024-03-23 </c:v>
                  </c:pt>
                  <c:pt idx="733">
                    <c:v>Apple pay: COMPRA EN MERCADONA MANUEL MACHADO, CON LA TARJETA : 5489133208360204 EL 2024-03-23 </c:v>
                  </c:pt>
                  <c:pt idx="734">
                    <c:v>COMPRA EN AYTO MADRID DEPORTES, CON LA TARJETA : 5489133210353833 EL 2024-03-23 </c:v>
                  </c:pt>
                  <c:pt idx="735">
                    <c:v>Apple pay: COMPRA EN NACIONAL RETIRO, CON LA TARJETA : 5489133210353833 EL 2024-03-24 </c:v>
                  </c:pt>
                  <c:pt idx="736">
                    <c:v>Apple pay: COMPRA EN PALACIO CIBELES, CON LA TARJETA : 5489133210353833 EL 2024-03-24 </c:v>
                  </c:pt>
                  <c:pt idx="737">
                    <c:v>Apple pay: COMPRA EN PANISHOP DE LOS VINATEROS, CON LA TARJETA : 5489133210353833 EL 2024-03-24 </c:v>
                  </c:pt>
                  <c:pt idx="738">
                    <c:v>Apple pay: COMPRA EN MACDONALD MAGALLANES, CON LA TARJETA : 5489133208122208 EL 2024-03-25 </c:v>
                  </c:pt>
                  <c:pt idx="739">
                    <c:v>Apple pay: COMPRA EN ALCAMPO S A MORATALAZ, CON LA TARJETA : 5489133208360204 EL 2024-03-27 </c:v>
                  </c:pt>
                  <c:pt idx="740">
                    <c:v>Apple pay: COMPRA EN MAISON KAYSER, CON LA TARJETA : 5489133208122208 EL 2024-03-27 </c:v>
                  </c:pt>
                  <c:pt idx="741">
                    <c:v>Apple pay: COMPRA EN MERCADONA MANUEL MACHADO, CON LA TARJETA : 5489133208360204 EL 2024-03-27 </c:v>
                  </c:pt>
                  <c:pt idx="742">
                    <c:v>Apple pay: COMPRA EN AEROP. ADOLFO SUAREZ MADR, CON LA TARJETA : 5489133210353833 EL 2024-03-28 </c:v>
                  </c:pt>
                  <c:pt idx="743">
                    <c:v>Apple pay: COMPRA EN AUT LA ALCOYANA 2, CON LA TARJETA : 5489133210353833 EL 2024-03-28 </c:v>
                  </c:pt>
                  <c:pt idx="744">
                    <c:v>Apple pay: COMPRA EN CASA DIMAS, CON LA TARJETA : 5489133210353833 EL 2024-03-28 </c:v>
                  </c:pt>
                  <c:pt idx="745">
                    <c:v>Apple pay: COMPRA EN CERVECERIA GRAVINA, CON LA TARJETA : 5489133210353833 EL 2024-03-28 </c:v>
                  </c:pt>
                  <c:pt idx="746">
                    <c:v>Apple pay: COMPRA EN EDEN HERNANDEZ, CON LA TARJETA : 5489133210353833 EL 2024-03-28 </c:v>
                  </c:pt>
                  <c:pt idx="747">
                    <c:v>Apple pay: COMPRA EN HOTEL DORMIRDCINE, CON LA TARJETA : 5489133210353833 EL 2024-03-28 </c:v>
                  </c:pt>
                  <c:pt idx="748">
                    <c:v>Apple pay: COMPRA EN MEDITERRANEUM RESTAURANTE, CON LA TARJETA : 5489133210353833 EL 2024-03-28 </c:v>
                  </c:pt>
                  <c:pt idx="749">
                    <c:v>Apple pay: COMPRA EN RIQUISIMO 2021, CON LA TARJETA : 5489133210353833 EL 2024-03-28 </c:v>
                  </c:pt>
                  <c:pt idx="750">
                    <c:v>Apple pay: COMPRA EN XIRINGUITO POSTIGUET, CON LA TARJETA : 5489133210353833 EL 2024-03-28 </c:v>
                  </c:pt>
                  <c:pt idx="751">
                    <c:v>Apple pay: COMPRA EN CERVECERIA GRAVINA, CON LA TARJETA : 5489133210353833 EL 2024-03-29 </c:v>
                  </c:pt>
                  <c:pt idx="752">
                    <c:v>Apple pay: COMPRA EN LA MASA DE TOMASA, CON LA TARJETA : 5489133210353833 EL 2024-03-29 </c:v>
                  </c:pt>
                  <c:pt idx="753">
                    <c:v>Apple pay: COMPRA EN MEDITERRANEO REST, CON LA TARJETA : 5489133210353833 EL 2024-03-29 </c:v>
                  </c:pt>
                  <c:pt idx="754">
                    <c:v>Apple pay: COMPRA EN SOHO PLAZA, CON LA TARJETA : 5489133210353833 EL 2024-03-29 </c:v>
                  </c:pt>
                  <c:pt idx="755">
                    <c:v>Apple pay: COMPRA EN UNO PUNTO MAR SL, CON LA TARJETA : 5489133210353833 EL 2024-03-29 </c:v>
                  </c:pt>
                  <c:pt idx="756">
                    <c:v>COMPRA EN FGV ALICANTE, CON LA TARJETA : 5489133210353833 EL 2024-03-29 </c:v>
                  </c:pt>
                  <c:pt idx="757">
                    <c:v>Apple pay: COMPRA EN 756 - EAT AER ALC, CON LA TARJETA : 5489133210353833 EL 2024-03-30 </c:v>
                  </c:pt>
                  <c:pt idx="758">
                    <c:v>Apple pay: COMPRA EN ALICANTE AEROPUERTO, CON LA TARJETA : 5489133210353833 EL 2024-03-30 </c:v>
                  </c:pt>
                  <c:pt idx="759">
                    <c:v>Apple pay: COMPRA EN AREAS AO. ALICANTE (QUIOS, CON LA TARJETA : 5489133210353833 EL 2024-03-30 </c:v>
                  </c:pt>
                  <c:pt idx="760">
                    <c:v>Apple pay: COMPRA EN CAFETERIA CIGARRERAS, CON LA TARJETA : 5489133210353833 EL 2024-03-30 </c:v>
                  </c:pt>
                  <c:pt idx="761">
                    <c:v>Apple pay: COMPRA EN MAYOR PUNTO HOSTELEROS SL, CON LA TARJETA : 5489133210353833 EL 2024-03-30 </c:v>
                  </c:pt>
                  <c:pt idx="762">
                    <c:v>Apple pay: COMPRA EN TRIBUTOS ALICANTE, CON LA TARJETA : 5489133210353833 EL 2024-03-30 </c:v>
                  </c:pt>
                  <c:pt idx="763">
                    <c:v>Apple pay: COMPRA EN ALCAMPO S A MORATALAZ, CON LA TARJETA : 5489133210353833 EL 2024-03-31 </c:v>
                  </c:pt>
                  <c:pt idx="764">
                    <c:v>Apple pay: COMPRA EN BURGER KING QUEVEDO, CON LA TARJETA : 5489133208122208 EL 2024-04-01 </c:v>
                  </c:pt>
                  <c:pt idx="765">
                    <c:v>Apple pay: COMPRA EN DANIEL ANIORTE ALC, CON LA TARJETA : 5489133210353833 EL 2024-03-28 </c:v>
                  </c:pt>
                  <c:pt idx="766">
                    <c:v>Apple pay: COMPRA EN SumUp *Livanti Gelato, CON LA TARJETA : 5489133210353833 EL 2024-03-28 </c:v>
                  </c:pt>
                  <c:pt idx="767">
                    <c:v>COMPRA EN UBER *TRIP, CON LA TARJETA : 5489133210353833 EL 2024-03-28 </c:v>
                  </c:pt>
                  <c:pt idx="768">
                    <c:v>TRANSFERENCIA A FAVOR DE Jes?s Gonzalez CONCEPTO: Alquiler </c:v>
                  </c:pt>
                  <c:pt idx="769">
                    <c:v>TRANSFERENCIA A FAVOR DE Nicol?s P?rez CONCEPTO: Alimentaci?n </c:v>
                  </c:pt>
                  <c:pt idx="770">
                    <c:v>Apple pay: COMPRA EN MERKAL MORATALAZ, CON LA TARJETA : 5489133210353833 EL 2024-04-02 </c:v>
                  </c:pt>
                  <c:pt idx="771">
                    <c:v>Apple pay: COMPRA EN PANARIA PRINCIPE DE VERGA, CON LA TARJETA : 5489133210353833 EL 2024-04-02 </c:v>
                  </c:pt>
                  <c:pt idx="772">
                    <c:v>COMPRA EN UBER *EATS, CON LA TARJETA : 5489133210353833 EL 2024-03-31 </c:v>
                  </c:pt>
                  <c:pt idx="773">
                    <c:v>RECIBO SANITAS S A DE SEGUROS N? RECIBO 0073 0100 755 CDMXPWT REF. MANDATO 800018385362 </c:v>
                  </c:pt>
                  <c:pt idx="774">
                    <c:v>RECIBO TOTALENERGIES CLIENTESSAU N? RECIBO 0073 0100 755 CDQHNMH REF. MANDATO NCESIGS241020230000000</c:v>
                  </c:pt>
                  <c:pt idx="775">
                    <c:v>RECIBO CAIXABANK PAYMENTS CONSUMER, E.f.c., E N? RECIBO 0073 0100 755 CDQYWBC REF. MANDATO 202307581</c:v>
                  </c:pt>
                  <c:pt idx="776">
                    <c:v>RECIBO CAIXABANK PAYMENTS CONSUMER, E.f.c., E N? RECIBO 0073 0100 755 CDQYWGT REF. MANDATO 202308211</c:v>
                  </c:pt>
                  <c:pt idx="777">
                    <c:v>RECIBO CAIXABANK PAYMENTS CONSUMER, E.f.c., E N? RECIBO 0073 0100 755 CDQYWST REF. MANDATO 202309651</c:v>
                  </c:pt>
                  <c:pt idx="778">
                    <c:v>TRANSFERENCIA A FAVOR DE PEREZ PANTO NICOLAS CONCEPTO: Pagos recurrentes del mes y mes siguiente </c:v>
                  </c:pt>
                  <c:pt idx="779">
                    <c:v>Apple pay: COMPRA EN ESTANCO MORATALAZ 121, CON LA TARJETA : 5489133208122208 EL 2024-04-04 </c:v>
                  </c:pt>
                  <c:pt idx="780">
                    <c:v>Apple pay: COMPRA EN PANARIA PRINCIPE DE VERGA, CON LA TARJETA : 5489133210353833 EL 2024-04-04 </c:v>
                  </c:pt>
                  <c:pt idx="781">
                    <c:v>Apple pay: COMPRA EN DIVORARE TOLEDO, CON LA TARJETA : 5489133210353833 EL 2024-04-06 </c:v>
                  </c:pt>
                  <c:pt idx="782">
                    <c:v>Apple pay: COMPRA EN IKEA GOYA FOOD, CON LA TARJETA : 5489133210353833 EL 2024-04-06 </c:v>
                  </c:pt>
                  <c:pt idx="783">
                    <c:v>Apple pay: COMPRA EN IKEA GOYA HFB, CON LA TARJETA : 5489133210353833 EL 2024-04-06 </c:v>
                  </c:pt>
                  <c:pt idx="784">
                    <c:v>Apple pay: COMPRA EN MERCADONA MANUEL MACHADO, CON LA TARJETA : 5489133210353833 EL 2024-04-06 </c:v>
                  </c:pt>
                  <c:pt idx="785">
                    <c:v>Apple pay: COMPRA EN NATAS DOURO, CON LA TARJETA : 5489133210353833 EL 2024-04-06 </c:v>
                  </c:pt>
                  <c:pt idx="786">
                    <c:v>Apple pay: COMPRA EN ALCAMPO28029-VAGUADA, CON LA TARJETA : 5489133210353833 EL 2024-04-07 </c:v>
                  </c:pt>
                  <c:pt idx="787">
                    <c:v>Apple pay: COMPRA EN FRUTAS SAMPINMA, CON LA TARJETA : 5489133208360204 EL 2024-04-07 </c:v>
                  </c:pt>
                  <c:pt idx="788">
                    <c:v>Apple pay: COMPRA EN LA CHARANGA, CON LA TARJETA : 5489133210353833 EL 2024-04-07 </c:v>
                  </c:pt>
                  <c:pt idx="789">
                    <c:v>Apple pay: COMPRA EN RODILLA LA VAGUADA, CON LA TARJETA : 5489133210353833 EL 2024-04-07 </c:v>
                  </c:pt>
                  <c:pt idx="790">
                    <c:v>Apple pay: COMPRA EN RUTA DEL LUPULO,S.L., CON LA TARJETA : 5489133210353833 EL 2024-04-07 </c:v>
                  </c:pt>
                  <c:pt idx="791">
                    <c:v>Apple pay: COMPRA EN SONRIE A LA VIRRA S.L, CON LA TARJETA : 5489133210353833 EL 2024-04-07 </c:v>
                  </c:pt>
                  <c:pt idx="792">
                    <c:v>Apple pay: COMPRA EN THE ONE BEER, CON LA TARJETA : 5489133210353833 EL 2024-04-07 </c:v>
                  </c:pt>
                  <c:pt idx="793">
                    <c:v>BIZUM A FAVOR DE Carolina Beatriz Da Silva CONCEPTO: costillas </c:v>
                  </c:pt>
                  <c:pt idx="794">
                    <c:v>BIZUM A FAVOR DE LAURA PACITTO FUSCO CONCEPTO: Sin concepto </c:v>
                  </c:pt>
                  <c:pt idx="795">
                    <c:v>BIZUM A FAVOR DE MARIA GARUTTI FERNANDEZ CONCEPTO: bocadillo de calamar </c:v>
                  </c:pt>
                  <c:pt idx="796">
                    <c:v>Apple pay: COMPRA EN PANARIA PRINCIPE DE VERGA, CON LA TARJETA : 5489133210353833 EL 2024-04-08 </c:v>
                  </c:pt>
                  <c:pt idx="797">
                    <c:v>Apple pay: COMPRA EN UNIQLO Madrid Serrano, CON LA TARJETA : 5489133210353833 EL 2024-04-06 </c:v>
                  </c:pt>
                  <c:pt idx="798">
                    <c:v>Apple pay: COMPRA EN PRIMARK LA VAGUADA, CON LA TARJETA : 5489133210353833 EL 2024-04-07 </c:v>
                  </c:pt>
                  <c:pt idx="799">
                    <c:v>COMPRA EN APP CRTM, CON LA TARJETA : 5489133208360204 EL 2024-04-09 </c:v>
                  </c:pt>
                  <c:pt idx="800">
                    <c:v>COMPRA EN UBER *EATS, CON LA TARJETA : 5489133210353833 EL 2024-04-06 </c:v>
                  </c:pt>
                  <c:pt idx="801">
                    <c:v>COMPRA EN WEB CRTM, CON LA TARJETA : 5489133208122208 EL 2024-04-09 </c:v>
                  </c:pt>
                  <c:pt idx="802">
                    <c:v>Apple pay: COMPRA EN BURGER KING QUEVEDO, CON LA TARJETA : 5489133208122208 EL 2024-04-10 </c:v>
                  </c:pt>
                  <c:pt idx="803">
                    <c:v>Apple pay: COMPRA EN ACUARELA, CON LA TARJETA : 5489133210353833 EL 2024-04-11 </c:v>
                  </c:pt>
                  <c:pt idx="804">
                    <c:v>Apple pay: COMPRA EN ARAMARK 4X CAF CAMPUS PRI, CON LA TARJETA : 5489133210353833 EL 2024-04-11 </c:v>
                  </c:pt>
                  <c:pt idx="805">
                    <c:v>Apple pay: COMPRA EN MERCADONA MANUEL MACHADO, CON LA TARJETA : 5489133208122208 EL 2024-04-11 </c:v>
                  </c:pt>
                  <c:pt idx="806">
                    <c:v>Apple pay: COMPRA EN PANARIA PRINCIPE DE VERGA, CON LA TARJETA : 5489133210353833 EL 2024-04-11 </c:v>
                  </c:pt>
                  <c:pt idx="807">
                    <c:v>COMPRA EN NETFLIX.COM, CON LA TARJETA : 5489133208360204 EL 2024-04-10 </c:v>
                  </c:pt>
                  <c:pt idx="808">
                    <c:v>RECIBO UNIVERSIDAD NEBRIJA N? RECIBO 0073 0100 755 CDTVXMW REF. MANDATO UNNEACA0021984800039925 </c:v>
                  </c:pt>
                  <c:pt idx="809">
                    <c:v>Apple pay: COMPRA EN MERCADONA MANUEL MACHADO, CON LA TARJETA : 5489133208122208 EL 2024-04-12 </c:v>
                  </c:pt>
                  <c:pt idx="810">
                    <c:v>Apple pay: COMPRA EN ALCAMPO S A MORATALAZ, CON LA TARJETA : 5489133208360204 EL 2024-04-13 </c:v>
                  </c:pt>
                  <c:pt idx="811">
                    <c:v>Apple pay: COMPRA EN ALCAMPO S A MORATALAZ, CON LA TARJETA : 5489133210353833 EL 2024-04-13 </c:v>
                  </c:pt>
                  <c:pt idx="812">
                    <c:v>Apple pay: COMPRA EN MCDONALDS-MORATALAZ, CON LA TARJETA : 5489133210353833 EL 2024-04-13 </c:v>
                  </c:pt>
                  <c:pt idx="813">
                    <c:v>Apple pay: COMPRA EN MERCADONA MANUEL MACHADO, CON LA TARJETA : 5489133208360204 EL 2024-04-13 </c:v>
                  </c:pt>
                  <c:pt idx="814">
                    <c:v>Apple pay: COMPRA EN MERCADONA MANUEL MACHADO, CON LA TARJETA : 5489133210353833 EL 2024-04-13 </c:v>
                  </c:pt>
                  <c:pt idx="815">
                    <c:v>Apple pay: COMPRA EN SU FRUTA LOLA SL, CON LA TARJETA : 5489133208360204 EL 2024-04-13 </c:v>
                  </c:pt>
                  <c:pt idx="816">
                    <c:v>Apple pay: COMPRA EN COSTCO WHOLESALE SPAIN, S, CON LA TARJETA : 5489133210353833 EL 2024-04-14 </c:v>
                  </c:pt>
                  <c:pt idx="817">
                    <c:v>Apple pay: COMPRA EN PAPA JOHNS MORATALAZ, CON LA TARJETA : 5489133210353833 EL 2024-04-14 </c:v>
                  </c:pt>
                  <c:pt idx="818">
                    <c:v>COMPRA EN APPLE.COM/BILL, CON LA TARJETA : 5489133208360204 EL 2024-04-13 </c:v>
                  </c:pt>
                  <c:pt idx="819">
                    <c:v>Apple pay: COMPRA EN ARAMARK 4X CAF CAMPUS PRI, CON LA TARJETA : 5489133210353833 EL 2024-04-17 </c:v>
                  </c:pt>
                  <c:pt idx="820">
                    <c:v>Apple pay: COMPRA EN PANARIA PRINCIPE DE VERGA, CON LA TARJETA : 5489133210353833 EL 2024-04-17 </c:v>
                  </c:pt>
                  <c:pt idx="821">
                    <c:v>TRANSFERENCIA A FAVOR DE IBKR CONCEPTO: U6384508 / NICOLAS D Perez </c:v>
                  </c:pt>
                  <c:pt idx="822">
                    <c:v>Apple pay: COMPRA EN ARAMARK 4X CAF CAMPUS PRI, CON LA TARJETA : 5489133210353833 EL 2024-04-18 </c:v>
                  </c:pt>
                  <c:pt idx="823">
                    <c:v>Apple pay: COMPRA EN PRIMAPRIX A219, CON LA TARJETA : 5489133210353833 EL 2024-04-18 </c:v>
                  </c:pt>
                  <c:pt idx="824">
                    <c:v>Apple pay: COMPRA EN C800 C D MORATALAZ, CON LA TARJETA : 5489133208122208 EL 2024-04-19 </c:v>
                  </c:pt>
                  <c:pt idx="825">
                    <c:v>Apple pay: COMPRA EN EL COLMAO ECO - CREPE APO, CON LA TARJETA : 5489133210353833 EL 2024-04-19 </c:v>
                  </c:pt>
                  <c:pt idx="826">
                    <c:v>Apple pay: COMPRA EN MANOLO BAKES, CON LA TARJETA : 5489133210353833 EL 2024-04-19 </c:v>
                  </c:pt>
                  <c:pt idx="827">
                    <c:v>Apple pay: COMPRA EN SAKALE, CON LA TARJETA : 5489133210353833 EL 2024-04-19 </c:v>
                  </c:pt>
                  <c:pt idx="828">
                    <c:v>Apple pay: COMPRA EN TIERRA BURRITOS QUEVEDO, CON LA TARJETA : 5489133210353833 EL 2024-04-19 </c:v>
                  </c:pt>
                  <c:pt idx="829">
                    <c:v>Apple pay: COMPRA EN ALCAMPO S A MORATALAZ, CON LA TARJETA : 5489133210353833 EL 2024-04-20 </c:v>
                  </c:pt>
                  <c:pt idx="830">
                    <c:v>Apple pay: COMPRA EN HELADOS MAISON GLACE ESPA, CON LA TARJETA : 5489133210353833 EL 2024-04-20 </c:v>
                  </c:pt>
                  <c:pt idx="831">
                    <c:v>Apple pay: COMPRA EN IKEA GOYA HFB, CON LA TARJETA : 5489133210353833 EL 2024-04-20 </c:v>
                  </c:pt>
                  <c:pt idx="832">
                    <c:v>Apple pay: COMPRA EN LA CACHITERI MONTERA, CON LA TARJETA : 5489133210353833 EL 2024-04-20 </c:v>
                  </c:pt>
                  <c:pt idx="833">
                    <c:v>Apple pay: COMPRA EN MAISON KAYSER, CON LA TARJETA : 5489133210353833 EL 2024-04-20 </c:v>
                  </c:pt>
                  <c:pt idx="834">
                    <c:v>Apple pay: COMPRA EN MERCADONA MANUEL MACHADO, CON LA TARJETA : 5489133208360204 EL 2024-04-20 </c:v>
                  </c:pt>
                  <c:pt idx="835">
                    <c:v>Apple pay: COMPRA EN SPRINGFIELD, CON LA TARJETA : 5489133210353833 EL 2024-04-20 </c:v>
                  </c:pt>
                  <c:pt idx="836">
                    <c:v>Apple pay: COMPRA EN ALCAMPO S A MORATALAZ, CON LA TARJETA : 5489133208122208 EL 2024-04-21 </c:v>
                  </c:pt>
                  <c:pt idx="837">
                    <c:v>Apple pay: COMPRA EN ALCAMPO S A MORATALAZ, CON LA TARJETA : 5489133208360204 EL 2024-04-21 </c:v>
                  </c:pt>
                  <c:pt idx="838">
                    <c:v>Apple pay: COMPRA EN FIVE GUYS SPAIN S L U, CON LA TARJETA : 5489133210353833 EL 2024-04-21 </c:v>
                  </c:pt>
                  <c:pt idx="839">
                    <c:v>Apple pay: COMPRA EN IKEA VAGUADA HFB, CON LA TARJETA : 5489133208122208 EL 2024-04-21 </c:v>
                  </c:pt>
                  <c:pt idx="840">
                    <c:v>Apple pay: COMPRA EN MC DONALD'S VAGUADA, CON LA TARJETA : 5489133210353833 EL 2024-04-21 </c:v>
                  </c:pt>
                  <c:pt idx="841">
                    <c:v>Apple pay: COMPRA EN ALLIANCE VENDING, CON LA TARJETA : 5489133210353833 EL 2024-04-22 </c:v>
                  </c:pt>
                  <c:pt idx="842">
                    <c:v>Apple pay: COMPRA EN DECATHLON PRINCESA, CON LA TARJETA : 5489133210353833 EL 2024-04-22 </c:v>
                  </c:pt>
                  <c:pt idx="843">
                    <c:v>Apple pay: COMPRA EN MAISON KAYSER, CON LA TARJETA : 5489133208122208 EL 2024-04-22 </c:v>
                  </c:pt>
                  <c:pt idx="844">
                    <c:v>COMPRA EN ARAMARK 4X CAF CAMPUS PRI, CON LA TARJETA : 5489133210353833 EL 2024-04-22 </c:v>
                  </c:pt>
                  <c:pt idx="845">
                    <c:v>COMPRA EN EL CORTE INGLES DEPARTAM., CON LA TARJETA : 5489133210353833 EL 2024-04-22 </c:v>
                  </c:pt>
                  <c:pt idx="846">
                    <c:v>COMPRA EN MNE*95018744Moneynet_S, CON LA TARJETA : 5489133210353833 EL 2024-04-20 </c:v>
                  </c:pt>
                  <c:pt idx="847">
                    <c:v>RECIBO TOTALENERGIES CLIENTESSAU N? RECIBO 0073 0100 755 CDWPMPM REF. MANDATO NCESIGS241020230000000</c:v>
                  </c:pt>
                  <c:pt idx="848">
                    <c:v>Apple pay: COMPRA EN DECATHLON ESPANA S.A.U, CON LA TARJETA : 5489133210353833 EL 2024-04-21 </c:v>
                  </c:pt>
                  <c:pt idx="849">
                    <c:v>Apple pay: COMPRA EN PANISHOP DE LOS VINATEROS, CON LA TARJETA : 5489133208360204 EL 2024-04-23 </c:v>
                  </c:pt>
                  <c:pt idx="850">
                    <c:v>Apple pay: COMPRA EN PRIMARK LA VAGUADA, CON LA TARJETA : 5489133208122208 EL 2024-04-21 </c:v>
                  </c:pt>
                  <c:pt idx="851">
                    <c:v>RECIBO ORANGE ESPAGNE S.A. N? RECIBO 0073 0100 755 CDWSBWL REF. MANDATO OSP202308KENAN02276921506 </c:v>
                  </c:pt>
                  <c:pt idx="852">
                    <c:v>Apple pay: COMPRA EN MAISON KAYSER, CON LA TARJETA : 5489133208122208 EL 2024-04-24 </c:v>
                  </c:pt>
                  <c:pt idx="853">
                    <c:v>Apple pay: COMPRA EN PANARIA PRINCIPE DE VERGA, CON LA TARJETA : 5489133208360204 EL 2024-04-24 </c:v>
                  </c:pt>
                  <c:pt idx="854">
                    <c:v>Apple pay: COMPRA EN CAFETERIA EL PASO, CON LA TARJETA : 5489133208122208 EL 2024-04-25 </c:v>
                  </c:pt>
                  <c:pt idx="855">
                    <c:v>Apple pay: COMPRA EN MACDONALD MAGALLANES, CON LA TARJETA : 5489133208122208 EL 2024-04-25 </c:v>
                  </c:pt>
                  <c:pt idx="856">
                    <c:v>COMPRA EN UBER *ONE, CON LA TARJETA : 5489133210353833 EL 2024-04-23 </c:v>
                  </c:pt>
                  <c:pt idx="857">
                    <c:v>Apple pay: COMPRA EN PANISHOP DE LOS VINATEROS, CON LA TARJETA : 5489133208360204 EL 2024-04-26 </c:v>
                  </c:pt>
                  <c:pt idx="858">
                    <c:v>Apple pay: COMPRA EN ALAMEDA LOTERIAS S L, CON LA TARJETA : 5489133208122208 EL 2024-04-27 </c:v>
                  </c:pt>
                  <c:pt idx="859">
                    <c:v>Apple pay: COMPRA EN ALCAMPO S A MORATALAZ, CON LA TARJETA : 5489133208122208 EL 2024-04-27 </c:v>
                  </c:pt>
                  <c:pt idx="860">
                    <c:v>Apple pay: COMPRA EN ALCAMPO S A MORATALAZ, CON LA TARJETA : 5489133208360204 EL 2024-04-27 </c:v>
                  </c:pt>
                  <c:pt idx="861">
                    <c:v>Apple pay: COMPRA EN MCDONALDS-MORATALAZ, CON LA TARJETA : 5489133208122208 EL 2024-04-27 </c:v>
                  </c:pt>
                  <c:pt idx="862">
                    <c:v>Apple pay: COMPRA EN MERCADONA MANUEL MACHADO, CON LA TARJETA : 5489133208122208 EL 2024-04-27 </c:v>
                  </c:pt>
                  <c:pt idx="863">
                    <c:v>Apple pay: COMPRA EN MERCADONA MANUEL MACHADO, CON LA TARJETA : 5489133208360204 EL 2024-04-27 </c:v>
                  </c:pt>
                  <c:pt idx="864">
                    <c:v>Apple pay: COMPRA EN ALCAMPO28029-VAGUADA, CON LA TARJETA : 5489133208122208 EL 2024-04-28 </c:v>
                  </c:pt>
                  <c:pt idx="865">
                    <c:v>Apple pay: COMPRA EN CANEL ROLLS, CON LA TARJETA : 5489133208122208 EL 2024-04-28 </c:v>
                  </c:pt>
                  <c:pt idx="866">
                    <c:v>Apple pay: COMPRA EN HIPERBAZAR, CON LA TARJETA : 5489133208122208 EL 2024-04-28 </c:v>
                  </c:pt>
                  <c:pt idx="867">
                    <c:v>Apple pay: COMPRA EN RODILLA LA VAGUADA, CON LA TARJETA : 5489133208122208 EL 2024-04-28 </c:v>
                  </c:pt>
                  <c:pt idx="868">
                    <c:v>Apple pay: COMPRA EN SPRINGFIELD WOMEN, CON LA TARJETA : 5489133208122208 EL 2024-04-28 </c:v>
                  </c:pt>
                  <c:pt idx="869">
                    <c:v>Apple pay: COMPRA EN TACOS DON MANOLITO., CON LA TARJETA : 5489133208122208 EL 2024-04-28 </c:v>
                  </c:pt>
                  <c:pt idx="870">
                    <c:v>Apple pay: COMPRA EN MAISON KAYSER, CON LA TARJETA : 5489133208122208 EL 2024-04-29 </c:v>
                  </c:pt>
                  <c:pt idx="871">
                    <c:v>COMPRA EN AMAZON* 404-5385826-94, CON LA TARJETA : 5489133210353833 EL 2024-04-26 </c:v>
                  </c:pt>
                  <c:pt idx="872">
                    <c:v>COMPRA EN UBER *EATS, CON LA TARJETA : 5489133208360204 EL 2024-04-26 </c:v>
                  </c:pt>
                  <c:pt idx="873">
                    <c:v>Apple pay: COMPRA EN ARAMARK 4X CAF CAMPUS PRI, CON LA TARJETA : 5489133208360204 EL 2024-04-30 </c:v>
                  </c:pt>
                  <c:pt idx="874">
                    <c:v>Apple pay: COMPRA EN LA CASITA-PLAZA CASTILLA, CON LA TARJETA : 5489133208360204 EL 2024-04-30 </c:v>
                  </c:pt>
                  <c:pt idx="875">
                    <c:v>Apple pay: COMPRA EN MCDONALDS-MORATALAZ, CON LA TARJETA : 5489133208122208 EL 2024-04-30 </c:v>
                  </c:pt>
                  <c:pt idx="876">
                    <c:v>Apple pay: COMPRA EN VIENA CAPELLANES GOYA, CON LA TARJETA : 5489133208360204 EL 2024-04-30 </c:v>
                  </c:pt>
                  <c:pt idx="877">
                    <c:v>COMPRA EN ARAMARK 4X CAF CAMPUS PRI, CON LA TARJETA : 5489133208360204 EL 2024-04-30 </c:v>
                  </c:pt>
                  <c:pt idx="878">
                    <c:v>RECIBO CAIXABANK PAYMENTS CONSUMER, E.f.c., E N? RECIBO 0073 0100 755 CDZFRRZ REF. MANDATO 202307581</c:v>
                  </c:pt>
                  <c:pt idx="879">
                    <c:v>RECIBO CAIXABANK PAYMENTS CONSUMER, E.f.c., E N? RECIBO 0073 0100 755 CDZFRXN REF. MANDATO 202308211</c:v>
                  </c:pt>
                  <c:pt idx="880">
                    <c:v>RECIBO CAIXABANK PAYMENTS CONSUMER, E.f.c., E N? RECIBO 0073 0100 755 CDZFSJY REF. MANDATO 202309651</c:v>
                  </c:pt>
                  <c:pt idx="881">
                    <c:v>Apple pay: COMPRA EN LA COCINA DE SAN ROMAN, CON LA TARJETA : 5489133208122208 EL 2024-05-02 </c:v>
                  </c:pt>
                  <c:pt idx="882">
                    <c:v>COMPRA EN UBER *EATS, CON LA TARJETA : 5489133208360204 EL 2024-04-29 </c:v>
                  </c:pt>
                  <c:pt idx="883">
                    <c:v>TRANSFERENCIA A FAVOR DE Jes?s Gonzalez CONCEPTO: Alquiler </c:v>
                  </c:pt>
                  <c:pt idx="884">
                    <c:v>TRANSFERENCIA A FAVOR DE Nicol?s P?rez CONCEPTO: Alimentaci?n </c:v>
                  </c:pt>
                  <c:pt idx="885">
                    <c:v>Apple pay: COMPRA EN PANISHOP DE LOS VINATEROS, CON LA TARJETA : 5489133208122208 EL 2024-05-03 </c:v>
                  </c:pt>
                  <c:pt idx="886">
                    <c:v>RECIBO SANITAS S A DE SEGUROS N? RECIBO 0073 0100 755 CDXRFCJ REF. MANDATO 800018385362 </c:v>
                  </c:pt>
                  <c:pt idx="887">
                    <c:v>RECIBO SANITAS S A DE SEGUROS N? RECIBO 0073 0100 755 CDZCKCC REF. MANDATO 800018385362 </c:v>
                  </c:pt>
                  <c:pt idx="888">
                    <c:v>TRANSFERENCIA A FAVOR DE GRADOS TESIS Y MASTERS CONCEPTO: Formaci?n + nddp14 - 2 </c:v>
                  </c:pt>
                  <c:pt idx="889">
                    <c:v>TRANSFERENCIA A FAVOR DE PEREZ PANTO NICOLAS CONCEPTO: Arreglo por tarjeta bloqueada, pagos de disfr</c:v>
                  </c:pt>
                  <c:pt idx="890">
                    <c:v>TRANSFERENCIA A FAVOR DE PEREZ PANTO NICOLAS CONCEPTO: Pagos mensuales y adicional </c:v>
                  </c:pt>
                  <c:pt idx="891">
                    <c:v>Apple pay: COMPRA EN ALCAMPO S A MORATALAZ, CON LA TARJETA : 5489133208122208 EL 2024-05-04 </c:v>
                  </c:pt>
                  <c:pt idx="892">
                    <c:v>Apple pay: COMPRA EN FRANCACHELA 1, CON LA TARJETA : 5489133208122208 EL 2024-05-04 </c:v>
                  </c:pt>
                  <c:pt idx="893">
                    <c:v>Apple pay: COMPRA EN GALIPAN, CON LA TARJETA : 5489133208122208 EL 2024-05-04 </c:v>
                  </c:pt>
                  <c:pt idx="894">
                    <c:v>Apple pay: COMPRA EN GREEK AND SHOP, CON LA TARJETA : 5489133208122208 EL 2024-05-04 </c:v>
                  </c:pt>
                  <c:pt idx="895">
                    <c:v>Apple pay: COMPRA EN MERCADONA MANUEL MACHADO, CON LA TARJETA : 5489133208360204 EL 2024-05-04 </c:v>
                  </c:pt>
                  <c:pt idx="896">
                    <c:v>Apple pay: COMPRA EN SANTAGLORIA SAN BERNAR, CON LA TARJETA : 5489133208122208 EL 2024-05-04 </c:v>
                  </c:pt>
                  <c:pt idx="897">
                    <c:v>COMPRA EN ALCAMPO S A MORATALAZ, CON LA TARJETA : 5489133208360204 EL 2024-05-04 </c:v>
                  </c:pt>
                  <c:pt idx="898">
                    <c:v>Apple pay: COMPRA EN ALCAMPO S A MORATALAZ, CON LA TARJETA : 5489133208122208 EL 2024-05-05 </c:v>
                  </c:pt>
                  <c:pt idx="899">
                    <c:v>Apple pay: COMPRA EN KIOSCO HELADOS NASMA, CON LA TARJETA : 5489133208122208 EL 2024-05-05 </c:v>
                  </c:pt>
                  <c:pt idx="900">
                    <c:v>Apple pay: COMPRA EN MARKET AGUILERA, CON LA TARJETA : 5489133208360204 EL 2024-05-06 </c:v>
                  </c:pt>
                  <c:pt idx="901">
                    <c:v>Apple pay: COMPRA EN WORKCAFE, CON LA TARJETA : 5489133208360204 EL 2024-05-06 </c:v>
                  </c:pt>
                  <c:pt idx="902">
                    <c:v>COMPRA EN UBER *EATS, CON LA TARJETA : 5489133208360204 EL 2024-05-02 </c:v>
                  </c:pt>
                  <c:pt idx="903">
                    <c:v>COMPRA EN UBER *EATS, CON LA TARJETA : 5489133208360204 EL 2024-05-03 </c:v>
                  </c:pt>
                  <c:pt idx="904">
                    <c:v>Apple pay: COMPRA EN MANOLO BAKES, CON LA TARJETA : 5489133208122208 EL 2024-05-07 </c:v>
                  </c:pt>
                  <c:pt idx="905">
                    <c:v>Apple pay: COMPRA EN MANOLO BAKES, CON LA TARJETA : 5489133208360204 EL 2024-05-07 </c:v>
                  </c:pt>
                  <c:pt idx="906">
                    <c:v>Apple pay: COMPRA EN MCDONALDS-MORATALAZ, CON LA TARJETA : 5489133208122208 EL 2024-05-07 </c:v>
                  </c:pt>
                  <c:pt idx="907">
                    <c:v>Apple pay: COMPRA EN ARAMARK 4X CAF CAMPUS PRI, CON LA TARJETA : 5489133210353841 EL 2024-05-08 </c:v>
                  </c:pt>
                  <c:pt idx="908">
                    <c:v>Apple pay: COMPRA EN MAISON KAYSER, CON LA TARJETA : 5489133208122208 EL 2024-05-08 </c:v>
                  </c:pt>
                  <c:pt idx="909">
                    <c:v>Apple pay: COMPRA EN ARAMARK 4X CAF CAMPUS PRI, CON LA TARJETA : 5489133210353841 EL 2024-05-09 </c:v>
                  </c:pt>
                  <c:pt idx="910">
                    <c:v>Apple pay: COMPRA EN MERCADONA MANUEL MACHADO, CON LA TARJETA : 5489133208122208 EL 2024-05-09 </c:v>
                  </c:pt>
                  <c:pt idx="911">
                    <c:v>COMPRA EN APP CRTM, CON LA TARJETA : 5489133208360204 EL 2024-05-09 </c:v>
                  </c:pt>
                  <c:pt idx="912">
                    <c:v>Apple pay: COMPRA EN MANOLO BAKES, CON LA TARJETA : 5489133210353841 EL 2024-05-10 </c:v>
                  </c:pt>
                  <c:pt idx="913">
                    <c:v>Apple pay: COMPRA EN STARBUCKS PRINCESA 40 MAD, CON LA TARJETA : 5489133210353841 EL 2024-05-10 </c:v>
                  </c:pt>
                  <c:pt idx="914">
                    <c:v>RECIBO UNIVERSIDAD NEBRIJA N? RECIBO 0073 0100 755 CFDYMDH REF. MANDATO UNNEACA0021984800039925 </c:v>
                  </c:pt>
                  <c:pt idx="915">
                    <c:v>Apple pay: COMPRA EN ALCAMPO S A MORATALAZ, CON LA TARJETA : 5489133208360204 EL 2024-05-11 </c:v>
                  </c:pt>
                  <c:pt idx="916">
                    <c:v>Apple pay: COMPRA EN MCDONALDS-MORATALAZ, CON LA TARJETA : 5489133208122208 EL 2024-05-11 </c:v>
                  </c:pt>
                  <c:pt idx="917">
                    <c:v>Apple pay: COMPRA EN MERCADONA MANUEL MACHADO, CON LA TARJETA : 5489133210353841 EL 2024-05-11 </c:v>
                  </c:pt>
                  <c:pt idx="918">
                    <c:v>Apple pay: COMPRA EN PUNTO ENTRE ARROYOS, CON LA TARJETA : 5489133210353841 EL 2024-05-11 </c:v>
                  </c:pt>
                  <c:pt idx="919">
                    <c:v>Apple pay: COMPRA EN ALCAMPO S A MORATALAZ, CON LA TARJETA : 5489133210353841 EL 2024-05-12 </c:v>
                  </c:pt>
                  <c:pt idx="920">
                    <c:v>Apple pay: COMPRA EN CONFITERIA EL RIOJANO, CON LA TARJETA : 5489133210353841 EL 2024-05-12 </c:v>
                  </c:pt>
                  <c:pt idx="921">
                    <c:v>Apple pay: COMPRA EN EL EMBA H Y M S.L., CON LA TARJETA : 5489133210353841 EL 2024-05-12 </c:v>
                  </c:pt>
                  <c:pt idx="922">
                    <c:v>Apple pay: COMPRA EN JOSE ANTONIO MOLINA, CON LA TARJETA : 5489133210353841 EL 2024-05-12 </c:v>
                  </c:pt>
                  <c:pt idx="923">
                    <c:v>COMPRA EN EL CORTE INGLES DEPARTAM., CON LA TARJETA : 5489133210353841 EL 2024-05-12 </c:v>
                  </c:pt>
                  <c:pt idx="924">
                    <c:v>Apple pay: COMPRA EN ARAMARK 4X CAF CAMPUS PRI, CON LA TARJETA : 5489133210353841 EL 2024-05-13 </c:v>
                  </c:pt>
                  <c:pt idx="925">
                    <c:v>Apple pay: COMPRA EN BURGER KING QUEVEDO, CON LA TARJETA : 5489133208122208 EL 2024-05-13 </c:v>
                  </c:pt>
                  <c:pt idx="926">
                    <c:v>Apple pay: COMPRA EN Revolut**6925*, CON LA TARJETA : 5489133208360204 EL 2024-05-09 </c:v>
                  </c:pt>
                  <c:pt idx="927">
                    <c:v>Apple pay: COMPRA EN SumUp *Pablo cabrero, CON LA TARJETA : 5489133210353841 EL 2024-05-11 </c:v>
                  </c:pt>
                  <c:pt idx="928">
                    <c:v>COMPRA EN NETFLIX.COM, CON LA TARJETA : 5489133208360204 EL 2024-05-10 </c:v>
                  </c:pt>
                  <c:pt idx="929">
                    <c:v>COMPRA EN UBER *EATS HELP.UBER.C, CON LA TARJETA : 5489133208360204 EL 2024-05-10 </c:v>
                  </c:pt>
                  <c:pt idx="930">
                    <c:v>TRANSFERENCIA A FAVOR DE PEREZ PANTO NICOLAS CONCEPTO: Mercado </c:v>
                  </c:pt>
                  <c:pt idx="931">
                    <c:v>Apple pay: COMPRA EN ARAMARK 4X CAF CAMPUS PRI, CON LA TARJETA : 5489133210353841 EL 2024-05-14 </c:v>
                  </c:pt>
                  <c:pt idx="932">
                    <c:v>COMPRA EN ARAMARK 4X CAF CAMPUS PRI, CON LA TARJETA : 5489133210353841 EL 2024-05-14 </c:v>
                  </c:pt>
                  <c:pt idx="933">
                    <c:v>Apple pay: COMPRA EN ALCAMPO S A MORATALAZ, CON LA TARJETA : 5489133208122208 EL 2024-05-15 </c:v>
                  </c:pt>
                  <c:pt idx="934">
                    <c:v>Apple pay: COMPRA EN ALCAMPO S A MORATALAZ, CON LA TARJETA : 5489133210353841 EL 2024-05-15 </c:v>
                  </c:pt>
                  <c:pt idx="935">
                    <c:v>COMPRA EN APPLE.COM/BILL, CON LA TARJETA : 5489133208360204 EL 2024-05-13 </c:v>
                  </c:pt>
                  <c:pt idx="936">
                    <c:v>COMPRA EN UBER *EATS, CON LA TARJETA : 5489133208360204 EL 2024-05-12 </c:v>
                  </c:pt>
                  <c:pt idx="937">
                    <c:v>Apple pay: COMPRA EN MAISON KAYSER, CON LA TARJETA : 5489133208122208 EL 2024-05-16 </c:v>
                  </c:pt>
                  <c:pt idx="938">
                    <c:v>Apple pay: COMPRA EN ALCAMPO S A MORATALAZ, CON LA TARJETA : 5489133208122208 EL 2024-05-17 </c:v>
                  </c:pt>
                  <c:pt idx="939">
                    <c:v>Apple pay: COMPRA EN FARMACIA ENTREARROYOS1, CON LA TARJETA : 5489133208122208 EL 2024-05-17 </c:v>
                  </c:pt>
                  <c:pt idx="940">
                    <c:v>Apple pay: COMPRA EN MERCADONA MANUEL MACHADO, CON LA TARJETA : 5489133208122208 EL 2024-05-17 </c:v>
                  </c:pt>
                  <c:pt idx="941">
                    <c:v>Apple pay: COMPRA EN MERCADONA MANUEL MACHADO, CON LA TARJETA : 5489133210353841 EL 2024-05-17 </c:v>
                  </c:pt>
                  <c:pt idx="942">
                    <c:v>Apple pay: COMPRA EN PANISHOP DE LOS VINATEROS, CON LA TARJETA : 5489133210353841 EL 2024-05-17 </c:v>
                  </c:pt>
                  <c:pt idx="943">
                    <c:v>TRANSFERENCIA A FAVOR DE IBKR CONCEPTO: U6384508 / NICOLAS D Perez </c:v>
                  </c:pt>
                  <c:pt idx="944">
                    <c:v>Apple pay: COMPRA EN ALCAMPO S A MORATALAZ, CON LA TARJETA : 5489133208360204 EL 2024-05-18 </c:v>
                  </c:pt>
                  <c:pt idx="945">
                    <c:v>Apple pay: COMPRA EN ALCAMPO S A MORATALAZ, CON LA TARJETA : 5489133210353841 EL 2024-05-18 </c:v>
                  </c:pt>
                  <c:pt idx="946">
                    <c:v>Apple pay: COMPRA EN LOS TORREZNOS -GOYA-, CON LA TARJETA : 5489133210353841 EL 2024-05-18 </c:v>
                  </c:pt>
                  <c:pt idx="947">
                    <c:v>Apple pay: COMPRA EN MERCADONA MANUEL MACHADO, CON LA TARJETA : 5489133208122208 EL 2024-05-18 </c:v>
                  </c:pt>
                  <c:pt idx="948">
                    <c:v>Apple pay: COMPRA EN MERCADONA MANUEL MACHADO, CON LA TARJETA : 5489133208360204 EL 2024-05-18 </c:v>
                  </c:pt>
                  <c:pt idx="949">
                    <c:v>Apple pay: COMPRA EN UN BIZCOCHO PARA TEO, CON LA TARJETA : 5489133210353841 EL 2024-05-18 </c:v>
                  </c:pt>
                  <c:pt idx="950">
                    <c:v>Apple pay: COMPRA EN ACUARELA, CON LA TARJETA : 5489133210353841 EL 2024-05-19 </c:v>
                  </c:pt>
                  <c:pt idx="951">
                    <c:v>Apple pay: COMPRA EN ALCAMPO S A MORATALAZ, CON LA TARJETA : 5489133208360204 EL 2024-05-19 </c:v>
                  </c:pt>
                  <c:pt idx="952">
                    <c:v>Apple pay: COMPRA EN AUTOSERVICIO, CON LA TARJETA : 5489133210353841 EL 2024-05-19 </c:v>
                  </c:pt>
                  <c:pt idx="953">
                    <c:v>Apple pay: COMPRA EN IKEA GOYA FOOD, CON LA TARJETA : 5489133210353841 EL 2024-05-19 </c:v>
                  </c:pt>
                  <c:pt idx="954">
                    <c:v>Apple pay: COMPRA EN IKEA GOYA HFB, CON LA TARJETA : 5489133208122208 EL 2024-05-19 </c:v>
                  </c:pt>
                  <c:pt idx="955">
                    <c:v>Apple pay: COMPRA EN UN BIZCOCHO PARA TEO, CON LA TARJETA : 5489133210353841 EL 2024-05-19 </c:v>
                  </c:pt>
                  <c:pt idx="956">
                    <c:v>Apple pay: COMPRA EN Revolut**0164*, CON LA TARJETA : 5489133210353841 EL 2024-05-17 </c:v>
                  </c:pt>
                  <c:pt idx="957">
                    <c:v>COMPRA EN UBER *EATS, CON LA TARJETA : 5489133208360204 EL 2024-05-17 </c:v>
                  </c:pt>
                  <c:pt idx="958">
                    <c:v>Apple pay: COMPRA EN ARAMARK 4X CAF CAMPUS PRI, CON LA TARJETA : 5489133210353841 EL 2024-05-21 </c:v>
                  </c:pt>
                  <c:pt idx="959">
                    <c:v>Apple pay: COMPRA EN ARAMARK 4X CAF CAMPUS PRI, CON LA TARJETA : 5489133208360204 EL 2024-05-22 </c:v>
                  </c:pt>
                  <c:pt idx="960">
                    <c:v>Apple pay: COMPRA EN MANOLO BAKES, CON LA TARJETA : 5489133208122208 EL 2024-05-22 </c:v>
                  </c:pt>
                  <c:pt idx="961">
                    <c:v>Apple pay: COMPRA EN MCDONALDS-MORATALAZ, CON LA TARJETA : 5489133208122208 EL 2024-05-22 </c:v>
                  </c:pt>
                  <c:pt idx="962">
                    <c:v>Apple pay: COMPRA EN MCDONALDS-MORATALAZ, CON LA TARJETA : 5489133210353841 EL 2024-05-22 </c:v>
                  </c:pt>
                  <c:pt idx="963">
                    <c:v>COMISION POR COMPRAS REALIZADAS EN MONEDA NO EURO </c:v>
                  </c:pt>
                  <c:pt idx="964">
                    <c:v>COMPRA EN ARAMARK 4X CAF CAMPUS PRI, CON LA TARJETA : 5489133208360204 EL 2024-05-22 </c:v>
                  </c:pt>
                  <c:pt idx="965">
                    <c:v>COMPRA EN OPENAI *CHATGPT SUBSCR, CON LA TARJETA : 5489133208360204 EL 2024-05-20 </c:v>
                  </c:pt>
                  <c:pt idx="966">
                    <c:v>COMPRA EN WWW.AMAZON* 404-110876, CON LA TARJETA : 5489133210353841 EL 2024-05-20 </c:v>
                  </c:pt>
                  <c:pt idx="967">
                    <c:v>RECIBO ORANGE ESPAGNE S.A. N? RECIBO 0073 0100 755 CFGVHXX REF. MANDATO OSP202308KENAN02276921506 </c:v>
                  </c:pt>
                  <c:pt idx="968">
                    <c:v>TRANSFERENCIA A FAVOR DE Entrega Rapida Courier Express S.L CONCEPTO: 13000137 </c:v>
                  </c:pt>
                  <c:pt idx="969">
                    <c:v>Apple pay: COMPRA EN MERCADONA MANUEL MACHADO, CON LA TARJETA : 5489133208360204 EL 2024-05-23 </c:v>
                  </c:pt>
                  <c:pt idx="970">
                    <c:v>Apple pay: COMPRA EN KEKEXILY, CON LA TARJETA : 5489133208360204 EL 2024-05-24 </c:v>
                  </c:pt>
                  <c:pt idx="971">
                    <c:v>Apple pay: COMPRA EN MANOLO BAKES, CON LA TARJETA : 5489133208122208 EL 2024-05-24 </c:v>
                  </c:pt>
                  <c:pt idx="972">
                    <c:v>Apple pay: COMPRA EN PUNTO ENTRE ARROYOS, CON LA TARJETA : 5489133208122208 EL 2024-05-24 </c:v>
                  </c:pt>
                  <c:pt idx="973">
                    <c:v>Apple pay: COMPRA EN STARBUCKS COFFEE PPE PIO, CON LA TARJETA : 5489133208360204 EL 2024-05-24 </c:v>
                  </c:pt>
                  <c:pt idx="974">
                    <c:v>Apple pay: COMPRA EN UVEPAN ALBERTO AGUILERA, CON LA TARJETA : 5489133208360204 EL 2024-05-24 </c:v>
                  </c:pt>
                  <c:pt idx="975">
                    <c:v>Apple pay: COMPRA EN ALCAMPO S A MORATALAZ, CON LA TARJETA : 5489133208122208 EL 2024-05-25 </c:v>
                  </c:pt>
                  <c:pt idx="976">
                    <c:v>Apple pay: COMPRA EN ALCAMPO S A MORATALAZ, CON LA TARJETA : 5489133208360204 EL 2024-05-25 </c:v>
                  </c:pt>
                  <c:pt idx="977">
                    <c:v>Apple pay: COMPRA EN MERCADONA MANUEL MACHADO, CON LA TARJETA : 5489133208360204 EL 2024-05-25 </c:v>
                  </c:pt>
                  <c:pt idx="978">
                    <c:v>BIZUM A FAVOR DE NICOLAS PEREZ PANTO CONCEPTO: taburete ducha </c:v>
                  </c:pt>
                  <c:pt idx="979">
                    <c:v>Apple pay: COMPRA EN ALCAMPO S A MORATALAZ, CON LA TARJETA : 5489133208360204 EL 2024-05-26 </c:v>
                  </c:pt>
                  <c:pt idx="980">
                    <c:v>Apple pay: COMPRA EN HIPERBAZAR, CON LA TARJETA : 5489133210353841 EL 2024-05-26 </c:v>
                  </c:pt>
                  <c:pt idx="981">
                    <c:v>Apple pay: COMPRA EN IKEA GOYA FOOD, CON LA TARJETA : 5489133208122208 EL 2024-05-26 </c:v>
                  </c:pt>
                  <c:pt idx="982">
                    <c:v>Apple pay: COMPRA EN IKEA GOYA HFB, CON LA TARJETA : 5489133208122208 EL 2024-05-26 </c:v>
                  </c:pt>
                  <c:pt idx="983">
                    <c:v>Apple pay: COMPRA EN KFC GOYA2, CON LA TARJETA : 5489133208122208 EL 2024-05-26 </c:v>
                  </c:pt>
                  <c:pt idx="984">
                    <c:v>Apple pay: COMPRA EN PRIMOR G59, CON LA TARJETA : 5489133208122208 EL 2024-05-26 </c:v>
                  </c:pt>
                  <c:pt idx="985">
                    <c:v>Apple pay: COMPRA EN SPRINGFIELD, CON LA TARJETA : 5489133208122208 EL 2024-05-26 </c:v>
                  </c:pt>
                  <c:pt idx="986">
                    <c:v>Apple pay: COMPRA EN ALLIANCE VENDING, CON LA TARJETA : 5489133208360204 EL 2024-05-27 </c:v>
                  </c:pt>
                  <c:pt idx="987">
                    <c:v>Apple pay: COMPRA EN ALLIANCE VENDING, CON LA TARJETA : 5489133210353841 EL 2024-05-27 </c:v>
                  </c:pt>
                  <c:pt idx="988">
                    <c:v>Apple pay: COMPRA EN EL HORNO DE SANTOS, CON LA TARJETA : 5489133210353841 EL 2024-05-27 </c:v>
                  </c:pt>
                  <c:pt idx="989">
                    <c:v>Apple pay: COMPRA EN FARMACIA ENTREARROYOS1, CON LA TARJETA : 5489133208122208 EL 2024-05-27 </c:v>
                  </c:pt>
                  <c:pt idx="990">
                    <c:v>Apple pay: COMPRA EN Revolut**6925*, CON LA TARJETA : 5489133208360204 EL 2024-05-23 </c:v>
                  </c:pt>
                  <c:pt idx="991">
                    <c:v>COMPRA EN AMAZON* 404-0455368-39, CON LA TARJETA : 5489133210353841 EL 2024-05-25 </c:v>
                  </c:pt>
                  <c:pt idx="992">
                    <c:v>COMPRA EN IKEA IBERICA WEB, CON LA TARJETA : 5489133208122208 EL 2024-05-25 </c:v>
                  </c:pt>
                  <c:pt idx="993">
                    <c:v>TRANSFERENCIA A FAVOR DE PEREZ PANTO NICOLAS </c:v>
                  </c:pt>
                  <c:pt idx="994">
                    <c:v>TRANSFERENCIA A FAVOR DE PEREZ PANTO NICOLAS CONCEPTO: Banquito </c:v>
                  </c:pt>
                  <c:pt idx="995">
                    <c:v>Apple pay: COMPRA EN ALLIANCE VENDING, CON LA TARJETA : 5489133208360204 EL 2024-05-28 </c:v>
                  </c:pt>
                  <c:pt idx="996">
                    <c:v>Apple pay: COMPRA EN ALLIANCE VENDING, CON LA TARJETA : 5489133210353841 EL 2024-05-28 </c:v>
                  </c:pt>
                  <c:pt idx="997">
                    <c:v>Apple pay: COMPRA EN PRIMARK CONDE PENALVER, CON LA TARJETA : 5489133208122208 EL 2024-05-26 </c:v>
                  </c:pt>
                  <c:pt idx="998">
                    <c:v>COMPRA EN ARAMARK 4X CAF CAMPUS PRI, CON LA TARJETA : 5489133208360204 EL 2024-05-28 </c:v>
                  </c:pt>
                  <c:pt idx="999">
                    <c:v>RECIBO CAIXABANK PAYMENTS CONSUMER, E.f.c., E N? RECIBO 0073 0100 755 CFJNYDG REF. MANDATO 202307581</c:v>
                  </c:pt>
                  <c:pt idx="1000">
                    <c:v>RECIBO CAIXABANK PAYMENTS CONSUMER, E.f.c., E N? RECIBO 0073 0100 755 CFJNYTK REF. MANDATO 202309651</c:v>
                  </c:pt>
                  <c:pt idx="1001">
                    <c:v>Apple pay: COMPRA EN MERCADONA MANUEL MACHADO, CON LA TARJETA : 5489133208360204 EL 2024-05-31 </c:v>
                  </c:pt>
                  <c:pt idx="1002">
                    <c:v>Apple pay: COMPRA EN LA CASA DE LAS AZOTEAS, CON LA TARJETA : 5489133208122208 EL 2024-06-01 </c:v>
                  </c:pt>
                  <c:pt idx="1003">
                    <c:v>Apple pay: COMPRA EN PUNTO ENTRE ARROYOS, CON LA TARJETA : 5489133208122208 EL 2024-06-01 </c:v>
                  </c:pt>
                  <c:pt idx="1004">
                    <c:v>COMPRA EN APP CRTM, CON LA TARJETA : 5489133208360204 EL 2024-06-01 </c:v>
                  </c:pt>
                  <c:pt idx="1005">
                    <c:v>TRANSFERENCIA A FAVOR DE Jes?s Gonzalez CONCEPTO: Alquiler </c:v>
                  </c:pt>
                  <c:pt idx="1006">
                    <c:v>Apple pay: COMPRA EN BAR MIRADOR ROSALEDA, CON LA TARJETA : 5489133208122208 EL 2024-06-02 </c:v>
                  </c:pt>
                  <c:pt idx="1007">
                    <c:v>Apple pay: COMPRA EN MANOLO BAKES, CON LA TARJETA : 5489133208122208 EL 2024-06-03 </c:v>
                  </c:pt>
                  <c:pt idx="1008">
                    <c:v>Apple pay: COMPRA EN MERCADONA MANUEL MACHADO, CON LA TARJETA : 5489133208360204 EL 2024-06-03 </c:v>
                  </c:pt>
                  <c:pt idx="1009">
                    <c:v>BIZUM A FAVOR DE VERONICA ELISA BARRIOS REINA CONCEPTO: entradas a Borjas </c:v>
                  </c:pt>
                  <c:pt idx="1010">
                    <c:v>COMPRA EN AMAZON MED* D01-392904, CON LA TARJETA : 5489133210353841 EL 2024-05-31 </c:v>
                  </c:pt>
                  <c:pt idx="1011">
                    <c:v>COMPRA EN UBER *EATS, CON LA TARJETA : 5489133208360204 EL 2024-05-31 </c:v>
                  </c:pt>
                  <c:pt idx="1012">
                    <c:v>RECIBO SANITAS S A DE SEGUROS N? RECIBO 0073 0100 755 CFJZFKC REF. MANDATO 800018385362 </c:v>
                  </c:pt>
                  <c:pt idx="1013">
                    <c:v>RECIBO SANITAS S A DE SEGUROS N? RECIBO 0073 0100 755 CFJZFKD REF. MANDATO 800018385362 </c:v>
                  </c:pt>
                  <c:pt idx="1014">
                    <c:v>RECIBO TOTALENERGIES CLIENTESSAU N? RECIBO 0073 0100 755 CFLKGSF REF. MANDATO NCESIGS241020230000000</c:v>
                  </c:pt>
                  <c:pt idx="1015">
                    <c:v>TRANSFERENCIA A FAVOR DE Nicol?s P?rez CONCEPTO: Alimentaci?n </c:v>
                  </c:pt>
                  <c:pt idx="1016">
                    <c:v>Apple pay: COMPRA EN ALCAMPO S A MORATALAZ, CON LA TARJETA : 5489133208360204 EL 2024-06-04 </c:v>
                  </c:pt>
                  <c:pt idx="1017">
                    <c:v>Apple pay: COMPRA EN ALCAMPO S A MORATALAZ, CON LA TARJETA : 5489133210353841 EL 2024-06-04 </c:v>
                  </c:pt>
                  <c:pt idx="1018">
                    <c:v>Apple pay: COMPRA EN ALLIANCE VENDING, CON LA TARJETA : 5489133210353841 EL 2024-06-04 </c:v>
                  </c:pt>
                  <c:pt idx="1019">
                    <c:v>Apple pay: COMPRA EN PANISHOP DE LOS VINATEROS, CON LA TARJETA : 5489133208360204 EL 2024-06-04 </c:v>
                  </c:pt>
                  <c:pt idx="1020">
                    <c:v>Apple pay: COMPRA EN STARBUCKS PRINCESA 40 MAD, CON LA TARJETA : 5489133210353841 EL 2024-06-04 </c:v>
                  </c:pt>
                  <c:pt idx="1021">
                    <c:v>Apple pay: COMPRA EN ALLIANCE VENDING, CON LA TARJETA : 5489133210353841 EL 2024-06-05 </c:v>
                  </c:pt>
                  <c:pt idx="1022">
                    <c:v>Apple pay: COMPRA EN ARAMARK 4X CAF CAMPUS PRI, CON LA TARJETA : 5489133210353841 EL 2024-06-05 </c:v>
                  </c:pt>
                  <c:pt idx="1023">
                    <c:v>Apple pay: COMPRA EN BURGER KING QUEVEDO, CON LA TARJETA : 5489133208122208 EL 2024-06-05 </c:v>
                  </c:pt>
                  <c:pt idx="1024">
                    <c:v>Apple pay: COMPRA EN MERCADONA MANUEL MACHADO, CON LA TARJETA : 5489133208360204 EL 2024-06-05 </c:v>
                  </c:pt>
                  <c:pt idx="1025">
                    <c:v>Apple pay: COMPRA EN PUNTO ENTRE ARROYOS, CON LA TARJETA : 5489133210353841 EL 2024-06-05 </c:v>
                  </c:pt>
                  <c:pt idx="1026">
                    <c:v>COMPRA EN ARAMARK 4X CAF CAMPUS PRI, CON LA TARJETA : 5489133210353841 EL 2024-06-05 </c:v>
                  </c:pt>
                  <c:pt idx="1027">
                    <c:v>TRANSFERENCIA A FAVOR DE PEREZ PANTO NICOLAS CONCEPTO: Mes </c:v>
                  </c:pt>
                  <c:pt idx="1028">
                    <c:v>Apple pay: COMPRA EN ALLIANCE VENDING, CON LA TARJETA : 5489133210353841 EL 2024-06-06 </c:v>
                  </c:pt>
                  <c:pt idx="1029">
                    <c:v>Apple pay: COMPRA EN ARAMARK 4X CAF CAMPUS PRI, CON LA TARJETA : 5489133210353841 EL 2024-06-06 </c:v>
                  </c:pt>
                  <c:pt idx="1030">
                    <c:v>Apple pay: COMPRA EN GESTION DE MAQUINAS, CON LA TARJETA : 5489133210353841 EL 2024-06-06 </c:v>
                  </c:pt>
                  <c:pt idx="1031">
                    <c:v>Apple pay: COMPRA EN MCDONALDS GOYA, CON LA TARJETA : 5489133208122208 EL 2024-06-06 </c:v>
                  </c:pt>
                  <c:pt idx="1032">
                    <c:v>Apple pay: COMPRA EN MNE*95018762Moneynet_S, CON LA TARJETA : 5489133210353841 EL 2024-06-04 </c:v>
                  </c:pt>
                  <c:pt idx="1033">
                    <c:v>Apple pay: COMPRA EN PUNTO ENTRE ARROYOS, CON LA TARJETA : 5489133210353841 EL 2024-06-06 </c:v>
                  </c:pt>
                  <c:pt idx="1034">
                    <c:v>Apple pay: COMPRA EN ALCAMPO S A MORATALAZ, CON LA TARJETA : 5489133208360204 EL 2024-06-07 </c:v>
                  </c:pt>
                  <c:pt idx="1035">
                    <c:v>Apple pay: COMPRA EN MERCADONA MANUEL MACHADO, CON LA TARJETA : 5489133208360204 EL 2024-06-07 </c:v>
                  </c:pt>
                  <c:pt idx="1036">
                    <c:v>Apple pay: COMPRA EN MNE*95018762Moneynet_S, CON LA TARJETA : 5489133210353841 EL 2024-06-05 </c:v>
                  </c:pt>
                  <c:pt idx="1037">
                    <c:v>Apple pay: COMPRA EN Revolut**6925*, CON LA TARJETA : 5489133208360204 EL 2024-06-05 </c:v>
                  </c:pt>
                  <c:pt idx="1038">
                    <c:v>COMPRA EN AMAZON MED* D01-591660, CON LA TARJETA : 5489133210353841 EL 2024-06-05 </c:v>
                  </c:pt>
                  <c:pt idx="1039">
                    <c:v>COMPRA EN AMAZON* 404-8530944-80, CON LA TARJETA : 5489133210353841 EL 2024-06-05 </c:v>
                  </c:pt>
                  <c:pt idx="1040">
                    <c:v>Apple pay: COMPRA EN ALCAMPO S A MORATALAZ, CON LA TARJETA : 5489133208360204 EL 2024-06-08 </c:v>
                  </c:pt>
                  <c:pt idx="1041">
                    <c:v>Apple pay: COMPRA EN ALCAMPO S A MORATALAZ, CON LA TARJETA : 5489133210353841 EL 2024-06-08 </c:v>
                  </c:pt>
                  <c:pt idx="1042">
                    <c:v>Apple pay: COMPRA EN VALESSIA FOODS, CON LA TARJETA : 5489133208360204 EL 2024-06-08 </c:v>
                  </c:pt>
                  <c:pt idx="1043">
                    <c:v>Apple pay: COMPRA EN ALCAMPO S A MORATALAZ, CON LA TARJETA : 5489133208360204 EL 2024-06-09 </c:v>
                  </c:pt>
                  <c:pt idx="1044">
                    <c:v>Apple pay: COMPRA EN KFC ATOCHA, CON LA TARJETA : 5489133210353841 EL 2024-06-09 </c:v>
                  </c:pt>
                  <c:pt idx="1045">
                    <c:v>COMPRA EN APP CRTM, CON LA TARJETA : 5489133208360204 EL 2024-06-09 </c:v>
                  </c:pt>
                  <c:pt idx="1046">
                    <c:v>Apple pay: COMPRA EN PRIMARK CONDE PENALVER, CON LA TARJETA : 5489133208122208 EL 2024-06-06 </c:v>
                  </c:pt>
                  <c:pt idx="1047">
                    <c:v>Apple pay: COMPRA EN PUNTO ENTRE ARROYOS, CON LA TARJETA : 5489133210353841 EL 2024-06-11 </c:v>
                  </c:pt>
                  <c:pt idx="1048">
                    <c:v>COMPRA EN Netflix.com, CON LA TARJETA : 5489133208360204 EL 2024-06-10 </c:v>
                  </c:pt>
                  <c:pt idx="1049">
                    <c:v>RECIBO UNIVERSIDAD NEBRIJA N? RECIBO 0073 0100 755 CFPJDQN REF. MANDATO UNNEACA0021984800039925 </c:v>
                  </c:pt>
                  <c:pt idx="1050">
                    <c:v>Apple pay: COMPRA EN MACDONALD MAGALLANES, CON LA TARJETA : 5489133208122208 EL 2024-06-12 </c:v>
                  </c:pt>
                  <c:pt idx="1051">
                    <c:v>Apple pay: COMPRA EN WORKCAFE, CON LA TARJETA : 5489133210353841 EL 2024-06-12 </c:v>
                  </c:pt>
                  <c:pt idx="1052">
                    <c:v>Apple pay: COMPRA EN MERCADONA MANUEL MACHADO, CON LA TARJETA : 5489133208360204 EL 2024-06-13 </c:v>
                  </c:pt>
                  <c:pt idx="1053">
                    <c:v>Apple pay: COMPRA EN SPACE RETIRO., CON LA TARJETA : 5489133210353841 EL 2024-06-13 </c:v>
                  </c:pt>
                  <c:pt idx="1054">
                    <c:v>Apple pay: COMPRA EN ALCAMPO S A MORATALAZ, CON LA TARJETA : 5489133208360204 EL 2024-06-14 </c:v>
                  </c:pt>
                  <c:pt idx="1055">
                    <c:v>Apple pay: COMPRA EN KFC MORATALAZ 124, CON LA TARJETA : 5489133210353841 EL 2024-06-14 </c:v>
                  </c:pt>
                  <c:pt idx="1056">
                    <c:v>Apple pay: COMPRA EN MCDONALDS-MORATALAZ, CON LA TARJETA : 5489133210353841 EL 2024-06-14 </c:v>
                  </c:pt>
                  <c:pt idx="1057">
                    <c:v>Apple pay: COMPRA EN ALCAMPO S A MORATALAZ, CON LA TARJETA : 5489133208360204 EL 2024-06-15 </c:v>
                  </c:pt>
                  <c:pt idx="1058">
                    <c:v>Apple pay: COMPRA EN LICENCIA N? 2335, CON LA TARJETA : 5489133208122208 EL 2024-06-15 </c:v>
                  </c:pt>
                  <c:pt idx="1059">
                    <c:v>Apple pay: COMPRA EN MERCADONA MANUEL MACHADO, CON LA TARJETA : 5489133208360204 EL 2024-06-15 </c:v>
                  </c:pt>
                  <c:pt idx="1060">
                    <c:v>Apple pay: COMPRA EN CARBON NEGRO, CON LA TARJETA : 5489133210353841 EL 2024-06-16 </c:v>
                  </c:pt>
                  <c:pt idx="1061">
                    <c:v>Apple pay: COMPRA EN GESTION DE TRIBUTOS, CON LA TARJETA : 5489133210353841 EL 2024-06-16 </c:v>
                  </c:pt>
                  <c:pt idx="1062">
                    <c:v>Apple pay: COMPRA EN HELADOS MAISON GLACEE ESP, CON LA TARJETA : 5489133210353841 EL 2024-06-16 </c:v>
                  </c:pt>
                  <c:pt idx="1063">
                    <c:v>Apple pay: COMPRA EN PANADERIA VINATEROS, CON LA TARJETA : 5489133210353841 EL 2024-06-16 </c:v>
                  </c:pt>
                  <c:pt idx="1064">
                    <c:v>Apple pay: COMPRA EN PUNTO ENTRE ARROYOS, CON LA TARJETA : 5489133210353841 EL 2024-06-16 </c:v>
                  </c:pt>
                  <c:pt idx="1065">
                    <c:v>Apple pay: COMPRA EN Cabify ES, CON LA TARJETA : 5489133208122208 EL 2024-06-15 </c:v>
                  </c:pt>
                  <c:pt idx="1066">
                    <c:v>Apple pay: COMPRA EN STARBUCKS CC JUAN BRAVO, CON LA TARJETA : 5489133210353841 EL 2024-06-17 </c:v>
                  </c:pt>
                  <c:pt idx="1067">
                    <c:v>COMPRA EN APPLE.COM/BILL, CON LA TARJETA : 5489133208360204 EL 2024-06-13 </c:v>
                  </c:pt>
                  <c:pt idx="1068">
                    <c:v>Apple pay: COMPRA EN ACUARELA, CON LA TARJETA : 5489133210353841 EL 2024-06-18 </c:v>
                  </c:pt>
                  <c:pt idx="1069">
                    <c:v>Apple pay: COMPRA EN MERCADONA MANUEL MACHADO, CON LA TARJETA : 5489133208360204 EL 2024-06-19 </c:v>
                  </c:pt>
                  <c:pt idx="1070">
                    <c:v>Apple pay: COMPRA EN AB Servicios Selecta E, CON LA TARJETA : 5489133210353841 EL 2024-06-18 </c:v>
                  </c:pt>
                  <c:pt idx="1071">
                    <c:v>Apple pay: COMPRA EN Cabify ES, CON LA TARJETA : 5489133208122208 EL 2024-06-18 </c:v>
                  </c:pt>
                  <c:pt idx="1072">
                    <c:v>Apple pay: COMPRA EN AB Servicios Selecta E, CON LA TARJETA : 5489133210353841 EL 2024-06-18 </c:v>
                  </c:pt>
                  <c:pt idx="1073">
                    <c:v>Apple pay: COMPRA EN DEL CACHO GIL ENTRETENIMI, CON LA TARJETA : 5489133210353841 EL 2024-06-21 </c:v>
                  </c:pt>
                  <c:pt idx="1074">
                    <c:v>Apple pay: COMPRA EN GALIPAN, CON LA TARJETA : 5489133210353841 EL 2024-06-21 </c:v>
                  </c:pt>
                  <c:pt idx="1075">
                    <c:v>RECIBO ORANGE ESPAGNE S.A. N? RECIBO 0073 0100 755 CFQYXSH REF. MANDATO OSP202308KENAN02276921506 </c:v>
                  </c:pt>
                  <c:pt idx="1076">
                    <c:v>Apple pay: COMPRA EN ALCAMPO S A MORATALAZ, CON LA TARJETA : 5489133208360204 EL 2024-06-22 </c:v>
                  </c:pt>
                  <c:pt idx="1077">
                    <c:v>Apple pay: COMPRA EN MERCADONA MANUEL MACHADO, CON LA TARJETA : 5489133208360204 EL 2024-06-22 </c:v>
                  </c:pt>
                  <c:pt idx="1078">
                    <c:v>Apple pay: COMPRA EN ALCAMPO S A MORATALAZ, CON LA TARJETA : 5489133210353841 EL 2024-06-23 </c:v>
                  </c:pt>
                  <c:pt idx="1079">
                    <c:v>Apple pay: COMPRA EN BOMBON BOSS LA VAGUADA, CON LA TARJETA : 5489133210353841 EL 2024-06-23 </c:v>
                  </c:pt>
                  <c:pt idx="1080">
                    <c:v>Apple pay: COMPRA EN CIBER LOCUTORIO VINATEROS, CON LA TARJETA : 5489133210353841 EL 2024-06-23 </c:v>
                  </c:pt>
                  <c:pt idx="1081">
                    <c:v>Apple pay: COMPRA EN DECATHLON CITY LA VAGUADA, CON LA TARJETA : 5489133208122208 EL 2024-06-23 </c:v>
                  </c:pt>
                  <c:pt idx="1082">
                    <c:v>Apple pay: COMPRA EN SPRINGFIELD WOMEN, CON LA TARJETA : 5489133208122208 EL 2024-06-23 </c:v>
                  </c:pt>
                  <c:pt idx="1083">
                    <c:v>Apple pay: COMPRA EN ACUARELA, CON LA TARJETA : 5489133210353841 EL 2024-06-24 </c:v>
                  </c:pt>
                  <c:pt idx="1084">
                    <c:v>Apple pay: COMPRA EN ALIMENTACION, CON LA TARJETA : 5489133210353841 EL 2024-06-24 </c:v>
                  </c:pt>
                  <c:pt idx="1085">
                    <c:v>Apple pay: COMPRA EN MANOLO BAKES, CON LA TARJETA : 5489133210353841 EL 2024-06-24 </c:v>
                  </c:pt>
                  <c:pt idx="1086">
                    <c:v>COMISION POR COMPRAS REALIZADAS EN MONEDA NO EURO </c:v>
                  </c:pt>
                  <c:pt idx="1087">
                    <c:v>COMPRA EN OPENAI *CHATGPT SUBSCR, CON LA TARJETA : 5489133208360204 EL 2024-06-20 </c:v>
                  </c:pt>
                  <c:pt idx="1088">
                    <c:v>Apple pay: COMPRA EN EL CAFE DEL TREN, CON LA TARJETA : 5489133210353841 EL 2024-06-25 </c:v>
                  </c:pt>
                  <c:pt idx="1089">
                    <c:v>Apple pay: COMPRA EN QGAT COFEE AND LUNCH, CON LA TARJETA : 5489133210353841 EL 2024-06-25 </c:v>
                  </c:pt>
                  <c:pt idx="1090">
                    <c:v>Apple pay: COMPRA EN QGAT COFFE LUNCH SL, CON LA TARJETA : 5489133210353841 EL 2024-06-25 </c:v>
                  </c:pt>
                  <c:pt idx="1091">
                    <c:v>BIZUM A FAVOR DE NICOLAS PEREZ PANTO CONCEPTO: comidas </c:v>
                  </c:pt>
                  <c:pt idx="1092">
                    <c:v>TRANSFERENCIA A FAVOR DE PEREZ PANTO NICOLAS </c:v>
                  </c:pt>
                  <c:pt idx="1093">
                    <c:v>Apple pay: COMPRA EN FARMACIA ENTREARROYOS1, CON LA TARJETA : 5489133208122208 EL 2024-06-26 </c:v>
                  </c:pt>
                  <c:pt idx="1094">
                    <c:v>COMPRA EN QGAT COFEE AND LUNCH, CON LA TARJETA : 5489133210353841 EL 2024-06-26 </c:v>
                  </c:pt>
                  <c:pt idx="1095">
                    <c:v>Apple pay: COMPRA EN ALCAMPO S A MORATALAZ, CON LA TARJETA : 5489133208122208 EL 2024-06-27 </c:v>
                  </c:pt>
                  <c:pt idx="1096">
                    <c:v>Apple pay: COMPRA EN C.C. MORATALAZ, CON LA TARJETA : 5489133208122208 EL 2024-06-27 </c:v>
                  </c:pt>
                  <c:pt idx="1097">
                    <c:v>Apple pay: COMPRA EN MERCADONA MANUEL MACHADO, CON LA TARJETA : 5489133208360204 EL 2024-06-28 </c:v>
                  </c:pt>
                  <c:pt idx="1098">
                    <c:v>Apple pay: COMPRA EN CINE RENOIR RETIRO, CON LA TARJETA : 5489133210353841 EL 2024-06-29 </c:v>
                  </c:pt>
                  <c:pt idx="1099">
                    <c:v>Apple pay: COMPRA EN CINES RENOIR RETIRO, CON LA TARJETA : 5489133210353841 EL 2024-06-29 </c:v>
                  </c:pt>
                  <c:pt idx="1100">
                    <c:v>Apple pay: COMPRA EN MERCADONA MANUEL MACHADO, CON LA TARJETA : 5489133208360204 EL 2024-06-29 </c:v>
                  </c:pt>
                  <c:pt idx="1101">
                    <c:v>Apple pay: COMPRA EN RODILLA SANCHEZ, CON LA TARJETA : 5489133210353841 EL 2024-06-29 </c:v>
                  </c:pt>
                  <c:pt idx="1102">
                    <c:v>COMPRA EN ALCAMPO S A MORATALAZ, CON LA TARJETA : 5489133208360204 EL 2024-06-29 </c:v>
                  </c:pt>
                  <c:pt idx="1103">
                    <c:v>Apple pay: COMPRA EN IKEA GOYA FOOD, CON LA TARJETA : 5489133210353841 EL 2024-06-30 </c:v>
                  </c:pt>
                  <c:pt idx="1104">
                    <c:v>Apple pay: COMPRA EN IKEA GOYA HFB, CON LA TARJETA : 5489133210353841 EL 2024-06-30 </c:v>
                  </c:pt>
                  <c:pt idx="1105">
                    <c:v>Apple pay: COMPRA EN MATAKO, CON LA TARJETA : 5489133208122208 EL 2024-06-30 </c:v>
                  </c:pt>
                  <c:pt idx="1106">
                    <c:v>COMPRA EN APP CRTM, CON LA TARJETA : 5489133208360204 EL 2024-06-30 </c:v>
                  </c:pt>
                  <c:pt idx="1107">
                    <c:v>COMPRA EN RENFE VIAJEROS APP, CON LA TARJETA : 5489133208122208 EL 2024-06-30 </c:v>
                  </c:pt>
                  <c:pt idx="1108">
                    <c:v>Apple pay: COMPRA EN ALCAMPO S A MORATALAZ, CON LA TARJETA : 5489133208122208 EL 2024-07-01 </c:v>
                  </c:pt>
                  <c:pt idx="1109">
                    <c:v>Apple pay: COMPRA EN ALCAMPO S A MORATALAZ, CON LA TARJETA : 5489133208360204 EL 2024-07-01 </c:v>
                  </c:pt>
                  <c:pt idx="1110">
                    <c:v>Apple pay: COMPRA EN OUIGO ESPANA, CON LA TARJETA : 5489133210353841 EL 2024-06-26 </c:v>
                  </c:pt>
                  <c:pt idx="1111">
                    <c:v>RECIBO CAIXABANK PAYMENTS CONSUMER, E.f.c., E N? RECIBO 0073 0100 755 CFTKXSK REF. MANDATO 202307581</c:v>
                  </c:pt>
                  <c:pt idx="1112">
                    <c:v>RECIBO CAIXABANK PAYMENTS CONSUMER, E.f.c., E N? RECIBO 0073 0100 755 CFTKYHY REF. MANDATO 202309651</c:v>
                  </c:pt>
                  <c:pt idx="1113">
                    <c:v>RECIBO SANITAS S A DE SEGUROS N? RECIBO 0073 0100 755 CFSSRFF REF. MANDATO 800018385362 </c:v>
                  </c:pt>
                  <c:pt idx="1114">
                    <c:v>RECIBO SANITAS S A DE SEGUROS N? RECIBO 0073 0100 755 CFTDWQJ REF. MANDATO 800018385362 </c:v>
                  </c:pt>
                  <c:pt idx="1115">
                    <c:v>TRANSFERENCIA A FAVOR DE Jes?s Gonzalez CONCEPTO: Alquiler julio 2024 </c:v>
                  </c:pt>
                  <c:pt idx="1116">
                    <c:v>TRANSFERENCIA A FAVOR DE Nicol?s P?rez CONCEPTO: Alimentaci?n </c:v>
                  </c:pt>
                  <c:pt idx="1117">
                    <c:v>Apple pay: COMPRA EN ALCAMPO S A MORATALAZ, CON LA TARJETA : 5489133210353841 EL 2024-07-02 </c:v>
                  </c:pt>
                  <c:pt idx="1118">
                    <c:v>COMPRA EN UBER *EATS, CON LA TARJETA : 5489133208360204 EL 2024-06-29 </c:v>
                  </c:pt>
                  <c:pt idx="1119">
                    <c:v>COMPRA EN UBER *EATS, CON LA TARJETA : 5489133208360204 EL 2024-06-30 </c:v>
                  </c:pt>
                  <c:pt idx="1120">
                    <c:v>Apple pay: COMPRA EN KFC MORATALAZ 124, CON LA TARJETA : 5489133208122208 EL 2024-07-03 </c:v>
                  </c:pt>
                  <c:pt idx="1121">
                    <c:v>COMPRA EN AYTO MADRID DEPORTES, CON LA TARJETA : 5489133208122208 EL 2024-07-03 </c:v>
                  </c:pt>
                  <c:pt idx="1122">
                    <c:v>TRANSFERENCIA A FAVOR DE PEREZ PANTO NICOLAS CONCEPTO: Pagos del mes (y pr?ximo mes) </c:v>
                  </c:pt>
                  <c:pt idx="1123">
                    <c:v>Apple pay: COMPRA EN ALCAMPO S A MORATALAZ, CON LA TARJETA : 5489133210353841 EL 2024-07-04 </c:v>
                  </c:pt>
                  <c:pt idx="1124">
                    <c:v>Apple pay: COMPRA EN MCDONALDS GOYA, CON LA TARJETA : 5489133208122208 EL 2024-07-04 </c:v>
                  </c:pt>
                  <c:pt idx="1125">
                    <c:v>Apple pay: COMPRA EN SPRINGFIELD, CON LA TARJETA : 5489133210353841 EL 2024-07-04 </c:v>
                  </c:pt>
                  <c:pt idx="1126">
                    <c:v>COMPRA EN AMAZON* 404-8461564-68, CON LA TARJETA : 5489133210353841 EL 2024-07-01 </c:v>
                  </c:pt>
                  <c:pt idx="1127">
                    <c:v>Apple pay: COMPRA EN HONG KONG CITY, CON LA TARJETA : 5489133210353841 EL 2024-07-05 </c:v>
                  </c:pt>
                  <c:pt idx="1128">
                    <c:v>Apple pay: COMPRA EN MAISON KAYSER - PRINCESA, CON LA TARJETA : 5489133210353841 EL 2024-07-05 </c:v>
                  </c:pt>
                  <c:pt idx="1129">
                    <c:v>COMPRA EN PANISHOP DE LOS VINATEROS, CON LA TARJETA : 5489133208360204 EL 2024-07-05 </c:v>
                  </c:pt>
                  <c:pt idx="1130">
                    <c:v>Apple pay: COMPRA EN ALCAMPO S A MORATALAZ, CON LA TARJETA : 5489133208360204 EL 2024-07-06 </c:v>
                  </c:pt>
                  <c:pt idx="1131">
                    <c:v>Apple pay: COMPRA EN ALCAMPO S A MORATALAZ, CON LA TARJETA : 5489133210353841 EL 2024-07-06 </c:v>
                  </c:pt>
                  <c:pt idx="1132">
                    <c:v>Apple pay: COMPRA EN CREPES &amp; WAFFLES, CON LA TARJETA : 5489133210353841 EL 2024-07-06 </c:v>
                  </c:pt>
                  <c:pt idx="1133">
                    <c:v>Apple pay: COMPRA EN MERCADONA MANUEL MACHADO, CON LA TARJETA : 5489133208360204 EL 2024-07-06 </c:v>
                  </c:pt>
                  <c:pt idx="1134">
                    <c:v>Apple pay: COMPRA EN SPOOK KITCHEN, CON LA TARJETA : 5489133210353841 EL 2024-07-06 </c:v>
                  </c:pt>
                  <c:pt idx="1135">
                    <c:v>COMPRA EN EL CORTE INGLES-DEPARTAM., CON LA TARJETA : 5489133210353841 EL 2024-07-06 </c:v>
                  </c:pt>
                  <c:pt idx="1136">
                    <c:v>Apple pay: COMPRA EN ALDI CUATRO CAMINOS, CON LA TARJETA : 5489133210353841 EL 2024-07-07 </c:v>
                  </c:pt>
                  <c:pt idx="1137">
                    <c:v>Apple pay: COMPRA EN CREPES &amp; WAFFLES, CON LA TARJETA : 5489133210353841 EL 2024-07-07 </c:v>
                  </c:pt>
                  <c:pt idx="1138">
                    <c:v>Apple pay: COMPRA EN PANISHOP DE LOS VINATEROS, CON LA TARJETA : 5489133208360204 EL 2024-07-07 </c:v>
                  </c:pt>
                  <c:pt idx="1139">
                    <c:v>Apple pay: COMPRA EN SANTA GLORIA RAIMUNDO, CON LA TARJETA : 5489133210353841 EL 2024-07-07 </c:v>
                  </c:pt>
                  <c:pt idx="1140">
                    <c:v>Apple pay: COMPRA EN ACUARELA, CON LA TARJETA : 5489133210353841 EL 2024-07-08 </c:v>
                  </c:pt>
                  <c:pt idx="1141">
                    <c:v>COMPRA EN SELECTA ESPA#A, CON LA TARJETA : 5489133208122208 EL 2024-07-08 </c:v>
                  </c:pt>
                  <c:pt idx="1142">
                    <c:v>COMPRA EN APP CRTM, CON LA TARJETA : 5489133208360204 EL 2024-07-09 </c:v>
                  </c:pt>
                  <c:pt idx="1143">
                    <c:v>Apple pay: COMPRA EN MCDONALDS-MORATALAZ, CON LA TARJETA : 5489133208122208 EL 2024-07-10 </c:v>
                  </c:pt>
                  <c:pt idx="1144">
                    <c:v>Apple pay: COMPRA EN MERCADONA MANUEL MACHADO, CON LA TARJETA : 5489133210353841 EL 2024-07-10 </c:v>
                  </c:pt>
                  <c:pt idx="1145">
                    <c:v>RECIBO UNIVERSIDAD NEBRIJA Nº RECIBO 0073 0100 755 CFYQVKP REF. MANDATO UNNEACA0021984800039925 </c:v>
                  </c:pt>
                  <c:pt idx="1146">
                    <c:v>Apple pay: COMPRA EN STARBUCKS REINA SOFIA, CON LA TARJETA : 5489133208122208 EL 2024-07-11 </c:v>
                  </c:pt>
                  <c:pt idx="1147">
                    <c:v>COMPRA EN Netflix.com, CON LA TARJETA : 5489133208360204 EL 2024-07-10 </c:v>
                  </c:pt>
                  <c:pt idx="1148">
                    <c:v>Apple pay: COMPRA EN CASA DANI TERRAZA, CON LA TARJETA : 5489133210353841 EL 2024-07-12 </c:v>
                  </c:pt>
                  <c:pt idx="1149">
                    <c:v>Apple pay: COMPRA EN MERCADONA MANUEL MACHADO, CON LA TARJETA : 5489133210353841 EL 2024-07-12 </c:v>
                  </c:pt>
                  <c:pt idx="1150">
                    <c:v>Apple pay: COMPRA EN ALCAMPO S A MORATALAZ, CON LA TARJETA : 5489133208360204 EL 2024-07-13 </c:v>
                  </c:pt>
                  <c:pt idx="1151">
                    <c:v>Apple pay: COMPRA EN ALCAMPO S A MORATALAZ, CON LA TARJETA : 5489133210353841 EL 2024-07-13 </c:v>
                  </c:pt>
                  <c:pt idx="1152">
                    <c:v>Apple pay: COMPRA EN MERCADONA MANUEL MACHADO, CON LA TARJETA : 5489133208360204 EL 2024-07-13 </c:v>
                  </c:pt>
                  <c:pt idx="1153">
                    <c:v>Apple pay: COMPRA EN PANISHOP DE LOS VINATEROS, CON LA TARJETA : 5489133208360204 EL 2024-07-13 </c:v>
                  </c:pt>
                  <c:pt idx="1154">
                    <c:v>Apple pay: COMPRA EN CREPES &amp; WAFFLES, CON LA TARJETA : 5489133210353841 EL 2024-07-14 </c:v>
                  </c:pt>
                  <c:pt idx="1155">
                    <c:v>Apple pay: COMPRA EN EMPRESA MUNICIPAL EMT, CON LA TARJETA : 5489133210353841 EL 2024-07-14 </c:v>
                  </c:pt>
                  <c:pt idx="1156">
                    <c:v>Apple pay: COMPRA EN MCDONALDS FUENCARRAL GLOR, CON LA TARJETA : 5489133210353841 EL 2024-07-14 </c:v>
                  </c:pt>
                  <c:pt idx="1157">
                    <c:v>Apple pay: COMPRA EN METRO DE MADRID S.A., CON LA TARJETA : 5489133210353841 EL 2024-07-14 </c:v>
                  </c:pt>
                  <c:pt idx="1158">
                    <c:v>COMPRA EN EL CORTE INGLES-DEPARTAM., CON LA TARJETA : 5489133210353841 EL 2024-07-14 </c:v>
                  </c:pt>
                  <c:pt idx="1159">
                    <c:v>Apple pay: COMPRA EN FABORIT PRINCIPE DE VERGA, CON LA TARJETA : 5489133208122208 EL 2024-07-15 </c:v>
                  </c:pt>
                  <c:pt idx="1160">
                    <c:v>Apple pay: COMPRA EN MANOLO BAKES, CON LA TARJETA : 5489133208122208 EL 2024-07-15 </c:v>
                  </c:pt>
                  <c:pt idx="1161">
                    <c:v>Apple pay: COMPRA EN PANADERIA ORIO, CON LA TARJETA : 5489133208122208 EL 2024-07-15 </c:v>
                  </c:pt>
                  <c:pt idx="1162">
                    <c:v>Apple pay: COMPRA EN PANADERIA VINATEROS, CON LA TARJETA : 5489133210353841 EL 2024-07-15 </c:v>
                  </c:pt>
                  <c:pt idx="1163">
                    <c:v>Apple pay: COMPRA EN PUNTO ENTRE ARROYOS, CON LA TARJETA : 5489133210353841 EL 2024-07-15 </c:v>
                  </c:pt>
                  <c:pt idx="1164">
                    <c:v>Apple pay: COMPRA EN ALCAMPO S A MORATALAZ, CON LA TARJETA : 5489133208360204 EL 2024-07-16 </c:v>
                  </c:pt>
                  <c:pt idx="1165">
                    <c:v>Apple pay: COMPRA EN PUNTO ENTRE ARROYOS, CON LA TARJETA : 5489133210353841 EL 2024-07-16 </c:v>
                  </c:pt>
                  <c:pt idx="1166">
                    <c:v>COMPRA EN APPLE.COM/BILL, CON LA TARJETA : 5489133208360204 EL 2024-07-13 </c:v>
                  </c:pt>
                  <c:pt idx="1167">
                    <c:v>COMPRA EN UBER *TRIP, CON LA TARJETA : 5489133208360204 EL 2024-07-12 </c:v>
                  </c:pt>
                  <c:pt idx="1168">
                    <c:v>Apple pay: COMPRA EN MACDONALD MAGALLANES, CON LA TARJETA : 5489133208122208 EL 2024-07-17 </c:v>
                  </c:pt>
                  <c:pt idx="1169">
                    <c:v>COMPRA EN AMAZON* 404-4806992-45, CON LA TARJETA : 5489133210353841 EL 2024-07-15 </c:v>
                  </c:pt>
                  <c:pt idx="1170">
                    <c:v>COMPRA EN AMAZON* 404-9727928-05, CON LA TARJETA : 5489133210353841 EL 2024-07-15 </c:v>
                  </c:pt>
                  <c:pt idx="1171">
                    <c:v>Apple pay: COMPRA EN MANOLO BAKES, CON LA TARJETA : 5489133208122208 EL 2024-07-18 </c:v>
                  </c:pt>
                  <c:pt idx="1172">
                    <c:v>Apple pay: COMPRA EN ALCAMPO S A MORATALAZ, CON LA TARJETA : 5489133208122208 EL 2024-07-19 </c:v>
                  </c:pt>
                  <c:pt idx="1173">
                    <c:v>Apple pay: COMPRA EN EVOMANT,SLU, CON LA TARJETA : 5489133208360204 EL 2024-07-19 </c:v>
                  </c:pt>
                  <c:pt idx="1174">
                    <c:v>Apple pay: COMPRA EN MERCADONA MANUEL MACHADO, CON LA TARJETA : 5489133208122208 EL 2024-07-19 </c:v>
                  </c:pt>
                  <c:pt idx="1175">
                    <c:v>Apple pay: COMPRA EN GLOBAL MINT FACTORY SL, CON LA TARJETA : 5489133208122208 EL 2024-07-20 </c:v>
                  </c:pt>
                  <c:pt idx="1176">
                    <c:v>Apple pay: COMPRA EN MERCADONA MANUEL MACHADO, CON LA TARJETA : 5489133208360204 EL 2024-07-20 </c:v>
                  </c:pt>
                  <c:pt idx="1177">
                    <c:v>Apple pay: COMPRA EN OZONE BOWLING SUR, CON LA TARJETA : 5489133208122208 EL 2024-07-20 </c:v>
                  </c:pt>
                  <c:pt idx="1178">
                    <c:v>Apple pay: COMPRA EN REDONDEO SOLIDARIO, CON LA TARJETA : 5489133208122208 EL 2024-07-20 </c:v>
                  </c:pt>
                  <c:pt idx="1179">
                    <c:v>Apple pay: COMPRA EN RODILLA SANCHEZ S L, CON LA TARJETA : 5489133208122208 EL 2024-07-20 </c:v>
                  </c:pt>
                  <c:pt idx="1180">
                    <c:v>Apple pay: COMPRA EN SPRINGFIELD WOMEN, CON LA TARJETA : 5489133208122208 EL 2024-07-20 </c:v>
                  </c:pt>
                  <c:pt idx="1181">
                    <c:v>Apple pay: COMPRA EN TEA SHOP VAGUADA, CON LA TARJETA : 5489133208122208 EL 2024-07-20 </c:v>
                  </c:pt>
                  <c:pt idx="1182">
                    <c:v>COMPRA EN EL CORTE INGLES SPORTOWN, CON LA TARJETA : 5489133208122208 EL 2024-07-20 </c:v>
                  </c:pt>
                  <c:pt idx="1183">
                    <c:v>Apple pay: COMPRA EN ALCAMPO S A MORATALAZ, CON LA TARJETA : 5489133208122208 EL 2024-07-21 </c:v>
                  </c:pt>
                  <c:pt idx="1184">
                    <c:v>Apple pay: COMPRA EN ALCAMPO S A MORATALAZ, CON LA TARJETA : 5489133208360204 EL 2024-07-21 </c:v>
                  </c:pt>
                  <c:pt idx="1185">
                    <c:v>Apple pay: COMPRA EN LA MALLORQUINA VELAZQUEZ, CON LA TARJETA : 5489133208122208 EL 2024-07-21 </c:v>
                  </c:pt>
                  <c:pt idx="1186">
                    <c:v>Apple pay: COMPRA EN FARMACIA ENTREARROYOS1, CON LA TARJETA : 5489133208122208 EL 2024-07-22 </c:v>
                  </c:pt>
                  <c:pt idx="1187">
                    <c:v>COMISION POR COMPRAS REALIZADAS EN MONEDA NO EURO </c:v>
                  </c:pt>
                  <c:pt idx="1188">
                    <c:v>COMPRA EN OPENAI *CHATGPT SUBSCR, CON LA TARJETA : 5489133208360204 EL 2024-07-20 </c:v>
                  </c:pt>
                  <c:pt idx="1189">
                    <c:v>RECIBO TOTALENERGIES CLIENTESSAU Nº RECIBO 0073 0100 755 CGBLTWG REF. MANDATO NCESIGS241020230000000</c:v>
                  </c:pt>
                  <c:pt idx="1190">
                    <c:v>TRANSFERENCIA A FAVOR DE PEREZ PANTO NICOLAS CONCEPTO: Cerelac </c:v>
                  </c:pt>
                  <c:pt idx="1191">
                    <c:v>TRANSFERENCIA A FAVOR DE PEREZ PANTO NICOLAS CONCEPTO: Lámpara del baño </c:v>
                  </c:pt>
                  <c:pt idx="1192">
                    <c:v>Apple pay: COMPRA EN Hotel at Booking.com, CON LA TARJETA : 5489133208122208 EL 2024-07-21 </c:v>
                  </c:pt>
                  <c:pt idx="1193">
                    <c:v>Apple pay: COMPRA EN MANOLO BAKES, CON LA TARJETA : 5489133208122208 EL 2024-07-23 </c:v>
                  </c:pt>
                  <c:pt idx="1194">
                    <c:v>RECIBO ORANGE ESPAGNE S.A. Nº RECIBO 0073 0100 755 CGBPFXJ REF. MANDATO OSP202308KENAN02276921506 </c:v>
                  </c:pt>
                  <c:pt idx="1195">
                    <c:v>Apple pay: COMPRA EN ALCAMPO S A MORATALAZ, CON LA TARJETA : 5489133208122208 EL 2024-07-24 </c:v>
                  </c:pt>
                  <c:pt idx="1196">
                    <c:v>Apple pay: COMPRA EN CASA DANI, CON LA TARJETA : 5489133208122208 EL 2024-07-24 </c:v>
                  </c:pt>
                  <c:pt idx="1197">
                    <c:v>Apple pay: COMPRA EN RYANAIR BUZ0, CON LA TARJETA : 5489133208122208 EL 2024-07-21 </c:v>
                  </c:pt>
                  <c:pt idx="1198">
                    <c:v>Apple pay: COMPRA EN ACUARELA, CON LA TARJETA : 5489133208122208 EL 2024-07-25 </c:v>
                  </c:pt>
                  <c:pt idx="1199">
                    <c:v>Apple pay: COMPRA EN CITYPLAY, CON LA TARJETA : 5489133208122208 EL 2024-07-25 </c:v>
                  </c:pt>
                  <c:pt idx="1200">
                    <c:v>Apple pay: COMPRA EN HIPERBAZAR, CON LA TARJETA : 5489133208122208 EL 2024-07-25 </c:v>
                  </c:pt>
                  <c:pt idx="1201">
                    <c:v>Apple pay: COMPRA EN PALACIO, CON LA TARJETA : 5489133208122208 EL 2024-07-25 </c:v>
                  </c:pt>
                  <c:pt idx="1202">
                    <c:v>COMPRA EN AMAZON* 404-6209257-20, CON LA TARJETA : 5489133210353841 EL 2024-07-23 </c:v>
                  </c:pt>
                  <c:pt idx="1203">
                    <c:v>Apple pay: COMPRA EN MATAKO, CON LA TARJETA : 5489133208122208 EL 2024-07-26 </c:v>
                  </c:pt>
                  <c:pt idx="1204">
                    <c:v>BIZUM A FAVOR DE NICOLAS PEREZ PANTO CONCEPTO: regalo cumple </c:v>
                  </c:pt>
                  <c:pt idx="1205">
                    <c:v>COMPRA EN SSR CASTELLO-GOYA., CON LA TARJETA : 5489133208360204 EL 2024-07-26 </c:v>
                  </c:pt>
                  <c:pt idx="1206">
                    <c:v>COMPRA EN UBER *EATS, CON LA TARJETA : 5489133208360204 EL 2024-07-23 </c:v>
                  </c:pt>
                  <c:pt idx="1207">
                    <c:v>TRANSFERENCIA A FAVOR DE PEREZ PANTO NICOLAS CONCEPTO: Regalo </c:v>
                  </c:pt>
                  <c:pt idx="1208">
                    <c:v>Apple pay: COMPRA EN ALCAMPO S A MORATALAZ, CON LA TARJETA : 5489133208360204 EL 2024-07-27 </c:v>
                  </c:pt>
                  <c:pt idx="1209">
                    <c:v>Apple pay: COMPRA EN MERCADONA MANUEL MACHADO, CON LA TARJETA : 5489133208360204 EL 2024-07-27 </c:v>
                  </c:pt>
                  <c:pt idx="1210">
                    <c:v>Apple pay: COMPRA EN ALCAMPO S A MORATALAZ, CON LA TARJETA : 5489133208122208 EL 2024-07-28 </c:v>
                  </c:pt>
                  <c:pt idx="1211">
                    <c:v>Apple pay: COMPRA EN GALIPAN LA LATINA, CON LA TARJETA : 5489133208122208 EL 2024-07-28 </c:v>
                  </c:pt>
                  <c:pt idx="1212">
                    <c:v>Apple pay: COMPRA EN GALIPAN LA LATINA, CON LA TARJETA : 5489133210353841 EL 2024-07-28 </c:v>
                  </c:pt>
                  <c:pt idx="1213">
                    <c:v>Apple pay: COMPRA EN MAISON KAYSER RETIRO, CON LA TARJETA : 5489133208122208 EL 2024-07-28 </c:v>
                  </c:pt>
                  <c:pt idx="1214">
                    <c:v>Apple pay: COMPRA EN ROCKADE MADRID, CON LA TARJETA : 5489133208122208 EL 2024-07-28 </c:v>
                  </c:pt>
                  <c:pt idx="1215">
                    <c:v>COMPRA EN APP CRTM, CON LA TARJETA : 5489133208360204 EL 2024-07-28 </c:v>
                  </c:pt>
                  <c:pt idx="1216">
                    <c:v>TRANSFERENCIA A FAVOR DE Nicolás Pérez CONCEPTO: Compra de laptop </c:v>
                  </c:pt>
                  <c:pt idx="1217">
                    <c:v>Apple pay: COMPRA EN PUNTO ENTRE ARROYOS, CON LA TARJETA : 5489133208122208 EL 2024-07-30 </c:v>
                  </c:pt>
                  <c:pt idx="1218">
                    <c:v>COMPRA EN AMAZON* 404-7113062-17, CON LA TARJETA : 5489133210353841 EL 2024-07-28 </c:v>
                  </c:pt>
                  <c:pt idx="1219">
                    <c:v>RECIBO CAIXABANK PAYMENTS CONSUMER, E.f.c., E Nº RECIBO 0073 0100 755 CGDJYRM REF. MANDATO 202307581</c:v>
                  </c:pt>
                  <c:pt idx="1220">
                    <c:v>RECIBO CAIXABANK PAYMENTS CONSUMER, E.f.c., E Nº RECIBO 0073 0100 755 CGDJZGC REF. MANDATO 202309651</c:v>
                  </c:pt>
                  <c:pt idx="1221">
                    <c:v>Apple pay: COMPRA EN MANOLO BAKES, CON LA TARJETA : 5489133208122208 EL 2024-07-31 </c:v>
                  </c:pt>
                  <c:pt idx="1222">
                    <c:v>Apple pay: COMPRA EN MC DONALD'S VAGUADA, CON LA TARJETA : 5489133210353841 EL 2024-08-01 </c:v>
                  </c:pt>
                  <c:pt idx="1223">
                    <c:v>Apple pay: COMPRA EN OZONE BOWLING SUR, CON LA TARJETA : 5489133208122208 EL 2024-08-01 </c:v>
                  </c:pt>
                  <c:pt idx="1224">
                    <c:v>COMISION POR COMPRAS REALIZADAS EN MONEDA NO EURO </c:v>
                  </c:pt>
                  <c:pt idx="1225">
                    <c:v>COMPRA EN APPLE STORE #R623, CON LA TARJETA : 5489133210353841 EL 2024-07-29 </c:v>
                  </c:pt>
                  <c:pt idx="1226">
                    <c:v>RECIBO SANITAS S A DE SEGUROS Nº RECIBO 0073 0100 755 CGCHFZR REF. MANDATO 800018385362 </c:v>
                  </c:pt>
                  <c:pt idx="1227">
                    <c:v>RECIBO SANITAS S A DE SEGUROS Nº RECIBO 0073 0100 755 CGDMKKD REF. MANDATO 800018385362 </c:v>
                  </c:pt>
                  <c:pt idx="1228">
                    <c:v>TRANSFERENCIA A FAVOR DE Jesús Gonzalez CONCEPTO: Alquiler </c:v>
                  </c:pt>
                  <c:pt idx="1229">
                    <c:v>Apple pay: COMPRA EN AB Servicios Selecta E, CON LA TARJETA : 5489133208122208 EL 2024-07-31 </c:v>
                  </c:pt>
                  <c:pt idx="1230">
                    <c:v>Apple pay: COMPRA EN ALCAMPO S A MORATALAZ, CON LA TARJETA : 5489133208360204 EL 2024-08-02 </c:v>
                  </c:pt>
                  <c:pt idx="1231">
                    <c:v>Apple pay: COMPRA EN KFC MORATALAZ 124, CON LA TARJETA : 5489133208122208 EL 2024-08-02 </c:v>
                  </c:pt>
                  <c:pt idx="1232">
                    <c:v>Apple pay: COMPRA EN MERCADONA MANUEL MACHADO, CON LA TARJETA : 5489133208360204 EL 2024-08-02 </c:v>
                  </c:pt>
                  <c:pt idx="1233">
                    <c:v>Apple pay: COMPRA EN DC VAG, CON LA TARJETA : 5489133208122208 EL 2024-08-03 </c:v>
                  </c:pt>
                  <c:pt idx="1234">
                    <c:v>Apple pay: COMPRA EN MC DONALD'S VAGUADA, CON LA TARJETA : 5489133210353841 EL 2024-08-03 </c:v>
                  </c:pt>
                  <c:pt idx="1235">
                    <c:v>Apple pay: COMPRA EN METRO DE MADRID S.A., CON LA TARJETA : 5489133208122208 EL 2024-08-03 </c:v>
                  </c:pt>
                  <c:pt idx="1236">
                    <c:v>Apple pay: COMPRA EN OZONE BOWLING SUR, CON LA TARJETA : 5489133210353841 EL 2024-08-03 </c:v>
                  </c:pt>
                  <c:pt idx="1237">
                    <c:v>Apple pay: COMPRA EN PRIMOR VAGUADA 2, CON LA TARJETA : 5489133210353841 EL 2024-08-03 </c:v>
                  </c:pt>
                  <c:pt idx="1238">
                    <c:v>Apple pay: COMPRA EN DOMINOS PIZZA MORATALAZ, CON LA TARJETA : 5489133210353841 EL 2024-08-05 </c:v>
                  </c:pt>
                  <c:pt idx="1239">
                    <c:v>TRANSFERENCIA A FAVOR DE PEREZ PANTO NICOLAS </c:v>
                  </c:pt>
                  <c:pt idx="1240">
                    <c:v>Apple pay: COMPRA EN ALCAMPO S A MORATALAZ, CON LA TARJETA : 5489133208360204 EL 2024-08-06 </c:v>
                  </c:pt>
                  <c:pt idx="1241">
                    <c:v>Apple pay: COMPRA EN ALCAMPO S A MORATALAZ, CON LA TARJETA : 5489133210353841 EL 2024-08-06 </c:v>
                  </c:pt>
                  <c:pt idx="1242">
                    <c:v>Apple pay: COMPRA EN HM Velazquez, CON LA TARJETA : 5489133208122208 EL 2024-08-04 </c:v>
                  </c:pt>
                  <c:pt idx="1243">
                    <c:v>Apple pay: COMPRA EN MERCADONA MANUEL MACHADO, CON LA TARJETA : 5489133208122208 EL 2024-08-06 </c:v>
                  </c:pt>
                  <c:pt idx="1244">
                    <c:v>Apple pay: COMPRA EN PRIMARK CONDE PENALVER, CON LA TARJETA : 5489133210353841 EL 2024-08-04 </c:v>
                  </c:pt>
                  <c:pt idx="1245">
                    <c:v>Apple pay: COMPRA EN REEBOK 3552, CON LA TARJETA : 5489133210353841 EL 2024-08-04 </c:v>
                  </c:pt>
                  <c:pt idx="1246">
                    <c:v>COMISION POR COMPRAS REALIZADAS EN MONEDA NO EURO </c:v>
                  </c:pt>
                  <c:pt idx="1247">
                    <c:v>Apple pay: COMPRA EN AB Servicios Selecta E, CON LA TARJETA : 5489133208122208 EL 2024-08-02 </c:v>
                  </c:pt>
                  <c:pt idx="1248">
                    <c:v>Apple pay: COMPRA EN VYTA CLUB, CON LA TARJETA : 5489133210353841 EL 2024-08-07 </c:v>
                  </c:pt>
                  <c:pt idx="1249">
                    <c:v>COMPRA EN AMAZON* LH9M14XR5, CON LA TARJETA : 5489133210353841 EL 2024-08-05 </c:v>
                  </c:pt>
                  <c:pt idx="1250">
                    <c:v>Apple pay: COMPRA EN AB Servicios Selecta E, CON LA TARJETA : 5489133208122208 EL 2024-08-07 </c:v>
                  </c:pt>
                  <c:pt idx="1251">
                    <c:v>Apple pay: COMPRA EN MANOLO BAKES, CON LA TARJETA : 5489133208122208 EL 2024-08-09 </c:v>
                  </c:pt>
                  <c:pt idx="1252">
                    <c:v>Apple pay: COMPRA EN MERCADONA MANUEL MACHADO, CON LA TARJETA : 5489133210353841 EL 2024-08-09 </c:v>
                  </c:pt>
                  <c:pt idx="1253">
                    <c:v>COMPRA EN APP CRTM, CON LA TARJETA : 5489133208360204 EL 2024-08-09 </c:v>
                  </c:pt>
                  <c:pt idx="1254">
                    <c:v>Apple pay: COMPRA EN ALCAMPO S A MORATALAZ, CON LA TARJETA : 5489133210353841 EL 2024-08-10 </c:v>
                  </c:pt>
                  <c:pt idx="1255">
                    <c:v>Apple pay: COMPRA EN BRANUELAS FRANQUICIAS SA, CON LA TARJETA : 5489133210353841 EL 2024-08-10 </c:v>
                  </c:pt>
                  <c:pt idx="1256">
                    <c:v>Apple pay: COMPRA EN DECATHLON PRINCESA, CON LA TARJETA : 5489133210353841 EL 2024-08-10 </c:v>
                  </c:pt>
                  <c:pt idx="1257">
                    <c:v>Apple pay: COMPRA EN EL CAFE DEL TREN, CON LA TARJETA : 5489133210353841 EL 2024-08-10 </c:v>
                  </c:pt>
                  <c:pt idx="1258">
                    <c:v>COMPRA EN APP CRTM, CON LA TARJETA : 5489133208360204 EL 2024-08-10 </c:v>
                  </c:pt>
                  <c:pt idx="1259">
                    <c:v>Apple pay: COMPRA EN LA EMBAJADA, CON LA TARJETA : 5489133210353841 EL 2024-08-12 </c:v>
                  </c:pt>
                  <c:pt idx="1260">
                    <c:v>Apple pay: COMPRA EN BODEGA O BOCOI, S.L., CON LA TARJETA : 5489133210353841 EL 2024-08-13 </c:v>
                  </c:pt>
                  <c:pt idx="1261">
                    <c:v>Apple pay: COMPRA EN NYX*AREASSAU, CON LA TARJETA : 5489133210353841 EL 2024-08-10 </c:v>
                  </c:pt>
                  <c:pt idx="1262">
                    <c:v>Apple pay: COMPRA EN PRIMARK CONDE PENALVER, CON LA TARJETA : 5489133210353841 EL 2024-08-10 </c:v>
                  </c:pt>
                  <c:pt idx="1263">
                    <c:v>COMPRA EN NETFLIX.COM, CON LA TARJETA : 5489133208360204 EL 2024-08-10 </c:v>
                  </c:pt>
                  <c:pt idx="1264">
                    <c:v>COMPRA EN UBER *EATS, CON LA TARJETA : 5489133210353841 EL 2024-08-10 </c:v>
                  </c:pt>
                  <c:pt idx="1265">
                    <c:v>Apple pay: COMPRA EN BAR HELENCA, CON LA TARJETA : 5489133210353841 EL 2024-08-14 </c:v>
                  </c:pt>
                  <c:pt idx="1266">
                    <c:v>Apple pay: COMPRA EN CAFE DEL MAR, CON LA TARJETA : 5489133210353841 EL 2024-08-14 </c:v>
                  </c:pt>
                  <c:pt idx="1267">
                    <c:v>Apple pay: COMPRA EN CALZADOS LOSADA, CON LA TARJETA : 5489133208122208 EL 2024-08-14 </c:v>
                  </c:pt>
                  <c:pt idx="1268">
                    <c:v>Apple pay: COMPRA EN FARMACIA SILVA, CON LA TARJETA : 5489133208122208 EL 2024-08-14 </c:v>
                  </c:pt>
                  <c:pt idx="1269">
                    <c:v>Apple pay: COMPRA EN NATAS DOURO, CON LA TARJETA : 5489133210353841 EL 2024-08-15 </c:v>
                  </c:pt>
                  <c:pt idx="1270">
                    <c:v>Apple pay: COMPRA EN CORU¥A ESTACION, CON LA TARJETA : 5489133208360204 EL 2024-08-16 </c:v>
                  </c:pt>
                  <c:pt idx="1271">
                    <c:v>Apple pay: COMPRA EN EL CAFE DEL TREN, CON LA TARJETA : 5489133208360204 EL 2024-08-16 </c:v>
                  </c:pt>
                  <c:pt idx="1272">
                    <c:v>Apple pay: COMPRA EN LA ESCAPADA, CON LA TARJETA : 5489133210353841 EL 2024-08-16 </c:v>
                  </c:pt>
                  <c:pt idx="1273">
                    <c:v>Apple pay: COMPRA EN MUSEOS - SAN ANTON, CON LA TARJETA : 5489133210353841 EL 2024-08-16 </c:v>
                  </c:pt>
                  <c:pt idx="1274">
                    <c:v>Apple pay: COMPRA EN O RUEIRO, CON LA TARJETA : 5489133210353841 EL 2024-08-16 </c:v>
                  </c:pt>
                  <c:pt idx="1275">
                    <c:v>Apple pay: COMPRA EN TAXI MARTA LIC 319, CON LA TARJETA : 5489133208360204 EL 2024-08-16 </c:v>
                  </c:pt>
                  <c:pt idx="1276">
                    <c:v>COMPRA EN APPLE.COM/BILL, CON LA TARJETA : 5489133208360204 EL 2024-08-13 </c:v>
                  </c:pt>
                  <c:pt idx="1277">
                    <c:v>Apple pay: COMPRA EN HELADOS MAISON GLACEE ESP, CON LA TARJETA : 5489133208122208 EL 2024-08-17 </c:v>
                  </c:pt>
                  <c:pt idx="1278">
                    <c:v>Apple pay: COMPRA EN JUANCHOS BBQ, CON LA TARJETA : 5489133208122208 EL 2024-08-17 </c:v>
                  </c:pt>
                  <c:pt idx="1279">
                    <c:v>Apple pay: COMPRA EN MERCADONA MANUEL MACHADO, CON LA TARJETA : 5489133208360204 EL 2024-08-17 </c:v>
                  </c:pt>
                  <c:pt idx="1280">
                    <c:v>Apple pay: COMPRA EN ALCAMPO S A MORATALAZ, CON LA TARJETA : 5489133208360204 EL 2024-08-18 </c:v>
                  </c:pt>
                  <c:pt idx="1281">
                    <c:v>Apple pay: COMPRA EN FIVE GUYS SPAIN S.L., CON LA TARJETA : 5489133208360204 EL 2024-08-18 </c:v>
                  </c:pt>
                  <c:pt idx="1282">
                    <c:v>Apple pay: COMPRA EN IKEA LA GAVIA FOOD, CON LA TARJETA : 5489133208360204 EL 2024-08-18 </c:v>
                  </c:pt>
                  <c:pt idx="1283">
                    <c:v>Apple pay: COMPRA EN IKEA LA GAVIA HFB, CON LA TARJETA : 5489133208122208 EL 2024-08-18 </c:v>
                  </c:pt>
                  <c:pt idx="1284">
                    <c:v>COMPRA EN DREAMFIT MORATALAZ, CON LA TARJETA : 5489133208122208 EL 2024-08-18 </c:v>
                  </c:pt>
                  <c:pt idx="1285">
                    <c:v>Apple pay: COMPRA EN ALCAMPO S A MORATALAZ, CON LA TARJETA : 5489133208360204 EL 2024-08-19 </c:v>
                  </c:pt>
                  <c:pt idx="1286">
                    <c:v>Apple pay: COMPRA EN MANOLO BAKES, CON LA TARJETA : 5489133208122208 EL 2024-08-19 </c:v>
                  </c:pt>
                  <c:pt idx="1287">
                    <c:v>Apple pay: COMPRA EN Revolut**0164*, CON LA TARJETA : 5489133210353841 EL 2024-08-16 </c:v>
                  </c:pt>
                  <c:pt idx="1288">
                    <c:v>Apple pay: COMPRA EN ALCAMPO S A MORATALAZ, CON LA TARJETA : 5489133208360204 EL 2024-08-20 </c:v>
                  </c:pt>
                  <c:pt idx="1289">
                    <c:v>Apple pay: COMPRA EN MERCADONA MANUEL MACHADO, CON LA TARJETA : 5489133208360204 EL 2024-08-20 </c:v>
                  </c:pt>
                  <c:pt idx="1290">
                    <c:v>RECIBO ADESLAS MADRID Nº RECIBO 0073 0100 755 CGKWGKY REF. MANDATO 000282618390 </c:v>
                  </c:pt>
                  <c:pt idx="1291">
                    <c:v>TRANSFERENCIA A FAVOR DE PEREZ PANTO NICOLAS CONCEPTO: Compras de Amazon </c:v>
                  </c:pt>
                  <c:pt idx="1292">
                    <c:v>Apple pay: COMPRA EN BURGER KING QUEVEDO, CON LA TARJETA : 5489133208360204 EL 2024-08-21 </c:v>
                  </c:pt>
                  <c:pt idx="1293">
                    <c:v>Apple pay: COMPRA EN FARMACIA J LAMBEA DEL YE, CON LA TARJETA : 5489133208360204 EL 2024-08-21 </c:v>
                  </c:pt>
                  <c:pt idx="1294">
                    <c:v>Apple pay: COMPRA EN MACDONALD MAGALLANES, CON LA TARJETA : 5489133208122208 EL 2024-08-21 </c:v>
                  </c:pt>
                  <c:pt idx="1295">
                    <c:v>Apple pay: COMPRA EN MACDONALD MAGALLANES, CON LA TARJETA : 5489133210353841 EL 2024-08-21 </c:v>
                  </c:pt>
                  <c:pt idx="1296">
                    <c:v>Apple pay: COMPRA EN MANOLO BAKES, CON LA TARJETA : 5489133210353841 EL 2024-08-21 </c:v>
                  </c:pt>
                  <c:pt idx="1297">
                    <c:v>Apple pay: COMPRA EN CREPES &amp; WAFFLES, CON LA TARJETA : 5489133208360204 EL 2024-08-22 </c:v>
                  </c:pt>
                  <c:pt idx="1298">
                    <c:v>Apple pay: COMPRA EN MANOLO BAKES, CON LA TARJETA : 5489133208122208 EL 2024-08-22 </c:v>
                  </c:pt>
                  <c:pt idx="1299">
                    <c:v>Apple pay: COMPRA EN MANOLO BAKES, CON LA TARJETA : 5489133208360204 EL 2024-08-22 </c:v>
                  </c:pt>
                  <c:pt idx="1300">
                    <c:v>Apple pay: COMPRA EN MC DONALD'S VAGUADA, CON LA TARJETA : 5489133208122208 EL 2024-08-22 </c:v>
                  </c:pt>
                  <c:pt idx="1301">
                    <c:v>COMISION POR COMPRAS REALIZADAS EN MONEDA NO EURO </c:v>
                  </c:pt>
                  <c:pt idx="1302">
                    <c:v>COMPRA EN AMAZON* CW8M917W5, CON LA TARJETA : 5489133210353841 EL 2024-08-20 </c:v>
                  </c:pt>
                  <c:pt idx="1303">
                    <c:v>COMPRA EN OPENAI *CHATGPT SUBSCR, CON LA TARJETA : 5489133208360204 EL 2024-08-20 </c:v>
                  </c:pt>
                  <c:pt idx="1304">
                    <c:v>Apple pay: COMPRA EN AB Servicios Selecta E, CON LA TARJETA : 5489133208122208 EL 2024-08-21 </c:v>
                  </c:pt>
                  <c:pt idx="1305">
                    <c:v>Apple pay: COMPRA EN ESCOTA, CON LA TARJETA : 5489133208360204 EL 2024-08-23 </c:v>
                  </c:pt>
                  <c:pt idx="1306">
                    <c:v>COMPRA EN DISNEY PLUS, CON LA TARJETA : 5489133208360204 EL 2024-08-21 </c:v>
                  </c:pt>
                  <c:pt idx="1307">
                    <c:v>RECIBO ORANGE ESPAGNE S.A. Nº RECIBO 0073 0100 755 CGLHHPC REF. MANDATO OSP202308KENAN02276921506 </c:v>
                  </c:pt>
                  <c:pt idx="1308">
                    <c:v>Apple pay: COMPRA EN ACUARELA, CON LA TARJETA : 5489133208122208 EL 2024-08-24 </c:v>
                  </c:pt>
                  <c:pt idx="1309">
                    <c:v>Apple pay: COMPRA EN ALCAMPO S A MORATALAZ, CON LA TARJETA : 5489133208360204 EL 2024-08-24 </c:v>
                  </c:pt>
                  <c:pt idx="1310">
                    <c:v>Apple pay: COMPRA EN MERCADONA MANUEL MACHADO, CON LA TARJETA : 5489133208360204 EL 2024-08-24 </c:v>
                  </c:pt>
                  <c:pt idx="1311">
                    <c:v>COMPRA EN AYTO MADRID DEPORTES, CON LA TARJETA : 5489133208122208 EL 2024-08-24 </c:v>
                  </c:pt>
                  <c:pt idx="1312">
                    <c:v>Apple pay: COMPRA EN ALCAMPO S A MORATALAZ, CON LA TARJETA : 5489133208360204 EL 2024-08-25 </c:v>
                  </c:pt>
                  <c:pt idx="1313">
                    <c:v>Apple pay: COMPRA EN BAR PISCINA MORATALAZ, CON LA TARJETA : 5489133208122208 EL 2024-08-25 </c:v>
                  </c:pt>
                  <c:pt idx="1314">
                    <c:v>Apple pay: COMPRA EN SPRINGFIELD, CON LA TARJETA : 5489133208122208 EL 2024-08-25 </c:v>
                  </c:pt>
                  <c:pt idx="1315">
                    <c:v>Apple pay: COMPRA EN SUSHI MATAKO, CON LA TARJETA : 5489133208122208 EL 2024-08-25 </c:v>
                  </c:pt>
                  <c:pt idx="1316">
                    <c:v>Apple pay: COMPRA EN CREPES &amp; WAFFLES, CON LA TARJETA : 5489133208122208 EL 2024-08-26 </c:v>
                  </c:pt>
                  <c:pt idx="1317">
                    <c:v>Apple pay: COMPRA EN IKEA GOYA FOOD, CON LA TARJETA : 5489133210353841 EL 2024-08-27 </c:v>
                  </c:pt>
                  <c:pt idx="1318">
                    <c:v>Apple pay: COMPRA EN MERCADONA MANUEL MACHADO, CON LA TARJETA : 5489133208360204 EL 2024-08-27 </c:v>
                  </c:pt>
                  <c:pt idx="1319">
                    <c:v>Apple pay: COMPRA EN SQ *NATA ARTESANOS, CON LA TARJETA : 5489133208122208 EL 2024-08-25 </c:v>
                  </c:pt>
                  <c:pt idx="1320">
                    <c:v>TRANSFERENCIA A FAVOR DE PEREZ PANTO NICOLAS CONCEPTO: Final de mea </c:v>
                  </c:pt>
                  <c:pt idx="1321">
                    <c:v>Apple pay: COMPRA EN ALCAMPO S A MORATALAZ, CON LA TARJETA : 5489133208360204 EL 2024-08-29 </c:v>
                  </c:pt>
                  <c:pt idx="1322">
                    <c:v>Apple pay: COMPRA EN MCDONALDS-MORATALAZ, CON LA TARJETA : 5489133208122208 EL 2024-08-29 </c:v>
                  </c:pt>
                  <c:pt idx="1323">
                    <c:v>COMPRA EN AMAZON* FI9X04R05, CON LA TARJETA : 5489133210353841 EL 2024-08-27 </c:v>
                  </c:pt>
                  <c:pt idx="1324">
                    <c:v>Apple pay: COMPRA EN AB Servicios Selecta E, CON LA TARJETA : 5489133208122208 EL 2024-08-28 </c:v>
                  </c:pt>
                  <c:pt idx="1325">
                    <c:v>Apple pay: COMPRA EN ALCAMPO S A MORATALAZ, CON LA TARJETA : 5489133208360204 EL 2024-08-30 </c:v>
                  </c:pt>
                  <c:pt idx="1326">
                    <c:v>Apple pay: COMPRA EN MERCADONA MANUEL MACHADO, CON LA TARJETA : 5489133208360204 EL 2024-08-30 </c:v>
                  </c:pt>
                  <c:pt idx="1327">
                    <c:v>Apple pay: COMPRA EN PANISHOP DE LOS VINATEROS, CON LA TARJETA : 5489133208122208 EL 2024-08-30 </c:v>
                  </c:pt>
                  <c:pt idx="1328">
                    <c:v>Apple pay: COMPRA EN VIENA CAPELLANES GOYA, CON LA TARJETA : 5489133208360204 EL 2024-08-30 </c:v>
                  </c:pt>
                  <c:pt idx="1329">
                    <c:v>COMPRA EN APP CRTM, CON LA TARJETA : 5489133208360204 EL 2024-08-30 </c:v>
                  </c:pt>
                  <c:pt idx="1330">
                    <c:v>RECIBO CAIXABANK PAYMENTS CONSUMER, E.f.c., E Nº RECIBO 0073 0100 755 CGNJHRX REF. MANDATO 202307581</c:v>
                  </c:pt>
                  <c:pt idx="1331">
                    <c:v>RECIBO CAIXABANK PAYMENTS CONSUMER, E.f.c., E Nº RECIBO 0073 0100 755 CGNJJGB REF. MANDATO 202309651</c:v>
                  </c:pt>
                  <c:pt idx="1332">
                    <c:v>Apple pay: COMPRA EN ALCAMPO S A MORATALAZ, CON LA TARJETA : 5489133210353841 EL 2024-08-31 </c:v>
                  </c:pt>
                  <c:pt idx="1333">
                    <c:v>Apple pay: COMPRA EN ALCAMPO S A MORATALAZ, CON LA TARJETA : 5489133208360204 EL 2024-09-01 </c:v>
                  </c:pt>
                  <c:pt idx="1334">
                    <c:v>Apple pay: COMPRA EN FIVE GUYS SPAIN SL, CON LA TARJETA : 5489133210353841 EL 2024-09-01 </c:v>
                  </c:pt>
                  <c:pt idx="1335">
                    <c:v>Apple pay: COMPRA EN ALCAMPO S A MORATALAZ, CON LA TARJETA : 5489133208122208 EL 2024-09-02 </c:v>
                  </c:pt>
                  <c:pt idx="1336">
                    <c:v>Apple pay: COMPRA EN MISTURA ICECREAM, CON LA TARJETA : 5489133210353841 EL 2024-09-02 </c:v>
                  </c:pt>
                  <c:pt idx="1337">
                    <c:v>Apple pay: COMPRA EN RODILLA SANCHEZ REP DOMIN, CON LA TARJETA : 5489133208122208 EL 2024-09-02 </c:v>
                  </c:pt>
                  <c:pt idx="1338">
                    <c:v>RECIBO SANITAS S A DE SEGUROS Nº RECIBO 0073 0100 755 CGMGQMC REF. MANDATO 800018385362 </c:v>
                  </c:pt>
                  <c:pt idx="1339">
                    <c:v>RECIBO SANITAS S A DE SEGUROS Nº RECIBO 0073 0100 755 CGMGQMD REF. MANDATO 800018385362 </c:v>
                  </c:pt>
                  <c:pt idx="1340">
                    <c:v>TRANSFERENCIA A FAVOR DE Curiara CONCEPTO: ND387978 </c:v>
                  </c:pt>
                  <c:pt idx="1341">
                    <c:v>TRANSFERENCIA A FAVOR DE Jesús Gonzalez CONCEPTO: Alquiler </c:v>
                  </c:pt>
                  <c:pt idx="1342">
                    <c:v>TRANSFERENCIA A FAVOR DE PEREZ PANTO NICOLAS CONCEPTO: Gastos del mes </c:v>
                  </c:pt>
                  <c:pt idx="1343">
                    <c:v>Apple pay: COMPRA EN MCDONALDS-MORATALAZ, CON LA TARJETA : 5489133208122208 EL 2024-09-03 </c:v>
                  </c:pt>
                  <c:pt idx="1344">
                    <c:v>Apple pay: COMPRA EN PUNTO ENTRE ARROYOS, CON LA TARJETA : 5489133210353841 EL 2024-09-03 </c:v>
                  </c:pt>
                  <c:pt idx="1345">
                    <c:v>Apple pay: COMPRA EN VIENA CAPELLANES ALCALA, CON LA TARJETA : 5489133210353841 EL 2024-09-03 </c:v>
                  </c:pt>
                  <c:pt idx="1346">
                    <c:v>COMPRA EN UBER *EATS, CON LA TARJETA : 5489133210353841 EL 2024-08-29 </c:v>
                  </c:pt>
                  <c:pt idx="1347">
                    <c:v>Apple pay: COMPRA EN Cabify ES 2436qcDOMibd, CON LA TARJETA : 5489133208360204 EL 2024-09-02 </c:v>
                  </c:pt>
                  <c:pt idx="1348">
                    <c:v>Apple pay: COMPRA EN LOOMISP*Norah Coffe, CON LA TARJETA : 5489133210353841 EL 2024-09-02 </c:v>
                  </c:pt>
                  <c:pt idx="1349">
                    <c:v>Apple pay: COMPRA EN MACDONALD MAGALLANES, CON LA TARJETA : 5489133208122208 EL 2024-09-04 </c:v>
                  </c:pt>
                  <c:pt idx="1350">
                    <c:v>Apple pay: COMPRA EN MANOLO BAKES, CON LA TARJETA : 5489133210353841 EL 2024-09-04 </c:v>
                  </c:pt>
                  <c:pt idx="1351">
                    <c:v>Apple pay: COMPRA EN RemittVen, CON LA TARJETA : 5489133210353841 EL 2024-09-02 </c:v>
                  </c:pt>
                  <c:pt idx="1352">
                    <c:v>Apple pay: COMPRA EN FARMACIA ENTREARROYOS1, CON LA TARJETA : 5489133208122208 EL 2024-09-05 </c:v>
                  </c:pt>
                  <c:pt idx="1353">
                    <c:v>Apple pay: COMPRA EN PANADERIA ORIO, CON LA TARJETA : 5489133210353841 EL 2024-09-05 </c:v>
                  </c:pt>
                  <c:pt idx="1354">
                    <c:v>Apple pay: COMPRA EN PRIMAPRIX T111, CON LA TARJETA : 5489133208122208 EL 2024-09-05 </c:v>
                  </c:pt>
                  <c:pt idx="1355">
                    <c:v>Apple pay: COMPRA EN PUNTO ENTRE ARROYOS, CON LA TARJETA : 5489133208122208 EL 2024-09-05 </c:v>
                  </c:pt>
                  <c:pt idx="1356">
                    <c:v>COMPRA EN AMAZON* C04WK8ZB5, CON LA TARJETA : 5489133210353841 EL 2024-09-03 </c:v>
                  </c:pt>
                  <c:pt idx="1357">
                    <c:v>Apple pay: COMPRA EN ALCAMPO S A MORATALAZ, CON LA TARJETA : 5489133208360204 EL 2024-09-06 </c:v>
                  </c:pt>
                  <c:pt idx="1358">
                    <c:v>Apple pay: COMPRA EN MERCADONA MANUEL MACHADO, CON LA TARJETA : 5489133208360204 EL 2024-09-06 </c:v>
                  </c:pt>
                  <c:pt idx="1359">
                    <c:v>Apple pay: COMPRA EN PANISHOP DE LOS VINATEROS, CON LA TARJETA : 5489133208360204 EL 2024-09-06 </c:v>
                  </c:pt>
                  <c:pt idx="1360">
                    <c:v>Apple pay: COMPRA EN IKEA VAGUADA HFB, CON LA TARJETA : 5489133210353841 EL 2024-09-07 </c:v>
                  </c:pt>
                  <c:pt idx="1361">
                    <c:v>Apple pay: COMPRA EN KFC VAGUADA, CON LA TARJETA : 5489133210353841 EL 2024-09-07 </c:v>
                  </c:pt>
                  <c:pt idx="1362">
                    <c:v>Apple pay: COMPRA EN ALCAMPO S A MORATALAZ, CON LA TARJETA : 5489133208360204 EL 2024-09-08 </c:v>
                  </c:pt>
                  <c:pt idx="1363">
                    <c:v>Apple pay: COMPRA EN DOMINOS PIZZA MORATALAZ, CON LA TARJETA : 5489133210353841 EL 2024-09-08 </c:v>
                  </c:pt>
                  <c:pt idx="1364">
                    <c:v>Apple pay: COMPRA EN PANISHOP DE LOS VINATEROS, CON LA TARJETA : 5489133208122208 EL 2024-09-08 </c:v>
                  </c:pt>
                  <c:pt idx="1365">
                    <c:v>Apple pay: COMPRA EN FARMACIA ENTREARROYOS1, CON LA TARJETA : 5489133208122208 EL 2024-09-09 </c:v>
                  </c:pt>
                  <c:pt idx="1366">
                    <c:v>Apple pay: COMPRA EN PUNTO ENTRE ARROYOS, CON LA TARJETA : 5489133210353841 EL 2024-09-09 </c:v>
                  </c:pt>
                  <c:pt idx="1367">
                    <c:v>Apple pay: COMPRA EN UN BIZCOCHO PARA TEO, CON LA TARJETA : 5489133208122208 EL 2024-09-09 </c:v>
                  </c:pt>
                  <c:pt idx="1368">
                    <c:v>COMPRA EN APP CRTM, CON LA TARJETA : 5489133208360204 EL 2024-09-09 </c:v>
                  </c:pt>
                  <c:pt idx="1369">
                    <c:v>Apple pay: COMPRA EN CREPES &amp; WAFFLES, CON LA TARJETA : 5489133210353841 EL 2024-09-10 </c:v>
                  </c:pt>
                  <c:pt idx="1370">
                    <c:v>DISPOSICION EN CAJERO CON LA TARJETA 5489133208122208, COMISION 0,00, EL 2024-09-10 </c:v>
                  </c:pt>
                  <c:pt idx="1371">
                    <c:v>Apple pay: COMPRA EN CREPES &amp; WAFFLES, CON LA TARJETA : 5489133210353841 EL 2024-09-11 </c:v>
                  </c:pt>
                  <c:pt idx="1372">
                    <c:v>COMPRA EN NETFLIX.COM, CON LA TARJETA : 5489133208360204 EL 2024-09-10 </c:v>
                  </c:pt>
                  <c:pt idx="1373">
                    <c:v>Apple pay: COMPRA EN ACUARELA, CON LA TARJETA : 5489133210353841 EL 2024-09-12 </c:v>
                  </c:pt>
                  <c:pt idx="1374">
                    <c:v>Apple pay: COMPRA EN FLORIDA TERRAZA, CON LA TARJETA : 5489133210353841 EL 2024-09-12 </c:v>
                  </c:pt>
                  <c:pt idx="1375">
                    <c:v>Apple pay: COMPRA EN MERCADONA MANUEL MACHADO, CON LA TARJETA : 5489133208360204 EL 2024-09-12 </c:v>
                  </c:pt>
                  <c:pt idx="1376">
                    <c:v>Apple pay: COMPRA EN ALCAMPO S A MORATALAZ, CON LA TARJETA : 5489133208360204 EL 2024-09-13 </c:v>
                  </c:pt>
                  <c:pt idx="1377">
                    <c:v>Apple pay: COMPRA EN ALCAMPO S A MORATALAZ, CON LA TARJETA : 5489133210353841 EL 2024-09-13 </c:v>
                  </c:pt>
                  <c:pt idx="1378">
                    <c:v>Apple pay: COMPRA EN MCDONALDS-MORATALAZ, CON LA TARJETA : 5489133208122208 EL 2024-09-13 </c:v>
                  </c:pt>
                  <c:pt idx="1379">
                    <c:v>Apple pay: COMPRA EN MERCADONA MANUEL MACHADO, CON LA TARJETA : 5489133208360204 EL 2024-09-13 </c:v>
                  </c:pt>
                  <c:pt idx="1380">
                    <c:v>Apple pay: COMPRA EN ALCAMPO S A MORATALAZ, CON LA TARJETA : 5489133210353841 EL 2024-09-14 </c:v>
                  </c:pt>
                  <c:pt idx="1381">
                    <c:v>Apple pay: COMPRA EN MERCADONA MANUEL MACHADO, CON LA TARJETA : 5489133208360204 EL 2024-09-14 </c:v>
                  </c:pt>
                  <c:pt idx="1382">
                    <c:v>Apple pay: COMPRA EN MERCADONA MANUEL MACHADO, CON LA TARJETA : 5489133210353841 EL 2024-09-14 </c:v>
                  </c:pt>
                  <c:pt idx="1383">
                    <c:v>Apple pay: COMPRA EN SUSHI MATAKO, CON LA TARJETA : 5489133208122208 EL 2024-09-15 </c:v>
                  </c:pt>
                  <c:pt idx="1384">
                    <c:v>Apple pay: COMPRA EN TOLEZAMAR, CON LA TARJETA : 5489133210353841 EL 2024-09-15 </c:v>
                  </c:pt>
                  <c:pt idx="1385">
                    <c:v>Apple pay: COMPRA EN MERCADONA MANUEL MACHADO, CON LA TARJETA : 5489133208122208 EL 2024-09-16 </c:v>
                  </c:pt>
                  <c:pt idx="1386">
                    <c:v>Apple pay: COMPRA EN PRIMARK CONDE PENALVER, CON LA TARJETA : 5489133208122208 EL 2024-09-14 </c:v>
                  </c:pt>
                  <c:pt idx="1387">
                    <c:v>Apple pay: COMPRA EN UN BIZCOCHO PARA TEO, CON LA TARJETA : 5489133208122208 EL 2024-09-16 </c:v>
                  </c:pt>
                  <c:pt idx="1388">
                    <c:v>COMPRA EN APPLE.COM/BILL, CON LA TARJETA : 5489133208360204 EL 2024-09-13 </c:v>
                  </c:pt>
                  <c:pt idx="1389">
                    <c:v>Apple pay: COMPRA EN AEROP. ADOLFO SUAREZ MADR, CON LA TARJETA : 5489133210353841 EL 2024-09-17 </c:v>
                  </c:pt>
                  <c:pt idx="1390">
                    <c:v>Apple pay: COMPRA EN PRIMARK LA VAGUADA, CON LA TARJETA : 5489133208122208 EL 2024-09-15 </c:v>
                  </c:pt>
                  <c:pt idx="1391">
                    <c:v>BIZUM A FAVOR DE DIEGO JOSE MOLINA GAMERO CONCEPTO: parrillita </c:v>
                  </c:pt>
                  <c:pt idx="1392">
                    <c:v>Apple pay: COMPRA EN Cabify ES 2438ch4qRiKP, CON LA TARJETA : 5489133210353841 EL 2024-09-17 </c:v>
                  </c:pt>
                  <c:pt idx="1393">
                    <c:v>Apple pay: COMPRA EN SQ *MOOI PETIT, CON LA TARJETA : 5489133208122208 EL 2024-09-16 </c:v>
                  </c:pt>
                  <c:pt idx="1394">
                    <c:v>COMPRA EN UBER *EATS, CON LA TARJETA : 5489133210353841 EL 2024-09-15 </c:v>
                  </c:pt>
                  <c:pt idx="1395">
                    <c:v>Apple pay: COMPRA EN Delizie Siciliane, CON LA TARJETA : 5489133210353841 EL 2024-09-17 </c:v>
                  </c:pt>
                  <c:pt idx="1396">
                    <c:v>Apple pay: COMPRA EN Hungry Horse, CON LA TARJETA : 5489133210353841 EL 2024-09-17 </c:v>
                  </c:pt>
                  <c:pt idx="1397">
                    <c:v>Apple pay: COMPRA EN THE COMPASS LOUNGE, CON LA TARJETA : 5489133208122208 EL 2024-09-17 </c:v>
                  </c:pt>
                  <c:pt idx="1398">
                    <c:v>LIQUIDACION DEL CONTRATO 4326161 300 </c:v>
                  </c:pt>
                  <c:pt idx="1399">
                    <c:v>Apple pay: COMPRA EN FUWAMAI, CON LA TARJETA : 5489133210353841 EL 2024-09-18 </c:v>
                  </c:pt>
                  <c:pt idx="1400">
                    <c:v>Apple pay: COMPRA EN IKYK HOTEL, CON LA TARJETA : 5489133210353841 EL 2024-09-17 </c:v>
                  </c:pt>
                  <c:pt idx="1401">
                    <c:v>Apple pay: COMPRA EN iSEE MALTA, CON LA TARJETA : 5489133210353841 EL 2024-09-17 </c:v>
                  </c:pt>
                  <c:pt idx="1402">
                    <c:v>Apple pay: COMPRA EN MALTA PUBLIC TRANSPORT, CON LA TARJETA : 5489133210353841 EL 2024-09-17 </c:v>
                  </c:pt>
                  <c:pt idx="1403">
                    <c:v>Apple pay: COMPRA EN OLD PRISONS, CON LA TARJETA : 5489133208122208 EL 2024-09-18 </c:v>
                  </c:pt>
                  <c:pt idx="1404">
                    <c:v>Apple pay: COMPRA EN SOTTO STJ, CON LA TARJETA : 5489133208122208 EL 2024-09-17 </c:v>
                  </c:pt>
                  <c:pt idx="1405">
                    <c:v>Apple pay: COMPRA EN Ta Drinu, CON LA TARJETA : 5489133210353841 EL 2024-09-18 </c:v>
                  </c:pt>
                  <c:pt idx="1406">
                    <c:v>Apple pay: COMPRA EN welbee's sliema, CON LA TARJETA : 5489133210353841 EL 2024-09-17 </c:v>
                  </c:pt>
                  <c:pt idx="1407">
                    <c:v>COMPRA EN RYANAIR BUZ0, CON LA TARJETA : 5489133208122208 EL 2024-09-17 </c:v>
                  </c:pt>
                  <c:pt idx="1408">
                    <c:v>Apple pay: COMPRA EN ALAMEDA PELUQUERO, CON LA TARJETA : 5489133208122208 EL 2024-09-21 </c:v>
                  </c:pt>
                  <c:pt idx="1409">
                    <c:v>Apple pay: COMPRA EN ALCAMPO S A MORATALAZ, CON LA TARJETA : 5489133208122208 EL 2024-09-21 </c:v>
                  </c:pt>
                  <c:pt idx="1410">
                    <c:v>Apple pay: COMPRA EN ALCAMPO S A MORATALAZ, CON LA TARJETA : 5489133208360204 EL 2024-09-21 </c:v>
                  </c:pt>
                  <c:pt idx="1411">
                    <c:v>Apple pay: COMPRA EN MERCADONA MANUEL MACHADO, CON LA TARJETA : 5489133208122208 EL 2024-09-21 </c:v>
                  </c:pt>
                  <c:pt idx="1412">
                    <c:v>Apple pay: COMPRA EN MERCADONA MANUEL MACHADO, CON LA TARJETA : 5489133208360204 EL 2024-09-21 </c:v>
                  </c:pt>
                  <c:pt idx="1413">
                    <c:v>Apple pay: COMPRA EN CANEL ROLLS, CON LA TARJETA : 5489133208122208 EL 2024-09-22 </c:v>
                  </c:pt>
                  <c:pt idx="1414">
                    <c:v>Apple pay: COMPRA EN DECATHLON CITY LA VAGUADA, CON LA TARJETA : 5489133208122208 EL 2024-09-22 </c:v>
                  </c:pt>
                  <c:pt idx="1415">
                    <c:v>Apple pay: COMPRA EN IKEA GOYA FOOD, CON LA TARJETA : 5489133208122208 EL 2024-09-22 </c:v>
                  </c:pt>
                  <c:pt idx="1416">
                    <c:v>COMPRA EN APP CRTM, CON LA TARJETA : 5489133208360204 EL 2024-09-22 </c:v>
                  </c:pt>
                  <c:pt idx="1417">
                    <c:v>Apple pay: COMPRA EN AMORINO, CON LA TARJETA : 5489133208122208 EL 2024-09-19 </c:v>
                  </c:pt>
                  <c:pt idx="1418">
                    <c:v>Apple pay: COMPRA EN BARRACUDA MALTA, CON LA TARJETA : 5489133208122208 EL 2024-09-18 </c:v>
                  </c:pt>
                  <c:pt idx="1419">
                    <c:v>Apple pay: COMPRA EN BASIC FOOD AND DRINKS, CON LA TARJETA : 5489133208122208 EL 2024-09-19 </c:v>
                  </c:pt>
                  <c:pt idx="1420">
                    <c:v>Apple pay: COMPRA EN BURGER KING MIA, CON LA TARJETA : 5489133208122208 EL 2024-09-20 </c:v>
                  </c:pt>
                  <c:pt idx="1421">
                    <c:v>Apple pay: COMPRA EN BURGER KING VALLETTA, CON LA TARJETA : 5489133208122208 EL 2024-09-20 </c:v>
                  </c:pt>
                  <c:pt idx="1422">
                    <c:v>Apple pay: COMPRA EN CRYSTAL PALACE-SERKIN, CON LA TARJETA : 5489133208122208 EL 2024-09-19 </c:v>
                  </c:pt>
                  <c:pt idx="1423">
                    <c:v>Apple pay: COMPRA EN Delizie Siciliane, CON LA TARJETA : 5489133208122208 EL 2024-09-20 </c:v>
                  </c:pt>
                  <c:pt idx="1424">
                    <c:v>Apple pay: COMPRA EN The Mdina experience, CON LA TARJETA : 5489133208122208 EL 2024-09-19 </c:v>
                  </c:pt>
                  <c:pt idx="1425">
                    <c:v>Apple pay: COMPRA EN Veranda Restaurant, CON LA TARJETA : 5489133208122208 EL 2024-09-19 </c:v>
                  </c:pt>
                  <c:pt idx="1426">
                    <c:v>COMISION POR COMPRAS REALIZADAS EN MONEDA NO EURO </c:v>
                  </c:pt>
                  <c:pt idx="1427">
                    <c:v>COMPRA EN OPENAI *CHATGPT SUBSCR, CON LA TARJETA : 5489133208360204 EL 2024-09-20 </c:v>
                  </c:pt>
                  <c:pt idx="1428">
                    <c:v>RECIBO TotalEnergies ClientesSAU Nº RECIBO 0073 0100 755 CGTYYYW REF. MANDATO NCESIGS241020230000000</c:v>
                  </c:pt>
                  <c:pt idx="1429">
                    <c:v>Apple pay: COMPRA EN ALCAMPO S A MORATALAZ, CON LA TARJETA : 5489133208122208 EL 2024-09-24 </c:v>
                  </c:pt>
                  <c:pt idx="1430">
                    <c:v>Apple pay: COMPRA EN MERCADONA MANUEL MACHADO, CON LA TARJETA : 5489133208122208 EL 2024-09-24 </c:v>
                  </c:pt>
                  <c:pt idx="1431">
                    <c:v>Apple pay: COMPRA EN UBR* PENDING.UBER.COM, CON LA TARJETA : 5489133208122208 EL 2024-09-21 </c:v>
                  </c:pt>
                  <c:pt idx="1432">
                    <c:v>RECIBO ORANGE ESPAGNE S.A. Nº RECIBO 0073 0100 755 CGVDCKB REF. MANDATO OSP202308KENAN02276921506 </c:v>
                  </c:pt>
                  <c:pt idx="1433">
                    <c:v>Apple pay: COMPRA EN Cabify ES 24395DJg2tzS, CON LA TARJETA : 5489133208122208 EL 2024-09-24 </c:v>
                  </c:pt>
                  <c:pt idx="1434">
                    <c:v>Apple pay: COMPRA EN CASA 1880, CON LA TARJETA : 5489133208122208 EL 2024-09-25 </c:v>
                  </c:pt>
                  <c:pt idx="1435">
                    <c:v>Apple pay: COMPRA EN MANOLO BAKES, CON LA TARJETA : 5489133208122208 EL 2024-09-25 </c:v>
                  </c:pt>
                  <c:pt idx="1436">
                    <c:v>Apple pay: COMPRA EN NENU ARTISAN BAKER, CON LA TARJETA : 5489133208122208 EL 2024-09-20 </c:v>
                  </c:pt>
                  <c:pt idx="1437">
                    <c:v>Apple pay: COMPRA EN PILARTE SL, CON LA TARJETA : 5489133208122208 EL 2024-09-25 </c:v>
                  </c:pt>
                  <c:pt idx="1438">
                    <c:v>Apple pay: COMPRA EN PUNTO ENTRE ARROYOS, CON LA TARJETA : 5489133208122208 EL 2024-09-25 </c:v>
                  </c:pt>
                  <c:pt idx="1439">
                    <c:v>Apple pay: COMPRA EN RELISH, CON LA TARJETA : 5489133208122208 EL 2024-09-20 </c:v>
                  </c:pt>
                  <c:pt idx="1440">
                    <c:v>Apple pay: COMPRA EN RYANAIR BUZ0, CON LA TARJETA : 5489133208122208 EL 2024-09-20 </c:v>
                  </c:pt>
                  <c:pt idx="1441">
                    <c:v>BIZUM A FAVOR DE JENNY RODRIGUES ALVES CONCEPTO: dinero de Miriam </c:v>
                  </c:pt>
                  <c:pt idx="1442">
                    <c:v>Apple pay: COMPRA EN ALCAMPO S A MORATALAZ, CON LA TARJETA : 5489133208122208 EL 2024-09-26 </c:v>
                  </c:pt>
                  <c:pt idx="1443">
                    <c:v>Apple pay: COMPRA EN ALCAMPO S A MORATALAZ, CON LA TARJETA : 5489133208360204 EL 2024-09-26 </c:v>
                  </c:pt>
                  <c:pt idx="1444">
                    <c:v>Apple pay: COMPRA EN BIRRA Y CARNE SL, CON LA TARJETA : 5489133208360204 EL 2024-09-26 </c:v>
                  </c:pt>
                  <c:pt idx="1445">
                    <c:v>Apple pay: COMPRA EN BURGER KING QUEVEDO, CON LA TARJETA : 5489133208122208 EL 2024-09-26 </c:v>
                  </c:pt>
                  <c:pt idx="1446">
                    <c:v>Apple pay: COMPRA EN FARMACIA LA PAZ, CON LA TARJETA : 5489133208122208 EL 2024-09-26 </c:v>
                  </c:pt>
                  <c:pt idx="1447">
                    <c:v>Apple pay: COMPRA EN FARMACIA PILAR SANCHEZ, CON LA TARJETA : 5489133208122208 EL 2024-09-26 </c:v>
                  </c:pt>
                  <c:pt idx="1448">
                    <c:v>Apple pay: COMPRA EN HIPERBAZAR, CON LA TARJETA : 5489133208122208 EL 2024-09-26 </c:v>
                  </c:pt>
                  <c:pt idx="1449">
                    <c:v>Apple pay: COMPRA EN MANOLO BAKES, CON LA TARJETA : 5489133208122208 EL 2024-09-26 </c:v>
                  </c:pt>
                  <c:pt idx="1450">
                    <c:v>Apple pay: COMPRA EN MERCADONA MANUEL MACHADO, CON LA TARJETA : 5489133208122208 EL 2024-09-26 </c:v>
                  </c:pt>
                  <c:pt idx="1451">
                    <c:v>Apple pay: COMPRA EN ALCAMPO S A MORATALAZ, CON LA TARJETA : 5489133208360204 EL 2024-09-27 </c:v>
                  </c:pt>
                  <c:pt idx="1452">
                    <c:v>Apple pay: COMPRA EN CERVECERA 60, CON LA TARJETA : 5489133208360204 EL 2024-09-27 </c:v>
                  </c:pt>
                  <c:pt idx="1453">
                    <c:v>Apple pay: COMPRA EN ENVIVENCA, CON LA TARJETA : 5489133208122208 EL 2024-09-27 </c:v>
                  </c:pt>
                  <c:pt idx="1454">
                    <c:v>Apple pay: COMPRA EN FARMACIA LA PAZ, CON LA TARJETA : 5489133208122208 EL 2024-09-27 </c:v>
                  </c:pt>
                  <c:pt idx="1455">
                    <c:v>Apple pay: COMPRA EN MERCADONA MANUEL MACHADO, CON LA TARJETA : 5489133208360204 EL 2024-09-27 </c:v>
                  </c:pt>
                  <c:pt idx="1456">
                    <c:v>Apple pay: COMPRA EN PANISHOP DE LOS VINATEROS, CON LA TARJETA : 5489133208122208 EL 2024-09-27 </c:v>
                  </c:pt>
                  <c:pt idx="1457">
                    <c:v>Apple pay: COMPRA EN PRIMARK CONDE PENALVER, CON LA TARJETA : 5489133208122208 EL 2024-09-25 </c:v>
                  </c:pt>
                  <c:pt idx="1458">
                    <c:v>Apple pay: COMPRA EN RemittVen, CON LA TARJETA : 5489133208122208 EL 2024-09-25 </c:v>
                  </c:pt>
                  <c:pt idx="1459">
                    <c:v>Apple pay: COMPRA EN CARBON NEGRO, CON LA TARJETA : 5489133208122208 EL 2024-09-28 </c:v>
                  </c:pt>
                  <c:pt idx="1460">
                    <c:v>Apple pay: COMPRA EN MERCADONA MANUEL MACHADO, CON LA TARJETA : 5489133208122208 EL 2024-09-28 </c:v>
                  </c:pt>
                  <c:pt idx="1461">
                    <c:v>Apple pay: COMPRA EN PUNTO ENTRE ARROYOS, CON LA TARJETA : 5489133208360204 EL 2024-09-28 </c:v>
                  </c:pt>
                  <c:pt idx="1462">
                    <c:v>Apple pay: COMPRA EN ALCAMPO S A MORATALAZ, CON LA TARJETA : 5489133208360204 EL 2024-09-29 </c:v>
                  </c:pt>
                  <c:pt idx="1463">
                    <c:v>Apple pay: COMPRA EN BORN AND GLAZED, CON LA TARJETA : 5489133208122208 EL 2024-09-29 </c:v>
                  </c:pt>
                  <c:pt idx="1464">
                    <c:v>Apple pay: COMPRA EN IKEA GOYA HFB, CON LA TARJETA : 5489133208122208 EL 2024-09-29 </c:v>
                  </c:pt>
                  <c:pt idx="1465">
                    <c:v>Apple pay: COMPRA EN MCDONALDS-MORATALAZ, CON LA TARJETA : 5489133208122208 EL 2024-09-29 </c:v>
                  </c:pt>
                  <c:pt idx="1466">
                    <c:v>Apple pay: COMPRA EN ACUARELA, CON LA TARJETA : 5489133208360204 EL 2024-09-30 </c:v>
                  </c:pt>
                  <c:pt idx="1467">
                    <c:v>Apple pay: COMPRA EN ALCAMPO S A MORATALAZ, CON LA TARJETA : 5489133208122208 EL 2024-09-30 </c:v>
                  </c:pt>
                  <c:pt idx="1468">
                    <c:v>Apple pay: COMPRA EN BURGER KING QUEVEDO, CON LA TARJETA : 5489133208122208 EL 2024-09-30 </c:v>
                  </c:pt>
                  <c:pt idx="1469">
                    <c:v>Apple pay: COMPRA EN Cabify ES 2439W9Bwjqz1, CON LA TARJETA : 5489133208360204 EL 2024-09-27 </c:v>
                  </c:pt>
                  <c:pt idx="1470">
                    <c:v>Apple pay: COMPRA EN CIBER LOCUTORIO VINATEROS, CON LA TARJETA : 5489133208360204 EL 2024-09-30 </c:v>
                  </c:pt>
                  <c:pt idx="1471">
                    <c:v>Apple pay: COMPRA EN CORREOS REDONDEO SOLIDARI, CON LA TARJETA : 5489133208360204 EL 2024-09-30 </c:v>
                  </c:pt>
                  <c:pt idx="1472">
                    <c:v>Apple pay: COMPRA EN LOOMISP*Los Candiles, CON LA TARJETA : 5489133208122208 EL 2024-09-26 </c:v>
                  </c:pt>
                  <c:pt idx="1473">
                    <c:v>Apple pay: COMPRA EN MADRID SUC 39, CON LA TARJETA : 5489133208360204 EL 2024-09-30 </c:v>
                  </c:pt>
                  <c:pt idx="1474">
                    <c:v>Apple pay: COMPRA EN MERCADONA MANUEL MACHADO, CON LA TARJETA : 5489133208360204 EL 2024-09-30 </c:v>
                  </c:pt>
                  <c:pt idx="1475">
                    <c:v>Apple pay: COMPRA EN RemittVen, CON LA TARJETA : 5489133208122208 EL 2024-09-26 </c:v>
                  </c:pt>
                  <c:pt idx="1476">
                    <c:v>COMPRA EN APP CRTM, CON LA TARJETA : 5489133208360204 EL 2024-09-30 </c:v>
                  </c:pt>
                  <c:pt idx="1477">
                    <c:v>TRANSFERENCIA A FAVOR DE PEREZ PANTO NICOLAS CONCEPTO: Compras de Amazon </c:v>
                  </c:pt>
                  <c:pt idx="1478">
                    <c:v>Apple pay: COMPRA EN MCDONALDS-MORATALAZ, CON LA TARJETA : 5489133208122208 EL 2024-10-01 </c:v>
                  </c:pt>
                  <c:pt idx="1479">
                    <c:v>Apple pay: COMPRA EN MERCADONA MANUEL MACHADO, CON LA TARJETA : 5489133208360204 EL 2024-10-01 </c:v>
                  </c:pt>
                  <c:pt idx="1480">
                    <c:v>COMPRA EN AMAZON* TA5HU7ER4, CON LA TARJETA : 5489133210353841 EL 2024-09-29 </c:v>
                  </c:pt>
                  <c:pt idx="1481">
                    <c:v>COMPRA EN UBER *EATS, CON LA TARJETA : 5489133208360204 EL 2024-09-29 </c:v>
                  </c:pt>
                  <c:pt idx="1482">
                    <c:v>RECIBO CAIXABANK PAYMENTS CONSUMER, E.f.c., E Nº RECIBO 0073 0100 755 CGXRCND REF. MANDATO 202307581</c:v>
                  </c:pt>
                  <c:pt idx="1483">
                    <c:v>RECIBO CAIXABANK PAYMENTS CONSUMER, E.f.c., E Nº RECIBO 0073 0100 755 CGXRCZC REF. MANDATO 202309651</c:v>
                  </c:pt>
                  <c:pt idx="1484">
                    <c:v>RECIBO SANITAS S A DE SEGUROS Nº RECIBO 0073 0100 755 CGVYHTK REF. MANDATO 800018385362 </c:v>
                  </c:pt>
                  <c:pt idx="1485">
                    <c:v>RECIBO SANITAS S A DE SEGUROS Nº RECIBO 0073 0100 755 CGXGZCK REF. MANDATO 800018385362 </c:v>
                  </c:pt>
                  <c:pt idx="1486">
                    <c:v>TRANSFERENCIA A FAVOR DE Jesús Gonzalez CONCEPTO: Alquiler </c:v>
                  </c:pt>
                  <c:pt idx="1487">
                    <c:v>BIZUM A FAVOR DE JENNY RODRIGUES ALVES CONCEPTO: gimnasio </c:v>
                  </c:pt>
                  <c:pt idx="1488">
                    <c:v>COMPRA EN AMAZON* TA4JU20Y4, CON LA TARJETA : 5489133210353841 EL 2024-09-30 </c:v>
                  </c:pt>
                  <c:pt idx="1489">
                    <c:v>Apple pay: COMPRA EN HIPERBAZAR, CON LA TARJETA : 5489133208122208 EL 2024-10-03 </c:v>
                  </c:pt>
                  <c:pt idx="1490">
                    <c:v>Apple pay: COMPRA EN MAYSON KAYSER QUEVEDO, CON LA TARJETA : 5489133208122208 EL 2024-10-03 </c:v>
                  </c:pt>
                  <c:pt idx="1491">
                    <c:v>Apple pay: COMPRA EN PANISHOP DE LOS VINATEROS, CON LA TARJETA : 5489133208122208 EL 2024-10-03 </c:v>
                  </c:pt>
                  <c:pt idx="1492">
                    <c:v>DISPOSICION EN CAJERO CON LA TARJETA 5489133208122208, COMISION 0,00, EL 2024-10-03 </c:v>
                  </c:pt>
                  <c:pt idx="1493">
                    <c:v>Apple pay: COMPRA EN 5334 EUREST, CON LA TARJETA : 5489133210353841 EL 2024-10-04 </c:v>
                  </c:pt>
                  <c:pt idx="1494">
                    <c:v>Apple pay: COMPRA EN ALCAMPO S A MORATALAZ, CON LA TARJETA : 5489133208360204 EL 2024-10-04 </c:v>
                  </c:pt>
                  <c:pt idx="1495">
                    <c:v>Apple pay: COMPRA EN ALCAMPO S A MORATALAZ, CON LA TARJETA : 5489133210353841 EL 2024-10-04 </c:v>
                  </c:pt>
                  <c:pt idx="1496">
                    <c:v>Apple pay: COMPRA EN LOOMISP*Los Candiles, CON LA TARJETA : 5489133210353841 EL 2024-10-02 </c:v>
                  </c:pt>
                  <c:pt idx="1497">
                    <c:v>Apple pay: COMPRA EN LOS TORREZNOS, CON LA TARJETA : 5489133210353841 EL 2024-10-04 </c:v>
                  </c:pt>
                  <c:pt idx="1498">
                    <c:v>Apple pay: COMPRA EN MERCADONA MANUEL MACHADO, CON LA TARJETA : 5489133208360204 EL 2024-10-04 </c:v>
                  </c:pt>
                  <c:pt idx="1499">
                    <c:v>Apple pay: COMPRA EN VENETA GELATO ITALIANO, CON LA TARJETA : 5489133210353841 EL 2024-10-04 </c:v>
                  </c:pt>
                  <c:pt idx="1500">
                    <c:v>COMPRA EN AMAZON* TA4W22U14, CON LA TARJETA : 5489133210353841 EL 2024-10-02 </c:v>
                  </c:pt>
                  <c:pt idx="1501">
                    <c:v>Apple pay: COMPRA EN MERCADONA MANUEL MACHADO, CON LA TARJETA : 5489133208122208 EL 2024-10-05 </c:v>
                  </c:pt>
                  <c:pt idx="1502">
                    <c:v>Apple pay: COMPRA EN MERCADONA MANUEL MACHADO, CON LA TARJETA : 5489133208360204 EL 2024-10-05 </c:v>
                  </c:pt>
                  <c:pt idx="1503">
                    <c:v>Apple pay: COMPRA EN SPOOK KITCHEN, CON LA TARJETA : 5489133210353841 EL 2024-10-06 </c:v>
                  </c:pt>
                  <c:pt idx="1504">
                    <c:v>Apple pay: COMPRA EN TARTAR INVERSIONES, CON LA TARJETA : 5489133210353841 EL 2024-10-06 </c:v>
                  </c:pt>
                  <c:pt idx="1505">
                    <c:v>Apple pay: COMPRA EN ALCAMPO S A MORATALAZ, CON LA TARJETA : 5489133210353841 EL 2024-10-07 </c:v>
                  </c:pt>
                  <c:pt idx="1506">
                    <c:v>Apple pay: COMPRA EN HIPERBAZAR, CON LA TARJETA : 5489133208122208 EL 2024-10-07 </c:v>
                  </c:pt>
                  <c:pt idx="1507">
                    <c:v>Apple pay: COMPRA EN MANOLO BAKES, CON LA TARJETA : 5489133208122208 EL 2024-10-07 </c:v>
                  </c:pt>
                  <c:pt idx="1508">
                    <c:v>Apple pay: COMPRA EN MCDONALDS-MORATALAZ, CON LA TARJETA : 5489133210353841 EL 2024-10-07 </c:v>
                  </c:pt>
                  <c:pt idx="1509">
                    <c:v>Apple pay: COMPRA EN ALCAMPO S A MORATALAZ, CON LA TARJETA : 5489133208360204 EL 2024-10-08 </c:v>
                  </c:pt>
                  <c:pt idx="1510">
                    <c:v>Apple pay: COMPRA EN CERVECERA 60, CON LA TARJETA : 5489133210353841 EL 2024-10-08 </c:v>
                  </c:pt>
                  <c:pt idx="1511">
                    <c:v>Apple pay: COMPRA EN MERCADONA MANUEL MACHADO, CON LA TARJETA : 5489133210353841 EL 2024-10-08 </c:v>
                  </c:pt>
                  <c:pt idx="1512">
                    <c:v>Apple pay: COMPRA EN PANISHOP DE LOS VINATEROS, CON LA TARJETA : 5489133208360204 EL 2024-10-08 </c:v>
                  </c:pt>
                  <c:pt idx="1513">
                    <c:v>Apple pay: COMPRA EN CHURRERIA LA MEJOR, CON LA TARJETA : 5489133210353841 EL 2024-10-10 </c:v>
                  </c:pt>
                  <c:pt idx="1514">
                    <c:v>Apple pay: COMPRA EN MANOLO BAKES, CON LA TARJETA : 5489133208122208 EL 2024-10-10 </c:v>
                  </c:pt>
                  <c:pt idx="1515">
                    <c:v>Apple pay: COMPRA EN MANOLO BAKES, CON LA TARJETA : 5489133210353841 EL 2024-10-10 </c:v>
                  </c:pt>
                  <c:pt idx="1516">
                    <c:v>Apple pay: COMPRA EN MERCADONA MANUEL MACHADO, CON LA TARJETA : 5489133208360204 EL 2024-10-10 </c:v>
                  </c:pt>
                  <c:pt idx="1517">
                    <c:v>Apple pay: COMPRA EN PANISHOP DE LOS VINATEROS, CON LA TARJETA : 5489133210353841 EL 2024-10-10 </c:v>
                  </c:pt>
                  <c:pt idx="1518">
                    <c:v>Apple pay: COMPRA EN PUNTO ENTRE ARROYOS, CON LA TARJETA : 5489133210353841 EL 2024-10-10 </c:v>
                  </c:pt>
                  <c:pt idx="1519">
                    <c:v>Apple pay: COMPRA EN RemittVen, CON LA TARJETA : 5489133210353841 EL 2024-10-08 </c:v>
                  </c:pt>
                  <c:pt idx="1520">
                    <c:v>COMPRA EN APP CRTM, CON LA TARJETA : 5489133208360204 EL 2024-10-10 </c:v>
                  </c:pt>
                  <c:pt idx="1521">
                    <c:v>Apple pay: COMPRA EN PUNTO ENTRE ARROYOS, CON LA TARJETA : 5489133210353841 EL 2024-10-11 </c:v>
                  </c:pt>
                  <c:pt idx="1522">
                    <c:v>COMPRA EN Netflix.com, CON LA TARJETA : 5489133208360204 EL 2024-10-10 </c:v>
                  </c:pt>
                  <c:pt idx="1523">
                    <c:v>Apple pay: COMPRA EN CAFETERIA ROCAFRIA, CON LA TARJETA : 5489133210353841 EL 2024-10-12 </c:v>
                  </c:pt>
                  <c:pt idx="1524">
                    <c:v>Apple pay: COMPRA EN ROCAFRIA, CON LA TARJETA : 5489133210353841 EL 2024-10-12 </c:v>
                  </c:pt>
                  <c:pt idx="1525">
                    <c:v>Apple pay: COMPRA EN TIERRA DE BURRITOS, CON LA TARJETA : 5489133210353841 EL 2024-10-12 </c:v>
                  </c:pt>
                  <c:pt idx="1526">
                    <c:v>Apple pay: COMPRA EN ALCAMPO S A MORATALAZ, CON LA TARJETA : 5489133208360204 EL 2024-10-13 </c:v>
                  </c:pt>
                  <c:pt idx="1527">
                    <c:v>Apple pay: COMPRA EN ALCAMPO S A MORATALAZ, CON LA TARJETA : 5489133210353841 EL 2024-10-13 </c:v>
                  </c:pt>
                  <c:pt idx="1528">
                    <c:v>Apple pay: COMPRA EN GELATI DINO LA VAGUADA, CON LA TARJETA : 5489133210353841 EL 2024-10-13 </c:v>
                  </c:pt>
                  <c:pt idx="1529">
                    <c:v>Apple pay: COMPRA EN MCDONALDS-MORATALAZ, CON LA TARJETA : 5489133210353841 EL 2024-10-13 </c:v>
                  </c:pt>
                  <c:pt idx="1530">
                    <c:v>Apple pay: COMPRA EN OZONE BOWLING SUR, CON LA TARJETA : 5489133210353841 EL 2024-10-13 </c:v>
                  </c:pt>
                  <c:pt idx="1531">
                    <c:v>Apple pay: COMPRA EN PANISHOP DE LOS VINATEROS, CON LA TARJETA : 5489133208360204 EL 2024-10-13 </c:v>
                  </c:pt>
                  <c:pt idx="1532">
                    <c:v>Apple pay: COMPRA EN MANOLO BAKES, CON LA TARJETA : 5489133208122208 EL 2024-10-14 </c:v>
                  </c:pt>
                  <c:pt idx="1533">
                    <c:v>Apple pay: COMPRA EN MCDONALDS-MORATALAZ, CON LA TARJETA : 5489133208122208 EL 2024-10-14 </c:v>
                  </c:pt>
                  <c:pt idx="1534">
                    <c:v>COMPRA EN UBER *EATS, CON LA TARJETA : 5489133208360204 EL 2024-10-11 </c:v>
                  </c:pt>
                  <c:pt idx="1535">
                    <c:v>Apple pay: COMPRA EN CALZEDONIA CONDE PE¥ALVER, CON LA TARJETA : 5489133208122208 EL 2024-10-15 </c:v>
                  </c:pt>
                  <c:pt idx="1536">
                    <c:v>Apple pay: COMPRA EN PRIMARK LA VAGUADA, CON LA TARJETA : 5489133210353841 EL 2024-10-13 </c:v>
                  </c:pt>
                  <c:pt idx="1537">
                    <c:v>COMPRA EN APPLE.COM/BILL, CON LA TARJETA : 5489133208360204 EL 2024-10-13 </c:v>
                  </c:pt>
                  <c:pt idx="1538">
                    <c:v>Apple pay: COMPRA EN AB Servicios Selecta E, CON LA TARJETA : 5489133208122208 EL 2024-10-14 </c:v>
                  </c:pt>
                  <c:pt idx="1539">
                    <c:v>Apple pay: COMPRA EN AHORRAMAS, CON LA TARJETA : 5489133208360204 EL 2024-10-16 </c:v>
                  </c:pt>
                  <c:pt idx="1540">
                    <c:v>Apple pay: COMPRA EN FRUTAS SAMPINMA, CON LA TARJETA : 5489133208122208 EL 2024-10-16 </c:v>
                  </c:pt>
                  <c:pt idx="1541">
                    <c:v>Apple pay: COMPRA EN MERCADONA MANUEL MACHADO, CON LA TARJETA : 5489133208360204 EL 2024-10-17 </c:v>
                  </c:pt>
                  <c:pt idx="1542">
                    <c:v>Apple pay: COMPRA EN PRIMOR GOYA 59, CON LA TARJETA : 5489133208122208 EL 2024-10-17 </c:v>
                  </c:pt>
                  <c:pt idx="1543">
                    <c:v>Apple pay: COMPRA EN ALCAMPO28029-VAGUADA, CON LA TARJETA : 5489133208360204 EL 2024-10-19 </c:v>
                  </c:pt>
                  <c:pt idx="1544">
                    <c:v>Apple pay: COMPRA EN OZONE BOWLING SUR, CON LA TARJETA : 5489133210353841 EL 2024-10-19 </c:v>
                  </c:pt>
                  <c:pt idx="1545">
                    <c:v>Apple pay: COMPRA EN TARUFFI VAGUADA KIOSCO VA, CON LA TARJETA : 5489133210353841 EL 2024-10-19 </c:v>
                  </c:pt>
                  <c:pt idx="1546">
                    <c:v>BIZUM A FAVOR DE JENNY RODRIGUES ALVES CONCEPTO: almuerzo </c:v>
                  </c:pt>
                  <c:pt idx="1547">
                    <c:v>Apple pay: COMPRA EN ALCAMPO S A MORATALAZ, CON LA TARJETA : 5489133208360204 EL 2024-10-20 </c:v>
                  </c:pt>
                  <c:pt idx="1548">
                    <c:v>Apple pay: COMPRA EN BRASAS MADRID, CON LA TARJETA : 5489133208122208 EL 2024-10-20 </c:v>
                  </c:pt>
                  <c:pt idx="1549">
                    <c:v>Apple pay: COMPRA EN MANOLO BAKES, CON LA TARJETA : 5489133208122208 EL 2024-10-20 </c:v>
                  </c:pt>
                  <c:pt idx="1550">
                    <c:v>Apple pay: COMPRA EN DOMINOS PIZZA MORATALAZ, CON LA TARJETA : 5489133210353841 EL 2024-10-21 </c:v>
                  </c:pt>
                  <c:pt idx="1551">
                    <c:v>Apple pay: COMPRA EN MANOLO BAKES, CON LA TARJETA : 5489133208122208 EL 2024-10-21 </c:v>
                  </c:pt>
                  <c:pt idx="1552">
                    <c:v>Apple pay: COMPRA EN SQ *LA CACHAPERA - BAR, CON LA TARJETA : 5489133210353841 EL 2024-10-18 </c:v>
                  </c:pt>
                  <c:pt idx="1553">
                    <c:v>Apple pay: COMPRA EN STARBUCKS AERO TIJU II, CON LA TARJETA : 5489133210353841 EL 2024-10-20 </c:v>
                  </c:pt>
                  <c:pt idx="1554">
                    <c:v>COMISION POR COMPRAS REALIZADAS EN MONEDA NO EURO </c:v>
                  </c:pt>
                  <c:pt idx="1555">
                    <c:v>Apple pay: COMPRA EN FARMACIA ENTREARROYOS1, CON LA TARJETA : 5489133208122208 EL 2024-10-22 </c:v>
                  </c:pt>
                  <c:pt idx="1556">
                    <c:v>COMISION POR COMPRAS REALIZADAS EN MONEDA NO EURO </c:v>
                  </c:pt>
                  <c:pt idx="1557">
                    <c:v>COMPRA EN OPENAI *CHATGPT SUBSCR, CON LA TARJETA : 5489133208360204 EL 2024-10-20 </c:v>
                  </c:pt>
                  <c:pt idx="1558">
                    <c:v>Apple pay: COMPRA EN AB Servicios Selecta E, CON LA TARJETA : 5489133208122208 EL 2024-10-21 </c:v>
                  </c:pt>
                  <c:pt idx="1559">
                    <c:v>Apple pay: COMPRA EN MANOLO BAKES, CON LA TARJETA : 5489133208122208 EL 2024-10-23 </c:v>
                  </c:pt>
                  <c:pt idx="1560">
                    <c:v>Apple pay: COMPRA EN OXXO SPENCER, CON LA TARJETA : 5489133210353841 EL 2024-10-20 </c:v>
                  </c:pt>
                  <c:pt idx="1561">
                    <c:v>COMISION POR COMPRAS REALIZADAS EN MONEDA NO EURO </c:v>
                  </c:pt>
                  <c:pt idx="1562">
                    <c:v>RECIBO ORANGE ESPAGNE S.A. Nº RECIBO 0073 0100 755 CHFTPFQ REF. MANDATO OSP202308KENAN02276921506 </c:v>
                  </c:pt>
                  <c:pt idx="1563">
                    <c:v>Apple pay: COMPRA EN RESTAURANTE CASA FERREIRO, CON LA TARJETA : 5489133208122208 EL 2024-10-24 </c:v>
                  </c:pt>
                  <c:pt idx="1564">
                    <c:v>COMISION POR COMPRAS REALIZADAS EN MONEDA NO EURO </c:v>
                  </c:pt>
                  <c:pt idx="1565">
                    <c:v>COMPRA EN 7 ELEVEN APTO PTA 8, CON LA TARJETA : 5489133210353841 EL 2024-10-21 </c:v>
                  </c:pt>
                  <c:pt idx="1566">
                    <c:v>Apple pay: COMPRA EN ALCAMPO S A MORATALAZ, CON LA TARJETA : 5489133208360204 EL 2024-10-25 </c:v>
                  </c:pt>
                  <c:pt idx="1567">
                    <c:v>Apple pay: COMPRA EN EXTRA ALLAN POE, CON LA TARJETA : 5489133208360204 EL 2024-10-22 </c:v>
                  </c:pt>
                  <c:pt idx="1568">
                    <c:v>Apple pay: COMPRA EN MERCADONA MANUEL MACHADO, CON LA TARJETA : 5489133208360204 EL 2024-10-25 </c:v>
                  </c:pt>
                  <c:pt idx="1569">
                    <c:v>COMISION POR COMPRAS REALIZADAS EN MONEDA NO EURO </c:v>
                  </c:pt>
                  <c:pt idx="1570">
                    <c:v>COMPRA EN BENAV330800 DARWIN, CON LA TARJETA : 5489133208360204 EL 2024-10-22 </c:v>
                  </c:pt>
                  <c:pt idx="1571">
                    <c:v>BIZUM A FAVOR DE JENNY RODRIGUES ALVES CONCEPTO: comida </c:v>
                  </c:pt>
                  <c:pt idx="1572">
                    <c:v>Apple pay: COMPRA EN JOHN TORRES PANADERO, CON LA TARJETA : 5489133210353841 EL 2024-10-27 </c:v>
                  </c:pt>
                  <c:pt idx="1573">
                    <c:v>COMPRA EN APP CRTM, CON LA TARJETA : 5489133208360204 EL 2024-10-27 </c:v>
                  </c:pt>
                  <c:pt idx="1574">
                    <c:v>Apple pay: COMPRA EN (2538) STARBUKS QUEVEDO, CON LA TARJETA : 5489133210353841 EL 2024-10-28 </c:v>
                  </c:pt>
                  <c:pt idx="1575">
                    <c:v>Apple pay: COMPRA EN Fever*Espacio Vino cat, CON LA TARJETA : 5489133210353841 EL 2024-10-26 </c:v>
                  </c:pt>
                  <c:pt idx="1576">
                    <c:v>Apple pay: COMPRA EN Fever*Espacio Vino tal, CON LA TARJETA : 5489133210353841 EL 2024-10-26 </c:v>
                  </c:pt>
                  <c:pt idx="1577">
                    <c:v>Apple pay: COMPRA EN MACDONALD MAGALLANES, CON LA TARJETA : 5489133208122208 EL 2024-10-28 </c:v>
                  </c:pt>
                  <c:pt idx="1578">
                    <c:v>Apple pay: COMPRA EN PANADERIA ORIO, CON LA TARJETA : 5489133210353841 EL 2024-10-28 </c:v>
                  </c:pt>
                  <c:pt idx="1579">
                    <c:v>Apple pay: COMPRA EN RODILLA SANCHEZ S L, CON LA TARJETA : 5489133210353841 EL 2024-10-28 </c:v>
                  </c:pt>
                  <c:pt idx="1580">
                    <c:v>Apple pay: COMPRA EN SPRINGFIELD WOMEN, CON LA TARJETA : 5489133208122208 EL 2024-10-28 </c:v>
                  </c:pt>
                  <c:pt idx="1581">
                    <c:v>Apple pay: COMPRA EN UBR* PENDING.UBER.COM, CON LA TARJETA : 5489133208122208 EL 2024-10-23 </c:v>
                  </c:pt>
                  <c:pt idx="1582">
                    <c:v>Apple pay: COMPRA EN PRIMARK CONDE PENALVER, CON LA TARJETA : 5489133210353841 EL 2024-10-27 </c:v>
                  </c:pt>
                  <c:pt idx="1583">
                    <c:v>Apple pay: COMPRA EN Revolut**0164*, CON LA TARJETA : 5489133210353841 EL 2024-10-27 </c:v>
                  </c:pt>
                  <c:pt idx="1584">
                    <c:v>Apple pay: COMPRA EN Zettle_*DOBLE UVE OBRA, CON LA TARJETA : 5489133210353841 EL 2024-10-27 </c:v>
                  </c:pt>
                  <c:pt idx="1585">
                    <c:v>Apple pay: COMPRA EN AB Servicios Selecta E, CON LA TARJETA : 5489133208122208 EL 2024-10-28 </c:v>
                  </c:pt>
                  <c:pt idx="1586">
                    <c:v>Apple pay: COMPRA EN MACDONALD MAGALLANES, CON LA TARJETA : 5489133208122208 EL 2024-10-30 </c:v>
                  </c:pt>
                  <c:pt idx="1587">
                    <c:v>Apple pay: COMPRA EN MANOLO BAKES, CON LA TARJETA : 5489133210353841 EL 2024-10-30 </c:v>
                  </c:pt>
                  <c:pt idx="1588">
                    <c:v>Apple pay: COMPRA EN PANADERIA ORIO, CON LA TARJETA : 5489133210353841 EL 2024-10-30 </c:v>
                  </c:pt>
                  <c:pt idx="1589">
                    <c:v>Apple pay: COMPRA EN SHUSI MATAKO, CON LA TARJETA : 5489133210353841 EL 2024-10-30 </c:v>
                  </c:pt>
                  <c:pt idx="1590">
                    <c:v>COMPRA EN APP CRTM, CON LA TARJETA : 5489133208360204 EL 2024-10-30 </c:v>
                  </c:pt>
                  <c:pt idx="1591">
                    <c:v>COMPRA EN SP DOBLE UVE OBRADOR S, CON LA TARJETA : 5489133210353841 EL 2024-10-28 </c:v>
                  </c:pt>
                  <c:pt idx="1592">
                    <c:v>RECIBO CAIXABANK PAYMENTS CONSUMER, E.f.c., E Nº RECIBO 0073 0100 755 CHHHSYY REF. MANDATO 202307581</c:v>
                  </c:pt>
                  <c:pt idx="1593">
                    <c:v>RECIBO CAIXABANK PAYMENTS CONSUMER, E.f.c., E Nº RECIBO 0073 0100 755 CHHHTKY REF. MANDATO 202309651</c:v>
                  </c:pt>
                  <c:pt idx="1594">
                    <c:v>Apple pay: COMPRA EN ALCAMPO S A MORATALAZ, CON LA TARJETA : 5489133208360204 EL 2024-10-31 </c:v>
                  </c:pt>
                  <c:pt idx="1595">
                    <c:v>Apple pay: COMPRA EN MERCADONA MANUEL MACHADO, CON LA TARJETA : 5489133208360204 EL 2024-10-31 </c:v>
                  </c:pt>
                  <c:pt idx="1596">
                    <c:v>Apple pay: COMPRA EN PRIMARK LA VAGUADA, CON LA TARJETA : 5489133210353841 EL 2024-10-28 </c:v>
                  </c:pt>
                  <c:pt idx="1597">
                    <c:v>Apple pay: COMPRA EN PUNTO ENTRE ARROYOS, CON LA TARJETA : 5489133210353841 EL 2024-10-31 </c:v>
                  </c:pt>
                  <c:pt idx="1598">
                    <c:v>Apple pay: COMPRA EN Zettle_*DOBLE UVE OBRA, CON LA TARJETA : 5489133210353841 EL 2024-10-29 </c:v>
                  </c:pt>
                  <c:pt idx="1599">
                    <c:v>Apple pay: COMPRA EN ALCAMPO S A MORATALAZ, CON LA TARJETA : 5489133208360204 EL 2024-11-01 </c:v>
                  </c:pt>
                  <c:pt idx="1600">
                    <c:v>TRANSFERENCIA A FAVOR DE Jesús Gonzalez CONCEPTO: Alquiler </c:v>
                  </c:pt>
                  <c:pt idx="1601">
                    <c:v>Apple pay: COMPRA EN ESTELA HOJALDRE, CON LA TARJETA : 5489133210353841 EL 2024-11-02 </c:v>
                  </c:pt>
                  <c:pt idx="1602">
                    <c:v>Apple pay: COMPRA EN LOS GATOS, CON LA TARJETA : 5489133210353841 EL 2024-11-02 </c:v>
                  </c:pt>
                  <c:pt idx="1603">
                    <c:v>Apple pay: COMPRA EN MERCADONA MANUEL MACHADO, CON LA TARJETA : 5489133210353841 EL 2024-11-02 </c:v>
                  </c:pt>
                  <c:pt idx="1604">
                    <c:v>Apple pay: COMPRA EN PRIMOR FRR FUENCARRAL, CON LA TARJETA : 5489133210353841 EL 2024-11-02 </c:v>
                  </c:pt>
                  <c:pt idx="1605">
                    <c:v>Apple pay: COMPRA EN TABERNA LA DOLORES II, CON LA TARJETA : 5489133210353841 EL 2024-11-02 </c:v>
                  </c:pt>
                  <c:pt idx="1606">
                    <c:v>Apple pay: COMPRA EN VIENA CAPELLANES GENOVA 4, CON LA TARJETA : 5489133210353841 EL 2024-11-02 </c:v>
                  </c:pt>
                  <c:pt idx="1607">
                    <c:v>Apple pay: COMPRA EN CREPES &amp; WAFFLES, CON LA TARJETA : 5489133210353841 EL 2024-11-03 </c:v>
                  </c:pt>
                  <c:pt idx="1608">
                    <c:v>Apple pay: COMPRA EN ALCAMPO S A MORATALAZ, CON LA TARJETA : 5489133208360204 EL 2024-11-04 </c:v>
                  </c:pt>
                  <c:pt idx="1609">
                    <c:v>Apple pay: COMPRA EN MANOLO BAKES, CON LA TARJETA : 5489133208122208 EL 2024-11-04 </c:v>
                  </c:pt>
                  <c:pt idx="1610">
                    <c:v>Apple pay: COMPRA EN PANISHOP DE LOS VINATEROS, CON LA TARJETA : 5489133208122208 EL 2024-11-04 </c:v>
                  </c:pt>
                  <c:pt idx="1611">
                    <c:v>Apple pay: COMPRA EN Revolut**0164*, CON LA TARJETA : 5489133210353841 EL 2024-11-01 </c:v>
                  </c:pt>
                  <c:pt idx="1612">
                    <c:v>RECIBO SANITAS S A DE SEGUROS Nº RECIBO 0073 0100 755 CHGYJZN REF. MANDATO 800018385362 </c:v>
                  </c:pt>
                  <c:pt idx="1613">
                    <c:v>Apple pay: COMPRA EN MERCADONA MANUEL MACHADO, CON LA TARJETA : 5489133208122208 EL 2024-11-05 </c:v>
                  </c:pt>
                  <c:pt idx="1614">
                    <c:v>RECIBO Naturgy Clientes, S.A.U. Nº RECIBO 0073 0100 755 CHLRKHY REF. MANDATO 000000259696 </c:v>
                  </c:pt>
                  <c:pt idx="1615">
                    <c:v>Apple pay: COMPRA EN ALCAMPO S A MORATALAZ, CON LA TARJETA : 5489133208360204 EL 2024-11-08 </c:v>
                  </c:pt>
                  <c:pt idx="1616">
                    <c:v>Apple pay: COMPRA EN MERCADONA MANUEL MACHADO, CON LA TARJETA : 5489133208360204 EL 2024-11-08 </c:v>
                  </c:pt>
                  <c:pt idx="1617">
                    <c:v>Apple pay: COMPRA EN LEFTIES, CON LA TARJETA : 5489133208122208 EL 2024-11-09 </c:v>
                  </c:pt>
                  <c:pt idx="1618">
                    <c:v>Apple pay: COMPRA EN MANDALO, CON LA TARJETA : 5489133208122208 EL 2024-11-09 </c:v>
                  </c:pt>
                  <c:pt idx="1619">
                    <c:v>Apple pay: COMPRA EN MC DONALD'S MONTERA, CON LA TARJETA : 5489133210353841 EL 2024-11-09 </c:v>
                  </c:pt>
                  <c:pt idx="1620">
                    <c:v>Apple pay: COMPRA EN MERCADONA MANUEL MACHADO, CON LA TARJETA : 5489133208360204 EL 2024-11-09 </c:v>
                  </c:pt>
                  <c:pt idx="1621">
                    <c:v>COMPRA EN APP CRTM, CON LA TARJETA : 5489133208122208 EL 2024-11-09 </c:v>
                  </c:pt>
                  <c:pt idx="1622">
                    <c:v>Apple pay: COMPRA EN MANOLO BAKES, CON LA TARJETA : 5489133208122208 EL 2024-11-10 </c:v>
                  </c:pt>
                  <c:pt idx="1623">
                    <c:v>Apple pay: COMPRA EN MCDONALDS-MORATALAZ, CON LA TARJETA : 5489133210353841 EL 2024-11-10 </c:v>
                  </c:pt>
                  <c:pt idx="1624">
                    <c:v>Apple pay: COMPRA EN ALCAMPO S A MORATALAZ, CON LA TARJETA : 5489133210353841 EL 2024-11-13 </c:v>
                  </c:pt>
                  <c:pt idx="1625">
                    <c:v>Apple pay: COMPRA EN PANISHOP DE LOS VINATEROS, CON LA TARJETA : 5489133208122208 EL 2024-11-13 </c:v>
                  </c:pt>
                  <c:pt idx="1626">
                    <c:v>Apple pay: COMPRA EN SPRINGFIELD, CON LA TARJETA : 5489133210353841 EL 2024-11-13 </c:v>
                  </c:pt>
                  <c:pt idx="1627">
                    <c:v>Apple pay: COMPRA EN ALCAMPO S A MORATALAZ, CON LA TARJETA : 5489133208360204 EL 2024-11-15 </c:v>
                  </c:pt>
                  <c:pt idx="1628">
                    <c:v>Apple pay: COMPRA EN MERCADONA MANUEL MACHADO, CON LA TARJETA : 5489133208360204 EL 2024-11-15 </c:v>
                  </c:pt>
                  <c:pt idx="1629">
                    <c:v>Apple pay: COMPRA EN SUSHI MATAKO, CON LA TARJETA : 5489133210353841 EL 2024-11-15 </c:v>
                  </c:pt>
                  <c:pt idx="1630">
                    <c:v>COMPRA EN APPLE.COM/BILL, CON LA TARJETA : 5489133208360204 EL 2024-11-13 </c:v>
                  </c:pt>
                  <c:pt idx="1631">
                    <c:v>Apple pay: COMPRA EN ALCAMPO S A MORATALAZ, CON LA TARJETA : 5489133208360204 EL 2024-11-16 </c:v>
                  </c:pt>
                  <c:pt idx="1632">
                    <c:v>Apple pay: COMPRA EN FLORISTERIA MORATALAZ, CON LA TARJETA : 5489133210353841 EL 2024-11-16 </c:v>
                  </c:pt>
                  <c:pt idx="1633">
                    <c:v>Apple pay: COMPRA EN MERCADONA MANUEL MACHADO, CON LA TARJETA : 5489133208360204 EL 2024-11-16 </c:v>
                  </c:pt>
                  <c:pt idx="1634">
                    <c:v>Apple pay: COMPRA EN MERKAL MORATALAZ, CON LA TARJETA : 5489133210353841 EL 2024-11-16 </c:v>
                  </c:pt>
                  <c:pt idx="1635">
                    <c:v>COMPRA EN EL CORTE INGLES-SUPERMERC, CON LA TARJETA : 5489133210353841 EL 2024-11-16 </c:v>
                  </c:pt>
                  <c:pt idx="1636">
                    <c:v>COMPRA EN YELMOFILMSAPP, CON LA TARJETA : 5489133210353841 EL 2024-11-16 </c:v>
                  </c:pt>
                  <c:pt idx="1637">
                    <c:v>Apple pay: COMPRA EN FIVE GUYS SPAIN SL, CON LA TARJETA : 5489133210353841 EL 2024-11-17 </c:v>
                  </c:pt>
                  <c:pt idx="1638">
                    <c:v>Apple pay: COMPRA EN LA VAGUADA POS, CON LA TARJETA : 5489133210353841 EL 2024-11-17 </c:v>
                  </c:pt>
                  <c:pt idx="1639">
                    <c:v>Apple pay: COMPRA EN RODILLA SANCHEZ S L, CON LA TARJETA : 5489133210353841 EL 2024-11-17 </c:v>
                  </c:pt>
                  <c:pt idx="1640">
                    <c:v>Apple pay: COMPRA EN SKECHERS, CON LA TARJETA : 5489133210353841 EL 2024-11-17 </c:v>
                  </c:pt>
                  <c:pt idx="1641">
                    <c:v>Apple pay: COMPRA EN SPRINGFIELD WOMEN, CON LA TARJETA : 5489133210353841 EL 2024-11-17 </c:v>
                  </c:pt>
                  <c:pt idx="1642">
                    <c:v>COMPRA EN STARBUCKS MENENDEZ PELAYO, CON LA TARJETA : 5489133210353841 EL 2024-11-17 </c:v>
                  </c:pt>
                  <c:pt idx="1643">
                    <c:v>COMPRA EN AMAZON* T95ID3J14, CON LA TARJETA : 5489133210353841 EL 2024-11-15 </c:v>
                  </c:pt>
                  <c:pt idx="1644">
                    <c:v>COMPRA EN AMZN Mktp ES*T95X68074, CON LA TARJETA : 5489133210353841 EL 2024-11-16 </c:v>
                  </c:pt>
                  <c:pt idx="1645">
                    <c:v>COMPRA EN SSR CASTELLO-GOYA., CON LA TARJETA : 5489133210353841 EL 2024-11-18 </c:v>
                  </c:pt>
                  <c:pt idx="1646">
                    <c:v>Google pay: COMPRA EN ALCAMPO S A MORATALAZ, CON LA TARJETA : 5489133208360204 EL 2024-11-18 </c:v>
                  </c:pt>
                  <c:pt idx="1647">
                    <c:v>TRANSFERENCIA A FAVOR DE PEREZ PANTO NICOLAS CONCEPTO: Gastos mensuales </c:v>
                  </c:pt>
                  <c:pt idx="1648">
                    <c:v>Apple pay: COMPRA EN IKEA GOYA FOOD, CON LA TARJETA : 5489133210353841 EL 2024-11-19 </c:v>
                  </c:pt>
                  <c:pt idx="1649">
                    <c:v>Apple pay: COMPRA EN LA MINA, CON LA TARJETA : 5489133210353841 EL 2024-11-19 </c:v>
                  </c:pt>
                  <c:pt idx="1650">
                    <c:v>Apple pay: COMPRA EN MANOLO BAKES, CON LA TARJETA : 5489133208122208 EL 2024-11-19 </c:v>
                  </c:pt>
                  <c:pt idx="1651">
                    <c:v>COMPRA EN EL CORTE INGLES DEPARTAM., CON LA TARJETA : 5489133208122208 EL 2024-11-19 </c:v>
                  </c:pt>
                  <c:pt idx="1652">
                    <c:v>Apple pay: COMPRA EN MACDONALDS MAGALLANES, CON LA TARJETA : 5489133208122208 EL 2024-11-20 </c:v>
                  </c:pt>
                  <c:pt idx="1653">
                    <c:v>Apple pay: COMPRA EN MANOLO BAKES, CON LA TARJETA : 5489133208122208 EL 2024-11-20 </c:v>
                  </c:pt>
                  <c:pt idx="1654">
                    <c:v>Apple pay: COMPRA EN PIZZ CARLOS VALLERMOSO., CON LA TARJETA : 5489133210353841 EL 2024-11-20 </c:v>
                  </c:pt>
                  <c:pt idx="1655">
                    <c:v>Apple pay: COMPRA EN RESTAURANTE LA CA¥ADA, CON LA TARJETA : 5489133210353841 EL 2024-11-20 </c:v>
                  </c:pt>
                  <c:pt idx="1656">
                    <c:v>Apple pay: COMPRA EN MERCADONA MANUEL MACHADO, CON LA TARJETA : 5489133208360204 EL 2024-11-21 </c:v>
                  </c:pt>
                  <c:pt idx="1657">
                    <c:v>Apple pay: COMPRA EN ALCAMPO S A MORATALAZ, CON LA TARJETA : 5489133208360204 EL 2024-11-22 </c:v>
                  </c:pt>
                  <c:pt idx="1658">
                    <c:v>Apple pay: COMPRA EN MANOLO BAKES, CON LA TARJETA : 5489133208122208 EL 2024-11-22 </c:v>
                  </c:pt>
                  <c:pt idx="1659">
                    <c:v>Apple pay: COMPRA EN MCDONALDS-MORATALAZ, CON LA TARJETA : 5489133210353841 EL 2024-11-22 </c:v>
                  </c:pt>
                  <c:pt idx="1660">
                    <c:v>COMISION POR COMPRAS REALIZADAS EN MONEDA NO EURO </c:v>
                  </c:pt>
                  <c:pt idx="1661">
                    <c:v>COMPRA EN OPENAI *CHATGPT SUBSCR, CON LA TARJETA : 5489133208360204 EL 2024-11-20 </c:v>
                  </c:pt>
                  <c:pt idx="1662">
                    <c:v>DISPOSICION EN CAJERO CON LA TARJETA 5489133208122208, COMISION 0,00, EL 2024-11-22 </c:v>
                  </c:pt>
                  <c:pt idx="1663">
                    <c:v>RECIBO ORANGE ESPAGNE S.A. Nº RECIBO 0073 0100 755 CHQBBCY REF. MANDATO OSP202308KENAN02276921506 </c:v>
                  </c:pt>
                  <c:pt idx="1664">
                    <c:v>Apple pay: COMPRA EN DOLCEVITA PIMA, CON LA TARJETA : 5489133210353841 EL 2024-11-23 </c:v>
                  </c:pt>
                  <c:pt idx="1665">
                    <c:v>Apple pay: COMPRA EN IKEA GOYA HFB, CON LA TARJETA : 5489133208122208 EL 2024-11-23 </c:v>
                  </c:pt>
                  <c:pt idx="1666">
                    <c:v>Apple pay: COMPRA EN MALOCCHIO, CON LA TARJETA : 5489133210353841 EL 2024-11-23 </c:v>
                  </c:pt>
                  <c:pt idx="1667">
                    <c:v>Apple pay: COMPRA EN MERCADONA MANUEL MACHADO, CON LA TARJETA : 5489133208360204 EL 2024-11-23 </c:v>
                  </c:pt>
                  <c:pt idx="1668">
                    <c:v>Apple pay: COMPRA EN NATAS D'OURO, CON LA TARJETA : 5489133210353841 EL 2024-11-23 </c:v>
                  </c:pt>
                  <c:pt idx="1669">
                    <c:v>Apple pay: COMPRA EN ALCAMPO S A MORATALAZ, CON LA TARJETA : 5489133210353841 EL 2024-11-24 </c:v>
                  </c:pt>
                  <c:pt idx="1670">
                    <c:v>Apple pay: COMPRA EN HIPERBAZAR, CON LA TARJETA : 5489133210353841 EL 2024-11-24 </c:v>
                  </c:pt>
                  <c:pt idx="1671">
                    <c:v>Apple pay: COMPRA EN MCDONALDS-MORATALAZ, CON LA TARJETA : 5489133210353841 EL 2024-11-24 </c:v>
                  </c:pt>
                  <c:pt idx="1672">
                    <c:v>Apple pay: COMPRA EN PUNTO ENTRE ARROYOS, CON LA TARJETA : 5489133210353841 EL 2024-11-24 </c:v>
                  </c:pt>
                  <c:pt idx="1673">
                    <c:v>Apple pay: COMPRA EN XIN HON COMPLEMENTOS SL, CON LA TARJETA : 5489133210353841 EL 2024-11-24 </c:v>
                  </c:pt>
                  <c:pt idx="1674">
                    <c:v>Apple pay: COMPRA EN MACDONALDS MAGALLANES, CON LA TARJETA : 5489133208122208 EL 2024-11-25 </c:v>
                  </c:pt>
                  <c:pt idx="1675">
                    <c:v>Apple pay: COMPRA EN PANISHOP DE LOS VINATEROS, CON LA TARJETA : 5489133208360204 EL 2024-11-25 </c:v>
                  </c:pt>
                  <c:pt idx="1676">
                    <c:v>COMPRA EN UBER *EATS, CON LA TARJETA : 5489133210353841 EL 2024-11-21 </c:v>
                  </c:pt>
                  <c:pt idx="1677">
                    <c:v>RECIBO TotalEnergies ClientesSAU Nº RECIBO 0073 0100 755 CHQLSFJ REF. MANDATO NCESIGS241020230000000</c:v>
                  </c:pt>
                  <c:pt idx="1678">
                    <c:v>Apple pay: COMPRA EN MERCADONA MANUEL MACHADO, CON LA TARJETA : 5489133208360204 EL 2024-11-26 </c:v>
                  </c:pt>
                  <c:pt idx="1679">
                    <c:v>Apple pay: COMPRA EN AB Servicios Selecta E, CON LA TARJETA : 5489133208122208 EL 2024-11-25 </c:v>
                  </c:pt>
                  <c:pt idx="1680">
                    <c:v>Apple pay: COMPRA EN MACDONALDS MAGALLANES, CON LA TARJETA : 5489133208122208 EL 2024-11-27 </c:v>
                  </c:pt>
                  <c:pt idx="1681">
                    <c:v>Apple pay: COMPRA EN MANOLO BAKES, CON LA TARJETA : 5489133210353841 EL 2024-11-27 </c:v>
                  </c:pt>
                  <c:pt idx="1682">
                    <c:v>Apple pay: COMPRA EN TURRIS ELOY GONZALO, CON LA TARJETA : 5489133210353841 EL 2024-11-27 </c:v>
                  </c:pt>
                  <c:pt idx="1683">
                    <c:v>COMPRA EN APP CRTM, CON LA TARJETA : 5489133208360204 EL 2024-11-27 </c:v>
                  </c:pt>
                  <c:pt idx="1684">
                    <c:v>Apple pay: COMPRA EN ALCAMPO S A MORATALAZ, CON LA TARJETA : 5489133208360204 EL 2024-11-28 </c:v>
                  </c:pt>
                  <c:pt idx="1685">
                    <c:v>Apple pay: COMPRA EN MERCADONA MANUEL MACHADO, CON LA TARJETA : 5489133208360204 EL 2024-11-28 </c:v>
                  </c:pt>
                  <c:pt idx="1686">
                    <c:v>Apple pay: COMPRA EN ALCAMPO S A MORATALAZ, CON LA TARJETA : 5489133208122208 EL 2024-11-29 </c:v>
                  </c:pt>
                  <c:pt idx="1687">
                    <c:v>Apple pay: COMPRA EN ALCAMPO S A MORATALAZ, CON LA TARJETA : 5489133208360204 EL 2024-11-29 </c:v>
                  </c:pt>
                  <c:pt idx="1688">
                    <c:v>Apple pay: COMPRA EN ALCAMPO S A MORATALAZ, CON LA TARJETA : 5489133210353841 EL 2024-11-29 </c:v>
                  </c:pt>
                  <c:pt idx="1689">
                    <c:v>Apple pay: COMPRA EN HIPERBAZAR, CON LA TARJETA : 5489133208122208 EL 2024-11-29 </c:v>
                  </c:pt>
                  <c:pt idx="1690">
                    <c:v>Apple pay: COMPRA EN MANOLO BAKES, CON LA TARJETA : 5489133210353841 EL 2024-11-29 </c:v>
                  </c:pt>
                  <c:pt idx="1691">
                    <c:v>Apple pay: COMPRA EN MCDONALDS-MORATALAZ, CON LA TARJETA : 5489133208122208 EL 2024-11-29 </c:v>
                  </c:pt>
                  <c:pt idx="1692">
                    <c:v>Apple pay: COMPRA EN TACHIRA FOOD, CON LA TARJETA : 5489133208122208 EL 2024-11-29 </c:v>
                  </c:pt>
                  <c:pt idx="1693">
                    <c:v>COMPRA EN SSR CASTELLO-GOYA., CON LA TARJETA : 5489133210353841 EL 2024-11-29 </c:v>
                  </c:pt>
                  <c:pt idx="1694">
                    <c:v>TRANSFERENCIA A FAVOR DE Jesús Gonzalez CONCEPTO: Alquiler </c:v>
                  </c:pt>
                  <c:pt idx="1695">
                    <c:v>Apple pay: COMPRA EN ALCAMPO S A MORATALAZ, CON LA TARJETA : 5489133208360204 EL 2024-11-30 </c:v>
                  </c:pt>
                  <c:pt idx="1696">
                    <c:v>Apple pay: COMPRA EN ALCAMPO S A MORATALAZ, CON LA TARJETA : 5489133210353841 EL 2024-11-30 </c:v>
                  </c:pt>
                  <c:pt idx="1697">
                    <c:v>Apple pay: COMPRA EN CAFE DE LUZ, CON LA TARJETA : 5489133210353841 EL 2024-11-30 </c:v>
                  </c:pt>
                  <c:pt idx="1698">
                    <c:v>Apple pay: COMPRA EN GALIPAN, CON LA TARJETA : 5489133210353841 EL 2024-11-30 </c:v>
                  </c:pt>
                  <c:pt idx="1699">
                    <c:v>Apple pay: COMPRA EN MERCADONA MANUEL MACHADO, CON LA TARJETA : 5489133208360204 EL 2024-11-30 </c:v>
                  </c:pt>
                  <c:pt idx="1700">
                    <c:v>Apple pay: COMPRA EN ROLLS AND CAKES, CON LA TARJETA : 5489133210353841 EL 2024-11-30 </c:v>
                  </c:pt>
                  <c:pt idx="1701">
                    <c:v>BIZUM A FAVOR DE GREGORY JOSE RONDON CARDOZO CONCEPTO: Sin concepto </c:v>
                  </c:pt>
                  <c:pt idx="1702">
                    <c:v>BIZUM A FAVOR DE JENNY RODRIGUES ALVES CONCEPTO: Miriam </c:v>
                  </c:pt>
                  <c:pt idx="1703">
                    <c:v>Apple pay: COMPRA EN ACUARELA, CON LA TARJETA : 5489133210353841 EL 2024-12-01 </c:v>
                  </c:pt>
                  <c:pt idx="1704">
                    <c:v>Apple pay: COMPRA EN ALCAMPO S A MORATALAZ, CON LA TARJETA : 5489133210353841 EL 2024-12-01 </c:v>
                  </c:pt>
                  <c:pt idx="1705">
                    <c:v>TRANSFERENCIA A FAVOR DE IBKR CONCEPTO: U6384508 / NICOLAS D Perez </c:v>
                  </c:pt>
                  <c:pt idx="1706">
                    <c:v>COMPRA EN AMAZON.ES* ZR10W5XK4, CON LA TARJETA : 5489133210353841 EL 2025-11-28 </c:v>
                  </c:pt>
                  <c:pt idx="1707">
                    <c:v>Apple pay: COMPRA EN APPLE.COM/BILL, CON LA TARJETA : 5489133210353841 EL 2025-11-29 </c:v>
                  </c:pt>
                  <c:pt idx="1708">
                    <c:v>COMPRA EN SSR CASTELLO-GOYA., CON LA TARJETA : 5489133210353841 EL 2025-12-01 </c:v>
                  </c:pt>
                  <c:pt idx="1709">
                    <c:v>Apple pay: COMPRA EN FEVER* CANDLELIGHT NAV, CON LA TARJETA : 5489133210353841 EL 2024-11-30 </c:v>
                  </c:pt>
                  <c:pt idx="1710">
                    <c:v>COMPRA EN AMAZON* TP0N39SF4, CON LA TARJETA : 5489133210353841 EL 2024-11-28 </c:v>
                  </c:pt>
                  <c:pt idx="1711">
                    <c:v>COMPRA EN AMZN Mktp ES*TP0E23U74, CON LA TARJETA : 5489133210353841 EL 2024-11-28 </c:v>
                  </c:pt>
                  <c:pt idx="1712">
                    <c:v>RECIBO CAIXABANK PAYMENTS CONSUMER, E.f.c., E Nº RECIBO 0073 0100 755 CHSNPSY REF. MANDATO 202307581</c:v>
                  </c:pt>
                  <c:pt idx="1713">
                    <c:v>RECIBO CAIXABANK PAYMENTS CONSUMER, E.f.c., E Nº RECIBO 0073 0100 755 CHSNQDQ REF. MANDATO 202309651</c:v>
                  </c:pt>
                  <c:pt idx="1714">
                    <c:v>RECIBO SANITAS S A DE SEGUROS Nº RECIBO 0073 0100 755 CHRCSSG REF. MANDATO 800018385362 </c:v>
                  </c:pt>
                  <c:pt idx="1715">
                    <c:v>Apple pay: COMPRA EN CAFES LA BRASILE¥A SA, CON LA TARJETA : 5489133208122208 EL 2024-12-03 </c:v>
                  </c:pt>
                  <c:pt idx="1716">
                    <c:v>Apple pay: COMPRA EN EL CAFE DEL TREN, CON LA TARJETA : 5489133208122208 EL 2024-12-03 </c:v>
                  </c:pt>
                  <c:pt idx="1717">
                    <c:v>Apple pay: COMPRA EN LIC 3513, CON LA TARJETA : 5489133208122208 EL 2024-12-03 </c:v>
                  </c:pt>
                  <c:pt idx="1718">
                    <c:v>Apple pay: COMPRA EN McDonalds 72400304, CON LA TARJETA : 5489133208122208 EL 2024-12-01 </c:v>
                  </c:pt>
                  <c:pt idx="1719">
                    <c:v>COMPRA EN APP CRTM, CON LA TARJETA : 5489133208360204 EL 2024-12-03 </c:v>
                  </c:pt>
                  <c:pt idx="1720">
                    <c:v>COMPRA EN EL CORTE INGLES-DEPARTAM., CON LA TARJETA : 5489133210353841 EL 2024-12-03 </c:v>
                  </c:pt>
                  <c:pt idx="1721">
                    <c:v>Apple pay: COMPRA EN CINE RENOIR RETIRO, CON LA TARJETA : 5489133210353841 EL 2024-12-04 </c:v>
                  </c:pt>
                  <c:pt idx="1722">
                    <c:v>Apple pay: COMPRA EN KALUA RETIRO, CON LA TARJETA : 5489133210353841 EL 2024-12-04 </c:v>
                  </c:pt>
                  <c:pt idx="1723">
                    <c:v>Apple pay: COMPRA EN MACDONALDS MAGALLANES, CON LA TARJETA : 5489133208122208 EL 2024-12-04 </c:v>
                  </c:pt>
                  <c:pt idx="1724">
                    <c:v>Apple pay: COMPRA EN MANOLO BAKES, CON LA TARJETA : 5489133208122208 EL 2024-12-04 </c:v>
                  </c:pt>
                  <c:pt idx="1725">
                    <c:v>Apple pay: COMPRA EN UBR* PENDING.UBER.COM, CON LA TARJETA : 5489133208122208 EL 2024-12-01 </c:v>
                  </c:pt>
                  <c:pt idx="1726">
                    <c:v>BIZUM A FAVOR DE JUAN DEL MORAL CHACIN CONCEPTO: Uber Fiesta Navidad </c:v>
                  </c:pt>
                  <c:pt idx="1727">
                    <c:v>Apple pay: COMPRA EN CARNICAS ALONSO - PAVONES, CON LA TARJETA : 5489133208360204 EL 2024-12-05 </c:v>
                  </c:pt>
                  <c:pt idx="1728">
                    <c:v>Apple pay: COMPRA EN MCDONALDS-MORATALAZ, CON LA TARJETA : 5489133208122208 EL 2024-12-05 </c:v>
                  </c:pt>
                  <c:pt idx="1729">
                    <c:v>Apple pay: COMPRA EN MERCADONA MANUEL MACHADO, CON LA TARJETA : 5489133208360204 EL 2024-12-05 </c:v>
                  </c:pt>
                  <c:pt idx="1730">
                    <c:v>COMPRA EN WWW.AMAZON.* V51GD9OG5, CON LA TARJETA : 5489133210353841 EL 2024-12-03 </c:v>
                  </c:pt>
                  <c:pt idx="1731">
                    <c:v>Apple pay: COMPRA EN ALCAMPO S A MORATALAZ, CON LA TARJETA : 5489133208360204 EL 2024-12-06 </c:v>
                  </c:pt>
                  <c:pt idx="1732">
                    <c:v>COMPRA EN EL CORTE INGLES-DEPARTAM., CON LA TARJETA : 5489133208360204 EL 2024-12-06 </c:v>
                  </c:pt>
                  <c:pt idx="1733">
                    <c:v>Apple pay: COMPRA EN ALCAMPO S A MORATALAZ, CON LA TARJETA : 5489133208122208 EL 2024-12-07 </c:v>
                  </c:pt>
                  <c:pt idx="1734">
                    <c:v>Apple pay: COMPRA EN ALCAMPO S A MORATALAZ, CON LA TARJETA : 5489133210353841 EL 2024-12-07 </c:v>
                  </c:pt>
                  <c:pt idx="1735">
                    <c:v>Apple pay: COMPRA EN ASTRAFESTUM FERIA NAVIDAD, CON LA TARJETA : 5489133210353841 EL 2024-12-07 </c:v>
                  </c:pt>
                  <c:pt idx="1736">
                    <c:v>Apple pay: COMPRA EN EL ORIGEN DE LA NAVIDAD, CON LA TARJETA : 5489133210353841 EL 2024-12-07 </c:v>
                  </c:pt>
                  <c:pt idx="1737">
                    <c:v>Apple pay: COMPRA EN SE DICE DE MI, CON LA TARJETA : 5489133208122208 EL 2024-12-07 </c:v>
                  </c:pt>
                  <c:pt idx="1738">
                    <c:v>Apple pay: COMPRA EN SOMBRERERIA CITY SPORT, CON LA TARJETA : 5489133210353841 EL 2024-12-07 </c:v>
                  </c:pt>
                  <c:pt idx="1739">
                    <c:v>Apple pay: COMPRA EN SUSHI MATAKO, CON LA TARJETA : 5489133210353841 EL 2024-12-07 </c:v>
                  </c:pt>
                  <c:pt idx="1740">
                    <c:v>Apple pay: COMPRA EN PANISHOP DE LOS VINATEROS, CON LA TARJETA : 5489133208360204 EL 2024-12-08 </c:v>
                  </c:pt>
                  <c:pt idx="1741">
                    <c:v>Apple pay: COMPRA EN PERFUMERIA PRIMOR, CON LA TARJETA : 5489133210353841 EL 2024-12-08 </c:v>
                  </c:pt>
                  <c:pt idx="1742">
                    <c:v>COMPRA EN STARBUCKS VELAZQUEZ 32, CON LA TARJETA : 5489133210353841 EL 2024-12-08 </c:v>
                  </c:pt>
                  <c:pt idx="1743">
                    <c:v>Apple pay: COMPRA EN 241132 VITORIA 1, CON LA TARJETA : 5489133208122208 EL 2024-12-03 </c:v>
                  </c:pt>
                  <c:pt idx="1744">
                    <c:v>Apple pay: COMPRA EN MACDONALDS MAGALLANES, CON LA TARJETA : 5489133208122208 EL 2024-12-09 </c:v>
                  </c:pt>
                  <c:pt idx="1745">
                    <c:v>Apple pay: COMPRA EN MACDONALDS MAGALLANES, CON LA TARJETA : 5489133210353841 EL 2024-12-09 </c:v>
                  </c:pt>
                  <c:pt idx="1746">
                    <c:v>Apple pay: COMPRA EN MANOLO BAKES, CON LA TARJETA : 5489133208122208 EL 2024-12-09 </c:v>
                  </c:pt>
                  <c:pt idx="1747">
                    <c:v>Apple pay: COMPRA EN Revolut**0164*, CON LA TARJETA : 5489133210353841 EL 2024-12-05 </c:v>
                  </c:pt>
                  <c:pt idx="1748">
                    <c:v>Apple pay: COMPRA EN SQ *NATA ARTESANOS, CON LA TARJETA : 5489133210353841 EL 2024-12-07 </c:v>
                  </c:pt>
                  <c:pt idx="1749">
                    <c:v>Apple pay: COMPRA EN TURRIS ELOY GONZALO, CON LA TARJETA : 5489133210353841 EL 2024-12-09 </c:v>
                  </c:pt>
                  <c:pt idx="1750">
                    <c:v>COMPRA EN APP CRTM, CON LA TARJETA : 5489133208360204 EL 2024-12-09 </c:v>
                  </c:pt>
                  <c:pt idx="1751">
                    <c:v>COMPRA EN PIXLR - pixlr.com, CON LA TARJETA : 5489133208122208 EL 2024-12-06 </c:v>
                  </c:pt>
                  <c:pt idx="1752">
                    <c:v>COMPRA EN UBER *EATS, CON LA TARJETA : 5489133210353841 EL 2024-12-05 </c:v>
                  </c:pt>
                  <c:pt idx="1753">
                    <c:v>RECIBO Naturgy Clientes, S.A.U. Nº RECIBO 0073 0100 755 CHWNLPM REF. MANDATO 000000259696 </c:v>
                  </c:pt>
                  <c:pt idx="1754">
                    <c:v>Apple pay: COMPRA EN ALAMEDA PELUQUERO, CON LA TARJETA : 5489133208122208 EL 2024-12-10 </c:v>
                  </c:pt>
                  <c:pt idx="1755">
                    <c:v>Apple pay: COMPRA EN ALCAMPO S A MORATALAZ, CON LA TARJETA : 5489133208122208 EL 2024-12-10 </c:v>
                  </c:pt>
                  <c:pt idx="1756">
                    <c:v>Apple pay: COMPRA EN IKEA GOYA FOOD, CON LA TARJETA : 5489133210353841 EL 2024-12-10 </c:v>
                  </c:pt>
                  <c:pt idx="1757">
                    <c:v>Apple pay: COMPRA EN SumUp *LittleJulie, CON LA TARJETA : 5489133210353841 EL 2024-12-08 </c:v>
                  </c:pt>
                  <c:pt idx="1758">
                    <c:v>COMPRA EN AMZN Mktp ES*HS9AF20F5, CON LA TARJETA : 5489133210353841 EL 2024-12-08 </c:v>
                  </c:pt>
                  <c:pt idx="1759">
                    <c:v>Apple pay: COMPRA EN ACUARELA, CON LA TARJETA : 5489133210353841 EL 2024-12-11 </c:v>
                  </c:pt>
                  <c:pt idx="1760">
                    <c:v>Apple pay: COMPRA EN MACDONALDS MAGALLANES, CON LA TARJETA : 5489133208122208 EL 2024-12-12 </c:v>
                  </c:pt>
                  <c:pt idx="1761">
                    <c:v>Apple pay: COMPRA EN SAHTEEN, CON LA TARJETA : 5489133210353841 EL 2024-12-12 </c:v>
                  </c:pt>
                  <c:pt idx="1762">
                    <c:v>COMPRA EN STARBUCKS - GOYA 73, CON LA TARJETA : 5489133210353841 EL 2024-12-12 </c:v>
                  </c:pt>
                  <c:pt idx="1763">
                    <c:v>Apple pay: COMPRA EN LA PLATERIA, CON LA TARJETA : 5489133210353841 EL 2024-12-13 </c:v>
                  </c:pt>
                  <c:pt idx="1764">
                    <c:v>COMPRA EN EL CORTE INGLES-SUPERMERC, CON LA TARJETA : 5489133210353841 EL 2024-12-13 </c:v>
                  </c:pt>
                  <c:pt idx="1765">
                    <c:v>Apple pay: COMPRA EN MCDONALDS-MORATALAZ, CON LA TARJETA : 5489133208122208 EL 2024-12-14 </c:v>
                  </c:pt>
                  <c:pt idx="1766">
                    <c:v>Apple pay: COMPRA EN MERCADONA MANUEL MACHADO, CON LA TARJETA : 5489133208360204 EL 2024-12-14 </c:v>
                  </c:pt>
                  <c:pt idx="1767">
                    <c:v>Apple pay: COMPRA EN NARANJAS DE LA CHINA SL, CON LA TARJETA : 5489133208122208 EL 2024-12-14 </c:v>
                  </c:pt>
                  <c:pt idx="1768">
                    <c:v>Apple pay: COMPRA EN ALCAMPO S A MORATALAZ, CON LA TARJETA : 5489133210353841 EL 2024-12-14 </c:v>
                  </c:pt>
                  <c:pt idx="1769">
                    <c:v>Apple pay: COMPRA EN DIVORARE GOYA., CON LA TARJETA : 5489133210353841 EL 2024-12-14 </c:v>
                  </c:pt>
                  <c:pt idx="1770">
                    <c:v>Apple pay: COMPRA EN PAPA JOHNS MORATALAZ, CON LA TARJETA : 5489133210353841 EL 2024-12-15 </c:v>
                  </c:pt>
                  <c:pt idx="1771">
                    <c:v>Apple pay: COMPRA EN IKEA GOYA FOOD, CON LA TARJETA : 5489133210353841 EL 2024-12-16 </c:v>
                  </c:pt>
                  <c:pt idx="1772">
                    <c:v>Apple pay: COMPRA EN MM MADRID BENLLIURE, CON LA TARJETA : 5489133210353841 EL 2024-12-16 </c:v>
                  </c:pt>
                  <c:pt idx="1773">
                    <c:v>Apple pay: COMPRA EN SAN BERNARDO 115, CON LA TARJETA : 5489133208122208 EL 2024-12-16 </c:v>
                  </c:pt>
                  <c:pt idx="1774">
                    <c:v>COMPRA EN APPLE.COM/BILL, CON LA TARJETA : 5489133208360204 EL 2024-12-13 </c:v>
                  </c:pt>
                  <c:pt idx="1775">
                    <c:v>COMPRA EN UNIVERSIDAD A. NEBRIJA, CON LA TARJETA : 5489133210353841 EL 2024-12-16 </c:v>
                  </c:pt>
                  <c:pt idx="1776">
                    <c:v>Apple pay: COMPRA EN RemittVen, CON LA TARJETA : 5489133210353841 EL 2024-12-15 </c:v>
                  </c:pt>
                  <c:pt idx="1777">
                    <c:v>Apple pay: COMPRA EN LARA REPROGRAFIA, SA, CON LA TARJETA : 5489133208122208 EL 2024-12-18 </c:v>
                  </c:pt>
                  <c:pt idx="1778">
                    <c:v>COMPRA EN EL CORTE INGLES DEPARTAM., CON LA TARJETA : 5489133208122208 EL 2024-12-18 </c:v>
                  </c:pt>
                  <c:pt idx="1779">
                    <c:v>COMPRA EN WWW.AMAZON.* PT2GF5ZM5, CON LA TARJETA : 5489133210353841 EL 2024-12-16 </c:v>
                  </c:pt>
                  <c:pt idx="1780">
                    <c:v>Google pay: COMPRA EN MERCADONA MANUEL MACHADO, CON LA TARJETA : 5489133208360204 EL 2024-12-18 </c:v>
                  </c:pt>
                  <c:pt idx="1781">
                    <c:v>Apple pay: COMPRA EN BRANUELAS FRANQUICIAS SA, CON LA TARJETA : 5489133208122208 EL 2024-12-19 </c:v>
                  </c:pt>
                  <c:pt idx="1782">
                    <c:v>Apple pay: COMPRA EN CARNICERIA JAVIER, CON LA TARJETA : 5489133210353841 EL 2024-12-19 </c:v>
                  </c:pt>
                  <c:pt idx="1783">
                    <c:v>Apple pay: COMPRA EN LATINA STORE, CON LA TARJETA : 5489133210353841 EL 2024-12-19 </c:v>
                  </c:pt>
                  <c:pt idx="1784">
                    <c:v>Apple pay: COMPRA EN PANADERIA LA SUEGRA, CON LA TARJETA : 5489133210353841 EL 2024-12-19 </c:v>
                  </c:pt>
                  <c:pt idx="1785">
                    <c:v>Apple pay: COMPRA EN PRIMOR GOYA 59, CON LA TARJETA : 5489133208122208 EL 2024-12-19 </c:v>
                  </c:pt>
                  <c:pt idx="1786">
                    <c:v>Apple pay: COMPRA EN SPRINGFIELD, CON LA TARJETA : 5489133208122208 EL 2024-12-19 </c:v>
                  </c:pt>
                  <c:pt idx="1787">
                    <c:v>Apple pay: COMPRA EN TEQUE¥ERIA, CON LA TARJETA : 5489133210353841 EL 2024-12-19 </c:v>
                  </c:pt>
                  <c:pt idx="1788">
                    <c:v>Apple pay: COMPRA EN ALCAMPO S A MORATALAZ, CON LA TARJETA : 5489133208122208 EL 2024-12-20 </c:v>
                  </c:pt>
                  <c:pt idx="1789">
                    <c:v>Apple pay: COMPRA EN ALCAMPO S A MORATALAZ, CON LA TARJETA : 5489133208360204 EL 2024-12-20 </c:v>
                  </c:pt>
                  <c:pt idx="1790">
                    <c:v>Apple pay: COMPRA EN MERCADONA MANUEL MACHADO, CON LA TARJETA : 5489133208360204 EL 2024-12-20 </c:v>
                  </c:pt>
                  <c:pt idx="1791">
                    <c:v>COMPRA EN MADRIDONICE.COM, CON LA TARJETA : 5489133210353841 EL 2024-12-20 </c:v>
                  </c:pt>
                  <c:pt idx="1792">
                    <c:v>COMPRA EN UBER *EATS, CON LA TARJETA : 5489133210353841 EL 2024-12-17 </c:v>
                  </c:pt>
                  <c:pt idx="1793">
                    <c:v>RECIBO ORANGE ESPAGNE S.A. Nº RECIBO 0073 0100 755 CHZFZKN REF. MANDATO OSP202308KENAN02276921506 </c:v>
                  </c:pt>
                  <c:pt idx="1794">
                    <c:v>Apple pay: COMPRA EN MERCADONA MANUEL MACHADO, CON LA TARJETA : 5489133208360204 EL 2024-12-21 </c:v>
                  </c:pt>
                  <c:pt idx="1795">
                    <c:v>Apple pay: COMPRA EN ALCAMPO S A MORATALAZ, CON LA TARJETA : 5489133208360204 EL 2024-12-22 </c:v>
                  </c:pt>
                  <c:pt idx="1796">
                    <c:v>Apple pay: COMPRA EN LA COCINA DE SAN ROMAN, CON LA TARJETA : 5489133210353841 EL 2024-12-22 </c:v>
                  </c:pt>
                  <c:pt idx="1797">
                    <c:v>Apple pay: COMPRA EN ALCAMPO S A MORATALAZ, CON LA TARJETA : 5489133210353841 EL 2024-12-23 </c:v>
                  </c:pt>
                  <c:pt idx="1798">
                    <c:v>Apple pay: COMPRA EN LA COCINA DE SAN ROMAN, CON LA TARJETA : 5489133210353841 EL 2024-12-23 </c:v>
                  </c:pt>
                  <c:pt idx="1799">
                    <c:v>Apple pay: COMPRA EN MCDONALDS-MORATALAZ, CON LA TARJETA : 5489133210353841 EL 2024-12-23 </c:v>
                  </c:pt>
                  <c:pt idx="1800">
                    <c:v>Apple pay: COMPRA EN MERCADONA MANUEL MACHADO, CON LA TARJETA : 5489133208360204 EL 2024-12-23 </c:v>
                  </c:pt>
                  <c:pt idx="1801">
                    <c:v>Apple pay: COMPRA EN RemittVen, CON LA TARJETA : 5489133210353841 EL 2024-12-21 </c:v>
                  </c:pt>
                  <c:pt idx="1802">
                    <c:v>Apple pay: COMPRA EN Revolut**0164*, CON LA TARJETA : 5489133210353841 EL 2024-12-19 </c:v>
                  </c:pt>
                  <c:pt idx="1803">
                    <c:v>Apple pay: COMPRA EN SQ *LA CACHAPERA - BAR, CON LA TARJETA : 5489133210353841 EL 2024-12-21 </c:v>
                  </c:pt>
                  <c:pt idx="1804">
                    <c:v>COMISION POR COMPRAS REALIZADAS EN MONEDA NO EURO </c:v>
                  </c:pt>
                  <c:pt idx="1805">
                    <c:v>COMPRA EN OPENAI *CHATGPT SUBSCR, CON LA TARJETA : 5489133208360204 EL 2024-12-20 </c:v>
                  </c:pt>
                  <c:pt idx="1806">
                    <c:v>COMPRA EN UBER *EATS, CON LA TARJETA : 5489133210353841 EL 2024-12-19 </c:v>
                  </c:pt>
                  <c:pt idx="1807">
                    <c:v>COMPRA EN UBER *EATS, CON LA TARJETA : 5489133210353841 EL 2024-12-22 </c:v>
                  </c:pt>
                  <c:pt idx="1808">
                    <c:v>Apple pay: COMPRA EN ALCAMPO S A MORATALAZ, CON LA TARJETA : 5489133208360204 EL 2024-12-24 </c:v>
                  </c:pt>
                  <c:pt idx="1809">
                    <c:v>Apple pay: COMPRA EN HIPERBAZAR, CON LA TARJETA : 5489133208122208 EL 2024-12-24 </c:v>
                  </c:pt>
                  <c:pt idx="1810">
                    <c:v>Apple pay: COMPRA EN CHURRERIA LA PERCA, CON LA TARJETA : 5489133210353841 EL 2024-12-25 </c:v>
                  </c:pt>
                  <c:pt idx="1811">
                    <c:v>Apple pay: COMPRA EN CON SAZON, CON LA TARJETA : 5489133210353841 EL 2024-12-26 </c:v>
                  </c:pt>
                  <c:pt idx="1812">
                    <c:v>Apple pay: COMPRA EN SOLUCIONES PARA OCIO Y HO, CON LA TARJETA : 5489133210353841 EL 2024-12-26 </c:v>
                  </c:pt>
                  <c:pt idx="1813">
                    <c:v>Apple pay: COMPRA EN BORBEEN, CON LA TARJETA : 5489133208122208 EL 2024-12-26 </c:v>
                  </c:pt>
                  <c:pt idx="1814">
                    <c:v>Apple pay: COMPRA EN MORA CAFE, CON LA TARJETA : 5489133210353841 EL 2024-12-27 </c:v>
                  </c:pt>
                  <c:pt idx="1815">
                    <c:v>COMPRA EN APP CRTM, CON LA TARJETA : 5489133208360204 EL 2024-12-27 </c:v>
                  </c:pt>
                  <c:pt idx="1816">
                    <c:v>Apple pay: COMPRA EN G59, CON LA TARJETA : 5489133208122208 EL 2024-12-27 </c:v>
                  </c:pt>
                  <c:pt idx="1817">
                    <c:v>Apple pay: COMPRA EN L0IG88 HOSP NUESTRA SRA., CON LA TARJETA : 5489133208122208 EL 2024-12-27 </c:v>
                  </c:pt>
                  <c:pt idx="1818">
                    <c:v>Apple pay: COMPRA EN FARO DE MONCLOA, CON LA TARJETA : 5489133208122208 EL 2024-12-27 </c:v>
                  </c:pt>
                  <c:pt idx="1819">
                    <c:v>Apple pay: COMPRA EN LIZARRAN, CON LA TARJETA : 5489133210353841 EL 2024-12-28 </c:v>
                  </c:pt>
                  <c:pt idx="1820">
                    <c:v>Apple pay: COMPRA EN TEMPRANILLO, CON LA TARJETA : 5489133210353841 EL 2024-12-28 </c:v>
                  </c:pt>
                  <c:pt idx="1821">
                    <c:v>Apple pay: COMPRA EN SACHER ALCALA, CON LA TARJETA : 5489133210353841 EL 2024-12-28 </c:v>
                  </c:pt>
                  <c:pt idx="1822">
                    <c:v>COMPRA EN RENFE CERCANIAS TNA 28 5, CON LA TARJETA : 5489133210353841 EL 2024-12-28 </c:v>
                  </c:pt>
                  <c:pt idx="1823">
                    <c:v>Apple pay: COMPRA EN SHUSI MATAKO, CON LA TARJETA : 5489133210353841 EL 2024-12-29 </c:v>
                  </c:pt>
                  <c:pt idx="1824">
                    <c:v>Apple pay: COMPRA EN KALUA RETIRO, CON LA TARJETA : 5489133210353841 EL 2024-12-29 </c:v>
                  </c:pt>
                  <c:pt idx="1825">
                    <c:v>COMPRA EN STARBUKS FELIPE II, CON LA TARJETA : 5489133210353841 EL 2024-12-29 </c:v>
                  </c:pt>
                  <c:pt idx="1826">
                    <c:v>Apple pay: COMPRA EN DIA FUENTE DEL BERRO, CON LA TARJETA : 5489133210353841 EL 2024-12-29 </c:v>
                  </c:pt>
                  <c:pt idx="1827">
                    <c:v>Apple pay: COMPRA EN PANADERIA MIGUEL, CON LA TARJETA : 5489133210353841 EL 2024-12-29 </c:v>
                  </c:pt>
                  <c:pt idx="1828">
                    <c:v>TRANSFERENCIA A FAVOR DE Jesús Gonzalez CONCEPTO: Alquiler </c:v>
                  </c:pt>
                  <c:pt idx="1829">
                    <c:v>Apple pay: COMPRA EN DOMINOS PIZZA MORATALAZ, CON LA TARJETA : 5489133210353841 EL 2024-12-30 </c:v>
                  </c:pt>
                  <c:pt idx="1830">
                    <c:v>Apple pay: COMPRA EN RemittVen, CON LA TARJETA : 5489133210353841 EL 2024-12-27 </c:v>
                  </c:pt>
                  <c:pt idx="1831">
                    <c:v>Apple pay: COMPRA EN MCDONALDS-MORATALAZ, CON LA TARJETA : 5489133210353841 EL 2024-12-30 </c:v>
                  </c:pt>
                  <c:pt idx="1832">
                    <c:v>Apple pay: COMPRA EN PANISHOP DE LOS VINATEROS, CON LA TARJETA : 5489133208360204 EL 2024-12-30 </c:v>
                  </c:pt>
                  <c:pt idx="1833">
                    <c:v>Apple pay: COMPRA EN MERCADONA MANUEL MACHADO, CON LA TARJETA : 5489133208360204 EL 2024-12-30 </c:v>
                  </c:pt>
                  <c:pt idx="1834">
                    <c:v>COMPRA EN APP CRTM, CON LA TARJETA : 5489133208360204 EL 2024-12-30 </c:v>
                  </c:pt>
                  <c:pt idx="1835">
                    <c:v>Apple pay: COMPRA EN MERCADONA MANUEL MACHADO, CON LA TARJETA : 5489133208360204 EL 2024-12-28 </c:v>
                  </c:pt>
                  <c:pt idx="1836">
                    <c:v>Apple pay: COMPRA EN MCDONALDS-MORATALAZ, CON LA TARJETA : 5489133208122208 EL 2024-12-30 </c:v>
                  </c:pt>
                  <c:pt idx="1837">
                    <c:v>Apple pay: COMPRA EN STARBUCKS MENENDEZ PELAYO, CON LA TARJETA : 5489133208122208 EL 2024-12-29 </c:v>
                  </c:pt>
                  <c:pt idx="1838">
                    <c:v>TRANSFERENCIA A FAVOR DE IBKR CONCEPTO: U6384508 / NICOLAS D Perez </c:v>
                  </c:pt>
                  <c:pt idx="1839">
                    <c:v>Apple pay: COMPRA EN ALCAMPO S A MORATALAZ, CON LA TARJETA : 5489133208360204 EL 2024-12-31 </c:v>
                  </c:pt>
                  <c:pt idx="1840">
                    <c:v>BIZUM A FAVOR DE LEANDRO ISIDRO MARTINEZ OROZCO CONCEPTO: almuerzo gadeano </c:v>
                  </c:pt>
                  <c:pt idx="1841">
                    <c:v>Apple pay: COMPRA EN MERCADONA MANUEL MACHADO, CON LA TARJETA : 5489133208360204 EL 2024-12-31 </c:v>
                  </c:pt>
                  <c:pt idx="1842">
                    <c:v>Apple pay: COMPRA EN MCDONALDS-MORATALAZ, CON LA TARJETA : 5489133208122208 EL 2024-12-31 </c:v>
                  </c:pt>
                  <c:pt idx="1843">
                    <c:v>RECIBO CAIXABANK PAYMENTS CONSUMER, E.f.c., E Nº RECIBO 0073 0100 755 CJDBSFB REF. MANDATO 202309651</c:v>
                  </c:pt>
                  <c:pt idx="1844">
                    <c:v>RECIBO CAIXABANK PAYMENTS CONSUMER, E.f.c., E Nº RECIBO 0073 0100 755 CJDBRTM REF. MANDATO 202307581</c:v>
                  </c:pt>
                  <c:pt idx="1845">
                    <c:v>Apple pay: COMPRA EN CAPITAN CONTRERAS, CON LA TARJETA : 5489133210353841 EL 2025-01-02 </c:v>
                  </c:pt>
                  <c:pt idx="1846">
                    <c:v>Apple pay: COMPRA EN Cabify ES 2401brG9jjwP, CON LA TARJETA : 5489133210353841 EL 2024-12-31 </c:v>
                  </c:pt>
                  <c:pt idx="1847">
                    <c:v>Apple pay: COMPRA EN CANEL ROLLS, CON LA TARJETA : 5489133210353841 EL 2025-01-02 </c:v>
                  </c:pt>
                  <c:pt idx="1848">
                    <c:v>Apple pay: COMPRA EN PRIMOR VAGUADA 2, CON LA TARJETA : 5489133210353841 EL 2025-01-02 </c:v>
                  </c:pt>
                  <c:pt idx="1849">
                    <c:v>Apple pay: COMPRA EN CAFETERIA VIPS VAGUADA, CON LA TARJETA : 5489133210353841 EL 2025-01-02 </c:v>
                  </c:pt>
                  <c:pt idx="1850">
                    <c:v>Apple pay: COMPRA EN CHURRERIA LA PERCA, CON LA TARJETA : 5489133210353841 EL 2025-01-01 </c:v>
                  </c:pt>
                  <c:pt idx="1851">
                    <c:v>Apple pay: COMPRA EN MERCADONA MANUEL MACHADO, CON LA TARJETA : 5489133208360204 EL 2025-01-02 </c:v>
                  </c:pt>
                  <c:pt idx="1852">
                    <c:v>RECIBO SANITAS S A DE SEGUROS Nº RECIBO 0073 0100 755 CJBJHBB REF. MANDATO 800018385362 </c:v>
                  </c:pt>
                  <c:pt idx="1853">
                    <c:v>LIQUIDACION DE LA TARJETA DE CREDITO 0073 0100 500 0529439 </c:v>
                  </c:pt>
                  <c:pt idx="1854">
                    <c:v>Apple pay: COMPRA EN SPRINGFIELD WOMEN, CON LA TARJETA : 5489133208122208 EL 2025-01-02 </c:v>
                  </c:pt>
                  <c:pt idx="1855">
                    <c:v>BIZUM A FAVOR DE NICOLAS PEREZ PANTO CONCEPTO: inversión </c:v>
                  </c:pt>
                  <c:pt idx="1856">
                    <c:v>Apple pay: COMPRA EN FIVE GUYS SPAIN S L U, CON LA TARJETA : 5489133210353841 EL 2025-01-03 </c:v>
                  </c:pt>
                  <c:pt idx="1857">
                    <c:v>Apple pay: COMPRA EN MC DONALD'S VAGUADA, CON LA TARJETA : 5489133210353841 EL 2025-01-03 </c:v>
                  </c:pt>
                  <c:pt idx="1858">
                    <c:v>Apple pay: COMPRA EN PORTOSIN, CON LA TARJETA : 5489133210353841 EL 2025-01-03 </c:v>
                  </c:pt>
                  <c:pt idx="1859">
                    <c:v>Apple pay: COMPRA EN MERCADONA MANUEL MACHADO, CON LA TARJETA : 5489133208360204 EL 2025-01-03 </c:v>
                  </c:pt>
                  <c:pt idx="1860">
                    <c:v>Apple pay: COMPRA EN ALCAMPO S A MORATALAZ, CON LA TARJETA : 5489133208360204 EL 2025-01-03 </c:v>
                  </c:pt>
                  <c:pt idx="1861">
                    <c:v>Apple pay: COMPRA EN MCDONALDS-MORATALAZ, CON LA TARJETA : 5489133208122208 EL 2025-01-03 </c:v>
                  </c:pt>
                  <c:pt idx="1862">
                    <c:v>Apple pay: COMPRA EN BIJOU BRIGITTE SL, CON LA TARJETA : 5489133208122208 EL 2025-01-03 </c:v>
                  </c:pt>
                  <c:pt idx="1863">
                    <c:v>Apple pay: COMPRA EN CALZEDONIA VAGUADA C212, CON LA TARJETA : 5489133208122208 EL 2025-01-03 </c:v>
                  </c:pt>
                  <c:pt idx="1864">
                    <c:v>Apple pay: COMPRA EN LA VAGUADA, CON LA TARJETA : 5489133208122208 EL 2025-01-03 </c:v>
                  </c:pt>
                  <c:pt idx="1865">
                    <c:v>Apple pay: COMPRA EN OSAKA RAMEN, CON LA TARJETA : 5489133210353841 EL 2025-01-04 </c:v>
                  </c:pt>
                  <c:pt idx="1866">
                    <c:v>Apple pay: COMPRA EN MERCADONA MANUEL MACHADO, CON LA TARJETA : 5489133208360204 EL 2025-01-04 </c:v>
                  </c:pt>
                  <c:pt idx="1867">
                    <c:v>Apple pay: COMPRA EN ALCAMPO S A MORATALAZ, CON LA TARJETA : 5489133210353841 EL 2025-01-05 </c:v>
                  </c:pt>
                  <c:pt idx="1868">
                    <c:v>Apple pay: COMPRA EN DOLCE FINA, CON LA TARJETA : 5489133210353841 EL 2025-01-06 </c:v>
                  </c:pt>
                  <c:pt idx="1869">
                    <c:v>Apple pay: COMPRA EN VVZR HOSTELERIA SL, CON LA TARJETA : 5489133210353841 EL 2025-01-06 </c:v>
                  </c:pt>
                  <c:pt idx="1870">
                    <c:v>COMPRA EN APP CRTM, CON LA TARJETA : 5489133208360204 EL 2025-01-06 </c:v>
                  </c:pt>
                  <c:pt idx="1871">
                    <c:v>Apple pay: COMPRA EN LA ENCINA DE ZURBANO, CON LA TARJETA : 5489133210353841 EL 2025-01-07 </c:v>
                  </c:pt>
                  <c:pt idx="1872">
                    <c:v>COMPRA EN UBER *EATS, CON LA TARJETA : 5489133210353841 EL 2025-01-05 </c:v>
                  </c:pt>
                  <c:pt idx="1873">
                    <c:v>Apple pay: COMPRA EN Zettle_*DOBLE UVE OBRA, CON LA TARJETA : 5489133210353841 EL 2025-01-05 </c:v>
                  </c:pt>
                  <c:pt idx="1874">
                    <c:v>Apple pay: COMPRA EN RODILLA SANCHEZ, CON LA TARJETA : 5489133210353841 EL 2025-01-07 </c:v>
                  </c:pt>
                  <c:pt idx="1875">
                    <c:v>Apple pay: COMPRA EN RODILLA GOYA, CON LA TARJETA : 5489133210353841 EL 2025-01-07 </c:v>
                  </c:pt>
                  <c:pt idx="1876">
                    <c:v>RECIBO Naturgy Clientes, S.A.U. Nº RECIBO 0073 0100 755 CJGMLSD REF. MANDATO 000000259696 </c:v>
                  </c:pt>
                  <c:pt idx="1877">
                    <c:v>Apple pay: COMPRA EN PRIMARK LA VAGUADA, CON LA TARJETA : 5489133208122208 EL 2025-01-02 </c:v>
                  </c:pt>
                  <c:pt idx="1878">
                    <c:v>Apple pay: COMPRA EN RODILLA SANCHEZ, CON LA TARJETA : 5489133208122208 EL 2025-01-07 </c:v>
                  </c:pt>
                  <c:pt idx="1879">
                    <c:v>Apple pay: COMPRA EN RANRANTEI, CON LA TARJETA : 5489133210353841 EL 2025-01-08 </c:v>
                  </c:pt>
                  <c:pt idx="1880">
                    <c:v>Apple pay: COMPRA EN RODILLA SANCHEZ, CON LA TARJETA : 5489133210353841 EL 2025-01-08 </c:v>
                  </c:pt>
                  <c:pt idx="1881">
                    <c:v>Apple pay: COMPRA EN ALCAMPO S A MORATALAZ, CON LA TARJETA : 5489133208360204 EL 2025-01-08 </c:v>
                  </c:pt>
                  <c:pt idx="1882">
                    <c:v>Apple pay: COMPRA EN MNI*GLORIETA, CON LA TARJETA : 5489133210353841 EL 2025-01-07 </c:v>
                  </c:pt>
                  <c:pt idx="1883">
                    <c:v>COMPRA EN AMAZON* GY18192N5, CON LA TARJETA : 5489133210353841 EL 2025-01-07 </c:v>
                  </c:pt>
                  <c:pt idx="1884">
                    <c:v>Apple pay: COMPRA EN LA COCINA DE SAN ROMAN, CON LA TARJETA : 5489133210353841 EL 2025-01-09 </c:v>
                  </c:pt>
                  <c:pt idx="1885">
                    <c:v>Apple pay: COMPRA EN TARUFFI VAGUADA KIOSCO VA, CON LA TARJETA : 5489133210353841 EL 2025-01-10 </c:v>
                  </c:pt>
                  <c:pt idx="1886">
                    <c:v>Apple pay: COMPRA EN MATAKO, CON LA TARJETA : 5489133210353841 EL 2025-01-10 </c:v>
                  </c:pt>
                  <c:pt idx="1887">
                    <c:v>Apple pay: COMPRA EN ALCAMPO S A MORATALAZ, CON LA TARJETA : 5489133210353841 EL 2025-01-10 </c:v>
                  </c:pt>
                  <c:pt idx="1888">
                    <c:v>Apple pay: COMPRA EN MERCADONA MANUEL MACHADO, CON LA TARJETA : 5489133208360204 EL 2025-01-10 </c:v>
                  </c:pt>
                  <c:pt idx="1889">
                    <c:v>Apple pay: COMPRA EN ALCAMPO S A MORATALAZ, CON LA TARJETA : 5489133208360204 EL 2025-01-10 </c:v>
                  </c:pt>
                  <c:pt idx="1890">
                    <c:v>Apple pay: COMPRA EN MC DONALD'S VAGUADA, CON LA TARJETA : 5489133208122208 EL 2025-01-10 </c:v>
                  </c:pt>
                  <c:pt idx="1891">
                    <c:v>Apple pay: COMPRA EN DIVORARE GOYA., CON LA TARJETA : 5489133210353841 EL 2025-01-11 </c:v>
                  </c:pt>
                  <c:pt idx="1892">
                    <c:v>Apple pay: COMPRA EN JL8 MADRID, CON LA TARJETA : 5489133210353841 EL 2025-01-11 </c:v>
                  </c:pt>
                  <c:pt idx="1893">
                    <c:v>Apple pay: COMPRA EN LE PAIN QUOTIDIEN VELAZQU, CON LA TARJETA : 5489133210353841 EL 2025-01-11 </c:v>
                  </c:pt>
                  <c:pt idx="1894">
                    <c:v>Apple pay: COMPRA EN ALCAMPO S A MORATALAZ, CON LA TARJETA : 5489133208360204 EL 2025-01-11 </c:v>
                  </c:pt>
                  <c:pt idx="1895">
                    <c:v>Apple pay: COMPRA EN ZARA ESPA¥A, CON LA TARJETA : 5489133208122208 EL 2025-01-11 </c:v>
                  </c:pt>
                  <c:pt idx="1896">
                    <c:v>Apple pay: COMPRA EN MCDONALDS GOYA, CON LA TARJETA : 5489133208122208 EL 2025-01-11 </c:v>
                  </c:pt>
                  <c:pt idx="1897">
                    <c:v>Apple pay: COMPRA EN CORTEFIEL, S.A., CON LA TARJETA : 5489133208122208 EL 2025-01-11 </c:v>
                  </c:pt>
                  <c:pt idx="1898">
                    <c:v>Apple pay: COMPRA EN IKEA GOYA FOOD, CON LA TARJETA : 5489133208122208 EL 2025-01-11 </c:v>
                  </c:pt>
                  <c:pt idx="1899">
                    <c:v>Apple pay: COMPRA EN VIPS DR. ESQUERDO, CON LA TARJETA : 5489133210353841 EL 2025-01-12 </c:v>
                  </c:pt>
                  <c:pt idx="1900">
                    <c:v>COMISION POR COMPRAS REALIZADAS EN MONEDA NO EURO </c:v>
                  </c:pt>
                  <c:pt idx="1901">
                    <c:v>Apple pay: COMPRA EN JOBJELLY.IO, CON LA TARJETA : 5489133210353841 EL 2025-01-09 </c:v>
                  </c:pt>
                  <c:pt idx="1902">
                    <c:v>Apple pay: COMPRA EN PRIMARK LA VAGUADA, CON LA TARJETA : 5489133208122208 EL 2025-01-10 </c:v>
                  </c:pt>
                  <c:pt idx="1903">
                    <c:v>Apple pay: COMPRA EN PRIMARK CONDE PENALVER, CON LA TARJETA : 5489133208122208 EL 2025-01-11 </c:v>
                  </c:pt>
                  <c:pt idx="1904">
                    <c:v>Apple pay: COMPRA EN RODILLA SANCHEZ, CON LA TARJETA : 5489133208122208 EL 2025-01-14 </c:v>
                  </c:pt>
                  <c:pt idx="1905">
                    <c:v>Apple pay: COMPRA EN GIJON ST, CON LA TARJETA : 5489133210353841 EL 2025-01-15 </c:v>
                  </c:pt>
                  <c:pt idx="1906">
                    <c:v>COMPRA EN APPLE.COM/BILL, CON LA TARJETA : 5489133208360204 EL 2025-01-14 </c:v>
                  </c:pt>
                  <c:pt idx="1907">
                    <c:v>Apple pay: COMPRA EN MERCADONA MANUEL MACHADO, CON LA TARJETA : 5489133208360204 EL 2025-01-17 </c:v>
                  </c:pt>
                  <c:pt idx="1908">
                    <c:v>Apple pay: COMPRA EN LAURICCA, CON LA TARJETA : 5489133210353841 EL 2025-01-17 </c:v>
                  </c:pt>
                  <c:pt idx="1909">
                    <c:v>Apple pay: COMPRA EN SHUSI MATAKO, CON LA TARJETA : 5489133210353841 EL 2025-01-17 </c:v>
                  </c:pt>
                  <c:pt idx="1910">
                    <c:v>Apple pay: COMPRA EN ALCAMPO S A MORATALAZ, CON LA TARJETA : 5489133208360204 EL 2025-01-17 </c:v>
                  </c:pt>
                  <c:pt idx="1911">
                    <c:v>Apple pay: COMPRA EN RODILLA SANCHEZ, CON LA TARJETA : 5489133208122208 EL 2025-01-17 </c:v>
                  </c:pt>
                  <c:pt idx="1912">
                    <c:v>Apple pay: COMPRA EN GELATI DINO LA VAGUADA, CON LA TARJETA : 5489133210353841 EL 2025-01-18 </c:v>
                  </c:pt>
                  <c:pt idx="1913">
                    <c:v>COMPRA EN EL CORTE INGLES SPORTOWN, CON LA TARJETA : 5489133210353841 EL 2025-01-18 </c:v>
                  </c:pt>
                  <c:pt idx="1914">
                    <c:v>Apple pay: COMPRA EN OZONE BOWLING SUR, CON LA TARJETA : 5489133210353841 EL 2025-01-18 </c:v>
                  </c:pt>
                  <c:pt idx="1915">
                    <c:v>Apple pay: COMPRA EN MANOLO BAKES, CON LA TARJETA : 5489133210353841 EL 2025-01-19 </c:v>
                  </c:pt>
                  <c:pt idx="1916">
                    <c:v>Apple pay: COMPRA EN ALCAMPO S A MORATALAZ, CON LA TARJETA : 5489133208360204 EL 2025-01-19 </c:v>
                  </c:pt>
                  <c:pt idx="1917">
                    <c:v>Apple pay: COMPRA EN ACUARELA, CON LA TARJETA : 5489133210353841 EL 2025-01-20 </c:v>
                  </c:pt>
                  <c:pt idx="1918">
                    <c:v>Apple pay: COMPRA EN TOTO E PEPPINO, CON LA TARJETA : 5489133210353841 EL 2025-01-18 </c:v>
                  </c:pt>
                  <c:pt idx="1919">
                    <c:v>Apple pay: COMPRA EN PANISHOP DE LOS VINATEROS, CON LA TARJETA : 5489133208122208 EL 2025-01-20 </c:v>
                  </c:pt>
                  <c:pt idx="1920">
                    <c:v>BIZUM A FAVOR DE JENNY RODRIGUES ALVES CONCEPTO: medicina </c:v>
                  </c:pt>
                  <c:pt idx="1921">
                    <c:v>Apple pay: COMPRA EN MERCADONA MANUEL MACHADO, CON LA TARJETA : 5489133208360204 EL 2025-01-21 </c:v>
                  </c:pt>
                  <c:pt idx="1922">
                    <c:v>COMPRA EN UBER *EATS, CON LA TARJETA : 5489133210353841 EL 2025-01-19 </c:v>
                  </c:pt>
                  <c:pt idx="1923">
                    <c:v>Apple pay: COMPRA EN PANISHOP DE LOS VINATEROS, CON LA TARJETA : 5489133208360204 EL 2025-01-21 </c:v>
                  </c:pt>
                  <c:pt idx="1924">
                    <c:v>Apple pay: COMPRA EN ALCAMPO S A MORATALAZ, CON LA TARJETA : 5489133208360204 EL 2025-01-21 </c:v>
                  </c:pt>
                  <c:pt idx="1925">
                    <c:v>COMISION POR COMPRAS REALIZADAS EN MONEDA NO EURO </c:v>
                  </c:pt>
                  <c:pt idx="1926">
                    <c:v>COMPRA EN SSR CASTELLO-GOYA., CON LA TARJETA : 5489133210353841 EL 2025-01-22 </c:v>
                  </c:pt>
                  <c:pt idx="1927">
                    <c:v>COMPRA EN APP CRTM, CON LA TARJETA : 5489133208360204 EL 2025-01-22 </c:v>
                  </c:pt>
                  <c:pt idx="1928">
                    <c:v>Apple pay: COMPRA EN PANISHOP DE LOS VINATEROS, CON LA TARJETA : 5489133208360204 EL 2025-01-22 </c:v>
                  </c:pt>
                  <c:pt idx="1929">
                    <c:v>COMPRA EN OPENAI *CHATGPT SUBSCR, CON LA TARJETA : 5489133208360204 EL 2025-01-20 </c:v>
                  </c:pt>
                  <c:pt idx="1930">
                    <c:v>RECIBO ORANGE ESPAGNE S.A. Nº RECIBO 0073 0100 755 CJKWRVL REF. MANDATO OSP202308KENAN02276921506 </c:v>
                  </c:pt>
                  <c:pt idx="1931">
                    <c:v>TRANSFERENCIA A FAVOR DE PEREZ PANTO NICOLAS CONCEPTO: Mes siguiente </c:v>
                  </c:pt>
                  <c:pt idx="1932">
                    <c:v>Apple pay: COMPRA EN RODILLA SANCHEZ, CON LA TARJETA : 5489133208122208 EL 2025-01-24 </c:v>
                  </c:pt>
                  <c:pt idx="1933">
                    <c:v>Apple pay: COMPRA EN MERCADONA MANUEL MACHADO, CON LA TARJETA : 5489133208122208 EL 2025-01-25 </c:v>
                  </c:pt>
                  <c:pt idx="1934">
                    <c:v>Apple pay: COMPRA EN ALCAMPO S A MORATALAZ, CON LA TARJETA : 5489133208360204 EL 2025-01-25 </c:v>
                  </c:pt>
                  <c:pt idx="1935">
                    <c:v>Apple pay: COMPRA EN MCDONALDS-MORATALAZ, CON LA TARJETA : 5489133208122208 EL 2025-01-26 </c:v>
                  </c:pt>
                  <c:pt idx="1936">
                    <c:v>TRANSFERENCIA A FAVOR DE IBKR CONCEPTO: Inversiones Hermana e Hij </c:v>
                  </c:pt>
                  <c:pt idx="1937">
                    <c:v>Apple pay: COMPRA EN EMPANADISH* EMPANADISH, CON LA TARJETA : 5489133210353841 EL 2025-01-24 </c:v>
                  </c:pt>
                  <c:pt idx="1938">
                    <c:v>COMPRA EN UBER *EATS, CON LA TARJETA : 5489133210353841 EL 2025-01-25 </c:v>
                  </c:pt>
                  <c:pt idx="1939">
                    <c:v>RECIBO TotalEnergies ClientesSAU Nº RECIBO 0073 0100 755 CJLQWND REF. MANDATO NCESIGS241020230000000</c:v>
                  </c:pt>
                  <c:pt idx="1940">
                    <c:v>Apple pay: COMPRA EN MCDONALDS-MORATALAZ, CON LA TARJETA : 5489133208122208 EL 2025-01-30 </c:v>
                  </c:pt>
                  <c:pt idx="1941">
                    <c:v>RECIBO CAIXABANK PAYMENTS CONSUMER, E.f.c., E Nº RECIBO 0073 0100 755 CJMPYXL REF. MANDATO 202309651</c:v>
                  </c:pt>
                  <c:pt idx="1942">
                    <c:v>Apple pay: COMPRA EN ACUARELA, CON LA TARJETA : 5489133210353841 EL 2025-01-31 </c:v>
                  </c:pt>
                  <c:pt idx="1943">
                    <c:v>BIZUM A FAVOR DE JUAN DEL MORAL CHACIN CONCEPTO: sushi </c:v>
                  </c:pt>
                  <c:pt idx="1944">
                    <c:v>Apple pay: COMPRA EN MERCADONA MANUEL MACHADO, CON LA TARJETA : 5489133208122208 EL 2025-02-01 </c:v>
                  </c:pt>
                  <c:pt idx="1945">
                    <c:v>Apple pay: COMPRA EN LA CASA DE LAS AZOTEAS, CON LA TARJETA : 5489133210353841 EL 2025-02-01 </c:v>
                  </c:pt>
                  <c:pt idx="1946">
                    <c:v>Apple pay: COMPRA EN ALCAMPO S A MORATALAZ, CON LA TARJETA : 5489133208360204 EL 2025-02-01 </c:v>
                  </c:pt>
                  <c:pt idx="1947">
                    <c:v>Apple pay: COMPRA EN MANOLO BAKES, CON LA TARJETA : 5489133208122208 EL 2025-02-01 </c:v>
                  </c:pt>
                  <c:pt idx="1948">
                    <c:v>Apple pay: COMPRA EN IKEA GOYA FOOD, CON LA TARJETA : 5489133210353841 EL 2025-02-02 </c:v>
                  </c:pt>
                  <c:pt idx="1949">
                    <c:v>Apple pay: COMPRA EN XIN HON COMPLEMENTOS SL, CON LA TARJETA : 5489133208122208 EL 2025-02-02 </c:v>
                  </c:pt>
                  <c:pt idx="1950">
                    <c:v>Apple pay: COMPRA EN TIGER GOYA,20, CON LA TARJETA : 5489133208122208 EL 2025-02-02 </c:v>
                  </c:pt>
                  <c:pt idx="1951">
                    <c:v>Apple pay: COMPRA EN IKEA GOYA HFB, CON LA TARJETA : 5489133208122208 EL 2025-02-02 </c:v>
                  </c:pt>
                  <c:pt idx="1952">
                    <c:v>RECIBO Naturgy Clientes, S.A.U. Nº RECIBO 0073 0100 755 CJPGJHF REF. MANDATO 000000259696 </c:v>
                  </c:pt>
                  <c:pt idx="1953">
                    <c:v>RECIBO SANITAS S A DE SEGUROS Nº RECIBO 0073 0100 755 CJMHLGQ REF. MANDATO 800018385362 </c:v>
                  </c:pt>
                  <c:pt idx="1954">
                    <c:v>COMPRA EN UBER *EATS, CON LA TARJETA : 5489133210353841 EL 2025-02-01 </c:v>
                  </c:pt>
                  <c:pt idx="1955">
                    <c:v>Apple pay: COMPRA EN PRIMARK CONDE PENALVER, CON LA TARJETA : 5489133208122208 EL 2025-02-02 </c:v>
                  </c:pt>
                  <c:pt idx="1956">
                    <c:v>Apple pay: COMPRA EN RODILLA SANCHEZ, CON LA TARJETA : 5489133208122208 EL 2025-02-04 </c:v>
                  </c:pt>
                  <c:pt idx="1957">
                    <c:v>TRANSFERENCIA INMEDIATA A FAVOR DE Jesús Gonzalez CONCEPTO Alquiler </c:v>
                  </c:pt>
                  <c:pt idx="1958">
                    <c:v>COMISION POR COMPRAS REALIZADAS EN MONEDA NO EURO </c:v>
                  </c:pt>
                  <c:pt idx="1959">
                    <c:v>COMPRA EN UBER *EATS, CON LA TARJETA : 5489133210353841 EL 2025-02-04 </c:v>
                  </c:pt>
                  <c:pt idx="1960">
                    <c:v>Apple pay: COMPRA EN PANISHOP DE LOS VINATEROS, CON LA TARJETA : 5489133208122208 EL 2025-02-06 </c:v>
                  </c:pt>
                  <c:pt idx="1961">
                    <c:v>Apple pay: COMPRA EN MERCADONA MANUEL MACHADO, CON LA TARJETA : 5489133208360204 EL 2025-02-07 </c:v>
                  </c:pt>
                  <c:pt idx="1962">
                    <c:v>Apple pay: COMPRA EN BRANUELAS FRANQUICIAS SA, CON LA TARJETA : 5489133208122208 EL 2025-02-07 </c:v>
                  </c:pt>
                  <c:pt idx="1963">
                    <c:v>Apple pay: COMPRA EN CAFETERIA HERMOSILLA, CON LA TARJETA : 5489133210353841 EL 2025-02-09 </c:v>
                  </c:pt>
                  <c:pt idx="1964">
                    <c:v>Apple pay: COMPRA EN FIVE GUYS SPAIN SL, CON LA TARJETA : 5489133210353841 EL 2025-02-09 </c:v>
                  </c:pt>
                  <c:pt idx="1965">
                    <c:v>Apple pay: COMPRA EN MERCADONA MANUEL MACHADO, CON LA TARJETA : 5489133208360204 EL 2025-02-10 </c:v>
                  </c:pt>
                  <c:pt idx="1966">
                    <c:v>Apple pay: COMPRA EN SQ *NATA ARTESANOS, CON LA TARJETA : 5489133210353841 EL 2025-02-07 </c:v>
                  </c:pt>
                  <c:pt idx="1967">
                    <c:v>COMPRA EN UBER *EATS, CON LA TARJETA : 5489133210353841 EL 2025-02-08 </c:v>
                  </c:pt>
                  <c:pt idx="1968">
                    <c:v>Apple pay: COMPRA EN RODILLA SANCHEZ, CON LA TARJETA : 5489133208122208 EL 2025-02-10 </c:v>
                  </c:pt>
                  <c:pt idx="1969">
                    <c:v>BIZUM A FAVOR DE JENNY RODRIGUES ALVES CONCEPTO: merienda </c:v>
                  </c:pt>
                  <c:pt idx="1970">
                    <c:v>Apple pay: COMPRA EN CAFETERIA VIPS PELIGROS, CON LA TARJETA : 5489133210353841 EL 2025-02-11 </c:v>
                  </c:pt>
                  <c:pt idx="1971">
                    <c:v>Apple pay: COMPRA EN WOW GRAN VIA, CON LA TARJETA : 5489133210353841 EL 2025-02-11 </c:v>
                  </c:pt>
                  <c:pt idx="1972">
                    <c:v>Apple pay: COMPRA EN RemittVen, CON LA TARJETA : 5489133210353841 EL 2025-02-09 </c:v>
                  </c:pt>
                  <c:pt idx="1973">
                    <c:v>Apple pay: COMPRA EN SQ *NATA ARTESANOS, CON LA TARJETA : 5489133210353841 EL 2025-02-09 </c:v>
                  </c:pt>
                  <c:pt idx="1974">
                    <c:v>COMPRA EN UBER *EATS, CON LA TARJETA : 5489133210353841 EL 2025-02-09 </c:v>
                  </c:pt>
                  <c:pt idx="1975">
                    <c:v>Apple pay: COMPRA EN VIENA CAPELLANES GOYA, CON LA TARJETA : 5489133210353841 EL 2025-02-11 </c:v>
                  </c:pt>
                  <c:pt idx="1976">
                    <c:v>Apple pay: COMPRA EN Revolut**0164*, CON LA TARJETA : 5489133210353841 EL 2025-02-10 </c:v>
                  </c:pt>
                  <c:pt idx="1977">
                    <c:v>Apple pay: COMPRA EN TIGER GOYA,20, CON LA TARJETA : 5489133208122208 EL 2025-02-12 </c:v>
                  </c:pt>
                  <c:pt idx="1978">
                    <c:v>Apple pay: COMPRA EN MAISON KAYSER RETIRO, CON LA TARJETA : 5489133210353841 EL 2025-02-13 </c:v>
                  </c:pt>
                  <c:pt idx="1979">
                    <c:v>Apple pay: COMPRA EN SELLA BAKERY, CON LA TARJETA : 5489133208122208 EL 2025-02-13 </c:v>
                  </c:pt>
                  <c:pt idx="1980">
                    <c:v>Apple pay: COMPRA EN MERCADONA MANUEL MACHADO, CON LA TARJETA : 5489133208360204 EL 2025-02-14 </c:v>
                  </c:pt>
                  <c:pt idx="1981">
                    <c:v>Apple pay: COMPRA EN PUNTO DE ENCUENTRO, CON LA TARJETA : 5489133210353841 EL 2025-02-14 </c:v>
                  </c:pt>
                  <c:pt idx="1982">
                    <c:v>Apple pay: COMPRA EN BLOOMS, CON LA TARJETA : 5489133210353841 EL 2025-02-14 </c:v>
                  </c:pt>
                  <c:pt idx="1983">
                    <c:v>Apple pay: COMPRA EN ALCAMPO S A MORATALAZ, CON LA TARJETA : 5489133208360204 EL 2025-02-14 </c:v>
                  </c:pt>
                  <c:pt idx="1984">
                    <c:v>Apple pay: COMPRA EN IKEA GOYA FOOD, CON LA TARJETA : 5489133208122208 EL 2025-02-14 </c:v>
                  </c:pt>
                  <c:pt idx="1985">
                    <c:v>Apple pay: COMPRA EN BOUTIQUE LINDT GOYA, CON LA TARJETA : 5489133208122208 EL 2025-02-14 </c:v>
                  </c:pt>
                  <c:pt idx="1986">
                    <c:v>Apple pay: COMPRA EN VIENA CAPELLANES GENOVA 2, CON LA TARJETA : 5489133208122208 EL 2025-02-14 </c:v>
                  </c:pt>
                  <c:pt idx="1987">
                    <c:v>Google pay: COMPRA EN MERCADONA MANUEL MACHADO, CON LA TARJETA : 5489133208360204 EL 2025-02-15 </c:v>
                  </c:pt>
                  <c:pt idx="1988">
                    <c:v>DISPOSICION EN CAJERO CON LA TARJETA 5489133210353841, COMISION 0,00, EL 2025-02-15 </c:v>
                  </c:pt>
                  <c:pt idx="1989">
                    <c:v>Apple pay: COMPRA EN VVZR HOSTELERIA SL, CON LA TARJETA : 5489133210353841 EL 2025-02-15 </c:v>
                  </c:pt>
                  <c:pt idx="1990">
                    <c:v>Apple pay: COMPRA EN LA PANERA ROSA MESONERO, CON LA TARJETA : 5489133210353841 EL 2025-02-15 </c:v>
                  </c:pt>
                  <c:pt idx="1991">
                    <c:v>Apple pay: COMPRA EN FRIDAY,S PELIGROS, CON LA TARJETA : 5489133210353841 EL 2025-02-15 </c:v>
                  </c:pt>
                  <c:pt idx="1992">
                    <c:v>Apple pay: COMPRA EN CHICHIRIVICHE, CON LA TARJETA : 5489133210353841 EL 2025-02-15 </c:v>
                  </c:pt>
                  <c:pt idx="1993">
                    <c:v>Apple pay: COMPRA EN ALCAMPO S A MORATALAZ, CON LA TARJETA : 5489133208360204 EL 2025-02-15 </c:v>
                  </c:pt>
                  <c:pt idx="1994">
                    <c:v>Apple pay: COMPRA EN FARMACIA BLANCA GRAGER, CON LA TARJETA : 5489133208360204 EL 2025-02-15 </c:v>
                  </c:pt>
                  <c:pt idx="1995">
                    <c:v>DISPOSICION EN CAJERO CON LA TARJETA 5489133208122208, COMISION 0,00, EL 2025-02-15 </c:v>
                  </c:pt>
                  <c:pt idx="1996">
                    <c:v>Apple pay: COMPRA EN HELADOS MAISON GLACE ESPA, CON LA TARJETA : 5489133210353841 EL 2025-02-16 </c:v>
                  </c:pt>
                  <c:pt idx="1997">
                    <c:v>Apple pay: COMPRA EN HOTEL PASADOIRO, CON LA TARJETA : 5489133210353841 EL 2025-02-16 </c:v>
                  </c:pt>
                  <c:pt idx="1998">
                    <c:v>Apple pay: COMPRA EN D PICNIC, CON LA TARJETA : 5489133210353841 EL 2025-02-17 </c:v>
                  </c:pt>
                  <c:pt idx="1999">
                    <c:v>COMPRA EN UBER *EATS, CON LA TARJETA : 5489133210353841 EL 2025-02-12 </c:v>
                  </c:pt>
                  <c:pt idx="2000">
                    <c:v>Apple pay: COMPRA EN MCDONALDS-MORATALAZ, CON LA TARJETA : 5489133210353841 EL 2025-02-17 </c:v>
                  </c:pt>
                  <c:pt idx="2001">
                    <c:v>COMPRA EN APPLE.COM/BILL, CON LA TARJETA : 5489133208360204 EL 2025-02-13 </c:v>
                  </c:pt>
                  <c:pt idx="2002">
                    <c:v>Google pay: COMPRA EN ALCAMPO S A MORATALAZ, CON LA TARJETA : 5489133208360204 EL 2025-02-17 </c:v>
                  </c:pt>
                  <c:pt idx="2003">
                    <c:v>Apple pay: COMPRA EN RODILLA SANCHEZ, CON LA TARJETA : 5489133208122208 EL 2025-02-17 </c:v>
                  </c:pt>
                  <c:pt idx="2004">
                    <c:v>COMISION POR COMPRAS REALIZADAS EN MONEDA NO EURO </c:v>
                  </c:pt>
                  <c:pt idx="2005">
                    <c:v>Apple pay: COMPRA EN MERCADONA MANUEL MACHADO, CON LA TARJETA : 5489133208360204 EL 2025-02-18 </c:v>
                  </c:pt>
                  <c:pt idx="2006">
                    <c:v>Apple pay: COMPRA EN IBERIA LAE SA, CON LA TARJETA : 5489133210353841 EL 2025-02-16 </c:v>
                  </c:pt>
                  <c:pt idx="2007">
                    <c:v>COMPRA EN UBER *TRIP, CON LA TARJETA : 5489133210353841 EL 2025-02-16 </c:v>
                  </c:pt>
                  <c:pt idx="2008">
                    <c:v>Apple pay: COMPRA EN PANARIA PRINCIPE DE VERGA, CON LA TARJETA : 5489133208122208 EL 2025-02-18 </c:v>
                  </c:pt>
                  <c:pt idx="2009">
                    <c:v>Apple pay: COMPRA EN RemittVen, CON LA TARJETA : 5489133210353841 EL 2025-02-18 </c:v>
                  </c:pt>
                  <c:pt idx="2010">
                    <c:v>Apple pay: COMPRA EN RODILLA SANCHEZ, CON LA TARJETA : 5489133208122208 EL 2025-02-20 </c:v>
                  </c:pt>
                  <c:pt idx="2011">
                    <c:v>Apple pay: COMPRA EN MERCADONA MANUEL MACHADO, CON LA TARJETA : 5489133208360204 EL 2025-02-21 </c:v>
                  </c:pt>
                  <c:pt idx="2012">
                    <c:v>Apple pay: COMPRA EN MCDONALDS-MORATALAZ, CON LA TARJETA : 5489133210353841 EL 2025-02-21 </c:v>
                  </c:pt>
                  <c:pt idx="2013">
                    <c:v>Apple pay: COMPRA EN ALCAMPO S A MORATALAZ, CON LA TARJETA : 5489133208360204 EL 2025-02-21 </c:v>
                  </c:pt>
                  <c:pt idx="2014">
                    <c:v>RECIBO ORANGE ESPAGNE S.A. Nº RECIBO 0073 0100 755 CJVDPLD REF. MANDATO OSP202308KENAN02276921506 </c:v>
                  </c:pt>
                  <c:pt idx="2015">
                    <c:v>Apple pay: COMPRA EN VVZR HOSTELERIA SL, CON LA TARJETA : 5489133208122208 EL 2025-02-21 </c:v>
                  </c:pt>
                  <c:pt idx="2016">
                    <c:v>Apple pay: COMPRA EN HELADOS MAISON GLACEE ESP, CON LA TARJETA : 5489133208122208 EL 2025-02-23 </c:v>
                  </c:pt>
                  <c:pt idx="2017">
                    <c:v>Apple pay: COMPRA EN RODILLA SANCHEZ, CON LA TARJETA : 5489133208122208 EL 2025-02-23 </c:v>
                  </c:pt>
                  <c:pt idx="2018">
                    <c:v>COMISION POR COMPRAS REALIZADAS EN MONEDA NO EURO </c:v>
                  </c:pt>
                  <c:pt idx="2019">
                    <c:v>TRANSFERENCIA A FAVOR DE IBKR CONCEPTO: Inversiones Hermana e Hij </c:v>
                  </c:pt>
                  <c:pt idx="2020">
                    <c:v>COMPRA EN OPENAI *CHATGPT SUBSCR, CON LA TARJETA : 5489133208360204 EL 2025-02-20 </c:v>
                  </c:pt>
                  <c:pt idx="2021">
                    <c:v>Apple pay: COMPRA EN RODILLA SANCHEZ, CON LA TARJETA : 5489133208122208 EL 2025-02-24 </c:v>
                  </c:pt>
                  <c:pt idx="2022">
                    <c:v>COMPRA EN UBER *EATS, CON LA TARJETA : 5489133210353841 EL 2025-02-22 </c:v>
                  </c:pt>
                  <c:pt idx="2023">
                    <c:v>COMPRA EN VIENA CAPELLANES GOYA, CON LA TARJETA : 5489133210353841 EL 2025-02-25 </c:v>
                  </c:pt>
                  <c:pt idx="2024">
                    <c:v>Apple pay: COMPRA EN PANISHOP DE LOS VINATEROS, CON LA TARJETA : 5489133208122208 EL 2025-02-25 </c:v>
                  </c:pt>
                  <c:pt idx="2025">
                    <c:v>COMISION POR COMPRAS REALIZADAS EN MONEDA NO EURO </c:v>
                  </c:pt>
                  <c:pt idx="2026">
                    <c:v>Apple pay: COMPRA EN MERCADONA MANUEL MACHADO, CON LA TARJETA : 5489133208360204 EL 2025-02-26 </c:v>
                  </c:pt>
                  <c:pt idx="2027">
                    <c:v>Apple pay: COMPRA EN QATARAIRWAYSINFLIGHT, CON LA TARJETA : 5489133210353841 EL 2025-02-24 </c:v>
                  </c:pt>
                  <c:pt idx="2028">
                    <c:v>Apple pay: COMPRA EN MAISON KAYSER RETIRO, CON LA TARJETA : 5489133210353841 EL 2025-02-26 </c:v>
                  </c:pt>
                  <c:pt idx="2029">
                    <c:v>Apple pay: COMPRA EN MATAKO, CON LA TARJETA : 5489133210353841 EL 2025-02-27 </c:v>
                  </c:pt>
                  <c:pt idx="2030">
                    <c:v>Apple pay: COMPRA EN MAISON KAYSER RETIRO, CON LA TARJETA : 5489133210353841 EL 2025-02-27 </c:v>
                  </c:pt>
                  <c:pt idx="2031">
                    <c:v>BIZUM A FAVOR DE MARIA PEDRO MUNOZ CONCEPTO: Juan cortes </c:v>
                  </c:pt>
                  <c:pt idx="2032">
                    <c:v>COMPRA EN APP CRTM, CON LA TARJETA : 5489133208360204 EL 2025-02-27 </c:v>
                  </c:pt>
                  <c:pt idx="2033">
                    <c:v>TRANSFERENCIA A FAVOR DE IBKR CONCEPTO: U6384508 / NICOLAS D Perez </c:v>
                  </c:pt>
                  <c:pt idx="2034">
                    <c:v>Apple pay: COMPRA EN MERCADONA MANUEL MACHADO, CON LA TARJETA : 5489133208360204 EL 2025-02-28 </c:v>
                  </c:pt>
                  <c:pt idx="2035">
                    <c:v>Apple pay: COMPRA EN Revolut**0164*, CON LA TARJETA : 5489133210353841 EL 2025-02-26 </c:v>
                  </c:pt>
                  <c:pt idx="2036">
                    <c:v>Apple pay: COMPRA EN ALCAMPO S A MORATALAZ, CON LA TARJETA : 5489133208360204 EL 2025-02-28 </c:v>
                  </c:pt>
                  <c:pt idx="2037">
                    <c:v>Apple pay: COMPRA EN CARNICERIA ALONSO - MANUE, CON LA TARJETA : 5489133208360204 EL 2025-02-28 </c:v>
                  </c:pt>
                  <c:pt idx="2038">
                    <c:v>Apple pay: COMPRA EN MCDONALDS-MORATALAZ, CON LA TARJETA : 5489133208122208 EL 2025-02-28 </c:v>
                  </c:pt>
                  <c:pt idx="2039">
                    <c:v>RECIBO CAIXABANK PAYMENTS CONSUMER, E.f.c., E Nº RECIBO 0073 0100 755 CJXCLDF REF. MANDATO 202309651</c:v>
                  </c:pt>
                  <c:pt idx="2040">
                    <c:v>LIQUIDACION DE LA TARJETA DE CREDITO 0073 0100 500 0529439 </c:v>
                  </c:pt>
                  <c:pt idx="2041">
                    <c:v>Apple pay: COMPRA EN MERCADONA MANUEL MACHADO, CON LA TARJETA : 5489133208360204 EL 2025-03-01 </c:v>
                  </c:pt>
                  <c:pt idx="2042">
                    <c:v>Apple pay: COMPRA EN GADGETS COCINA, CON LA TARJETA : 5489133210353841 EL 2025-03-01 </c:v>
                  </c:pt>
                  <c:pt idx="2043">
                    <c:v>Apple pay: COMPRA EN MAISON KAYSER ZURBANO, CON LA TARJETA : 5489133210353841 EL 2025-03-01 </c:v>
                  </c:pt>
                  <c:pt idx="2044">
                    <c:v>Apple pay: COMPRA EN ZUCCARU, CON LA TARJETA : 5489133210353841 EL 2025-03-01 </c:v>
                  </c:pt>
                  <c:pt idx="2045">
                    <c:v>Apple pay: COMPRA EN MATAKO, CON LA TARJETA : 5489133210353841 EL 2025-03-01 </c:v>
                  </c:pt>
                  <c:pt idx="2046">
                    <c:v>Apple pay: COMPRA EN FRUTAS SAMPINMA, CON LA TARJETA : 5489133208360204 EL 2025-03-02 </c:v>
                  </c:pt>
                  <c:pt idx="2047">
                    <c:v>Apple pay: COMPRA EN ALCAMPO S A MORATALAZ, CON LA TARJETA : 5489133210353841 EL 2025-03-02 </c:v>
                  </c:pt>
                  <c:pt idx="2048">
                    <c:v>Apple pay: COMPRA EN SPRINGFIELD, CON LA TARJETA : 5489133210353841 EL 2025-03-02 </c:v>
                  </c:pt>
                  <c:pt idx="2049">
                    <c:v>Apple pay: COMPRA EN ZARA, CON LA TARJETA : 5489133210353841 EL 2025-03-02 </c:v>
                  </c:pt>
                  <c:pt idx="2050">
                    <c:v>TRANSFERENCIA A FAVOR DE Jesús Gonzalez </c:v>
                  </c:pt>
                  <c:pt idx="2051">
                    <c:v>Google pay: COMPRA EN MERCADONA MANUEL MACHADO, CON LA TARJETA : 5489133208360204 EL 2025-03-03 </c:v>
                  </c:pt>
                  <c:pt idx="2052">
                    <c:v>RECIBO SANITAS S A DE SEGUROS Nº RECIBO 0073 0100 755 CJWFFXJ REF. MANDATO 800018385362 </c:v>
                  </c:pt>
                  <c:pt idx="2053">
                    <c:v>Apple pay: COMPRA EN RemittVen, CON LA TARJETA : 5489133210353841 EL 2025-03-01 </c:v>
                  </c:pt>
                  <c:pt idx="2054">
                    <c:v>Apple pay: COMPRA EN PORTOSIN, CON LA TARJETA : 5489133210353841 EL 2025-03-03 </c:v>
                  </c:pt>
                  <c:pt idx="2055">
                    <c:v>COMPRA EN APP CRTM, CON LA TARJETA : 5489133208360204 EL 2025-03-04 </c:v>
                  </c:pt>
                  <c:pt idx="2056">
                    <c:v>Apple pay: COMPRA EN KFC MORATALAZ 124, CON LA TARJETA : 5489133210353841 EL 2025-03-04 </c:v>
                  </c:pt>
                  <c:pt idx="2057">
                    <c:v>Apple pay: COMPRA EN SP MARITTA, CON LA TARJETA : 5489133210353841 EL 2025-03-02 </c:v>
                  </c:pt>
                  <c:pt idx="2058">
                    <c:v>Apple pay: COMPRA EN HUMITA COFFEE, CON LA TARJETA : 5489133210353841 EL 2025-03-04 </c:v>
                  </c:pt>
                  <c:pt idx="2059">
                    <c:v>Apple pay: COMPRA EN RODILLA SANCHEZ, CON LA TARJETA : 5489133210353841 EL 2025-03-04 </c:v>
                  </c:pt>
                  <c:pt idx="2060">
                    <c:v>Apple pay: COMPRA EN MERCADONA MANUEL MACHADO, CON LA TARJETA : 5489133208360204 EL 2025-03-05 </c:v>
                  </c:pt>
                  <c:pt idx="2061">
                    <c:v>Apple pay: COMPRA EN SERCO MENSAJERIA, CON LA TARJETA : 5489133210353841 EL 2025-03-05 </c:v>
                  </c:pt>
                  <c:pt idx="2062">
                    <c:v>Apple pay: COMPRA EN RODILLA SANCHEZ, CON LA TARJETA : 5489133210353841 EL 2025-03-05 </c:v>
                  </c:pt>
                  <c:pt idx="2063">
                    <c:v>Apple pay: COMPRA EN TOSTADO CLUB, CON LA TARJETA : 5489133210353841 EL 2025-03-06 </c:v>
                  </c:pt>
                  <c:pt idx="2064">
                    <c:v>Apple pay: COMPRA EN ALCAMPO S A MORATALAZ, CON LA TARJETA : 5489133208360204 EL 2025-03-07 </c:v>
                  </c:pt>
                  <c:pt idx="2065">
                    <c:v>Apple pay: COMPRA EN MERCADONA MANUEL MACHADO, CON LA TARJETA : 5489133208360204 EL 2025-03-07 </c:v>
                  </c:pt>
                  <c:pt idx="2066">
                    <c:v>Apple pay: COMPRA EN ACUARELA, CON LA TARJETA : 5489133210353841 EL 2025-03-07 </c:v>
                  </c:pt>
                  <c:pt idx="2067">
                    <c:v>COMPRA EN UBER *EATS, CON LA TARJETA : 5489133210353841 EL 2025-03-05 </c:v>
                  </c:pt>
                  <c:pt idx="2068">
                    <c:v>Apple pay: COMPRA EN Revolut**0164*, CON LA TARJETA : 5489133210353841 EL 2025-03-05 </c:v>
                  </c:pt>
                  <c:pt idx="2069">
                    <c:v>Apple pay: COMPRA EN TOSTADO CLUB, CON LA TARJETA : 5489133210353841 EL 2025-03-07 </c:v>
                  </c:pt>
                  <c:pt idx="2070">
                    <c:v>Apple pay: COMPRA EN MCDONALDS-MORATALAZ, CON LA TARJETA : 5489133208122208 EL 2025-03-07 </c:v>
                  </c:pt>
                  <c:pt idx="2071">
                    <c:v>Apple pay: COMPRA EN MERCADONA MANUEL MACHADO, CON LA TARJETA : 5489133208360204 EL 2025-03-08 </c:v>
                  </c:pt>
                  <c:pt idx="2072">
                    <c:v>Apple pay: COMPRA EN PANISHOP DE LOS VINATEROS, CON LA TARJETA : 5489133208360204 EL 2025-03-08 </c:v>
                  </c:pt>
                  <c:pt idx="2073">
                    <c:v>Apple pay: COMPRA EN ALCAMPO S A MORATALAZ, CON LA TARJETA : 5489133208360204 EL 2025-03-08 </c:v>
                  </c:pt>
                  <c:pt idx="2074">
                    <c:v>Apple pay: COMPRA EN MERCADONA MANUEL MACHADO, CON LA TARJETA : 5489133208122208 EL 2025-03-08 </c:v>
                  </c:pt>
                  <c:pt idx="2075">
                    <c:v>Apple pay: COMPRA EN ALCAMPO S A MORATALAZ, CON LA TARJETA : 5489133208360204 EL 2025-03-09 </c:v>
                  </c:pt>
                  <c:pt idx="2076">
                    <c:v>Apple pay: COMPRA EN CIBER LOCUTORIO VINATEROS, CON LA TARJETA : 5489133210353841 EL 2025-03-09 </c:v>
                  </c:pt>
                  <c:pt idx="2077">
                    <c:v>Apple pay: COMPRA EN SQ *VASO D'ESQUINA, CON LA TARJETA : 5489133210353841 EL 2025-03-08 </c:v>
                  </c:pt>
                  <c:pt idx="2078">
                    <c:v>COMPRA EN AMAZON* R252O87J4, CON LA TARJETA : 5489133210353841 EL 2025-03-06 </c:v>
                  </c:pt>
                  <c:pt idx="2079">
                    <c:v>COMPRA EN UBER *EATS HELP.UBER.C, CON LA TARJETA : 5489133210353841 EL 2025-03-08 </c:v>
                  </c:pt>
                  <c:pt idx="2080">
                    <c:v>RECIBO Naturgy Clientes, S.A.U. Nº RECIBO 0073 0100 755 CKCKCSJ REF. MANDATO 000000259696 </c:v>
                  </c:pt>
                  <c:pt idx="2081">
                    <c:v>Apple pay: COMPRA EN PUNTO DE ENCUENTRO, CON LA TARJETA : 5489133210353841 EL 2025-03-11 </c:v>
                  </c:pt>
                  <c:pt idx="2082">
                    <c:v>COMPRA EN UBER *EATS, CON LA TARJETA : 5489133210353841 EL 2025-03-09 </c:v>
                  </c:pt>
                  <c:pt idx="2083">
                    <c:v>Apple pay: COMPRA EN MAISON KAYSER ZURBANO, CON LA TARJETA : 5489133208122208 EL 2025-03-11 </c:v>
                  </c:pt>
                  <c:pt idx="2084">
                    <c:v>Apple pay: COMPRA EN CREPES &amp; WAFFLES, CON LA TARJETA : 5489133210353841 EL 2025-03-12 </c:v>
                  </c:pt>
                  <c:pt idx="2085">
                    <c:v>Apple pay: COMPRA EN VIENA CAPELLANES GENOVA 2, CON LA TARJETA : 5489133210353841 EL 2025-03-12 </c:v>
                  </c:pt>
                  <c:pt idx="2086">
                    <c:v>Apple pay: COMPRA EN VIENA CAPELLANES GENOVA 2, CON LA TARJETA : 5489133208122208 EL 2025-03-12 </c:v>
                  </c:pt>
                  <c:pt idx="2087">
                    <c:v>Apple pay: COMPRA EN MERCADONA MANUEL MACHADO, CON LA TARJETA : 5489133208360204 EL 2025-03-13 </c:v>
                  </c:pt>
                  <c:pt idx="2088">
                    <c:v>Apple pay: COMPRA EN MERCADONA MANUEL MACHADO, CON LA TARJETA : 5489133208360204 EL 2025-03-14 </c:v>
                  </c:pt>
                  <c:pt idx="2089">
                    <c:v>Apple pay: COMPRA EN PORTOSIN, CON LA TARJETA : 5489133210353841 EL 2025-03-14 </c:v>
                  </c:pt>
                  <c:pt idx="2090">
                    <c:v>Apple pay: COMPRA EN GOYA, CON LA TARJETA : 5489133208122208 EL 2025-03-15 </c:v>
                  </c:pt>
                  <c:pt idx="2091">
                    <c:v>Apple pay: COMPRA EN LOS TORREZNOS -GOYA-, CON LA TARJETA : 5489133210353841 EL 2025-03-15 </c:v>
                  </c:pt>
                  <c:pt idx="2092">
                    <c:v>Apple pay: COMPRA EN SPRINGFIELD, CON LA TARJETA : 5489133210353841 EL 2025-03-15 </c:v>
                  </c:pt>
                  <c:pt idx="2093">
                    <c:v>Apple pay: COMPRA EN RAWCOCO GREEN BAR, CON LA TARJETA : 5489133210353841 EL 2025-03-15 </c:v>
                  </c:pt>
                  <c:pt idx="2094">
                    <c:v>Apple pay: COMPRA EN DREAMFIT MORATALAZ, CON LA TARJETA : 5489133208360204 EL 2025-03-16 </c:v>
                  </c:pt>
                  <c:pt idx="2095">
                    <c:v>Apple pay: COMPRA EN CIBER LOCUTORIO VINATEROS, CON LA TARJETA : 5489133210353841 EL 2025-03-16 </c:v>
                  </c:pt>
                  <c:pt idx="2096">
                    <c:v>Apple pay: COMPRA EN ALCAMPO S A MORATALAZ, CON LA TARJETA : 5489133210353841 EL 2025-03-16 </c:v>
                  </c:pt>
                  <c:pt idx="2097">
                    <c:v>Apple pay: COMPRA EN BORBEEN, CON LA TARJETA : 5489133210353841 EL 2025-03-16 </c:v>
                  </c:pt>
                  <c:pt idx="2098">
                    <c:v>TRANSFERENCIA A FAVOR DE PEREZ PANTO NICOLAS CONCEPTO: Pagos mensuales </c:v>
                  </c:pt>
                  <c:pt idx="2099">
                    <c:v>Apple pay: COMPRA EN MERCADONA MANUEL MACHADO, CON LA TARJETA : 5489133208360204 EL 2025-03-17 </c:v>
                  </c:pt>
                  <c:pt idx="2100">
                    <c:v>COMPRA EN APPLE.COM/BILL, CON LA TARJETA : 5489133208360204 EL 2025-03-13 </c:v>
                  </c:pt>
                  <c:pt idx="2101">
                    <c:v>Apple pay: COMPRA EN PORTOSIN, CON LA TARJETA : 5489133210353841 EL 2025-03-17 </c:v>
                  </c:pt>
                  <c:pt idx="2102">
                    <c:v>Apple pay: COMPRA EN TAXI LICEN 4977, CON LA TARJETA : 5489133208122208 EL 2025-03-18 </c:v>
                  </c:pt>
                  <c:pt idx="2103">
                    <c:v>Apple pay: COMPRA EN BRIEF ATOCHA, CON LA TARJETA : 5489133208122208 EL 2025-03-18 </c:v>
                  </c:pt>
                  <c:pt idx="2104">
                    <c:v>Apple pay: COMPRA EN ROOST CHICKEN P. VERGARA, CON LA TARJETA : 5489133210353841 EL 2025-03-18 </c:v>
                  </c:pt>
                  <c:pt idx="2105">
                    <c:v>Apple pay: COMPRA EN MATAKO, CON LA TARJETA : 5489133210353841 EL 2025-03-18 </c:v>
                  </c:pt>
                  <c:pt idx="2106">
                    <c:v>COMPRA EN AMAZON* RI3YS85V4, CON LA TARJETA : 5489133210353841 EL 2025-03-16 </c:v>
                  </c:pt>
                  <c:pt idx="2107">
                    <c:v>Apple pay: COMPRA EN PRIMARK CONDE PENALVER, CON LA TARJETA : 5489133210353841 EL 2025-03-16 </c:v>
                  </c:pt>
                  <c:pt idx="2108">
                    <c:v>Apple pay: COMPRA EN SQ *RELLENO FOODS SL, CON LA TARJETA : 5489133210353841 EL 2025-03-16 </c:v>
                  </c:pt>
                  <c:pt idx="2109">
                    <c:v>Apple pay: COMPRA EN Springfield, CON LA TARJETA : 5489133210353841 EL 2025-03-16 </c:v>
                  </c:pt>
                  <c:pt idx="2110">
                    <c:v>Apple pay: COMPRA EN SILVIA GALLEGO BARRASUS, CON LA TARJETA : 5489133210353841 EL 2025-03-18 </c:v>
                  </c:pt>
                  <c:pt idx="2111">
                    <c:v>Apple pay: COMPRA EN PUNTO DE ENCUENTRO, CON LA TARJETA : 5489133210353841 EL 2025-03-19 </c:v>
                  </c:pt>
                  <c:pt idx="2112">
                    <c:v>Apple pay: COMPRA EN RemittVen, CON LA TARJETA : 5489133210353841 EL 2025-03-17 </c:v>
                  </c:pt>
                  <c:pt idx="2113">
                    <c:v>COMPRA EN SSR CASTELLO-GOYA., CON LA TARJETA : 5489133210353841 EL 2025-03-19 </c:v>
                  </c:pt>
                  <c:pt idx="2114">
                    <c:v>Apple pay: COMPRA EN PORTOSIN, CON LA TARJETA : 5489133210353841 EL 2025-03-19 </c:v>
                  </c:pt>
                  <c:pt idx="2115">
                    <c:v>Apple pay: COMPRA EN UBR* PENDING.UBER.COM, CON LA TARJETA : 5489133208122208 EL 2025-03-17 </c:v>
                  </c:pt>
                  <c:pt idx="2116">
                    <c:v>Apple pay: COMPRA EN SELLA BAKERY, CON LA TARJETA : 5489133208122208 EL 2025-03-20 </c:v>
                  </c:pt>
                  <c:pt idx="2117">
                    <c:v>Apple pay: COMPRA EN HIPERBAZAR, CON LA TARJETA : 5489133208122208 EL 2025-03-21 </c:v>
                  </c:pt>
                  <c:pt idx="2118">
                    <c:v>Apple pay: COMPRA EN PAPA JOHNS MORATALAZ, CON LA TARJETA : 5489133208122208 EL 2025-03-21 </c:v>
                  </c:pt>
                  <c:pt idx="2119">
                    <c:v>Apple pay: COMPRA EN SELLA BAKERY, CON LA TARJETA : 5489133208122208 EL 2025-03-21 </c:v>
                  </c:pt>
                  <c:pt idx="2120">
                    <c:v>Apple pay: COMPRA EN ALCAMPO S A MORATALAZ, CON LA TARJETA : 5489133208360204 EL 2025-03-21 </c:v>
                  </c:pt>
                  <c:pt idx="2121">
                    <c:v>Apple pay: COMPRA EN MERCADONA MANUEL MACHADO, CON LA TARJETA : 5489133208360204 EL 2025-03-21 </c:v>
                  </c:pt>
                  <c:pt idx="2122">
                    <c:v>RECIBO ORANGE ESPAGNE S.A. Nº RECIBO 0073 0100 755 CKFHCDT REF. MANDATO OSP202308KENAN02276921506 </c:v>
                  </c:pt>
                  <c:pt idx="2123">
                    <c:v>Apple pay: COMPRA EN MERCADONA MANUEL MACHADO, CON LA TARJETA : 5489133208122208 EL 2025-03-22 </c:v>
                  </c:pt>
                  <c:pt idx="2124">
                    <c:v>Apple pay: COMPRA EN HIPERBAZAR, CON LA TARJETA : 5489133208122208 EL 2025-03-22 </c:v>
                  </c:pt>
                  <c:pt idx="2125">
                    <c:v>Apple pay: COMPRA EN TACHIRA FOOD, CON LA TARJETA : 5489133210353841 EL 2025-03-22 </c:v>
                  </c:pt>
                  <c:pt idx="2126">
                    <c:v>Apple pay: COMPRA EN HIPERBAZAR, CON LA TARJETA : 5489133210353841 EL 2025-03-22 </c:v>
                  </c:pt>
                  <c:pt idx="2127">
                    <c:v>Apple pay: COMPRA EN ALCAMPO S A MORATALAZ, CON LA TARJETA : 5489133210353841 EL 2025-03-22 </c:v>
                  </c:pt>
                  <c:pt idx="2128">
                    <c:v>Apple pay: COMPRA EN PUNTO DE ENCUENTRO, CON LA TARJETA : 5489133210353841 EL 2025-03-23 </c:v>
                  </c:pt>
                  <c:pt idx="2129">
                    <c:v>Apple pay: COMPRA EN LA CASA DE LAS AZOTEAS, CON LA TARJETA : 5489133210353841 EL 2025-03-23 </c:v>
                  </c:pt>
                  <c:pt idx="2130">
                    <c:v>COMISION POR COMPRAS REALIZADAS EN MONEDA NO EURO </c:v>
                  </c:pt>
                  <c:pt idx="2131">
                    <c:v>TRANSFERENCIA A FAVOR DE IBKR CONCEPTO: Inversiones Hermana e Hij </c:v>
                  </c:pt>
                  <c:pt idx="2132">
                    <c:v>Apple pay: COMPRA EN IKEA GOYA HFB, CON LA TARJETA : 5489133208122208 EL 2025-03-24 </c:v>
                  </c:pt>
                  <c:pt idx="2133">
                    <c:v>Apple pay: COMPRA EN SELLA BAKERY, CON LA TARJETA : 5489133208122208 EL 2025-03-24 </c:v>
                  </c:pt>
                  <c:pt idx="2134">
                    <c:v>Apple pay: COMPRA EN MERCADONA MANUEL MACHADO, CON LA TARJETA : 5489133208360204 EL 2025-03-24 </c:v>
                  </c:pt>
                  <c:pt idx="2135">
                    <c:v>COMPRA EN OPENAI *CHATGPT SUBSCR, CON LA TARJETA : 5489133208360204 EL 2025-03-20 </c:v>
                  </c:pt>
                  <c:pt idx="2136">
                    <c:v>Google pay: COMPRA EN ALCAMPO S A MORATALAZ, CON LA TARJETA : 5489133208360204 EL 2025-03-24 </c:v>
                  </c:pt>
                  <c:pt idx="2137">
                    <c:v>Apple pay: COMPRA EN PORTOSIN, CON LA TARJETA : 5489133210353841 EL 2025-03-24 </c:v>
                  </c:pt>
                  <c:pt idx="2138">
                    <c:v>Apple pay: COMPRA EN SELLA BAKERY, CON LA TARJETA : 5489133208122208 EL 2025-03-25 </c:v>
                  </c:pt>
                  <c:pt idx="2139">
                    <c:v>Apple pay: COMPRA EN MERCADONA MANUEL MACHADO, CON LA TARJETA : 5489133208360204 EL 2025-03-25 </c:v>
                  </c:pt>
                  <c:pt idx="2140">
                    <c:v>Apple pay: COMPRA EN ALCAMPO S A MORATALAZ, CON LA TARJETA : 5489133208360204 EL 2025-03-25 </c:v>
                  </c:pt>
                  <c:pt idx="2141">
                    <c:v>Google pay: COMPRA EN FARMACIA LA PAZ, CON LA TARJETA : 5489133208360204 EL 2025-03-25 </c:v>
                  </c:pt>
                  <c:pt idx="2142">
                    <c:v>Apple pay: COMPRA EN SELLA BAKERY, CON LA TARJETA : 5489133208360204 EL 2025-03-25 </c:v>
                  </c:pt>
                  <c:pt idx="2143">
                    <c:v>Apple pay: COMPRA EN SQ *545 CAPITAL MADRID, CON LA TARJETA : 5489133210353841 EL 2025-03-23 </c:v>
                  </c:pt>
                  <c:pt idx="2144">
                    <c:v>Apple pay: COMPRA EN KTUIN SISTEMAS INFORMATIC, CON LA TARJETA : 5489133210353841 EL 2025-03-25 </c:v>
                  </c:pt>
                  <c:pt idx="2145">
                    <c:v>Apple pay: COMPRA EN PORTOSIN, CON LA TARJETA : 5489133210353841 EL 2025-03-25 </c:v>
                  </c:pt>
                  <c:pt idx="2146">
                    <c:v>Apple pay: COMPRA EN SELLA BAKERY, CON LA TARJETA : 5489133208122208 EL 2025-03-26 </c:v>
                  </c:pt>
                  <c:pt idx="2147">
                    <c:v>Google pay: COMPRA EN FARMACIA USANO, CON LA TARJETA : 5489133208360204 EL 2025-03-26 </c:v>
                  </c:pt>
                  <c:pt idx="2148">
                    <c:v>Apple pay: COMPRA EN PORTOSIN, CON LA TARJETA : 5489133210353841 EL 2025-03-26 </c:v>
                  </c:pt>
                  <c:pt idx="2149">
                    <c:v>Apple pay: COMPRA EN SELLA BAKERY, CON LA TARJETA : 5489133208122208 EL 2025-03-27 </c:v>
                  </c:pt>
                  <c:pt idx="2150">
                    <c:v>Apple pay: COMPRA EN ALCAMPO S A MORATALAZ, CON LA TARJETA : 5489133208360204 EL 2025-03-27 </c:v>
                  </c:pt>
                  <c:pt idx="2151">
                    <c:v>BIZUM A FAVOR DE JOHANA KARILIN POVEDA ORTEGA CONCEPTO: milhojas con azúcar </c:v>
                  </c:pt>
                  <c:pt idx="2152">
                    <c:v>Apple pay: COMPRA EN MERCADONA MANUEL MACHADO, CON LA TARJETA : 5489133208360204 EL 2025-03-27 </c:v>
                  </c:pt>
                  <c:pt idx="2153">
                    <c:v>Apple pay: COMPRA EN CIBER LOCUTORIO VINATEROS, CON LA TARJETA : 5489133210353841 EL 2025-03-27 </c:v>
                  </c:pt>
                  <c:pt idx="2154">
                    <c:v>Apple pay: COMPRA EN MERCADONA MANUEL MACHADO, CON LA TARJETA : 5489133210353841 EL 2025-03-27 </c:v>
                  </c:pt>
                  <c:pt idx="2155">
                    <c:v>Apple pay: COMPRA EN FLORISTERIA MORATALAZ, CON LA TARJETA : 5489133210353841 EL 2025-03-27 </c:v>
                  </c:pt>
                  <c:pt idx="2156">
                    <c:v>TRANSFERENCIA A FAVOR DE Jesús Gonzalez </c:v>
                  </c:pt>
                  <c:pt idx="2157">
                    <c:v>Apple pay: COMPRA EN KIOSKO RETIRO, CON LA TARJETA : 5489133208122208 EL 2025-03-28 </c:v>
                  </c:pt>
                  <c:pt idx="2158">
                    <c:v>Apple pay: COMPRA EN CAFETERIA VIPS GENOVA, CON LA TARJETA : 5489133208122208 EL 2025-03-28 </c:v>
                  </c:pt>
                  <c:pt idx="2159">
                    <c:v>Apple pay: COMPRA EN MERCADONA MANUEL MACHADO, CON LA TARJETA : 5489133208360204 EL 2025-03-28 </c:v>
                  </c:pt>
                  <c:pt idx="2160">
                    <c:v>COMPRA EN APP CRTM, CON LA TARJETA : 5489133208360204 EL 2025-03-28 </c:v>
                  </c:pt>
                  <c:pt idx="2161">
                    <c:v>RECIBO TotalEnergies ClientesSAU Nº RECIBO 0073 0100 755 CKHGTNR REF. MANDATO NCESIGS241020230000000</c:v>
                  </c:pt>
                  <c:pt idx="2162">
                    <c:v>Apple pay: COMPRA EN MERCADONA MANUEL MACHADO, CON LA TARJETA : 5489133208360204 EL 2025-03-29 </c:v>
                  </c:pt>
                  <c:pt idx="2163">
                    <c:v>Apple pay: COMPRA EN PUNTO DE ENCUENTRO, CON LA TARJETA : 5489133210353841 EL 2025-03-29 </c:v>
                  </c:pt>
                  <c:pt idx="2164">
                    <c:v>Apple pay: COMPRA EN HIPERBAZAR, CON LA TARJETA : 5489133210353841 EL 2025-03-29 </c:v>
                  </c:pt>
                  <c:pt idx="2165">
                    <c:v>Apple pay: COMPRA EN PANIFICADORA TACHIRA, CON LA TARJETA : 5489133210353841 EL 2025-03-29 </c:v>
                  </c:pt>
                  <c:pt idx="2166">
                    <c:v>Google pay: COMPRA EN ALCAMPO S A MORATALAZ, CON LA TARJETA : 5489133208360204 EL 2025-03-30 </c:v>
                  </c:pt>
                  <c:pt idx="2167">
                    <c:v>Apple pay: COMPRA EN KIOSCO HELADOS NASMA, CON LA TARJETA : 5489133210353841 EL 2025-03-30 </c:v>
                  </c:pt>
                  <c:pt idx="2168">
                    <c:v>Apple pay: COMPRA EN EMPANADISH HORTALEZA, CON LA TARJETA : 5489133210353841 EL 2025-03-30 </c:v>
                  </c:pt>
                  <c:pt idx="2169">
                    <c:v>Apple pay: COMPRA EN SAMBA GLOBAL, CON LA TARJETA : 5489133210353841 EL 2025-03-30 </c:v>
                  </c:pt>
                  <c:pt idx="2170">
                    <c:v>Apple pay: COMPRA EN SPRINGFIELD, CON LA TARJETA : 5489133210353841 EL 2025-03-30 </c:v>
                  </c:pt>
                  <c:pt idx="2171">
                    <c:v>Apple pay: COMPRA EN MATAKO, CON LA TARJETA : 5489133210353841 EL 2025-03-30 </c:v>
                  </c:pt>
                  <c:pt idx="2172">
                    <c:v>TRANSFERENCIA A FAVOR DE IBKR CONCEPTO: U6384508 / NICOLAS D Perez </c:v>
                  </c:pt>
                  <c:pt idx="2173">
                    <c:v>Apple pay: COMPRA EN SELLA BAKERY, CON LA TARJETA : 5489133208122208 EL 2025-03-31 </c:v>
                  </c:pt>
                  <c:pt idx="2174">
                    <c:v>Apple pay: COMPRA EN PORTOSIN, CON LA TARJETA : 5489133210353841 EL 2025-03-31 </c:v>
                  </c:pt>
                  <c:pt idx="2175">
                    <c:v>Apple pay: COMPRA EN LOS TORREZNOS. CON LA TARJETA : 5489133210353841 EL 2025-03-31 </c:v>
                  </c:pt>
                  <c:pt idx="2176">
                    <c:v>RECIBO SANITAS S A DE SEGUROS Nº RECIBO 0073 0100 755 CKGMYCN REF MANDATO 800018385362 </c:v>
                  </c:pt>
                  <c:pt idx="2177">
                    <c:v>RECIBO DREAMFIT MORATALAZ Nº RECIBO 0073 0100 755 CKHKMMN REF MANDATO 00009588710100835299698700000</c:v>
                  </c:pt>
                  <c:pt idx="2178">
                    <c:v>Apple pay: COMPRA EN SELLA BAKERY. CON LA TARJETA : 5489133208122208 EL 2025-04-01 </c:v>
                  </c:pt>
                  <c:pt idx="2179">
                    <c:v>RECIBO CAIXABANK PAYMENTS CONSUMER. Efc. E Nº RECIBO 0073 0100 755 CKJGTGB REF MANDATO 202309651</c:v>
                  </c:pt>
                  <c:pt idx="2180">
                    <c:v>Apple pay: COMPRA EN PORTOSIN. CON LA TARJETA : 5489133210353841 EL 2025-04-01 </c:v>
                  </c:pt>
                  <c:pt idx="2181">
                    <c:v>RECIBO Naturgy Clientes. SAU Nº RECIBO 0073 0100 755 CKKMLVH REF MANDATO 000000259696 </c:v>
                  </c:pt>
                  <c:pt idx="2182">
                    <c:v>Apple pay: COMPRA EN SELLA BAKERY. CON LA TARJETA : 5489133210353841 EL 2025-04-02 </c:v>
                  </c:pt>
                  <c:pt idx="2183">
                    <c:v>Apple pay: COMPRA EN PORTOSIN. CON LA TARJETA : 5489133210353841 EL 2025-04-02 </c:v>
                  </c:pt>
                  <c:pt idx="2184">
                    <c:v>COMPRA EN APP CRTM. CON LA TARJETA : 5489133208360204 EL 2025-04-03 </c:v>
                  </c:pt>
                  <c:pt idx="2185">
                    <c:v>Apple pay: COMPRA EN SELLA BAKERY. CON LA TARJETA : 5489133208122208 EL 2025-04-03 </c:v>
                  </c:pt>
                  <c:pt idx="2186">
                    <c:v>Apple pay: COMPRA EN CREPES &amp; WAFFLES. CON LA TARJETA : 5489133210353841 EL 2025-04-03 </c:v>
                  </c:pt>
                  <c:pt idx="2187">
                    <c:v>Apple pay: COMPRA EN PORTOSIN. CON LA TARJETA : 5489133210353841 EL 2025-04-03 </c:v>
                  </c:pt>
                  <c:pt idx="2188">
                    <c:v>Apple pay: COMPRA EN SELLA BAKERY. CON LA TARJETA : 5489133208122208 EL 2025-04-04 </c:v>
                  </c:pt>
                  <c:pt idx="2189">
                    <c:v>Apple pay: COMPRA EN TIERRA SAGASTA. CON LA TARJETA : 5489133210353841 EL 2025-04-04 </c:v>
                  </c:pt>
                  <c:pt idx="2190">
                    <c:v>Apple pay: COMPRA EN MCVILA. CON LA TARJETA : 5489133210353841 EL 2025-04-04 </c:v>
                  </c:pt>
                  <c:pt idx="2191">
                    <c:v>Apple pay: COMPRA EN BORN AND GLAZED. CON LA TARJETA : 5489133210353841 EL 2025-04-04 </c:v>
                  </c:pt>
                  <c:pt idx="2192">
                    <c:v>Apple pay: COMPRA EN HUMO POLLOS A LA BRASA. CON LA TARJETA : 5489133210353841 EL 2025-04-04 </c:v>
                  </c:pt>
                  <c:pt idx="2193">
                    <c:v>Apple pay: COMPRA EN PORTOSIN. CON LA TARJETA : 5489133210353841 EL 2025-04-04 </c:v>
                  </c:pt>
                  <c:pt idx="2194">
                    <c:v>Apple pay: COMPRA EN MERCADONA MANUEL MACHADO. CON LA TARJETA : 5489133208360204 EL 2025-04-05 </c:v>
                  </c:pt>
                  <c:pt idx="2195">
                    <c:v>Apple pay: COMPRA EN CASA DANI TERRAZA. CON LA TARJETA : 5489133208122208 EL 2025-04-05 </c:v>
                  </c:pt>
                  <c:pt idx="2196">
                    <c:v>Apple pay: COMPRA EN STARBUCKS MENENDEZ PELAYO. CON LA TARJETA : 5489133210353841 EL 2025-04-05 </c:v>
                  </c:pt>
                  <c:pt idx="2197">
                    <c:v>Apple pay: COMPRA EN HELADOS MAISON GLACE ESPA. CON LA TARJETA : 5489133210353841 EL 2025-04-05 </c:v>
                  </c:pt>
                  <c:pt idx="2198">
                    <c:v>Apple pay: COMPRA EN ALCAMPO S A MORATALAZ. CON LA TARJETA : 5489133210353841 EL 2025-04-06 </c:v>
                  </c:pt>
                  <c:pt idx="2199">
                    <c:v>Apple pay: COMPRA EN ALCAMPO S A MORATALAZ. CON LA TARJETA : 5489133208360204 EL 2025-04-07 </c:v>
                  </c:pt>
                  <c:pt idx="2200">
                    <c:v>Apple pay: COMPRA EN SELLA BAKERY. CON LA TARJETA : 5489133208122208 EL 2025-04-07 </c:v>
                  </c:pt>
                  <c:pt idx="2201">
                    <c:v>Apple pay: COMPRA EN RemittVen. CON LA TARJETA : 5489133210353841 EL 2025-04-04 </c:v>
                  </c:pt>
                  <c:pt idx="2202">
                    <c:v>Apple pay: COMPRA EN SQ *ESCOTA SERVICIOS I. CON LA TARJETA : 5489133210353841 EL 2025-04-03 </c:v>
                  </c:pt>
                  <c:pt idx="2203">
                    <c:v>Apple pay: COMPRA EN PORTOSIN. CON LA TARJETA : 5489133210353841 EL 2025-04-07 </c:v>
                  </c:pt>
                  <c:pt idx="2204">
                    <c:v>Apple pay: COMPRA EN SELLA BAKERY. CON LA TARJETA : 5489133208122208 EL 2025-04-08 </c:v>
                  </c:pt>
                  <c:pt idx="2205">
                    <c:v>Apple pay: COMPRA EN UBER * EATS PENDING. CON LA TARJETA : 5489133210353841 EL 2025-04-06 </c:v>
                  </c:pt>
                  <c:pt idx="2206">
                    <c:v>BIZUM A FAVOR DE LAURA MORENA VARANESE CONCEPTO: logistica papas </c:v>
                  </c:pt>
                  <c:pt idx="2207">
                    <c:v>BIZUM A FAVOR DE JENNY RODRIGUES ALVES CONCEPTO: mercado y pantalón </c:v>
                  </c:pt>
                  <c:pt idx="2208">
                    <c:v>Apple pay: COMPRA EN MANOLO BAKES. CON LA TARJETA : 5489133210353841 EL 2025-04-09 </c:v>
                  </c:pt>
                  <c:pt idx="2209">
                    <c:v>Apple pay: COMPRA EN KFC MORATALAZ 124. CON LA TARJETA : 5489133210353841 EL 2025-04-09 </c:v>
                  </c:pt>
                  <c:pt idx="2210">
                    <c:v>Apple pay: COMPRA EN SELLA BAKERY. CON LA TARJETA : 5489133210353841 EL 2025-04-09 </c:v>
                  </c:pt>
                  <c:pt idx="2211">
                    <c:v>Apple pay: COMPRA EN PORTOSIN. CON LA TARJETA : 5489133210353841 EL 2025-04-09 </c:v>
                  </c:pt>
                  <c:pt idx="2212">
                    <c:v>Apple pay: COMPRA EN SHUSI MATAKO. CON LA TARJETA : 5489133208122208 EL 2025-04-10 </c:v>
                  </c:pt>
                  <c:pt idx="2213">
                    <c:v>Apple pay: COMPRA EN SELLA BAKERY. CON LA TARJETA : 5489133208122208 EL 2025-04-10 </c:v>
                  </c:pt>
                  <c:pt idx="2214">
                    <c:v>Apple pay: COMPRA EN PORTOSIN. CON LA TARJETA : 5489133210353841 EL 2025-04-10 </c:v>
                  </c:pt>
                  <c:pt idx="2215">
                    <c:v>COMISION POR COMPRAS REALIZADAS EN MONEDA NO EURO </c:v>
                  </c:pt>
                  <c:pt idx="2216">
                    <c:v>Apple pay: COMPRA EN STARBUCKS - GOYA 73. CON LA TARJETA : 5489133208122208 EL 2025-04-11 </c:v>
                  </c:pt>
                  <c:pt idx="2217">
                    <c:v>Apple pay: COMPRA EN GOYA 18. CON LA TARJETA : 5489133208122208 EL 2025-04-11 </c:v>
                  </c:pt>
                  <c:pt idx="2218">
                    <c:v>Apple pay: COMPRA EN DIVORARE GOYA. CON LA TARJETA : 5489133210353841 EL 2025-04-11 </c:v>
                  </c:pt>
                  <c:pt idx="2219">
                    <c:v>Apple pay: COMPRA EN JOBJELLYIO. CON LA TARJETA : 5489133210353841 EL 2025-04-09 </c:v>
                  </c:pt>
                  <c:pt idx="2220">
                    <c:v>Apple pay: COMPRA EN FORNET CASTELLO 32. CON LA TARJETA : 5489133210353841 EL 2025-04-11 </c:v>
                  </c:pt>
                  <c:pt idx="2221">
                    <c:v>Apple pay: COMPRA EN SELLA BAKERY. CON LA TARJETA : 5489133210353841 EL 2025-04-11 </c:v>
                  </c:pt>
                  <c:pt idx="2222">
                    <c:v>Apple pay: COMPRA EN PORTOSIN. CON LA TARJETA : 5489133210353841 EL 2025-04-11 </c:v>
                  </c:pt>
                  <c:pt idx="2223">
                    <c:v>Apple pay: COMPRA EN ALCAMPO S A MORATALAZ, CON LA TARJETA : 5489133208360204 EL 2025-04-12 </c:v>
                  </c:pt>
                  <c:pt idx="2224">
                    <c:v>Apple pay: COMPRA EN MERCADONA MANUEL MACHADO, CON LA TARJETA : 5489133208360204 EL 2025-04-12 </c:v>
                  </c:pt>
                  <c:pt idx="2225">
                    <c:v>Apple pay: COMPRA EN GROSSO NAPOLETANO, CON LA TARJETA : 5489133210353841 EL 2025-04-12 </c:v>
                  </c:pt>
                  <c:pt idx="2226">
                    <c:v>Apple pay: COMPRA EN ALCAMPO S A MORATALAZ, CON LA TARJETA : 5489133210353841 EL 2025-04-12 </c:v>
                  </c:pt>
                  <c:pt idx="2227">
                    <c:v>Apple pay: COMPRA EN MANOLO BAKES, CON LA TARJETA : 5489133210353841 EL 2025-04-12 </c:v>
                  </c:pt>
                  <c:pt idx="2228">
                    <c:v>Apple pay: COMPRA EN MCDONALDS-MORATALAZ, CON LA TARJETA : 5489133210353841 EL 2025-04-12 </c:v>
                  </c:pt>
                  <c:pt idx="2229">
                    <c:v>Apple pay: COMPRA EN ALCAMPO S A MORATALAZ, CON LA TARJETA : 5489133208122208 EL 2025-04-12 </c:v>
                  </c:pt>
                  <c:pt idx="2230">
                    <c:v>Apple pay: COMPRA EN ALAMEDA PELUQUERO, CON LA TARJETA : 5489133208122208 EL 2025-04-12 </c:v>
                  </c:pt>
                  <c:pt idx="2231">
                    <c:v>Apple pay: COMPRA EN ALCAMPO S A MORATALAZ, CON LA TARJETA : 5489133208360204 EL 2025-04-13 </c:v>
                  </c:pt>
                  <c:pt idx="2232">
                    <c:v>alcampo s a moratalaz</c:v>
                  </c:pt>
                  <c:pt idx="2233">
                    <c:v>mcdonalds-moratalaz</c:v>
                  </c:pt>
                  <c:pt idx="2234">
                    <c:v>Apple pay: COMPRA EN MERCADONA MANUEL MACHADO, CON LA TARJETA : 5489133208360204 EL 2025-04-14 </c:v>
                  </c:pt>
                  <c:pt idx="2235">
                    <c:v>Apple pay: COMPRA EN SELLA BAKERY, CON LA TARJETA : 5489133208122208 EL 2025-04-14 </c:v>
                  </c:pt>
                  <c:pt idx="2236">
                    <c:v>portosin</c:v>
                  </c:pt>
                  <c:pt idx="2237">
                    <c:v>mcdonalds-moratalaz</c:v>
                  </c:pt>
                  <c:pt idx="2238">
                    <c:v>COMPRA EN APPLE.COM/BILL, CON LA TARJETA : 5489133208360204 EL 2025-04-13 </c:v>
                  </c:pt>
                  <c:pt idx="2239">
                    <c:v>Apple pay: COMPRA EN UBER * EATS PENDING, CON LA TARJETA : 5489133210353841 EL 2025-04-13 </c:v>
                  </c:pt>
                  <c:pt idx="2240">
                    <c:v>RECIBO IBERIA CARDS Nº RECIBO 0073 0100 755 CKPCJJB REF. MANDATO 000010295927 </c:v>
                  </c:pt>
                  <c:pt idx="2241">
                    <c:v>Apple pay: COMPRA EN SELLA BAKERY, CON LA TARJETA : 5489133208122208 EL 2025-04-15 </c:v>
                  </c:pt>
                  <c:pt idx="2242">
                    <c:v>portosin</c:v>
                  </c:pt>
                  <c:pt idx="2243">
                    <c:v>veneta gelato italiano</c:v>
                  </c:pt>
                  <c:pt idx="2244">
                    <c:v>BIZUM A FAVOR DE JENNY RODRIGUES ALVES CONCEPTO: gasto </c:v>
                  </c:pt>
                  <c:pt idx="2245">
                    <c:v>Apple pay: COMPRA EN SELLA BAKERY, CON LA TARJETA : 5489133208122208 EL 2025-04-16 </c:v>
                  </c:pt>
                  <c:pt idx="2246">
                    <c:v>portosin</c:v>
                  </c:pt>
                  <c:pt idx="2247">
                    <c:v>bam labs</c:v>
                  </c:pt>
                  <c:pt idx="2248">
                    <c:v>punto de encuentro</c:v>
                  </c:pt>
                  <c:pt idx="2249">
                    <c:v>balbisiana</c:v>
                  </c:pt>
                  <c:pt idx="2250">
                    <c:v>madreamiga</c:v>
                  </c:pt>
                  <c:pt idx="2251">
                    <c:v>la duquesita orama</c:v>
                  </c:pt>
                  <c:pt idx="2252">
                    <c:v>conde de peãalver (m)</c:v>
                  </c:pt>
                  <c:pt idx="2253">
                    <c:v>pasteleria mallorca</c:v>
                  </c:pt>
                  <c:pt idx="2254">
                    <c:v>el corte ingles-departam.</c:v>
                  </c:pt>
                  <c:pt idx="2255">
                    <c:v>la casa de las azoteas</c:v>
                  </c:pt>
                  <c:pt idx="2256">
                    <c:v>Apple pay: COMPRA EN ALCAMPO S A MORATALAZ, CON LA TARJETA : 5489133208360204 EL 2025-04-18 </c:v>
                  </c:pt>
                  <c:pt idx="2257">
                    <c:v>Apple pay: COMPRA EN VIENA CAPELLANES GOYA, CON LA TARJETA : 5489133210353841 EL 2025-04-18 </c:v>
                  </c:pt>
                  <c:pt idx="2258">
                    <c:v>matako</c:v>
                  </c:pt>
                  <c:pt idx="2259">
                    <c:v>veneta gelato italiano</c:v>
                  </c:pt>
                  <c:pt idx="2260">
                    <c:v>Apple pay: COMPRA EN MERCADONA MANUEL MACHADO, CON LA TARJETA : 5489133208360204 EL 2025-04-19 </c:v>
                  </c:pt>
                  <c:pt idx="2261">
                    <c:v>Apple pay: COMPRA EN CARNICERIA ALONSO - MANUE, CON LA TARJETA : 5489133208360204 EL 2025-04-19 </c:v>
                  </c:pt>
                  <c:pt idx="2262">
                    <c:v>Apple pay: COMPRA EN ALCAMPO28029-VAGUADA, CON LA TARJETA : 5489133210353841 EL 2025-04-19 </c:v>
                  </c:pt>
                  <c:pt idx="2263">
                    <c:v>Apple pay: COMPRA EN FLYING TIGER COPENHAGEN, CON LA TARJETA : 5489133208122208 EL 2025-04-19 </c:v>
                  </c:pt>
                  <c:pt idx="2264">
                    <c:v>Apple pay: COMPRA EN HAWKERS LA VAGUADA, CON LA TARJETA : 5489133208122208 EL 2025-04-19 </c:v>
                  </c:pt>
                  <c:pt idx="2265">
                    <c:v>kfc vaguada</c:v>
                  </c:pt>
                  <c:pt idx="2266">
                    <c:v>alcampo s a moratalaz</c:v>
                  </c:pt>
                  <c:pt idx="2267">
                    <c:v>alcampo28029-vaguada</c:v>
                  </c:pt>
                  <c:pt idx="2268">
                    <c:v>Apple pay: COMPRA EN ALCAMPO S A MORATALAZ, CON LA TARJETA : 5489133208360204 EL 2025-04-20 </c:v>
                  </c:pt>
                  <c:pt idx="2269">
                    <c:v>balbisiana</c:v>
                  </c:pt>
                  <c:pt idx="2270">
                    <c:v>Apple pay: COMPRA EN PRIMARK LA VAGUADA, CON LA TARJETA : 5489133208122208 EL 2025-04-19 </c:v>
                  </c:pt>
                  <c:pt idx="2271">
                    <c:v>Apple pay: COMPRA EN SELLA BAKERY, CON LA TARJETA : 5489133208122208 EL 2025-04-21 </c:v>
                  </c:pt>
                  <c:pt idx="2272">
                    <c:v>COMISION POR COMPRAS REALIZADAS EN MONEDA NO EURO </c:v>
                  </c:pt>
                  <c:pt idx="2273">
                    <c:v>COMPRA EN OPENAI *CHATGPT SUBSCR, CON LA TARJETA : 5489133208360204 EL 2025-04-20 </c:v>
                  </c:pt>
                  <c:pt idx="2274">
                    <c:v>COMPRA EN WWW.AMAZON.* RA84I8174, CON LA TARJETA : 5489133210353841 EL 2025-04-20 </c:v>
                  </c:pt>
                  <c:pt idx="2275">
                    <c:v>Apple pay: COMPRA EN SELLA BAKERY, CON LA TARJETA : 5489133208122208 EL 2025-04-22 </c:v>
                  </c:pt>
                  <c:pt idx="2276">
                    <c:v>Apple pay: COMPRA EN SELLA BAKERY, CON LA TARJETA : 5489133208122208 EL 2025-04-23 </c:v>
                  </c:pt>
                  <c:pt idx="2277">
                    <c:v>BIZUM A FAVOR DE JENNY RODRIGUES ALVES CONCEPTO: medicinas </c:v>
                  </c:pt>
                  <c:pt idx="2278">
                    <c:v>TRANSFERENCIA A FAVOR DE IBKR CONCEPTO: Inversiones Hermana e Hij </c:v>
                  </c:pt>
                  <c:pt idx="2279">
                    <c:v>RECIBO ORANGE ESPAGNE S.A. Nº RECIBO 0073 0100 755 CKQHHYX REF. MANDATO OSP202308KENAN02276921506 </c:v>
                  </c:pt>
                  <c:pt idx="2280">
                    <c:v>Apple pay: COMPRA EN SELLA BAKERY, CON LA TARJETA : 5489133208122208 EL 2025-04-24 </c:v>
                  </c:pt>
                  <c:pt idx="2281">
                    <c:v>COMISION POR COMPRAS REALIZADAS EN MONEDA NO EURO </c:v>
                  </c:pt>
                  <c:pt idx="2282">
                    <c:v>Apple pay: COMPRA EN MERCADONA MANUEL MACHADO, CON LA TARJETA : 5489133208360204 EL 2025-04-25 </c:v>
                  </c:pt>
                  <c:pt idx="2283">
                    <c:v>COMPRA EN UBER *ONE, CON LA TARJETA : 5489133208360204 EL 2025-04-23 </c:v>
                  </c:pt>
                  <c:pt idx="2284">
                    <c:v>COMPRA EN UBER *TRIP HELP.UBER.C, CON LA TARJETA : 5489133210353841 EL 2025-04-23 </c:v>
                  </c:pt>
                  <c:pt idx="2285">
                    <c:v>Apple pay: COMPRA EN MARIA CROQUETAS, CON LA TARJETA : 5489133208122208 EL 2025-04-25 </c:v>
                  </c:pt>
                  <c:pt idx="2286">
                    <c:v>Apple pay: COMPRA EN SELLA BAKERY, CON LA TARJETA : 5489133208122208 EL 2025-04-25 </c:v>
                  </c:pt>
                  <c:pt idx="2287">
                    <c:v>Apple pay: COMPRA EN ALCAMPO S A MORATALAZ, CON LA TARJETA : 5489133208360204 EL 2025-04-26 </c:v>
                  </c:pt>
                  <c:pt idx="2288">
                    <c:v>Apple pay: COMPRA EN MERCADONA MANUEL MACHADO, CON LA TARJETA : 5489133208360204 EL 2025-04-26 </c:v>
                  </c:pt>
                  <c:pt idx="2289">
                    <c:v>baden baden corner</c:v>
                  </c:pt>
                  <c:pt idx="2290">
                    <c:v>cervezas murmar sl</c:v>
                  </c:pt>
                  <c:pt idx="2291">
                    <c:v>churreria la mejor</c:v>
                  </c:pt>
                  <c:pt idx="2292">
                    <c:v>sumup  *joint brewing</c:v>
                  </c:pt>
                  <c:pt idx="2293">
                    <c:v>ruta del lupulo,s.l.</c:v>
                  </c:pt>
                  <c:pt idx="2294">
                    <c:v>Apple pay: COMPRA EN ALCAMPO S A MORATALAZ, CON LA TARJETA : 5489133208360204 EL 2025-04-27 </c:v>
                  </c:pt>
                  <c:pt idx="2295">
                    <c:v>matako</c:v>
                  </c:pt>
                  <c:pt idx="2296">
                    <c:v>bresca fuencarral</c:v>
                  </c:pt>
                  <c:pt idx="2297">
                    <c:v>TRANSFERENCIA A FAVOR DE Jesús Gonzalez </c:v>
                  </c:pt>
                  <c:pt idx="2298">
                    <c:v>portosin</c:v>
                  </c:pt>
                  <c:pt idx="2299">
                    <c:v>sella bakery</c:v>
                  </c:pt>
                  <c:pt idx="2300">
                    <c:v>Apple pay: COMPRA EN SELLA BAKERY, CON LA TARJETA : 5489133208122208 EL 2025-04-29 </c:v>
                  </c:pt>
                  <c:pt idx="2301">
                    <c:v>portosin - es</c:v>
                  </c:pt>
                  <c:pt idx="2302">
                    <c:v>con sazon maiquez - es</c:v>
                  </c:pt>
                  <c:pt idx="2303">
                    <c:v>starbucks - goya 73 - es</c:v>
                  </c:pt>
                  <c:pt idx="2304">
                    <c:v>TRANSFERENCIA A FAVOR DE IBKR CONCEPTO: U6384508 / NICOLAS D Perez </c:v>
                  </c:pt>
                  <c:pt idx="2305">
                    <c:v>Apple pay: COMPRA EN MERCADONA MANUEL MACHADO, CON LA TARJETA : 5489133208360204 EL 2025-04-30 </c:v>
                  </c:pt>
                  <c:pt idx="2306">
                    <c:v>COMPRA EN APP CRTM, CON LA TARJETA : 5489133208360204 EL 2025-04-30 </c:v>
                  </c:pt>
                  <c:pt idx="2307">
                    <c:v>RECIBO CAIXABANK PAYMENTS CONSUMER, E.f.c., E Nº RECIBO 0073 0100 755 CKSCSHT REF. MANDATO 202309651</c:v>
                  </c:pt>
                  <c:pt idx="2308">
                    <c:v>portosin - es</c:v>
                  </c:pt>
                  <c:pt idx="2309">
                    <c:v>bam labs - es</c:v>
                  </c:pt>
                  <c:pt idx="2310">
                    <c:v>sella bakery - es</c:v>
                  </c:pt>
                  <c:pt idx="2311">
                    <c:v>COMPRA EN UBER *EATS, CON LA TARJETA : 5489133208360204 EL 2025-04-29 </c:v>
                  </c:pt>
                  <c:pt idx="2312">
                    <c:v>Apple pay: COMPRA EN PANISHOP DE LOS VINATEROS, CON LA TARJETA : 5489133208360204 EL 2025-05-02 </c:v>
                  </c:pt>
                  <c:pt idx="2313">
                    <c:v>Apple pay: COMPRA EN ALCAMPO S A MORATALAZ, CON LA TARJETA : 5489133208360204 EL 2025-05-02 </c:v>
                  </c:pt>
                  <c:pt idx="2314">
                    <c:v>RECIBO DREAMFIT MORATALAZ Nº RECIBO 0073 0100 755 CKSQMVB REF. MANDATO 00009588710100835299698700000</c:v>
                  </c:pt>
                  <c:pt idx="2315">
                    <c:v>Apple pay: COMPRA EN FARMACIA PILAR SANCHEZ, CON LA TARJETA : 5489133210353841 EL 2025-05-02 </c:v>
                  </c:pt>
                  <c:pt idx="2316">
                    <c:v>Apple pay: COMPRA EN MERCADONA MANUEL MACHADO, CON LA TARJETA : 5489133208360204 EL 2025-05-03 </c:v>
                  </c:pt>
                  <c:pt idx="2317">
                    <c:v>Apple pay: COMPRA EN ALCAMPO S A MORATALAZ, CON LA TARJETA : 5489133208360204 EL 2025-05-04 </c:v>
                  </c:pt>
                  <c:pt idx="2318">
                    <c:v>COMPRA EN APP CRTM, CON LA TARJETA : 5489133208360204 EL 2025-05-04 </c:v>
                  </c:pt>
                  <c:pt idx="2319">
                    <c:v>BIZUM A FAVOR DE Gustavo Alejandro Olivo Valdez CONCEPTO: Italia Alemania </c:v>
                  </c:pt>
                  <c:pt idx="2320">
                    <c:v>Apple pay: COMPRA EN IKEA GOYA HFB, CON LA TARJETA : 5489133210353841 EL 2025-05-04 </c:v>
                  </c:pt>
                  <c:pt idx="2321">
                    <c:v>COMPRA EN UBER *EATS, CON LA TARJETA : 5489133208360204 EL 2025-05-03 </c:v>
                  </c:pt>
                  <c:pt idx="2322">
                    <c:v>RECIBO Naturgy Clientes, S.A.U. Nº RECIBO 0073 0100 755 CKVBKKM REF. MANDATO 000000259696 </c:v>
                  </c:pt>
                  <c:pt idx="2323">
                    <c:v>RECIBO SANITAS S A DE SEGUROS Nº RECIBO 0073 0100 755 CKRRKZT REF. MANDATO 800018385362 </c:v>
                  </c:pt>
                  <c:pt idx="2324">
                    <c:v>Apple pay: COMPRA EN TEPPANYAKYFISH, CON LA TARJETA : 5489133210353841 EL 2025-05-05 </c:v>
                  </c:pt>
                  <c:pt idx="2325">
                    <c:v>Apple pay: COMPRA EN PORTOSIN, CON LA TARJETA : 5489133210353841 EL 2025-05-05 </c:v>
                  </c:pt>
                  <c:pt idx="2326">
                    <c:v>COMISION POR COMPRAS REALIZADAS EN MONEDA NO EURO </c:v>
                  </c:pt>
                  <c:pt idx="2327">
                    <c:v>COMPRA EN USCUSTOMS ESTA APPL PM, CON LA TARJETA : 5489133208360204 EL 2025-05-04 </c:v>
                  </c:pt>
                  <c:pt idx="2328">
                    <c:v>Apple pay: COMPRA EN RemittVen, CON LA TARJETA : 5489133208360204 EL 2025-05-04 </c:v>
                  </c:pt>
                  <c:pt idx="2329">
                    <c:v>Apple pay: COMPRA EN NYX*TECNOTRON, CON LA TARJETA : 5489133208122208 EL 2025-05-04 </c:v>
                  </c:pt>
                  <c:pt idx="2330">
                    <c:v>Apple pay: COMPRA EN RemittVen, CON LA TARJETA : 5489133210353841 EL 2025-05-04 </c:v>
                  </c:pt>
                  <c:pt idx="2331">
                    <c:v>Apple pay: COMPRA EN SELLA BAKERY, CON LA TARJETA : 5489133210353841 EL 2025-05-06 </c:v>
                  </c:pt>
                  <c:pt idx="2332">
                    <c:v>Apple pay: COMPRA EN PORTOSIN, CON LA TARJETA : 5489133210353841 EL 2025-05-06 </c:v>
                  </c:pt>
                  <c:pt idx="2333">
                    <c:v>Apple pay: COMPRA EN MERCADONA MANUEL MACHADO, CON LA TARJETA : 5489133208360204 EL 2025-05-07 </c:v>
                  </c:pt>
                  <c:pt idx="2334">
                    <c:v>COMPRA EN UBER *EATS, CON LA TARJETA : 5489133208360204 EL 2025-05-04 </c:v>
                  </c:pt>
                  <c:pt idx="2335">
                    <c:v>COMPRA EN UBER *EATS, CON LA TARJETA : 5489133208360204 EL 2025-05-05 </c:v>
                  </c:pt>
                  <c:pt idx="2336">
                    <c:v>Apple pay: COMPRA EN SELLA BAKERY, CON LA TARJETA : 5489133208122208 EL 2025-05-07 </c:v>
                  </c:pt>
                  <c:pt idx="2337">
                    <c:v>COMPRA EN Hotel at Booking.com, CON LA TARJETA : 5489133210353841 EL 2025-05-04 </c:v>
                  </c:pt>
                  <c:pt idx="2338">
                    <c:v>COMPRA EN LOOMISP*LE SWEET, CON LA TARJETA : 5489133210353841 EL 2025-05-05 </c:v>
                  </c:pt>
                  <c:pt idx="2339">
                    <c:v>Apple pay: COMPRA EN SELLA BAKERY, CON LA TARJETA : 5489133210353841 EL 2025-05-07 </c:v>
                  </c:pt>
                  <c:pt idx="2340">
                    <c:v>Apple pay: COMPRA EN PORTOSIN, CON LA TARJETA : 5489133210353841 EL 2025-05-07 </c:v>
                  </c:pt>
                  <c:pt idx="2341">
                    <c:v>COMISION POR COMPRAS REALIZADAS EN MONEDA NO EURO </c:v>
                  </c:pt>
                  <c:pt idx="2342">
                    <c:v>Google pay: COMPRA EN FARMACIA LA PAZ, CON LA TARJETA : 5489133208360204 EL 2025-05-08 </c:v>
                  </c:pt>
                  <c:pt idx="2343">
                    <c:v>COMPRA EN UAHOTEL 73097933200858, CON LA TARJETA : 5489133210353841 EL 2025-05-04 </c:v>
                  </c:pt>
                  <c:pt idx="2344">
                    <c:v>Apple pay: COMPRA EN VENETA GELATO ITALIANO, CON LA TARJETA : 5489133210353841 EL 2025-05-08 </c:v>
                  </c:pt>
                  <c:pt idx="2345">
                    <c:v>Apple pay: COMPRA EN MAISON KAYSER ZURBANO, CON LA TARJETA : 5489133210353841 EL 2025-05-08 </c:v>
                  </c:pt>
                  <c:pt idx="2346">
                    <c:v>Apple pay: COMPRA EN SELLA BAKERY, CON LA TARJETA : 5489133210353841 EL 2025-05-09 </c:v>
                  </c:pt>
                  <c:pt idx="2347">
                    <c:v>Apple pay: COMPRA EN PORTOSIN, CON LA TARJETA : 5489133210353841 EL 2025-05-09 </c:v>
                  </c:pt>
                  <c:pt idx="2348">
                    <c:v>Apple pay: COMPRA EN GROSSO NAPOLETANO, CON LA TARJETA : 5489133210353841 EL 2025-05-09 </c:v>
                  </c:pt>
                  <c:pt idx="2349">
                    <c:v>Apple pay: COMPRA EN VVZR HOSTELERIA SL, CON LA TARJETA : 5489133208122208 EL 2025-05-09 </c:v>
                  </c:pt>
                  <c:pt idx="2350">
                    <c:v>COMPRA EN APP CRTM, CON LA TARJETA : 5489133208360204 EL 2025-05-09 </c:v>
                  </c:pt>
                  <c:pt idx="2351">
                    <c:v>COMPRA EN STARBUCKS COFFEE ALCALA, CON LA TARJETA : 5489133210353841 EL 2025-05-10 </c:v>
                  </c:pt>
                  <c:pt idx="2352">
                    <c:v>Apple pay: COMPRA EN GALLOCANTA TABERNAS, CON LA TARJETA : 5489133210353841 EL 2025-05-10 </c:v>
                  </c:pt>
                  <c:pt idx="2353">
                    <c:v>Apple pay: COMPRA EN RENFE CERCANIAS TNA 28 4, CON LA TARJETA : 5489133210353841 EL 2025-05-10 </c:v>
                  </c:pt>
                  <c:pt idx="2354">
                    <c:v>Apple pay: COMPRA EN HIPERBAZAR, CON LA TARJETA : 5489133208122208 EL 2025-05-10 </c:v>
                  </c:pt>
                  <c:pt idx="2355">
                    <c:v>Apple pay: COMPRA EN ALCAMPO S A MORATALAZ, CON LA TARJETA : 5489133208360204 EL 2025-05-10 </c:v>
                  </c:pt>
                  <c:pt idx="2356">
                    <c:v>Apple pay: COMPRA EN MERCADONA MANUEL MACHADO, CON LA TARJETA : 5489133208360204 EL 2025-05-10 </c:v>
                  </c:pt>
                  <c:pt idx="2357">
                    <c:v>Apple pay: COMPRA EN GALIPAN LA LATINA, CON LA TARJETA : 5489133210353841 EL 2025-05-11 </c:v>
                  </c:pt>
                  <c:pt idx="2358">
                    <c:v>Apple pay: COMPRA EN RESTAURANTE EL CAMAROTE, CON LA TARJETA : 5489133210353841 EL 2025-05-11 </c:v>
                  </c:pt>
                  <c:pt idx="2359">
                    <c:v>Apple pay: COMPRA EN MARIA PANDORA, CON LA TARJETA : 5489133210353841 EL 2025-05-11 </c:v>
                  </c:pt>
                  <c:pt idx="2360">
                    <c:v>Apple pay: COMPRA EN AURA SOUVENIRS, CON LA TARJETA : 5489133210353841 EL 2025-05-11 </c:v>
                  </c:pt>
                  <c:pt idx="2361">
                    <c:v>Apple pay: COMPRA EN HORNO LA SANTIAGUESA, CON LA TARJETA : 5489133210353841 EL 2025-05-11 </c:v>
                  </c:pt>
                  <c:pt idx="2362">
                    <c:v>Apple pay: COMPRA EN MERCADONA MANUEL MACHADO, CON LA TARJETA : 5489133210353841 EL 2025-05-12 </c:v>
                  </c:pt>
                  <c:pt idx="2363">
                    <c:v>COMPRA EN One Hundred Restrooms, CON LA TARJETA : 5489133210353841 EL 2025-05-10 </c:v>
                  </c:pt>
                  <c:pt idx="2364">
                    <c:v>TRANSFERENCIA A FAVOR DE ENVIVENCA CONCEPTO: Factura 341 </c:v>
                  </c:pt>
                  <c:pt idx="2365">
                    <c:v>Apple pay: COMPRA EN SELLA BAKERY, CON LA TARJETA : 5489133210353841 EL 2025-05-12 </c:v>
                  </c:pt>
                  <c:pt idx="2366">
                    <c:v>Apple pay: COMPRA EN PORTOSIN, CON LA TARJETA : 5489133210353841 EL 2025-05-12 </c:v>
                  </c:pt>
                  <c:pt idx="2367">
                    <c:v>Google pay: COMPRA EN MERCADONA MANUEL MACHADO, CON LA TARJETA : 5489133208360204 EL 2025-05-12 </c:v>
                  </c:pt>
                  <c:pt idx="2368">
                    <c:v>Apple pay: COMPRA EN SELLA BAKERY, CON LA TARJETA : 5489133210353841 EL 2025-05-13 </c:v>
                  </c:pt>
                  <c:pt idx="2369">
                    <c:v>Apple pay: COMPRA EN PORTOSIN, CON LA TARJETA : 5489133210353841 EL 2025-05-13 </c:v>
                  </c:pt>
                  <c:pt idx="2370">
                    <c:v>Apple pay: COMPRA EN TIGER GOYA,20, CON LA TARJETA : 5489133208122208 EL 2025-05-13 </c:v>
                  </c:pt>
                  <c:pt idx="2371">
                    <c:v>Apple pay: COMPRA EN MAISON KAYSER ZURBANO, CON LA TARJETA : 5489133210353841 EL 2025-05-14 </c:v>
                  </c:pt>
                  <c:pt idx="2372">
                    <c:v>Apple pay: COMPRA EN SELLA BAKERY, CON LA TARJETA : 5489133208122208 EL 2025-05-14 </c:v>
                  </c:pt>
                  <c:pt idx="2373">
                    <c:v>Apple pay: COMPRA EN TGTG bd2crqpt92tj0, CON LA TARJETA : 5489133210353841 EL 2025-05-14 </c:v>
                  </c:pt>
                  <c:pt idx="2374">
                    <c:v>Apple pay: COMPRA EN TGTG fkzyn5p0vz7d0, CON LA TARJETA : 5489133210353841 EL 2025-05-13 </c:v>
                  </c:pt>
                  <c:pt idx="2375">
                    <c:v>Apple pay: COMPRA EN MAISON KAYSER RETIRO, CON LA TARJETA : 5489133210353841 EL 2025-05-15 </c:v>
                  </c:pt>
                  <c:pt idx="2376">
                    <c:v>Apple pay: COMPRA EN FIVE GUYS SPAIN SL, CON LA TARJETA : 5489133210353841 EL 2025-05-15 </c:v>
                  </c:pt>
                  <c:pt idx="2377">
                    <c:v>Apple pay: COMPRA EN EL ENCUENTRO, CON LA TARJETA : 5489133210353841 EL 2025-05-15 </c:v>
                  </c:pt>
                  <c:pt idx="2378">
                    <c:v>Apple pay: COMPRA EN FARMACIA GUILLAMON RUIZ, CON LA TARJETA : 5489133210353841 EL 2025-05-15 </c:v>
                  </c:pt>
                  <c:pt idx="2379">
                    <c:v>Apple pay: COMPRA EN XIN HON COMPLEMENTOS SL, CON LA TARJETA : 5489133210353841 EL 2025-05-15 </c:v>
                  </c:pt>
                  <c:pt idx="2380">
                    <c:v>RECIBO IBERIA CARDS Nº RECIBO 0073 0100 755 CKYKXHV REF. MANDATO 000010295927 </c:v>
                  </c:pt>
                  <c:pt idx="2381">
                    <c:v>COMPRA EN APPLE.COM/BILL, CON LA TARJETA : 5489133208360204 EL 2025-05-13 </c:v>
                  </c:pt>
                  <c:pt idx="2382">
                    <c:v>Apple pay: COMPRA EN LOS HUEVOS DE LUCIO, CON LA TARJETA : 5489133210353841 EL 2025-05-16 </c:v>
                  </c:pt>
                  <c:pt idx="2383">
                    <c:v>Apple pay: COMPRA EN MESON DEL CHAMPI¥ON, CON LA TARJETA : 5489133210353841 EL 2025-05-16 </c:v>
                  </c:pt>
                  <c:pt idx="2384">
                    <c:v>Apple pay: COMPRA EN TABERNA LA COPLA, CON LA TARJETA : 5489133210353841 EL 2025-05-16 </c:v>
                  </c:pt>
                  <c:pt idx="2385">
                    <c:v>Apple pay: COMPRA EN CASA LABRA, CON LA TARJETA : 5489133210353841 EL 2025-05-16 </c:v>
                  </c:pt>
                  <c:pt idx="2386">
                    <c:v>COMPRA EN EL CORTE INGLES-DEPARTAM., CON LA TARJETA : 5489133210353841 EL 2025-05-16 </c:v>
                  </c:pt>
                  <c:pt idx="2387">
                    <c:v>Apple pay: COMPRA EN TAQUERIA TIKI TACO, CON LA TARJETA : 5489133210353841 EL 2025-05-16 </c:v>
                  </c:pt>
                  <c:pt idx="2388">
                    <c:v>Apple pay: COMPRA EN MARIA CROQUETAS, CON LA TARJETA : 5489133210353841 EL 2025-05-16 </c:v>
                  </c:pt>
                  <c:pt idx="2389">
                    <c:v>Apple pay: COMPRA EN BAM LABS, CON LA TARJETA : 5489133210353841 EL 2025-05-16 </c:v>
                  </c:pt>
                  <c:pt idx="2390">
                    <c:v>Apple pay: COMPRA EN PORTOSIN, CON LA TARJETA : 5489133210353841 EL 2025-05-16 </c:v>
                  </c:pt>
                  <c:pt idx="2391">
                    <c:v>Apple pay: COMPRA EN MERCADONA MANUEL MACHADO, CON LA TARJETA : 5489133208360204 EL 2025-05-16 </c:v>
                  </c:pt>
                  <c:pt idx="2392">
                    <c:v>Apple pay: COMPRA EN MERCADONA MANUEL MACHADO, CON LA TARJETA : 5489133210353841 EL 2025-05-17 </c:v>
                  </c:pt>
                  <c:pt idx="2393">
                    <c:v>COMPRA EN SFERA M RIVAS FUTURA, CON LA TARJETA : 5489133210353841 EL 2025-05-17 </c:v>
                  </c:pt>
                  <c:pt idx="2394">
                    <c:v>Apple pay: COMPRA EN ALEHOP 411 MADRID CC H2O, CON LA TARJETA : 5489133210353841 EL 2025-05-17 </c:v>
                  </c:pt>
                  <c:pt idx="2395">
                    <c:v>Apple pay: COMPRA EN METRO DE MADRID S.A., CON LA TARJETA : 5489133210353841 EL 2025-05-17 </c:v>
                  </c:pt>
                  <c:pt idx="2396">
                    <c:v>Apple pay: COMPRA EN ALCAMPO S A MORATALAZ, CON LA TARJETA : 5489133210353841 EL 2025-05-17 </c:v>
                  </c:pt>
                  <c:pt idx="2397">
                    <c:v>Apple pay: COMPRA EN MERCADONA MANUEL MACHADO, CON LA TARJETA : 5489133208360204 EL 2025-05-17 </c:v>
                  </c:pt>
                  <c:pt idx="2398">
                    <c:v>Google pay: COMPRA EN ALCAMPO S A MORATALAZ, CON LA TARJETA : 5489133208360204 EL 2025-05-17 </c:v>
                  </c:pt>
                  <c:pt idx="2399">
                    <c:v>Apple pay: COMPRA EN CIBER LOCUTORIO VINATEROS, CON LA TARJETA : 5489133210353841 EL 2025-05-18 </c:v>
                  </c:pt>
                  <c:pt idx="2400">
                    <c:v>Apple pay: COMPRA EN D PICNIC, CON LA TARJETA : 5489133210353841 EL 2025-05-18 </c:v>
                  </c:pt>
                  <c:pt idx="2401">
                    <c:v>Apple pay: COMPRA EN MATAKO, CON LA TARJETA : 5489133210353841 EL 2025-05-18 </c:v>
                  </c:pt>
                  <c:pt idx="2402">
                    <c:v>COMPRA EN AMAZON* 4G38N7Z05, CON LA TARJETA : 5489133210353841 EL 2025-05-17 </c:v>
                  </c:pt>
                  <c:pt idx="2403">
                    <c:v>Apple pay: COMPRA EN SQ *NATA ARTESANOS, CON LA TARJETA : 5489133210353841 EL 2025-05-16 </c:v>
                  </c:pt>
                  <c:pt idx="2404">
                    <c:v>COMISION POR COMPRAS REALIZADAS EN MONEDA NO EURO </c:v>
                  </c:pt>
                  <c:pt idx="2405">
                    <c:v>COMPRA EN OPENAI *CHATGPT SUBSCR, CON LA TARJETA : 5489133208360204 EL 2025-05-20 </c:v>
                  </c:pt>
                  <c:pt idx="2406">
                    <c:v>RECIBO ORANGE ESPAGNE S.A. Nº RECIBO 0073 0100 755 CKZLJBB REF. MANDATO OSP202308KENAN02276921506 </c:v>
                  </c:pt>
                  <c:pt idx="2407">
                    <c:v>TRANSFERENCIA A FAVOR DE IBKR CONCEPTO: Inversiones Hermana e Hij </c:v>
                  </c:pt>
                  <c:pt idx="2408">
                    <c:v>Apple pay: COMPRA EN IKEA GOYA FOOD, CON LA TARJETA : 5489133208122208 EL 2025-05-23 </c:v>
                  </c:pt>
                  <c:pt idx="2409">
                    <c:v>Apple pay: COMPRA EN VENETA GELATO ITALIANO, CON LA TARJETA : 5489133208122208 EL 2025-05-23 </c:v>
                  </c:pt>
                  <c:pt idx="2410">
                    <c:v>Apple pay: COMPRA EN GOYA 18, CON LA TARJETA : 5489133208122208 EL 2025-05-23 </c:v>
                  </c:pt>
                  <c:pt idx="2411">
                    <c:v>Apple pay: COMPRA EN FRUTAS SAMPINMA, CON LA TARJETA : 5489133208360204 EL 2025-05-24 </c:v>
                  </c:pt>
                  <c:pt idx="2412">
                    <c:v>Apple pay: COMPRA EN MERCADONA MANUEL MACHADO, CON LA TARJETA : 5489133208360204 EL 2025-05-24 </c:v>
                  </c:pt>
                  <c:pt idx="2413">
                    <c:v>Apple pay: COMPRA EN STARBUCKS MENENDEZ PELAYO, CON LA TARJETA : 5489133210353841 EL 2025-05-25 </c:v>
                  </c:pt>
                  <c:pt idx="2414">
                    <c:v>Apple pay: COMPRA EN ALCAMPO S A MORATALAZ, CON LA TARJETA : 5489133208360204 EL 2025-05-25 </c:v>
                  </c:pt>
                  <c:pt idx="2415">
                    <c:v>Apple pay: COMPRA EN NORMAL MADRID, CON LA TARJETA : 5489133210353841 EL 2025-05-24 </c:v>
                  </c:pt>
                  <c:pt idx="2416">
                    <c:v>Apple pay: COMPRA EN PANISHOP DE LOS VINATEROS, CON LA TARJETA : 5489133208122208 EL 2025-05-26 </c:v>
                  </c:pt>
                  <c:pt idx="2417">
                    <c:v>Apple pay: COMPRA EN MAISON KAYSER ZURBANO, CON LA TARJETA : 5489133208122208 EL 2025-05-26 </c:v>
                  </c:pt>
                  <c:pt idx="2418">
                    <c:v>Apple pay: COMPRA EN MERCADONA MANUEL MACHADO, CON LA TARJETA : 5489133208360204 EL 2025-05-26 </c:v>
                  </c:pt>
                  <c:pt idx="2419">
                    <c:v>COMPRA EN UBER *EATS, CON LA TARJETA : 5489133208360204 EL 2025-05-23 </c:v>
                  </c:pt>
                  <c:pt idx="2420">
                    <c:v>RECIBO TotalEnergies ClientesSAU Nº RECIBO 0073 0100 755 CLBBLNV REF. MANDATO NCESIGS241020230000000</c:v>
                  </c:pt>
                  <c:pt idx="2421">
                    <c:v>Apple pay: COMPRA EN Revolut**0164*, CON LA TARJETA : 5489133210353841 EL 2025-05-25 </c:v>
                  </c:pt>
                  <c:pt idx="2422">
                    <c:v>Apple pay: COMPRA EN MAISON KAYSER ZURBANO, CON LA TARJETA : 5489133208122208 EL 2025-05-27 </c:v>
                  </c:pt>
                  <c:pt idx="2423">
                    <c:v>COMPRA EN UBER *EATS, CON LA TARJETA : 5489133208360204 EL 2025-05-25 </c:v>
                  </c:pt>
                  <c:pt idx="2424">
                    <c:v>TRANSFERENCIA A FAVOR DE Jesús Gonzalez </c:v>
                  </c:pt>
                  <c:pt idx="2425">
                    <c:v>Apple pay: COMPRA EN MERCADONA MANUEL MACHADO, CON LA TARJETA : 5489133208360204 EL 2025-05-28 </c:v>
                  </c:pt>
                  <c:pt idx="2426">
                    <c:v>COMISION POR COMPRAS REALIZADAS EN MONEDA NO EURO </c:v>
                  </c:pt>
                  <c:pt idx="2427">
                    <c:v>Apple pay: COMPRA EN CASABASE, CON LA TARJETA : 5489133210353841 EL 2025-05-29 </c:v>
                  </c:pt>
                  <c:pt idx="2428">
                    <c:v>BIZUM A FAVOR DE JENNY RODRIGUES ALVES CONCEPTO: Sin concepto </c:v>
                  </c:pt>
                  <c:pt idx="2429">
                    <c:v>COMPRA EN OPENAI *CHATGPT SUBSCR, CON LA TARJETA : 5489133208360204 EL 2025-05-27 </c:v>
                  </c:pt>
                  <c:pt idx="2430">
                    <c:v>COMPRA EN APP CRTM, CON LA TARJETA : 5489133208360204 EL 2025-05-29 </c:v>
                  </c:pt>
                  <c:pt idx="2431">
                    <c:v>Apple pay: COMPRA EN MAISON KAYSER RETIRO, CON LA TARJETA : 5489133208122208 EL 2025-05-30 </c:v>
                  </c:pt>
                  <c:pt idx="2432">
                    <c:v>Apple pay: COMPRA EN Springfield, CON LA TARJETA : 5489133210353841 EL 2025-05-31 </c:v>
                  </c:pt>
                  <c:pt idx="2433">
                    <c:v>Apple pay: COMPRA EN MERCADONA MANUEL MACHADO, CON LA TARJETA : 5489133208360204 EL 2025-05-31 </c:v>
                  </c:pt>
                  <c:pt idx="2434">
                    <c:v>Apple pay: COMPRA EN RENFE VIRTUAL INTERNET, CON LA TARJETA : 5489133208122208 EL 2025-05-31 </c:v>
                  </c:pt>
                  <c:pt idx="2435">
                    <c:v>Apple pay: COMPRA EN CALZADOS LOMAS, CON LA TARJETA : 5489133208122208 EL 2025-05-31 </c:v>
                  </c:pt>
                  <c:pt idx="2436">
                    <c:v>Apple pay: COMPRA EN RENFE VIRTUAL INTERNET, CON LA TARJETA : 5489133210353841 EL 2025-05-31 </c:v>
                  </c:pt>
                  <c:pt idx="2437">
                    <c:v>Apple pay: COMPRA EN DECATHLON FUENCARRAL, CON LA TARJETA : 5489133210353841 EL 2025-05-31 </c:v>
                  </c:pt>
                  <c:pt idx="2438">
                    <c:v>Apple pay: COMPRA EN FARMACIA GOYA 89, CON LA TARJETA : 5489133210353841 EL 2025-05-31 </c:v>
                  </c:pt>
                  <c:pt idx="2439">
                    <c:v>Apple pay: COMPRA EN ALCAMPO S A MORATALAZ, CON LA TARJETA : 5489133208360204 EL 2025-06-01 </c:v>
                  </c:pt>
                  <c:pt idx="2440">
                    <c:v>Apple pay: COMPRA EN FARMACIA M30, CON LA TARJETA : 5489133208122208 EL 2025-06-01 </c:v>
                  </c:pt>
                  <c:pt idx="2441">
                    <c:v>TRANSFERENCIA A FAVOR DE IBKR CONCEPTO: U6384508 / NICOLAS D Perez </c:v>
                  </c:pt>
                  <c:pt idx="2442">
                    <c:v>COMPRA EN UBER *EATS, CON LA TARJETA : 5489133208360204 EL 2025-05-30 </c:v>
                  </c:pt>
                  <c:pt idx="2443">
                    <c:v>COMPRA EN SSR CASTELLO-GOYA., CON LA TARJETA : 5489133208360204 EL 2025-06-02 </c:v>
                  </c:pt>
                  <c:pt idx="2444">
                    <c:v>RECIBO DREAMFIT MORATALAZ Nº RECIBO 0073 0100 755 CLCPDHF REF. MANDATO 00009588710100835299698700000</c:v>
                  </c:pt>
                  <c:pt idx="2445">
                    <c:v>RECIBO SANITAS S A DE SEGUROS Nº RECIBO 0073 0100 755 CLBSDKR REF. MANDATO 800018385362 </c:v>
                  </c:pt>
                  <c:pt idx="2446">
                    <c:v>Apple pay: COMPRA EN TOMA TICKET, CON LA TARJETA : 5489133208122208 EL 2025-06-02 </c:v>
                  </c:pt>
                  <c:pt idx="2447">
                    <c:v>Apple pay: COMPRA EN SELLA BAKERY, CON LA TARJETA : 5489133208122208 EL 2025-06-02 </c:v>
                  </c:pt>
                  <c:pt idx="2448">
                    <c:v>Apple pay: COMPRA EN Springfield, CON LA TARJETA : 5489133210353841 EL 2025-05-31 </c:v>
                  </c:pt>
                  <c:pt idx="2449">
                    <c:v>Apple pay: COMPRA EN HAVAIANAS FUENCARRAL, CON LA TARJETA : 5489133210353841 EL 2025-05-31 </c:v>
                  </c:pt>
                  <c:pt idx="2450">
                    <c:v>Apple pay: COMPRA EN HIPERBAZAR, CON LA TARJETA : 5489133208122208 EL 2025-06-03 </c:v>
                  </c:pt>
                  <c:pt idx="2451">
                    <c:v>Apple pay: COMPRA EN RemittVen, CON LA TARJETA : 5489133210353841 EL 2025-06-01 </c:v>
                  </c:pt>
                  <c:pt idx="2452">
                    <c:v>Apple pay: COMPRA EN hostinger.com, CON LA TARJETA : 5489133210353841 EL 2025-06-01 </c:v>
                  </c:pt>
                  <c:pt idx="2453">
                    <c:v>Apple pay: COMPRA EN PRIMARK CONDE PENALVER, CON LA TARJETA : 5489133210353841 EL 2025-05-31 </c:v>
                  </c:pt>
                  <c:pt idx="2454">
                    <c:v>Apple pay: COMPRA EN MERCADONA MANUEL MACHADO, CON LA TARJETA : 5489133208360204 EL 2025-06-04 </c:v>
                  </c:pt>
                  <c:pt idx="2455">
                    <c:v>Apple pay: COMPRA EN MCDONALDS-MORATALAZ, CON LA TARJETA : 5489133208122208 EL 2025-06-04 </c:v>
                  </c:pt>
                  <c:pt idx="2456">
                    <c:v>Apple pay: COMPRA EN RODILLA GOYA, CON LA TARJETA : 5489133208122208 EL 2025-06-04 </c:v>
                  </c:pt>
                  <c:pt idx="2457">
                    <c:v>Apple pay: COMPRA EN MAISON KAYSER ZURBANO, CON LA TARJETA : 5489133208122208 EL 2025-06-04 </c:v>
                  </c:pt>
                  <c:pt idx="2458">
                    <c:v>Apple pay: COMPRA EN MERCADONA MANUEL MACHADO, CON LA TARJETA : 5489133208360204 EL 2025-06-05 </c:v>
                  </c:pt>
                  <c:pt idx="2459">
                    <c:v>COMPRA EN APP CRTM, CON LA TARJETA : 5489133208360204 EL 2025-06-06 </c:v>
                  </c:pt>
                  <c:pt idx="2460">
                    <c:v>Apple pay: COMPRA EN MANOLO BAKES, CON LA TARJETA : 5489133208122208 EL 2025-06-07 </c:v>
                  </c:pt>
                  <c:pt idx="2461">
                    <c:v>Apple pay: COMPRA EN ALCAMPO S A MORATALAZ, CON LA TARJETA : 5489133208360204 EL 2025-06-07 </c:v>
                  </c:pt>
                  <c:pt idx="2462">
                    <c:v>Apple pay: COMPRA EN MERCADONA MANUEL MACHADO, CON LA TARJETA : 5489133208360204 EL 2025-06-07 </c:v>
                  </c:pt>
                  <c:pt idx="2463">
                    <c:v>Apple pay: COMPRA EN SUSAETA EDICIONES, SA, CON LA TARJETA : 5489133210353841 EL 2025-06-08 </c:v>
                  </c:pt>
                  <c:pt idx="2464">
                    <c:v>COMPRA EN APP CRTM, CON LA TARJETA : 5489133208360204 EL 2025-06-08 </c:v>
                  </c:pt>
                  <c:pt idx="2465">
                    <c:v>COMPRA EN UBER *EATS, CON LA TARJETA : 5489133208360204 EL 2025-06-07 </c:v>
                  </c:pt>
                  <c:pt idx="2466">
                    <c:v>Apple pay: COMPRA EN ALAMEDA PELUQUERO, CON LA TARJETA : 5489133210353841 EL 2025-06-09 </c:v>
                  </c:pt>
                  <c:pt idx="2467">
                    <c:v>Apple pay: COMPRA EN MANOLO BAKES, CON LA TARJETA : 5489133210353841 EL 2025-06-09 </c:v>
                  </c:pt>
                  <c:pt idx="2468">
                    <c:v>TRANSFERENCIA A FAVOR DE PEREZ PANTO NICOLAS CONCEPTO: Nivelación </c:v>
                  </c:pt>
                  <c:pt idx="2469">
                    <c:v>Apple pay: COMPRA EN RODILLA SANCHEZ, CON LA TARJETA : 5489133208122208 EL 2025-06-09 </c:v>
                  </c:pt>
                  <c:pt idx="2470">
                    <c:v>COMPRA EN APP CRTM, CON LA TARJETA : 5489133208360204 EL 2025-06-09 </c:v>
                  </c:pt>
                  <c:pt idx="2471">
                    <c:v>Apple pay: COMPRA EN MERCADONA MANUEL MACHADO, CON LA TARJETA : 5489133208360204 EL 2025-06-10 </c:v>
                  </c:pt>
                  <c:pt idx="2472">
                    <c:v>COMPRA EN UBER *EATS, CON LA TARJETA : 5489133208360204 EL 2025-06-07 </c:v>
                  </c:pt>
                  <c:pt idx="2473">
                    <c:v>RECIBO Naturgy Clientes, S.A.U. Nº RECIBO 0073 0100 755 CLJDXWP REF. MANDATO 000000259696 </c:v>
                  </c:pt>
                  <c:pt idx="2474">
                    <c:v>COMPRA EN AMZN Mktp ES*BA16K2SE5, CON LA TARJETA : 5489133210353841 EL 2025-06-11 </c:v>
                  </c:pt>
                  <c:pt idx="2475">
                    <c:v>Apple pay: COMPRA EN RODILLA GOYA, CON LA TARJETA : 5489133208122208 EL 2025-06-13 </c:v>
                  </c:pt>
                  <c:pt idx="2476">
                    <c:v>Apple pay: COMPRA EN DNI/PASAPORTE STA ENGRACI, CON LA TARJETA : 5489133208122208 EL 2025-06-13 </c:v>
                  </c:pt>
                  <c:pt idx="2477">
                    <c:v>Apple pay: COMPRA EN KFC MORATALAZ 124, CON LA TARJETA : 5489133208122208 EL 2025-06-14 </c:v>
                  </c:pt>
                  <c:pt idx="2478">
                    <c:v>Apple pay: COMPRA EN ALCAMPO S A MORATALAZ, CON LA TARJETA : 5489133208360204 EL 2025-06-14 </c:v>
                  </c:pt>
                  <c:pt idx="2479">
                    <c:v>COMPRA EN APPLE.COM/BILL, CON LA TARJETA : 5489133208360204 EL 2025-06-13 </c:v>
                  </c:pt>
                  <c:pt idx="2480">
                    <c:v>COMPRA EN AMAZON* WB8VG3975, CON LA TARJETA : 5489133210353841 EL 2025-06-15 </c:v>
                  </c:pt>
                  <c:pt idx="2481">
                    <c:v>COMPRA EN AMAZON* H22OJ5YN5, CON LA TARJETA : 5489133210353841 EL 2025-06-15 </c:v>
                  </c:pt>
                  <c:pt idx="2482">
                    <c:v>Apple pay: COMPRA EN RemittVen, CON LA TARJETA : 5489133210353841 EL 2025-06-15 </c:v>
                  </c:pt>
                  <c:pt idx="2483">
                    <c:v>Apple pay: COMPRA EN IKEA GOYA HFB, CON LA TARJETA : 5489133210353841 EL 2025-06-16 </c:v>
                  </c:pt>
                  <c:pt idx="2484">
                    <c:v>RECIBO IBERIA CARDS Nº RECIBO 0073 0100 755 CLJWPQF REF. MANDATO 000010295927 </c:v>
                  </c:pt>
                  <c:pt idx="2485">
                    <c:v>COMPRA EN UBER *EATS, CON LA TARJETA : 5489133208360204 EL 2025-06-15 </c:v>
                  </c:pt>
                  <c:pt idx="2486">
                    <c:v>COMPRA EN UBER *EATS HELP.UBER.C, CON LA TARJETA : 5489133208360204 EL 2025-06-16 </c:v>
                  </c:pt>
                  <c:pt idx="2487">
                    <c:v>Apple pay: COMPRA EN MERCADONA MANUEL MACHADO, CON LA TARJETA : 5489133208360204 EL 2025-06-14 </c:v>
                  </c:pt>
                  <c:pt idx="2488">
                    <c:v>COMPRA EN EL CORTE INGLES-DEPARTAM., CON LA TARJETA : 5489133208360204 EL 2025-06-18 </c:v>
                  </c:pt>
                  <c:pt idx="2489">
                    <c:v>Google pay: COMPRA EN MERCADONA MANUEL MACHADO, CON LA TARJETA : 5489133208360204 EL 2025-06-18 </c:v>
                  </c:pt>
                  <c:pt idx="2490">
                    <c:v>Apple pay: COMPRA EN Revolut**6890*, CON LA TARJETA : 5489133208122208 EL 2025-06-17 </c:v>
                  </c:pt>
                  <c:pt idx="2491">
                    <c:v>COMPRA EN SSR CASTELLO-GOYA., CON LA TARJETA : 5489133210353841 EL 2025-06-20 </c:v>
                  </c:pt>
                  <c:pt idx="2492">
                    <c:v>Apple pay: COMPRA EN IKEA GOYA HFB, CON LA TARJETA : 5489133208122208 EL 2025-06-20 </c:v>
                  </c:pt>
                  <c:pt idx="2493">
                    <c:v>Apple pay: COMPRA EN IKEA GOYA FOOD, CON LA TARJETA : 5489133208122208 EL 2025-06-20 </c:v>
                  </c:pt>
                  <c:pt idx="2494">
                    <c:v>Apple pay: COMPRA EN CALZEDONIA GOYA CM70, CON LA TARJETA : 5489133208122208 EL 2025-06-20 </c:v>
                  </c:pt>
                  <c:pt idx="2495">
                    <c:v>Apple pay: COMPRA EN RODILLA GOYA, CON LA TARJETA : 5489133208122208 EL 2025-06-20 </c:v>
                  </c:pt>
                  <c:pt idx="2496">
                    <c:v>Apple pay: COMPRA EN EL CORTE INGLES-DEPARTAM., CON LA TARJETA : 5489133210353841 EL 2025-06-21 </c:v>
                  </c:pt>
                  <c:pt idx="2497">
                    <c:v>Apple pay: COMPRA EN ALCAMPO S A MORATALAZ, CON LA TARJETA : 5489133208360204 EL 2025-06-21 </c:v>
                  </c:pt>
                  <c:pt idx="2498">
                    <c:v>Apple pay: COMPRA EN MERCADONA MANUEL MACHADO, CON LA TARJETA : 5489133208360204 EL 2025-06-21 </c:v>
                  </c:pt>
                  <c:pt idx="2499">
                    <c:v>COMPRA EN EL CORTE INGLES-DEPARTAM., CON LA TARJETA : 5489133208122208 EL 2025-06-21 </c:v>
                  </c:pt>
                  <c:pt idx="2500">
                    <c:v>COMPRA EN EL CORTE INGLES-DEPARTAM., CON LA TARJETA : 5489133210353841 EL 2025-06-22 </c:v>
                  </c:pt>
                  <c:pt idx="2501">
                    <c:v>Apple pay: COMPRA EN SPRINGFIELD, CON LA TARJETA : 5489133210353841 EL 2025-06-22 </c:v>
                  </c:pt>
                  <c:pt idx="2502">
                    <c:v>Apple pay: COMPRA EN MIRA MIRA BISUTERIA, CON LA TARJETA : 5489133210353841 EL 2025-06-22 </c:v>
                  </c:pt>
                  <c:pt idx="2503">
                    <c:v>COMPRA EN UBER *EATS, CON LA TARJETA : 5489133208360204 EL 2025-06-19 </c:v>
                  </c:pt>
                  <c:pt idx="2504">
                    <c:v>Apple pay: COMPRA EN PRIMARK CONDE PENALVER, CON LA TARJETA : 5489133208122208 EL 2025-06-20 </c:v>
                  </c:pt>
                  <c:pt idx="2505">
                    <c:v>Apple pay: COMPRA EN Revolut**6890*, CON LA TARJETA : 5489133208122208 EL 2025-06-21 </c:v>
                  </c:pt>
                  <c:pt idx="2506">
                    <c:v>Apple pay: COMPRA EN Back Market, CON LA TARJETA : 5489133208122208 EL 2025-06-21 </c:v>
                  </c:pt>
                  <c:pt idx="2507">
                    <c:v>TRANSFERENCIA A FAVOR DE IBKR CONCEPTO: Inversiones Hermana e Hij </c:v>
                  </c:pt>
                  <c:pt idx="2508">
                    <c:v>RECIBO ORANGE ESPAGNE S.A. Nº RECIBO 0073 0100 755 CLKZMKM REF. MANDATO OSP202308KENAN02276921506 </c:v>
                  </c:pt>
                  <c:pt idx="2509">
                    <c:v>Apple pay: COMPRA EN IKEA GOYA FOOD, CON LA TARJETA : 5489133208122208 EL 2025-06-24 </c:v>
                  </c:pt>
                  <c:pt idx="2510">
                    <c:v>Apple pay: COMPRA EN MERCADONA MANUEL MACHADO, CON LA TARJETA : 5489133208360204 EL 2025-06-25 </c:v>
                  </c:pt>
                  <c:pt idx="2511">
                    <c:v>Apple pay: COMPRA EN Revolut**6890*, CON LA TARJETA : 5489133208122208 EL 2025-06-23 </c:v>
                  </c:pt>
                  <c:pt idx="2512">
                    <c:v>Apple pay: COMPRA EN MAISON KAYSER ZURBANO, CON LA TARJETA : 5489133208122208 EL 2025-06-25 </c:v>
                  </c:pt>
                  <c:pt idx="2513">
                    <c:v>COMPRA EN SSR CASTELLO-GOYA., CON LA TARJETA : 5489133208360204 EL 2025-06-27 </c:v>
                  </c:pt>
                  <c:pt idx="2514">
                    <c:v>Apple pay: COMPRA EN IKEA GOYA FOOD, CON LA TARJETA : 5489133208122208 EL 2025-06-27 </c:v>
                  </c:pt>
                  <c:pt idx="2515">
                    <c:v>Apple pay: COMPRA EN RODILLA GOYA, CON LA TARJETA : 5489133208122208 EL 2025-06-27 </c:v>
                  </c:pt>
                  <c:pt idx="2516">
                    <c:v>Apple pay: COMPRA EN DECATHLON PRINCESA, CON LA TARJETA : 5489133208122208 EL 2025-06-27 </c:v>
                  </c:pt>
                  <c:pt idx="2517">
                    <c:v>Apple pay: COMPRA EN RODILLA SANCHEZ, CON LA TARJETA : 5489133208122208 EL 2025-06-27 </c:v>
                  </c:pt>
                  <c:pt idx="2518">
                    <c:v>Apple pay: COMPRA EN KFC MORATALAZ 124, CON LA TARJETA : 5489133208360204 EL 2025-06-28 </c:v>
                  </c:pt>
                  <c:pt idx="2519">
                    <c:v>Apple pay: COMPRA EN ALCAMPO S A MORATALAZ, CON LA TARJETA : 5489133208360204 EL 2025-06-28 </c:v>
                  </c:pt>
                  <c:pt idx="2520">
                    <c:v>Apple pay: COMPRA EN MERCADONA MANUEL MACHADO, CON LA TARJETA : 5489133208360204 EL 2025-06-28 </c:v>
                  </c:pt>
                  <c:pt idx="2521">
                    <c:v>Apple pay: COMPRA EN PANISHOP DE LOS VINATEROS, CON LA TARJETA : 5489133208122208 EL 2025-06-28 </c:v>
                  </c:pt>
                  <c:pt idx="2522">
                    <c:v>Apple pay: COMPRA EN ALCAMPO S A MORATALAZ, CON LA TARJETA : 5489133208122208 EL 2025-06-28 </c:v>
                  </c:pt>
                  <c:pt idx="2523">
                    <c:v>COMPRA EN APP CRTM, CON LA TARJETA : 5489133208360204 EL 2025-06-29 </c:v>
                  </c:pt>
                  <c:pt idx="2524">
                    <c:v>TRANSFERENCIA A FAVOR DE IBKR CONCEPTO: U6384508 / NICOLAS D Perez </c:v>
                  </c:pt>
                  <c:pt idx="2525">
                    <c:v>TRANSFERENCIA A FAVOR DE Jesús Gonzalez </c:v>
                  </c:pt>
                  <c:pt idx="2526">
                    <c:v>COMPRA EN UBER *EATS, CON LA TARJETA : 5489133208360204 EL 2025-06-28 </c:v>
                  </c:pt>
                  <c:pt idx="2527">
                    <c:v>COMPRA EN APPLE.COM/BILL, CON LA TARJETA : 5489133208360204 EL 2025-06-28 </c:v>
                  </c:pt>
                  <c:pt idx="2528">
                    <c:v>Apple pay: COMPRA EN MGP*Wallapop S L, CON LA TARJETA : 5489133210353841 EL 2025-06-29 </c:v>
                  </c:pt>
                  <c:pt idx="2529">
                    <c:v>RECIBO DREAMFIT MORATALAZ Nº RECIBO 0073 0100 755 CLMVCRT REF. MANDATO 00009588710100835299698700000</c:v>
                  </c:pt>
                  <c:pt idx="2530">
                    <c:v>RECIBO SANITAS S A DE SEGUROS Nº RECIBO 0073 0100 755 CLLWCRY REF. MANDATO 800018385362 </c:v>
                  </c:pt>
                  <c:pt idx="2531">
                    <c:v>Apple pay: COMPRA EN PRIMARK CONDE PENALVER, CON LA TARJETA : 5489133208122208 EL 2025-06-29 </c:v>
                  </c:pt>
                  <c:pt idx="2532">
                    <c:v>Apple pay: COMPRA EN MAISON KAYSER ZURBANO, CON LA TARJETA : 5489133208122208 EL 2025-07-01 </c:v>
                  </c:pt>
                  <c:pt idx="2533">
                    <c:v>RECIBO DAN'S Nº RECIBO 0073 0100 755 CLNMNFQ REF. MANDATO 1QJYY43XYCXGBUV0 </c:v>
                  </c:pt>
                  <c:pt idx="2534">
                    <c:v>COMPRA EN UBER *TRIP HELP.UBER.C, CON LA TARJETA : 5489133210353841 EL 2025-07-01 </c:v>
                  </c:pt>
                  <c:pt idx="2535">
                    <c:v>COMPRA EN UBER *EATS, CON LA TARJETA : 5489133208360204 EL 2025-06-29 </c:v>
                  </c:pt>
                  <c:pt idx="2536">
                    <c:v>Apple pay: COMPRA EN RODILLA GOYA, CON LA TARJETA : 5489133208360204 EL 2025-07-02 </c:v>
                  </c:pt>
                  <c:pt idx="2537">
                    <c:v>RECIBO Naturgy Clientes, S.A.U. Nº RECIBO 0073 0100 755 CLQGGGZ REF. MANDATO 000000259696 </c:v>
                  </c:pt>
                  <c:pt idx="2538">
                    <c:v>Apple pay: COMPRA EN MAISON KAYSER ZURBANO, CON LA TARJETA : 5489133208122208 EL 2025-07-03 </c:v>
                  </c:pt>
                  <c:pt idx="2539">
                    <c:v>COMPRA EN UBER *EATS HELP.UBER.C, CON LA TARJETA : 5489133210353841 EL 2025-07-03 </c:v>
                  </c:pt>
                  <c:pt idx="2540">
                    <c:v>Apple pay: COMPRA EN MERCADONA MANUEL MACHADO, CON LA TARJETA : 5489133208360204 EL 2025-07-04 </c:v>
                  </c:pt>
                  <c:pt idx="2541">
                    <c:v>Apple pay: COMPRA EN KFC GOYA2, CON LA TARJETA : 5489133208122208 EL 2025-07-04 </c:v>
                  </c:pt>
                  <c:pt idx="2542">
                    <c:v>Apple pay: COMPRA EN BORN AND GLAZED, CON LA TARJETA : 5489133210353841 EL 2025-07-06 </c:v>
                  </c:pt>
                  <c:pt idx="2543">
                    <c:v>Apple pay: COMPRA EN BARBER SHOP TRADICIONA, CON LA TARJETA : 5489133210353841 EL 2025-07-06 </c:v>
                  </c:pt>
                  <c:pt idx="2544">
                    <c:v>Apple pay: COMPRA EN One Hundred Restrooms, CON LA TARJETA : 5489133210353841 EL 2025-07-05 </c:v>
                  </c:pt>
                  <c:pt idx="2545">
                    <c:v>COMPRA EN UBER *TRIP HELP.UBER.C, CON LA TARJETA : 5489133210353841 EL 2025-07-04 </c:v>
                  </c:pt>
                  <c:pt idx="2546">
                    <c:v>COMPRA EN UBER *TRIP, CON LA TARJETA : 5489133210353841 EL 2025-07-04 </c:v>
                  </c:pt>
                  <c:pt idx="2547">
                    <c:v>COMPRA EN UBER *EATS, CON LA TARJETA : 5489133210353841 EL 2025-07-03 </c:v>
                  </c:pt>
                  <c:pt idx="2548">
                    <c:v>Apple pay: COMPRA EN WH SMITH AEROPUERTO MADRI, CON LA TARJETA : 5489133210353841 EL 2025-07-07 </c:v>
                  </c:pt>
                  <c:pt idx="2549">
                    <c:v>Apple pay: COMPRA EN MERCADONA MANUEL MACHADO, CON LA TARJETA : 5489133208360204 EL 2025-07-07 </c:v>
                  </c:pt>
                  <c:pt idx="2550">
                    <c:v>Apple pay: COMPRA EN One Hundred Restrooms, CON LA TARJETA : 5489133208122208 EL 2025-07-05 </c:v>
                  </c:pt>
                  <c:pt idx="2551">
                    <c:v>Apple pay: COMPRA EN MAISON KAYSER ZURBANO, CON LA TARJETA : 5489133208122208 EL 2025-07-07 </c:v>
                  </c:pt>
                  <c:pt idx="2552">
                    <c:v>Apple pay: COMPRA EN RODILLA SANCHEZ, CON LA TARJETA : 5489133208122208 EL 2025-07-07 </c:v>
                  </c:pt>
                  <c:pt idx="2553">
                    <c:v>Apple pay: COMPRA EN PRIMARK CONDE PENALVER, CON LA TARJETA : 5489133210353841 EL 2025-07-06 </c:v>
                  </c:pt>
                  <c:pt idx="2554">
                    <c:v>BIZUM A FAVOR DE BEATRIZ V C CONCEPTO: David </c:v>
                  </c:pt>
                  <c:pt idx="2555">
                    <c:v>Apple pay: COMPRA EN RODILLA GOYA, CON LA TARJETA : 5489133208122208 EL 2025-07-08 </c:v>
                  </c:pt>
                  <c:pt idx="2556">
                    <c:v>COMPRA EN AMAZON MEDI* RC3LU0EN4, CON LA TARJETA : 5489133210353841 EL 2025-07-07 </c:v>
                  </c:pt>
                  <c:pt idx="2557">
                    <c:v>Apple pay: COMPRA EN RODILLA SANCHEZ, CON LA TARJETA : 5489133208122208 EL 2025-07-09 </c:v>
                  </c:pt>
                  <c:pt idx="2558">
                    <c:v>COMISION POR COMPRAS REALIZADAS EN MONEDA NO EURO </c:v>
                  </c:pt>
                  <c:pt idx="2559">
                    <c:v>Apple pay: COMPRA EN H MART KATY LLC, CON LA TARJETA : 5489133210353841 EL 2025-07-09 </c:v>
                  </c:pt>
                  <c:pt idx="2560">
                    <c:v>Apple pay: COMPRA EN TST* PARIS BAGUETTE -, CON LA TARJETA : 5489133210353841 EL 2025-07-09 </c:v>
                  </c:pt>
                  <c:pt idx="2561">
                    <c:v>Apple pay: COMPRA EN DOMINOS PIZZA MORATALAZ, CON LA TARJETA : 5489133208122208 EL 2025-07-11 </c:v>
                  </c:pt>
                  <c:pt idx="2562">
                    <c:v>Apple pay: COMPRA EN PERFUMERIA PRIMOR, CON LA TARJETA : 5489133208122208 EL 2025-07-11 </c:v>
                  </c:pt>
                  <c:pt idx="2563">
                    <c:v>Apple pay: COMPRA EN RODILLA SANCHEZ, CON LA TARJETA : 5489133208122208 EL 2025-07-11 </c:v>
                  </c:pt>
                  <c:pt idx="2564">
                    <c:v>Apple pay: COMPRA EN ALCAMPO S A MORATALAZ, CON LA TARJETA : 5489133208360204 EL 2025-07-12 </c:v>
                  </c:pt>
                  <c:pt idx="2565">
                    <c:v>Apple pay: COMPRA EN MERCADONA MANUEL MACHADO, CON LA TARJETA : 5489133208360204 EL 2025-07-12 </c:v>
                  </c:pt>
                  <c:pt idx="2566">
                    <c:v>Apple pay: COMPRA EN KFC MORATALAZ 124, CON LA TARJETA : 5489133208122208 EL 2025-07-13 </c:v>
                  </c:pt>
                  <c:pt idx="2567">
                    <c:v>Apple pay: COMPRA EN ALCAMPO S A MORATALAZ, CON LA TARJETA : 5489133208122208 EL 2025-07-13 </c:v>
                  </c:pt>
                  <c:pt idx="2568">
                    <c:v>Apple pay: COMPRA EN XIN HON COMPLEMENTOS SL, CON LA TARJETA : 5489133208122208 EL 2025-07-13 </c:v>
                  </c:pt>
                  <c:pt idx="2569">
                    <c:v>Apple pay: COMPRA EN MIRA MIRA BISUTERIA, CON LA TARJETA : 5489133208122208 EL 2025-07-13 </c:v>
                  </c:pt>
                  <c:pt idx="2570">
                    <c:v>Apple pay: COMPRA EN RODILLA GOYA, CON LA TARJETA : 5489133208122208 EL 2025-07-13 </c:v>
                  </c:pt>
                  <c:pt idx="2571">
                    <c:v>COMISION POR COMPRAS REALIZADAS EN MONEDA NO EURO </c:v>
                  </c:pt>
                  <c:pt idx="2572">
                    <c:v>COMPRA EN UBER *EATS, CON LA TARJETA : 5489133210353841 EL 2025-07-12 </c:v>
                  </c:pt>
                  <c:pt idx="2573">
                    <c:v>Apple pay: COMPRA EN PRIMARK CONDE PENALVER, CON LA TARJETA : 5489133208122208 EL 2025-07-11 </c:v>
                  </c:pt>
                  <c:pt idx="2574">
                    <c:v>Apple pay: COMPRA EN Revolut**6890*, CON LA TARJETA : 5489133208122208 EL 2025-07-12 </c:v>
                  </c:pt>
                  <c:pt idx="2575">
                    <c:v>COMISION POR COMPRAS REALIZADAS EN MONEDA NO EURO </c:v>
                  </c:pt>
                  <c:pt idx="2576">
                    <c:v>Apple pay: COMPRA EN FIVE BELOW 1173, CON LA TARJETA : 5489133210353841 EL 2025-07-12 </c:v>
                  </c:pt>
                  <c:pt idx="2577">
                    <c:v>RECIBO IBERIA CARDS Nº RECIBO 0073 0100 755 CLTJRGJ REF. MANDATO 000010295927 </c:v>
                  </c:pt>
                  <c:pt idx="2578">
                    <c:v>COMPRA EN APPLE.COM/BILL, CON LA TARJETA : 5489133208360204 EL 2025-07-13 </c:v>
                  </c:pt>
                  <c:pt idx="2579">
                    <c:v>Apple pay: COMPRA EN BURLINGTON STORES 319, CON LA TARJETA : 5489133208122208 EL 2025-07-12 </c:v>
                  </c:pt>
                  <c:pt idx="2580">
                    <c:v>Apple pay: COMPRA EN BK29100 GENOVA 6, CON LA TARJETA : 5489133208122208 EL 2025-07-15 </c:v>
                  </c:pt>
                  <c:pt idx="2581">
                    <c:v>COMISION POR COMPRAS REALIZADAS EN MONEDA NO EURO </c:v>
                  </c:pt>
                  <c:pt idx="2582">
                    <c:v>Apple pay: COMPRA EN TST* WETZEL'S PRETZELS, CON LA TARJETA : 5489133210353841 EL 2025-07-14 </c:v>
                  </c:pt>
                  <c:pt idx="2583">
                    <c:v>Apple pay: COMPRA EN SELLA BAKERY, CON LA TARJETA : 5489133208122208 EL 2025-07-17 </c:v>
                  </c:pt>
                  <c:pt idx="2584">
                    <c:v>COMPRA EN AMAZON* RY3ZX20S4, CON LA TARJETA : 5489133210353841 EL 2025-07-17 </c:v>
                  </c:pt>
                  <c:pt idx="2585">
                    <c:v>Apple pay: COMPRA EN ALCAMPO S A MORATALAZ, CON LA TARJETA : 5489133208360204 EL 2025-07-19 </c:v>
                  </c:pt>
                  <c:pt idx="2586">
                    <c:v>Apple pay: COMPRA EN MERCADONA MANUEL MACHADO, CON LA TARJETA : 5489133208360204 EL 2025-07-19 </c:v>
                  </c:pt>
                  <c:pt idx="2587">
                    <c:v>COMPRA EN CINE DE VERANO MADRID, CON LA TARJETA : 5489133208122208 EL 2025-07-19 </c:v>
                  </c:pt>
                  <c:pt idx="2588">
                    <c:v>COMPRA EN Compra de Prime Video, CON LA TARJETA : 5489133210353841 EL 2025-07-18 </c:v>
                  </c:pt>
                  <c:pt idx="2589">
                    <c:v>RECIBO TotalEnergies ClientesSAU Nº RECIBO 0073 0100 755 CLVDYLK REF. MANDATO NCESIGS241020230000000</c:v>
                  </c:pt>
                  <c:pt idx="2590">
                    <c:v>Apple pay: COMPRA EN RODILLA SANCHEZ, CON LA TARJETA : 5489133208122208 EL 2025-07-21 </c:v>
                  </c:pt>
                  <c:pt idx="2591">
                    <c:v>Apple pay: COMPRA EN MERCADONA MANUEL MACHADO, CON LA TARJETA : 5489133208360204 EL 2025-08-01 </c:v>
                  </c:pt>
                  <c:pt idx="2592">
                    <c:v>Apple pay: COMPRA EN ALCAMPO S A MORATALAZ, CON LA TARJETA : 5489133208360204 EL 2025-08-02 </c:v>
                  </c:pt>
                  <c:pt idx="2593">
                    <c:v>Apple pay: COMPRA EN CARNICAS ALONSO - PAVONES, CON LA TARJETA : 5489133208360204 EL 2025-08-02 </c:v>
                  </c:pt>
                  <c:pt idx="2594">
                    <c:v>Apple pay: COMPRA EN MERCADONA MANUEL MACHADO, CON LA TARJETA : 5489133208360204 EL 2025-08-02 </c:v>
                  </c:pt>
                  <c:pt idx="2595">
                    <c:v>RECIBO Naturgy Clientes, S.A.U. Nº RECIBO 0073 0100 755 CLZLTTC REF. MANDATO 000000259696 </c:v>
                  </c:pt>
                  <c:pt idx="2596">
                    <c:v>Apple pay: COMPRA EN RemittVen, CON LA TARJETA : 5489133208360204 EL 2025-07-31 </c:v>
                  </c:pt>
                  <c:pt idx="2597">
                    <c:v>Apple pay: COMPRA EN RemittVen, CON LA TARJETA : 5489133210353841 EL 2025-07-31 </c:v>
                  </c:pt>
                  <c:pt idx="2598">
                    <c:v>Apple pay: COMPRA EN SILVIA GALLEGO BARRASUS, CON LA TARJETA : 5489133210353841 EL 2025-08-04 </c:v>
                  </c:pt>
                  <c:pt idx="2599">
                    <c:v>TRANSFERENCIA A FAVOR DE PEREZ PANTO NICOLAS CONCEPTO: Nivelacion </c:v>
                  </c:pt>
                  <c:pt idx="2600">
                    <c:v>COMPRA EN APP CRTM, CON LA TARJETA : 5489133208360204 EL 2025-08-05 </c:v>
                  </c:pt>
                  <c:pt idx="2601">
                    <c:v>Apple pay: COMPRA EN SILVIA GALLEGO BARRASUS, CON LA TARJETA : 5489133210353841 EL 2025-08-05 </c:v>
                  </c:pt>
                  <c:pt idx="2602">
                    <c:v>RECIBO DAN'S Nº RECIBO 0073 0100 755 CMBKDBC REF. MANDATO 1QJYY43XYCXGBUV0 </c:v>
                  </c:pt>
                  <c:pt idx="2603">
                    <c:v>RECIBO ADESLAS MADRID Nº RECIBO 0073 0100 755 CMBFLRG REF. MANDATO 000282618390 </c:v>
                  </c:pt>
                  <c:pt idx="2604">
                    <c:v>RECIBO ADESLAS MADRID Nº RECIBO 0073 0100 755 CMBFLRF REF. MANDATO 000282618390 </c:v>
                  </c:pt>
                  <c:pt idx="2605">
                    <c:v>Apple pay: COMPRA EN ALCAMPO S A MORATALAZ, CON LA TARJETA : 5489133208360204 EL 2025-08-06 </c:v>
                  </c:pt>
                  <c:pt idx="2606">
                    <c:v>COMPRA EN UBER *EATS, CON LA TARJETA : 5489133210353841 EL 2025-08-04 </c:v>
                  </c:pt>
                  <c:pt idx="2607">
                    <c:v>COMPRA EN UBER *EATS HELP.UBER.C, CON LA TARJETA : 5489133210353841 EL 2025-08-04 </c:v>
                  </c:pt>
                  <c:pt idx="2608">
                    <c:v>Apple pay: COMPRA EN ALAMEDA PELUQUERO, CON LA TARJETA : 5489133210353841 EL 2025-08-06 </c:v>
                  </c:pt>
                  <c:pt idx="2609">
                    <c:v>Apple pay: COMPRA EN KFC MORATALAZ 124, CON LA TARJETA : 5489133208122208 EL 2025-08-06 </c:v>
                  </c:pt>
                  <c:pt idx="2610">
                    <c:v>Apple pay: COMPRA EN PANISHOP DE LOS VINATEROS, CON LA TARJETA : 5489133208122208 EL 2025-08-06 </c:v>
                  </c:pt>
                  <c:pt idx="2611">
                    <c:v>COMPRA EN APP CRTM, CON LA TARJETA : 5489133208360204 EL 2025-08-07 </c:v>
                  </c:pt>
                  <c:pt idx="2612">
                    <c:v>TRANSFERENCIA INMEDIATA A FAVOR DE Jesús Gonzalez CONCEPTO Alquiler </c:v>
                  </c:pt>
                  <c:pt idx="2613">
                    <c:v>Apple pay: COMPRA EN MAISON KAYSER ZURBANO, CON LA TARJETA : 5489133208122208 EL 2025-08-08 </c:v>
                  </c:pt>
                  <c:pt idx="2614">
                    <c:v>Apple pay: COMPRA EN MCDONALDS-MORATALAZ, CON LA TARJETA : 5489133208122208 EL 2025-08-09 </c:v>
                  </c:pt>
                  <c:pt idx="2615">
                    <c:v>Apple pay: COMPRA EN MERCADONA MANUEL MACHADO, CON LA TARJETA : 5489133208360204 EL 2025-08-09 </c:v>
                  </c:pt>
                  <c:pt idx="2616">
                    <c:v>Apple pay: COMPRA EN ALCAMPO S A MORATALAZ, CON LA TARJETA : 5489133208360204 EL 2025-08-09 </c:v>
                  </c:pt>
                  <c:pt idx="2617">
                    <c:v>Apple pay: COMPRA EN PARAFARMACIA M30, CON LA TARJETA : 5489133208360204 EL 2025-08-10 </c:v>
                  </c:pt>
                  <c:pt idx="2618">
                    <c:v>Apple pay: COMPRA EN DANS MADRID, CON LA TARJETA : 5489133208122208 EL 2025-08-09 </c:v>
                  </c:pt>
                  <c:pt idx="2619">
                    <c:v>COMPRA EN UBER *EATS, CON LA TARJETA : 5489133210353841 EL 2025-08-07 </c:v>
                  </c:pt>
                  <c:pt idx="2620">
                    <c:v>Apple pay: COMPRA EN EMPANADERIA GALLEGA FURAN, CON LA TARJETA : 5489133210353841 EL 2025-08-11 </c:v>
                  </c:pt>
                  <c:pt idx="2621">
                    <c:v>Apple pay: COMPRA EN JHON TORRES PANADERO, CON LA TARJETA : 5489133210353841 EL 2025-08-10 </c:v>
                  </c:pt>
                  <c:pt idx="2622">
                    <c:v>Apple pay: COMPRA EN ALCAMPO S A MORATALAZ, CON LA TARJETA : 5489133208360204 EL 2025-08-11 </c:v>
                  </c:pt>
                  <c:pt idx="2623">
                    <c:v>Apple pay: COMPRA EN MERCADONA MANUEL MACHADO, CON LA TARJETA : 5489133208360204 EL 2025-08-11 </c:v>
                  </c:pt>
                  <c:pt idx="2624">
                    <c:v>Apple pay: COMPRA EN FARMACIA BERENGUELA, CON LA TARJETA : 5489133208122208 EL 2025-08-12 </c:v>
                  </c:pt>
                  <c:pt idx="2625">
                    <c:v>Apple pay: COMPRA EN SANTIAGO DE COMPOSTELA ES, CON LA TARJETA : 5489133210353841 EL 2025-08-12 </c:v>
                  </c:pt>
                  <c:pt idx="2626">
                    <c:v>Apple pay: COMPRA EN CAFE BAR FERRADURA, CON LA TARJETA : 5489133210353841 EL 2025-08-12 </c:v>
                  </c:pt>
                  <c:pt idx="2627">
                    <c:v>Apple pay: COMPRA EN CASCARA CAFE, CON LA TARJETA : 5489133210353841 EL 2025-08-12 </c:v>
                  </c:pt>
                  <c:pt idx="2628">
                    <c:v>Apple pay: COMPRA EN CHURRERIA LA QUINTA, CON LA TARJETA : 5489133210353841 EL 2025-08-12 </c:v>
                  </c:pt>
                  <c:pt idx="2629">
                    <c:v>Apple pay: COMPRA EN PRODUCTOS GALLEGOS 15, CON LA TARJETA : 5489133210353841 EL 2025-08-12 </c:v>
                  </c:pt>
                  <c:pt idx="2630">
                    <c:v>Apple pay: COMPRA EN RESTAURANTE A CHARCA, CON LA TARJETA : 5489133210353841 EL 2025-08-12 </c:v>
                  </c:pt>
                  <c:pt idx="2631">
                    <c:v>Apple pay: COMPRA EN SANTIAGO LOCKERS, CON LA TARJETA : 5489133210353841 EL 2025-08-12 </c:v>
                  </c:pt>
                  <c:pt idx="2632">
                    <c:v>Apple pay: COMPRA EN CHAMARTIN EST. BURGUER KI, CON LA TARJETA : 5489133210353841 EL 2025-08-12 </c:v>
                  </c:pt>
                  <c:pt idx="2633">
                    <c:v>Apple pay: COMPRA EN Revolut**6890*, CON LA TARJETA : 5489133208122208 EL 2025-08-11 </c:v>
                  </c:pt>
                  <c:pt idx="2634">
                    <c:v>Apple pay: COMPRA EN PANADERIA LA MODIA, CON LA TARJETA : 5489133210353841 EL 2025-08-13 </c:v>
                  </c:pt>
                  <c:pt idx="2635">
                    <c:v>Apple pay: COMPRA EN EROSKI CENTER 3090, CON LA TARJETA : 5489133208360204 EL 2025-08-13 </c:v>
                  </c:pt>
                  <c:pt idx="2636">
                    <c:v>Apple pay: COMPRA EN MERCADONA CAMBADOS, CON LA TARJETA : 5489133208360204 EL 2025-08-13 </c:v>
                  </c:pt>
                  <c:pt idx="2637">
                    <c:v>Apple pay: COMPRA EN MERCADONA CAMBADOS, CON LA TARJETA : 5489133208122208 EL 2025-08-14 </c:v>
                  </c:pt>
                  <c:pt idx="2638">
                    <c:v>Apple pay: COMPRA EN Revolut**0164*, CON LA TARJETA : 5489133210353841 EL 2025-08-12 </c:v>
                  </c:pt>
                  <c:pt idx="2639">
                    <c:v>COMPRA EN UBER *TRIP, CON LA TARJETA : 5489133210353841 EL 2025-08-12 </c:v>
                  </c:pt>
                  <c:pt idx="2640">
                    <c:v>RECIBO IBERIA CARDS Nº RECIBO 0073 0100 755 CMDCWFF REF. MANDATO 000010295927 </c:v>
                  </c:pt>
                  <c:pt idx="2641">
                    <c:v>Apple pay: COMPRA EN MERCADONA CAMBADOS, CON LA TARJETA : 5489133208360204 EL 2025-08-14 </c:v>
                  </c:pt>
                  <c:pt idx="2642">
                    <c:v>Apple pay: COMPRA EN CRAVI MODA, CON LA TARJETA : 5489133208122208 EL 2025-08-15 </c:v>
                  </c:pt>
                  <c:pt idx="2643">
                    <c:v>Apple pay: COMPRA EN PANADERIA AQUISGRAN, CON LA TARJETA : 5489133210353841 EL 2025-08-15 </c:v>
                  </c:pt>
                  <c:pt idx="2644">
                    <c:v>Apple pay: COMPRA EN LA BOUTIQUE DEL PAN, CON LA TARJETA : 5489133208360204 EL 2025-08-15 </c:v>
                  </c:pt>
                  <c:pt idx="2645">
                    <c:v>Apple pay: COMPRA EN FARMACIA LEDE, CON LA TARJETA : 5489133208122208 EL 2025-08-16 </c:v>
                  </c:pt>
                  <c:pt idx="2646">
                    <c:v>Apple pay: COMPRA EN GUMMIX, CON LA TARJETA : 5489133210353841 EL 2025-08-16 </c:v>
                  </c:pt>
                  <c:pt idx="2647">
                    <c:v>Apple pay: COMPRA EN NAMARE, CON LA TARJETA : 5489133210353841 EL 2025-08-16 </c:v>
                  </c:pt>
                  <c:pt idx="2648">
                    <c:v>Apple pay: COMPRA EN CAFE BAR FEFI#ANS, CON LA TARJETA : 5489133210353841 EL 2025-08-16 </c:v>
                  </c:pt>
                  <c:pt idx="2649">
                    <c:v>Apple pay: COMPRA EN PANADERIA OZA, CON LA TARJETA : 5489133210353841 EL 2025-08-16 </c:v>
                  </c:pt>
                  <c:pt idx="2650">
                    <c:v>Apple pay: COMPRA EN PANADERIA AQUISGRAN, CON LA TARJETA : 5489133210353841 EL 2025-08-16 </c:v>
                  </c:pt>
                  <c:pt idx="2651">
                    <c:v>Apple pay: COMPRA EN A TABERNA DA CALZADA, CON LA TARJETA : 5489133210353841 EL 2025-08-18 </c:v>
                  </c:pt>
                  <c:pt idx="2652">
                    <c:v>Apple pay: COMPRA EN RemittVen, CON LA TARJETA : 5489133210353841 EL 2025-08-15 </c:v>
                  </c:pt>
                  <c:pt idx="2653">
                    <c:v>Apple pay: COMPRA EN PANADERIA LA MODIA, CON LA TARJETA : 5489133210353841 EL 2025-08-18 </c:v>
                  </c:pt>
                  <c:pt idx="2654">
                    <c:v>Apple pay: COMPRA EN 893 LIDL CAMBADOS, CON LA TARJETA : 5489133208360204 EL 2025-08-18 </c:v>
                  </c:pt>
                  <c:pt idx="2655">
                    <c:v>COMPRA EN APPLE.COM/BILL, CON LA TARJETA : 5489133208360204 EL 2025-08-13 </c:v>
                  </c:pt>
                  <c:pt idx="2656">
                    <c:v>Apple pay: COMPRA EN FADO, CON LA TARJETA : 5489133210353841 EL 2025-08-17 </c:v>
                  </c:pt>
                  <c:pt idx="2657">
                    <c:v>Apple pay: COMPRA EN REST COROA VERDE, CON LA TARJETA : 5489133210353841 EL 2025-08-17 </c:v>
                  </c:pt>
                  <c:pt idx="2658">
                    <c:v>Apple pay: COMPRA EN 893 LIDL CAMBADOS, CON LA TARJETA : 5489133208360204 EL 2025-08-19 </c:v>
                  </c:pt>
                  <c:pt idx="2659">
                    <c:v>Apple pay: COMPRA EN FARMACIA M. GARCIA SE#ORA, CON LA TARJETA : 5489133208122208 EL 2025-08-21 </c:v>
                  </c:pt>
                  <c:pt idx="2660">
                    <c:v>Apple pay: COMPRA EN LA CENTRAL HELADERA-EVENT, CON LA TARJETA : 5489133210353841 EL 2025-08-21 </c:v>
                  </c:pt>
                  <c:pt idx="2661">
                    <c:v>Apple pay: COMPRA EN MERCADONA CAMBADOS, CON LA TARJETA : 5489133208360204 EL 2025-08-21 </c:v>
                  </c:pt>
                  <c:pt idx="2662">
                    <c:v>Apple pay: COMPRA EN EROSKY CITY CAMBADOS, CON LA TARJETA : 5489133208360204 EL 2025-08-21 </c:v>
                  </c:pt>
                  <c:pt idx="2663">
                    <c:v>TRANSFERENCIA A FAVOR DE IBKR CONCEPTO: Inversiones Hermana e Hij </c:v>
                  </c:pt>
                  <c:pt idx="2664">
                    <c:v>Apple pay: COMPRA EN CAFETERIA ESTACION RENFE, CON LA TARJETA : 5489133208122208 EL 2025-08-22 </c:v>
                  </c:pt>
                  <c:pt idx="2665">
                    <c:v>Apple pay: COMPRA EN O MOSTEIRO LUIS FDEZ, CON LA TARJETA : 5489133208122208 EL 2025-08-22 </c:v>
                  </c:pt>
                  <c:pt idx="2666">
                    <c:v>Apple pay: COMPRA EN LIC 13388, CON LA TARJETA : 5489133210353841 EL 2025-08-22 </c:v>
                  </c:pt>
                  <c:pt idx="2667">
                    <c:v>Apple pay: COMPRA EN PANADERIA LA MODIA, CON LA TARJETA : 5489133210353841 EL 2025-08-22 </c:v>
                  </c:pt>
                  <c:pt idx="2668">
                    <c:v>RECIBO ORANGE ESPAGNE S.A. Nº RECIBO 0073 0100 755 CMDZVWH REF. MANDATO OSP202308KENAN02276921506 </c:v>
                  </c:pt>
                  <c:pt idx="2669">
                    <c:v>Apple pay: COMPRA EN MISTURA ICECREAM, CON LA TARJETA : 5489133210353841 EL 2025-08-23 </c:v>
                  </c:pt>
                  <c:pt idx="2670">
                    <c:v>Apple pay: COMPRA EN MY TOKYS GOYA, CON LA TARJETA : 5489133210353841 EL 2025-08-23 </c:v>
                  </c:pt>
                  <c:pt idx="2671">
                    <c:v>Apple pay: COMPRA EN TIGER MADRID CONDE DE PE¥, CON LA TARJETA : 5489133210353841 EL 2025-08-23 </c:v>
                  </c:pt>
                  <c:pt idx="2672">
                    <c:v>Apple pay: COMPRA EN MERCADONA MANUEL MACHADO, CON LA TARJETA : 5489133210353841 EL 2025-08-23 </c:v>
                  </c:pt>
                  <c:pt idx="2673">
                    <c:v>Apple pay: COMPRA EN ALCAMPO S A MORATALAZ, CON LA TARJETA : 5489133208360204 EL 2025-08-23 </c:v>
                  </c:pt>
                  <c:pt idx="2674">
                    <c:v>Apple pay: COMPRA EN MERCADONA MANUEL MACHADO, CON LA TARJETA : 5489133208360204 EL 2025-08-23 </c:v>
                  </c:pt>
                  <c:pt idx="2675">
                    <c:v>Apple pay: COMPRA EN IKEA GOYA HFB, CON LA TARJETA : 5489133208122208 EL 2025-08-24 </c:v>
                  </c:pt>
                  <c:pt idx="2676">
                    <c:v>Apple pay: COMPRA EN IKEA GOYA FOOD, CON LA TARJETA : 5489133210353841 EL 2025-08-24 </c:v>
                  </c:pt>
                  <c:pt idx="2677">
                    <c:v>Apple pay: COMPRA EN MERCADONA MANUEL MACHADO, CON LA TARJETA : 5489133208122208 EL 2025-08-25 </c:v>
                  </c:pt>
                  <c:pt idx="2678">
                    <c:v>Apple pay: COMPRA EN RODILLA SANCHEZ, CON LA TARJETA : 5489133208122208 EL 2025-08-25 </c:v>
                  </c:pt>
                  <c:pt idx="2679">
                    <c:v>Apple pay: COMPRA EN NYX*SERVEOSERVICIOSSAU, CON LA TARJETA : 5489133210353841 EL 2025-08-22 </c:v>
                  </c:pt>
                  <c:pt idx="2680">
                    <c:v>COMPRA EN UBER *EATS, CON LA TARJETA : 5489133210353841 EL 2025-08-22 </c:v>
                  </c:pt>
                  <c:pt idx="2681">
                    <c:v>Apple pay: COMPRA EN ALCAMPO S A MORATALAZ, CON LA TARJETA : 5489133208360204 EL 2025-08-25 </c:v>
                  </c:pt>
                  <c:pt idx="2682">
                    <c:v>COMPRA EN UBER *EATS, CON LA TARJETA : 5489133210353841 EL 2025-08-23 </c:v>
                  </c:pt>
                  <c:pt idx="2683">
                    <c:v>Apple pay: COMPRA EN SELLA BAKERY, CON LA TARJETA : 5489133208122208 EL 2025-08-27 </c:v>
                  </c:pt>
                  <c:pt idx="2684">
                    <c:v>COMISION POR COMPRAS REALIZADAS EN MONEDA NO EURO </c:v>
                  </c:pt>
                  <c:pt idx="2685">
                    <c:v>TRANSFERENCIA INMEDIATA A FAVOR DE Jesús Gonzalez CONCEPTO Alquiler </c:v>
                  </c:pt>
                  <c:pt idx="2686">
                    <c:v>Apple pay: COMPRA EN IKEA GOYA FOOD, CON LA TARJETA : 5489133208122208 EL 2025-08-29 </c:v>
                  </c:pt>
                  <c:pt idx="2687">
                    <c:v>Apple pay: COMPRA EN PERFUMERIA PRIMOR, CON LA TARJETA : 5489133208122208 EL 2025-08-29 </c:v>
                  </c:pt>
                  <c:pt idx="2688">
                    <c:v>Apple pay: COMPRA EN KFC GOYA2, CON LA TARJETA : 5489133208122208 EL 2025-08-29 </c:v>
                  </c:pt>
                  <c:pt idx="2689">
                    <c:v>Apple pay: COMPRA EN VENETA GELATO ITALIANO, CON LA TARJETA : 5489133208122208 EL 2025-08-29 </c:v>
                  </c:pt>
                  <c:pt idx="2690">
                    <c:v>TRANSFERENCIA INMEDIATA A FAVOR DE Jesús Gonzalez CONCEPTO Diferencia 2% Alquiler </c:v>
                  </c:pt>
                  <c:pt idx="2691">
                    <c:v>Apple pay: COMPRA EN RODILLA SANCHEZ, CON LA TARJETA : 5489133208122208 EL 2025-08-29 </c:v>
                  </c:pt>
                  <c:pt idx="2692">
                    <c:v>Apple pay: COMPRA EN LA JUNTA GASTROBAR, CON LA TARJETA : 5489133210353841 EL 2025-08-29 </c:v>
                  </c:pt>
                  <c:pt idx="2693">
                    <c:v>COMPRA EN SSR CASTELLO-GOYA., CON LA TARJETA : 5489133210353841 EL 2025-08-29 </c:v>
                  </c:pt>
                  <c:pt idx="2694">
                    <c:v>COMPRA EN OPENAI *CHATGPT SUBSCR, CON LA TARJETA : 5489133208360204 EL 2025-08-27 </c:v>
                  </c:pt>
                  <c:pt idx="2695">
                    <c:v>Apple pay: COMPRA EN MERCADONA MANUEL MACHADO, CON LA TARJETA : 5489133208360204 EL 2025-08-30 </c:v>
                  </c:pt>
                  <c:pt idx="2696">
                    <c:v>Apple pay: COMPRA EN ALCAMPO S A MORATALAZ, CON LA TARJETA : 5489133208360204 EL 2025-08-30 </c:v>
                  </c:pt>
                  <c:pt idx="2697">
                    <c:v>Apple pay: COMPRA EN MERCADONA MANUEL MACHADO, CON LA TARJETA : 5489133210353841 EL 2025-08-30 </c:v>
                  </c:pt>
                  <c:pt idx="2698">
                    <c:v>COMPRA EN EL CORTE INGLES DEPARTAM., CON LA TARJETA : 5489133210353841 EL 2025-08-30 </c:v>
                  </c:pt>
                  <c:pt idx="2699">
                    <c:v>Apple pay: COMPRA EN ALCAMPO S A MORATALAZ, CON LA TARJETA : 5489133210353841 EL 2025-08-30 </c:v>
                  </c:pt>
                  <c:pt idx="2700">
                    <c:v>COMPRA EN APP CRTM, CON LA TARJETA : 5489133208360204 EL 2025-08-31 </c:v>
                  </c:pt>
                  <c:pt idx="2701">
                    <c:v>Apple pay: COMPRA EN ALCAMPO S A MORATALAZ, CON LA TARJETA : 5489133208122208 EL 2025-08-31 </c:v>
                  </c:pt>
                  <c:pt idx="2702">
                    <c:v>TRANSFERENCIA A FAVOR DE IBKR CONCEPTO: U6384508 / NICOLAS D Perez </c:v>
                  </c:pt>
                  <c:pt idx="2703">
                    <c:v>LIQUIDACION DE LA TARJETA DE CREDITO 0073 0100 500 0529439 </c:v>
                  </c:pt>
                  <c:pt idx="2704">
                    <c:v>Apple pay: COMPRA EN MERCADONA MANUEL MACHADO, CON LA TARJETA : 5489133208360204 EL 2025-09-01 </c:v>
                  </c:pt>
                  <c:pt idx="2705">
                    <c:v>RECIBO DREAMFIT MORATALAZ Nº RECIBO 0073 0100 755 CMHGRVN REF. MANDATO 00009588710100835299698700000</c:v>
                  </c:pt>
                  <c:pt idx="2706">
                    <c:v>RECIBO SANITAS S A DE SEGUROS Nº RECIBO 0073 0100 755 CMGBMRR REF. MANDATO 800018385362 </c:v>
                  </c:pt>
                  <c:pt idx="2707">
                    <c:v>COMPRA EN UBER *EATS, CON LA TARJETA : 5489133210353841 EL 2025-08-27 </c:v>
                  </c:pt>
                  <c:pt idx="2708">
                    <c:v>COMPRA EN UBER *EATS, CON LA TARJETA : 5489133210353841 EL 2025-08-28 </c:v>
                  </c:pt>
                  <c:pt idx="2709">
                    <c:v>Apple pay: COMPRA EN DANS MADRID, CON LA TARJETA : 5489133208122208 EL 2025-08-30 </c:v>
                  </c:pt>
                  <c:pt idx="2710">
                    <c:v>RECIBO Naturgy Clientes, S.A.U. Nº RECIBO 0073 0100 755 CMJHMDW REF. MANDATO 000000259696 </c:v>
                  </c:pt>
                  <c:pt idx="2711">
                    <c:v>COMPRA EN UBER *EATS, CON LA TARJETA : 5489133210353841 EL 2025-08-30 </c:v>
                  </c:pt>
                  <c:pt idx="2712">
                    <c:v>COMPRA EN UBER *EATS, CON LA TARJETA : 5489133210353841 EL 2025-08-31 </c:v>
                  </c:pt>
                  <c:pt idx="2713">
                    <c:v>DISPOSICION EN CAJERO CON LA TARJETA 5489133208122208, COMISION 0,00, EL 2025-09-03 </c:v>
                  </c:pt>
                  <c:pt idx="2714">
                    <c:v>COMPRA EN UBER *TRIP, CON LA TARJETA : 5489133210353841 EL 2025-09-01 </c:v>
                  </c:pt>
                  <c:pt idx="2715">
                    <c:v>RECIBO DAN'S Nº RECIBO 0073 0100 755 CMKPRGC REF. MANDATO 1QJYY43XYCXGBUV0 </c:v>
                  </c:pt>
                  <c:pt idx="2716">
                    <c:v>BIZUM A FAVOR DE JUAN D M CONCEPTO: Sin concepto </c:v>
                  </c:pt>
                  <c:pt idx="2717">
                    <c:v>Apple pay: COMPRA EN RODILLA SANCHEZ, CON LA TARJETA : 5489133208122208 EL 2025-09-05 </c:v>
                  </c:pt>
                  <c:pt idx="2718">
                    <c:v>Apple pay: COMPRA EN CARNICERIA ALONSO - MANUE, CON LA TARJETA : 5489133208360204 EL 2025-09-06 </c:v>
                  </c:pt>
                  <c:pt idx="2719">
                    <c:v>Apple pay: COMPRA EN MERCADONA MANUEL MACHADO, CON LA TARJETA : 5489133208360204 EL 2025-09-06 </c:v>
                  </c:pt>
                  <c:pt idx="2720">
                    <c:v>Apple pay: COMPRA EN ALCAMPO S A MORATALAZ, CON LA TARJETA : 5489133208360204 EL 2025-09-06 </c:v>
                  </c:pt>
                  <c:pt idx="2721">
                    <c:v>Apple pay: COMPRA EN MERCADONA MANUEL MACHADO, CON LA TARJETA : 5489133210353841 EL 2025-09-06 </c:v>
                  </c:pt>
                  <c:pt idx="2722">
                    <c:v>Apple pay: COMPRA EN MANOLO BAKES, CON LA TARJETA : 5489133210353841 EL 2025-09-06 </c:v>
                  </c:pt>
                  <c:pt idx="2723">
                    <c:v>Apple pay: COMPRA EN EXPRESS HERMOS, CON LA TARJETA : 5489133210353841 EL 2025-09-07 </c:v>
                  </c:pt>
                  <c:pt idx="2724">
                    <c:v>COMPRA EN APP CRTM, CON LA TARJETA : 5489133208360204 EL 2025-09-07 </c:v>
                  </c:pt>
                  <c:pt idx="2725">
                    <c:v>Apple pay: COMPRA EN RESTAURANTE CAZORLA, CON LA TARJETA : 5489133210353841 EL 2025-09-07 </c:v>
                  </c:pt>
                  <c:pt idx="2726">
                    <c:v>Apple pay: COMPRA EN MERCADONA MANUEL MACHADO, CON LA TARJETA : 5489133208122208 EL 2025-09-08 </c:v>
                  </c:pt>
                  <c:pt idx="2727">
                    <c:v>Apple pay: COMPRA EN MCDONALDS-MORATALAZ, CON LA TARJETA : 5489133208122208 EL 2025-09-08 </c:v>
                  </c:pt>
                  <c:pt idx="2728">
                    <c:v>Apple pay: COMPRA EN ROOST CHICKEN P. VERGARA, CON LA TARJETA : 5489133210353841 EL 2025-09-08 </c:v>
                  </c:pt>
                  <c:pt idx="2729">
                    <c:v>COMPRA EN Compra de Prime Video, CON LA TARJETA : 5489133210353841 EL 2025-09-04 </c:v>
                  </c:pt>
                  <c:pt idx="2730">
                    <c:v>COMPRA EN UBER *EATS, CON LA TARJETA : 5489133210353841 EL 2025-09-05 </c:v>
                  </c:pt>
                  <c:pt idx="2731">
                    <c:v>Apple pay: COMPRA EN MCDONALDS-MORATALAZ, CON LA TARJETA : 5489133208122208 EL 2025-09-09 </c:v>
                  </c:pt>
                  <c:pt idx="2732">
                    <c:v>Apple pay: COMPRA EN SQ *LUNA &amp; WANDA BELEN, CON LA TARJETA : 5489133210353841 EL 2025-09-07 </c:v>
                  </c:pt>
                  <c:pt idx="2733">
                    <c:v>COMPRA EN UBER *EATS, CON LA TARJETA : 5489133210353841 EL 2025-09-06 </c:v>
                  </c:pt>
                  <c:pt idx="2734">
                    <c:v>COMPRA EN SSR CASTELLO-GOYA., CON LA TARJETA : 5489133208122208 EL 2025-09-10 </c:v>
                  </c:pt>
                  <c:pt idx="2735">
                    <c:v>Apple pay: COMPRA EN MAISON KAYSER RETIRO, CON LA TARJETA : 5489133210353841 EL 2025-09-10 </c:v>
                  </c:pt>
                  <c:pt idx="2736">
                    <c:v>COMPRA EN SSR CASTELLO-GOYA., CON LA TARJETA : 5489133208122208 EL 2025-09-11 </c:v>
                  </c:pt>
                  <c:pt idx="2737">
                    <c:v>Apple pay: COMPRA EN BAKERY BREAD, CON LA TARJETA : 5489133208122208 EL 2025-09-11 </c:v>
                  </c:pt>
                  <c:pt idx="2738">
                    <c:v>Apple pay: COMPRA EN FABORIT GOYA 24, CON LA TARJETA : 5489133210353841 EL 2025-09-11 </c:v>
                  </c:pt>
                  <c:pt idx="2739">
                    <c:v>Apple pay: COMPRA EN ROOST CHICKEN P. VERGARA, CON LA TARJETA : 5489133210353841 EL 2025-09-11 </c:v>
                  </c:pt>
                  <c:pt idx="2740">
                    <c:v>Apple pay: COMPRA EN VENETA GELATO ITALIANO, CON LA TARJETA : 5489133210353841 EL 2025-09-11 </c:v>
                  </c:pt>
                  <c:pt idx="2741">
                    <c:v>Apple pay: COMPRA EN MCDONALDS-MORATALAZ, CON LA TARJETA : 5489133208122208 EL 2025-09-12 </c:v>
                  </c:pt>
                  <c:pt idx="2742">
                    <c:v>Apple pay: COMPRA EN ALCAMPO S A MORATALAZ, CON LA TARJETA : 5489133208122208 EL 2025-09-12 </c:v>
                  </c:pt>
                  <c:pt idx="2743">
                    <c:v>Apple pay: COMPRA EN DANS MADRID, CON LA TARJETA : 5489133208122208 EL 2025-09-10 </c:v>
                  </c:pt>
                  <c:pt idx="2744">
                    <c:v>Apple pay: COMPRA EN RODILLA GOYA, CON LA TARJETA : 5489133208122208 EL 2025-09-12 </c:v>
                  </c:pt>
                  <c:pt idx="2745">
                    <c:v>Apple pay: COMPRA EN Los candiles de Vinateros, CON LA TARJETA : 5489133210353841 EL 2025-09-12 </c:v>
                  </c:pt>
                  <c:pt idx="2746">
                    <c:v>Apple pay: COMPRA EN RODILLA SANCHEZ, CON LA TARJETA : 5489133208122208 EL 2025-09-12 </c:v>
                  </c:pt>
                  <c:pt idx="2747">
                    <c:v>Apple pay: COMPRA EN METRO DE MADRID S.A., CON LA TARJETA : 5489133208122208 EL 2025-09-12 </c:v>
                  </c:pt>
                  <c:pt idx="2748">
                    <c:v>COMPRA EN CAFESLABRASILENA.ES, CON LA TARJETA : 5489133210353841 EL 2025-09-10 </c:v>
                  </c:pt>
                  <c:pt idx="2749">
                    <c:v>Apple pay: COMPRA EN MERCADONA MANUEL MACHADO, CON LA TARJETA : 5489133208360204 EL 2025-09-13 </c:v>
                  </c:pt>
                  <c:pt idx="2750">
                    <c:v>Apple pay: COMPRA EN CULINARIUM-MADRID ALCALA, CON LA TARJETA : 5489133208122208 EL 2025-09-13 </c:v>
                  </c:pt>
                  <c:pt idx="2751">
                    <c:v>Apple pay: COMPRA EN EMPRESA MUNICIPAL EMT, CON LA TARJETA : 5489133208122208 EL 2025-09-13 </c:v>
                  </c:pt>
                  <c:pt idx="2752">
                    <c:v>Apple pay: COMPRA EN IKEA GOYA HFB, CON LA TARJETA : 5489133210353841 EL 2025-09-13 </c:v>
                  </c:pt>
                  <c:pt idx="2753">
                    <c:v>Apple pay: COMPRA EN IKEA GOYA FOOD, CON LA TARJETA : 5489133210353841 EL 2025-09-13 </c:v>
                  </c:pt>
                  <c:pt idx="2754">
                    <c:v>Apple pay: COMPRA EN MAISON KAYSER RETIRO, CON LA TARJETA : 5489133210353841 EL 2025-09-13 </c:v>
                  </c:pt>
                  <c:pt idx="2755">
                    <c:v>Apple pay: COMPRA EN ALCAMPO S A MORATALAZ, CON LA TARJETA : 5489133210353841 EL 2025-09-13 </c:v>
                  </c:pt>
                  <c:pt idx="2756">
                    <c:v>Apple pay: COMPRA EN VENETA GELATO ITALIANO, CON LA TARJETA : 5489133210353841 EL 2025-09-13 </c:v>
                  </c:pt>
                  <c:pt idx="2757">
                    <c:v>Apple pay: COMPRA EN VIENA CAPELLANES GOYA, CON LA TARJETA : 5489133210353841 EL 2025-09-13 </c:v>
                  </c:pt>
                  <c:pt idx="2758">
                    <c:v>COMPRA EN APP CRTM, CON LA TARJETA : 5489133208360204 EL 2025-09-14 </c:v>
                  </c:pt>
                  <c:pt idx="2759">
                    <c:v>Apple pay: COMPRA EN KFC MORATALAZ 124, CON LA TARJETA : 5489133210353841 EL 2025-09-14 </c:v>
                  </c:pt>
                  <c:pt idx="2760">
                    <c:v>Apple pay: COMPRA EN LOS TORREZNOS -GOYA-, CON LA TARJETA : 5489133210353841 EL 2025-09-14 </c:v>
                  </c:pt>
                  <c:pt idx="2761">
                    <c:v>Apple pay: COMPRA EN PRIMOR ALCALA 155, CON LA TARJETA : 5489133210353841 EL 2025-09-14 </c:v>
                  </c:pt>
                  <c:pt idx="2762">
                    <c:v>Apple pay: COMPRA EN SPRINGFIELD, CON LA TARJETA : 5489133210353841 EL 2025-09-14 </c:v>
                  </c:pt>
                  <c:pt idx="2763">
                    <c:v>Apple pay: COMPRA EN TASQUITA MANUEL BECERRA, CON LA TARJETA : 5489133210353841 EL 2025-09-14 </c:v>
                  </c:pt>
                  <c:pt idx="2764">
                    <c:v>BIZUM A FAVOR DE JENNY R A CONCEPTO: Sin concepto </c:v>
                  </c:pt>
                  <c:pt idx="2765">
                    <c:v>Apple pay: COMPRA EN DANS MADRID, CON LA TARJETA : 5489133210353841 EL 2025-09-13 </c:v>
                  </c:pt>
                  <c:pt idx="2766">
                    <c:v>Apple pay: COMPRA EN FARMACIA M30, CON LA TARJETA : 5489133208122208 EL 2025-09-15 </c:v>
                  </c:pt>
                  <c:pt idx="2767">
                    <c:v>Apple pay: COMPRA EN OMIO *OMIO, CON LA TARJETA : 5489133210353841 EL 2025-09-13 </c:v>
                  </c:pt>
                  <c:pt idx="2768">
                    <c:v>Apple pay: COMPRA EN ALCAMPO S A MORATALAZ, CON LA TARJETA : 5489133208122208 EL 2025-09-15 </c:v>
                  </c:pt>
                  <c:pt idx="2769">
                    <c:v>Apple pay: COMPRA EN MCDONALDS-MORATALAZ, CON LA TARJETA : 5489133210353841 EL 2025-09-15 </c:v>
                  </c:pt>
                  <c:pt idx="2770">
                    <c:v>COMPRA EN APPLE.COM/BILL, CON LA TARJETA : 5489133208360204 EL 2025-09-13 </c:v>
                  </c:pt>
                  <c:pt idx="2771">
                    <c:v>RECIBO IBERIA CARDS Nº RECIBO 0073 0100 755 CMMVKCT REF. MANDATO 000010295927 </c:v>
                  </c:pt>
                  <c:pt idx="2772">
                    <c:v>Apple pay: COMPRA EN MERCADONA MANUEL MACHADO, CON LA TARJETA : 5489133208360204 EL 2025-09-16 </c:v>
                  </c:pt>
                  <c:pt idx="2773">
                    <c:v>Apple pay: COMPRA EN CASABASE, CON LA TARJETA : 5489133210353841 EL 2025-09-16 </c:v>
                  </c:pt>
                  <c:pt idx="2774">
                    <c:v>Apple pay: COMPRA EN DA DA RAMEN, CON LA TARJETA : 5489133210353841 EL 2025-09-16 </c:v>
                  </c:pt>
                  <c:pt idx="2775">
                    <c:v>Apple pay: COMPRA EN OMIO *OMIO, CON LA TARJETA : 5489133210353841 EL 2025-09-14 </c:v>
                  </c:pt>
                  <c:pt idx="2776">
                    <c:v>Apple pay: COMPRA EN PRIMARK CONDE PENALVER, CON LA TARJETA : 5489133210353841 EL 2025-09-14 </c:v>
                  </c:pt>
                  <c:pt idx="2777">
                    <c:v>COMPRA EN MERCADONA ONLINE, CON LA TARJETA : 5489133210353841 EL 2025-09-16 </c:v>
                  </c:pt>
                  <c:pt idx="2778">
                    <c:v>COMPRA EN UBER *EATS, CON LA TARJETA : 5489133210353841 EL 2025-09-13 </c:v>
                  </c:pt>
                  <c:pt idx="2779">
                    <c:v>Apple pay: COMPRA EN MERCADONA MANUEL MACHADO, CON LA TARJETA : 5489133208360204 EL 2025-09-17 </c:v>
                  </c:pt>
                  <c:pt idx="2780">
                    <c:v>Apple pay: COMPRA EN IKEA GOYA FOOD, CON LA TARJETA : 5489133208122208 EL 2025-09-17 </c:v>
                  </c:pt>
                  <c:pt idx="2781">
                    <c:v>Apple pay: COMPRA EN MCDONALDS-MORATALAZ, CON LA TARJETA : 5489133208122208 EL 2025-09-18 </c:v>
                  </c:pt>
                  <c:pt idx="2782">
                    <c:v>Apple pay: COMPRA EN AREAS AVE SANTA JUSTA, CON LA TARJETA : 5489133210353841 EL 2025-09-18 </c:v>
                  </c:pt>
                  <c:pt idx="2783">
                    <c:v>COMPRA EN WWW.AMAZON.* DO9LE5SZ5, CON LA TARJETA : 5489133210353841 EL 2025-09-16 </c:v>
                  </c:pt>
                  <c:pt idx="2784">
                    <c:v>Apple pay: COMPRA EN PASJE TAPAS, CON LA TARJETA : 5489133210353841 EL 2025-09-18 </c:v>
                  </c:pt>
                  <c:pt idx="2785">
                    <c:v>Apple pay: COMPRA EN IKEA GOYA FOOD, CON LA TARJETA : 5489133208122208 EL 2025-09-19 </c:v>
                  </c:pt>
                  <c:pt idx="2786">
                    <c:v>Apple pay: COMPRA EN BALBISIANA, CON LA TARJETA : 5489133208122208 EL 2025-09-19 </c:v>
                  </c:pt>
                  <c:pt idx="2787">
                    <c:v>Apple pay: COMPRA EN RODILLA SANCHEZ, CON LA TARJETA : 5489133208122208 EL 2025-09-19 </c:v>
                  </c:pt>
                  <c:pt idx="2788">
                    <c:v>Apple pay: COMPRA EN GRUPOPHIBURGER, CON LA TARJETA : 5489133210353841 EL 2025-09-19 </c:v>
                  </c:pt>
                  <c:pt idx="2789">
                    <c:v>Apple pay: COMPRA EN MERCADONA MANUEL MACHADO, CON LA TARJETA : 5489133208360204 EL 2025-09-20 </c:v>
                  </c:pt>
                  <c:pt idx="2790">
                    <c:v>Apple pay: COMPRA EN CON SAZON MAIQUEZ, CON LA TARJETA : 5489133210353841 EL 2025-09-20 </c:v>
                  </c:pt>
                  <c:pt idx="2791">
                    <c:v>COMPRA EN STARBUCKS - GOYA 73, CON LA TARJETA : 5489133210353841 EL 2025-09-20 </c:v>
                  </c:pt>
                  <c:pt idx="2792">
                    <c:v>Apple pay: COMPRA EN MERCADONA MANUEL MACHADO, CON LA TARJETA : 5489133210353841 EL 2025-09-20 </c:v>
                  </c:pt>
                  <c:pt idx="2793">
                    <c:v>Apple pay: COMPRA EN ALIMENTACION NARVAEZ 46, CON LA TARJETA : 5489133208360204 EL 2025-09-21 </c:v>
                  </c:pt>
                  <c:pt idx="2794">
                    <c:v>Apple pay: COMPRA EN L0IG88 HOSP NUESTRA SRA., CON LA TARJETA : 5489133208122208 EL 2025-09-21 </c:v>
                  </c:pt>
                  <c:pt idx="2795">
                    <c:v>BIZUM A FAVOR DE RICARDO P R CONCEPTO: Sin concepto </c:v>
                  </c:pt>
                  <c:pt idx="2796">
                    <c:v>Apple pay: COMPRA EN FCIA.DAVIL AVELLANA, CON LA TARJETA : 5489133208122208 EL 2025-09-21 </c:v>
                  </c:pt>
                  <c:pt idx="2797">
                    <c:v>Apple pay: COMPRA EN COSTCO WHOLESALE SPAIN, S, CON LA TARJETA : 5489133210353841 EL 2025-09-21 </c:v>
                  </c:pt>
                  <c:pt idx="2798">
                    <c:v>COMPRA EN SSR CASTELLO-GOYA., CON LA TARJETA : 5489133208360204 EL 2025-09-22 </c:v>
                  </c:pt>
                  <c:pt idx="2799">
                    <c:v>Apple pay: COMPRA EN Revolut**6890*, CON LA TARJETA : 5489133208122208 EL 2025-09-20 </c:v>
                  </c:pt>
                  <c:pt idx="2800">
                    <c:v>Apple pay: COMPRA EN ALCAMPO S A MORATALAZ, CON LA TARJETA : 5489133208360204 EL 2025-09-23 </c:v>
                  </c:pt>
                  <c:pt idx="2801">
                    <c:v>Apple pay: COMPRA EN ALAMEDA PELUQUERO, CON LA TARJETA : 5489133208122208 EL 2025-09-23 </c:v>
                  </c:pt>
                  <c:pt idx="2802">
                    <c:v>RECIBO ORANGE ESPAGNE S.A. Nº RECIBO 0073 0100 755 CMNYNFP REF. MANDATO OSP202308KENAN02276921506 </c:v>
                  </c:pt>
                  <c:pt idx="2803">
                    <c:v>Apple pay: COMPRA EN MCDONALDS-MORATALAZ, CON LA TARJETA : 5489133208122208 EL 2025-09-23 </c:v>
                  </c:pt>
                  <c:pt idx="2804">
                    <c:v>Apple pay: COMPRA EN SQ *DAIRY LOVERS SL., CON LA TARJETA : 5489133210353841 EL 2025-09-21 </c:v>
                  </c:pt>
                  <c:pt idx="2805">
                    <c:v>COMPRA EN UBER *TRIP, CON LA TARJETA : 5489133210353841 EL 2025-09-21 </c:v>
                  </c:pt>
                  <c:pt idx="2806">
                    <c:v>RECIBO TotalEnergies ClientesSAU Nº RECIBO 0073 0100 755 CMNYWMR REF. MANDATO NCESIGS241020230000000</c:v>
                  </c:pt>
                  <c:pt idx="2807">
                    <c:v>TRANSFERENCIA A FAVOR DE IBKR CONCEPTO: Inversiones Hermana e Hij </c:v>
                  </c:pt>
                  <c:pt idx="2808">
                    <c:v>BIZUM A FAVOR DE JENNY R A CONCEPTO: Sin concepto </c:v>
                  </c:pt>
                  <c:pt idx="2809">
                    <c:v>Apple pay: COMPRA EN IKEA GOYA FOOD, CON LA TARJETA : 5489133208122208 EL 2025-09-24 </c:v>
                  </c:pt>
                  <c:pt idx="2810">
                    <c:v>Apple pay: COMPRA EN Revolut**6890*, CON LA TARJETA : 5489133208122208 EL 2025-09-22 </c:v>
                  </c:pt>
                  <c:pt idx="2811">
                    <c:v>Apple pay: COMPRA EN Revolut**0164*, CON LA TARJETA : 5489133210353841 EL 2025-09-22 </c:v>
                  </c:pt>
                  <c:pt idx="2812">
                    <c:v>Apple pay: COMPRA EN MERCADONA MANUEL MACHADO, CON LA TARJETA : 5489133208360204 EL 2025-09-25 </c:v>
                  </c:pt>
                  <c:pt idx="2813">
                    <c:v>Apple pay: COMPRA EN PARAFARMACIA M30, CON LA TARJETA : 5489133208122208 EL 2025-09-25 </c:v>
                  </c:pt>
                  <c:pt idx="2814">
                    <c:v>Apple pay: COMPRA EN IKEA GOYA FOOD, CON LA TARJETA : 5489133208122208 EL 2025-09-25 </c:v>
                  </c:pt>
                  <c:pt idx="2815">
                    <c:v>Apple pay: COMPRA EN TIGER GOYA,20, CON LA TARJETA : 5489133208122208 EL 2025-09-25 </c:v>
                  </c:pt>
                  <c:pt idx="2816">
                    <c:v>Apple pay: COMPRA EN RODILLA SANCHEZ, CON LA TARJETA : 5489133208122208 EL 2025-09-25 </c:v>
                  </c:pt>
                  <c:pt idx="2817">
                    <c:v>COMPRA EN SSR CASTELLO-GOYA., CON LA TARJETA : 5489133210353841 EL 2025-09-25 </c:v>
                  </c:pt>
                  <c:pt idx="2818">
                    <c:v>Apple pay: COMPRA EN 90 - CENTRAL CAFE MAD T4, CON LA TARJETA : 5489133210353841 EL 2025-09-26 </c:v>
                  </c:pt>
                  <c:pt idx="2819">
                    <c:v>Apple pay: COMPRA EN AEROP. ADOLFO SUAREZ MADR, CON LA TARJETA : 5489133210353841 EL 2025-09-26 </c:v>
                  </c:pt>
                  <c:pt idx="2820">
                    <c:v>Apple pay: COMPRA EN ALCAMPO S A MORATALAZ, CON LA TARJETA : 5489133208360204 EL 2025-09-27 </c:v>
                  </c:pt>
                  <c:pt idx="2821">
                    <c:v>Apple pay: COMPRA EN MERCADONA MANUEL MACHADO, CON LA TARJETA : 5489133208360204 EL 2025-09-27 </c:v>
                  </c:pt>
                  <c:pt idx="2822">
                    <c:v>COMISION POR COMPRAS REALIZADAS EN MONEDA NO EURO </c:v>
                  </c:pt>
                  <c:pt idx="2823">
                    <c:v>COMPRA EN OPENAI *CHATGPT SUBSCR, CON LA TARJETA : 5489133208360204 EL 2025-09-27 </c:v>
                  </c:pt>
                  <c:pt idx="2824">
                    <c:v>COMPRA EN APP CRTM, CON LA TARJETA : 5489133208360204 EL 2025-09-29 </c:v>
                  </c:pt>
                  <c:pt idx="2825">
                    <c:v>Apple pay: COMPRA EN A'VUCCIRIA, CON LA TARJETA : 5489133208122208 EL 2025-09-27 </c:v>
                  </c:pt>
                  <c:pt idx="2826">
                    <c:v>Apple pay: COMPRA EN KIKO MILANO, CON LA TARJETA : 5489133208122208 EL 2025-09-27 </c:v>
                  </c:pt>
                  <c:pt idx="2827">
                    <c:v>Apple pay: COMPRA EN VENCHI MI Buenos Aires, CON LA TARJETA : 5489133208122208 EL 2025-09-27 </c:v>
                  </c:pt>
                  <c:pt idx="2828">
                    <c:v>Apple pay: COMPRA EN LEONARDO3 MUSEUM MILAN, CON LA TARJETA : 5489133208122208 EL 2025-09-26 </c:v>
                  </c:pt>
                  <c:pt idx="2829">
                    <c:v>Apple pay: COMPRA EN CAFFETTERIA DANTE, CON LA TARJETA : 5489133208122208 EL 2025-09-26 </c:v>
                  </c:pt>
                  <c:pt idx="2830">
                    <c:v>Apple pay: COMPRA EN VIA PASTERIA, CON LA TARJETA : 5489133208122208 EL 2025-09-26 </c:v>
                  </c:pt>
                  <c:pt idx="2831">
                    <c:v>Apple pay: COMPRA EN TRATTORIA LA MADONNINA, CON LA TARJETA : 5489133208122208 EL 2025-09-27 </c:v>
                  </c:pt>
                  <c:pt idx="2832">
                    <c:v>Apple pay: COMPRA EN WWW.MIDATICKET.IT - Du, CON LA TARJETA : 5489133210353841 EL 2025-09-26 </c:v>
                  </c:pt>
                  <c:pt idx="2833">
                    <c:v>Apple pay: COMPRA EN NYX*ABServiciosSelecta, CON LA TARJETA : 5489133210353841 EL 2025-09-26 </c:v>
                  </c:pt>
                  <c:pt idx="2834">
                    <c:v>COMPRA EN WWW.NAVIGAZIONELAGHI.I, CON LA TARJETA : 5489133210353841 EL 2025-09-26 </c:v>
                  </c:pt>
                  <c:pt idx="2835">
                    <c:v>COMPRA EN UBER *TRIP HELP.UBER.C, CON LA TARJETA : 5489133210353841 EL 2025-09-26 </c:v>
                  </c:pt>
                  <c:pt idx="2836">
                    <c:v>Apple pay: COMPRA EN HOTEL IBIS MILANO CENT, CON LA TARJETA : 5489133210353841 EL 2025-09-26 </c:v>
                  </c:pt>
                  <c:pt idx="2837">
                    <c:v>Apple pay: COMPRA EN STARBUCKS, CON LA TARJETA : 5489133210353841 EL 2025-09-27 </c:v>
                  </c:pt>
                  <c:pt idx="2838">
                    <c:v>Apple pay: COMPRA EN PANIFICIO PUGLIESE, CON LA TARJETA : 5489133210353841 EL 2025-09-26 </c:v>
                  </c:pt>
                  <c:pt idx="2839">
                    <c:v>Apple pay: COMPRA EN MC DONALD'S, CON LA TARJETA : 5489133210353841 EL 2025-09-26 </c:v>
                  </c:pt>
                  <c:pt idx="2840">
                    <c:v>Apple pay: COMPRA EN LINATE M4, CON LA TARJETA : 5489133210353841 EL 2025-09-26 </c:v>
                  </c:pt>
                  <c:pt idx="2841">
                    <c:v>TRANSFERENCIA A FAVOR DE ENVIVENCA CONCEPTO: Caja Nicolás Pérez </c:v>
                  </c:pt>
                  <c:pt idx="2842">
                    <c:v>TRANSFERENCIA A FAVOR DE IBKR CONCEPTO: U6384508 / NICOLAS D Perez </c:v>
                  </c:pt>
                  <c:pt idx="2843">
                    <c:v>Apple pay: COMPRA EN CRF EXP MIL4868, CON LA TARJETA : 5489133208360204 EL 2025-09-27 </c:v>
                  </c:pt>
                  <c:pt idx="2844">
                    <c:v>COMPRA EN APP CRTM, CON LA TARJETA : 5489133208360204 EL 2025-09-30 </c:v>
                  </c:pt>
                  <c:pt idx="2845">
                    <c:v>Apple pay: COMPRA EN ERRE BAR VILLA MONASTE, CON LA TARJETA : 5489133208122208 EL 2025-09-28 </c:v>
                  </c:pt>
                  <c:pt idx="2846">
                    <c:v>TRANSFERENCIA A FAVOR DE Cristina Paz Rodríguez &amp; Nicolás Daniel CONCEPTO: Cuenta Cris y Nico </c:v>
                  </c:pt>
                  <c:pt idx="2847">
                    <c:v>Apple pay: COMPRA EN RODILLA SANCHEZ, CON LA TARJETA : 5489133208122208 EL 2025-09-30 </c:v>
                  </c:pt>
                  <c:pt idx="2848">
                    <c:v>Apple pay: COMPRA EN CASSA, CON LA TARJETA : 5489133210353841 EL 2025-09-28 </c:v>
                  </c:pt>
                  <c:pt idx="2849">
                    <c:v>Apple pay: COMPRA EN CASSERA MORETTI SRL, CON LA TARJETA : 5489133210353841 EL 2025-09-28 </c:v>
                  </c:pt>
                  <c:pt idx="2850">
                    <c:v>Apple pay: COMPRA EN HOTEL IBIS MILANO CENT, CON LA TARJETA : 5489133210353841 EL 2025-09-27 </c:v>
                  </c:pt>
                  <c:pt idx="2851">
                    <c:v>Apple pay: COMPRA EN FUNICOLARE COMO BRUNAT, CON LA TARJETA : 5489133210353841 EL 2025-09-28 </c:v>
                  </c:pt>
                  <c:pt idx="2852">
                    <c:v>Apple pay: COMPRA EN MR. PANINO, CON LA TARJETA : 5489133210353841 EL 2025-09-28 </c:v>
                  </c:pt>
                  <c:pt idx="2853">
                    <c:v>Apple pay: COMPRA EN CAPOLINEA BISTROT, CON LA TARJETA : 5489133210353841 EL 2025-09-28 </c:v>
                  </c:pt>
                  <c:pt idx="2854">
                    <c:v>Apple pay: COMPRA EN COOPCULTURE VILLA MONA, CON LA TARJETA : 5489133210353841 EL 2025-09-28 </c:v>
                  </c:pt>
                  <c:pt idx="2855">
                    <c:v>Apple pay: COMPRA EN BELLAGIO TRAGHETTO, CON LA TARJETA : 5489133210353841 EL 2025-09-28 </c:v>
                  </c:pt>
                  <c:pt idx="2856">
                    <c:v>Apple pay: COMPRA EN VARENNA, CON LA TARJETA : 5489133210353841 EL 2025-09-28 </c:v>
                  </c:pt>
                  <c:pt idx="2857">
                    <c:v>Apple pay: COMPRA EN AUTOGRILL 7130, CON LA TARJETA : 5489133210353841 EL 2025-09-28 </c:v>
                  </c:pt>
                  <c:pt idx="2858">
                    <c:v>Apple pay: COMPRA EN ALL'ANTICO VINAIO, CON LA TARJETA : 5489133210353841 EL 2025-09-27 </c:v>
                  </c:pt>
                  <c:pt idx="2859">
                    <c:v>Apple pay: COMPRA EN MC DONALD'S, CON LA TARJETA : 5489133210353841 EL 2025-09-28 </c:v>
                  </c:pt>
                  <c:pt idx="2860">
                    <c:v>Apple pay: COMPRA EN ATLANTIC PORTA NUOVA, CON LA TARJETA : 5489133210353841 EL 2025-09-27 </c:v>
                  </c:pt>
                  <c:pt idx="2861">
                    <c:v>Apple pay: COMPRA EN GILARDONI STEFANIA, CON LA TARJETA : 5489133210353841 EL 2025-09-28 </c:v>
                  </c:pt>
                  <c:pt idx="2862">
                    <c:v>COMPRA EN ORANGE AMORT RESI 3D SECU, CON LA TARJETA : 5489133210353841 EL 2025-09-30 </c:v>
                  </c:pt>
                  <c:pt idx="2863">
                    <c:v>TRANSFERENCIA A FAVOR DE Jesús Gonzalez CONCEPTO: Alquiler </c:v>
                  </c:pt>
                  <c:pt idx="2864">
                    <c:v>LIQUIDACION DE LA TARJETA DE CREDITO 0073 0100 500 0529439 </c:v>
                  </c:pt>
                  <c:pt idx="2865">
                    <c:v>Apple pay: COMPRA EN BAR COFFEE &amp; MORE DI Z, CON LA TARJETA : 5489133210353841 EL 2025-09-29 </c:v>
                  </c:pt>
                  <c:pt idx="2866">
                    <c:v>RECIBO DREAMFIT MORATALAZ Nº RECIBO 0073 0100 755 CMQXGKC REF. MANDATO 00009588710100835299698700000</c:v>
                  </c:pt>
                  <c:pt idx="2867">
                    <c:v>RECIBO SANITAS S A DE SEGUROS Nº RECIBO 0073 0100 755 CMQBGNS REF. MANDATO 800018385362 </c:v>
                  </c:pt>
                  <c:pt idx="2868">
                    <c:v>COMPRA EN EL CORTE INGLES DEPARTAM., CON LA TARJETA : 5489133208122208 EL 2025-10-01 </c:v>
                  </c:pt>
                  <c:pt idx="2869">
                    <c:v>Apple pay: COMPRA EN CARREFOUR 0007, CON LA TARJETA : 5489133208360204 EL 2025-09-29 </c:v>
                  </c:pt>
                  <c:pt idx="2870">
                    <c:v>Apple pay: COMPRA EN HOTEL ENGADINA SAS, CON LA TARJETA : 5489133210353841 EL 2025-09-29 </c:v>
                  </c:pt>
                  <c:pt idx="2871">
                    <c:v>Apple pay: COMPRA EN MARTESANA SRL, CON LA TARJETA : 5489133210353841 EL 2025-09-29 </c:v>
                  </c:pt>
                  <c:pt idx="2872">
                    <c:v>Apple pay: COMPRA EN Pizza Desideri Imb C, CON LA TARJETA : 5489133210353841 EL 2025-09-29 </c:v>
                  </c:pt>
                  <c:pt idx="2873">
                    <c:v>Apple pay: COMPRA EN VENCHI Milano MXP T1-S, CON LA TARJETA : 5489133208122208 EL 2025-09-29 </c:v>
                  </c:pt>
                  <c:pt idx="2874">
                    <c:v>COMPRA EN AMAZON* V75314415, CON LA TARJETA : 5489133210353841 EL 2025-09-29 </c:v>
                  </c:pt>
                  <c:pt idx="2875">
                    <c:v>TRANSFERENCIA A FAVOR DE PEREZ PANTO NICOLAS CONCEPTO: Pagos mensuales </c:v>
                  </c:pt>
                  <c:pt idx="2876">
                    <c:v>Apple pay: COMPRA EN DANS MADRID, CON LA TARJETA : 5489133208122208 EL 2025-09-30 </c:v>
                  </c:pt>
                  <c:pt idx="2877">
                    <c:v>Apple pay: COMPRA EN MAISON KAYSER ZURBANO, CON LA TARJETA : 5489133208122208 EL 2025-10-02 </c:v>
                  </c:pt>
                  <c:pt idx="2878">
                    <c:v>COMPRA EN UBER *EATS, CON LA TARJETA : 5489133210353841 EL 2025-09-29 </c:v>
                  </c:pt>
                  <c:pt idx="2879">
                    <c:v>Apple pay: COMPRA EN MERCADONA MANUEL MACHADO, CON LA TARJETA : 5489133208360204 EL 2025-10-03 </c:v>
                  </c:pt>
                  <c:pt idx="2880">
                    <c:v>COMPRA EN APP CRTM, CON LA TARJETA : 5489133208360204 EL 2025-10-03 </c:v>
                  </c:pt>
                  <c:pt idx="2881">
                    <c:v>Apple pay: COMPRA EN IKEA GOYA FOOD, CON LA TARJETA : 5489133208122208 EL 2025-10-03 </c:v>
                  </c:pt>
                  <c:pt idx="2882">
                    <c:v>COMPRA EN EL CORTE INGLES-DEPARTAM., CON LA TARJETA : 5489133208360204 EL 2025-10-04 </c:v>
                  </c:pt>
                  <c:pt idx="2883">
                    <c:v>Apple pay: COMPRA EN CALZADOS LOMAS, CON LA TARJETA : 5489133208122208 EL 2025-10-04 </c:v>
                  </c:pt>
                  <c:pt idx="2884">
                    <c:v>Apple pay: COMPRA EN DECATHLON FUENCARRAL, CON LA TARJETA : 5489133210353841 EL 2025-10-04 </c:v>
                  </c:pt>
                  <c:pt idx="2885">
                    <c:v>Apple pay: COMPRA EN IKEA GOYA HFB, CON LA TARJETA : 5489133208360204 EL 2025-10-06 </c:v>
                  </c:pt>
                  <c:pt idx="2886">
                    <c:v>RECIBO Naturgy Clientes, S.A.U. Nº RECIBO 0073 0100 755 CMVFGDJ REF. MANDATO 000000259696 </c:v>
                  </c:pt>
                  <c:pt idx="2887">
                    <c:v>COMPRA EN SSR CASTELLO-GOYA., CON LA TARJETA : 5489133208122208 EL 2025-10-06 </c:v>
                  </c:pt>
                  <c:pt idx="2888">
                    <c:v>Apple pay: COMPRA EN Revolut**6890*, CON LA TARJETA : 5489133208122208 EL 2025-10-03 </c:v>
                  </c:pt>
                  <c:pt idx="2889">
                    <c:v>RECIBO DAN'S Nº RECIBO 0073 0100 755 CMVDXBM REF. MANDATO 1QJYY43XYCXGBUV0 </c:v>
                  </c:pt>
                  <c:pt idx="2890">
                    <c:v>COMPRA EN SSR CASTELLO-GOYA., CON LA TARJETA : 5489133210353841 EL 2025-10-06 </c:v>
                  </c:pt>
                  <c:pt idx="2891">
                    <c:v>Apple pay: COMPRA EN A DELICIA, CON LA TARJETA : 5489133208360204 EL 2025-10-07 </c:v>
                  </c:pt>
                  <c:pt idx="2892">
                    <c:v>Apple pay: COMPRA EN MAISON KAYSER ZURBANO, CON LA TARJETA : 5489133208122208 EL 2025-10-07 </c:v>
                  </c:pt>
                  <c:pt idx="2893">
                    <c:v>Apple pay: COMPRA EN RODILLA SANCHEZ, CON LA TARJETA : 5489133208122208 EL 2025-10-07 </c:v>
                  </c:pt>
                  <c:pt idx="2894">
                    <c:v>Apple pay: COMPRA EN Revolut**0164*, CON LA TARJETA : 5489133210353841 EL 2025-10-05 </c:v>
                  </c:pt>
                  <c:pt idx="2895">
                    <c:v>COMPRA EN AMAZON* DE5588605, CON LA TARJETA : 5489133210353841 EL 2025-10-05 </c:v>
                  </c:pt>
                  <c:pt idx="2896">
                    <c:v>COMPRA EN STARBUCKS - GOYA 73, CON LA TARJETA : 5489133210353841 EL 2025-10-07 </c:v>
                  </c:pt>
                  <c:pt idx="2897">
                    <c:v>Apple pay: COMPRA EN Revolut**6925*, CON LA TARJETA : 5489133208360204 EL 2025-10-06 </c:v>
                  </c:pt>
                  <c:pt idx="2898">
                    <c:v>TRANSFERENCIA INMEDIATA A FAVOR DE PAMELA TIZZANI CONCEPTO DEUDA SATURNO </c:v>
                  </c:pt>
                  <c:pt idx="2899">
                    <c:v>Apple pay: COMPRA EN RemittVen, CON LA TARJETA : 5489133210353841 EL 2025-10-06 </c:v>
                  </c:pt>
                  <c:pt idx="2900">
                    <c:v>RECIBO CENTRO DE SEGUROS Y SERVICIOS ECI, S.A. Nº RECIBO 0073 0100 755 CMWCRRD REF. MANDATO 16310C64</c:v>
                  </c:pt>
                  <c:pt idx="2901">
                    <c:v>Apple pay: COMPRA EN MERCADONA MANUEL MACHADO, CON LA TARJETA : 5489133208360204 EL 2025-10-09 </c:v>
                  </c:pt>
                  <c:pt idx="2902">
                    <c:v>COMPRA EN SSR CASTELLO-GOYA., CON LA TARJETA : 5489133210353841 EL 2025-10-09 </c:v>
                  </c:pt>
                  <c:pt idx="2903">
                    <c:v>COMPRA EN AMAZON* GU3V149J5, CON LA TARJETA : 5489133210353841 EL 2025-10-07 </c:v>
                  </c:pt>
                  <c:pt idx="2904">
                    <c:v>Apple pay: COMPRA EN MAISON KAYSER RETIRO, CON LA TARJETA : 5489133210353841 EL 2025-10-09 </c:v>
                  </c:pt>
                  <c:pt idx="2905">
                    <c:v>Apple pay: COMPRA EN MARIA CROQUETAS, CON LA TARJETA : 5489133208122208 EL 2025-10-10 </c:v>
                  </c:pt>
                  <c:pt idx="2906">
                    <c:v>COMPRA EN SSR CASTELLO-GOYA., CON LA TARJETA : 5489133210353841 EL 2025-10-10 </c:v>
                  </c:pt>
                  <c:pt idx="2907">
                    <c:v>Apple pay: COMPRA EN ALCAMPO MORATALAZ, CON LA TARJETA : 5489133208360204 EL 2025-10-11 </c:v>
                  </c:pt>
                  <c:pt idx="2908">
                    <c:v>Apple pay: COMPRA EN MERCADONA MANUEL MACHADO, CON LA TARJETA : 5489133208360204 EL 2025-10-11 </c:v>
                  </c:pt>
                  <c:pt idx="2909">
                    <c:v>Apple pay: COMPRA EN MERCADONA MANUEL MACHADO, CON LA TARJETA : 5489133208122208 EL 2025-10-11 </c:v>
                  </c:pt>
                  <c:pt idx="2910">
                    <c:v>Apple pay: COMPRA EN CARNICERIA ALONSO - MANUE, CON LA TARJETA : 5489133210353841 EL 2025-10-11 </c:v>
                  </c:pt>
                  <c:pt idx="2911">
                    <c:v>Apple pay: COMPRA EN ALCAMPO MORATALAZ, CON LA TARJETA : 5489133208360204 EL 2025-10-12 </c:v>
                  </c:pt>
                  <c:pt idx="2912">
                    <c:v>Apple pay: COMPRA EN LOVISA, CON LA TARJETA : 5489133210353841 EL 2025-10-11 </c:v>
                  </c:pt>
                  <c:pt idx="2913">
                    <c:v>COMPRA EN SSR CASTELLO-GOYA., CON LA TARJETA : 5489133208360204 EL 2025-10-13 </c:v>
                  </c:pt>
                  <c:pt idx="2914">
                    <c:v>Apple pay: COMPRA EN NORMAL MADRID, CON LA TARJETA : 5489133208360204 EL 2025-10-11 </c:v>
                  </c:pt>
                  <c:pt idx="2915">
                    <c:v>Apple pay: COMPRA EN TGTG 5m0fw4m1b0c80, CON LA TARJETA : 5489133208360204 EL 2025-10-09 </c:v>
                  </c:pt>
                  <c:pt idx="2916">
                    <c:v>Apple pay: COMPRA EN Revolut**6925*, CON LA TARJETA : 5489133208360204 EL 2025-10-11 </c:v>
                  </c:pt>
                  <c:pt idx="2917">
                    <c:v>Apple pay: COMPRA EN CASABASE, CON LA TARJETA : 5489133210353841 EL 2025-10-13 </c:v>
                  </c:pt>
                  <c:pt idx="2918">
                    <c:v>Apple pay: COMPRA EN VELÁZQUEZ, CON LA TARJETA : 5489133210353841 EL 2025-10-13 </c:v>
                  </c:pt>
                  <c:pt idx="2919">
                    <c:v>Apple pay: COMPRA EN VENETA GELATO ITALIANO, CON LA TARJETA : 5489133210353841 EL 2025-10-13 </c:v>
                  </c:pt>
                  <c:pt idx="2920">
                    <c:v>COMPRA EN STARBUCKS - GOYA 73, CON LA TARJETA : 5489133210353841 EL 2025-10-13 </c:v>
                  </c:pt>
                  <c:pt idx="2921">
                    <c:v>COMPRA EN SSR CASTELLO-GOYA., CON LA TARJETA : 5489133208122208 EL 2025-10-14 </c:v>
                  </c:pt>
                  <c:pt idx="2922">
                    <c:v>DISPOSICION EN CAJERO CON LA TARJETA 5489133208122208, COMISION 0,00, EL 2025-10-14 </c:v>
                  </c:pt>
                  <c:pt idx="2923">
                    <c:v>Apple pay: COMPRA EN IKEA GOYA FOOD, CON LA TARJETA : 5489133208122208 EL 2025-10-14 </c:v>
                  </c:pt>
                  <c:pt idx="2924">
                    <c:v>COMPRA EN SSR CASTELLO-GOYA., CON LA TARJETA : 5489133210353841 EL 2025-10-14 </c:v>
                  </c:pt>
                  <c:pt idx="2925">
                    <c:v>Apple pay: COMPRA EN SUBWAY, CON LA TARJETA : 5489133208122208 EL 2025-10-15 </c:v>
                  </c:pt>
                  <c:pt idx="2926">
                    <c:v>COMPRA EN APPLE.COM/BILL, CON LA TARJETA : 5489133208360204 EL 2025-10-13 </c:v>
                  </c:pt>
                  <c:pt idx="2927">
                    <c:v>COMPRA EN SSR CASTELLO-GOYA., CON LA TARJETA : 5489133210353841 EL 2025-10-15 </c:v>
                  </c:pt>
                  <c:pt idx="2928">
                    <c:v>Apple pay: COMPRA EN Revolut**0164*, CON LA TARJETA : 5489133210353841 EL 2025-10-13 </c:v>
                  </c:pt>
                  <c:pt idx="2929">
                    <c:v>RECIBO IBERIA CARDS Nº RECIBO 0073 0100 755 CMXPLRQ REF. MANDATO 000010295927 </c:v>
                  </c:pt>
                  <c:pt idx="2930">
                    <c:v>Apple pay: COMPRA EN DIA MEJORADA 15026, CON LA TARJETA : 5489133210353841 EL 2025-10-16 </c:v>
                  </c:pt>
                  <c:pt idx="2931">
                    <c:v>RECIBO Vodafone Servicios, S.L.U. Nº RECIBO 0073 0100 755 CMXVVQC REF. MANDATO 0116485520 </c:v>
                  </c:pt>
                  <c:pt idx="2932">
                    <c:v>Apple pay: COMPRA EN LICENCIADA CLOTILDE FERNA, CON LA TARJETA : 5489133208122208 EL 2025-10-17 </c:v>
                  </c:pt>
                  <c:pt idx="2933">
                    <c:v>Apple pay: COMPRA EN RODILLA SANCHEZ, CON LA TARJETA : 5489133208122208 EL 2025-10-17 </c:v>
                  </c:pt>
                  <c:pt idx="2934">
                    <c:v>Apple pay: COMPRA EN OKIO AZCA, CON LA TARJETA : 5489133210353841 EL 2025-10-17 </c:v>
                  </c:pt>
                  <c:pt idx="2935">
                    <c:v>COMPRA EN UBER *EATS, CON LA TARJETA : 5489133210353841 EL 2025-10-14 </c:v>
                  </c:pt>
                  <c:pt idx="2936">
                    <c:v>Apple pay: COMPRA EN MERCADONA MANUEL MACHADO, CON LA TARJETA : 5489133208360204 EL 2025-10-18 </c:v>
                  </c:pt>
                  <c:pt idx="2937">
                    <c:v>Apple pay: COMPRA EN ALCAMPO MORATALAZ, CON LA TARJETA : 5489133208360204 EL 2025-10-18 </c:v>
                  </c:pt>
                  <c:pt idx="2938">
                    <c:v>Apple pay: COMPRA EN FIVE GUYS, CON LA TARJETA : 5489133210353841 EL 2025-10-17 </c:v>
                  </c:pt>
                  <c:pt idx="2939">
                    <c:v>Apple pay: COMPRA EN MERCADONA MANUEL MACHADO, CON LA TARJETA : 5489133208360204 EL 2025-10-21 </c:v>
                  </c:pt>
                  <c:pt idx="2940">
                    <c:v>Apple pay: COMPRA EN EMPRESA MUNICIPAL EMT, CON LA TARJETA : 5489133208122208 EL 2025-10-21 </c:v>
                  </c:pt>
                  <c:pt idx="2941">
                    <c:v>Apple pay: COMPRA EN RODILLA GOYA, CON LA TARJETA : 5489133208122208 EL 2025-10-22 </c:v>
                  </c:pt>
                  <c:pt idx="2942">
                    <c:v>Apple pay: COMPRA EN MADREAMIGA, CON LA TARJETA : 5489133208122208 EL 2025-10-22 </c:v>
                  </c:pt>
                  <c:pt idx="2943">
                    <c:v>RECIBO ORANGE ESPAGNE S.A. Nº RECIBO 0073 0100 755 CMYWQSX REF. MANDATO OSP202308KENAN02276921506 </c:v>
                  </c:pt>
                  <c:pt idx="2944">
                    <c:v>TRANSFERENCIA A FAVOR DE IBKR CONCEPTO: Inversiones Hermana e Hij </c:v>
                  </c:pt>
                  <c:pt idx="2945">
                    <c:v>Apple pay: COMPRA EN FARMACIA FERNANDO SANT, CON LA TARJETA : 5489133208122208 EL 2025-10-24 </c:v>
                  </c:pt>
                  <c:pt idx="2946">
                    <c:v>Apple pay: COMPRA EN ALCAMPO MORATALAZ, CON LA TARJETA : 5489133208360204 EL 2025-10-25 </c:v>
                  </c:pt>
                  <c:pt idx="2947">
                    <c:v>Apple pay: COMPRA EN MERCADONA MANUEL MACHADO, CON LA TARJETA : 5489133208360204 EL 2025-10-25 </c:v>
                  </c:pt>
                  <c:pt idx="2948">
                    <c:v>Apple pay: COMPRA EN IKEA GOYA HFB, CON LA TARJETA : 5489133208122208 EL 2025-10-25 </c:v>
                  </c:pt>
                  <c:pt idx="2949">
                    <c:v>Apple pay: COMPRA EN IKEA GOYA FOOD, CON LA TARJETA : 5489133208122208 EL 2025-10-25 </c:v>
                  </c:pt>
                  <c:pt idx="2950">
                    <c:v>Apple pay: COMPRA EN MANOLO BAKES, CON LA TARJETA : 5489133208122208 EL 2025-10-25 </c:v>
                  </c:pt>
                  <c:pt idx="2951">
                    <c:v>COMISION POR COMPRAS REALIZADAS EN MONEDA NO EURO </c:v>
                  </c:pt>
                  <c:pt idx="2952">
                    <c:v>Apple pay: COMPRA EN APPLE.COM/US, CON LA TARJETA : 5489133208122208 EL 2025-10-23 </c:v>
                  </c:pt>
                  <c:pt idx="2953">
                    <c:v>COMPRA EN SSR CASTELLO-GOYA., CON LA TARJETA : 5489133210353841 EL 2025-10-27 </c:v>
                  </c:pt>
                  <c:pt idx="2954">
                    <c:v>Apple pay: COMPRA EN Revolut**8197*, CON LA TARJETA : 5489133210353841 EL 2025-10-24 </c:v>
                  </c:pt>
                  <c:pt idx="2955">
                    <c:v>COMPRA EN APP CRTM, CON LA TARJETA : 5489133208360204 EL 2025-10-28 </c:v>
                  </c:pt>
                  <c:pt idx="2956">
                    <c:v>Apple pay: COMPRA EN DIA MEJORADA 15026, CON LA TARJETA : 5489133210353841 EL 2025-10-28 </c:v>
                  </c:pt>
                  <c:pt idx="2957">
                    <c:v>COMPRA EN SSR CASTELLO-GOYA., CON LA TARJETA : 5489133208122208 EL 2025-10-28 </c:v>
                  </c:pt>
                  <c:pt idx="2958">
                    <c:v>Apple pay: COMPRA EN REDONDEO SOLIDARIO, CON LA TARJETA : 5489133210353841 EL 2025-10-28 </c:v>
                  </c:pt>
                  <c:pt idx="2959">
                    <c:v>Apple pay: COMPRA EN RODILLA GOYA, CON LA TARJETA : 5489133210353841 EL 2025-10-28 </c:v>
                  </c:pt>
                  <c:pt idx="2960">
                    <c:v>COMISION POR COMPRAS REALIZADAS EN MONEDA NO EURO </c:v>
                  </c:pt>
                  <c:pt idx="2961">
                    <c:v>BIZUM A FAVOR DE ANDRES A Y CONCEPTO: Torreznos </c:v>
                  </c:pt>
                  <c:pt idx="2962">
                    <c:v>BIZUM A FAVOR DE GREGORY J R CONCEPTO: Torreznos </c:v>
                  </c:pt>
                  <c:pt idx="2963">
                    <c:v>COMPRA EN OPENAI *CHATGPT SUBSCR, CON LA TARJETA : 5489133208360204 EL 2025-10-27 </c:v>
                  </c:pt>
                  <c:pt idx="2964">
                    <c:v>COMPRA EN STARBUCKS - GOYA 73, CON LA TARJETA : 5489133210353841 EL 2025-10-29 </c:v>
                  </c:pt>
                  <c:pt idx="2965">
                    <c:v>COMISION POR COMPRAS REALIZADAS EN MONEDA NO EURO </c:v>
                  </c:pt>
                  <c:pt idx="2966">
                    <c:v>Apple pay: COMPRA EN APPLE STORE #R164, CON LA TARJETA : 5489133210353841 EL 2025-10-23 </c:v>
                  </c:pt>
                  <c:pt idx="2967">
                    <c:v>Apple pay: COMPRA EN MAISON KAYSER ZURBANO, CON LA TARJETA : 5489133208122208 EL 2025-10-30 </c:v>
                  </c:pt>
                  <c:pt idx="2968">
                    <c:v>Apple pay: COMPRA EN SUBWAY, CON LA TARJETA : 5489133208122208 EL 2025-10-30 </c:v>
                  </c:pt>
                  <c:pt idx="2969">
                    <c:v>COMPRA EN SSR CASTELLO-GOYA., CON LA TARJETA : 5489133210353841 EL 2025-10-30 </c:v>
                  </c:pt>
                  <c:pt idx="2970">
                    <c:v>Apple pay: COMPRA EN VIENA CAPELLANES GOYA, CON LA TARJETA : 5489133210353841 EL 2025-10-30 </c:v>
                  </c:pt>
                  <c:pt idx="2971">
                    <c:v>TRANSFERENCIA A FAVOR DE IBKR CONCEPTO: U6384508 / NICOLAS D Perez </c:v>
                  </c:pt>
                  <c:pt idx="2972">
                    <c:v>Apple pay: COMPRA EN IKEA GOYA FOOD, CON LA TARJETA : 5489133208122208 EL 2025-10-31 </c:v>
                  </c:pt>
                  <c:pt idx="2973">
                    <c:v>Apple pay: COMPRA EN APPLE.COM/BILL, CON LA TARJETA : 5489133210353841 EL 2025-10-29 </c:v>
                  </c:pt>
                  <c:pt idx="2974">
                    <c:v>Apple pay: COMPRA EN RODILLA GOYA, CON LA TARJETA : 5489133208122208 EL 2025-10-31 </c:v>
                  </c:pt>
                  <c:pt idx="2975">
                    <c:v>BIZUM A FAVOR DE JENNY R A CONCEPTO: Sin concepto </c:v>
                  </c:pt>
                  <c:pt idx="2976">
                    <c:v>Apple pay: COMPRA EN IKEA GOYA FOOD, CON LA TARJETA : 5489133210353841 EL 2025-10-31 </c:v>
                  </c:pt>
                  <c:pt idx="2977">
                    <c:v>Apple pay: COMPRA EN MERCADONA MANUEL MACHADO, CON LA TARJETA : 5489133208360204 EL 2025-11-01 </c:v>
                  </c:pt>
                  <c:pt idx="2978">
                    <c:v>Apple pay: COMPRA EN ALCAMPO MORATALAZ, CON LA TARJETA : 5489133208360204 EL 2025-11-01 </c:v>
                  </c:pt>
                  <c:pt idx="2979">
                    <c:v>COMPRA EN EL CORTE INGLES VENTA DIS, CON LA TARJETA : 5489133210353841 EL 2025-11-01 </c:v>
                  </c:pt>
                  <c:pt idx="2980">
                    <c:v>COMPRA EN EL CORTE INGLES-DEPARTAM., CON LA TARJETA : 5489133208122208 EL 2025-11-02 </c:v>
                  </c:pt>
                  <c:pt idx="2981">
                    <c:v>TRANSFERENCIA A FAVOR DE Jesús Gonzalez CONCEPTO: Alquiler </c:v>
                  </c:pt>
                  <c:pt idx="2982">
                    <c:v>LIQUIDACION DE LA TARJETA DE CREDITO 0073 0100 500 0529439 </c:v>
                  </c:pt>
                  <c:pt idx="2983">
                    <c:v>COMPRA EN APP CRTM, CON LA TARJETA : 5489133208360204 EL 2025-11-03 </c:v>
                  </c:pt>
                  <c:pt idx="2984">
                    <c:v>RECIBO DREAMFIT MORATALAZ Nº RECIBO 0073 0100 755 CNCNLRQ REF. MANDATO 00009588710100835299698700000</c:v>
                  </c:pt>
                  <c:pt idx="2985">
                    <c:v>RECIBO SANITAS S A DE SEGUROS Nº RECIBO 0073 0100 755 CNBCRKV REF. MANDATO 800018385362 </c:v>
                  </c:pt>
                  <c:pt idx="2986">
                    <c:v>RECIBO SANITAS S A DE SEGUROS Nº RECIBO 0073 0100 755 CNBCRKT REF. MANDATO 800018385362 </c:v>
                  </c:pt>
                  <c:pt idx="2987">
                    <c:v>Apple pay: COMPRA EN MAISON KAYSER ZURBANO, CON LA TARJETA : 5489133208122208 EL 2025-11-03 </c:v>
                  </c:pt>
                  <c:pt idx="2988">
                    <c:v>Apple pay: COMPRA EN PRIMARK CONDE PENALVER, CON LA TARJETA : 5489133208122208 EL 2025-10-31 </c:v>
                  </c:pt>
                  <c:pt idx="2989">
                    <c:v>Apple pay: COMPRA EN VENETA GELATO ITALIANO, CON LA TARJETA : 5489133210353841 EL 2025-11-03 </c:v>
                  </c:pt>
                  <c:pt idx="2990">
                    <c:v>Apple pay: COMPRA EN ALCAMPO MORATALAZ, CON LA TARJETA : 5489133208360204 EL 2025-11-04 </c:v>
                  </c:pt>
                  <c:pt idx="2991">
                    <c:v>RECIBO Naturgy Clientes, S.A.U. Nº RECIBO 0073 0100 755 CNDTBMY REF. MANDATO 000000259696 </c:v>
                  </c:pt>
                  <c:pt idx="2992">
                    <c:v>COMPRA EN SSR CASTELLO-GOYA., CON LA TARJETA : 5489133208122208 EL 2025-11-04 </c:v>
                  </c:pt>
                  <c:pt idx="2993">
                    <c:v>Apple pay: COMPRA EN Uniqlo Castellana, CON LA TARJETA : 5489133208122208 EL 2025-11-02 </c:v>
                  </c:pt>
                  <c:pt idx="2994">
                    <c:v>Apple pay: COMPRA EN Revolut**6890*, CON LA TARJETA : 5489133208122208 EL 2025-11-02 </c:v>
                  </c:pt>
                  <c:pt idx="2995">
                    <c:v>Apple pay: COMPRA EN Revolut**8197*, CON LA TARJETA : 5489133210353841 EL 2025-11-02 </c:v>
                  </c:pt>
                  <c:pt idx="2996">
                    <c:v>COMPRA EN SSR CASTELLO-GOYA., CON LA TARJETA : 5489133210353841 EL 2025-11-05 </c:v>
                  </c:pt>
                  <c:pt idx="2997">
                    <c:v>Apple pay: COMPRA EN MERCADONA MANUEL MACHADO, CON LA TARJETA : 5489133208360204 EL 2025-11-06 </c:v>
                  </c:pt>
                  <c:pt idx="2998">
                    <c:v>RECIBO DAN'S Nº RECIBO 0073 0100 755 CNGCJCR REF. MANDATO 1QJYY43XYCXGBUV0 </c:v>
                  </c:pt>
                  <c:pt idx="2999">
                    <c:v>COMPRA EN APP CRTM, CON LA TARJETA : 5489133208360204 EL 2025-11-07 </c:v>
                  </c:pt>
                  <c:pt idx="3000">
                    <c:v>Apple pay: COMPRA EN IKEA GOYA HFB, CON LA TARJETA : 5489133208122208 EL 2025-11-07 </c:v>
                  </c:pt>
                  <c:pt idx="3001">
                    <c:v>Apple pay: COMPRA EN ALCAMPO MORATALAZ, CON LA TARJETA : 5489133208360204 EL 2025-11-08 </c:v>
                  </c:pt>
                  <c:pt idx="3002">
                    <c:v>Apple pay: COMPRA EN MERCADONA MANUEL MACHADO, CON LA TARJETA : 5489133208360204 EL 2025-11-08 </c:v>
                  </c:pt>
                  <c:pt idx="3003">
                    <c:v>Apple pay: COMPRA EN MERCADONA MANUEL MACHADO, CON LA TARJETA : 5489133210353841 EL 2025-11-08 </c:v>
                  </c:pt>
                  <c:pt idx="3004">
                    <c:v>LIQUIDACION PERIODICA PRESTAMO 1781471 143 </c:v>
                  </c:pt>
                  <c:pt idx="3005">
                    <c:v>Apple pay: COMPRA EN ALCAMPO MORATALAZ, CON LA TARJETA : 5489133208360204 EL 2025-11-09 </c:v>
                  </c:pt>
                  <c:pt idx="3006">
                    <c:v>Apple pay: COMPRA EN Revolut**2707*, CON LA TARJETA : 5489133208122208 EL 2025-11-08 </c:v>
                  </c:pt>
                  <c:pt idx="3007">
                    <c:v>Apple pay: COMPRA EN SELLA BAKERY, CON LA TARJETA : 5489133208122208 EL 2025-11-12 </c:v>
                  </c:pt>
                  <c:pt idx="3008">
                    <c:v>Apple pay: COMPRA EN MERCADONA MANUEL MACHADO, CON LA TARJETA : 5489133210353841 EL 2025-11-12 </c:v>
                  </c:pt>
                  <c:pt idx="3009">
                    <c:v>Apple pay: COMPRA EN Revolut**8271*, CON LA TARJETA : 5489133208360204 EL 2025-11-11 </c:v>
                  </c:pt>
                  <c:pt idx="3010">
                    <c:v>Apple pay: COMPRA EN Revolut**6890*, CON LA TARJETA : 5489133208122208 EL 2025-11-11 </c:v>
                  </c:pt>
                  <c:pt idx="3011">
                    <c:v>COMPRA EN SSR CASTELLO-GOYA., CON LA TARJETA : 5489133208122208 EL 2025-11-14 </c:v>
                  </c:pt>
                  <c:pt idx="3012">
                    <c:v>Apple pay: COMPRA EN JL8 MADRID, CON LA TARJETA : 5489133208122208 EL 2025-11-14 </c:v>
                  </c:pt>
                  <c:pt idx="3013">
                    <c:v>COMPRA EN EL CORTE INGLES-DEPARTAM., CON LA TARJETA : 5489133208122208 EL 2025-11-14 </c:v>
                  </c:pt>
                  <c:pt idx="3014">
                    <c:v>Apple pay: COMPRA EN METRO DE MADRID S.A., CON LA TARJETA : 5489133208122208 EL 2025-11-14 </c:v>
                  </c:pt>
                  <c:pt idx="3015">
                    <c:v>Apple pay: COMPRA EN MERCADONA MANUEL MACHADO, CON LA TARJETA : 5489133210353841 EL 2025-11-15 </c:v>
                  </c:pt>
                  <c:pt idx="3016">
                    <c:v>Apple pay: COMPRA EN ALCAMPO MORATALAZ, CON LA TARJETA : 5489133208360204 EL 2025-11-15 </c:v>
                  </c:pt>
                  <c:pt idx="3017">
                    <c:v>Apple pay: COMPRA EN MERCADONA MANUEL MACHADO, CON LA TARJETA : 5489133208360204 EL 2025-11-15 </c:v>
                  </c:pt>
                  <c:pt idx="3018">
                    <c:v>Apple pay: COMPRA EN CORTEFIEL, CON LA TARJETA : 5489133208122208 EL 2025-11-15 </c:v>
                  </c:pt>
                  <c:pt idx="3019">
                    <c:v>DISPOSICION EN CAJERO CON LA TARJETA 5489133208122208, COMISION 2,95, EL 2025-11-16 </c:v>
                  </c:pt>
                  <c:pt idx="3020">
                    <c:v>RECIBO IBERIA CARDS Nº RECIBO 0073 0100 755 CNJFSXK REF. MANDATO 000010295927 </c:v>
                  </c:pt>
                  <c:pt idx="3021">
                    <c:v>COMPRA EN SSR CASTELLO-GOYA., CON LA TARJETA : 5489133208360204 EL 2025-11-17 </c:v>
                  </c:pt>
                  <c:pt idx="3022">
                    <c:v>COMPRA EN APPLE.COM/BILL, CON LA TARJETA : 5489133208360204 EL 2025-11-13 </c:v>
                  </c:pt>
                  <c:pt idx="3023">
                    <c:v>COMPRA EN APPLE.COM/BILL, CON LA TARJETA : 5489133208360204 EL 2025-11-14 </c:v>
                  </c:pt>
                  <c:pt idx="3024">
                    <c:v>Apple pay: COMPRA EN KFC GOYA2, CON LA TARJETA : 5489133210353841 EL 2025-11-18 </c:v>
                  </c:pt>
                  <c:pt idx="3025">
                    <c:v>Apple pay: COMPRA EN BRIEF ATOCHA, CON LA TARJETA : 5489133208122208 EL 2025-11-18 </c:v>
                  </c:pt>
                  <c:pt idx="3026">
                    <c:v>Apple pay: COMPRA EN AREA 341, CON LA TARJETA : 5489133208122208 EL 2025-11-19 </c:v>
                  </c:pt>
                  <c:pt idx="3027">
                    <c:v>Apple pay: COMPRA EN ESTACION DE SERVICIO ALMU, CON LA TARJETA : 5489133208122208 EL 2025-11-19 </c:v>
                  </c:pt>
                  <c:pt idx="3028">
                    <c:v>BIZUM A FAVOR DE OSCAR D P CONCEPTO: Sin concepto </c:v>
                  </c:pt>
                  <c:pt idx="3029">
                    <c:v>Apple pay: COMPRA EN CARNICAS ALONSO - PAVONES, CON LA TARJETA : 5489133208360204 EL 2025-11-20 </c:v>
                  </c:pt>
                  <c:pt idx="3030">
                    <c:v>Apple pay: COMPRA EN MERCADONA MANUEL MACHADO, CON LA TARJETA : 5489133208360204 EL 2025-11-20 </c:v>
                  </c:pt>
                  <c:pt idx="3031">
                    <c:v>Apple pay: COMPRA EN LIC. 439 F.SANCHEZ, CON LA TARJETA : 5489133208122208 EL 2025-11-20 </c:v>
                  </c:pt>
                  <c:pt idx="3032">
                    <c:v>Apple pay: COMPRA EN Rituals Cosmetics Espa, CON LA TARJETA : 5489133210353841 EL 2025-11-19 </c:v>
                  </c:pt>
                  <c:pt idx="3033">
                    <c:v>Apple pay: COMPRA EN IKEA GOYA FOOD, CON LA TARJETA : 5489133210353841 EL 2025-11-21 </c:v>
                  </c:pt>
                  <c:pt idx="3034">
                    <c:v>Apple pay: COMPRA EN IKEA GOYA FOOD, CON LA TARJETA : 5489133208122208 EL 2025-11-21 </c:v>
                  </c:pt>
                  <c:pt idx="3035">
                    <c:v>COMPRA EN MERCADONA MANUEL MACHADO, CON LA TARJETA : 5489133208360204 EL 2025-11-22 </c:v>
                  </c:pt>
                  <c:pt idx="3036">
                    <c:v>Apple pay: COMPRA EN ALCAMPO MORATALAZ, CON LA TARJETA : 5489133208360204 EL 2025-11-22 </c:v>
                  </c:pt>
                  <c:pt idx="3037">
                    <c:v>Apple pay: COMPRA EN MERCADONA MANUEL MACHADO, CON LA TARJETA : 5489133208360204 EL 2025-11-22 </c:v>
                  </c:pt>
                  <c:pt idx="3038">
                    <c:v>Apple pay: COMPRA EN ALCAMPO MORATALAZ, CON LA TARJETA : 5489133208360204 EL 2025-11-23 </c:v>
                  </c:pt>
                  <c:pt idx="3039">
                    <c:v>Apple pay: COMPRA EN ALCAMPO MORATALAZ, CON LA TARJETA : 5489133208122208 EL 2025-11-23 </c:v>
                  </c:pt>
                  <c:pt idx="3040">
                    <c:v>TRANSFERENCIA A FAVOR DE IBKR CONCEPTO: Inversiones Hermana e Hij </c:v>
                  </c:pt>
                  <c:pt idx="3041">
                    <c:v>Apple pay: COMPRA EN ALCAMPO MORATALAZ, CON LA TARJETA : 5489133210353841 EL 2025-11-23 </c:v>
                  </c:pt>
                  <c:pt idx="3042">
                    <c:v>RECIBO TotalEnergies ClientesSAU Nº RECIBO 0073 0100 755 CNKJJCC REF. MANDATO NCESIGS241020230000000</c:v>
                  </c:pt>
                  <c:pt idx="3043">
                    <c:v>Apple pay: COMPRA EN SELLA BAKERY, CON LA TARJETA : 5489133208122208 EL 2025-11-24 </c:v>
                  </c:pt>
                  <c:pt idx="3044">
                    <c:v>COMPRA EN SSR CASTELLO-GOYA., CON LA TARJETA : 5489133210353841 EL 2025-11-25 </c:v>
                  </c:pt>
                  <c:pt idx="3045">
                    <c:v>Apple pay: COMPRA EN ALCAMPO MORATALAZ, CON LA TARJETA : 5489133208360204 EL 2025-11-27 </c:v>
                  </c:pt>
                  <c:pt idx="3046">
                    <c:v>COMPRA EN SSR CASTELLO-GOYA., CON LA TARJETA : 5489133210353841 EL 2025-11-28 </c:v>
                  </c:pt>
                  <c:pt idx="3047">
                    <c:v>COMPRA EN EL CORTE INGLES-DEPARTAM., CON LA TARJETA : 5489133208122208 EL 2025-11-28 </c:v>
                  </c:pt>
                  <c:pt idx="3048">
                    <c:v>DISPOSICION EN CAJERO CON LA TARJETA 5489133208122208, COMISION 0,00, EL 2025-11-28 </c:v>
                  </c:pt>
                  <c:pt idx="3049">
                    <c:v>COMPRA EN APP CRTM, CON LA TARJETA : 5489133208360204 EL 2025-11-29 </c:v>
                  </c:pt>
                  <c:pt idx="3050">
                    <c:v>Apple pay: COMPRA EN ALCAMPO MORATALAZ, CON LA TARJETA : 5489133208360204 EL 2025-11-29 </c:v>
                  </c:pt>
                  <c:pt idx="3051">
                    <c:v>Apple pay: COMPRA EN MERCADONA MANUEL MACHADO, CON LA TARJETA : 5489133208360204 EL 2025-11-29 </c:v>
                  </c:pt>
                  <c:pt idx="3052">
                    <c:v>Apple pay: COMPRA EN IKEA GOYA FOOD, CON LA TARJETA : 5489133208122208 EL 2025-11-29 </c:v>
                  </c:pt>
                  <c:pt idx="3053">
                    <c:v>Apple pay: COMPRA EN DECATHLON ORTEGA Y GASSET, CON LA TARJETA : 5489133208122208 EL 2025-11-30 </c:v>
                  </c:pt>
                  <c:pt idx="3054">
                    <c:v>COMISION POR COMPRAS REALIZADAS EN MONEDA NO EURO </c:v>
                  </c:pt>
                  <c:pt idx="3055">
                    <c:v>TRANSFERENCIA A FAVOR DE Jesús Gonzalez CONCEPTO: Alquiler </c:v>
                  </c:pt>
                  <c:pt idx="3056">
                    <c:v>LIQUIDACION DE LA TARJETA DE CREDITO 0073 0100 500 0529439 </c:v>
                  </c:pt>
                  <c:pt idx="3057">
                    <c:v>COMPRA EN OPENAI *CHATGPT SUBSCR, CON LA TARJETA : 5489133208360204 EL 2025-11-27 </c:v>
                  </c:pt>
                  <c:pt idx="3058">
                    <c:v>COMPRA EN APP CRTM, CON LA TARJETA : 5489133208360204 EL 2025-12-01 </c:v>
                  </c:pt>
                  <c:pt idx="3059">
                    <c:v>RECIBO DREAMFIT MORATALAZ Nº RECIBO 0073 0100 755 CNNJHGG REF. MANDATO 00009588710100835299698700000</c:v>
                  </c:pt>
                  <c:pt idx="3060">
                    <c:v>RECIBO SANITAS S A DE SEGUROS Nº RECIBO 0073 0100 755 CNMHRZP REF. MANDATO 800018385362 </c:v>
                  </c:pt>
                  <c:pt idx="3061">
                    <c:v>RECIBO SANITAS S A DE SEGUROS Nº RECIBO 0073 0100 755 CNLBJXH REF. MANDATO 800018385362 </c:v>
                  </c:pt>
                  <c:pt idx="3062">
                    <c:v>Apple pay: COMPRA EN PRIMARK CONDE PENALVER, CON LA TARJETA : 5489133208122208 EL 2025-11-29 </c:v>
                  </c:pt>
                  <c:pt idx="3063">
                    <c:v>Apple pay: COMPRA EN SELLA BAKERY, CON LA TARJETA : 5489133208122208 EL 2025-12-01 </c:v>
                  </c:pt>
                  <c:pt idx="3064">
                    <c:v>Apple pay: COMPRA EN MGP*Wallapop S L, CON LA TARJETA : 5489133208360204 EL 2025-11-30 </c:v>
                  </c:pt>
                  <c:pt idx="3065">
                    <c:v>COMPRA EN APP CRTM, CON LA TARJETA : 5489133208360204 EL 2025-12-02 </c:v>
                  </c:pt>
                  <c:pt idx="3066">
                    <c:v>Apple pay: COMPRA EN PRIMAPRIX GENOVA 4, CON LA TARJETA : 5489133210353841 EL 2025-12-13 </c:v>
                  </c:pt>
                  <c:pt idx="3067">
                    <c:v>COMPRA EN SSR CASTELLO-GOYA., CON LA TARJETA : 5489133208122208 EL 2025-12-03 </c:v>
                  </c:pt>
                  <c:pt idx="3068">
                    <c:v>Apple pay: COMPRA EN KHAN BABA KEBAB, CON LA TARJETA : 5489133210353841 EL 2025-12-04 </c:v>
                  </c:pt>
                  <c:pt idx="3069">
                    <c:v>RECIBO Naturgy Clientes, S.A.U. Nº RECIBO 0073 0100 755 CNPZKMM REF. MANDATO 000000259696 </c:v>
                  </c:pt>
                  <c:pt idx="3070">
                    <c:v>RECIBO DAN'S Nº RECIBO 0073 0100 755 CNPZXGZ REF. MANDATO 1QJYY43XYCXGBUV0 </c:v>
                  </c:pt>
                  <c:pt idx="3071">
                    <c:v>Apple pay: COMPRA EN MERCADONA MANUEL MACHADO, CON LA TARJETA : 5489133208360204 EL 2025-12-05 </c:v>
                  </c:pt>
                  <c:pt idx="3072">
                    <c:v>TRANSFERENCIA A FAVOR DE Cristina Paz Rodríguez &amp; Nicolás Daniel CONCEPTO: Entretenimiento Cris y Ni</c:v>
                  </c:pt>
                  <c:pt idx="3073">
                    <c:v>Apple pay: COMPRA EN MERCADONA MANUEL MACHADO, CON LA TARJETA : 5489133210353841 EL 2025-12-06 </c:v>
                  </c:pt>
                  <c:pt idx="3074">
                    <c:v>Apple pay: COMPRA EN ALCAMPO MORATALAZ, CON LA TARJETA : 5489133208360204 EL 2025-12-06 </c:v>
                  </c:pt>
                  <c:pt idx="3075">
                    <c:v>Apple pay: COMPRA EN MERCADONA MANUEL MACHADO, CON LA TARJETA : 5489133208360204 EL 2025-12-06 </c:v>
                  </c:pt>
                  <c:pt idx="3076">
                    <c:v>Apple pay: COMPRA EN ALCAMPO MORATALAZ, CON LA TARJETA : 5489133208360204 EL 2025-12-07 </c:v>
                  </c:pt>
                  <c:pt idx="3077">
                    <c:v>LIQUIDACION PERIODICA PRESTAMO 1781471 143 </c:v>
                  </c:pt>
                  <c:pt idx="3078">
                    <c:v>Apple pay: COMPRA EN ALCAMPO MORATALAZ, CON LA TARJETA : 5489133208360204 EL 2025-12-08 </c:v>
                  </c:pt>
                  <c:pt idx="3079">
                    <c:v>Apple pay: COMPRA EN UBER * EATS PENDING, CON LA TARJETA : 5489133210353841 EL 2025-12-05 </c:v>
                  </c:pt>
                  <c:pt idx="3080">
                    <c:v>Apple pay: COMPRA EN Revolut**8197*, CON LA TARJETA : 5489133210353841 EL 2025-12-05 </c:v>
                  </c:pt>
                  <c:pt idx="3081">
                    <c:v>TRANSFERENCIA A FAVOR DE PEREZ PANTO NICOLAS CONCEPTO: Regularización </c:v>
                  </c:pt>
                  <c:pt idx="3082">
                    <c:v>Apple pay: COMPRA EN Revolut**6890*, CON LA TARJETA : 5489133208122208 EL 2025-12-05 </c:v>
                  </c:pt>
                  <c:pt idx="3083">
                    <c:v>Apple pay: COMPRA EN RELAY AVE SALIDAS, CON LA TARJETA : 5489133208122208 EL 2025-12-09 </c:v>
                  </c:pt>
                  <c:pt idx="3084">
                    <c:v>Apple pay: COMPRA EN SAHTEEN, CON LA TARJETA : 5489133210353841 EL 2025-12-12 </c:v>
                  </c:pt>
                  <c:pt idx="3085">
                    <c:v>Apple pay: COMPRA EN SQ *NATA ARTESANOS, CON LA TARJETA : 5489133208122208 EL 2025-12-10 </c:v>
                  </c:pt>
                  <c:pt idx="3086">
                    <c:v>Apple pay: COMPRA EN One Hundred Restrooms, CON LA TARJETA : 5489133208122208 EL 2025-12-10 </c:v>
                  </c:pt>
                  <c:pt idx="3087">
                    <c:v>Apple pay: COMPRA EN ALCAMPO MORATALAZ, CON LA TARJETA : 5489133208360204 EL 2025-12-13 </c:v>
                  </c:pt>
                  <c:pt idx="3088">
                    <c:v>Apple pay: COMPRA EN MERCADONA MANUEL MACHADO, CON LA TARJETA : 5489133208360204 EL 2025-12-13 </c:v>
                  </c:pt>
                  <c:pt idx="3089">
                    <c:v>COMPRA EN EL CORTE INGLES-DEPARTAM., CON LA TARJETA : 5489133208122208 EL 2025-12-14 </c:v>
                  </c:pt>
                  <c:pt idx="3090">
                    <c:v>Apple pay: COMPRA EN SPRINGFIELD, CON LA TARJETA : 5489133208122208 EL 2025-12-14 </c:v>
                  </c:pt>
                  <c:pt idx="3091">
                    <c:v>Apple pay: COMPRA EN UBER *TRIP HELP.UBER.C, CON LA TARJETA : 5489133210353841 EL 2025-12-12 </c:v>
                  </c:pt>
                  <c:pt idx="3092">
                    <c:v>Apple pay: COMPRA EN SUBWAY, CON LA TARJETA : 5489133208122208 EL 2025-12-15 </c:v>
                  </c:pt>
                  <c:pt idx="3093">
                    <c:v>Apple pay: COMPRA EN LOOMISP*POP CORN, CON LA TARJETA : 5489133208122208 EL 2025-12-13 </c:v>
                  </c:pt>
                  <c:pt idx="3094">
                    <c:v>COMPRA EN SSR CASTELLO-GOYA., CON LA TARJETA : 5489133210353841 EL 2025-12-16 </c:v>
                  </c:pt>
                  <c:pt idx="3095">
                    <c:v>RECIBO IBERIA CARDS Nº RECIBO 0073 0100 755 CNSSXXS REF. MANDATO 000010295927 </c:v>
                  </c:pt>
                  <c:pt idx="3096">
                    <c:v>COMPRA EN APPLE.COM/BILL, CON LA TARJETA : 5489133208360204 EL 2025-12-14 </c:v>
                  </c:pt>
                  <c:pt idx="3097">
                    <c:v>Apple pay: COMPRA EN UNIQLO Madrid Serrano, CON LA TARJETA : 5489133208122208 EL 2025-12-14 </c:v>
                  </c:pt>
                  <c:pt idx="3098">
                    <c:v>Apple pay: COMPRA EN IKEA GOYA FOOD, CON LA TARJETA : 5489133208122208 EL 2025-12-17 </c:v>
                  </c:pt>
                  <c:pt idx="3099">
                    <c:v>Apple pay: COMPRA EN FARMACIA A. ABEGER MONTEA, CON LA TARJETA : 5489133210353841 EL 2025-12-18 </c:v>
                  </c:pt>
                  <c:pt idx="3100">
                    <c:v>COMPRA EN CRED MATEO INURRIA, CON LA TARJETA : 5489133210353841 EL 2025-12-18 </c:v>
                  </c:pt>
                  <c:pt idx="3101">
                    <c:v>Apple pay: COMPRA EN CORTEFIEL, S.A., CON LA TARJETA : 5489133210353841 EL 2025-12-19 </c:v>
                  </c:pt>
                  <c:pt idx="3102">
                    <c:v>Apple pay: COMPRA EN PERFUMERIA PRIMOR, CON LA TARJETA : 5489133210353841 EL 2025-12-19 </c:v>
                  </c:pt>
                  <c:pt idx="3103">
                    <c:v>COMISION POR COMPRAS REALIZADAS EN MONEDA NO EURO </c:v>
                  </c:pt>
                  <c:pt idx="3104">
                    <c:v>COMPRA EN OPENAI *CHATGPT SUBSCR, CON LA TARJETA : 5489133208360204 EL 2025-12-27 </c:v>
                  </c:pt>
                  <c:pt idx="3105">
                    <c:v>Apple pay: COMPRA EN PANISHOP DE LOS VINATEROS, CON LA TARJETA : 5489133208122208 EL 2025-12-28 </c:v>
                  </c:pt>
                  <c:pt idx="3106">
                    <c:v>Apple pay: COMPRA EN AYTO MADRID DEPORTES, CON LA TARJETA : 5489133210353841 EL 2025-12-27 </c:v>
                  </c:pt>
                  <c:pt idx="3107">
                    <c:v>Apple pay: COMPRA EN BIJOU BRIGITTE, S.L, CON LA TARJETA : 5489133210353841 EL 2025-12-27 </c:v>
                  </c:pt>
                  <c:pt idx="3108">
                    <c:v>Apple pay: COMPRA EN MERCADONA MANUEL MACHADO, CON LA TARJETA : 5489133208360204 EL 2025-12-26 </c:v>
                  </c:pt>
                  <c:pt idx="3109">
                    <c:v>TRANSFERENCIA A FAVOR DE IBKR CONCEPTO: Inversiones Hermana e Hij </c:v>
                  </c:pt>
                  <c:pt idx="3110">
                    <c:v>Apple pay: COMPRA EN MERCADONA MANUEL MACHADO, CON LA TARJETA : 5489133208360204 EL 2025-12-24 </c:v>
                  </c:pt>
                  <c:pt idx="3111">
                    <c:v>Apple pay: COMPRA EN RemittVen, CON LA TARJETA : 5489133208122208 EL 2025-12-22 </c:v>
                  </c:pt>
                  <c:pt idx="3112">
                    <c:v>Apple pay: COMPRA EN MERCADONA MANUEL MACHADO, CON LA TARJETA : 5489133208360204 EL 2025-12-23 </c:v>
                  </c:pt>
                  <c:pt idx="3113">
                    <c:v>RECIBO ORANGE ESPAGNE S.A. Nº RECIBO 0073 0100 755 CNTPPVF REF. MANDATO OSP202308KENAN02276921506 </c:v>
                  </c:pt>
                  <c:pt idx="3114">
                    <c:v>BIZUM A FAVOR DE ANDRES A Y CONCEPTO: Sin concepto </c:v>
                  </c:pt>
                  <c:pt idx="3115">
                    <c:v>Apple pay: COMPRA EN AYTO MADRID DEPORTES, CON LA TARJETA : 5489133210353841 EL 2025-12-22 </c:v>
                  </c:pt>
                  <c:pt idx="3116">
                    <c:v>Apple pay: COMPRA EN Uniqlo Europe Ltd Sucu, CON LA TARJETA : 5489133210353841 EL 2025-12-19 </c:v>
                  </c:pt>
                  <c:pt idx="3117">
                    <c:v>Apple pay: COMPRA EN UBER * EATS PENDING, CON LA TARJETA : 5489133208122208 EL 2025-12-18 </c:v>
                  </c:pt>
                  <c:pt idx="3118">
                    <c:v>Apple pay: COMPRA EN IKEA GOYA HFB, CON LA TARJETA : 5489133210353841 EL 2025-12-21 </c:v>
                  </c:pt>
                  <c:pt idx="3119">
                    <c:v>COMPRA EN STARBUCKS VELAZQUEZ 32, CON LA TARJETA : 5489133210353841 EL 2025-12-21 </c:v>
                  </c:pt>
                  <c:pt idx="3120">
                    <c:v>Apple pay: COMPRA EN ALCAMPO MORATALAZ, CON LA TARJETA : 5489133208360204 EL 2025-12-20 </c:v>
                  </c:pt>
                  <c:pt idx="3121">
                    <c:v>Apple pay: COMPRA EN MERCADONA MANUEL MACHADO, CON LA TARJETA : 5489133208360204 EL 2025-12-20 </c:v>
                  </c:pt>
                  <c:pt idx="3122">
                    <c:v>Apple pay: COMPRA EN MERCADONA MANUEL MACHADO, CON LA TARJETA : 5489133210353841 EL 2025-12-20 </c:v>
                  </c:pt>
                  <c:pt idx="3123">
                    <c:v>TRANSFERENCIA A FAVOR DE IBKR CONCEPTO: U6384508 / NICOLAS D Perez </c:v>
                  </c:pt>
                  <c:pt idx="3124">
                    <c:v>Apple pay: COMPRA EN MERCADONA MANUEL MACHADO, CON LA TARJETA : 5489133208360204 EL 2025-12-31 </c:v>
                  </c:pt>
                  <c:pt idx="3125">
                    <c:v>Apple pay: COMPRA EN PLAYTOMIC.IO C97359A1, CON LA TARJETA : 5489133210353841 EL 2025-12-28 </c:v>
                  </c:pt>
                  <c:pt idx="3126">
                    <c:v>Apple pay: COMPRA EN APPLE.COM/BILL, CON LA TARJETA : 5489133210353841 EL 2025-12-29 </c:v>
                  </c:pt>
                  <c:pt idx="3127">
                    <c:v>Apple pay: COMPRA EN MADRID SUC 39, CON LA TARJETA : 5489133210353841 EL 2025-12-30 </c:v>
                  </c:pt>
                  <c:pt idx="3128">
                    <c:v>Apple pay: COMPRA EN CIBER LOCUTORIO VINATEROS, CON LA TARJETA : 5489133210353841 EL 2025-12-30 </c:v>
                  </c:pt>
                  <c:pt idx="3129">
                    <c:v>Apple pay: COMPRA EN PAPELERIA AYVAR, CON LA TARJETA : 5489133210353841 EL 2025-12-30 </c:v>
                  </c:pt>
                  <c:pt idx="3130">
                    <c:v>COMPRA EN APP CRTM, CON LA TARJETA : 5489133208360204 EL 2025-12-30 </c:v>
                  </c:pt>
                  <c:pt idx="3131">
                    <c:v>Apple pay: COMPRA EN ALCAMPO MORATALAZ, CON LA TARJETA : 5489133208360204 EL 2026-01-31 </c:v>
                  </c:pt>
                  <c:pt idx="3132">
                    <c:v>Apple pay: COMPRA EN MERCADONA MANUEL MACHADO, CON LA TARJETA : 5489133208360204 EL 2026-01-31 </c:v>
                  </c:pt>
                  <c:pt idx="3133">
                    <c:v>Apple pay: COMPRA EN APPLE.COM/BILL, CON LA TARJETA : 5489133210353841 EL 2026-01-29 </c:v>
                  </c:pt>
                  <c:pt idx="3134">
                    <c:v>Apple pay: COMPRA EN TIGER MADRID CONDE DE PE¥, CON LA TARJETA : 5489133208122208 EL 2026-01-30 </c:v>
                  </c:pt>
                  <c:pt idx="3135">
                    <c:v>Apple pay: COMPRA EN BAKERY BREAD C.PE¥ALVE, CON LA TARJETA : 5489133208122208 EL 2026-01-30 </c:v>
                  </c:pt>
                  <c:pt idx="3136">
                    <c:v>RECIBO TotalEnergies ClientesSAU Nº RECIBO 0073 0100 755 CPHPGXZ REF. MANDATO NCESIGS241020230000000</c:v>
                  </c:pt>
                  <c:pt idx="3137">
                    <c:v>COMISION POR COMPRAS REALIZADAS EN MONEDA NO EURO </c:v>
                  </c:pt>
                  <c:pt idx="3138">
                    <c:v>COMPRA EN OPENAI *CHATGPT SUBSCR, CON LA TARJETA : 5489133208360204 EL 2026-01-27 </c:v>
                  </c:pt>
                  <c:pt idx="3139">
                    <c:v>Apple pay: COMPRA EN SELLA BAKERY, CON LA TARJETA : 5489133208122208 EL 2026-01-28 </c:v>
                  </c:pt>
                  <c:pt idx="3140">
                    <c:v>Apple pay: COMPRA EN SELLA BAKERY, CON LA TARJETA : 5489133208360204 EL 2026-01-28 </c:v>
                  </c:pt>
                  <c:pt idx="3141">
                    <c:v>Apple pay: COMPRA EN PRIMARK CONDE PENALVER, CON LA TARJETA : 5489133210353841 EL 2026-01-24 </c:v>
                  </c:pt>
                  <c:pt idx="3142">
                    <c:v>Apple pay: COMPRA EN UNIQLO Madrid Serrano, CON LA TARJETA : 5489133208122208 EL 2026-01-23 </c:v>
                  </c:pt>
                  <c:pt idx="3143">
                    <c:v>COMPRA EN APP CRTM, CON LA TARJETA : 5489133208360204 EL 2026-01-26 </c:v>
                  </c:pt>
                  <c:pt idx="3144">
                    <c:v>Apple pay: COMPRA EN PARAFARMACIA M30, CON LA TARJETA : 5489133208122208 EL 2026-01-25 </c:v>
                  </c:pt>
                  <c:pt idx="3145">
                    <c:v>Apple pay: COMPRA EN ALCAMPO MORATALAZ, CON LA TARJETA : 5489133208360204 EL 2026-01-25 </c:v>
                  </c:pt>
                  <c:pt idx="3146">
                    <c:v>Apple pay: COMPRA EN ALCAMPO MORATALAZ, CON LA TARJETA : 5489133208360204 EL 2026-01-24 </c:v>
                  </c:pt>
                  <c:pt idx="3147">
                    <c:v>Apple pay: COMPRA EN MERCADONA MANUEL MACHADO, CON LA TARJETA : 5489133208360204 EL 2026-01-24 </c:v>
                  </c:pt>
                  <c:pt idx="3148">
                    <c:v>TRANSFERENCIA A FAVOR DE IBKR CONCEPTO: Inversiones Hermana e Hij </c:v>
                  </c:pt>
                  <c:pt idx="3149">
                    <c:v>RECIBO ORANGE ESPAGNE S.A. Nº RECIBO 0073 0100 755 CPFBKWG REF. MANDATO OSP202308KENAN02276921506 </c:v>
                  </c:pt>
                  <c:pt idx="3150">
                    <c:v>Apple pay: COMPRA EN FARMACIA ENTREARROYOS1, CON LA TARJETA : 5489133208122208 EL 2026-01-20 </c:v>
                  </c:pt>
                  <c:pt idx="3151">
                    <c:v>Apple pay: COMPRA EN Mollie *Medi-Market..., CON LA TARJETA : 5489133210353841 EL 2026-01-17 </c:v>
                  </c:pt>
                  <c:pt idx="3152">
                    <c:v>Apple pay: COMPRA EN DEGUSTA VENDING SL., CON LA TARJETA : 5489133210353841 EL 2026-01-17 </c:v>
                  </c:pt>
                  <c:pt idx="3153">
                    <c:v>COMPRA EN SSR CASTELLO-GOYA., CON LA TARJETA : 5489133208122208 EL 2026-01-19 </c:v>
                  </c:pt>
                  <c:pt idx="3154">
                    <c:v>Apple pay: COMPRA EN Centro Commercial La V, CON LA TARJETA : 5489133208122208 EL 2026-01-17 </c:v>
                  </c:pt>
                  <c:pt idx="3155">
                    <c:v>Apple pay: COMPRA EN TEZENIS C/GOYA TD39, CON LA TARJETA : 5489133208122208 EL 2026-01-18 </c:v>
                  </c:pt>
                  <c:pt idx="3156">
                    <c:v>COMPRA EN EL CORTE INGLES-DEPARTAM., CON LA TARJETA : 5489133208122208 EL 2026-01-18 </c:v>
                  </c:pt>
                  <c:pt idx="3157">
                    <c:v>Apple pay: COMPRA EN ALCAMPO MORATALAZ, CON LA TARJETA : 5489133208360204 EL 2026-01-18 </c:v>
                  </c:pt>
                  <c:pt idx="3158">
                    <c:v>Apple pay: COMPRA EN AHORRAMAS, CON LA TARJETA : 5489133210353841 EL 2026-01-17 </c:v>
                  </c:pt>
                  <c:pt idx="3159">
                    <c:v>Apple pay: COMPRA EN ALCAMPO MORATALAZ, CON LA TARJETA : 5489133208360204 EL 2026-01-17 </c:v>
                  </c:pt>
                  <c:pt idx="3160">
                    <c:v>Apple pay: COMPRA EN MERCADONA MANUEL MACHADO, CON LA TARJETA : 5489133208360204 EL 2026-01-17 </c:v>
                  </c:pt>
                  <c:pt idx="3161">
                    <c:v>Apple pay: COMPRA EN UBER * EATS PENDING, CON LA TARJETA : 5489133210353841 EL 2026-01-13 </c:v>
                  </c:pt>
                  <c:pt idx="3162">
                    <c:v>RECIBO IBERIA CARDS Nº RECIBO 0073 0100 755 CPDHZPP REF. MANDATO 000010295927 </c:v>
                  </c:pt>
                  <c:pt idx="3163">
                    <c:v>COMPRA EN SSR CASTELLO-GOYA., CON LA TARJETA : 5489133208122208 EL 2026-01-16 </c:v>
                  </c:pt>
                  <c:pt idx="3164">
                    <c:v>Apple pay: COMPRA EN MERCADONA MANUEL MACHADO, CON LA TARJETA : 5489133208360204 EL 2026-01-16 </c:v>
                  </c:pt>
                  <c:pt idx="3165">
                    <c:v>Apple pay: COMPRA EN EXPZURBANOII, CON LA TARJETA : 5489133208122208 EL 2026-01-15 </c:v>
                  </c:pt>
                  <c:pt idx="3166">
                    <c:v>COMPRA EN APPLE.COM/BILL, CON LA TARJETA : 5489133208360204 EL 2026-01-13 </c:v>
                  </c:pt>
                  <c:pt idx="3167">
                    <c:v>Apple pay: COMPRA EN RODILLA GOYA, CON LA TARJETA : 5489133208122208 EL 2026-01-14 </c:v>
                  </c:pt>
                  <c:pt idx="3168">
                    <c:v>COMPRA EN SSR CASTELLO-GOYA., CON LA TARJETA : 5489133208360204 EL 2026-01-14 </c:v>
                  </c:pt>
                  <c:pt idx="3169">
                    <c:v>Apple pay: COMPRA EN Springfield, CON LA TARJETA : 5489133210353841 EL 2026-01-11 </c:v>
                  </c:pt>
                  <c:pt idx="3170">
                    <c:v>Apple pay: COMPRA EN PANISHOP DE LOS VINATEROS, CON LA TARJETA : 5489133208122208 EL 2026-01-13 </c:v>
                  </c:pt>
                  <c:pt idx="3171">
                    <c:v>COMPRA EN SSR CASTELLO-GOYA., CON LA TARJETA : 5489133210353841 EL 2026-01-12 </c:v>
                  </c:pt>
                  <c:pt idx="3172">
                    <c:v>BIZUM A FAVOR DE MONTSERRAT L M CONCEPTO: Sin concepto </c:v>
                  </c:pt>
                  <c:pt idx="3173">
                    <c:v>Apple pay: COMPRA EN MAISON KAYSER ZURBANO, CON LA TARJETA : 5489133208122208 EL 2026-01-12 </c:v>
                  </c:pt>
                  <c:pt idx="3174">
                    <c:v>RECIBO Naturgy Clientes, S.A.U. Nº RECIBO 0073 0100 755 CPCDSNW REF. MANDATO 000000259696 </c:v>
                  </c:pt>
                  <c:pt idx="3175">
                    <c:v>Apple pay: COMPRA EN MERCADONA MANUEL MACHADO, CON LA TARJETA : 5489133210353841 EL 2026-01-10 </c:v>
                  </c:pt>
                  <c:pt idx="3176">
                    <c:v>Apple pay: COMPRA EN CALZADOS LOMAS, CON LA TARJETA : 5489133208122208 EL 2026-01-10 </c:v>
                  </c:pt>
                  <c:pt idx="3177">
                    <c:v>Apple pay: COMPRA EN ALCAMPO MORATALAZ, CON LA TARJETA : 5489133208360204 EL 2026-01-10 </c:v>
                  </c:pt>
                  <c:pt idx="3178">
                    <c:v>Apple pay: COMPRA EN MERCADONA MANUEL MACHADO, CON LA TARJETA : 5489133208360204 EL 2026-01-10 </c:v>
                  </c:pt>
                  <c:pt idx="3179">
                    <c:v>Apple pay: COMPRA EN Zara.com, CON LA TARJETA : 5489133210353841 EL 2026-01-07 </c:v>
                  </c:pt>
                  <c:pt idx="3180">
                    <c:v>Apple pay: COMPRA EN Uniqlo Europe Ltd Sucu, CON LA TARJETA : 5489133210353841 EL 2026-01-07 </c:v>
                  </c:pt>
                  <c:pt idx="3181">
                    <c:v>Apple pay: COMPRA EN MCDONALDS GOYA, CON LA TARJETA : 5489133208122208 EL 2026-01-09 </c:v>
                  </c:pt>
                  <c:pt idx="3182">
                    <c:v>COMPRA EN SFERA GOYA, CON LA TARJETA : 5489133208122208 EL 2026-01-09 </c:v>
                  </c:pt>
                  <c:pt idx="3183">
                    <c:v>LIQUIDACION PERIODICA PRESTAMO 1781471 143 </c:v>
                  </c:pt>
                  <c:pt idx="3184">
                    <c:v>Apple pay: COMPRA EN RODILLA SANCHEZ, CON LA TARJETA : 5489133210353841 EL 2026-01-07 </c:v>
                  </c:pt>
                  <c:pt idx="3185">
                    <c:v>COMPRA EN SSR CASTELLO-GOYA., CON LA TARJETA : 5489133208122208 EL 2026-01-07 </c:v>
                  </c:pt>
                  <c:pt idx="3186">
                    <c:v>RECIBO DAN'S Nº RECIBO 0073 0100 755 CPBHGXR REF. MANDATO 1QJYY43XYCXGBUV0 </c:v>
                  </c:pt>
                  <c:pt idx="3187">
                    <c:v>Apple pay: COMPRA EN SELLA BAKERY, CON LA TARJETA : 5489133208122208 EL 2026-01-07 </c:v>
                  </c:pt>
                  <c:pt idx="3188">
                    <c:v>Apple pay: COMPRA EN DIA MEJORADA 15026, CON LA TARJETA : 5489133208360204 EL 2026-01-07 </c:v>
                  </c:pt>
                  <c:pt idx="3189">
                    <c:v>Apple pay: COMPRA EN JULFER JOYEROS S.L, CON LA TARJETA : 5489133210353841 EL 2026-01-05 </c:v>
                  </c:pt>
                  <c:pt idx="3190">
                    <c:v>Apple pay: COMPRA EN Revolut**8197*, CON LA TARJETA : 5489133210353841 EL 2026-01-02 </c:v>
                  </c:pt>
                  <c:pt idx="3191">
                    <c:v>Apple pay: COMPRA EN UBER *EATS HELP.UBER.C, CON LA TARJETA : 5489133210353841 EL 2026-01-04 </c:v>
                  </c:pt>
                  <c:pt idx="3192">
                    <c:v>Apple pay: COMPRA EN Revolut**6890*, CON LA TARJETA : 5489133208122208 EL 2026-01-02 </c:v>
                  </c:pt>
                  <c:pt idx="3193">
                    <c:v>Apple pay: COMPRA EN ALCAMPO MORATALAZ, CON LA TARJETA : 5489133208360204 EL 2026-01-05 </c:v>
                  </c:pt>
                  <c:pt idx="3194">
                    <c:v>Apple pay: COMPRA EN PANISHOP DE LOS VINATEROS, CON LA TARJETA : 5489133210353841 EL 2026-01-03 </c:v>
                  </c:pt>
                  <c:pt idx="3195">
                    <c:v>Apple pay: COMPRA EN PARAFARMACIA M30, CON LA TARJETA : 5489133208122208 EL 2026-01-03 </c:v>
                  </c:pt>
                  <c:pt idx="3196">
                    <c:v>Apple pay: COMPRA EN ALCAMPO MORATALAZ, CON LA TARJETA : 5489133208360204 EL 2026-01-03 </c:v>
                  </c:pt>
                  <c:pt idx="3197">
                    <c:v>Apple pay: COMPRA EN MERCADONA MANUEL MACHADO, CON LA TARJETA : 5489133208360204 EL 2026-01-03 </c:v>
                  </c:pt>
                  <c:pt idx="3198">
                    <c:v>TRANSFERENCIA A FAVOR DE Jesús Gonzalez CONCEPTO: Alquiler </c:v>
                  </c:pt>
                  <c:pt idx="3199">
                    <c:v>LIQUIDACION DE LA TARJETA DE CREDITO 0073 0100 500 0529439 </c:v>
                  </c:pt>
                  <c:pt idx="3200">
                    <c:v>TRANSFERENCIA A FAVOR DE PEREZ PANTO NICOLAS CONCEPTO: Transferencia mensual </c:v>
                  </c:pt>
                  <c:pt idx="3201">
                    <c:v>Apple pay: COMPRA EN TEZENIS C/GOYA TD39, CON LA TARJETA : 5489133208122208 EL 2026-01-02 </c:v>
                  </c:pt>
                  <c:pt idx="3202">
                    <c:v>TRANSFERENCIA INMEDIATA A FAVOR DE Cristina Paz Rodríguez &amp; Nicolás Daniel CONCEPTO Ahorro 3 meses </c:v>
                  </c:pt>
                  <c:pt idx="3203">
                    <c:v>RECIBO DREAMFIT MORATALAZ Nº RECIBO 0073 0100 755 CNXMXYL REF. MANDATO 00009588710100835299698700000</c:v>
                  </c:pt>
                  <c:pt idx="3204">
                    <c:v>RECIBO SANITAS S A DE SEGUROS Nº RECIBO 0073 0100 755 CNVPCFG REF. MANDATO 800018385362 </c:v>
                  </c:pt>
                  <c:pt idx="3205">
                    <c:v>Apple pay: COMPRA EN PANARIA PRINCIPE DE VERGA, CON LA TARJETA : 5489133208122208 EL 2026-02-28 </c:v>
                  </c:pt>
                  <c:pt idx="3206">
                    <c:v>Apple pay: COMPRA EN ALCAMPO MORATALAZ, CON LA TARJETA : 5489133208360204 EL 2026-02-28 </c:v>
                  </c:pt>
                  <c:pt idx="3207">
                    <c:v>Apple pay: COMPRA EN MERCADONA MANUEL MACHADO, CON LA TARJETA : 5489133208360204 EL 2026-02-28 </c:v>
                  </c:pt>
                  <c:pt idx="3208">
                    <c:v>Apple pay: COMPRA EN FARMACIA LASTRA, CON LA TARJETA : 5489133208122208 EL 2026-02-27 </c:v>
                  </c:pt>
                  <c:pt idx="3209">
                    <c:v>Apple pay: COMPRA EN MERCADONA MANUEL MACHADO, CON LA TARJETA : 5489133208360204 EL 2026-02-27 </c:v>
                  </c:pt>
                  <c:pt idx="3210">
                    <c:v>COMPRA EN APP CRTM, CON LA TARJETA : 5489133208360204 EL 2026-02-27 </c:v>
                  </c:pt>
                  <c:pt idx="3211">
                    <c:v>Apple pay: COMPRA EN SELLA BAKERY, CON LA TARJETA : 5489133208122208 EL 2026-02-25 </c:v>
                  </c:pt>
                  <c:pt idx="3212">
                    <c:v>Apple pay: COMPRA EN MERCADONA MANUEL MACHADO, CON LA TARJETA : 5489133208360204 EL 2026-02-25 </c:v>
                  </c:pt>
                  <c:pt idx="3213">
                    <c:v>Apple pay: COMPRA EN ALCAMPO MORATALAZ, CON LA TARJETA : 5489133208360204 EL 2026-02-25 </c:v>
                  </c:pt>
                  <c:pt idx="3214">
                    <c:v>TRANSFERENCIA A FAVOR DE IBKR CONCEPTO: Inversiones Hermana e Hij </c:v>
                  </c:pt>
                  <c:pt idx="3215">
                    <c:v>Apple pay: COMPRA EN LM AVENIDA DE MORATALAZ, CON LA TARJETA : 5489133208122208 EL 2026-02-24 </c:v>
                  </c:pt>
                  <c:pt idx="3216">
                    <c:v>Apple pay: COMPRA EN BAM LABS, CON LA TARJETA : 5489133210353841 EL 2026-02-23 </c:v>
                  </c:pt>
                  <c:pt idx="3217">
                    <c:v>COMPRA EN UBER *EATS, CON LA TARJETA : 5489133208360204 EL 2026-02-19 </c:v>
                  </c:pt>
                  <c:pt idx="3218">
                    <c:v>Apple pay: COMPRA EN CARREF SBLAS, CON LA TARJETA : 5489133208360204 EL 2026-02-22 </c:v>
                  </c:pt>
                  <c:pt idx="3219">
                    <c:v>COMPRA EN MERCADONA COLMENA GETAFE, CON LA TARJETA : 5489133208360204 EL 2026-02-21 </c:v>
                  </c:pt>
                  <c:pt idx="3220">
                    <c:v>Apple pay: COMPRA EN CASABASE MADRID, CON LA TARJETA : 5489133210353841 EL 2026-02-20 </c:v>
                  </c:pt>
                  <c:pt idx="3221">
                    <c:v>Apple pay: COMPRA EN One Hundred Restrooms, CON LA TARJETA : 5489133208122208 EL 2026-02-18 </c:v>
                  </c:pt>
                  <c:pt idx="3222">
                    <c:v>COMPRA EN UBER *EATS, CON LA TARJETA : 5489133208360204 EL 2026-02-17 </c:v>
                  </c:pt>
                  <c:pt idx="3223">
                    <c:v>RECIBO ORANGE ESPAGNE S.A. Nº RECIBO 0073 0100 755 CPPJTVT REF. MANDATO OSP202308KENAN02276921506 </c:v>
                  </c:pt>
                  <c:pt idx="3224">
                    <c:v>Apple pay: COMPRA EN SumUp *Eduardo Marin, CON LA TARJETA : 5489133210353841 EL 2026-02-17 </c:v>
                  </c:pt>
                  <c:pt idx="3225">
                    <c:v>Apple pay: COMPRA EN MAISON KAYSER RETIRO, CON LA TARJETA : 5489133210353841 EL 2026-02-19 </c:v>
                  </c:pt>
                  <c:pt idx="3226">
                    <c:v>COMPRA EN UBER *EATS, CON LA TARJETA : 5489133208360204 EL 2026-02-16 </c:v>
                  </c:pt>
                  <c:pt idx="3227">
                    <c:v>COMPRA EN UBER *EATS HELP.UBER.C, CON LA TARJETA : 5489133208360204 EL 2026-02-16 </c:v>
                  </c:pt>
                  <c:pt idx="3228">
                    <c:v>COMPRA EN AMAZON* 9H8AI98Y5, CON LA TARJETA : 5489133210353841 EL 2026-02-15 </c:v>
                  </c:pt>
                  <c:pt idx="3229">
                    <c:v>Apple pay: COMPRA EN ALCAMPO MORATALAZ, CON LA TARJETA : 5489133208122208 EL 2026-02-17 </c:v>
                  </c:pt>
                  <c:pt idx="3230">
                    <c:v>Apple pay: COMPRA EN UNIQLO Madrid Serrano, CON LA TARJETA : 5489133208122208 EL 2026-02-15 </c:v>
                  </c:pt>
                  <c:pt idx="3231">
                    <c:v>Apple pay: COMPRA EN MERCADONA MANUEL MACHADO, CON LA TARJETA : 5489133208360204 EL 2026-02-17 </c:v>
                  </c:pt>
                  <c:pt idx="3232">
                    <c:v>COMPRA EN Compra de Prime Video, CON LA TARJETA : 5489133210353841 EL 2026-02-14 </c:v>
                  </c:pt>
                  <c:pt idx="3233">
                    <c:v>INTERESES, COMISIONES POR OPERACIONES DE PRESTAMOS </c:v>
                  </c:pt>
                  <c:pt idx="3234">
                    <c:v>AMORTIZACION ANTICIPADA PRESTAMO 1781471 143 </c:v>
                  </c:pt>
                  <c:pt idx="3235">
                    <c:v>RECIBO IBERIA CARDS Nº RECIBO 0073 0100 755 CPNMLBT REF. MANDATO 000010295927 </c:v>
                  </c:pt>
                  <c:pt idx="3236">
                    <c:v>Apple pay: COMPRA EN KIKO MILANO, CON LA TARJETA : 5489133208122208 EL 2026-02-13 </c:v>
                  </c:pt>
                  <c:pt idx="3237">
                    <c:v>COMPRA EN APPLE.COM/BILL, CON LA TARJETA : 5489133208360204 EL 2026-02-13 </c:v>
                  </c:pt>
                  <c:pt idx="3238">
                    <c:v>Apple pay: COMPRA EN PERFUMERIA PRIMOR, CON LA TARJETA : 5489133208122208 EL 2026-02-15 </c:v>
                  </c:pt>
                  <c:pt idx="3239">
                    <c:v>Apple pay: COMPRA EN ALCAMPO MORATALAZ, CON LA TARJETA : 5489133208360204 EL 2026-02-14 </c:v>
                  </c:pt>
                  <c:pt idx="3240">
                    <c:v>Apple pay: COMPRA EN MERCADONA MANUEL MACHADO, CON LA TARJETA : 5489133208360204 EL 2026-02-14 </c:v>
                  </c:pt>
                  <c:pt idx="3241">
                    <c:v>Apple pay: COMPRA EN PLAYTOMIC.IO 2B1781A4, CON LA TARJETA : 5489133210353841 EL 2026-02-11 </c:v>
                  </c:pt>
                  <c:pt idx="3242">
                    <c:v>Apple pay: COMPRA EN FEVER* EL MENTALISTA J, CON LA TARJETA : 5489133210353841 EL 2026-02-11 </c:v>
                  </c:pt>
                  <c:pt idx="3243">
                    <c:v>Apple pay: COMPRA EN RODILLA GOYA, CON LA TARJETA : 5489133208122208 EL 2026-02-13 </c:v>
                  </c:pt>
                  <c:pt idx="3244">
                    <c:v>Apple pay: COMPRA EN DECATHLON ESPANA S.A.U, CON LA TARJETA : 5489133208122208 EL 2026-02-10 </c:v>
                  </c:pt>
                  <c:pt idx="3245">
                    <c:v>Apple pay: COMPRA EN DECATHLON PRINCESA, CON LA TARJETA : 5489133210353841 EL 2026-02-11 </c:v>
                  </c:pt>
                  <c:pt idx="3246">
                    <c:v>BIZUM A FAVOR DE SILVIO J C CONCEPTO: Sin concepto </c:v>
                  </c:pt>
                  <c:pt idx="3247">
                    <c:v>Apple pay: COMPRA EN MAISON KAYSER RETIRO, CON LA TARJETA : 5489133210353841 EL 2026-02-10 </c:v>
                  </c:pt>
                  <c:pt idx="3248">
                    <c:v>Apple pay: COMPRA EN TIGER GOYA,20, CON LA TARJETA : 5489133208122208 EL 2026-02-09 </c:v>
                  </c:pt>
                  <c:pt idx="3249">
                    <c:v>Apple pay: COMPRA EN PRIMARK CONDE PENALVER, CON LA TARJETA : 5489133208122208 EL 2026-02-06 </c:v>
                  </c:pt>
                  <c:pt idx="3250">
                    <c:v>LIQUIDACION PERIODICA PRESTAMO 1781471 143 </c:v>
                  </c:pt>
                  <c:pt idx="3251">
                    <c:v>Apple pay: COMPRA EN ALCAMPO MORATALAZ, CON LA TARJETA : 5489133210353841 EL 2026-02-08 </c:v>
                  </c:pt>
                  <c:pt idx="3252">
                    <c:v>Apple pay: COMPRA EN BAKERY BREAD, CON LA TARJETA : 5489133208360204 EL 2026-02-08 </c:v>
                  </c:pt>
                  <c:pt idx="3253">
                    <c:v>Apple pay: COMPRA EN MERCADONA MANUEL MACHADO, CON LA TARJETA : 5489133210353841 EL 2026-02-07 </c:v>
                  </c:pt>
                  <c:pt idx="3254">
                    <c:v>Apple pay: COMPRA EN ALCAMPO MORATALAZ, CON LA TARJETA : 5489133208360204 EL 2026-02-07 </c:v>
                  </c:pt>
                  <c:pt idx="3255">
                    <c:v>Apple pay: COMPRA EN MERCADONA MANUEL MACHADO, CON LA TARJETA : 5489133208360204 EL 2026-02-07 </c:v>
                  </c:pt>
                  <c:pt idx="3256">
                    <c:v>COMPRA EN APP CRTM, CON LA TARJETA : 5489133208360204 EL 2026-02-06 </c:v>
                  </c:pt>
                  <c:pt idx="3257">
                    <c:v>Apple pay: COMPRA EN RANRANTEI, CON LA TARJETA : 5489133210353841 EL 2026-02-05 </c:v>
                  </c:pt>
                  <c:pt idx="3258">
                    <c:v>Apple pay: COMPRA EN DANS MADRID, CON LA TARJETA : 5489133208122208 EL 2026-02-03 </c:v>
                  </c:pt>
                  <c:pt idx="3259">
                    <c:v>Apple pay: COMPRA EN FORNET CASTELLO 32, CON LA TARJETA : 5489133210353841 EL 2026-02-04 </c:v>
                  </c:pt>
                  <c:pt idx="3260">
                    <c:v>Apple pay: COMPRA EN FARMACIA LA PAZ, CON LA TARJETA : 5489133210353841 EL 2026-02-04 </c:v>
                  </c:pt>
                  <c:pt idx="3261">
                    <c:v>Apple pay: COMPRA EN PANISHOP DE LOS VINATEROS, CON LA TARJETA : 5489133208360204 EL 2026-02-04 </c:v>
                  </c:pt>
                  <c:pt idx="3262">
                    <c:v>Apple pay: COMPRA EN ALCAMPO MORATALAZ, CON LA TARJETA : 5489133208360204 EL 2026-02-04 </c:v>
                  </c:pt>
                  <c:pt idx="3263">
                    <c:v>Apple pay: COMPRA EN Revolut**8197*, CON LA TARJETA : 5489133210353841 EL 2026-02-01 </c:v>
                  </c:pt>
                  <c:pt idx="3264">
                    <c:v>COMPRA EN UBER *EATS, CON LA TARJETA : 5489133210353841 EL 2026-02-01 </c:v>
                  </c:pt>
                  <c:pt idx="3265">
                    <c:v>COMPRA EN AMAZON* MM0MJ54P5, CON LA TARJETA : 5489133210353841 EL 2026-02-01 </c:v>
                  </c:pt>
                  <c:pt idx="3266">
                    <c:v>COMPRA EN SSR CASTELLO-GOYA., CON LA TARJETA : 5489133208122208 EL 2026-02-03 </c:v>
                  </c:pt>
                  <c:pt idx="3267">
                    <c:v>Apple pay: COMPRA EN Revolut**6890*, CON LA TARJETA : 5489133208122208 EL 2026-02-01 </c:v>
                  </c:pt>
                  <c:pt idx="3268">
                    <c:v>RECIBO DAN'S Nº RECIBO 0073 0100 755 CPJYCRP REF. MANDATO 1QJYY43XYCXGBUV0 </c:v>
                  </c:pt>
                  <c:pt idx="3269">
                    <c:v>RECIBO Naturgy Clientes, S.A.U. Nº RECIBO 0073 0100 755 CPKGXNS REF. MANDATO 000000259696 </c:v>
                  </c:pt>
                  <c:pt idx="3270">
                    <c:v>TRANSFERENCIA A FAVOR DE IBKR CONCEPTO: U6384508 / NICOLAS D Perez </c:v>
                  </c:pt>
                  <c:pt idx="3271">
                    <c:v>TRANSFERENCIA A FAVOR DE Jesús Gonzalez CONCEPTO: Alquiler </c:v>
                  </c:pt>
                  <c:pt idx="3272">
                    <c:v>LIQUIDACION DE LA TARJETA DE CREDITO 0073 0100 500 0529439 </c:v>
                  </c:pt>
                  <c:pt idx="3273">
                    <c:v>RECIBO DREAMFIT MORATALAZ Nº RECIBO 0073 0100 755 CPHQCGV REF. MANDATO 00009588710100835299698700000</c:v>
                  </c:pt>
                  <c:pt idx="3274">
                    <c:v>RECIBO SANITAS S A DE SEGUROS Nº RECIBO 0073 0100 755 CPGJVKX REF. MANDATO 800018385362 </c:v>
                  </c:pt>
                  <c:pt idx="3275">
                    <c:v>RECIBO SANITAS S A DE SEGUROS Nº RECIBO 0073 0100 755 CPGJVKW REF. MANDATO 800018385362 </c:v>
                  </c:pt>
                  <c:pt idx="3276">
                    <c:v>COMPRA EN SSR CASTELLO-GOYA., CON LA TARJETA : 5489133210353841 EL 2026-03-13 </c:v>
                  </c:pt>
                  <c:pt idx="3277">
                    <c:v>Apple pay: COMPRA EN MCDONALDS GOYA, CON LA TARJETA : 5489133208122208 EL 2026-03-13 </c:v>
                  </c:pt>
                  <c:pt idx="3278">
                    <c:v>Apple pay: COMPRA EN PRIMAPRIX HERMOSILLA, CON LA TARJETA : 5489133208122208 EL 2026-03-13 </c:v>
                  </c:pt>
                  <c:pt idx="3279">
                    <c:v>Apple pay: COMPRA EN EXPZURBANOII, CON LA TARJETA : 5489133208360204 EL 2026-03-13 </c:v>
                  </c:pt>
                  <c:pt idx="3280">
                    <c:v>COMPRA EN SSR CASTELLO-GOYA., CON LA TARJETA : 5489133208122208 EL 2026-03-12 </c:v>
                  </c:pt>
                  <c:pt idx="3281">
                    <c:v>COMPRA EN WWW.AMAZON* N56I397K5, CON LA TARJETA : 5489133210353841 EL 2026-03-09 </c:v>
                  </c:pt>
                  <c:pt idx="3282">
                    <c:v>Apple pay: COMPRA EN LM FERNANDO EL SANTO MADR, CON LA TARJETA : 5489133208122208 EL 2026-03-11 </c:v>
                  </c:pt>
                  <c:pt idx="3283">
                    <c:v>Apple pay: COMPRA EN Revolut**8197*, CON LA TARJETA : 5489133210353841 EL 2026-03-08 </c:v>
                  </c:pt>
                  <c:pt idx="3284">
                    <c:v>Apple pay: COMPRA EN Revolut**6890*, CON LA TARJETA : 5489133208122208 EL 2026-03-08 </c:v>
                  </c:pt>
                  <c:pt idx="3285">
                    <c:v>COMPRA EN SSR CASTELLO-GOYA., CON LA TARJETA : 5489133208122208 EL 2026-03-09 </c:v>
                  </c:pt>
                  <c:pt idx="3286">
                    <c:v>LIQUIDACION PERIODICA PRESTAMO 1781471 143 </c:v>
                  </c:pt>
                  <c:pt idx="3287">
                    <c:v>COMPRA EN SFERA GOYA, CON LA TARJETA : 5489133208122208 EL 2026-03-07 </c:v>
                  </c:pt>
                  <c:pt idx="3288">
                    <c:v>COMPRA EN MERCADONA COLMENA GETAFE, CON LA TARJETA : 5489133208122208 EL 2026-03-07 </c:v>
                  </c:pt>
                  <c:pt idx="3289">
                    <c:v>COMPRA EN APP CRTM, CON LA TARJETA : 5489133208360204 EL 2026-03-07 </c:v>
                  </c:pt>
                  <c:pt idx="3290">
                    <c:v>Apple pay: COMPRA EN DANS MADRID, CON LA TARJETA : 5489133208122208 EL 2026-03-04 </c:v>
                  </c:pt>
                  <c:pt idx="3291">
                    <c:v>Apple pay: COMPRA EN MAISON KAYSER ZURBANO, CON LA TARJETA : 5489133208122208 EL 2026-03-06 </c:v>
                  </c:pt>
                  <c:pt idx="3292">
                    <c:v>Apple pay: COMPRA EN MERCADONA MANUEL MACHADO, CON LA TARJETA : 5489133208360204 EL 2026-03-06 </c:v>
                  </c:pt>
                  <c:pt idx="3293">
                    <c:v>Apple pay: COMPRA EN EXPZURBANOII, CON LA TARJETA : 5489133208122208 EL 2026-03-05 </c:v>
                  </c:pt>
                  <c:pt idx="3294">
                    <c:v>RECIBO Naturgy Clientes, S.A.U. Nº RECIBO 0073 0100 755 CPVLFRX REF. MANDATO 000000259696 </c:v>
                  </c:pt>
                  <c:pt idx="3295">
                    <c:v>Apple pay: COMPRA EN LM FERNANDO EL SANTO MADR, CON LA TARJETA : 5489133208122208 EL 2026-03-04 </c:v>
                  </c:pt>
                  <c:pt idx="3296">
                    <c:v>RECIBO DAN'S Nº RECIBO 0073 0100 755 CPTLDTR REF. MANDATO 1QJYY43XYCXGBUV0 </c:v>
                  </c:pt>
                  <c:pt idx="3297">
                    <c:v>COMISION POR COMPRAS REALIZADAS EN MONEDA NO EURO </c:v>
                  </c:pt>
                  <c:pt idx="3298">
                    <c:v>TRANSFERENCIA A FAVOR DE IBKR CONCEPTO: U6384508 / NICOLAS D Perez </c:v>
                  </c:pt>
                  <c:pt idx="3299">
                    <c:v>TRANSFERENCIA A FAVOR DE Jesús Gonzalez CONCEPTO: Alquiler </c:v>
                  </c:pt>
                  <c:pt idx="3300">
                    <c:v>LIQUIDACION DE LA TARJETA DE CREDITO 0073 0100 500 0529439 </c:v>
                  </c:pt>
                  <c:pt idx="3301">
                    <c:v>Apple pay: COMPRA EN APPLE.COM/BILL, CON LA TARJETA : 5489133210353841 EL 2026-02-28 </c:v>
                  </c:pt>
                  <c:pt idx="3302">
                    <c:v>COMPRA EN WWW.AMAZON*BJ1XX97E5, CON LA TARJETA : 5489133210353841 EL 2026-02-26 </c:v>
                  </c:pt>
                  <c:pt idx="3303">
                    <c:v>COMPRA EN WWW.AMAZON*7045Y0XB5, CON LA TARJETA : 5489133210353841 EL 2026-03-01 </c:v>
                  </c:pt>
                  <c:pt idx="3304">
                    <c:v>Apple pay: COMPRA EN MAR MORA, CON LA TARJETA : 5489133208122208 EL 2026-03-02 </c:v>
                  </c:pt>
                  <c:pt idx="3305">
                    <c:v>COMPRA EN OPENAI *CHATGPT SUBSCR, CON LA TARJETA : 5489133208360204 EL 2026-02-27 </c:v>
                  </c:pt>
                  <c:pt idx="3306">
                    <c:v>COMPRA EN UBER *EATS HELP.UBER.C, CON LA TARJETA : 5489133208360204 EL 2026-02-27 </c:v>
                  </c:pt>
                  <c:pt idx="3307">
                    <c:v>RECIBO SANITAS S A DE SEGUROS Nº RECIBO 0073 0100 755 CPQHMCL REF. MANDATO 800018385362 </c:v>
                  </c:pt>
                  <c:pt idx="3308">
                    <c:v>Apple pay: COMPRA EN PRIMAPRIX T111, CON LA TARJETA : 5489133208122208 EL 2026-03-01 </c:v>
                  </c:pt>
                  <c:pt idx="3309">
                    <c:v>Apple pay: COMPRA EN ALCAMPO MORATALAZ, CON LA TARJETA : 5489133208360204 EL 2026-03-01 </c:v>
                  </c:pt>
                  <c:pt idx="3310">
                    <c:v>TRANSFERENCIA A FAVOR DE IBKR CONCEPTO: U6384508 / NICOLAS D Perez </c:v>
                  </c:pt>
                  <c:pt idx="3311">
                    <c:v>TRANSFERENCIA INMEDIATA A FAVOR DE Jesús Gonzalez CONCEPTO Alquiler </c:v>
                  </c:pt>
                  <c:pt idx="3312">
                    <c:v>Apple pay: COMPRA EN PINGO DOCE CAMPO PEQ, CON LA TARJETA : 5489133208360204 EL 2026-03-29 </c:v>
                  </c:pt>
                  <c:pt idx="3313">
                    <c:v>Apple pay: COMPRA EN 147-MINIT SPAIN ALC MORAT, CON LA TARJETA : 5489133208122208 EL 2026-03-31 </c:v>
                  </c:pt>
                  <c:pt idx="3314">
                    <c:v>Apple pay: COMPRA EN ALCAMPO MORATALAZ, CON LA TARJETA : 5489133208122208 EL 2026-03-31 </c:v>
                  </c:pt>
                  <c:pt idx="3315">
                    <c:v>Apple pay: COMPRA EN MEDITERRANEO C PEQ, CON LA TARJETA : 5489133210353841 EL 2026-03-29 </c:v>
                  </c:pt>
                  <c:pt idx="3316">
                    <c:v>Apple pay: COMPRA EN NORMAL LISBOA, CON LA TARJETA : 5489133210353841 EL 2026-03-29 </c:v>
                  </c:pt>
                  <c:pt idx="3317">
                    <c:v>Apple pay: COMPRA EN CD R.C.SANCHES II, CON LA TARJETA : 5489133210353841 EL 2026-03-29 </c:v>
                  </c:pt>
                  <c:pt idx="3318">
                    <c:v>Apple pay: COMPRA EN APPLE.COM/BILL, CON LA TARJETA : 5489133210353841 EL 2026-03-29 </c:v>
                  </c:pt>
                  <c:pt idx="3319">
                    <c:v>Apple pay: COMPRA EN AEROPORTO, CON LA TARJETA : 5489133210353841 EL 2026-03-29 </c:v>
                  </c:pt>
                  <c:pt idx="3320">
                    <c:v>COMISION POR COMPRAS REALIZADAS EN MONEDA NO EURO </c:v>
                  </c:pt>
                  <c:pt idx="3321">
                    <c:v>COMPRA EN OPENAI *CHATGPT SUBSCR, CON LA TARJETA : 5489133208360204 EL 2026-03-27 </c:v>
                  </c:pt>
                  <c:pt idx="3322">
                    <c:v>Apple pay: COMPRA EN ANYVAN.ES, CON LA TARJETA : 5489133208122208 EL 2026-03-26 </c:v>
                  </c:pt>
                  <c:pt idx="3323">
                    <c:v>Apple pay: COMPRA EN IKEA IBERICA WEB, CON LA TARJETA : 5489133208122208 EL 2026-03-27 </c:v>
                  </c:pt>
                  <c:pt idx="3324">
                    <c:v>Apple pay: COMPRA EN UBR* PENDING.UBER.COM, CON LA TARJETA : 5489133210353841 EL 2026-03-26 </c:v>
                  </c:pt>
                  <c:pt idx="3325">
                    <c:v>Apple pay: COMPRA EN MERCADONA MANUEL MACHADO, CON LA TARJETA : 5489133208360204 EL 2026-03-28 </c:v>
                  </c:pt>
                  <c:pt idx="3326">
                    <c:v>Apple pay: COMPRA EN DULCE TACHIRA, CON LA TARJETA : 5489133210353841 EL 2026-03-28 </c:v>
                  </c:pt>
                  <c:pt idx="3327">
                    <c:v>Apple pay: COMPRA EN DIA MADRID 9833, CON LA TARJETA : 5489133208122208 EL 2026-03-27 </c:v>
                  </c:pt>
                  <c:pt idx="3328">
                    <c:v>Apple pay: COMPRA EN NOTARIA PALOMA MOZO, CON LA TARJETA : 5489133208122208 EL 2026-03-27 </c:v>
                  </c:pt>
                  <c:pt idx="3329">
                    <c:v>COMPRA EN MERCADONA ONLINE, CON LA TARJETA : 5489133208122208 EL 2026-03-27 </c:v>
                  </c:pt>
                  <c:pt idx="3330">
                    <c:v>Apple pay: COMPRA EN MERCADONA MANUEL MACHADO, CON LA TARJETA : 5489133208360204 EL 2026-03-26 </c:v>
                  </c:pt>
                  <c:pt idx="3331">
                    <c:v>RECIBO TotalEnergies ClientesSAU Nº RECIBO 0073 0100 755 CPZMQMX REF. MANDATO NCESIGS241020230000000</c:v>
                  </c:pt>
                  <c:pt idx="3332">
                    <c:v>Apple pay: COMPRA EN 147-MINIT SPAIN ALC MORAT, CON LA TARJETA : 5489133208122208 EL 2026-03-26 </c:v>
                  </c:pt>
                  <c:pt idx="3333">
                    <c:v>TRANSFERENCIA INMEDIATA A FAVOR DE María Luz Asenjo Sainz De La Maza CONCEPTO Fianza+mes en curso </c:v>
                  </c:pt>
                  <c:pt idx="3334">
                    <c:v>RECIBO ORANGE ESPAGNE S.A. Nº RECIBO 0073 0100 755 CPZFHBT REF. MANDATO OSP202308KENAN02276921506 </c:v>
                  </c:pt>
                  <c:pt idx="3335">
                    <c:v>Apple pay: COMPRA EN FARMACIA GOYA, CON LA TARJETA : 5489133208122208 EL 2026-03-25 </c:v>
                  </c:pt>
                  <c:pt idx="3336">
                    <c:v>Apple pay: COMPRA EN PRIMOR GOYA, CON LA TARJETA : 5489133208122208 EL 2026-03-25 </c:v>
                  </c:pt>
                  <c:pt idx="3337">
                    <c:v>TRANSFERENCIA A FAVOR DE IBKR CONCEPTO: Inversiones Hermana e Hij </c:v>
                  </c:pt>
                  <c:pt idx="3338">
                    <c:v>Apple pay: COMPRA EN KIKO MILANO, CON LA TARJETA : 5489133208122208 EL 2026-03-22 </c:v>
                  </c:pt>
                  <c:pt idx="3339">
                    <c:v>Apple pay: COMPRA EN EXPZURBANOII, CON LA TARJETA : 5489133208122208 EL 2026-03-24 </c:v>
                  </c:pt>
                  <c:pt idx="3340">
                    <c:v>TRANSFERENCIA INMEDIATA A FAVOR DE Johana Poveda </c:v>
                  </c:pt>
                  <c:pt idx="3341">
                    <c:v>Apple pay: COMPRA EN MERCADONA MANUEL MACHADO, CON LA TARJETA : 5489133208360204 EL 2026-03-23 </c:v>
                  </c:pt>
                  <c:pt idx="3342">
                    <c:v>Apple pay: COMPRA EN MAR MORA, CON LA TARJETA : 5489133210353841 EL 2026-03-23 </c:v>
                  </c:pt>
                  <c:pt idx="3343">
                    <c:v>COMPRA EN MERCADONA ONLINE, CON LA TARJETA : 5489133208122208 EL 2026-03-21 </c:v>
                  </c:pt>
                  <c:pt idx="3344">
                    <c:v>Apple pay: COMPRA EN MJ MU¥OZ, CON LA TARJETA : 5489133208122208 EL 2026-03-20 </c:v>
                  </c:pt>
                  <c:pt idx="3345">
                    <c:v>Apple pay: COMPRA EN ALCAMPO MORATALAZ, CON LA TARJETA : 5489133208360204 EL 2026-03-19 </c:v>
                  </c:pt>
                  <c:pt idx="3346">
                    <c:v>Apple pay: COMPRA EN MERCADONA MANUEL MACHADO, CON LA TARJETA : 5489133208360204 EL 2026-03-19 </c:v>
                  </c:pt>
                  <c:pt idx="3347">
                    <c:v>Apple pay: COMPRA EN Revolut**6890*, CON LA TARJETA : 5489133208122208 EL 2026-03-15 </c:v>
                  </c:pt>
                  <c:pt idx="3348">
                    <c:v>Apple pay: COMPRA EN LM FERNANDO EL SANTO MADR, CON LA TARJETA : 5489133208122208 EL 2026-03-17 </c:v>
                  </c:pt>
                  <c:pt idx="3349">
                    <c:v>COMPRA EN APPLE.COM/BILL, CON LA TARJETA : 5489133208360204 EL 2026-03-13 </c:v>
                  </c:pt>
                  <c:pt idx="3350">
                    <c:v>RECIBO IBERIA CARDS Nº RECIBO 0073 0100 755 CPXRNDZ REF. MANDATO 000010295927 </c:v>
                  </c:pt>
                  <c:pt idx="3351">
                    <c:v>TRANSFERENCIA A FAVOR DE PEREZ PANTO NICOLAS CONCEPTO: Traspaso - Regularización </c:v>
                  </c:pt>
                  <c:pt idx="3352">
                    <c:v>Apple pay: COMPRA EN ALCAMPO MORATALAZ, CON LA TARJETA : 5489133208360204 EL 2026-03-15 </c:v>
                  </c:pt>
                  <c:pt idx="3353">
                    <c:v>BIZUM A FAVOR DE FATIMA N C CONCEPTO: Sin concepto </c:v>
                  </c:pt>
                  <c:pt idx="3354">
                    <c:v>Apple pay: COMPRA EN MERCADONA MANUEL MACHADO, CON LA TARJETA : 5489133208360204 EL 2026-03-14 </c:v>
                  </c:pt>
                  <c:pt idx="3355">
                    <c:v>TRANSFERENCIA A FAVOR DE María Luz Asenjo Sainz De La Maza CONCEPTO: Alquiler </c:v>
                  </c:pt>
                  <c:pt idx="3356">
                    <c:v>Apple pay: COMPRA EN ALCAMPO MORATALAZ, CON LA TARJETA : 5489133208360204 EL 2026-04-05 </c:v>
                  </c:pt>
                  <c:pt idx="3357">
                    <c:v>BIZUM A FAVOR DE RICARDO P R CONCEPTO: Ikea </c:v>
                  </c:pt>
                  <c:pt idx="3358">
                    <c:v>Apple pay: COMPRA EN ALCAMPO MORATALAZ, CON LA TARJETA : 5489133208122208 EL 2026-04-05 </c:v>
                  </c:pt>
                  <c:pt idx="3359">
                    <c:v>Apple pay: COMPRA EN MERCADONA GALERIA MORATAL, CON LA TARJETA : 5489133208360204 EL 2026-04-04 </c:v>
                  </c:pt>
                  <c:pt idx="3360">
                    <c:v>Apple pay: COMPRA EN HIPER GARDEN, CON LA TARJETA : 5489133208122208 EL 2026-04-04 </c:v>
                  </c:pt>
                  <c:pt idx="3361">
                    <c:v>Apple pay: COMPRA EN IKEA GOYA HFB, CON LA TARJETA : 5489133208122208 EL 2026-04-04 </c:v>
                  </c:pt>
                  <c:pt idx="3362">
                    <c:v>Apple pay: COMPRA EN ALCAMPO MORATALAZ, CON LA TARJETA : 5489133208360204 EL 2026-04-03 </c:v>
                  </c:pt>
                  <c:pt idx="3363">
                    <c:v>Apple pay: COMPRA EN MEDIA MARKT VAGUADA, CON LA TARJETA : 5489133208122208 EL 2026-04-03 </c:v>
                  </c:pt>
                  <c:pt idx="3364">
                    <c:v>Apple pay: COMPRA EN XIN HON COMPLEMENTOS SL, CON LA TARJETA : 5489133208122208 EL 2026-04-03 </c:v>
                  </c:pt>
                  <c:pt idx="3365">
                    <c:v>BIZUM A FAVOR DE FATIMA N C CONCEPTO: Cine </c:v>
                  </c:pt>
                  <c:pt idx="3366">
                    <c:v>RECIBO Naturgy Clientes, S.A.U. Nº RECIBO 0073 0100 755 CQDSDXV REF. MANDATO 000000259696 </c:v>
                  </c:pt>
                  <c:pt idx="3367">
                    <c:v>COMPRA EN APP CRTM, CON LA TARJETA : 5489133208360204 EL 2026-04-02 </c:v>
                  </c:pt>
                  <c:pt idx="3368">
                    <c:v>Apple pay: COMPRA EN TRAMAS LA GAVIA, CON LA TARJETA : 5489133208122208 EL 2026-04-02 </c:v>
                  </c:pt>
                  <c:pt idx="3369">
                    <c:v>Apple pay: COMPRA EN IKEA LA GAVIA HFB, CON LA TARJETA : 5489133208122208 EL 2026-04-02 </c:v>
                  </c:pt>
                  <c:pt idx="3370">
                    <c:v>Apple pay: COMPRA EN ANYVAN.ES, CON LA TARJETA : 5489133208122208 EL 2026-04-01 </c:v>
                  </c:pt>
                  <c:pt idx="3371">
                    <c:v>RECIBO DAN'S Nº RECIBO 0073 0100 755 CQDVTQB REF. MANDATO 1QJYY43XYCXGBUV0 </c:v>
                  </c:pt>
                  <c:pt idx="3372">
                    <c:v>Apple pay: COMPRA EN PANE E CUORE, CON LA TARJETA : 5489133210353841 EL 2026-03-31 </c:v>
                  </c:pt>
                  <c:pt idx="3373">
                    <c:v>Apple pay: COMPRA EN MANTEIGARIA AUGUSTA, CON LA TARJETA : 5489133210353841 EL 2026-03-31 </c:v>
                  </c:pt>
                  <c:pt idx="3374">
                    <c:v>LIQUIDACION DE LA TARJETA DE CREDITO 0073 0100 500 0529439 </c:v>
                  </c:pt>
                  <c:pt idx="3375">
                    <c:v>RECIBO SANITAS S A DE SEGUROS Nº RECIBO 0073 0100 755 CPZXLBH REF. MANDATO 800018385362 </c:v>
                  </c:pt>
                  <c:pt idx="3376">
                    <c:v>RECIBO SANITAS S A DE SEGUROS Nº RECIBO 0073 0100 755 CPZXLBG REF. MANDATO 800018385362 </c:v>
                  </c:pt>
                  <c:pt idx="3377">
                    <c:v>TRANSFERENCIA A FAVOR DE N Pérez Pantó &amp; C Paz Rodriguez CONCEPTO: Entretenimiento </c:v>
                  </c:pt>
                  <c:pt idx="3378">
                    <c:v>TRANSFERENCIA A FAVOR DE Cristina Paz Rodriguez CONCEPTO: Navidad </c:v>
                  </c:pt>
                  <c:pt idx="3379">
                    <c:v>Apple pay: COMPRA EN CASCAIS ALG TVM, CON LA TARJETA : 5489133210353841 EL 2026-03-30 </c:v>
                  </c:pt>
                  <c:pt idx="3380">
                    <c:v>Apple pay: COMPRA EN MCDONALDS CASCAIS, CON LA TARJETA : 5489133210353841 EL 2026-03-30 </c:v>
                  </c:pt>
                  <c:pt idx="3381">
                    <c:v>Apple pay: COMPRA EN CPPB - CASCAIS, CON LA TARJETA : 5489133210353841 EL 2026-03-30 </c:v>
                  </c:pt>
                  <c:pt idx="3382">
                    <c:v>Apple pay: COMPRA EN NAVEGADOR, CON LA TARJETA : 5489133210353841 EL 2026-03-30 </c:v>
                  </c:pt>
                  <c:pt idx="3383">
                    <c:v>Apple pay: COMPRA EN UBER * EATS PENDING, CON LA TARJETA : 5489133210353841 EL 2026-03-29 </c:v>
                  </c:pt>
                  <c:pt idx="3384">
                    <c:v>TRANSFERENCIA A FAVOR DE N Pérez Pantó &amp; C Paz Rodriguez CONCEPTO: Transferencia mensual </c:v>
                  </c:pt>
                </c:lvl>
                <c:lvl>
                  <c:pt idx="0">
                    <c:v>6/14/2023</c:v>
                  </c:pt>
                  <c:pt idx="3">
                    <c:v>6/15/2023</c:v>
                  </c:pt>
                  <c:pt idx="4">
                    <c:v>6/19/2023</c:v>
                  </c:pt>
                  <c:pt idx="6">
                    <c:v>6/21/2023</c:v>
                  </c:pt>
                  <c:pt idx="7">
                    <c:v>6/24/2023</c:v>
                  </c:pt>
                  <c:pt idx="8">
                    <c:v>6/26/2023</c:v>
                  </c:pt>
                  <c:pt idx="9">
                    <c:v>6/27/2023</c:v>
                  </c:pt>
                  <c:pt idx="10">
                    <c:v>6/28/2023</c:v>
                  </c:pt>
                  <c:pt idx="12">
                    <c:v>6/29/2023</c:v>
                  </c:pt>
                  <c:pt idx="13">
                    <c:v>7/1/2023</c:v>
                  </c:pt>
                  <c:pt idx="14">
                    <c:v>7/3/2023</c:v>
                  </c:pt>
                  <c:pt idx="15">
                    <c:v>7/5/2023</c:v>
                  </c:pt>
                  <c:pt idx="17">
                    <c:v>7/6/2023</c:v>
                  </c:pt>
                  <c:pt idx="19">
                    <c:v>7/7/2023</c:v>
                  </c:pt>
                  <c:pt idx="20">
                    <c:v>7/8/2023</c:v>
                  </c:pt>
                  <c:pt idx="22">
                    <c:v>7/11/2023</c:v>
                  </c:pt>
                  <c:pt idx="23">
                    <c:v>7/12/2023</c:v>
                  </c:pt>
                  <c:pt idx="25">
                    <c:v>7/18/2023</c:v>
                  </c:pt>
                  <c:pt idx="27">
                    <c:v>7/21/2023</c:v>
                  </c:pt>
                  <c:pt idx="28">
                    <c:v>7/23/2023</c:v>
                  </c:pt>
                  <c:pt idx="29">
                    <c:v>7/25/2023</c:v>
                  </c:pt>
                  <c:pt idx="31">
                    <c:v>7/27/2023</c:v>
                  </c:pt>
                  <c:pt idx="32">
                    <c:v>7/30/2023</c:v>
                  </c:pt>
                  <c:pt idx="33">
                    <c:v>8/1/2023</c:v>
                  </c:pt>
                  <c:pt idx="34">
                    <c:v>8/2/2023</c:v>
                  </c:pt>
                  <c:pt idx="35">
                    <c:v>8/4/2023</c:v>
                  </c:pt>
                  <c:pt idx="37">
                    <c:v>8/5/2023</c:v>
                  </c:pt>
                  <c:pt idx="38">
                    <c:v>8/7/2023</c:v>
                  </c:pt>
                  <c:pt idx="39">
                    <c:v>8/9/2023</c:v>
                  </c:pt>
                  <c:pt idx="40">
                    <c:v>8/18/2023</c:v>
                  </c:pt>
                  <c:pt idx="41">
                    <c:v>8/23/2023</c:v>
                  </c:pt>
                  <c:pt idx="42">
                    <c:v>8/28/2023</c:v>
                  </c:pt>
                  <c:pt idx="43">
                    <c:v>8/30/2023</c:v>
                  </c:pt>
                  <c:pt idx="45">
                    <c:v>9/1/2023</c:v>
                  </c:pt>
                  <c:pt idx="49">
                    <c:v>9/2/2023</c:v>
                  </c:pt>
                  <c:pt idx="52">
                    <c:v>9/3/2023</c:v>
                  </c:pt>
                  <c:pt idx="55">
                    <c:v>9/4/2023</c:v>
                  </c:pt>
                  <c:pt idx="57">
                    <c:v>9/7/2023</c:v>
                  </c:pt>
                  <c:pt idx="59">
                    <c:v>9/8/2023</c:v>
                  </c:pt>
                  <c:pt idx="61">
                    <c:v>9/9/2023</c:v>
                  </c:pt>
                  <c:pt idx="65">
                    <c:v>9/10/2023</c:v>
                  </c:pt>
                  <c:pt idx="67">
                    <c:v>9/11/2023</c:v>
                  </c:pt>
                  <c:pt idx="73">
                    <c:v>9/12/2023</c:v>
                  </c:pt>
                  <c:pt idx="78">
                    <c:v>9/13/2023</c:v>
                  </c:pt>
                  <c:pt idx="83">
                    <c:v>9/14/2023</c:v>
                  </c:pt>
                  <c:pt idx="84">
                    <c:v>9/15/2023</c:v>
                  </c:pt>
                  <c:pt idx="86">
                    <c:v>9/16/2023</c:v>
                  </c:pt>
                  <c:pt idx="91">
                    <c:v>9/17/2023</c:v>
                  </c:pt>
                  <c:pt idx="95">
                    <c:v>9/18/2023</c:v>
                  </c:pt>
                  <c:pt idx="97">
                    <c:v>9/20/2023</c:v>
                  </c:pt>
                  <c:pt idx="99">
                    <c:v>9/21/2023</c:v>
                  </c:pt>
                  <c:pt idx="100">
                    <c:v>9/22/2023</c:v>
                  </c:pt>
                  <c:pt idx="102">
                    <c:v>9/23/2023</c:v>
                  </c:pt>
                  <c:pt idx="106">
                    <c:v>9/24/2023</c:v>
                  </c:pt>
                  <c:pt idx="112">
                    <c:v>9/25/2023</c:v>
                  </c:pt>
                  <c:pt idx="115">
                    <c:v>9/26/2023</c:v>
                  </c:pt>
                  <c:pt idx="117">
                    <c:v>9/27/2023</c:v>
                  </c:pt>
                  <c:pt idx="120">
                    <c:v>9/28/2023</c:v>
                  </c:pt>
                  <c:pt idx="125">
                    <c:v>9/29/2023</c:v>
                  </c:pt>
                  <c:pt idx="129">
                    <c:v>9/30/2023</c:v>
                  </c:pt>
                  <c:pt idx="132">
                    <c:v>10/1/2023</c:v>
                  </c:pt>
                  <c:pt idx="135">
                    <c:v>10/2/2023</c:v>
                  </c:pt>
                  <c:pt idx="141">
                    <c:v>10/4/2023</c:v>
                  </c:pt>
                  <c:pt idx="144">
                    <c:v>10/5/2023</c:v>
                  </c:pt>
                  <c:pt idx="146">
                    <c:v>10/6/2023</c:v>
                  </c:pt>
                  <c:pt idx="148">
                    <c:v>10/7/2023</c:v>
                  </c:pt>
                  <c:pt idx="157">
                    <c:v>10/8/2023</c:v>
                  </c:pt>
                  <c:pt idx="158">
                    <c:v>10/9/2023</c:v>
                  </c:pt>
                  <c:pt idx="162">
                    <c:v>10/10/2023</c:v>
                  </c:pt>
                  <c:pt idx="164">
                    <c:v>10/11/2023</c:v>
                  </c:pt>
                  <c:pt idx="166">
                    <c:v>10/12/2023</c:v>
                  </c:pt>
                  <c:pt idx="170">
                    <c:v>10/13/2023</c:v>
                  </c:pt>
                  <c:pt idx="171">
                    <c:v>10/14/2023</c:v>
                  </c:pt>
                  <c:pt idx="175">
                    <c:v>10/15/2023</c:v>
                  </c:pt>
                  <c:pt idx="179">
                    <c:v>10/16/2023</c:v>
                  </c:pt>
                  <c:pt idx="184">
                    <c:v>10/17/2023</c:v>
                  </c:pt>
                  <c:pt idx="188">
                    <c:v>10/18/2023</c:v>
                  </c:pt>
                  <c:pt idx="191">
                    <c:v>10/19/2023</c:v>
                  </c:pt>
                  <c:pt idx="193">
                    <c:v>10/20/2023</c:v>
                  </c:pt>
                  <c:pt idx="198">
                    <c:v>10/21/2023</c:v>
                  </c:pt>
                  <c:pt idx="204">
                    <c:v>10/22/2023</c:v>
                  </c:pt>
                  <c:pt idx="205">
                    <c:v>10/23/2023</c:v>
                  </c:pt>
                  <c:pt idx="209">
                    <c:v>10/24/2023</c:v>
                  </c:pt>
                  <c:pt idx="213">
                    <c:v>10/25/2023</c:v>
                  </c:pt>
                  <c:pt idx="219">
                    <c:v>10/26/2023</c:v>
                  </c:pt>
                  <c:pt idx="222">
                    <c:v>10/27/2023</c:v>
                  </c:pt>
                  <c:pt idx="225">
                    <c:v>10/28/2023</c:v>
                  </c:pt>
                  <c:pt idx="227">
                    <c:v>10/29/2023</c:v>
                  </c:pt>
                  <c:pt idx="230">
                    <c:v>10/30/2023</c:v>
                  </c:pt>
                  <c:pt idx="234">
                    <c:v>10/31/2023</c:v>
                  </c:pt>
                  <c:pt idx="241">
                    <c:v>11/1/2023</c:v>
                  </c:pt>
                  <c:pt idx="243">
                    <c:v>11/2/2023</c:v>
                  </c:pt>
                  <c:pt idx="251">
                    <c:v>11/3/2023</c:v>
                  </c:pt>
                  <c:pt idx="256">
                    <c:v>11/4/2023</c:v>
                  </c:pt>
                  <c:pt idx="259">
                    <c:v>11/5/2023</c:v>
                  </c:pt>
                  <c:pt idx="264">
                    <c:v>11/6/2023</c:v>
                  </c:pt>
                  <c:pt idx="265">
                    <c:v>11/7/2023</c:v>
                  </c:pt>
                  <c:pt idx="269">
                    <c:v>11/8/2023</c:v>
                  </c:pt>
                  <c:pt idx="275">
                    <c:v>11/9/2023</c:v>
                  </c:pt>
                  <c:pt idx="285">
                    <c:v>11/10/2023</c:v>
                  </c:pt>
                  <c:pt idx="287">
                    <c:v>11/11/2023</c:v>
                  </c:pt>
                  <c:pt idx="289">
                    <c:v>11/12/2023</c:v>
                  </c:pt>
                  <c:pt idx="290">
                    <c:v>11/13/2023</c:v>
                  </c:pt>
                  <c:pt idx="291">
                    <c:v>11/14/2023</c:v>
                  </c:pt>
                  <c:pt idx="293">
                    <c:v>11/15/2023</c:v>
                  </c:pt>
                  <c:pt idx="294">
                    <c:v>11/16/2023</c:v>
                  </c:pt>
                  <c:pt idx="295">
                    <c:v>11/17/2023</c:v>
                  </c:pt>
                  <c:pt idx="296">
                    <c:v>11/18/2023</c:v>
                  </c:pt>
                  <c:pt idx="303">
                    <c:v>11/19/2023</c:v>
                  </c:pt>
                  <c:pt idx="308">
                    <c:v>11/20/2023</c:v>
                  </c:pt>
                  <c:pt idx="314">
                    <c:v>11/21/2023</c:v>
                  </c:pt>
                  <c:pt idx="315">
                    <c:v>11/22/2023</c:v>
                  </c:pt>
                  <c:pt idx="318">
                    <c:v>11/23/2023</c:v>
                  </c:pt>
                  <c:pt idx="319">
                    <c:v>11/24/2023</c:v>
                  </c:pt>
                  <c:pt idx="323">
                    <c:v>11/25/2023</c:v>
                  </c:pt>
                  <c:pt idx="327">
                    <c:v>11/26/2023</c:v>
                  </c:pt>
                  <c:pt idx="331">
                    <c:v>11/27/2023</c:v>
                  </c:pt>
                  <c:pt idx="340">
                    <c:v>11/28/2023</c:v>
                  </c:pt>
                  <c:pt idx="342">
                    <c:v>11/29/2023</c:v>
                  </c:pt>
                  <c:pt idx="348">
                    <c:v>11/30/2023</c:v>
                  </c:pt>
                  <c:pt idx="352">
                    <c:v>12/1/2023</c:v>
                  </c:pt>
                  <c:pt idx="360">
                    <c:v>12/4/2023</c:v>
                  </c:pt>
                  <c:pt idx="371">
                    <c:v>12/5/2023</c:v>
                  </c:pt>
                  <c:pt idx="378">
                    <c:v>12/7/2023</c:v>
                  </c:pt>
                  <c:pt idx="386">
                    <c:v>12/11/2023</c:v>
                  </c:pt>
                  <c:pt idx="403">
                    <c:v>12/12/2023</c:v>
                  </c:pt>
                  <c:pt idx="407">
                    <c:v>12/13/2023</c:v>
                  </c:pt>
                  <c:pt idx="409">
                    <c:v>12/14/2023</c:v>
                  </c:pt>
                  <c:pt idx="411">
                    <c:v>12/15/2023</c:v>
                  </c:pt>
                  <c:pt idx="414">
                    <c:v>12/18/2023</c:v>
                  </c:pt>
                  <c:pt idx="425">
                    <c:v>12/19/2023</c:v>
                  </c:pt>
                  <c:pt idx="429">
                    <c:v>12/20/2023</c:v>
                  </c:pt>
                  <c:pt idx="433">
                    <c:v>12/21/2023</c:v>
                  </c:pt>
                  <c:pt idx="437">
                    <c:v>12/22/2023</c:v>
                  </c:pt>
                  <c:pt idx="440">
                    <c:v>12/26/2023</c:v>
                  </c:pt>
                  <c:pt idx="451">
                    <c:v>12/27/2023</c:v>
                  </c:pt>
                  <c:pt idx="461">
                    <c:v>12/28/2023</c:v>
                  </c:pt>
                  <c:pt idx="463">
                    <c:v>12/29/2023</c:v>
                  </c:pt>
                  <c:pt idx="467">
                    <c:v>12/30/2023</c:v>
                  </c:pt>
                  <c:pt idx="468">
                    <c:v>12/31/2023</c:v>
                  </c:pt>
                  <c:pt idx="470">
                    <c:v>1/1/2024</c:v>
                  </c:pt>
                  <c:pt idx="471">
                    <c:v>1/2/2024</c:v>
                  </c:pt>
                  <c:pt idx="478">
                    <c:v>1/3/2024</c:v>
                  </c:pt>
                  <c:pt idx="480">
                    <c:v>1/4/2024</c:v>
                  </c:pt>
                  <c:pt idx="481">
                    <c:v>1/5/2024</c:v>
                  </c:pt>
                  <c:pt idx="485">
                    <c:v>1/6/2024</c:v>
                  </c:pt>
                  <c:pt idx="486">
                    <c:v>1/7/2024</c:v>
                  </c:pt>
                  <c:pt idx="489">
                    <c:v>1/8/2024</c:v>
                  </c:pt>
                  <c:pt idx="500">
                    <c:v>1/9/2024</c:v>
                  </c:pt>
                  <c:pt idx="504">
                    <c:v>1/10/2024</c:v>
                  </c:pt>
                  <c:pt idx="509">
                    <c:v>1/12/2024</c:v>
                  </c:pt>
                  <c:pt idx="513">
                    <c:v>1/13/2024</c:v>
                  </c:pt>
                  <c:pt idx="518">
                    <c:v>1/14/2024</c:v>
                  </c:pt>
                  <c:pt idx="519">
                    <c:v>1/15/2024</c:v>
                  </c:pt>
                  <c:pt idx="525">
                    <c:v>1/16/2024</c:v>
                  </c:pt>
                  <c:pt idx="527">
                    <c:v>1/18/2024</c:v>
                  </c:pt>
                  <c:pt idx="529">
                    <c:v>1/19/2024</c:v>
                  </c:pt>
                  <c:pt idx="532">
                    <c:v>1/20/2024</c:v>
                  </c:pt>
                  <c:pt idx="535">
                    <c:v>1/21/2024</c:v>
                  </c:pt>
                  <c:pt idx="539">
                    <c:v>1/22/2024</c:v>
                  </c:pt>
                  <c:pt idx="541">
                    <c:v>1/23/2024</c:v>
                  </c:pt>
                  <c:pt idx="543">
                    <c:v>1/24/2024</c:v>
                  </c:pt>
                  <c:pt idx="544">
                    <c:v>1/25/2024</c:v>
                  </c:pt>
                  <c:pt idx="545">
                    <c:v>1/26/2024</c:v>
                  </c:pt>
                  <c:pt idx="549">
                    <c:v>1/27/2024</c:v>
                  </c:pt>
                  <c:pt idx="551">
                    <c:v>1/28/2024</c:v>
                  </c:pt>
                  <c:pt idx="553">
                    <c:v>1/29/2024</c:v>
                  </c:pt>
                  <c:pt idx="555">
                    <c:v>1/30/2024</c:v>
                  </c:pt>
                  <c:pt idx="562">
                    <c:v>1/31/2024</c:v>
                  </c:pt>
                  <c:pt idx="564">
                    <c:v>2/1/2024</c:v>
                  </c:pt>
                  <c:pt idx="566">
                    <c:v>2/3/2024</c:v>
                  </c:pt>
                  <c:pt idx="568">
                    <c:v>2/4/2024</c:v>
                  </c:pt>
                  <c:pt idx="573">
                    <c:v>2/5/2024</c:v>
                  </c:pt>
                  <c:pt idx="577">
                    <c:v>2/6/2024</c:v>
                  </c:pt>
                  <c:pt idx="579">
                    <c:v>2/7/2024</c:v>
                  </c:pt>
                  <c:pt idx="582">
                    <c:v>2/8/2024</c:v>
                  </c:pt>
                  <c:pt idx="586">
                    <c:v>2/9/2024</c:v>
                  </c:pt>
                  <c:pt idx="587">
                    <c:v>2/10/2024</c:v>
                  </c:pt>
                  <c:pt idx="595">
                    <c:v>2/11/2024</c:v>
                  </c:pt>
                  <c:pt idx="599">
                    <c:v>2/12/2024</c:v>
                  </c:pt>
                  <c:pt idx="606">
                    <c:v>2/13/2024</c:v>
                  </c:pt>
                  <c:pt idx="610">
                    <c:v>2/14/2024</c:v>
                  </c:pt>
                  <c:pt idx="612">
                    <c:v>2/15/2024</c:v>
                  </c:pt>
                  <c:pt idx="615">
                    <c:v>2/16/2024</c:v>
                  </c:pt>
                  <c:pt idx="621">
                    <c:v>2/17/2024</c:v>
                  </c:pt>
                  <c:pt idx="624">
                    <c:v>2/18/2024</c:v>
                  </c:pt>
                  <c:pt idx="630">
                    <c:v>2/19/2024</c:v>
                  </c:pt>
                  <c:pt idx="633">
                    <c:v>2/20/2024</c:v>
                  </c:pt>
                  <c:pt idx="635">
                    <c:v>2/21/2024</c:v>
                  </c:pt>
                  <c:pt idx="640">
                    <c:v>2/22/2024</c:v>
                  </c:pt>
                  <c:pt idx="641">
                    <c:v>2/24/2024</c:v>
                  </c:pt>
                  <c:pt idx="642">
                    <c:v>2/25/2024</c:v>
                  </c:pt>
                  <c:pt idx="648">
                    <c:v>2/26/2024</c:v>
                  </c:pt>
                  <c:pt idx="650">
                    <c:v>2/27/2024</c:v>
                  </c:pt>
                  <c:pt idx="653">
                    <c:v>2/28/2024</c:v>
                  </c:pt>
                  <c:pt idx="654">
                    <c:v>2/29/2024</c:v>
                  </c:pt>
                  <c:pt idx="660">
                    <c:v>3/1/2024</c:v>
                  </c:pt>
                  <c:pt idx="668">
                    <c:v>3/2/2024</c:v>
                  </c:pt>
                  <c:pt idx="671">
                    <c:v>3/3/2024</c:v>
                  </c:pt>
                  <c:pt idx="675">
                    <c:v>3/4/2024</c:v>
                  </c:pt>
                  <c:pt idx="679">
                    <c:v>3/5/2024</c:v>
                  </c:pt>
                  <c:pt idx="681">
                    <c:v>3/6/2024</c:v>
                  </c:pt>
                  <c:pt idx="684">
                    <c:v>3/7/2024</c:v>
                  </c:pt>
                  <c:pt idx="687">
                    <c:v>3/8/2024</c:v>
                  </c:pt>
                  <c:pt idx="688">
                    <c:v>3/9/2024</c:v>
                  </c:pt>
                  <c:pt idx="690">
                    <c:v>3/10/2024</c:v>
                  </c:pt>
                  <c:pt idx="694">
                    <c:v>3/11/2024</c:v>
                  </c:pt>
                  <c:pt idx="701">
                    <c:v>3/12/2024</c:v>
                  </c:pt>
                  <c:pt idx="703">
                    <c:v>3/13/2024</c:v>
                  </c:pt>
                  <c:pt idx="706">
                    <c:v>3/15/2024</c:v>
                  </c:pt>
                  <c:pt idx="708">
                    <c:v>3/16/2024</c:v>
                  </c:pt>
                  <c:pt idx="713">
                    <c:v>3/17/2024</c:v>
                  </c:pt>
                  <c:pt idx="718">
                    <c:v>3/18/2024</c:v>
                  </c:pt>
                  <c:pt idx="723">
                    <c:v>3/19/2024</c:v>
                  </c:pt>
                  <c:pt idx="726">
                    <c:v>3/20/2024</c:v>
                  </c:pt>
                  <c:pt idx="727">
                    <c:v>3/21/2024</c:v>
                  </c:pt>
                  <c:pt idx="731">
                    <c:v>3/22/2024</c:v>
                  </c:pt>
                  <c:pt idx="732">
                    <c:v>3/23/2024</c:v>
                  </c:pt>
                  <c:pt idx="735">
                    <c:v>3/24/2024</c:v>
                  </c:pt>
                  <c:pt idx="738">
                    <c:v>3/25/2024</c:v>
                  </c:pt>
                  <c:pt idx="739">
                    <c:v>3/27/2024</c:v>
                  </c:pt>
                  <c:pt idx="742">
                    <c:v>3/28/2024</c:v>
                  </c:pt>
                  <c:pt idx="751">
                    <c:v>3/29/2024</c:v>
                  </c:pt>
                  <c:pt idx="757">
                    <c:v>3/30/2024</c:v>
                  </c:pt>
                  <c:pt idx="763">
                    <c:v>3/31/2024</c:v>
                  </c:pt>
                  <c:pt idx="764">
                    <c:v>4/1/2024</c:v>
                  </c:pt>
                  <c:pt idx="770">
                    <c:v>4/2/2024</c:v>
                  </c:pt>
                  <c:pt idx="775">
                    <c:v>4/3/2024</c:v>
                  </c:pt>
                  <c:pt idx="779">
                    <c:v>4/4/2024</c:v>
                  </c:pt>
                  <c:pt idx="781">
                    <c:v>4/6/2024</c:v>
                  </c:pt>
                  <c:pt idx="786">
                    <c:v>4/7/2024</c:v>
                  </c:pt>
                  <c:pt idx="796">
                    <c:v>4/8/2024</c:v>
                  </c:pt>
                  <c:pt idx="798">
                    <c:v>4/9/2024</c:v>
                  </c:pt>
                  <c:pt idx="802">
                    <c:v>4/10/2024</c:v>
                  </c:pt>
                  <c:pt idx="803">
                    <c:v>4/11/2024</c:v>
                  </c:pt>
                  <c:pt idx="809">
                    <c:v>4/12/2024</c:v>
                  </c:pt>
                  <c:pt idx="810">
                    <c:v>4/13/2024</c:v>
                  </c:pt>
                  <c:pt idx="816">
                    <c:v>4/14/2024</c:v>
                  </c:pt>
                  <c:pt idx="818">
                    <c:v>4/15/2024</c:v>
                  </c:pt>
                  <c:pt idx="819">
                    <c:v>4/17/2024</c:v>
                  </c:pt>
                  <c:pt idx="822">
                    <c:v>4/18/2024</c:v>
                  </c:pt>
                  <c:pt idx="824">
                    <c:v>4/19/2024</c:v>
                  </c:pt>
                  <c:pt idx="829">
                    <c:v>4/20/2024</c:v>
                  </c:pt>
                  <c:pt idx="836">
                    <c:v>4/21/2024</c:v>
                  </c:pt>
                  <c:pt idx="841">
                    <c:v>4/22/2024</c:v>
                  </c:pt>
                  <c:pt idx="848">
                    <c:v>4/23/2024</c:v>
                  </c:pt>
                  <c:pt idx="852">
                    <c:v>4/24/2024</c:v>
                  </c:pt>
                  <c:pt idx="854">
                    <c:v>4/25/2024</c:v>
                  </c:pt>
                  <c:pt idx="857">
                    <c:v>4/26/2024</c:v>
                  </c:pt>
                  <c:pt idx="858">
                    <c:v>4/27/2024</c:v>
                  </c:pt>
                  <c:pt idx="864">
                    <c:v>4/28/2024</c:v>
                  </c:pt>
                  <c:pt idx="870">
                    <c:v>4/29/2024</c:v>
                  </c:pt>
                  <c:pt idx="873">
                    <c:v>4/30/2024</c:v>
                  </c:pt>
                  <c:pt idx="881">
                    <c:v>5/2/2024</c:v>
                  </c:pt>
                  <c:pt idx="885">
                    <c:v>5/3/2024</c:v>
                  </c:pt>
                  <c:pt idx="891">
                    <c:v>5/4/2024</c:v>
                  </c:pt>
                  <c:pt idx="898">
                    <c:v>5/5/2024</c:v>
                  </c:pt>
                  <c:pt idx="900">
                    <c:v>5/6/2024</c:v>
                  </c:pt>
                  <c:pt idx="904">
                    <c:v>5/7/2024</c:v>
                  </c:pt>
                  <c:pt idx="907">
                    <c:v>5/8/2024</c:v>
                  </c:pt>
                  <c:pt idx="909">
                    <c:v>5/9/2024</c:v>
                  </c:pt>
                  <c:pt idx="912">
                    <c:v>5/10/2024</c:v>
                  </c:pt>
                  <c:pt idx="915">
                    <c:v>5/11/2024</c:v>
                  </c:pt>
                  <c:pt idx="919">
                    <c:v>5/12/2024</c:v>
                  </c:pt>
                  <c:pt idx="924">
                    <c:v>5/13/2024</c:v>
                  </c:pt>
                  <c:pt idx="931">
                    <c:v>5/14/2024</c:v>
                  </c:pt>
                  <c:pt idx="933">
                    <c:v>5/15/2024</c:v>
                  </c:pt>
                  <c:pt idx="937">
                    <c:v>5/16/2024</c:v>
                  </c:pt>
                  <c:pt idx="938">
                    <c:v>5/17/2024</c:v>
                  </c:pt>
                  <c:pt idx="944">
                    <c:v>5/18/2024</c:v>
                  </c:pt>
                  <c:pt idx="950">
                    <c:v>5/19/2024</c:v>
                  </c:pt>
                  <c:pt idx="956">
                    <c:v>5/20/2024</c:v>
                  </c:pt>
                  <c:pt idx="958">
                    <c:v>5/21/2024</c:v>
                  </c:pt>
                  <c:pt idx="959">
                    <c:v>5/22/2024</c:v>
                  </c:pt>
                  <c:pt idx="969">
                    <c:v>5/23/2024</c:v>
                  </c:pt>
                  <c:pt idx="970">
                    <c:v>5/24/2024</c:v>
                  </c:pt>
                  <c:pt idx="975">
                    <c:v>5/25/2024</c:v>
                  </c:pt>
                  <c:pt idx="979">
                    <c:v>5/26/2024</c:v>
                  </c:pt>
                  <c:pt idx="986">
                    <c:v>5/27/2024</c:v>
                  </c:pt>
                  <c:pt idx="995">
                    <c:v>5/28/2024</c:v>
                  </c:pt>
                  <c:pt idx="999">
                    <c:v>5/30/2024</c:v>
                  </c:pt>
                  <c:pt idx="1001">
                    <c:v>5/31/2024</c:v>
                  </c:pt>
                  <c:pt idx="1002">
                    <c:v>6/1/2024</c:v>
                  </c:pt>
                  <c:pt idx="1006">
                    <c:v>6/2/2024</c:v>
                  </c:pt>
                  <c:pt idx="1007">
                    <c:v>6/3/2024</c:v>
                  </c:pt>
                  <c:pt idx="1016">
                    <c:v>6/4/2024</c:v>
                  </c:pt>
                  <c:pt idx="1021">
                    <c:v>6/5/2024</c:v>
                  </c:pt>
                  <c:pt idx="1028">
                    <c:v>6/6/2024</c:v>
                  </c:pt>
                  <c:pt idx="1034">
                    <c:v>6/7/2024</c:v>
                  </c:pt>
                  <c:pt idx="1040">
                    <c:v>6/8/2024</c:v>
                  </c:pt>
                  <c:pt idx="1043">
                    <c:v>6/9/2024</c:v>
                  </c:pt>
                  <c:pt idx="1046">
                    <c:v>6/10/2024</c:v>
                  </c:pt>
                  <c:pt idx="1047">
                    <c:v>6/11/2024</c:v>
                  </c:pt>
                  <c:pt idx="1050">
                    <c:v>6/12/2024</c:v>
                  </c:pt>
                  <c:pt idx="1052">
                    <c:v>6/13/2024</c:v>
                  </c:pt>
                  <c:pt idx="1054">
                    <c:v>6/14/2024</c:v>
                  </c:pt>
                  <c:pt idx="1057">
                    <c:v>6/15/2024</c:v>
                  </c:pt>
                  <c:pt idx="1060">
                    <c:v>6/16/2024</c:v>
                  </c:pt>
                  <c:pt idx="1065">
                    <c:v>6/17/2024</c:v>
                  </c:pt>
                  <c:pt idx="1068">
                    <c:v>6/18/2024</c:v>
                  </c:pt>
                  <c:pt idx="1069">
                    <c:v>6/19/2024</c:v>
                  </c:pt>
                  <c:pt idx="1070">
                    <c:v>6/20/2024</c:v>
                  </c:pt>
                  <c:pt idx="1072">
                    <c:v>6/21/2024</c:v>
                  </c:pt>
                  <c:pt idx="1076">
                    <c:v>6/22/2024</c:v>
                  </c:pt>
                  <c:pt idx="1078">
                    <c:v>6/23/2024</c:v>
                  </c:pt>
                  <c:pt idx="1083">
                    <c:v>6/24/2024</c:v>
                  </c:pt>
                  <c:pt idx="1088">
                    <c:v>6/25/2024</c:v>
                  </c:pt>
                  <c:pt idx="1093">
                    <c:v>6/26/2024</c:v>
                  </c:pt>
                  <c:pt idx="1095">
                    <c:v>6/27/2024</c:v>
                  </c:pt>
                  <c:pt idx="1097">
                    <c:v>6/28/2024</c:v>
                  </c:pt>
                  <c:pt idx="1098">
                    <c:v>6/29/2024</c:v>
                  </c:pt>
                  <c:pt idx="1103">
                    <c:v>6/30/2024</c:v>
                  </c:pt>
                  <c:pt idx="1108">
                    <c:v>7/1/2024</c:v>
                  </c:pt>
                  <c:pt idx="1117">
                    <c:v>7/2/2024</c:v>
                  </c:pt>
                  <c:pt idx="1120">
                    <c:v>7/3/2024</c:v>
                  </c:pt>
                  <c:pt idx="1123">
                    <c:v>7/4/2024</c:v>
                  </c:pt>
                  <c:pt idx="1127">
                    <c:v>7/5/2024</c:v>
                  </c:pt>
                  <c:pt idx="1130">
                    <c:v>7/6/2024</c:v>
                  </c:pt>
                  <c:pt idx="1136">
                    <c:v>7/7/2024</c:v>
                  </c:pt>
                  <c:pt idx="1140">
                    <c:v>7/8/2024</c:v>
                  </c:pt>
                  <c:pt idx="1142">
                    <c:v>7/9/2024</c:v>
                  </c:pt>
                  <c:pt idx="1143">
                    <c:v>7/10/2024</c:v>
                  </c:pt>
                  <c:pt idx="1146">
                    <c:v>7/11/2024</c:v>
                  </c:pt>
                  <c:pt idx="1148">
                    <c:v>7/12/2024</c:v>
                  </c:pt>
                  <c:pt idx="1150">
                    <c:v>7/13/2024</c:v>
                  </c:pt>
                  <c:pt idx="1154">
                    <c:v>7/14/2024</c:v>
                  </c:pt>
                  <c:pt idx="1159">
                    <c:v>7/15/2024</c:v>
                  </c:pt>
                  <c:pt idx="1164">
                    <c:v>7/16/2024</c:v>
                  </c:pt>
                  <c:pt idx="1168">
                    <c:v>7/17/2024</c:v>
                  </c:pt>
                  <c:pt idx="1171">
                    <c:v>7/18/2024</c:v>
                  </c:pt>
                  <c:pt idx="1172">
                    <c:v>7/19/2024</c:v>
                  </c:pt>
                  <c:pt idx="1175">
                    <c:v>7/20/2024</c:v>
                  </c:pt>
                  <c:pt idx="1183">
                    <c:v>7/21/2024</c:v>
                  </c:pt>
                  <c:pt idx="1186">
                    <c:v>7/22/2024</c:v>
                  </c:pt>
                  <c:pt idx="1192">
                    <c:v>7/23/2024</c:v>
                  </c:pt>
                  <c:pt idx="1195">
                    <c:v>7/24/2024</c:v>
                  </c:pt>
                  <c:pt idx="1198">
                    <c:v>7/25/2024</c:v>
                  </c:pt>
                  <c:pt idx="1203">
                    <c:v>7/26/2024</c:v>
                  </c:pt>
                  <c:pt idx="1208">
                    <c:v>7/27/2024</c:v>
                  </c:pt>
                  <c:pt idx="1210">
                    <c:v>7/28/2024</c:v>
                  </c:pt>
                  <c:pt idx="1216">
                    <c:v>7/29/2024</c:v>
                  </c:pt>
                  <c:pt idx="1217">
                    <c:v>7/30/2024</c:v>
                  </c:pt>
                  <c:pt idx="1221">
                    <c:v>7/31/2024</c:v>
                  </c:pt>
                  <c:pt idx="1222">
                    <c:v>8/1/2024</c:v>
                  </c:pt>
                  <c:pt idx="1229">
                    <c:v>8/2/2024</c:v>
                  </c:pt>
                  <c:pt idx="1233">
                    <c:v>8/3/2024</c:v>
                  </c:pt>
                  <c:pt idx="1238">
                    <c:v>8/5/2024</c:v>
                  </c:pt>
                  <c:pt idx="1240">
                    <c:v>8/6/2024</c:v>
                  </c:pt>
                  <c:pt idx="1247">
                    <c:v>8/7/2024</c:v>
                  </c:pt>
                  <c:pt idx="1250">
                    <c:v>8/9/2024</c:v>
                  </c:pt>
                  <c:pt idx="1254">
                    <c:v>8/10/2024</c:v>
                  </c:pt>
                  <c:pt idx="1259">
                    <c:v>8/12/2024</c:v>
                  </c:pt>
                  <c:pt idx="1260">
                    <c:v>8/13/2024</c:v>
                  </c:pt>
                  <c:pt idx="1265">
                    <c:v>8/14/2024</c:v>
                  </c:pt>
                  <c:pt idx="1269">
                    <c:v>8/15/2024</c:v>
                  </c:pt>
                  <c:pt idx="1270">
                    <c:v>8/16/2024</c:v>
                  </c:pt>
                  <c:pt idx="1277">
                    <c:v>8/17/2024</c:v>
                  </c:pt>
                  <c:pt idx="1280">
                    <c:v>8/18/2024</c:v>
                  </c:pt>
                  <c:pt idx="1285">
                    <c:v>8/19/2024</c:v>
                  </c:pt>
                  <c:pt idx="1288">
                    <c:v>8/20/2024</c:v>
                  </c:pt>
                  <c:pt idx="1292">
                    <c:v>8/21/2024</c:v>
                  </c:pt>
                  <c:pt idx="1297">
                    <c:v>8/22/2024</c:v>
                  </c:pt>
                  <c:pt idx="1304">
                    <c:v>8/23/2024</c:v>
                  </c:pt>
                  <c:pt idx="1308">
                    <c:v>8/24/2024</c:v>
                  </c:pt>
                  <c:pt idx="1312">
                    <c:v>8/25/2024</c:v>
                  </c:pt>
                  <c:pt idx="1316">
                    <c:v>8/26/2024</c:v>
                  </c:pt>
                  <c:pt idx="1317">
                    <c:v>8/27/2024</c:v>
                  </c:pt>
                  <c:pt idx="1321">
                    <c:v>8/29/2024</c:v>
                  </c:pt>
                  <c:pt idx="1324">
                    <c:v>8/30/2024</c:v>
                  </c:pt>
                  <c:pt idx="1332">
                    <c:v>8/31/2024</c:v>
                  </c:pt>
                  <c:pt idx="1333">
                    <c:v>9/1/2024</c:v>
                  </c:pt>
                  <c:pt idx="1335">
                    <c:v>9/2/2024</c:v>
                  </c:pt>
                  <c:pt idx="1343">
                    <c:v>9/3/2024</c:v>
                  </c:pt>
                  <c:pt idx="1347">
                    <c:v>9/4/2024</c:v>
                  </c:pt>
                  <c:pt idx="1352">
                    <c:v>9/5/2024</c:v>
                  </c:pt>
                  <c:pt idx="1357">
                    <c:v>9/6/2024</c:v>
                  </c:pt>
                  <c:pt idx="1360">
                    <c:v>9/7/2024</c:v>
                  </c:pt>
                  <c:pt idx="1362">
                    <c:v>9/8/2024</c:v>
                  </c:pt>
                  <c:pt idx="1365">
                    <c:v>9/9/2024</c:v>
                  </c:pt>
                  <c:pt idx="1369">
                    <c:v>9/10/2024</c:v>
                  </c:pt>
                  <c:pt idx="1371">
                    <c:v>9/11/2024</c:v>
                  </c:pt>
                  <c:pt idx="1373">
                    <c:v>9/12/2024</c:v>
                  </c:pt>
                  <c:pt idx="1376">
                    <c:v>9/13/2024</c:v>
                  </c:pt>
                  <c:pt idx="1380">
                    <c:v>9/14/2024</c:v>
                  </c:pt>
                  <c:pt idx="1383">
                    <c:v>9/15/2024</c:v>
                  </c:pt>
                  <c:pt idx="1385">
                    <c:v>9/16/2024</c:v>
                  </c:pt>
                  <c:pt idx="1389">
                    <c:v>9/17/2024</c:v>
                  </c:pt>
                  <c:pt idx="1392">
                    <c:v>9/18/2024</c:v>
                  </c:pt>
                  <c:pt idx="1395">
                    <c:v>9/19/2024</c:v>
                  </c:pt>
                  <c:pt idx="1399">
                    <c:v>9/20/2024</c:v>
                  </c:pt>
                  <c:pt idx="1408">
                    <c:v>9/21/2024</c:v>
                  </c:pt>
                  <c:pt idx="1413">
                    <c:v>9/22/2024</c:v>
                  </c:pt>
                  <c:pt idx="1417">
                    <c:v>9/23/2024</c:v>
                  </c:pt>
                  <c:pt idx="1429">
                    <c:v>9/24/2024</c:v>
                  </c:pt>
                  <c:pt idx="1433">
                    <c:v>9/25/2024</c:v>
                  </c:pt>
                  <c:pt idx="1442">
                    <c:v>9/26/2024</c:v>
                  </c:pt>
                  <c:pt idx="1451">
                    <c:v>9/27/2024</c:v>
                  </c:pt>
                  <c:pt idx="1459">
                    <c:v>9/28/2024</c:v>
                  </c:pt>
                  <c:pt idx="1462">
                    <c:v>9/29/2024</c:v>
                  </c:pt>
                  <c:pt idx="1466">
                    <c:v>9/30/2024</c:v>
                  </c:pt>
                  <c:pt idx="1478">
                    <c:v>10/1/2024</c:v>
                  </c:pt>
                  <c:pt idx="1487">
                    <c:v>10/2/2024</c:v>
                  </c:pt>
                  <c:pt idx="1489">
                    <c:v>10/3/2024</c:v>
                  </c:pt>
                  <c:pt idx="1493">
                    <c:v>10/4/2024</c:v>
                  </c:pt>
                  <c:pt idx="1501">
                    <c:v>10/5/2024</c:v>
                  </c:pt>
                  <c:pt idx="1503">
                    <c:v>10/6/2024</c:v>
                  </c:pt>
                  <c:pt idx="1505">
                    <c:v>10/7/2024</c:v>
                  </c:pt>
                  <c:pt idx="1509">
                    <c:v>10/8/2024</c:v>
                  </c:pt>
                  <c:pt idx="1513">
                    <c:v>10/10/2024</c:v>
                  </c:pt>
                  <c:pt idx="1521">
                    <c:v>10/11/2024</c:v>
                  </c:pt>
                  <c:pt idx="1523">
                    <c:v>10/12/2024</c:v>
                  </c:pt>
                  <c:pt idx="1526">
                    <c:v>10/13/2024</c:v>
                  </c:pt>
                  <c:pt idx="1532">
                    <c:v>10/14/2024</c:v>
                  </c:pt>
                  <c:pt idx="1535">
                    <c:v>10/15/2024</c:v>
                  </c:pt>
                  <c:pt idx="1538">
                    <c:v>10/16/2024</c:v>
                  </c:pt>
                  <c:pt idx="1541">
                    <c:v>10/17/2024</c:v>
                  </c:pt>
                  <c:pt idx="1543">
                    <c:v>10/19/2024</c:v>
                  </c:pt>
                  <c:pt idx="1547">
                    <c:v>10/20/2024</c:v>
                  </c:pt>
                  <c:pt idx="1550">
                    <c:v>10/21/2024</c:v>
                  </c:pt>
                  <c:pt idx="1555">
                    <c:v>10/22/2024</c:v>
                  </c:pt>
                  <c:pt idx="1558">
                    <c:v>10/23/2024</c:v>
                  </c:pt>
                  <c:pt idx="1563">
                    <c:v>10/24/2024</c:v>
                  </c:pt>
                  <c:pt idx="1566">
                    <c:v>10/25/2024</c:v>
                  </c:pt>
                  <c:pt idx="1571">
                    <c:v>10/26/2024</c:v>
                  </c:pt>
                  <c:pt idx="1572">
                    <c:v>10/27/2024</c:v>
                  </c:pt>
                  <c:pt idx="1574">
                    <c:v>10/28/2024</c:v>
                  </c:pt>
                  <c:pt idx="1582">
                    <c:v>10/29/2024</c:v>
                  </c:pt>
                  <c:pt idx="1585">
                    <c:v>10/30/2024</c:v>
                  </c:pt>
                  <c:pt idx="1594">
                    <c:v>10/31/2024</c:v>
                  </c:pt>
                  <c:pt idx="1599">
                    <c:v>11/1/2024</c:v>
                  </c:pt>
                  <c:pt idx="1601">
                    <c:v>11/2/2024</c:v>
                  </c:pt>
                  <c:pt idx="1607">
                    <c:v>11/3/2024</c:v>
                  </c:pt>
                  <c:pt idx="1608">
                    <c:v>11/4/2024</c:v>
                  </c:pt>
                  <c:pt idx="1613">
                    <c:v>11/5/2024</c:v>
                  </c:pt>
                  <c:pt idx="1614">
                    <c:v>11/6/2024</c:v>
                  </c:pt>
                  <c:pt idx="1615">
                    <c:v>11/8/2024</c:v>
                  </c:pt>
                  <c:pt idx="1617">
                    <c:v>11/9/2024</c:v>
                  </c:pt>
                  <c:pt idx="1622">
                    <c:v>11/10/2024</c:v>
                  </c:pt>
                  <c:pt idx="1624">
                    <c:v>11/13/2024</c:v>
                  </c:pt>
                  <c:pt idx="1627">
                    <c:v>11/15/2024</c:v>
                  </c:pt>
                  <c:pt idx="1631">
                    <c:v>11/16/2024</c:v>
                  </c:pt>
                  <c:pt idx="1637">
                    <c:v>11/17/2024</c:v>
                  </c:pt>
                  <c:pt idx="1643">
                    <c:v>11/18/2024</c:v>
                  </c:pt>
                  <c:pt idx="1648">
                    <c:v>11/19/2024</c:v>
                  </c:pt>
                  <c:pt idx="1652">
                    <c:v>11/20/2024</c:v>
                  </c:pt>
                  <c:pt idx="1656">
                    <c:v>11/21/2024</c:v>
                  </c:pt>
                  <c:pt idx="1657">
                    <c:v>11/22/2024</c:v>
                  </c:pt>
                  <c:pt idx="1664">
                    <c:v>11/23/2024</c:v>
                  </c:pt>
                  <c:pt idx="1669">
                    <c:v>11/24/2024</c:v>
                  </c:pt>
                  <c:pt idx="1674">
                    <c:v>11/25/2024</c:v>
                  </c:pt>
                  <c:pt idx="1678">
                    <c:v>11/26/2024</c:v>
                  </c:pt>
                  <c:pt idx="1679">
                    <c:v>11/27/2024</c:v>
                  </c:pt>
                  <c:pt idx="1684">
                    <c:v>11/28/2024</c:v>
                  </c:pt>
                  <c:pt idx="1686">
                    <c:v>11/29/2024</c:v>
                  </c:pt>
                  <c:pt idx="1695">
                    <c:v>11/30/2024</c:v>
                  </c:pt>
                  <c:pt idx="1703">
                    <c:v>12/1/2024</c:v>
                  </c:pt>
                  <c:pt idx="1709">
                    <c:v>12/2/2024</c:v>
                  </c:pt>
                  <c:pt idx="1715">
                    <c:v>12/3/2024</c:v>
                  </c:pt>
                  <c:pt idx="1721">
                    <c:v>12/4/2024</c:v>
                  </c:pt>
                  <c:pt idx="1727">
                    <c:v>12/5/2024</c:v>
                  </c:pt>
                  <c:pt idx="1731">
                    <c:v>12/6/2024</c:v>
                  </c:pt>
                  <c:pt idx="1733">
                    <c:v>12/7/2024</c:v>
                  </c:pt>
                  <c:pt idx="1740">
                    <c:v>12/8/2024</c:v>
                  </c:pt>
                  <c:pt idx="1743">
                    <c:v>12/9/2024</c:v>
                  </c:pt>
                  <c:pt idx="1754">
                    <c:v>12/10/2024</c:v>
                  </c:pt>
                  <c:pt idx="1759">
                    <c:v>12/11/2024</c:v>
                  </c:pt>
                  <c:pt idx="1760">
                    <c:v>12/12/2024</c:v>
                  </c:pt>
                  <c:pt idx="1763">
                    <c:v>12/13/2024</c:v>
                  </c:pt>
                  <c:pt idx="1765">
                    <c:v>12/14/2024</c:v>
                  </c:pt>
                  <c:pt idx="1768">
                    <c:v>12/15/2024</c:v>
                  </c:pt>
                  <c:pt idx="1771">
                    <c:v>12/16/2024</c:v>
                  </c:pt>
                  <c:pt idx="1776">
                    <c:v>12/17/2024</c:v>
                  </c:pt>
                  <c:pt idx="1777">
                    <c:v>12/18/2024</c:v>
                  </c:pt>
                  <c:pt idx="1781">
                    <c:v>12/19/2024</c:v>
                  </c:pt>
                  <c:pt idx="1788">
                    <c:v>12/20/2024</c:v>
                  </c:pt>
                  <c:pt idx="1794">
                    <c:v>12/21/2024</c:v>
                  </c:pt>
                  <c:pt idx="1795">
                    <c:v>12/22/2024</c:v>
                  </c:pt>
                  <c:pt idx="1797">
                    <c:v>12/23/2024</c:v>
                  </c:pt>
                  <c:pt idx="1807">
                    <c:v>12/24/2024</c:v>
                  </c:pt>
                  <c:pt idx="1810">
                    <c:v>12/25/2024</c:v>
                  </c:pt>
                  <c:pt idx="1811">
                    <c:v>12/26/2024</c:v>
                  </c:pt>
                  <c:pt idx="1814">
                    <c:v>12/27/2024</c:v>
                  </c:pt>
                  <c:pt idx="1819">
                    <c:v>12/28/2024</c:v>
                  </c:pt>
                  <c:pt idx="1823">
                    <c:v>12/29/2024</c:v>
                  </c:pt>
                  <c:pt idx="1828">
                    <c:v>12/30/2024</c:v>
                  </c:pt>
                  <c:pt idx="1838">
                    <c:v>12/31/2024</c:v>
                  </c:pt>
                  <c:pt idx="1845">
                    <c:v>1/2/2025</c:v>
                  </c:pt>
                  <c:pt idx="1856">
                    <c:v>1/3/2025</c:v>
                  </c:pt>
                  <c:pt idx="1865">
                    <c:v>1/4/2025</c:v>
                  </c:pt>
                  <c:pt idx="1867">
                    <c:v>1/5/2025</c:v>
                  </c:pt>
                  <c:pt idx="1868">
                    <c:v>1/6/2025</c:v>
                  </c:pt>
                  <c:pt idx="1871">
                    <c:v>1/7/2025</c:v>
                  </c:pt>
                  <c:pt idx="1879">
                    <c:v>1/8/2025</c:v>
                  </c:pt>
                  <c:pt idx="1882">
                    <c:v>1/9/2025</c:v>
                  </c:pt>
                  <c:pt idx="1885">
                    <c:v>1/10/2025</c:v>
                  </c:pt>
                  <c:pt idx="1891">
                    <c:v>1/11/2025</c:v>
                  </c:pt>
                  <c:pt idx="1899">
                    <c:v>1/12/2025</c:v>
                  </c:pt>
                  <c:pt idx="1900">
                    <c:v>1/13/2025</c:v>
                  </c:pt>
                  <c:pt idx="1904">
                    <c:v>1/14/2025</c:v>
                  </c:pt>
                  <c:pt idx="1905">
                    <c:v>1/15/2025</c:v>
                  </c:pt>
                  <c:pt idx="1906">
                    <c:v>1/16/2025</c:v>
                  </c:pt>
                  <c:pt idx="1907">
                    <c:v>1/17/2025</c:v>
                  </c:pt>
                  <c:pt idx="1912">
                    <c:v>1/18/2025</c:v>
                  </c:pt>
                  <c:pt idx="1915">
                    <c:v>1/19/2025</c:v>
                  </c:pt>
                  <c:pt idx="1917">
                    <c:v>1/20/2025</c:v>
                  </c:pt>
                  <c:pt idx="1921">
                    <c:v>1/21/2025</c:v>
                  </c:pt>
                  <c:pt idx="1925">
                    <c:v>1/22/2025</c:v>
                  </c:pt>
                  <c:pt idx="1931">
                    <c:v>1/24/2025</c:v>
                  </c:pt>
                  <c:pt idx="1933">
                    <c:v>1/25/2025</c:v>
                  </c:pt>
                  <c:pt idx="1935">
                    <c:v>1/26/2025</c:v>
                  </c:pt>
                  <c:pt idx="1936">
                    <c:v>1/27/2025</c:v>
                  </c:pt>
                  <c:pt idx="1940">
                    <c:v>1/30/2025</c:v>
                  </c:pt>
                  <c:pt idx="1942">
                    <c:v>1/31/2025</c:v>
                  </c:pt>
                  <c:pt idx="1944">
                    <c:v>2/1/2025</c:v>
                  </c:pt>
                  <c:pt idx="1948">
                    <c:v>2/2/2025</c:v>
                  </c:pt>
                  <c:pt idx="1952">
                    <c:v>2/3/2025</c:v>
                  </c:pt>
                  <c:pt idx="1954">
                    <c:v>2/4/2025</c:v>
                  </c:pt>
                  <c:pt idx="1957">
                    <c:v>2/5/2025</c:v>
                  </c:pt>
                  <c:pt idx="1958">
                    <c:v>2/6/2025</c:v>
                  </c:pt>
                  <c:pt idx="1961">
                    <c:v>2/7/2025</c:v>
                  </c:pt>
                  <c:pt idx="1963">
                    <c:v>2/9/2025</c:v>
                  </c:pt>
                  <c:pt idx="1965">
                    <c:v>2/10/2025</c:v>
                  </c:pt>
                  <c:pt idx="1970">
                    <c:v>2/11/2025</c:v>
                  </c:pt>
                  <c:pt idx="1976">
                    <c:v>2/12/2025</c:v>
                  </c:pt>
                  <c:pt idx="1978">
                    <c:v>2/13/2025</c:v>
                  </c:pt>
                  <c:pt idx="1980">
                    <c:v>2/14/2025</c:v>
                  </c:pt>
                  <c:pt idx="1987">
                    <c:v>2/15/2025</c:v>
                  </c:pt>
                  <c:pt idx="1996">
                    <c:v>2/16/2025</c:v>
                  </c:pt>
                  <c:pt idx="1998">
                    <c:v>2/17/2025</c:v>
                  </c:pt>
                  <c:pt idx="2004">
                    <c:v>2/18/2025</c:v>
                  </c:pt>
                  <c:pt idx="2009">
                    <c:v>2/20/2025</c:v>
                  </c:pt>
                  <c:pt idx="2011">
                    <c:v>2/21/2025</c:v>
                  </c:pt>
                  <c:pt idx="2016">
                    <c:v>2/23/2025</c:v>
                  </c:pt>
                  <c:pt idx="2018">
                    <c:v>2/24/2025</c:v>
                  </c:pt>
                  <c:pt idx="2022">
                    <c:v>2/25/2025</c:v>
                  </c:pt>
                  <c:pt idx="2025">
                    <c:v>2/26/2025</c:v>
                  </c:pt>
                  <c:pt idx="2029">
                    <c:v>2/27/2025</c:v>
                  </c:pt>
                  <c:pt idx="2033">
                    <c:v>2/28/2025</c:v>
                  </c:pt>
                  <c:pt idx="2040">
                    <c:v>3/1/2025</c:v>
                  </c:pt>
                  <c:pt idx="2046">
                    <c:v>3/2/2025</c:v>
                  </c:pt>
                  <c:pt idx="2050">
                    <c:v>3/3/2025</c:v>
                  </c:pt>
                  <c:pt idx="2055">
                    <c:v>3/4/2025</c:v>
                  </c:pt>
                  <c:pt idx="2060">
                    <c:v>3/5/2025</c:v>
                  </c:pt>
                  <c:pt idx="2063">
                    <c:v>3/6/2025</c:v>
                  </c:pt>
                  <c:pt idx="2064">
                    <c:v>3/7/2025</c:v>
                  </c:pt>
                  <c:pt idx="2071">
                    <c:v>3/8/2025</c:v>
                  </c:pt>
                  <c:pt idx="2075">
                    <c:v>3/9/2025</c:v>
                  </c:pt>
                  <c:pt idx="2077">
                    <c:v>3/10/2025</c:v>
                  </c:pt>
                  <c:pt idx="2080">
                    <c:v>3/11/2025</c:v>
                  </c:pt>
                  <c:pt idx="2084">
                    <c:v>3/12/2025</c:v>
                  </c:pt>
                  <c:pt idx="2087">
                    <c:v>3/13/2025</c:v>
                  </c:pt>
                  <c:pt idx="2088">
                    <c:v>3/14/2025</c:v>
                  </c:pt>
                  <c:pt idx="2090">
                    <c:v>3/15/2025</c:v>
                  </c:pt>
                  <c:pt idx="2094">
                    <c:v>3/16/2025</c:v>
                  </c:pt>
                  <c:pt idx="2098">
                    <c:v>3/17/2025</c:v>
                  </c:pt>
                  <c:pt idx="2102">
                    <c:v>3/18/2025</c:v>
                  </c:pt>
                  <c:pt idx="2111">
                    <c:v>3/19/2025</c:v>
                  </c:pt>
                  <c:pt idx="2115">
                    <c:v>3/20/2025</c:v>
                  </c:pt>
                  <c:pt idx="2117">
                    <c:v>3/21/2025</c:v>
                  </c:pt>
                  <c:pt idx="2123">
                    <c:v>3/22/2025</c:v>
                  </c:pt>
                  <c:pt idx="2128">
                    <c:v>3/23/2025</c:v>
                  </c:pt>
                  <c:pt idx="2130">
                    <c:v>3/24/2025</c:v>
                  </c:pt>
                  <c:pt idx="2138">
                    <c:v>3/25/2025</c:v>
                  </c:pt>
                  <c:pt idx="2146">
                    <c:v>3/26/2025</c:v>
                  </c:pt>
                  <c:pt idx="2149">
                    <c:v>3/27/2025</c:v>
                  </c:pt>
                  <c:pt idx="2156">
                    <c:v>3/28/2025</c:v>
                  </c:pt>
                  <c:pt idx="2162">
                    <c:v>3/29/2025</c:v>
                  </c:pt>
                  <c:pt idx="2166">
                    <c:v>3/30/2025</c:v>
                  </c:pt>
                  <c:pt idx="2172">
                    <c:v>3/31/2025</c:v>
                  </c:pt>
                  <c:pt idx="2176">
                    <c:v>4/1/2025</c:v>
                  </c:pt>
                  <c:pt idx="2181">
                    <c:v>4/2/2025</c:v>
                  </c:pt>
                  <c:pt idx="2184">
                    <c:v>4/3/2025</c:v>
                  </c:pt>
                  <c:pt idx="2188">
                    <c:v>4/4/2025</c:v>
                  </c:pt>
                  <c:pt idx="2194">
                    <c:v>4/5/2025</c:v>
                  </c:pt>
                  <c:pt idx="2198">
                    <c:v>4/6/2025</c:v>
                  </c:pt>
                  <c:pt idx="2199">
                    <c:v>4/7/2025</c:v>
                  </c:pt>
                  <c:pt idx="2204">
                    <c:v>4/8/2025</c:v>
                  </c:pt>
                  <c:pt idx="2206">
                    <c:v>4/9/2025</c:v>
                  </c:pt>
                  <c:pt idx="2212">
                    <c:v>4/10/2025</c:v>
                  </c:pt>
                  <c:pt idx="2215">
                    <c:v>4/11/2025</c:v>
                  </c:pt>
                  <c:pt idx="2223">
                    <c:v>4/12/2025</c:v>
                  </c:pt>
                  <c:pt idx="2231">
                    <c:v>4/13/2025</c:v>
                  </c:pt>
                  <c:pt idx="2234">
                    <c:v>4/14/2025</c:v>
                  </c:pt>
                  <c:pt idx="2238">
                    <c:v>4/15/2025</c:v>
                  </c:pt>
                  <c:pt idx="2244">
                    <c:v>4/16/2025</c:v>
                  </c:pt>
                  <c:pt idx="2249">
                    <c:v>4/17/2025</c:v>
                  </c:pt>
                  <c:pt idx="2256">
                    <c:v>4/18/2025</c:v>
                  </c:pt>
                  <c:pt idx="2260">
                    <c:v>4/19/2025</c:v>
                  </c:pt>
                  <c:pt idx="2268">
                    <c:v>4/20/2025</c:v>
                  </c:pt>
                  <c:pt idx="2270">
                    <c:v>4/21/2025</c:v>
                  </c:pt>
                  <c:pt idx="2272">
                    <c:v>4/22/2025</c:v>
                  </c:pt>
                  <c:pt idx="2276">
                    <c:v>4/23/2025</c:v>
                  </c:pt>
                  <c:pt idx="2278">
                    <c:v>4/24/2025</c:v>
                  </c:pt>
                  <c:pt idx="2281">
                    <c:v>4/25/2025</c:v>
                  </c:pt>
                  <c:pt idx="2287">
                    <c:v>4/26/2025</c:v>
                  </c:pt>
                  <c:pt idx="2294">
                    <c:v>4/27/2025</c:v>
                  </c:pt>
                  <c:pt idx="2297">
                    <c:v>4/28/2025</c:v>
                  </c:pt>
                  <c:pt idx="2300">
                    <c:v>4/29/2025</c:v>
                  </c:pt>
                  <c:pt idx="2304">
                    <c:v>4/30/2025</c:v>
                  </c:pt>
                  <c:pt idx="2311">
                    <c:v>5/2/2025</c:v>
                  </c:pt>
                  <c:pt idx="2316">
                    <c:v>5/3/2025</c:v>
                  </c:pt>
                  <c:pt idx="2317">
                    <c:v>5/4/2025</c:v>
                  </c:pt>
                  <c:pt idx="2321">
                    <c:v>5/5/2025</c:v>
                  </c:pt>
                  <c:pt idx="2326">
                    <c:v>5/6/2025</c:v>
                  </c:pt>
                  <c:pt idx="2333">
                    <c:v>5/7/2025</c:v>
                  </c:pt>
                  <c:pt idx="2341">
                    <c:v>5/8/2025</c:v>
                  </c:pt>
                  <c:pt idx="2346">
                    <c:v>5/9/2025</c:v>
                  </c:pt>
                  <c:pt idx="2351">
                    <c:v>5/10/2025</c:v>
                  </c:pt>
                  <c:pt idx="2357">
                    <c:v>5/11/2025</c:v>
                  </c:pt>
                  <c:pt idx="2362">
                    <c:v>5/12/2025</c:v>
                  </c:pt>
                  <c:pt idx="2368">
                    <c:v>5/13/2025</c:v>
                  </c:pt>
                  <c:pt idx="2371">
                    <c:v>5/14/2025</c:v>
                  </c:pt>
                  <c:pt idx="2373">
                    <c:v>5/15/2025</c:v>
                  </c:pt>
                  <c:pt idx="2382">
                    <c:v>5/16/2025</c:v>
                  </c:pt>
                  <c:pt idx="2392">
                    <c:v>5/17/2025</c:v>
                  </c:pt>
                  <c:pt idx="2399">
                    <c:v>5/18/2025</c:v>
                  </c:pt>
                  <c:pt idx="2402">
                    <c:v>5/19/2025</c:v>
                  </c:pt>
                  <c:pt idx="2404">
                    <c:v>5/22/2025</c:v>
                  </c:pt>
                  <c:pt idx="2407">
                    <c:v>5/23/2025</c:v>
                  </c:pt>
                  <c:pt idx="2411">
                    <c:v>5/24/2025</c:v>
                  </c:pt>
                  <c:pt idx="2413">
                    <c:v>5/25/2025</c:v>
                  </c:pt>
                  <c:pt idx="2415">
                    <c:v>5/26/2025</c:v>
                  </c:pt>
                  <c:pt idx="2421">
                    <c:v>5/27/2025</c:v>
                  </c:pt>
                  <c:pt idx="2424">
                    <c:v>5/28/2025</c:v>
                  </c:pt>
                  <c:pt idx="2426">
                    <c:v>5/29/2025</c:v>
                  </c:pt>
                  <c:pt idx="2431">
                    <c:v>5/30/2025</c:v>
                  </c:pt>
                  <c:pt idx="2432">
                    <c:v>5/31/2025</c:v>
                  </c:pt>
                  <c:pt idx="2439">
                    <c:v>6/1/2025</c:v>
                  </c:pt>
                  <c:pt idx="2441">
                    <c:v>6/2/2025</c:v>
                  </c:pt>
                  <c:pt idx="2450">
                    <c:v>6/3/2025</c:v>
                  </c:pt>
                  <c:pt idx="2454">
                    <c:v>6/4/2025</c:v>
                  </c:pt>
                  <c:pt idx="2458">
                    <c:v>6/5/2025</c:v>
                  </c:pt>
                  <c:pt idx="2459">
                    <c:v>6/6/2025</c:v>
                  </c:pt>
                  <c:pt idx="2460">
                    <c:v>6/7/2025</c:v>
                  </c:pt>
                  <c:pt idx="2463">
                    <c:v>6/8/2025</c:v>
                  </c:pt>
                  <c:pt idx="2465">
                    <c:v>6/9/2025</c:v>
                  </c:pt>
                  <c:pt idx="2471">
                    <c:v>6/10/2025</c:v>
                  </c:pt>
                  <c:pt idx="2473">
                    <c:v>6/11/2025</c:v>
                  </c:pt>
                  <c:pt idx="2474">
                    <c:v>6/13/2025</c:v>
                  </c:pt>
                  <c:pt idx="2477">
                    <c:v>6/14/2025</c:v>
                  </c:pt>
                  <c:pt idx="2479">
                    <c:v>6/16/2025</c:v>
                  </c:pt>
                  <c:pt idx="2480">
                    <c:v>6/17/2025</c:v>
                  </c:pt>
                  <c:pt idx="2488">
                    <c:v>6/18/2025</c:v>
                  </c:pt>
                  <c:pt idx="2490">
                    <c:v>6/19/2025</c:v>
                  </c:pt>
                  <c:pt idx="2491">
                    <c:v>6/20/2025</c:v>
                  </c:pt>
                  <c:pt idx="2496">
                    <c:v>6/21/2025</c:v>
                  </c:pt>
                  <c:pt idx="2500">
                    <c:v>6/22/2025</c:v>
                  </c:pt>
                  <c:pt idx="2503">
                    <c:v>6/23/2025</c:v>
                  </c:pt>
                  <c:pt idx="2507">
                    <c:v>6/24/2025</c:v>
                  </c:pt>
                  <c:pt idx="2510">
                    <c:v>6/25/2025</c:v>
                  </c:pt>
                  <c:pt idx="2513">
                    <c:v>6/27/2025</c:v>
                  </c:pt>
                  <c:pt idx="2518">
                    <c:v>6/28/2025</c:v>
                  </c:pt>
                  <c:pt idx="2523">
                    <c:v>6/29/2025</c:v>
                  </c:pt>
                  <c:pt idx="2524">
                    <c:v>6/30/2025</c:v>
                  </c:pt>
                  <c:pt idx="2528">
                    <c:v>7/1/2025</c:v>
                  </c:pt>
                  <c:pt idx="2534">
                    <c:v>7/2/2025</c:v>
                  </c:pt>
                  <c:pt idx="2537">
                    <c:v>7/3/2025</c:v>
                  </c:pt>
                  <c:pt idx="2539">
                    <c:v>7/4/2025</c:v>
                  </c:pt>
                  <c:pt idx="2542">
                    <c:v>7/6/2025</c:v>
                  </c:pt>
                  <c:pt idx="2544">
                    <c:v>7/7/2025</c:v>
                  </c:pt>
                  <c:pt idx="2553">
                    <c:v>7/8/2025</c:v>
                  </c:pt>
                  <c:pt idx="2556">
                    <c:v>7/9/2025</c:v>
                  </c:pt>
                  <c:pt idx="2558">
                    <c:v>7/11/2025</c:v>
                  </c:pt>
                  <c:pt idx="2564">
                    <c:v>7/12/2025</c:v>
                  </c:pt>
                  <c:pt idx="2566">
                    <c:v>7/13/2025</c:v>
                  </c:pt>
                  <c:pt idx="2571">
                    <c:v>7/14/2025</c:v>
                  </c:pt>
                  <c:pt idx="2575">
                    <c:v>7/15/2025</c:v>
                  </c:pt>
                  <c:pt idx="2581">
                    <c:v>7/16/2025</c:v>
                  </c:pt>
                  <c:pt idx="2583">
                    <c:v>7/17/2025</c:v>
                  </c:pt>
                  <c:pt idx="2584">
                    <c:v>7/18/2025</c:v>
                  </c:pt>
                  <c:pt idx="2585">
                    <c:v>7/19/2025</c:v>
                  </c:pt>
                  <c:pt idx="2588">
                    <c:v>7/21/2025</c:v>
                  </c:pt>
                  <c:pt idx="2591">
                    <c:v>8/1/2025</c:v>
                  </c:pt>
                  <c:pt idx="2592">
                    <c:v>8/2/2025</c:v>
                  </c:pt>
                  <c:pt idx="2595">
                    <c:v>8/4/2025</c:v>
                  </c:pt>
                  <c:pt idx="2600">
                    <c:v>8/5/2025</c:v>
                  </c:pt>
                  <c:pt idx="2605">
                    <c:v>8/6/2025</c:v>
                  </c:pt>
                  <c:pt idx="2611">
                    <c:v>8/7/2025</c:v>
                  </c:pt>
                  <c:pt idx="2612">
                    <c:v>8/8/2025</c:v>
                  </c:pt>
                  <c:pt idx="2614">
                    <c:v>8/9/2025</c:v>
                  </c:pt>
                  <c:pt idx="2617">
                    <c:v>8/10/2025</c:v>
                  </c:pt>
                  <c:pt idx="2618">
                    <c:v>8/11/2025</c:v>
                  </c:pt>
                  <c:pt idx="2624">
                    <c:v>8/12/2025</c:v>
                  </c:pt>
                  <c:pt idx="2633">
                    <c:v>8/13/2025</c:v>
                  </c:pt>
                  <c:pt idx="2637">
                    <c:v>8/14/2025</c:v>
                  </c:pt>
                  <c:pt idx="2642">
                    <c:v>8/15/2025</c:v>
                  </c:pt>
                  <c:pt idx="2645">
                    <c:v>8/16/2025</c:v>
                  </c:pt>
                  <c:pt idx="2651">
                    <c:v>8/18/2025</c:v>
                  </c:pt>
                  <c:pt idx="2656">
                    <c:v>8/19/2025</c:v>
                  </c:pt>
                  <c:pt idx="2659">
                    <c:v>8/21/2025</c:v>
                  </c:pt>
                  <c:pt idx="2663">
                    <c:v>8/22/2025</c:v>
                  </c:pt>
                  <c:pt idx="2669">
                    <c:v>8/23/2025</c:v>
                  </c:pt>
                  <c:pt idx="2675">
                    <c:v>8/24/2025</c:v>
                  </c:pt>
                  <c:pt idx="2677">
                    <c:v>8/25/2025</c:v>
                  </c:pt>
                  <c:pt idx="2682">
                    <c:v>8/26/2025</c:v>
                  </c:pt>
                  <c:pt idx="2683">
                    <c:v>8/27/2025</c:v>
                  </c:pt>
                  <c:pt idx="2684">
                    <c:v>8/29/2025</c:v>
                  </c:pt>
                  <c:pt idx="2695">
                    <c:v>8/30/2025</c:v>
                  </c:pt>
                  <c:pt idx="2700">
                    <c:v>8/31/2025</c:v>
                  </c:pt>
                  <c:pt idx="2702">
                    <c:v>9/1/2025</c:v>
                  </c:pt>
                  <c:pt idx="2710">
                    <c:v>9/2/2025</c:v>
                  </c:pt>
                  <c:pt idx="2713">
                    <c:v>9/3/2025</c:v>
                  </c:pt>
                  <c:pt idx="2714">
                    <c:v>9/4/2025</c:v>
                  </c:pt>
                  <c:pt idx="2716">
                    <c:v>9/5/2025</c:v>
                  </c:pt>
                  <c:pt idx="2718">
                    <c:v>9/6/2025</c:v>
                  </c:pt>
                  <c:pt idx="2723">
                    <c:v>9/7/2025</c:v>
                  </c:pt>
                  <c:pt idx="2726">
                    <c:v>9/8/2025</c:v>
                  </c:pt>
                  <c:pt idx="2731">
                    <c:v>9/9/2025</c:v>
                  </c:pt>
                  <c:pt idx="2734">
                    <c:v>9/10/2025</c:v>
                  </c:pt>
                  <c:pt idx="2736">
                    <c:v>9/11/2025</c:v>
                  </c:pt>
                  <c:pt idx="2741">
                    <c:v>9/12/2025</c:v>
                  </c:pt>
                  <c:pt idx="2749">
                    <c:v>9/13/2025</c:v>
                  </c:pt>
                  <c:pt idx="2758">
                    <c:v>9/14/2025</c:v>
                  </c:pt>
                  <c:pt idx="2764">
                    <c:v>9/15/2025</c:v>
                  </c:pt>
                  <c:pt idx="2772">
                    <c:v>9/16/2025</c:v>
                  </c:pt>
                  <c:pt idx="2779">
                    <c:v>9/17/2025</c:v>
                  </c:pt>
                  <c:pt idx="2781">
                    <c:v>9/18/2025</c:v>
                  </c:pt>
                  <c:pt idx="2785">
                    <c:v>9/19/2025</c:v>
                  </c:pt>
                  <c:pt idx="2789">
                    <c:v>9/20/2025</c:v>
                  </c:pt>
                  <c:pt idx="2793">
                    <c:v>9/21/2025</c:v>
                  </c:pt>
                  <c:pt idx="2798">
                    <c:v>9/22/2025</c:v>
                  </c:pt>
                  <c:pt idx="2800">
                    <c:v>9/23/2025</c:v>
                  </c:pt>
                  <c:pt idx="2807">
                    <c:v>9/24/2025</c:v>
                  </c:pt>
                  <c:pt idx="2812">
                    <c:v>9/25/2025</c:v>
                  </c:pt>
                  <c:pt idx="2818">
                    <c:v>9/26/2025</c:v>
                  </c:pt>
                  <c:pt idx="2820">
                    <c:v>9/27/2025</c:v>
                  </c:pt>
                  <c:pt idx="2822">
                    <c:v>9/29/2025</c:v>
                  </c:pt>
                  <c:pt idx="2842">
                    <c:v>9/30/2025</c:v>
                  </c:pt>
                  <c:pt idx="2863">
                    <c:v>10/1/2025</c:v>
                  </c:pt>
                  <c:pt idx="2875">
                    <c:v>10/2/2025</c:v>
                  </c:pt>
                  <c:pt idx="2879">
                    <c:v>10/3/2025</c:v>
                  </c:pt>
                  <c:pt idx="2882">
                    <c:v>10/4/2025</c:v>
                  </c:pt>
                  <c:pt idx="2885">
                    <c:v>10/6/2025</c:v>
                  </c:pt>
                  <c:pt idx="2891">
                    <c:v>10/7/2025</c:v>
                  </c:pt>
                  <c:pt idx="2897">
                    <c:v>10/8/2025</c:v>
                  </c:pt>
                  <c:pt idx="2901">
                    <c:v>10/9/2025</c:v>
                  </c:pt>
                  <c:pt idx="2905">
                    <c:v>10/10/2025</c:v>
                  </c:pt>
                  <c:pt idx="2907">
                    <c:v>10/11/2025</c:v>
                  </c:pt>
                  <c:pt idx="2911">
                    <c:v>10/12/2025</c:v>
                  </c:pt>
                  <c:pt idx="2912">
                    <c:v>10/13/2025</c:v>
                  </c:pt>
                  <c:pt idx="2921">
                    <c:v>10/14/2025</c:v>
                  </c:pt>
                  <c:pt idx="2925">
                    <c:v>10/15/2025</c:v>
                  </c:pt>
                  <c:pt idx="2930">
                    <c:v>10/16/2025</c:v>
                  </c:pt>
                  <c:pt idx="2932">
                    <c:v>10/17/2025</c:v>
                  </c:pt>
                  <c:pt idx="2936">
                    <c:v>10/18/2025</c:v>
                  </c:pt>
                  <c:pt idx="2938">
                    <c:v>10/20/2025</c:v>
                  </c:pt>
                  <c:pt idx="2939">
                    <c:v>10/21/2025</c:v>
                  </c:pt>
                  <c:pt idx="2941">
                    <c:v>10/22/2025</c:v>
                  </c:pt>
                  <c:pt idx="2943">
                    <c:v>10/23/2025</c:v>
                  </c:pt>
                  <c:pt idx="2944">
                    <c:v>10/24/2025</c:v>
                  </c:pt>
                  <c:pt idx="2946">
                    <c:v>10/25/2025</c:v>
                  </c:pt>
                  <c:pt idx="2951">
                    <c:v>10/27/2025</c:v>
                  </c:pt>
                  <c:pt idx="2955">
                    <c:v>10/28/2025</c:v>
                  </c:pt>
                  <c:pt idx="2960">
                    <c:v>10/29/2025</c:v>
                  </c:pt>
                  <c:pt idx="2965">
                    <c:v>10/30/2025</c:v>
                  </c:pt>
                  <c:pt idx="2971">
                    <c:v>10/31/2025</c:v>
                  </c:pt>
                  <c:pt idx="2977">
                    <c:v>11/1/2025</c:v>
                  </c:pt>
                  <c:pt idx="2980">
                    <c:v>11/2/2025</c:v>
                  </c:pt>
                  <c:pt idx="2981">
                    <c:v>11/3/2025</c:v>
                  </c:pt>
                  <c:pt idx="2990">
                    <c:v>11/4/2025</c:v>
                  </c:pt>
                  <c:pt idx="2996">
                    <c:v>11/5/2025</c:v>
                  </c:pt>
                  <c:pt idx="2997">
                    <c:v>11/6/2025</c:v>
                  </c:pt>
                  <c:pt idx="2999">
                    <c:v>11/7/2025</c:v>
                  </c:pt>
                  <c:pt idx="3001">
                    <c:v>11/8/2025</c:v>
                  </c:pt>
                  <c:pt idx="3005">
                    <c:v>11/9/2025</c:v>
                  </c:pt>
                  <c:pt idx="3006">
                    <c:v>11/10/2025</c:v>
                  </c:pt>
                  <c:pt idx="3007">
                    <c:v>11/12/2025</c:v>
                  </c:pt>
                  <c:pt idx="3009">
                    <c:v>11/13/2025</c:v>
                  </c:pt>
                  <c:pt idx="3011">
                    <c:v>11/14/2025</c:v>
                  </c:pt>
                  <c:pt idx="3015">
                    <c:v>11/15/2025</c:v>
                  </c:pt>
                  <c:pt idx="3019">
                    <c:v>11/16/2025</c:v>
                  </c:pt>
                  <c:pt idx="3020">
                    <c:v>11/17/2025</c:v>
                  </c:pt>
                  <c:pt idx="3024">
                    <c:v>11/18/2025</c:v>
                  </c:pt>
                  <c:pt idx="3026">
                    <c:v>11/19/2025</c:v>
                  </c:pt>
                  <c:pt idx="3028">
                    <c:v>11/20/2025</c:v>
                  </c:pt>
                  <c:pt idx="3032">
                    <c:v>11/21/2025</c:v>
                  </c:pt>
                  <c:pt idx="3035">
                    <c:v>11/22/2025</c:v>
                  </c:pt>
                  <c:pt idx="3038">
                    <c:v>11/23/2025</c:v>
                  </c:pt>
                  <c:pt idx="3040">
                    <c:v>11/24/2025</c:v>
                  </c:pt>
                  <c:pt idx="3044">
                    <c:v>11/25/2025</c:v>
                  </c:pt>
                  <c:pt idx="3045">
                    <c:v>11/27/2025</c:v>
                  </c:pt>
                  <c:pt idx="3046">
                    <c:v>11/28/2025</c:v>
                  </c:pt>
                  <c:pt idx="3049">
                    <c:v>11/29/2025</c:v>
                  </c:pt>
                  <c:pt idx="3053">
                    <c:v>11/30/2025</c:v>
                  </c:pt>
                  <c:pt idx="3054">
                    <c:v>12/1/2025</c:v>
                  </c:pt>
                  <c:pt idx="3064">
                    <c:v>12/2/2025</c:v>
                  </c:pt>
                  <c:pt idx="3066">
                    <c:v>12/3/2025</c:v>
                  </c:pt>
                  <c:pt idx="3068">
                    <c:v>12/4/2025</c:v>
                  </c:pt>
                  <c:pt idx="3071">
                    <c:v>12/5/2025</c:v>
                  </c:pt>
                  <c:pt idx="3073">
                    <c:v>12/6/2025</c:v>
                  </c:pt>
                  <c:pt idx="3076">
                    <c:v>12/7/2025</c:v>
                  </c:pt>
                  <c:pt idx="3077">
                    <c:v>12/8/2025</c:v>
                  </c:pt>
                  <c:pt idx="3079">
                    <c:v>12/9/2025</c:v>
                  </c:pt>
                  <c:pt idx="3084">
                    <c:v>12/12/2025</c:v>
                  </c:pt>
                  <c:pt idx="3087">
                    <c:v>12/13/2025</c:v>
                  </c:pt>
                  <c:pt idx="3089">
                    <c:v>12/14/2025</c:v>
                  </c:pt>
                  <c:pt idx="3091">
                    <c:v>12/15/2025</c:v>
                  </c:pt>
                  <c:pt idx="3094">
                    <c:v>12/16/2025</c:v>
                  </c:pt>
                  <c:pt idx="3098">
                    <c:v>12/17/2025</c:v>
                  </c:pt>
                  <c:pt idx="3099">
                    <c:v>12/18/2025</c:v>
                  </c:pt>
                  <c:pt idx="3101">
                    <c:v>12/19/2025</c:v>
                  </c:pt>
                  <c:pt idx="3103">
                    <c:v>12/29/2025</c:v>
                  </c:pt>
                  <c:pt idx="3105">
                    <c:v>12/28/2025</c:v>
                  </c:pt>
                  <c:pt idx="3106">
                    <c:v>12/27/2025</c:v>
                  </c:pt>
                  <c:pt idx="3108">
                    <c:v>12/26/2025</c:v>
                  </c:pt>
                  <c:pt idx="3109">
                    <c:v>12/24/2025</c:v>
                  </c:pt>
                  <c:pt idx="3112">
                    <c:v>12/23/2025</c:v>
                  </c:pt>
                  <c:pt idx="3114">
                    <c:v>12/22/2025</c:v>
                  </c:pt>
                  <c:pt idx="3118">
                    <c:v>12/21/2025</c:v>
                  </c:pt>
                  <c:pt idx="3120">
                    <c:v>12/20/2025</c:v>
                  </c:pt>
                  <c:pt idx="3123">
                    <c:v>12/31/2025</c:v>
                  </c:pt>
                  <c:pt idx="3125">
                    <c:v>12/30/2025</c:v>
                  </c:pt>
                  <c:pt idx="3131">
                    <c:v>1/31/2026</c:v>
                  </c:pt>
                  <c:pt idx="3133">
                    <c:v>1/30/2026</c:v>
                  </c:pt>
                  <c:pt idx="3137">
                    <c:v>1/29/2026</c:v>
                  </c:pt>
                  <c:pt idx="3139">
                    <c:v>1/28/2026</c:v>
                  </c:pt>
                  <c:pt idx="3141">
                    <c:v>1/27/2026</c:v>
                  </c:pt>
                  <c:pt idx="3142">
                    <c:v>1/26/2026</c:v>
                  </c:pt>
                  <c:pt idx="3144">
                    <c:v>1/25/2026</c:v>
                  </c:pt>
                  <c:pt idx="3146">
                    <c:v>1/24/2026</c:v>
                  </c:pt>
                  <c:pt idx="3148">
                    <c:v>1/23/2026</c:v>
                  </c:pt>
                  <c:pt idx="3149">
                    <c:v>1/22/2026</c:v>
                  </c:pt>
                  <c:pt idx="3150">
                    <c:v>1/20/2026</c:v>
                  </c:pt>
                  <c:pt idx="3151">
                    <c:v>1/19/2026</c:v>
                  </c:pt>
                  <c:pt idx="3155">
                    <c:v>1/18/2026</c:v>
                  </c:pt>
                  <c:pt idx="3158">
                    <c:v>1/17/2026</c:v>
                  </c:pt>
                  <c:pt idx="3161">
                    <c:v>1/16/2026</c:v>
                  </c:pt>
                  <c:pt idx="3165">
                    <c:v>1/15/2026</c:v>
                  </c:pt>
                  <c:pt idx="3167">
                    <c:v>1/14/2026</c:v>
                  </c:pt>
                  <c:pt idx="3169">
                    <c:v>1/13/2026</c:v>
                  </c:pt>
                  <c:pt idx="3171">
                    <c:v>1/12/2026</c:v>
                  </c:pt>
                  <c:pt idx="3175">
                    <c:v>1/10/2026</c:v>
                  </c:pt>
                  <c:pt idx="3179">
                    <c:v>1/9/2026</c:v>
                  </c:pt>
                  <c:pt idx="3183">
                    <c:v>1/8/2026</c:v>
                  </c:pt>
                  <c:pt idx="3184">
                    <c:v>1/7/2026</c:v>
                  </c:pt>
                  <c:pt idx="3189">
                    <c:v>1/5/2026</c:v>
                  </c:pt>
                  <c:pt idx="3194">
                    <c:v>1/3/2026</c:v>
                  </c:pt>
                  <c:pt idx="3198">
                    <c:v>1/2/2026</c:v>
                  </c:pt>
                  <c:pt idx="3205">
                    <c:v>2/28/2026</c:v>
                  </c:pt>
                  <c:pt idx="3208">
                    <c:v>2/27/2026</c:v>
                  </c:pt>
                  <c:pt idx="3211">
                    <c:v>2/25/2026</c:v>
                  </c:pt>
                  <c:pt idx="3214">
                    <c:v>2/24/2026</c:v>
                  </c:pt>
                  <c:pt idx="3216">
                    <c:v>2/23/2026</c:v>
                  </c:pt>
                  <c:pt idx="3218">
                    <c:v>2/22/2026</c:v>
                  </c:pt>
                  <c:pt idx="3219">
                    <c:v>2/21/2026</c:v>
                  </c:pt>
                  <c:pt idx="3220">
                    <c:v>2/20/2026</c:v>
                  </c:pt>
                  <c:pt idx="3224">
                    <c:v>2/19/2026</c:v>
                  </c:pt>
                  <c:pt idx="3226">
                    <c:v>2/18/2026</c:v>
                  </c:pt>
                  <c:pt idx="3228">
                    <c:v>2/17/2026</c:v>
                  </c:pt>
                  <c:pt idx="3232">
                    <c:v>2/16/2026</c:v>
                  </c:pt>
                  <c:pt idx="3238">
                    <c:v>2/15/2026</c:v>
                  </c:pt>
                  <c:pt idx="3239">
                    <c:v>2/14/2026</c:v>
                  </c:pt>
                  <c:pt idx="3241">
                    <c:v>2/13/2026</c:v>
                  </c:pt>
                  <c:pt idx="3244">
                    <c:v>2/12/2026</c:v>
                  </c:pt>
                  <c:pt idx="3245">
                    <c:v>2/11/2026</c:v>
                  </c:pt>
                  <c:pt idx="3246">
                    <c:v>2/10/2026</c:v>
                  </c:pt>
                  <c:pt idx="3248">
                    <c:v>2/9/2026</c:v>
                  </c:pt>
                  <c:pt idx="3250">
                    <c:v>2/8/2026</c:v>
                  </c:pt>
                  <c:pt idx="3253">
                    <c:v>2/7/2026</c:v>
                  </c:pt>
                  <c:pt idx="3256">
                    <c:v>2/6/2026</c:v>
                  </c:pt>
                  <c:pt idx="3257">
                    <c:v>2/5/2026</c:v>
                  </c:pt>
                  <c:pt idx="3259">
                    <c:v>2/4/2026</c:v>
                  </c:pt>
                  <c:pt idx="3263">
                    <c:v>2/3/2026</c:v>
                  </c:pt>
                  <c:pt idx="3270">
                    <c:v>2/2/2026</c:v>
                  </c:pt>
                  <c:pt idx="3276">
                    <c:v>3/13/2026</c:v>
                  </c:pt>
                  <c:pt idx="3280">
                    <c:v>3/12/2026</c:v>
                  </c:pt>
                  <c:pt idx="3281">
                    <c:v>3/11/2026</c:v>
                  </c:pt>
                  <c:pt idx="3283">
                    <c:v>3/10/2026</c:v>
                  </c:pt>
                  <c:pt idx="3285">
                    <c:v>3/9/2026</c:v>
                  </c:pt>
                  <c:pt idx="3286">
                    <c:v>3/8/2026</c:v>
                  </c:pt>
                  <c:pt idx="3287">
                    <c:v>3/7/2026</c:v>
                  </c:pt>
                  <c:pt idx="3290">
                    <c:v>3/6/2026</c:v>
                  </c:pt>
                  <c:pt idx="3293">
                    <c:v>3/5/2026</c:v>
                  </c:pt>
                  <c:pt idx="3295">
                    <c:v>3/4/2026</c:v>
                  </c:pt>
                  <c:pt idx="3296">
                    <c:v>3/3/2026</c:v>
                  </c:pt>
                  <c:pt idx="3297">
                    <c:v>3/2/2026</c:v>
                  </c:pt>
                  <c:pt idx="3308">
                    <c:v>3/1/2026</c:v>
                  </c:pt>
                  <c:pt idx="3310">
                    <c:v>3/31/2026</c:v>
                  </c:pt>
                  <c:pt idx="3320">
                    <c:v>3/30/2026</c:v>
                  </c:pt>
                  <c:pt idx="3325">
                    <c:v>3/28/2026</c:v>
                  </c:pt>
                  <c:pt idx="3327">
                    <c:v>3/27/2026</c:v>
                  </c:pt>
                  <c:pt idx="3330">
                    <c:v>3/26/2026</c:v>
                  </c:pt>
                  <c:pt idx="3334">
                    <c:v>3/25/2026</c:v>
                  </c:pt>
                  <c:pt idx="3337">
                    <c:v>3/24/2026</c:v>
                  </c:pt>
                  <c:pt idx="3341">
                    <c:v>3/23/2026</c:v>
                  </c:pt>
                  <c:pt idx="3343">
                    <c:v>3/21/2026</c:v>
                  </c:pt>
                  <c:pt idx="3344">
                    <c:v>3/20/2026</c:v>
                  </c:pt>
                  <c:pt idx="3345">
                    <c:v>3/19/2026</c:v>
                  </c:pt>
                  <c:pt idx="3347">
                    <c:v>3/17/2026</c:v>
                  </c:pt>
                  <c:pt idx="3349">
                    <c:v>3/16/2026</c:v>
                  </c:pt>
                  <c:pt idx="3352">
                    <c:v>3/15/2026</c:v>
                  </c:pt>
                  <c:pt idx="3354">
                    <c:v>3/14/2026</c:v>
                  </c:pt>
                  <c:pt idx="3355">
                    <c:v>4/6/2026</c:v>
                  </c:pt>
                  <c:pt idx="3356">
                    <c:v>4/5/2026</c:v>
                  </c:pt>
                  <c:pt idx="3359">
                    <c:v>4/4/2026</c:v>
                  </c:pt>
                  <c:pt idx="3362">
                    <c:v>4/3/2026</c:v>
                  </c:pt>
                  <c:pt idx="3366">
                    <c:v>4/2/2026</c:v>
                  </c:pt>
                  <c:pt idx="3374">
                    <c:v>4/1/2026</c:v>
                  </c:pt>
                </c:lvl>
                <c:lvl>
                  <c:pt idx="0">
                    <c:v>Jun</c:v>
                  </c:pt>
                  <c:pt idx="13">
                    <c:v>Jul</c:v>
                  </c:pt>
                  <c:pt idx="33">
                    <c:v>Aug</c:v>
                  </c:pt>
                  <c:pt idx="45">
                    <c:v>Sep</c:v>
                  </c:pt>
                  <c:pt idx="132">
                    <c:v>Oct</c:v>
                  </c:pt>
                  <c:pt idx="241">
                    <c:v>Nov</c:v>
                  </c:pt>
                  <c:pt idx="352">
                    <c:v>Dec</c:v>
                  </c:pt>
                  <c:pt idx="470">
                    <c:v>Jan</c:v>
                  </c:pt>
                  <c:pt idx="564">
                    <c:v>Feb</c:v>
                  </c:pt>
                  <c:pt idx="660">
                    <c:v>Mar</c:v>
                  </c:pt>
                  <c:pt idx="764">
                    <c:v>Apr</c:v>
                  </c:pt>
                  <c:pt idx="881">
                    <c:v>May</c:v>
                  </c:pt>
                  <c:pt idx="1002">
                    <c:v>Jun</c:v>
                  </c:pt>
                  <c:pt idx="1108">
                    <c:v>Jul</c:v>
                  </c:pt>
                  <c:pt idx="1222">
                    <c:v>Aug</c:v>
                  </c:pt>
                  <c:pt idx="1333">
                    <c:v>Sep</c:v>
                  </c:pt>
                  <c:pt idx="1478">
                    <c:v>Oct</c:v>
                  </c:pt>
                  <c:pt idx="1599">
                    <c:v>Nov</c:v>
                  </c:pt>
                  <c:pt idx="1703">
                    <c:v>Dec</c:v>
                  </c:pt>
                  <c:pt idx="1845">
                    <c:v>Jan</c:v>
                  </c:pt>
                  <c:pt idx="1944">
                    <c:v>Feb</c:v>
                  </c:pt>
                  <c:pt idx="2040">
                    <c:v>Mar</c:v>
                  </c:pt>
                  <c:pt idx="2176">
                    <c:v>Apr</c:v>
                  </c:pt>
                  <c:pt idx="2311">
                    <c:v>May</c:v>
                  </c:pt>
                  <c:pt idx="2439">
                    <c:v>Jun</c:v>
                  </c:pt>
                  <c:pt idx="2528">
                    <c:v>Jul</c:v>
                  </c:pt>
                  <c:pt idx="2591">
                    <c:v>Aug</c:v>
                  </c:pt>
                  <c:pt idx="2702">
                    <c:v>Sep</c:v>
                  </c:pt>
                  <c:pt idx="2863">
                    <c:v>Oct</c:v>
                  </c:pt>
                  <c:pt idx="2977">
                    <c:v>Nov</c:v>
                  </c:pt>
                  <c:pt idx="3054">
                    <c:v>Dec</c:v>
                  </c:pt>
                  <c:pt idx="3131">
                    <c:v>Jan</c:v>
                  </c:pt>
                  <c:pt idx="3205">
                    <c:v>Feb</c:v>
                  </c:pt>
                  <c:pt idx="3276">
                    <c:v>Mar</c:v>
                  </c:pt>
                  <c:pt idx="3355">
                    <c:v>Apr</c:v>
                  </c:pt>
                </c:lvl>
                <c:lvl>
                  <c:pt idx="0">
                    <c:v>Qtr2</c:v>
                  </c:pt>
                  <c:pt idx="13">
                    <c:v>Qtr3</c:v>
                  </c:pt>
                  <c:pt idx="132">
                    <c:v>Qtr4</c:v>
                  </c:pt>
                  <c:pt idx="470">
                    <c:v>Qtr1</c:v>
                  </c:pt>
                  <c:pt idx="764">
                    <c:v>Qtr2</c:v>
                  </c:pt>
                  <c:pt idx="1108">
                    <c:v>Qtr3</c:v>
                  </c:pt>
                  <c:pt idx="1478">
                    <c:v>Qtr4</c:v>
                  </c:pt>
                  <c:pt idx="1845">
                    <c:v>Qtr1</c:v>
                  </c:pt>
                  <c:pt idx="2176">
                    <c:v>Qtr2</c:v>
                  </c:pt>
                  <c:pt idx="2528">
                    <c:v>Qtr3</c:v>
                  </c:pt>
                  <c:pt idx="2863">
                    <c:v>Qtr4</c:v>
                  </c:pt>
                  <c:pt idx="3131">
                    <c:v>Qtr1</c:v>
                  </c:pt>
                  <c:pt idx="3355">
                    <c:v>Qtr2</c:v>
                  </c:pt>
                </c:lvl>
                <c:lvl>
                  <c:pt idx="0">
                    <c:v>2023</c:v>
                  </c:pt>
                  <c:pt idx="470">
                    <c:v>2024</c:v>
                  </c:pt>
                  <c:pt idx="1845">
                    <c:v>2025</c:v>
                  </c:pt>
                  <c:pt idx="3131">
                    <c:v>2026</c:v>
                  </c:pt>
                </c:lvl>
              </c:multiLvlStrCache>
            </c:multiLvlStrRef>
          </c:cat>
          <c:val>
            <c:numRef>
              <c:f>Sheet1!$AI$157:$AI$4492</c:f>
              <c:numCache>
                <c:formatCode>General</c:formatCode>
                <c:ptCount val="3385"/>
                <c:pt idx="0">
                  <c:v>-500</c:v>
                </c:pt>
                <c:pt idx="1">
                  <c:v>-270</c:v>
                </c:pt>
                <c:pt idx="2">
                  <c:v>-5.77</c:v>
                </c:pt>
                <c:pt idx="3">
                  <c:v>-5.3</c:v>
                </c:pt>
                <c:pt idx="4">
                  <c:v>-2.4</c:v>
                </c:pt>
                <c:pt idx="5">
                  <c:v>-1260</c:v>
                </c:pt>
                <c:pt idx="6">
                  <c:v>-1.25</c:v>
                </c:pt>
                <c:pt idx="7">
                  <c:v>-4.5</c:v>
                </c:pt>
                <c:pt idx="8">
                  <c:v>-3.4</c:v>
                </c:pt>
                <c:pt idx="9">
                  <c:v>-5</c:v>
                </c:pt>
                <c:pt idx="10">
                  <c:v>-6.96</c:v>
                </c:pt>
                <c:pt idx="11">
                  <c:v>-6.4</c:v>
                </c:pt>
                <c:pt idx="12">
                  <c:v>-2.99</c:v>
                </c:pt>
                <c:pt idx="13">
                  <c:v>-3</c:v>
                </c:pt>
                <c:pt idx="14">
                  <c:v>-900</c:v>
                </c:pt>
                <c:pt idx="15">
                  <c:v>-1.89</c:v>
                </c:pt>
                <c:pt idx="16">
                  <c:v>-6.62</c:v>
                </c:pt>
                <c:pt idx="17">
                  <c:v>-3.31</c:v>
                </c:pt>
                <c:pt idx="18">
                  <c:v>-1</c:v>
                </c:pt>
                <c:pt idx="19">
                  <c:v>-27.11</c:v>
                </c:pt>
                <c:pt idx="20">
                  <c:v>-10.26</c:v>
                </c:pt>
                <c:pt idx="21">
                  <c:v>-20.76</c:v>
                </c:pt>
                <c:pt idx="22">
                  <c:v>-2.98</c:v>
                </c:pt>
                <c:pt idx="23">
                  <c:v>-8.59</c:v>
                </c:pt>
                <c:pt idx="24">
                  <c:v>-11.05</c:v>
                </c:pt>
                <c:pt idx="25">
                  <c:v>-30.5</c:v>
                </c:pt>
                <c:pt idx="26">
                  <c:v>-16.38</c:v>
                </c:pt>
                <c:pt idx="27">
                  <c:v>-68.06</c:v>
                </c:pt>
                <c:pt idx="28">
                  <c:v>-16.8</c:v>
                </c:pt>
                <c:pt idx="29">
                  <c:v>-1000</c:v>
                </c:pt>
                <c:pt idx="30">
                  <c:v>-750</c:v>
                </c:pt>
                <c:pt idx="31">
                  <c:v>-2.99</c:v>
                </c:pt>
                <c:pt idx="32">
                  <c:v>-1.6</c:v>
                </c:pt>
                <c:pt idx="33">
                  <c:v>-56.61</c:v>
                </c:pt>
                <c:pt idx="34">
                  <c:v>-900</c:v>
                </c:pt>
                <c:pt idx="35">
                  <c:v>-1600</c:v>
                </c:pt>
                <c:pt idx="36">
                  <c:v>-740</c:v>
                </c:pt>
                <c:pt idx="37">
                  <c:v>-21.8</c:v>
                </c:pt>
                <c:pt idx="38">
                  <c:v>-37.96</c:v>
                </c:pt>
                <c:pt idx="39">
                  <c:v>-96.44</c:v>
                </c:pt>
                <c:pt idx="40">
                  <c:v>-39.74</c:v>
                </c:pt>
                <c:pt idx="41">
                  <c:v>-13.63</c:v>
                </c:pt>
                <c:pt idx="42">
                  <c:v>-2.99</c:v>
                </c:pt>
                <c:pt idx="43">
                  <c:v>-36.65</c:v>
                </c:pt>
                <c:pt idx="44">
                  <c:v>-32.15</c:v>
                </c:pt>
                <c:pt idx="45">
                  <c:v>-22.03</c:v>
                </c:pt>
                <c:pt idx="46">
                  <c:v>-75.34</c:v>
                </c:pt>
                <c:pt idx="47">
                  <c:v>-94.74</c:v>
                </c:pt>
                <c:pt idx="48">
                  <c:v>-900</c:v>
                </c:pt>
                <c:pt idx="49">
                  <c:v>-32.74</c:v>
                </c:pt>
                <c:pt idx="50">
                  <c:v>-1.5</c:v>
                </c:pt>
                <c:pt idx="51">
                  <c:v>-5.5</c:v>
                </c:pt>
                <c:pt idx="52">
                  <c:v>-15.8</c:v>
                </c:pt>
                <c:pt idx="53">
                  <c:v>-4.26</c:v>
                </c:pt>
                <c:pt idx="54">
                  <c:v>-28.51</c:v>
                </c:pt>
                <c:pt idx="55">
                  <c:v>-7.1</c:v>
                </c:pt>
                <c:pt idx="56">
                  <c:v>-21.8</c:v>
                </c:pt>
                <c:pt idx="57">
                  <c:v>-12.85</c:v>
                </c:pt>
                <c:pt idx="58">
                  <c:v>-200</c:v>
                </c:pt>
                <c:pt idx="59">
                  <c:v>-3.4</c:v>
                </c:pt>
                <c:pt idx="60">
                  <c:v>-9.61</c:v>
                </c:pt>
                <c:pt idx="61">
                  <c:v>-9.85</c:v>
                </c:pt>
                <c:pt idx="62">
                  <c:v>-2.95</c:v>
                </c:pt>
                <c:pt idx="63">
                  <c:v>-6.2</c:v>
                </c:pt>
                <c:pt idx="64">
                  <c:v>-16.3</c:v>
                </c:pt>
                <c:pt idx="65">
                  <c:v>-21.8</c:v>
                </c:pt>
                <c:pt idx="66">
                  <c:v>-48.2</c:v>
                </c:pt>
                <c:pt idx="67">
                  <c:v>-3.5</c:v>
                </c:pt>
                <c:pt idx="68">
                  <c:v>-5.8</c:v>
                </c:pt>
                <c:pt idx="69">
                  <c:v>-115</c:v>
                </c:pt>
                <c:pt idx="70">
                  <c:v>-4.0999999999999996</c:v>
                </c:pt>
                <c:pt idx="71">
                  <c:v>-6</c:v>
                </c:pt>
                <c:pt idx="72">
                  <c:v>-100</c:v>
                </c:pt>
                <c:pt idx="73">
                  <c:v>-4.5999999999999996</c:v>
                </c:pt>
                <c:pt idx="74">
                  <c:v>-2.4</c:v>
                </c:pt>
                <c:pt idx="75">
                  <c:v>-5.37</c:v>
                </c:pt>
                <c:pt idx="76">
                  <c:v>-6.2</c:v>
                </c:pt>
                <c:pt idx="77">
                  <c:v>-18.8</c:v>
                </c:pt>
                <c:pt idx="78">
                  <c:v>-0.4</c:v>
                </c:pt>
                <c:pt idx="79">
                  <c:v>-4.7</c:v>
                </c:pt>
                <c:pt idx="80">
                  <c:v>-0.33</c:v>
                </c:pt>
                <c:pt idx="81">
                  <c:v>-11.3</c:v>
                </c:pt>
                <c:pt idx="82">
                  <c:v>-500</c:v>
                </c:pt>
                <c:pt idx="83">
                  <c:v>-107.04</c:v>
                </c:pt>
                <c:pt idx="84">
                  <c:v>-260.08999999999997</c:v>
                </c:pt>
                <c:pt idx="85">
                  <c:v>-300</c:v>
                </c:pt>
                <c:pt idx="86">
                  <c:v>-9.0299999999999994</c:v>
                </c:pt>
                <c:pt idx="87">
                  <c:v>-6.5</c:v>
                </c:pt>
                <c:pt idx="88">
                  <c:v>-10.96</c:v>
                </c:pt>
                <c:pt idx="89">
                  <c:v>-23.9</c:v>
                </c:pt>
                <c:pt idx="90">
                  <c:v>-40</c:v>
                </c:pt>
                <c:pt idx="91">
                  <c:v>-6.72</c:v>
                </c:pt>
                <c:pt idx="92">
                  <c:v>-12.73</c:v>
                </c:pt>
                <c:pt idx="93">
                  <c:v>-36.979999999999997</c:v>
                </c:pt>
                <c:pt idx="94">
                  <c:v>-2.99</c:v>
                </c:pt>
                <c:pt idx="95">
                  <c:v>-89.09</c:v>
                </c:pt>
                <c:pt idx="96">
                  <c:v>-400</c:v>
                </c:pt>
                <c:pt idx="97">
                  <c:v>-30</c:v>
                </c:pt>
                <c:pt idx="98">
                  <c:v>-7.99</c:v>
                </c:pt>
                <c:pt idx="99">
                  <c:v>-8.32</c:v>
                </c:pt>
                <c:pt idx="100">
                  <c:v>-13.1</c:v>
                </c:pt>
                <c:pt idx="101">
                  <c:v>-70.17</c:v>
                </c:pt>
                <c:pt idx="102">
                  <c:v>-5.7</c:v>
                </c:pt>
                <c:pt idx="103">
                  <c:v>-25.95</c:v>
                </c:pt>
                <c:pt idx="104">
                  <c:v>-7.5</c:v>
                </c:pt>
                <c:pt idx="105">
                  <c:v>-15</c:v>
                </c:pt>
                <c:pt idx="106">
                  <c:v>-4.72</c:v>
                </c:pt>
                <c:pt idx="107">
                  <c:v>-6.8</c:v>
                </c:pt>
                <c:pt idx="108">
                  <c:v>-2</c:v>
                </c:pt>
                <c:pt idx="109">
                  <c:v>-16.850000000000001</c:v>
                </c:pt>
                <c:pt idx="110">
                  <c:v>-34.200000000000003</c:v>
                </c:pt>
                <c:pt idx="111">
                  <c:v>-4.0999999999999996</c:v>
                </c:pt>
                <c:pt idx="112">
                  <c:v>-1</c:v>
                </c:pt>
                <c:pt idx="113">
                  <c:v>-1.2</c:v>
                </c:pt>
                <c:pt idx="114">
                  <c:v>-7.7</c:v>
                </c:pt>
                <c:pt idx="115">
                  <c:v>-6.8</c:v>
                </c:pt>
                <c:pt idx="116">
                  <c:v>-2.1</c:v>
                </c:pt>
                <c:pt idx="117">
                  <c:v>-3.5</c:v>
                </c:pt>
                <c:pt idx="118">
                  <c:v>-15.65</c:v>
                </c:pt>
                <c:pt idx="119">
                  <c:v>-2.99</c:v>
                </c:pt>
                <c:pt idx="120">
                  <c:v>-4.4000000000000004</c:v>
                </c:pt>
                <c:pt idx="121">
                  <c:v>-4.04</c:v>
                </c:pt>
                <c:pt idx="122">
                  <c:v>-2.6</c:v>
                </c:pt>
                <c:pt idx="123">
                  <c:v>-51</c:v>
                </c:pt>
                <c:pt idx="124">
                  <c:v>-5.39</c:v>
                </c:pt>
                <c:pt idx="125">
                  <c:v>-66</c:v>
                </c:pt>
                <c:pt idx="126">
                  <c:v>-47.51</c:v>
                </c:pt>
                <c:pt idx="127">
                  <c:v>-9.5</c:v>
                </c:pt>
                <c:pt idx="128">
                  <c:v>-200</c:v>
                </c:pt>
                <c:pt idx="129">
                  <c:v>-6</c:v>
                </c:pt>
                <c:pt idx="130">
                  <c:v>-30</c:v>
                </c:pt>
                <c:pt idx="131">
                  <c:v>-7.5</c:v>
                </c:pt>
                <c:pt idx="132">
                  <c:v>-24.14</c:v>
                </c:pt>
                <c:pt idx="133">
                  <c:v>-30.6</c:v>
                </c:pt>
                <c:pt idx="134">
                  <c:v>-2.8</c:v>
                </c:pt>
                <c:pt idx="135">
                  <c:v>-27</c:v>
                </c:pt>
                <c:pt idx="136">
                  <c:v>-56.61</c:v>
                </c:pt>
                <c:pt idx="137">
                  <c:v>-31.94</c:v>
                </c:pt>
                <c:pt idx="138">
                  <c:v>-94.74</c:v>
                </c:pt>
                <c:pt idx="139">
                  <c:v>-900</c:v>
                </c:pt>
                <c:pt idx="140">
                  <c:v>-1400</c:v>
                </c:pt>
                <c:pt idx="141">
                  <c:v>-1.4</c:v>
                </c:pt>
                <c:pt idx="142">
                  <c:v>-3</c:v>
                </c:pt>
                <c:pt idx="143">
                  <c:v>-21.8</c:v>
                </c:pt>
                <c:pt idx="144">
                  <c:v>-4.0599999999999996</c:v>
                </c:pt>
                <c:pt idx="145">
                  <c:v>-11.48</c:v>
                </c:pt>
                <c:pt idx="146">
                  <c:v>-10.42</c:v>
                </c:pt>
                <c:pt idx="147">
                  <c:v>-19.989999999999998</c:v>
                </c:pt>
                <c:pt idx="148">
                  <c:v>-2.14</c:v>
                </c:pt>
                <c:pt idx="149">
                  <c:v>-1.55</c:v>
                </c:pt>
                <c:pt idx="150">
                  <c:v>-13.9</c:v>
                </c:pt>
                <c:pt idx="151">
                  <c:v>-10.15</c:v>
                </c:pt>
                <c:pt idx="152">
                  <c:v>-7.25</c:v>
                </c:pt>
                <c:pt idx="153">
                  <c:v>-17</c:v>
                </c:pt>
                <c:pt idx="154">
                  <c:v>-4</c:v>
                </c:pt>
                <c:pt idx="155">
                  <c:v>-23.99</c:v>
                </c:pt>
                <c:pt idx="156">
                  <c:v>-4</c:v>
                </c:pt>
                <c:pt idx="157">
                  <c:v>-16.3</c:v>
                </c:pt>
                <c:pt idx="158">
                  <c:v>-33.29</c:v>
                </c:pt>
                <c:pt idx="159">
                  <c:v>-16.09</c:v>
                </c:pt>
                <c:pt idx="160">
                  <c:v>-49.13</c:v>
                </c:pt>
                <c:pt idx="161">
                  <c:v>-250</c:v>
                </c:pt>
                <c:pt idx="162">
                  <c:v>-18.96</c:v>
                </c:pt>
                <c:pt idx="163">
                  <c:v>-21.8</c:v>
                </c:pt>
                <c:pt idx="164">
                  <c:v>-1.5</c:v>
                </c:pt>
                <c:pt idx="165">
                  <c:v>-773.52</c:v>
                </c:pt>
                <c:pt idx="166">
                  <c:v>-12.15</c:v>
                </c:pt>
                <c:pt idx="167">
                  <c:v>-4.5</c:v>
                </c:pt>
                <c:pt idx="168">
                  <c:v>-18.8</c:v>
                </c:pt>
                <c:pt idx="169">
                  <c:v>-36.36</c:v>
                </c:pt>
                <c:pt idx="170">
                  <c:v>-97.12</c:v>
                </c:pt>
                <c:pt idx="171">
                  <c:v>-23.15</c:v>
                </c:pt>
                <c:pt idx="172">
                  <c:v>-0.1</c:v>
                </c:pt>
                <c:pt idx="173">
                  <c:v>-12</c:v>
                </c:pt>
                <c:pt idx="174">
                  <c:v>-2.6</c:v>
                </c:pt>
                <c:pt idx="175">
                  <c:v>-1.3</c:v>
                </c:pt>
                <c:pt idx="176">
                  <c:v>-7.5</c:v>
                </c:pt>
                <c:pt idx="177">
                  <c:v>-26</c:v>
                </c:pt>
                <c:pt idx="178">
                  <c:v>-15.95</c:v>
                </c:pt>
                <c:pt idx="179">
                  <c:v>-18.739999999999998</c:v>
                </c:pt>
                <c:pt idx="180">
                  <c:v>-2</c:v>
                </c:pt>
                <c:pt idx="181">
                  <c:v>-18</c:v>
                </c:pt>
                <c:pt idx="182">
                  <c:v>-26.7</c:v>
                </c:pt>
                <c:pt idx="183">
                  <c:v>-300</c:v>
                </c:pt>
                <c:pt idx="184">
                  <c:v>-2.35</c:v>
                </c:pt>
                <c:pt idx="185">
                  <c:v>-3</c:v>
                </c:pt>
                <c:pt idx="186">
                  <c:v>-19.920000000000002</c:v>
                </c:pt>
                <c:pt idx="187">
                  <c:v>-3</c:v>
                </c:pt>
                <c:pt idx="188">
                  <c:v>-11.4</c:v>
                </c:pt>
                <c:pt idx="189">
                  <c:v>-2.7</c:v>
                </c:pt>
                <c:pt idx="190">
                  <c:v>-11.87</c:v>
                </c:pt>
                <c:pt idx="191">
                  <c:v>-0.9</c:v>
                </c:pt>
                <c:pt idx="192">
                  <c:v>-7.99</c:v>
                </c:pt>
                <c:pt idx="193">
                  <c:v>-9.5500000000000007</c:v>
                </c:pt>
                <c:pt idx="194">
                  <c:v>-3.9</c:v>
                </c:pt>
                <c:pt idx="195">
                  <c:v>-4.4000000000000004</c:v>
                </c:pt>
                <c:pt idx="196">
                  <c:v>-3.18</c:v>
                </c:pt>
                <c:pt idx="197">
                  <c:v>-7.71</c:v>
                </c:pt>
                <c:pt idx="198">
                  <c:v>-1.77</c:v>
                </c:pt>
                <c:pt idx="199">
                  <c:v>-12.5</c:v>
                </c:pt>
                <c:pt idx="200">
                  <c:v>-15.5</c:v>
                </c:pt>
                <c:pt idx="201">
                  <c:v>-3.4000000000000004</c:v>
                </c:pt>
                <c:pt idx="202">
                  <c:v>-58.74</c:v>
                </c:pt>
                <c:pt idx="203">
                  <c:v>-11.98</c:v>
                </c:pt>
                <c:pt idx="204">
                  <c:v>-3.82</c:v>
                </c:pt>
                <c:pt idx="205">
                  <c:v>-1.1000000000000001</c:v>
                </c:pt>
                <c:pt idx="206">
                  <c:v>-2.5</c:v>
                </c:pt>
                <c:pt idx="207">
                  <c:v>-8.2899999999999991</c:v>
                </c:pt>
                <c:pt idx="208">
                  <c:v>-4.8</c:v>
                </c:pt>
                <c:pt idx="209">
                  <c:v>-12.42</c:v>
                </c:pt>
                <c:pt idx="210">
                  <c:v>-0.9</c:v>
                </c:pt>
                <c:pt idx="211">
                  <c:v>-2.6</c:v>
                </c:pt>
                <c:pt idx="212">
                  <c:v>-74.959999999999994</c:v>
                </c:pt>
                <c:pt idx="213">
                  <c:v>-3.8</c:v>
                </c:pt>
                <c:pt idx="214">
                  <c:v>-1.8</c:v>
                </c:pt>
                <c:pt idx="215">
                  <c:v>-2.4</c:v>
                </c:pt>
                <c:pt idx="216">
                  <c:v>-8.3699999999999992</c:v>
                </c:pt>
                <c:pt idx="217">
                  <c:v>-10.75</c:v>
                </c:pt>
                <c:pt idx="218">
                  <c:v>-250</c:v>
                </c:pt>
                <c:pt idx="219">
                  <c:v>-4.0599999999999996</c:v>
                </c:pt>
                <c:pt idx="220">
                  <c:v>-0.9</c:v>
                </c:pt>
                <c:pt idx="221">
                  <c:v>-224.21</c:v>
                </c:pt>
                <c:pt idx="222">
                  <c:v>-47.82</c:v>
                </c:pt>
                <c:pt idx="223">
                  <c:v>-47.82</c:v>
                </c:pt>
                <c:pt idx="224">
                  <c:v>-2.99</c:v>
                </c:pt>
                <c:pt idx="225">
                  <c:v>-5.8</c:v>
                </c:pt>
                <c:pt idx="226">
                  <c:v>-68.05</c:v>
                </c:pt>
                <c:pt idx="227">
                  <c:v>-79.59</c:v>
                </c:pt>
                <c:pt idx="228">
                  <c:v>-33.200000000000003</c:v>
                </c:pt>
                <c:pt idx="229">
                  <c:v>-3.58</c:v>
                </c:pt>
                <c:pt idx="230">
                  <c:v>-1.45</c:v>
                </c:pt>
                <c:pt idx="231">
                  <c:v>-1.3</c:v>
                </c:pt>
                <c:pt idx="232">
                  <c:v>-23.07</c:v>
                </c:pt>
                <c:pt idx="233">
                  <c:v>-2.63</c:v>
                </c:pt>
                <c:pt idx="234">
                  <c:v>-21.39</c:v>
                </c:pt>
                <c:pt idx="235">
                  <c:v>-0.9</c:v>
                </c:pt>
                <c:pt idx="236">
                  <c:v>-6.05</c:v>
                </c:pt>
                <c:pt idx="237">
                  <c:v>-5</c:v>
                </c:pt>
                <c:pt idx="238">
                  <c:v>-2</c:v>
                </c:pt>
                <c:pt idx="239">
                  <c:v>-56.61</c:v>
                </c:pt>
                <c:pt idx="240">
                  <c:v>-28.55</c:v>
                </c:pt>
                <c:pt idx="241">
                  <c:v>-57.769999999999996</c:v>
                </c:pt>
                <c:pt idx="242">
                  <c:v>-900</c:v>
                </c:pt>
                <c:pt idx="243">
                  <c:v>-2.65</c:v>
                </c:pt>
                <c:pt idx="244">
                  <c:v>-0.9</c:v>
                </c:pt>
                <c:pt idx="245">
                  <c:v>-3.91</c:v>
                </c:pt>
                <c:pt idx="246">
                  <c:v>-4.8</c:v>
                </c:pt>
                <c:pt idx="247">
                  <c:v>-25.99</c:v>
                </c:pt>
                <c:pt idx="248">
                  <c:v>-94.74</c:v>
                </c:pt>
                <c:pt idx="249">
                  <c:v>-8</c:v>
                </c:pt>
                <c:pt idx="250">
                  <c:v>-1450</c:v>
                </c:pt>
                <c:pt idx="251">
                  <c:v>-3.2</c:v>
                </c:pt>
                <c:pt idx="252">
                  <c:v>-0.89</c:v>
                </c:pt>
                <c:pt idx="253">
                  <c:v>-11.76</c:v>
                </c:pt>
                <c:pt idx="254">
                  <c:v>-21.87</c:v>
                </c:pt>
                <c:pt idx="255">
                  <c:v>-4.8</c:v>
                </c:pt>
                <c:pt idx="256">
                  <c:v>-15.85</c:v>
                </c:pt>
                <c:pt idx="257">
                  <c:v>-5.65</c:v>
                </c:pt>
                <c:pt idx="258">
                  <c:v>-1.95</c:v>
                </c:pt>
                <c:pt idx="259">
                  <c:v>-13.11</c:v>
                </c:pt>
                <c:pt idx="260">
                  <c:v>-0.69</c:v>
                </c:pt>
                <c:pt idx="261">
                  <c:v>-7.9</c:v>
                </c:pt>
                <c:pt idx="262">
                  <c:v>-6.1</c:v>
                </c:pt>
                <c:pt idx="263">
                  <c:v>-21.8</c:v>
                </c:pt>
                <c:pt idx="264">
                  <c:v>-40</c:v>
                </c:pt>
                <c:pt idx="265">
                  <c:v>-5.55</c:v>
                </c:pt>
                <c:pt idx="266">
                  <c:v>-0.85</c:v>
                </c:pt>
                <c:pt idx="267">
                  <c:v>-4.5999999999999996</c:v>
                </c:pt>
                <c:pt idx="268">
                  <c:v>-9.52</c:v>
                </c:pt>
                <c:pt idx="269">
                  <c:v>-1.1000000000000001</c:v>
                </c:pt>
                <c:pt idx="270">
                  <c:v>-12.85</c:v>
                </c:pt>
                <c:pt idx="271">
                  <c:v>-4.3499999999999996</c:v>
                </c:pt>
                <c:pt idx="272">
                  <c:v>-4.42</c:v>
                </c:pt>
                <c:pt idx="273">
                  <c:v>-23.3</c:v>
                </c:pt>
                <c:pt idx="274">
                  <c:v>-9.94</c:v>
                </c:pt>
                <c:pt idx="275">
                  <c:v>-32.950000000000003</c:v>
                </c:pt>
                <c:pt idx="276">
                  <c:v>-4.2300000000000004</c:v>
                </c:pt>
                <c:pt idx="277">
                  <c:v>-30</c:v>
                </c:pt>
                <c:pt idx="278">
                  <c:v>-6.3</c:v>
                </c:pt>
                <c:pt idx="279">
                  <c:v>-15.4</c:v>
                </c:pt>
                <c:pt idx="280">
                  <c:v>-13.3</c:v>
                </c:pt>
                <c:pt idx="281">
                  <c:v>-9.3000000000000007</c:v>
                </c:pt>
                <c:pt idx="282">
                  <c:v>-5.5</c:v>
                </c:pt>
                <c:pt idx="283">
                  <c:v>-21.8</c:v>
                </c:pt>
                <c:pt idx="284">
                  <c:v>-8.5</c:v>
                </c:pt>
                <c:pt idx="285">
                  <c:v>-2.5</c:v>
                </c:pt>
                <c:pt idx="286">
                  <c:v>-12</c:v>
                </c:pt>
                <c:pt idx="287">
                  <c:v>-16.5</c:v>
                </c:pt>
                <c:pt idx="288">
                  <c:v>-89.2</c:v>
                </c:pt>
                <c:pt idx="289">
                  <c:v>-6.73</c:v>
                </c:pt>
                <c:pt idx="290">
                  <c:v>-16</c:v>
                </c:pt>
                <c:pt idx="291">
                  <c:v>-4.0599999999999996</c:v>
                </c:pt>
                <c:pt idx="292">
                  <c:v>-773.52</c:v>
                </c:pt>
                <c:pt idx="293">
                  <c:v>-4.3</c:v>
                </c:pt>
                <c:pt idx="294">
                  <c:v>-4.0599999999999996</c:v>
                </c:pt>
                <c:pt idx="295">
                  <c:v>-10.59</c:v>
                </c:pt>
                <c:pt idx="296">
                  <c:v>-7.3500000000000005</c:v>
                </c:pt>
                <c:pt idx="297">
                  <c:v>-10.51</c:v>
                </c:pt>
                <c:pt idx="298">
                  <c:v>-19.329999999999998</c:v>
                </c:pt>
                <c:pt idx="299">
                  <c:v>-6</c:v>
                </c:pt>
                <c:pt idx="300">
                  <c:v>-26.05</c:v>
                </c:pt>
                <c:pt idx="301">
                  <c:v>-24.909999999999997</c:v>
                </c:pt>
                <c:pt idx="302">
                  <c:v>-8.6</c:v>
                </c:pt>
                <c:pt idx="303">
                  <c:v>-45.96</c:v>
                </c:pt>
                <c:pt idx="304">
                  <c:v>-3.47</c:v>
                </c:pt>
                <c:pt idx="305">
                  <c:v>-35.6</c:v>
                </c:pt>
                <c:pt idx="306">
                  <c:v>-5.21</c:v>
                </c:pt>
                <c:pt idx="307">
                  <c:v>-294</c:v>
                </c:pt>
                <c:pt idx="308">
                  <c:v>-57.75</c:v>
                </c:pt>
                <c:pt idx="309">
                  <c:v>-13.95</c:v>
                </c:pt>
                <c:pt idx="310">
                  <c:v>-7.99</c:v>
                </c:pt>
                <c:pt idx="311">
                  <c:v>-33.799999999999997</c:v>
                </c:pt>
                <c:pt idx="312">
                  <c:v>-110</c:v>
                </c:pt>
                <c:pt idx="313">
                  <c:v>-560</c:v>
                </c:pt>
                <c:pt idx="314">
                  <c:v>-21.78</c:v>
                </c:pt>
                <c:pt idx="315">
                  <c:v>-4.5</c:v>
                </c:pt>
                <c:pt idx="316">
                  <c:v>-37.56</c:v>
                </c:pt>
                <c:pt idx="317">
                  <c:v>-74</c:v>
                </c:pt>
                <c:pt idx="318">
                  <c:v>-146.63</c:v>
                </c:pt>
                <c:pt idx="319">
                  <c:v>-8.92</c:v>
                </c:pt>
                <c:pt idx="320">
                  <c:v>-23.38</c:v>
                </c:pt>
                <c:pt idx="321">
                  <c:v>-11.55</c:v>
                </c:pt>
                <c:pt idx="322">
                  <c:v>-13.1</c:v>
                </c:pt>
                <c:pt idx="323">
                  <c:v>-18.13</c:v>
                </c:pt>
                <c:pt idx="324">
                  <c:v>-5.5</c:v>
                </c:pt>
                <c:pt idx="325">
                  <c:v>-3.5</c:v>
                </c:pt>
                <c:pt idx="326">
                  <c:v>-36.1</c:v>
                </c:pt>
                <c:pt idx="327">
                  <c:v>-2.7</c:v>
                </c:pt>
                <c:pt idx="328">
                  <c:v>-7.98</c:v>
                </c:pt>
                <c:pt idx="329">
                  <c:v>-30.3</c:v>
                </c:pt>
                <c:pt idx="330">
                  <c:v>-32.9</c:v>
                </c:pt>
                <c:pt idx="331">
                  <c:v>-7.2</c:v>
                </c:pt>
                <c:pt idx="332">
                  <c:v>-2.5</c:v>
                </c:pt>
                <c:pt idx="333">
                  <c:v>-41.1</c:v>
                </c:pt>
                <c:pt idx="334">
                  <c:v>-6.3</c:v>
                </c:pt>
                <c:pt idx="335">
                  <c:v>-1.1000000000000001</c:v>
                </c:pt>
                <c:pt idx="336">
                  <c:v>-22.88</c:v>
                </c:pt>
                <c:pt idx="337">
                  <c:v>-18.989999999999998</c:v>
                </c:pt>
                <c:pt idx="338">
                  <c:v>-2.99</c:v>
                </c:pt>
                <c:pt idx="339">
                  <c:v>-0.9</c:v>
                </c:pt>
                <c:pt idx="340">
                  <c:v>-7</c:v>
                </c:pt>
                <c:pt idx="341">
                  <c:v>-1.65</c:v>
                </c:pt>
                <c:pt idx="342">
                  <c:v>-1.99</c:v>
                </c:pt>
                <c:pt idx="343">
                  <c:v>-5.55</c:v>
                </c:pt>
                <c:pt idx="344">
                  <c:v>-4</c:v>
                </c:pt>
                <c:pt idx="345">
                  <c:v>-2</c:v>
                </c:pt>
                <c:pt idx="346">
                  <c:v>-26.7</c:v>
                </c:pt>
                <c:pt idx="347">
                  <c:v>-22.78</c:v>
                </c:pt>
                <c:pt idx="348">
                  <c:v>-3.9</c:v>
                </c:pt>
                <c:pt idx="349">
                  <c:v>-56.61</c:v>
                </c:pt>
                <c:pt idx="350">
                  <c:v>-34.75</c:v>
                </c:pt>
                <c:pt idx="351">
                  <c:v>-54.03</c:v>
                </c:pt>
                <c:pt idx="352">
                  <c:v>-3.4</c:v>
                </c:pt>
                <c:pt idx="353">
                  <c:v>-12.4</c:v>
                </c:pt>
                <c:pt idx="354">
                  <c:v>-26.78</c:v>
                </c:pt>
                <c:pt idx="355">
                  <c:v>-19.600000000000001</c:v>
                </c:pt>
                <c:pt idx="356">
                  <c:v>-28.79</c:v>
                </c:pt>
                <c:pt idx="357">
                  <c:v>-5.69</c:v>
                </c:pt>
                <c:pt idx="358">
                  <c:v>-94.74</c:v>
                </c:pt>
                <c:pt idx="359">
                  <c:v>-900</c:v>
                </c:pt>
                <c:pt idx="360">
                  <c:v>-16</c:v>
                </c:pt>
                <c:pt idx="361">
                  <c:v>-3.59</c:v>
                </c:pt>
                <c:pt idx="362">
                  <c:v>-36.979999999999997</c:v>
                </c:pt>
                <c:pt idx="363">
                  <c:v>-1.8</c:v>
                </c:pt>
                <c:pt idx="364">
                  <c:v>-23.94</c:v>
                </c:pt>
                <c:pt idx="365">
                  <c:v>-11.98</c:v>
                </c:pt>
                <c:pt idx="366">
                  <c:v>-19.190000000000001</c:v>
                </c:pt>
                <c:pt idx="367">
                  <c:v>-3.1</c:v>
                </c:pt>
                <c:pt idx="368">
                  <c:v>-68.02</c:v>
                </c:pt>
                <c:pt idx="369">
                  <c:v>-19.989999999999998</c:v>
                </c:pt>
                <c:pt idx="370">
                  <c:v>-800</c:v>
                </c:pt>
                <c:pt idx="371">
                  <c:v>-25.04</c:v>
                </c:pt>
                <c:pt idx="372">
                  <c:v>-14.08</c:v>
                </c:pt>
                <c:pt idx="373">
                  <c:v>-0.9</c:v>
                </c:pt>
                <c:pt idx="374">
                  <c:v>-74.89</c:v>
                </c:pt>
                <c:pt idx="375">
                  <c:v>-9.1999999999999993</c:v>
                </c:pt>
                <c:pt idx="376">
                  <c:v>-23.55</c:v>
                </c:pt>
                <c:pt idx="377">
                  <c:v>-21.8</c:v>
                </c:pt>
                <c:pt idx="378">
                  <c:v>-11.8</c:v>
                </c:pt>
                <c:pt idx="379">
                  <c:v>-12</c:v>
                </c:pt>
                <c:pt idx="380">
                  <c:v>-25.65</c:v>
                </c:pt>
                <c:pt idx="381">
                  <c:v>-6.9</c:v>
                </c:pt>
                <c:pt idx="382">
                  <c:v>-2</c:v>
                </c:pt>
                <c:pt idx="383">
                  <c:v>-8</c:v>
                </c:pt>
                <c:pt idx="384">
                  <c:v>-11</c:v>
                </c:pt>
                <c:pt idx="385">
                  <c:v>-1200</c:v>
                </c:pt>
                <c:pt idx="386">
                  <c:v>-5.86</c:v>
                </c:pt>
                <c:pt idx="387">
                  <c:v>-1.1499999999999999</c:v>
                </c:pt>
                <c:pt idx="388">
                  <c:v>-7</c:v>
                </c:pt>
                <c:pt idx="389">
                  <c:v>-5.4</c:v>
                </c:pt>
                <c:pt idx="390">
                  <c:v>-12.6</c:v>
                </c:pt>
                <c:pt idx="391">
                  <c:v>-5</c:v>
                </c:pt>
                <c:pt idx="392">
                  <c:v>-16.5</c:v>
                </c:pt>
                <c:pt idx="393">
                  <c:v>-40.700000000000003</c:v>
                </c:pt>
                <c:pt idx="394">
                  <c:v>-12</c:v>
                </c:pt>
                <c:pt idx="395">
                  <c:v>-45.99</c:v>
                </c:pt>
                <c:pt idx="396">
                  <c:v>-25.95</c:v>
                </c:pt>
                <c:pt idx="397">
                  <c:v>-21.8</c:v>
                </c:pt>
                <c:pt idx="398">
                  <c:v>-2</c:v>
                </c:pt>
                <c:pt idx="399">
                  <c:v>-27.549999999999997</c:v>
                </c:pt>
                <c:pt idx="400">
                  <c:v>-20.66</c:v>
                </c:pt>
                <c:pt idx="401">
                  <c:v>-773.52</c:v>
                </c:pt>
                <c:pt idx="402">
                  <c:v>-900</c:v>
                </c:pt>
                <c:pt idx="403">
                  <c:v>-1.4</c:v>
                </c:pt>
                <c:pt idx="404">
                  <c:v>-5.86</c:v>
                </c:pt>
                <c:pt idx="405">
                  <c:v>-8.6</c:v>
                </c:pt>
                <c:pt idx="406">
                  <c:v>-8.4499999999999993</c:v>
                </c:pt>
                <c:pt idx="407">
                  <c:v>-2.5</c:v>
                </c:pt>
                <c:pt idx="408">
                  <c:v>-0.9</c:v>
                </c:pt>
                <c:pt idx="409">
                  <c:v>-12.45</c:v>
                </c:pt>
                <c:pt idx="410">
                  <c:v>-12.45</c:v>
                </c:pt>
                <c:pt idx="411">
                  <c:v>-23.09</c:v>
                </c:pt>
                <c:pt idx="412">
                  <c:v>-2.63</c:v>
                </c:pt>
                <c:pt idx="413">
                  <c:v>-3.91</c:v>
                </c:pt>
                <c:pt idx="414">
                  <c:v>-7.49</c:v>
                </c:pt>
                <c:pt idx="415">
                  <c:v>-2.2400000000000002</c:v>
                </c:pt>
                <c:pt idx="416">
                  <c:v>-1.35</c:v>
                </c:pt>
                <c:pt idx="417">
                  <c:v>-2.1</c:v>
                </c:pt>
                <c:pt idx="418">
                  <c:v>-23.82</c:v>
                </c:pt>
                <c:pt idx="419">
                  <c:v>-5.25</c:v>
                </c:pt>
                <c:pt idx="420">
                  <c:v>-3</c:v>
                </c:pt>
                <c:pt idx="421">
                  <c:v>-19.57</c:v>
                </c:pt>
                <c:pt idx="422">
                  <c:v>-7.3</c:v>
                </c:pt>
                <c:pt idx="423">
                  <c:v>-1.8</c:v>
                </c:pt>
                <c:pt idx="424">
                  <c:v>-400</c:v>
                </c:pt>
                <c:pt idx="425">
                  <c:v>-11.25</c:v>
                </c:pt>
                <c:pt idx="426">
                  <c:v>-2.35</c:v>
                </c:pt>
                <c:pt idx="427">
                  <c:v>-12.6</c:v>
                </c:pt>
                <c:pt idx="428">
                  <c:v>-7.99</c:v>
                </c:pt>
                <c:pt idx="429">
                  <c:v>-10.15</c:v>
                </c:pt>
                <c:pt idx="430">
                  <c:v>-13.65</c:v>
                </c:pt>
                <c:pt idx="431">
                  <c:v>-21</c:v>
                </c:pt>
                <c:pt idx="432">
                  <c:v>-0.01</c:v>
                </c:pt>
                <c:pt idx="433">
                  <c:v>-2.9</c:v>
                </c:pt>
                <c:pt idx="434">
                  <c:v>-71.989999999999995</c:v>
                </c:pt>
                <c:pt idx="435">
                  <c:v>-1.75</c:v>
                </c:pt>
                <c:pt idx="436">
                  <c:v>-74</c:v>
                </c:pt>
                <c:pt idx="437">
                  <c:v>-14.99</c:v>
                </c:pt>
                <c:pt idx="438">
                  <c:v>-5.7</c:v>
                </c:pt>
                <c:pt idx="439">
                  <c:v>-87.97</c:v>
                </c:pt>
                <c:pt idx="440">
                  <c:v>-29.9</c:v>
                </c:pt>
                <c:pt idx="441">
                  <c:v>-19.13</c:v>
                </c:pt>
                <c:pt idx="442">
                  <c:v>-8.1199999999999992</c:v>
                </c:pt>
                <c:pt idx="443">
                  <c:v>-54.1</c:v>
                </c:pt>
                <c:pt idx="444">
                  <c:v>-49.4</c:v>
                </c:pt>
                <c:pt idx="445">
                  <c:v>-5.09</c:v>
                </c:pt>
                <c:pt idx="446">
                  <c:v>-21.5</c:v>
                </c:pt>
                <c:pt idx="447">
                  <c:v>-7.81</c:v>
                </c:pt>
                <c:pt idx="448">
                  <c:v>-12</c:v>
                </c:pt>
                <c:pt idx="449">
                  <c:v>-3.34</c:v>
                </c:pt>
                <c:pt idx="450">
                  <c:v>-65.8</c:v>
                </c:pt>
                <c:pt idx="451">
                  <c:v>-10.45</c:v>
                </c:pt>
                <c:pt idx="452">
                  <c:v>-22.73</c:v>
                </c:pt>
                <c:pt idx="453">
                  <c:v>-16</c:v>
                </c:pt>
                <c:pt idx="454">
                  <c:v>-23.4</c:v>
                </c:pt>
                <c:pt idx="455">
                  <c:v>-3</c:v>
                </c:pt>
                <c:pt idx="456">
                  <c:v>-36.270000000000003</c:v>
                </c:pt>
                <c:pt idx="457">
                  <c:v>-33.549999999999997</c:v>
                </c:pt>
                <c:pt idx="458">
                  <c:v>-2.6</c:v>
                </c:pt>
                <c:pt idx="459">
                  <c:v>-21.8</c:v>
                </c:pt>
                <c:pt idx="460">
                  <c:v>-2.99</c:v>
                </c:pt>
                <c:pt idx="461">
                  <c:v>-2</c:v>
                </c:pt>
                <c:pt idx="462">
                  <c:v>-30.3</c:v>
                </c:pt>
                <c:pt idx="463">
                  <c:v>-17.09</c:v>
                </c:pt>
                <c:pt idx="464">
                  <c:v>-25.62</c:v>
                </c:pt>
                <c:pt idx="465">
                  <c:v>-1.8</c:v>
                </c:pt>
                <c:pt idx="466">
                  <c:v>-25</c:v>
                </c:pt>
                <c:pt idx="467">
                  <c:v>-24.43</c:v>
                </c:pt>
                <c:pt idx="468">
                  <c:v>-1.75</c:v>
                </c:pt>
                <c:pt idx="469">
                  <c:v>-24.68</c:v>
                </c:pt>
                <c:pt idx="470">
                  <c:v>-900</c:v>
                </c:pt>
                <c:pt idx="471">
                  <c:v>-12.6</c:v>
                </c:pt>
                <c:pt idx="472">
                  <c:v>-25.1</c:v>
                </c:pt>
                <c:pt idx="473">
                  <c:v>-3.79</c:v>
                </c:pt>
                <c:pt idx="474">
                  <c:v>-56.61</c:v>
                </c:pt>
                <c:pt idx="475">
                  <c:v>-31.35</c:v>
                </c:pt>
                <c:pt idx="476">
                  <c:v>-68.319999999999993</c:v>
                </c:pt>
                <c:pt idx="477">
                  <c:v>-94.74</c:v>
                </c:pt>
                <c:pt idx="478">
                  <c:v>-17.149999999999999</c:v>
                </c:pt>
                <c:pt idx="479">
                  <c:v>-54.73</c:v>
                </c:pt>
                <c:pt idx="480">
                  <c:v>-19.600000000000001</c:v>
                </c:pt>
                <c:pt idx="481">
                  <c:v>-3.35</c:v>
                </c:pt>
                <c:pt idx="482">
                  <c:v>-35.31</c:v>
                </c:pt>
                <c:pt idx="483">
                  <c:v>-8</c:v>
                </c:pt>
                <c:pt idx="484">
                  <c:v>-5</c:v>
                </c:pt>
                <c:pt idx="485">
                  <c:v>-10.1</c:v>
                </c:pt>
                <c:pt idx="486">
                  <c:v>-32.630000000000003</c:v>
                </c:pt>
                <c:pt idx="487">
                  <c:v>-7.81</c:v>
                </c:pt>
                <c:pt idx="488">
                  <c:v>-21.8</c:v>
                </c:pt>
                <c:pt idx="489">
                  <c:v>-24.1</c:v>
                </c:pt>
                <c:pt idx="490">
                  <c:v>-47.43</c:v>
                </c:pt>
                <c:pt idx="491">
                  <c:v>-6.2</c:v>
                </c:pt>
                <c:pt idx="492">
                  <c:v>-14.95</c:v>
                </c:pt>
                <c:pt idx="493">
                  <c:v>-41.85</c:v>
                </c:pt>
                <c:pt idx="494">
                  <c:v>-5.99</c:v>
                </c:pt>
                <c:pt idx="495">
                  <c:v>-1.8</c:v>
                </c:pt>
                <c:pt idx="496">
                  <c:v>-80.02</c:v>
                </c:pt>
                <c:pt idx="497">
                  <c:v>-26.97</c:v>
                </c:pt>
                <c:pt idx="498">
                  <c:v>-21.8</c:v>
                </c:pt>
                <c:pt idx="499">
                  <c:v>-1300</c:v>
                </c:pt>
                <c:pt idx="500">
                  <c:v>-4.0999999999999996</c:v>
                </c:pt>
                <c:pt idx="501">
                  <c:v>-15.6</c:v>
                </c:pt>
                <c:pt idx="502">
                  <c:v>-9.85</c:v>
                </c:pt>
                <c:pt idx="503">
                  <c:v>-45.05</c:v>
                </c:pt>
                <c:pt idx="504">
                  <c:v>-2.2999999999999998</c:v>
                </c:pt>
                <c:pt idx="505">
                  <c:v>-11.5</c:v>
                </c:pt>
                <c:pt idx="506">
                  <c:v>-5.6</c:v>
                </c:pt>
                <c:pt idx="507">
                  <c:v>-27.5</c:v>
                </c:pt>
                <c:pt idx="508">
                  <c:v>-773.52</c:v>
                </c:pt>
                <c:pt idx="509">
                  <c:v>-27</c:v>
                </c:pt>
                <c:pt idx="510">
                  <c:v>-44.1</c:v>
                </c:pt>
                <c:pt idx="511">
                  <c:v>-6.9</c:v>
                </c:pt>
                <c:pt idx="512">
                  <c:v>-6.1</c:v>
                </c:pt>
                <c:pt idx="513">
                  <c:v>-29.7</c:v>
                </c:pt>
                <c:pt idx="514">
                  <c:v>-24.7</c:v>
                </c:pt>
                <c:pt idx="515">
                  <c:v>-21.44</c:v>
                </c:pt>
                <c:pt idx="516">
                  <c:v>-5.7</c:v>
                </c:pt>
                <c:pt idx="517">
                  <c:v>-3.5</c:v>
                </c:pt>
                <c:pt idx="518">
                  <c:v>-22.34</c:v>
                </c:pt>
                <c:pt idx="519">
                  <c:v>-27.4</c:v>
                </c:pt>
                <c:pt idx="520">
                  <c:v>-1.28</c:v>
                </c:pt>
                <c:pt idx="521">
                  <c:v>-4</c:v>
                </c:pt>
                <c:pt idx="522">
                  <c:v>-70.599999999999994</c:v>
                </c:pt>
                <c:pt idx="523">
                  <c:v>-6.6</c:v>
                </c:pt>
                <c:pt idx="524">
                  <c:v>-8.42</c:v>
                </c:pt>
                <c:pt idx="525">
                  <c:v>-5.55</c:v>
                </c:pt>
                <c:pt idx="526">
                  <c:v>-12.2</c:v>
                </c:pt>
                <c:pt idx="527">
                  <c:v>-14.61</c:v>
                </c:pt>
                <c:pt idx="528">
                  <c:v>-21</c:v>
                </c:pt>
                <c:pt idx="529">
                  <c:v>-54.3</c:v>
                </c:pt>
                <c:pt idx="530">
                  <c:v>-10.35</c:v>
                </c:pt>
                <c:pt idx="531">
                  <c:v>-7.99</c:v>
                </c:pt>
                <c:pt idx="532">
                  <c:v>-9.76</c:v>
                </c:pt>
                <c:pt idx="533">
                  <c:v>-17.21</c:v>
                </c:pt>
                <c:pt idx="534">
                  <c:v>-79.83</c:v>
                </c:pt>
                <c:pt idx="535">
                  <c:v>-7.42</c:v>
                </c:pt>
                <c:pt idx="536">
                  <c:v>-3.2</c:v>
                </c:pt>
                <c:pt idx="537">
                  <c:v>-62.2</c:v>
                </c:pt>
                <c:pt idx="538">
                  <c:v>-14</c:v>
                </c:pt>
                <c:pt idx="539">
                  <c:v>-2.4</c:v>
                </c:pt>
                <c:pt idx="540">
                  <c:v>-1.3</c:v>
                </c:pt>
                <c:pt idx="541">
                  <c:v>-13.3</c:v>
                </c:pt>
                <c:pt idx="542">
                  <c:v>-74</c:v>
                </c:pt>
                <c:pt idx="543">
                  <c:v>-21</c:v>
                </c:pt>
                <c:pt idx="544">
                  <c:v>-2.94</c:v>
                </c:pt>
                <c:pt idx="545">
                  <c:v>-9.84</c:v>
                </c:pt>
                <c:pt idx="546">
                  <c:v>-8.61</c:v>
                </c:pt>
                <c:pt idx="547">
                  <c:v>-17.95</c:v>
                </c:pt>
                <c:pt idx="548">
                  <c:v>-0.28999999999999998</c:v>
                </c:pt>
                <c:pt idx="549">
                  <c:v>-7.62</c:v>
                </c:pt>
                <c:pt idx="550">
                  <c:v>-3.4</c:v>
                </c:pt>
                <c:pt idx="551">
                  <c:v>-11.37</c:v>
                </c:pt>
                <c:pt idx="552">
                  <c:v>-6.12</c:v>
                </c:pt>
                <c:pt idx="553">
                  <c:v>-100</c:v>
                </c:pt>
                <c:pt idx="554">
                  <c:v>-2.99</c:v>
                </c:pt>
                <c:pt idx="555">
                  <c:v>-4</c:v>
                </c:pt>
                <c:pt idx="556">
                  <c:v>-7.65</c:v>
                </c:pt>
                <c:pt idx="557">
                  <c:v>-14.95</c:v>
                </c:pt>
                <c:pt idx="558">
                  <c:v>-0.22</c:v>
                </c:pt>
                <c:pt idx="559">
                  <c:v>-56.61</c:v>
                </c:pt>
                <c:pt idx="560">
                  <c:v>-31.15</c:v>
                </c:pt>
                <c:pt idx="561">
                  <c:v>-68.319999999999993</c:v>
                </c:pt>
                <c:pt idx="562">
                  <c:v>-3</c:v>
                </c:pt>
                <c:pt idx="563">
                  <c:v>-0.7</c:v>
                </c:pt>
                <c:pt idx="564">
                  <c:v>-94.74</c:v>
                </c:pt>
                <c:pt idx="565">
                  <c:v>-900</c:v>
                </c:pt>
                <c:pt idx="566">
                  <c:v>-11.25</c:v>
                </c:pt>
                <c:pt idx="567">
                  <c:v>-13.4</c:v>
                </c:pt>
                <c:pt idx="568">
                  <c:v>-12.9</c:v>
                </c:pt>
                <c:pt idx="569">
                  <c:v>-6</c:v>
                </c:pt>
                <c:pt idx="570">
                  <c:v>-1.99</c:v>
                </c:pt>
                <c:pt idx="571">
                  <c:v>-44.2</c:v>
                </c:pt>
                <c:pt idx="572">
                  <c:v>-33.56</c:v>
                </c:pt>
                <c:pt idx="573">
                  <c:v>-32.9</c:v>
                </c:pt>
                <c:pt idx="574">
                  <c:v>-8.4499999999999993</c:v>
                </c:pt>
                <c:pt idx="575">
                  <c:v>-3</c:v>
                </c:pt>
                <c:pt idx="576">
                  <c:v>-1500</c:v>
                </c:pt>
                <c:pt idx="577">
                  <c:v>-0.9</c:v>
                </c:pt>
                <c:pt idx="578">
                  <c:v>-12.2</c:v>
                </c:pt>
                <c:pt idx="579">
                  <c:v>-4</c:v>
                </c:pt>
                <c:pt idx="580">
                  <c:v>-21</c:v>
                </c:pt>
                <c:pt idx="581">
                  <c:v>-43.6</c:v>
                </c:pt>
                <c:pt idx="582">
                  <c:v>-0.9</c:v>
                </c:pt>
                <c:pt idx="583">
                  <c:v>-2.5</c:v>
                </c:pt>
                <c:pt idx="584">
                  <c:v>-11.84</c:v>
                </c:pt>
                <c:pt idx="585">
                  <c:v>-17.2</c:v>
                </c:pt>
                <c:pt idx="586">
                  <c:v>-16</c:v>
                </c:pt>
                <c:pt idx="587">
                  <c:v>-18.55</c:v>
                </c:pt>
                <c:pt idx="588">
                  <c:v>-11.5</c:v>
                </c:pt>
                <c:pt idx="589">
                  <c:v>-3.3</c:v>
                </c:pt>
                <c:pt idx="590">
                  <c:v>-4.0999999999999996</c:v>
                </c:pt>
                <c:pt idx="591">
                  <c:v>-73.37</c:v>
                </c:pt>
                <c:pt idx="592">
                  <c:v>-3.5</c:v>
                </c:pt>
                <c:pt idx="593">
                  <c:v>-47.95</c:v>
                </c:pt>
                <c:pt idx="594">
                  <c:v>-4</c:v>
                </c:pt>
                <c:pt idx="595">
                  <c:v>-2.1</c:v>
                </c:pt>
                <c:pt idx="596">
                  <c:v>-15.5</c:v>
                </c:pt>
                <c:pt idx="597">
                  <c:v>-101.75</c:v>
                </c:pt>
                <c:pt idx="598">
                  <c:v>-29</c:v>
                </c:pt>
                <c:pt idx="599">
                  <c:v>-5</c:v>
                </c:pt>
                <c:pt idx="600">
                  <c:v>-18.97</c:v>
                </c:pt>
                <c:pt idx="601">
                  <c:v>-16.91</c:v>
                </c:pt>
                <c:pt idx="602">
                  <c:v>-4.4400000000000004</c:v>
                </c:pt>
                <c:pt idx="603">
                  <c:v>-4.2</c:v>
                </c:pt>
                <c:pt idx="604">
                  <c:v>-2.7</c:v>
                </c:pt>
                <c:pt idx="605">
                  <c:v>-137.99</c:v>
                </c:pt>
                <c:pt idx="606">
                  <c:v>-16.25</c:v>
                </c:pt>
                <c:pt idx="607">
                  <c:v>-1.1499999999999999</c:v>
                </c:pt>
                <c:pt idx="608">
                  <c:v>-0.9</c:v>
                </c:pt>
                <c:pt idx="609">
                  <c:v>-773.52</c:v>
                </c:pt>
                <c:pt idx="610">
                  <c:v>-25</c:v>
                </c:pt>
                <c:pt idx="611">
                  <c:v>-4.75</c:v>
                </c:pt>
                <c:pt idx="612">
                  <c:v>-1.3</c:v>
                </c:pt>
                <c:pt idx="613">
                  <c:v>-10.5</c:v>
                </c:pt>
                <c:pt idx="614">
                  <c:v>-21</c:v>
                </c:pt>
                <c:pt idx="615">
                  <c:v>-1.49</c:v>
                </c:pt>
                <c:pt idx="616">
                  <c:v>-1.98</c:v>
                </c:pt>
                <c:pt idx="617">
                  <c:v>-11.27</c:v>
                </c:pt>
                <c:pt idx="618">
                  <c:v>-6.95</c:v>
                </c:pt>
                <c:pt idx="619">
                  <c:v>-24</c:v>
                </c:pt>
                <c:pt idx="620">
                  <c:v>-400</c:v>
                </c:pt>
                <c:pt idx="621">
                  <c:v>-4.24</c:v>
                </c:pt>
                <c:pt idx="622">
                  <c:v>-50</c:v>
                </c:pt>
                <c:pt idx="623">
                  <c:v>-7.4</c:v>
                </c:pt>
                <c:pt idx="624">
                  <c:v>-16.8</c:v>
                </c:pt>
                <c:pt idx="625">
                  <c:v>-19.36</c:v>
                </c:pt>
                <c:pt idx="626">
                  <c:v>-5</c:v>
                </c:pt>
                <c:pt idx="627">
                  <c:v>-4</c:v>
                </c:pt>
                <c:pt idx="628">
                  <c:v>-12</c:v>
                </c:pt>
                <c:pt idx="629">
                  <c:v>-4.18</c:v>
                </c:pt>
                <c:pt idx="630">
                  <c:v>-11</c:v>
                </c:pt>
                <c:pt idx="631">
                  <c:v>-9.6</c:v>
                </c:pt>
                <c:pt idx="632">
                  <c:v>-7.99</c:v>
                </c:pt>
                <c:pt idx="633">
                  <c:v>-13</c:v>
                </c:pt>
                <c:pt idx="634">
                  <c:v>-400</c:v>
                </c:pt>
                <c:pt idx="635">
                  <c:v>-1.3</c:v>
                </c:pt>
                <c:pt idx="636">
                  <c:v>-69.28</c:v>
                </c:pt>
                <c:pt idx="637">
                  <c:v>-2.4</c:v>
                </c:pt>
                <c:pt idx="638">
                  <c:v>-21</c:v>
                </c:pt>
                <c:pt idx="639">
                  <c:v>-74.459999999999994</c:v>
                </c:pt>
                <c:pt idx="640">
                  <c:v>-2.1</c:v>
                </c:pt>
                <c:pt idx="641">
                  <c:v>-7.14</c:v>
                </c:pt>
                <c:pt idx="642">
                  <c:v>-9.5299999999999994</c:v>
                </c:pt>
                <c:pt idx="643">
                  <c:v>-5.6</c:v>
                </c:pt>
                <c:pt idx="644">
                  <c:v>-40.200000000000003</c:v>
                </c:pt>
                <c:pt idx="645">
                  <c:v>-1.96</c:v>
                </c:pt>
                <c:pt idx="646">
                  <c:v>-3.4</c:v>
                </c:pt>
                <c:pt idx="647">
                  <c:v>-19.97</c:v>
                </c:pt>
                <c:pt idx="648">
                  <c:v>-18.770000000000003</c:v>
                </c:pt>
                <c:pt idx="649">
                  <c:v>-15.59</c:v>
                </c:pt>
                <c:pt idx="650">
                  <c:v>-13.8</c:v>
                </c:pt>
                <c:pt idx="651">
                  <c:v>-3.19</c:v>
                </c:pt>
                <c:pt idx="652">
                  <c:v>-41.89</c:v>
                </c:pt>
                <c:pt idx="653">
                  <c:v>-1.3</c:v>
                </c:pt>
                <c:pt idx="654">
                  <c:v>-1.3</c:v>
                </c:pt>
                <c:pt idx="655">
                  <c:v>-16.45</c:v>
                </c:pt>
                <c:pt idx="656">
                  <c:v>-1.8</c:v>
                </c:pt>
                <c:pt idx="657">
                  <c:v>-56.61</c:v>
                </c:pt>
                <c:pt idx="658">
                  <c:v>-30.95</c:v>
                </c:pt>
                <c:pt idx="659">
                  <c:v>-68.319999999999993</c:v>
                </c:pt>
                <c:pt idx="660">
                  <c:v>-12.1</c:v>
                </c:pt>
                <c:pt idx="661">
                  <c:v>-5.5</c:v>
                </c:pt>
                <c:pt idx="662">
                  <c:v>-18.8</c:v>
                </c:pt>
                <c:pt idx="663">
                  <c:v>-1.9</c:v>
                </c:pt>
                <c:pt idx="664">
                  <c:v>-24.35</c:v>
                </c:pt>
                <c:pt idx="665">
                  <c:v>-94.74</c:v>
                </c:pt>
                <c:pt idx="666">
                  <c:v>-800</c:v>
                </c:pt>
                <c:pt idx="667">
                  <c:v>-1500</c:v>
                </c:pt>
                <c:pt idx="668">
                  <c:v>-64.69</c:v>
                </c:pt>
                <c:pt idx="669">
                  <c:v>-100.13</c:v>
                </c:pt>
                <c:pt idx="670">
                  <c:v>-18.41</c:v>
                </c:pt>
                <c:pt idx="671">
                  <c:v>-12.97</c:v>
                </c:pt>
                <c:pt idx="672">
                  <c:v>-42.76</c:v>
                </c:pt>
                <c:pt idx="673">
                  <c:v>-12.7</c:v>
                </c:pt>
                <c:pt idx="674">
                  <c:v>-14.1</c:v>
                </c:pt>
                <c:pt idx="675">
                  <c:v>-15.1</c:v>
                </c:pt>
                <c:pt idx="676">
                  <c:v>-1.5</c:v>
                </c:pt>
                <c:pt idx="677">
                  <c:v>-900</c:v>
                </c:pt>
                <c:pt idx="678">
                  <c:v>-320</c:v>
                </c:pt>
                <c:pt idx="679">
                  <c:v>-12.6</c:v>
                </c:pt>
                <c:pt idx="680">
                  <c:v>-9.49</c:v>
                </c:pt>
                <c:pt idx="681">
                  <c:v>-1.3</c:v>
                </c:pt>
                <c:pt idx="682">
                  <c:v>-29.7</c:v>
                </c:pt>
                <c:pt idx="683">
                  <c:v>-21</c:v>
                </c:pt>
                <c:pt idx="684">
                  <c:v>-1.1499999999999999</c:v>
                </c:pt>
                <c:pt idx="685">
                  <c:v>-0.9</c:v>
                </c:pt>
                <c:pt idx="686">
                  <c:v>-6.91</c:v>
                </c:pt>
                <c:pt idx="687">
                  <c:v>-19.7</c:v>
                </c:pt>
                <c:pt idx="688">
                  <c:v>-12.12</c:v>
                </c:pt>
                <c:pt idx="689">
                  <c:v>-39.93</c:v>
                </c:pt>
                <c:pt idx="690">
                  <c:v>-6.24</c:v>
                </c:pt>
                <c:pt idx="691">
                  <c:v>-15.4</c:v>
                </c:pt>
                <c:pt idx="692">
                  <c:v>-43.6</c:v>
                </c:pt>
                <c:pt idx="693">
                  <c:v>-1.3</c:v>
                </c:pt>
                <c:pt idx="694">
                  <c:v>-1.3</c:v>
                </c:pt>
                <c:pt idx="695">
                  <c:v>-4</c:v>
                </c:pt>
                <c:pt idx="696">
                  <c:v>-18.850000000000001</c:v>
                </c:pt>
                <c:pt idx="697">
                  <c:v>-225.86</c:v>
                </c:pt>
                <c:pt idx="698">
                  <c:v>-324.27999999999997</c:v>
                </c:pt>
                <c:pt idx="699">
                  <c:v>-1.7</c:v>
                </c:pt>
                <c:pt idx="700">
                  <c:v>-5.81</c:v>
                </c:pt>
                <c:pt idx="701">
                  <c:v>-1.3</c:v>
                </c:pt>
                <c:pt idx="702">
                  <c:v>-773.52</c:v>
                </c:pt>
                <c:pt idx="703">
                  <c:v>-2.95</c:v>
                </c:pt>
                <c:pt idx="704">
                  <c:v>-4</c:v>
                </c:pt>
                <c:pt idx="705">
                  <c:v>-17.920000000000002</c:v>
                </c:pt>
                <c:pt idx="706">
                  <c:v>-15.5</c:v>
                </c:pt>
                <c:pt idx="707">
                  <c:v>-14.8</c:v>
                </c:pt>
                <c:pt idx="708">
                  <c:v>-11.04</c:v>
                </c:pt>
                <c:pt idx="709">
                  <c:v>-17.68</c:v>
                </c:pt>
                <c:pt idx="710">
                  <c:v>-83.73</c:v>
                </c:pt>
                <c:pt idx="711">
                  <c:v>-7.52</c:v>
                </c:pt>
                <c:pt idx="712">
                  <c:v>-2</c:v>
                </c:pt>
                <c:pt idx="713">
                  <c:v>-14.74</c:v>
                </c:pt>
                <c:pt idx="714">
                  <c:v>-2.2000000000000002</c:v>
                </c:pt>
                <c:pt idx="715">
                  <c:v>-16.5</c:v>
                </c:pt>
                <c:pt idx="716">
                  <c:v>-6</c:v>
                </c:pt>
                <c:pt idx="717">
                  <c:v>-15</c:v>
                </c:pt>
                <c:pt idx="718">
                  <c:v>-1</c:v>
                </c:pt>
                <c:pt idx="719">
                  <c:v>-1.3</c:v>
                </c:pt>
                <c:pt idx="720">
                  <c:v>-4</c:v>
                </c:pt>
                <c:pt idx="721">
                  <c:v>-25.95</c:v>
                </c:pt>
                <c:pt idx="722">
                  <c:v>-400</c:v>
                </c:pt>
                <c:pt idx="723">
                  <c:v>-2.25</c:v>
                </c:pt>
                <c:pt idx="724">
                  <c:v>-0.9</c:v>
                </c:pt>
                <c:pt idx="725">
                  <c:v>-7.99</c:v>
                </c:pt>
                <c:pt idx="726">
                  <c:v>-2</c:v>
                </c:pt>
                <c:pt idx="727">
                  <c:v>-1</c:v>
                </c:pt>
                <c:pt idx="728">
                  <c:v>-0.9</c:v>
                </c:pt>
                <c:pt idx="729">
                  <c:v>-8.6999999999999993</c:v>
                </c:pt>
                <c:pt idx="730">
                  <c:v>-3.95</c:v>
                </c:pt>
                <c:pt idx="731">
                  <c:v>-74</c:v>
                </c:pt>
                <c:pt idx="732">
                  <c:v>-9.77</c:v>
                </c:pt>
                <c:pt idx="733">
                  <c:v>-11.23</c:v>
                </c:pt>
                <c:pt idx="734">
                  <c:v>-21.2</c:v>
                </c:pt>
                <c:pt idx="735">
                  <c:v>-9</c:v>
                </c:pt>
                <c:pt idx="736">
                  <c:v>-12.5</c:v>
                </c:pt>
                <c:pt idx="737">
                  <c:v>-6.15</c:v>
                </c:pt>
                <c:pt idx="738">
                  <c:v>-1.4</c:v>
                </c:pt>
                <c:pt idx="739">
                  <c:v>-23.57</c:v>
                </c:pt>
                <c:pt idx="740">
                  <c:v>-2.8</c:v>
                </c:pt>
                <c:pt idx="741">
                  <c:v>-110.46</c:v>
                </c:pt>
                <c:pt idx="742">
                  <c:v>-12.5</c:v>
                </c:pt>
                <c:pt idx="743">
                  <c:v>-8</c:v>
                </c:pt>
                <c:pt idx="744">
                  <c:v>-35.5</c:v>
                </c:pt>
                <c:pt idx="745">
                  <c:v>-63</c:v>
                </c:pt>
                <c:pt idx="746">
                  <c:v>-10</c:v>
                </c:pt>
                <c:pt idx="747">
                  <c:v>-48</c:v>
                </c:pt>
                <c:pt idx="748">
                  <c:v>-16</c:v>
                </c:pt>
                <c:pt idx="749">
                  <c:v>-2</c:v>
                </c:pt>
                <c:pt idx="750">
                  <c:v>-9.5</c:v>
                </c:pt>
                <c:pt idx="751">
                  <c:v>-43</c:v>
                </c:pt>
                <c:pt idx="752">
                  <c:v>-3.34</c:v>
                </c:pt>
                <c:pt idx="753">
                  <c:v>-49.2</c:v>
                </c:pt>
                <c:pt idx="754">
                  <c:v>-8</c:v>
                </c:pt>
                <c:pt idx="755">
                  <c:v>-6.95</c:v>
                </c:pt>
                <c:pt idx="756">
                  <c:v>-2.9</c:v>
                </c:pt>
                <c:pt idx="757">
                  <c:v>-9.76</c:v>
                </c:pt>
                <c:pt idx="758">
                  <c:v>-9</c:v>
                </c:pt>
                <c:pt idx="759">
                  <c:v>-7.2</c:v>
                </c:pt>
                <c:pt idx="760">
                  <c:v>-5.6</c:v>
                </c:pt>
                <c:pt idx="761">
                  <c:v>-47.7</c:v>
                </c:pt>
                <c:pt idx="762">
                  <c:v>-5.4</c:v>
                </c:pt>
                <c:pt idx="763">
                  <c:v>-16.41</c:v>
                </c:pt>
                <c:pt idx="764">
                  <c:v>-10.6</c:v>
                </c:pt>
                <c:pt idx="765">
                  <c:v>-10</c:v>
                </c:pt>
                <c:pt idx="766">
                  <c:v>-3.5</c:v>
                </c:pt>
                <c:pt idx="767">
                  <c:v>-18.420000000000002</c:v>
                </c:pt>
                <c:pt idx="768">
                  <c:v>-900</c:v>
                </c:pt>
                <c:pt idx="769">
                  <c:v>-320</c:v>
                </c:pt>
                <c:pt idx="770">
                  <c:v>-38.39</c:v>
                </c:pt>
                <c:pt idx="771">
                  <c:v>-1.85</c:v>
                </c:pt>
                <c:pt idx="772">
                  <c:v>-20.02</c:v>
                </c:pt>
                <c:pt idx="773">
                  <c:v>-94.74</c:v>
                </c:pt>
                <c:pt idx="774">
                  <c:v>-133.07</c:v>
                </c:pt>
                <c:pt idx="775">
                  <c:v>-56.61</c:v>
                </c:pt>
                <c:pt idx="776">
                  <c:v>-30.75</c:v>
                </c:pt>
                <c:pt idx="777">
                  <c:v>-68.319999999999993</c:v>
                </c:pt>
                <c:pt idx="778">
                  <c:v>-3000</c:v>
                </c:pt>
                <c:pt idx="779">
                  <c:v>-1</c:v>
                </c:pt>
                <c:pt idx="780">
                  <c:v>-2.2999999999999998</c:v>
                </c:pt>
                <c:pt idx="781">
                  <c:v>-22.3</c:v>
                </c:pt>
                <c:pt idx="782">
                  <c:v>-1.49</c:v>
                </c:pt>
                <c:pt idx="783">
                  <c:v>-5.32</c:v>
                </c:pt>
                <c:pt idx="784">
                  <c:v>-1.75</c:v>
                </c:pt>
                <c:pt idx="785">
                  <c:v>-9.3000000000000007</c:v>
                </c:pt>
                <c:pt idx="786">
                  <c:v>-13.75</c:v>
                </c:pt>
                <c:pt idx="787">
                  <c:v>-2</c:v>
                </c:pt>
                <c:pt idx="788">
                  <c:v>-3.5</c:v>
                </c:pt>
                <c:pt idx="789">
                  <c:v>-3.2</c:v>
                </c:pt>
                <c:pt idx="790">
                  <c:v>-5.5</c:v>
                </c:pt>
                <c:pt idx="791">
                  <c:v>-3.5</c:v>
                </c:pt>
                <c:pt idx="792">
                  <c:v>-4</c:v>
                </c:pt>
                <c:pt idx="793">
                  <c:v>-15</c:v>
                </c:pt>
                <c:pt idx="794">
                  <c:v>-13.5</c:v>
                </c:pt>
                <c:pt idx="795">
                  <c:v>-8</c:v>
                </c:pt>
                <c:pt idx="796">
                  <c:v>-2.2999999999999998</c:v>
                </c:pt>
                <c:pt idx="797">
                  <c:v>-62.9</c:v>
                </c:pt>
                <c:pt idx="798">
                  <c:v>-19.899999999999999</c:v>
                </c:pt>
                <c:pt idx="799">
                  <c:v>-43.6</c:v>
                </c:pt>
                <c:pt idx="800">
                  <c:v>-34.619999999999997</c:v>
                </c:pt>
                <c:pt idx="801">
                  <c:v>-4</c:v>
                </c:pt>
                <c:pt idx="802">
                  <c:v>-4</c:v>
                </c:pt>
                <c:pt idx="803">
                  <c:v>-14.2</c:v>
                </c:pt>
                <c:pt idx="804">
                  <c:v>-4.8499999999999996</c:v>
                </c:pt>
                <c:pt idx="805">
                  <c:v>-5.88</c:v>
                </c:pt>
                <c:pt idx="806">
                  <c:v>-7.15</c:v>
                </c:pt>
                <c:pt idx="807">
                  <c:v>-12.99</c:v>
                </c:pt>
                <c:pt idx="808">
                  <c:v>-773.52</c:v>
                </c:pt>
                <c:pt idx="809">
                  <c:v>-12.15</c:v>
                </c:pt>
                <c:pt idx="810">
                  <c:v>-24.95</c:v>
                </c:pt>
                <c:pt idx="811">
                  <c:v>-12.52</c:v>
                </c:pt>
                <c:pt idx="812">
                  <c:v>-21.22</c:v>
                </c:pt>
                <c:pt idx="813">
                  <c:v>-88.91</c:v>
                </c:pt>
                <c:pt idx="814">
                  <c:v>-11.41</c:v>
                </c:pt>
                <c:pt idx="815">
                  <c:v>-1.33</c:v>
                </c:pt>
                <c:pt idx="816">
                  <c:v>-30.97</c:v>
                </c:pt>
                <c:pt idx="817">
                  <c:v>-3.29</c:v>
                </c:pt>
                <c:pt idx="818">
                  <c:v>-25.95</c:v>
                </c:pt>
                <c:pt idx="819">
                  <c:v>-4.4000000000000004</c:v>
                </c:pt>
                <c:pt idx="820">
                  <c:v>-6.6</c:v>
                </c:pt>
                <c:pt idx="821">
                  <c:v>-400</c:v>
                </c:pt>
                <c:pt idx="822">
                  <c:v>-1.85</c:v>
                </c:pt>
                <c:pt idx="823">
                  <c:v>-2.8</c:v>
                </c:pt>
                <c:pt idx="824">
                  <c:v>-178.5</c:v>
                </c:pt>
                <c:pt idx="825">
                  <c:v>-4.9000000000000004</c:v>
                </c:pt>
                <c:pt idx="826">
                  <c:v>-11.4</c:v>
                </c:pt>
                <c:pt idx="827">
                  <c:v>-33.5</c:v>
                </c:pt>
                <c:pt idx="828">
                  <c:v>-23.55</c:v>
                </c:pt>
                <c:pt idx="829">
                  <c:v>-16.850000000000001</c:v>
                </c:pt>
                <c:pt idx="830">
                  <c:v>-6</c:v>
                </c:pt>
                <c:pt idx="831">
                  <c:v>-22.92</c:v>
                </c:pt>
                <c:pt idx="832">
                  <c:v>-14.5</c:v>
                </c:pt>
                <c:pt idx="833">
                  <c:v>-6.25</c:v>
                </c:pt>
                <c:pt idx="834">
                  <c:v>-10.3</c:v>
                </c:pt>
                <c:pt idx="835">
                  <c:v>-18.3</c:v>
                </c:pt>
                <c:pt idx="836">
                  <c:v>-38.92</c:v>
                </c:pt>
                <c:pt idx="837">
                  <c:v>-15.18</c:v>
                </c:pt>
                <c:pt idx="838">
                  <c:v>-5.95</c:v>
                </c:pt>
                <c:pt idx="839">
                  <c:v>-15.95</c:v>
                </c:pt>
                <c:pt idx="840">
                  <c:v>-23.86</c:v>
                </c:pt>
                <c:pt idx="841">
                  <c:v>-2.65</c:v>
                </c:pt>
                <c:pt idx="842">
                  <c:v>-35.99</c:v>
                </c:pt>
                <c:pt idx="843">
                  <c:v>-5.6</c:v>
                </c:pt>
                <c:pt idx="844">
                  <c:v>-3.4</c:v>
                </c:pt>
                <c:pt idx="845">
                  <c:v>-1.65</c:v>
                </c:pt>
                <c:pt idx="846">
                  <c:v>-1.5</c:v>
                </c:pt>
                <c:pt idx="847">
                  <c:v>-54.45</c:v>
                </c:pt>
                <c:pt idx="848">
                  <c:v>-34.99</c:v>
                </c:pt>
                <c:pt idx="849">
                  <c:v>-1.8</c:v>
                </c:pt>
                <c:pt idx="850">
                  <c:v>-57.5</c:v>
                </c:pt>
                <c:pt idx="851">
                  <c:v>-82.44</c:v>
                </c:pt>
                <c:pt idx="852">
                  <c:v>-2.8</c:v>
                </c:pt>
                <c:pt idx="853">
                  <c:v>-2.7</c:v>
                </c:pt>
                <c:pt idx="854">
                  <c:v>-5.8</c:v>
                </c:pt>
                <c:pt idx="855">
                  <c:v>-1.4</c:v>
                </c:pt>
                <c:pt idx="856">
                  <c:v>-47.9</c:v>
                </c:pt>
                <c:pt idx="857">
                  <c:v>-5.45</c:v>
                </c:pt>
                <c:pt idx="858">
                  <c:v>-5</c:v>
                </c:pt>
                <c:pt idx="859">
                  <c:v>-5.29</c:v>
                </c:pt>
                <c:pt idx="860">
                  <c:v>-20.350000000000001</c:v>
                </c:pt>
                <c:pt idx="861">
                  <c:v>-5.92</c:v>
                </c:pt>
                <c:pt idx="862">
                  <c:v>-0.15</c:v>
                </c:pt>
                <c:pt idx="863">
                  <c:v>-77.91</c:v>
                </c:pt>
                <c:pt idx="864">
                  <c:v>-3.99</c:v>
                </c:pt>
                <c:pt idx="865">
                  <c:v>-8</c:v>
                </c:pt>
                <c:pt idx="866">
                  <c:v>-3.2</c:v>
                </c:pt>
                <c:pt idx="867">
                  <c:v>-1.8</c:v>
                </c:pt>
                <c:pt idx="868">
                  <c:v>-71.989999999999995</c:v>
                </c:pt>
                <c:pt idx="869">
                  <c:v>-51.2</c:v>
                </c:pt>
                <c:pt idx="870">
                  <c:v>-2.8</c:v>
                </c:pt>
                <c:pt idx="871">
                  <c:v>-30.97</c:v>
                </c:pt>
                <c:pt idx="872">
                  <c:v>-18.45</c:v>
                </c:pt>
                <c:pt idx="873">
                  <c:v>-5</c:v>
                </c:pt>
                <c:pt idx="874">
                  <c:v>-6.6</c:v>
                </c:pt>
                <c:pt idx="875">
                  <c:v>-8.0500000000000007</c:v>
                </c:pt>
                <c:pt idx="876">
                  <c:v>-8.3000000000000007</c:v>
                </c:pt>
                <c:pt idx="877">
                  <c:v>-1.55</c:v>
                </c:pt>
                <c:pt idx="878">
                  <c:v>-56.61</c:v>
                </c:pt>
                <c:pt idx="879">
                  <c:v>-285.58</c:v>
                </c:pt>
                <c:pt idx="880">
                  <c:v>-68.319999999999993</c:v>
                </c:pt>
                <c:pt idx="881">
                  <c:v>-8.75</c:v>
                </c:pt>
                <c:pt idx="882">
                  <c:v>-33.4</c:v>
                </c:pt>
                <c:pt idx="883">
                  <c:v>-900</c:v>
                </c:pt>
                <c:pt idx="884">
                  <c:v>-320</c:v>
                </c:pt>
                <c:pt idx="885">
                  <c:v>-9</c:v>
                </c:pt>
                <c:pt idx="886">
                  <c:v>-94.74</c:v>
                </c:pt>
                <c:pt idx="887">
                  <c:v>-6</c:v>
                </c:pt>
                <c:pt idx="888">
                  <c:v>-600</c:v>
                </c:pt>
                <c:pt idx="889">
                  <c:v>-86.68</c:v>
                </c:pt>
                <c:pt idx="890">
                  <c:v>-1900</c:v>
                </c:pt>
                <c:pt idx="891">
                  <c:v>-16.87</c:v>
                </c:pt>
                <c:pt idx="892">
                  <c:v>-8.5</c:v>
                </c:pt>
                <c:pt idx="893">
                  <c:v>-5</c:v>
                </c:pt>
                <c:pt idx="894">
                  <c:v>-10.4</c:v>
                </c:pt>
                <c:pt idx="895">
                  <c:v>-12.16</c:v>
                </c:pt>
                <c:pt idx="896">
                  <c:v>-1.6</c:v>
                </c:pt>
                <c:pt idx="897">
                  <c:v>-9.41</c:v>
                </c:pt>
                <c:pt idx="898">
                  <c:v>-12.47</c:v>
                </c:pt>
                <c:pt idx="899">
                  <c:v>-5</c:v>
                </c:pt>
                <c:pt idx="900">
                  <c:v>-7.55</c:v>
                </c:pt>
                <c:pt idx="901">
                  <c:v>-3.5</c:v>
                </c:pt>
                <c:pt idx="902">
                  <c:v>-18.38</c:v>
                </c:pt>
                <c:pt idx="903">
                  <c:v>-19.57</c:v>
                </c:pt>
                <c:pt idx="904">
                  <c:v>-6.8</c:v>
                </c:pt>
                <c:pt idx="905">
                  <c:v>-5.25</c:v>
                </c:pt>
                <c:pt idx="906">
                  <c:v>-11.76</c:v>
                </c:pt>
                <c:pt idx="907">
                  <c:v>-7.4</c:v>
                </c:pt>
                <c:pt idx="908">
                  <c:v>-2.8</c:v>
                </c:pt>
                <c:pt idx="909">
                  <c:v>-4.5999999999999996</c:v>
                </c:pt>
                <c:pt idx="910">
                  <c:v>-1.2</c:v>
                </c:pt>
                <c:pt idx="911">
                  <c:v>-43.6</c:v>
                </c:pt>
                <c:pt idx="912">
                  <c:v>-9.9</c:v>
                </c:pt>
                <c:pt idx="913">
                  <c:v>-4.1100000000000003</c:v>
                </c:pt>
                <c:pt idx="914">
                  <c:v>-773.52</c:v>
                </c:pt>
                <c:pt idx="915">
                  <c:v>-27.9</c:v>
                </c:pt>
                <c:pt idx="916">
                  <c:v>-8.1</c:v>
                </c:pt>
                <c:pt idx="917">
                  <c:v>-138.16</c:v>
                </c:pt>
                <c:pt idx="918">
                  <c:v>-24</c:v>
                </c:pt>
                <c:pt idx="919">
                  <c:v>-5.58</c:v>
                </c:pt>
                <c:pt idx="920">
                  <c:v>-4.4000000000000004</c:v>
                </c:pt>
                <c:pt idx="921">
                  <c:v>-18</c:v>
                </c:pt>
                <c:pt idx="922">
                  <c:v>-7.3</c:v>
                </c:pt>
                <c:pt idx="923">
                  <c:v>-18.399999999999999</c:v>
                </c:pt>
                <c:pt idx="924">
                  <c:v>-1.3</c:v>
                </c:pt>
                <c:pt idx="925">
                  <c:v>-10.71</c:v>
                </c:pt>
                <c:pt idx="926">
                  <c:v>-110</c:v>
                </c:pt>
                <c:pt idx="927">
                  <c:v>-2.7</c:v>
                </c:pt>
                <c:pt idx="928">
                  <c:v>-12.99</c:v>
                </c:pt>
                <c:pt idx="929">
                  <c:v>-19.579999999999998</c:v>
                </c:pt>
                <c:pt idx="930">
                  <c:v>-138.16</c:v>
                </c:pt>
                <c:pt idx="931">
                  <c:v>-1.4</c:v>
                </c:pt>
                <c:pt idx="932">
                  <c:v>-1.3</c:v>
                </c:pt>
                <c:pt idx="933">
                  <c:v>-38.299999999999997</c:v>
                </c:pt>
                <c:pt idx="934">
                  <c:v>-8</c:v>
                </c:pt>
                <c:pt idx="935">
                  <c:v>-25.95</c:v>
                </c:pt>
                <c:pt idx="936">
                  <c:v>-25</c:v>
                </c:pt>
                <c:pt idx="937">
                  <c:v>-2.8</c:v>
                </c:pt>
                <c:pt idx="938">
                  <c:v>-3.68</c:v>
                </c:pt>
                <c:pt idx="939">
                  <c:v>-31.95</c:v>
                </c:pt>
                <c:pt idx="940">
                  <c:v>-10.9</c:v>
                </c:pt>
                <c:pt idx="941">
                  <c:v>-13.6</c:v>
                </c:pt>
                <c:pt idx="942">
                  <c:v>-2.4</c:v>
                </c:pt>
                <c:pt idx="943">
                  <c:v>-400</c:v>
                </c:pt>
                <c:pt idx="944">
                  <c:v>-1.59</c:v>
                </c:pt>
                <c:pt idx="945">
                  <c:v>-5.35</c:v>
                </c:pt>
                <c:pt idx="946">
                  <c:v>-24</c:v>
                </c:pt>
                <c:pt idx="947">
                  <c:v>-16.3</c:v>
                </c:pt>
                <c:pt idx="948">
                  <c:v>-18.200000000000003</c:v>
                </c:pt>
                <c:pt idx="949">
                  <c:v>-14.5</c:v>
                </c:pt>
                <c:pt idx="950">
                  <c:v>-19.100000000000001</c:v>
                </c:pt>
                <c:pt idx="951">
                  <c:v>-6.14</c:v>
                </c:pt>
                <c:pt idx="952">
                  <c:v>-1.8</c:v>
                </c:pt>
                <c:pt idx="953">
                  <c:v>-4.28</c:v>
                </c:pt>
                <c:pt idx="954">
                  <c:v>-67.900000000000006</c:v>
                </c:pt>
                <c:pt idx="955">
                  <c:v>-6</c:v>
                </c:pt>
                <c:pt idx="956">
                  <c:v>-10</c:v>
                </c:pt>
                <c:pt idx="957">
                  <c:v>-19.84</c:v>
                </c:pt>
                <c:pt idx="958">
                  <c:v>-3.95</c:v>
                </c:pt>
                <c:pt idx="959">
                  <c:v>-1.3</c:v>
                </c:pt>
                <c:pt idx="960">
                  <c:v>-2.4</c:v>
                </c:pt>
                <c:pt idx="961">
                  <c:v>-16.05</c:v>
                </c:pt>
                <c:pt idx="962">
                  <c:v>-2.1</c:v>
                </c:pt>
                <c:pt idx="963">
                  <c:v>-0.57999999999999996</c:v>
                </c:pt>
                <c:pt idx="964">
                  <c:v>-5.3</c:v>
                </c:pt>
                <c:pt idx="965">
                  <c:v>-19.64</c:v>
                </c:pt>
                <c:pt idx="966">
                  <c:v>-19.34</c:v>
                </c:pt>
                <c:pt idx="967">
                  <c:v>-81.8</c:v>
                </c:pt>
                <c:pt idx="968">
                  <c:v>-65</c:v>
                </c:pt>
                <c:pt idx="969">
                  <c:v>-2.4</c:v>
                </c:pt>
                <c:pt idx="970">
                  <c:v>-15.5</c:v>
                </c:pt>
                <c:pt idx="971">
                  <c:v>-7.4</c:v>
                </c:pt>
                <c:pt idx="972">
                  <c:v>-16.899999999999999</c:v>
                </c:pt>
                <c:pt idx="973">
                  <c:v>-4.21</c:v>
                </c:pt>
                <c:pt idx="974">
                  <c:v>-1.6</c:v>
                </c:pt>
                <c:pt idx="975">
                  <c:v>-59.9</c:v>
                </c:pt>
                <c:pt idx="976">
                  <c:v>-53.66</c:v>
                </c:pt>
                <c:pt idx="977">
                  <c:v>-82.01</c:v>
                </c:pt>
                <c:pt idx="978">
                  <c:v>-30</c:v>
                </c:pt>
                <c:pt idx="979">
                  <c:v>-6.95</c:v>
                </c:pt>
                <c:pt idx="980">
                  <c:v>-1.25</c:v>
                </c:pt>
                <c:pt idx="981">
                  <c:v>-4.47</c:v>
                </c:pt>
                <c:pt idx="982">
                  <c:v>-6.52</c:v>
                </c:pt>
                <c:pt idx="983">
                  <c:v>-7</c:v>
                </c:pt>
                <c:pt idx="984">
                  <c:v>-3.5</c:v>
                </c:pt>
                <c:pt idx="985">
                  <c:v>-19.489999999999998</c:v>
                </c:pt>
                <c:pt idx="986">
                  <c:v>-1.4</c:v>
                </c:pt>
                <c:pt idx="987">
                  <c:v>-1.1499999999999999</c:v>
                </c:pt>
                <c:pt idx="988">
                  <c:v>-2</c:v>
                </c:pt>
                <c:pt idx="989">
                  <c:v>-10.51</c:v>
                </c:pt>
                <c:pt idx="990">
                  <c:v>-110</c:v>
                </c:pt>
                <c:pt idx="991">
                  <c:v>-27.9</c:v>
                </c:pt>
                <c:pt idx="992">
                  <c:v>-51.85</c:v>
                </c:pt>
                <c:pt idx="993">
                  <c:v>-10</c:v>
                </c:pt>
                <c:pt idx="994">
                  <c:v>-30</c:v>
                </c:pt>
                <c:pt idx="995">
                  <c:v>-2</c:v>
                </c:pt>
                <c:pt idx="996">
                  <c:v>-1.1499999999999999</c:v>
                </c:pt>
                <c:pt idx="997">
                  <c:v>-10.5</c:v>
                </c:pt>
                <c:pt idx="998">
                  <c:v>-1.4</c:v>
                </c:pt>
                <c:pt idx="999">
                  <c:v>-56.61</c:v>
                </c:pt>
                <c:pt idx="1000">
                  <c:v>-68.319999999999993</c:v>
                </c:pt>
                <c:pt idx="1001">
                  <c:v>-67.14</c:v>
                </c:pt>
                <c:pt idx="1002">
                  <c:v>-24.5</c:v>
                </c:pt>
                <c:pt idx="1003">
                  <c:v>-95.9</c:v>
                </c:pt>
                <c:pt idx="1004">
                  <c:v>-21.8</c:v>
                </c:pt>
                <c:pt idx="1005">
                  <c:v>-900</c:v>
                </c:pt>
                <c:pt idx="1006">
                  <c:v>-9.6</c:v>
                </c:pt>
                <c:pt idx="1007">
                  <c:v>-8.4</c:v>
                </c:pt>
                <c:pt idx="1008">
                  <c:v>-3.75</c:v>
                </c:pt>
                <c:pt idx="1009">
                  <c:v>-66</c:v>
                </c:pt>
                <c:pt idx="1010">
                  <c:v>-8.08</c:v>
                </c:pt>
                <c:pt idx="1011">
                  <c:v>-20.100000000000001</c:v>
                </c:pt>
                <c:pt idx="1012">
                  <c:v>-94.74</c:v>
                </c:pt>
                <c:pt idx="1013">
                  <c:v>-3</c:v>
                </c:pt>
                <c:pt idx="1014">
                  <c:v>-110.26</c:v>
                </c:pt>
                <c:pt idx="1015">
                  <c:v>-320</c:v>
                </c:pt>
                <c:pt idx="1016">
                  <c:v>-10.91</c:v>
                </c:pt>
                <c:pt idx="1017">
                  <c:v>-5.43</c:v>
                </c:pt>
                <c:pt idx="1018">
                  <c:v>-4</c:v>
                </c:pt>
                <c:pt idx="1019">
                  <c:v>-5.2</c:v>
                </c:pt>
                <c:pt idx="1020">
                  <c:v>-8.5</c:v>
                </c:pt>
                <c:pt idx="1021">
                  <c:v>-1.1499999999999999</c:v>
                </c:pt>
                <c:pt idx="1022">
                  <c:v>-1.85</c:v>
                </c:pt>
                <c:pt idx="1023">
                  <c:v>-2.96</c:v>
                </c:pt>
                <c:pt idx="1024">
                  <c:v>-3.1</c:v>
                </c:pt>
                <c:pt idx="1025">
                  <c:v>-41.5</c:v>
                </c:pt>
                <c:pt idx="1026">
                  <c:v>-5.25</c:v>
                </c:pt>
                <c:pt idx="1027">
                  <c:v>-1600</c:v>
                </c:pt>
                <c:pt idx="1028">
                  <c:v>-1.25</c:v>
                </c:pt>
                <c:pt idx="1029">
                  <c:v>-3.4</c:v>
                </c:pt>
                <c:pt idx="1030">
                  <c:v>-0.9</c:v>
                </c:pt>
                <c:pt idx="1031">
                  <c:v>-9.02</c:v>
                </c:pt>
                <c:pt idx="1032">
                  <c:v>-2.5</c:v>
                </c:pt>
                <c:pt idx="1033">
                  <c:v>-27.2</c:v>
                </c:pt>
                <c:pt idx="1034">
                  <c:v>-29.33</c:v>
                </c:pt>
                <c:pt idx="1035">
                  <c:v>-115.47999999999999</c:v>
                </c:pt>
                <c:pt idx="1036">
                  <c:v>-3.2</c:v>
                </c:pt>
                <c:pt idx="1037">
                  <c:v>-225</c:v>
                </c:pt>
                <c:pt idx="1038">
                  <c:v>-0.93</c:v>
                </c:pt>
                <c:pt idx="1039">
                  <c:v>-19.97</c:v>
                </c:pt>
                <c:pt idx="1040">
                  <c:v>-49.93</c:v>
                </c:pt>
                <c:pt idx="1041">
                  <c:v>-6.97</c:v>
                </c:pt>
                <c:pt idx="1042">
                  <c:v>-13.59</c:v>
                </c:pt>
                <c:pt idx="1043">
                  <c:v>-4.59</c:v>
                </c:pt>
                <c:pt idx="1044">
                  <c:v>-13.5</c:v>
                </c:pt>
                <c:pt idx="1045">
                  <c:v>-43.6</c:v>
                </c:pt>
                <c:pt idx="1046">
                  <c:v>-3</c:v>
                </c:pt>
                <c:pt idx="1047">
                  <c:v>-9.3000000000000007</c:v>
                </c:pt>
                <c:pt idx="1048">
                  <c:v>-12.99</c:v>
                </c:pt>
                <c:pt idx="1049">
                  <c:v>-773.52</c:v>
                </c:pt>
                <c:pt idx="1050">
                  <c:v>-2.5</c:v>
                </c:pt>
                <c:pt idx="1051">
                  <c:v>-11.870000000000001</c:v>
                </c:pt>
                <c:pt idx="1052">
                  <c:v>-1.25</c:v>
                </c:pt>
                <c:pt idx="1053">
                  <c:v>-11.2</c:v>
                </c:pt>
                <c:pt idx="1054">
                  <c:v>-24.11</c:v>
                </c:pt>
                <c:pt idx="1055">
                  <c:v>-18.899999999999999</c:v>
                </c:pt>
                <c:pt idx="1056">
                  <c:v>-6.95</c:v>
                </c:pt>
                <c:pt idx="1057">
                  <c:v>-11.12</c:v>
                </c:pt>
                <c:pt idx="1058">
                  <c:v>-39</c:v>
                </c:pt>
                <c:pt idx="1059">
                  <c:v>-122.76</c:v>
                </c:pt>
                <c:pt idx="1060">
                  <c:v>-51</c:v>
                </c:pt>
                <c:pt idx="1061">
                  <c:v>-12</c:v>
                </c:pt>
                <c:pt idx="1062">
                  <c:v>-7.5</c:v>
                </c:pt>
                <c:pt idx="1063">
                  <c:v>-8.4</c:v>
                </c:pt>
                <c:pt idx="1064">
                  <c:v>-16</c:v>
                </c:pt>
                <c:pt idx="1065">
                  <c:v>-45.63</c:v>
                </c:pt>
                <c:pt idx="1066">
                  <c:v>-20.2</c:v>
                </c:pt>
                <c:pt idx="1067">
                  <c:v>-25.95</c:v>
                </c:pt>
                <c:pt idx="1068">
                  <c:v>-5.0999999999999996</c:v>
                </c:pt>
                <c:pt idx="1069">
                  <c:v>-9.9499999999999993</c:v>
                </c:pt>
                <c:pt idx="1070">
                  <c:v>-3.5500000000000003</c:v>
                </c:pt>
                <c:pt idx="1071">
                  <c:v>-21.35</c:v>
                </c:pt>
                <c:pt idx="1072">
                  <c:v>-3.4</c:v>
                </c:pt>
                <c:pt idx="1073">
                  <c:v>-13</c:v>
                </c:pt>
                <c:pt idx="1074">
                  <c:v>-13</c:v>
                </c:pt>
                <c:pt idx="1075">
                  <c:v>-95.88</c:v>
                </c:pt>
                <c:pt idx="1076">
                  <c:v>-28.41</c:v>
                </c:pt>
                <c:pt idx="1077">
                  <c:v>-101.82000000000001</c:v>
                </c:pt>
                <c:pt idx="1078">
                  <c:v>-20.080000000000002</c:v>
                </c:pt>
                <c:pt idx="1079">
                  <c:v>-25.75</c:v>
                </c:pt>
                <c:pt idx="1080">
                  <c:v>-2.2999999999999998</c:v>
                </c:pt>
                <c:pt idx="1081">
                  <c:v>-3.99</c:v>
                </c:pt>
                <c:pt idx="1082">
                  <c:v>-67.760000000000005</c:v>
                </c:pt>
                <c:pt idx="1083">
                  <c:v>-40.1</c:v>
                </c:pt>
                <c:pt idx="1084">
                  <c:v>-2.5</c:v>
                </c:pt>
                <c:pt idx="1085">
                  <c:v>-2.4</c:v>
                </c:pt>
                <c:pt idx="1086">
                  <c:v>-0.59</c:v>
                </c:pt>
                <c:pt idx="1087">
                  <c:v>-19.850000000000001</c:v>
                </c:pt>
                <c:pt idx="1088">
                  <c:v>-12.2</c:v>
                </c:pt>
                <c:pt idx="1089">
                  <c:v>-30.4</c:v>
                </c:pt>
                <c:pt idx="1090">
                  <c:v>-117.32</c:v>
                </c:pt>
                <c:pt idx="1091">
                  <c:v>-500</c:v>
                </c:pt>
                <c:pt idx="1092">
                  <c:v>-500</c:v>
                </c:pt>
                <c:pt idx="1093">
                  <c:v>-2.73</c:v>
                </c:pt>
                <c:pt idx="1094">
                  <c:v>-4.9000000000000004</c:v>
                </c:pt>
                <c:pt idx="1095">
                  <c:v>-1.76</c:v>
                </c:pt>
                <c:pt idx="1096">
                  <c:v>-29</c:v>
                </c:pt>
                <c:pt idx="1097">
                  <c:v>-39.67</c:v>
                </c:pt>
                <c:pt idx="1098">
                  <c:v>-7.6</c:v>
                </c:pt>
                <c:pt idx="1099">
                  <c:v>-29.1</c:v>
                </c:pt>
                <c:pt idx="1100">
                  <c:v>-120.71</c:v>
                </c:pt>
                <c:pt idx="1101">
                  <c:v>-10</c:v>
                </c:pt>
                <c:pt idx="1102">
                  <c:v>-34.64</c:v>
                </c:pt>
                <c:pt idx="1103">
                  <c:v>-1.5</c:v>
                </c:pt>
                <c:pt idx="1104">
                  <c:v>-5.25</c:v>
                </c:pt>
                <c:pt idx="1105">
                  <c:v>-50</c:v>
                </c:pt>
                <c:pt idx="1106">
                  <c:v>-21.8</c:v>
                </c:pt>
                <c:pt idx="1107">
                  <c:v>-224</c:v>
                </c:pt>
                <c:pt idx="1108">
                  <c:v>-6.99</c:v>
                </c:pt>
                <c:pt idx="1109">
                  <c:v>-3.35</c:v>
                </c:pt>
                <c:pt idx="1110">
                  <c:v>-5.2</c:v>
                </c:pt>
                <c:pt idx="1111">
                  <c:v>-56.66</c:v>
                </c:pt>
                <c:pt idx="1112">
                  <c:v>-68.319999999999993</c:v>
                </c:pt>
                <c:pt idx="1113">
                  <c:v>-94.74</c:v>
                </c:pt>
                <c:pt idx="1114">
                  <c:v>-8</c:v>
                </c:pt>
                <c:pt idx="1115">
                  <c:v>-918</c:v>
                </c:pt>
                <c:pt idx="1116">
                  <c:v>-320</c:v>
                </c:pt>
                <c:pt idx="1117">
                  <c:v>-46.49</c:v>
                </c:pt>
                <c:pt idx="1118">
                  <c:v>-11.55</c:v>
                </c:pt>
                <c:pt idx="1119">
                  <c:v>-8.7899999999999991</c:v>
                </c:pt>
                <c:pt idx="1120">
                  <c:v>-7.2</c:v>
                </c:pt>
                <c:pt idx="1121">
                  <c:v>-7.45</c:v>
                </c:pt>
                <c:pt idx="1122">
                  <c:v>-1800</c:v>
                </c:pt>
                <c:pt idx="1123">
                  <c:v>-54.529999999999994</c:v>
                </c:pt>
                <c:pt idx="1124">
                  <c:v>-7.96</c:v>
                </c:pt>
                <c:pt idx="1125">
                  <c:v>-60.52</c:v>
                </c:pt>
                <c:pt idx="1126">
                  <c:v>-14.99</c:v>
                </c:pt>
                <c:pt idx="1127">
                  <c:v>-12.95</c:v>
                </c:pt>
                <c:pt idx="1128">
                  <c:v>-8.9</c:v>
                </c:pt>
                <c:pt idx="1129">
                  <c:v>-5.8</c:v>
                </c:pt>
                <c:pt idx="1130">
                  <c:v>-18.64</c:v>
                </c:pt>
                <c:pt idx="1131">
                  <c:v>-8.15</c:v>
                </c:pt>
                <c:pt idx="1132">
                  <c:v>-19.600000000000001</c:v>
                </c:pt>
                <c:pt idx="1133">
                  <c:v>-116.15</c:v>
                </c:pt>
                <c:pt idx="1134">
                  <c:v>-37</c:v>
                </c:pt>
                <c:pt idx="1135">
                  <c:v>-14</c:v>
                </c:pt>
                <c:pt idx="1136">
                  <c:v>-16.850000000000001</c:v>
                </c:pt>
                <c:pt idx="1137">
                  <c:v>-29.2</c:v>
                </c:pt>
                <c:pt idx="1138">
                  <c:v>-2.4</c:v>
                </c:pt>
                <c:pt idx="1139">
                  <c:v>-1.9</c:v>
                </c:pt>
                <c:pt idx="1140">
                  <c:v>-6.1</c:v>
                </c:pt>
                <c:pt idx="1141">
                  <c:v>-5</c:v>
                </c:pt>
                <c:pt idx="1142">
                  <c:v>-65.400000000000006</c:v>
                </c:pt>
                <c:pt idx="1143">
                  <c:v>-6.71</c:v>
                </c:pt>
                <c:pt idx="1144">
                  <c:v>-21.07</c:v>
                </c:pt>
                <c:pt idx="1145">
                  <c:v>-773.49</c:v>
                </c:pt>
                <c:pt idx="1146">
                  <c:v>-10.82</c:v>
                </c:pt>
                <c:pt idx="1147">
                  <c:v>-12.99</c:v>
                </c:pt>
                <c:pt idx="1148">
                  <c:v>-22</c:v>
                </c:pt>
                <c:pt idx="1149">
                  <c:v>-13.53</c:v>
                </c:pt>
                <c:pt idx="1150">
                  <c:v>-21.37</c:v>
                </c:pt>
                <c:pt idx="1151">
                  <c:v>-39.08</c:v>
                </c:pt>
                <c:pt idx="1152">
                  <c:v>-80.5</c:v>
                </c:pt>
                <c:pt idx="1153">
                  <c:v>-2.6</c:v>
                </c:pt>
                <c:pt idx="1154">
                  <c:v>-13.8</c:v>
                </c:pt>
                <c:pt idx="1155">
                  <c:v>-3</c:v>
                </c:pt>
                <c:pt idx="1156">
                  <c:v>-21.77</c:v>
                </c:pt>
                <c:pt idx="1157">
                  <c:v>-1.5</c:v>
                </c:pt>
                <c:pt idx="1158">
                  <c:v>-8</c:v>
                </c:pt>
                <c:pt idx="1159">
                  <c:v>-7.8</c:v>
                </c:pt>
                <c:pt idx="1160">
                  <c:v>-8.1999999999999993</c:v>
                </c:pt>
                <c:pt idx="1161">
                  <c:v>-18.75</c:v>
                </c:pt>
                <c:pt idx="1162">
                  <c:v>-6</c:v>
                </c:pt>
                <c:pt idx="1163">
                  <c:v>-30.9</c:v>
                </c:pt>
                <c:pt idx="1164">
                  <c:v>-13.02</c:v>
                </c:pt>
                <c:pt idx="1165">
                  <c:v>-19.8</c:v>
                </c:pt>
                <c:pt idx="1166">
                  <c:v>-25.95</c:v>
                </c:pt>
                <c:pt idx="1167">
                  <c:v>-13.09</c:v>
                </c:pt>
                <c:pt idx="1168">
                  <c:v>-4.3</c:v>
                </c:pt>
                <c:pt idx="1169">
                  <c:v>-21.88</c:v>
                </c:pt>
                <c:pt idx="1170">
                  <c:v>-5.99</c:v>
                </c:pt>
                <c:pt idx="1171">
                  <c:v>-7.1</c:v>
                </c:pt>
                <c:pt idx="1172">
                  <c:v>-11.57</c:v>
                </c:pt>
                <c:pt idx="1173">
                  <c:v>-36.299999999999997</c:v>
                </c:pt>
                <c:pt idx="1174">
                  <c:v>-38.299999999999997</c:v>
                </c:pt>
                <c:pt idx="1175">
                  <c:v>-32.5</c:v>
                </c:pt>
                <c:pt idx="1176">
                  <c:v>-117.96</c:v>
                </c:pt>
                <c:pt idx="1177">
                  <c:v>-20</c:v>
                </c:pt>
                <c:pt idx="1178">
                  <c:v>-0.1</c:v>
                </c:pt>
                <c:pt idx="1179">
                  <c:v>-13.8</c:v>
                </c:pt>
                <c:pt idx="1180">
                  <c:v>-53.95</c:v>
                </c:pt>
                <c:pt idx="1181">
                  <c:v>-6.7</c:v>
                </c:pt>
                <c:pt idx="1182">
                  <c:v>-46.14</c:v>
                </c:pt>
                <c:pt idx="1183">
                  <c:v>-27.65</c:v>
                </c:pt>
                <c:pt idx="1184">
                  <c:v>-7.34</c:v>
                </c:pt>
                <c:pt idx="1185">
                  <c:v>-9.9</c:v>
                </c:pt>
                <c:pt idx="1186">
                  <c:v>-14.14</c:v>
                </c:pt>
                <c:pt idx="1187">
                  <c:v>-0.57999999999999996</c:v>
                </c:pt>
                <c:pt idx="1188">
                  <c:v>-19.57</c:v>
                </c:pt>
                <c:pt idx="1189">
                  <c:v>-166.67</c:v>
                </c:pt>
                <c:pt idx="1190">
                  <c:v>-10</c:v>
                </c:pt>
                <c:pt idx="1191">
                  <c:v>-30</c:v>
                </c:pt>
                <c:pt idx="1192">
                  <c:v>-388.8</c:v>
                </c:pt>
                <c:pt idx="1193">
                  <c:v>-9.1999999999999993</c:v>
                </c:pt>
                <c:pt idx="1194">
                  <c:v>-115.01</c:v>
                </c:pt>
                <c:pt idx="1195">
                  <c:v>-197.9</c:v>
                </c:pt>
                <c:pt idx="1196">
                  <c:v>-27.8</c:v>
                </c:pt>
                <c:pt idx="1197">
                  <c:v>-306.88</c:v>
                </c:pt>
                <c:pt idx="1198">
                  <c:v>-36.6</c:v>
                </c:pt>
                <c:pt idx="1199">
                  <c:v>-59.5</c:v>
                </c:pt>
                <c:pt idx="1200">
                  <c:v>-8.9</c:v>
                </c:pt>
                <c:pt idx="1201">
                  <c:v>-25.6</c:v>
                </c:pt>
                <c:pt idx="1202">
                  <c:v>-37.979999999999997</c:v>
                </c:pt>
                <c:pt idx="1203">
                  <c:v>-36.4</c:v>
                </c:pt>
                <c:pt idx="1204">
                  <c:v>-77</c:v>
                </c:pt>
                <c:pt idx="1205">
                  <c:v>-9.3000000000000007</c:v>
                </c:pt>
                <c:pt idx="1206">
                  <c:v>-23.9</c:v>
                </c:pt>
                <c:pt idx="1207">
                  <c:v>-77</c:v>
                </c:pt>
                <c:pt idx="1208">
                  <c:v>-8.82</c:v>
                </c:pt>
                <c:pt idx="1209">
                  <c:v>-73.03</c:v>
                </c:pt>
                <c:pt idx="1210">
                  <c:v>-33.67</c:v>
                </c:pt>
                <c:pt idx="1211">
                  <c:v>-2.5</c:v>
                </c:pt>
                <c:pt idx="1212">
                  <c:v>-9.9</c:v>
                </c:pt>
                <c:pt idx="1213">
                  <c:v>-16.100000000000001</c:v>
                </c:pt>
                <c:pt idx="1214">
                  <c:v>-26</c:v>
                </c:pt>
                <c:pt idx="1215">
                  <c:v>-21.8</c:v>
                </c:pt>
                <c:pt idx="1216">
                  <c:v>-1200</c:v>
                </c:pt>
                <c:pt idx="1217">
                  <c:v>-6.5</c:v>
                </c:pt>
                <c:pt idx="1218">
                  <c:v>-76.989999999999995</c:v>
                </c:pt>
                <c:pt idx="1219">
                  <c:v>-42.71</c:v>
                </c:pt>
                <c:pt idx="1220">
                  <c:v>-68.319999999999993</c:v>
                </c:pt>
                <c:pt idx="1221">
                  <c:v>-2.4</c:v>
                </c:pt>
                <c:pt idx="1222">
                  <c:v>-7.21</c:v>
                </c:pt>
                <c:pt idx="1223">
                  <c:v>-20</c:v>
                </c:pt>
                <c:pt idx="1224">
                  <c:v>-31.33</c:v>
                </c:pt>
                <c:pt idx="1225">
                  <c:v>-1044.3499999999999</c:v>
                </c:pt>
                <c:pt idx="1226">
                  <c:v>-101.28</c:v>
                </c:pt>
                <c:pt idx="1227">
                  <c:v>-24</c:v>
                </c:pt>
                <c:pt idx="1228">
                  <c:v>-918</c:v>
                </c:pt>
                <c:pt idx="1229">
                  <c:v>-0.85</c:v>
                </c:pt>
                <c:pt idx="1230">
                  <c:v>-7.71</c:v>
                </c:pt>
                <c:pt idx="1231">
                  <c:v>-7.2</c:v>
                </c:pt>
                <c:pt idx="1232">
                  <c:v>-57.75</c:v>
                </c:pt>
                <c:pt idx="1233">
                  <c:v>-1.8</c:v>
                </c:pt>
                <c:pt idx="1234">
                  <c:v>-7.81</c:v>
                </c:pt>
                <c:pt idx="1235">
                  <c:v>-2</c:v>
                </c:pt>
                <c:pt idx="1236">
                  <c:v>-20</c:v>
                </c:pt>
                <c:pt idx="1237">
                  <c:v>-8.99</c:v>
                </c:pt>
                <c:pt idx="1238">
                  <c:v>-5.28</c:v>
                </c:pt>
                <c:pt idx="1239">
                  <c:v>-1800</c:v>
                </c:pt>
                <c:pt idx="1240">
                  <c:v>-5.56</c:v>
                </c:pt>
                <c:pt idx="1241">
                  <c:v>-4.99</c:v>
                </c:pt>
                <c:pt idx="1242">
                  <c:v>-26.19</c:v>
                </c:pt>
                <c:pt idx="1243">
                  <c:v>-11.3</c:v>
                </c:pt>
                <c:pt idx="1244">
                  <c:v>-9</c:v>
                </c:pt>
                <c:pt idx="1245">
                  <c:v>-35.15</c:v>
                </c:pt>
                <c:pt idx="1246">
                  <c:v>-1.05</c:v>
                </c:pt>
                <c:pt idx="1247">
                  <c:v>-0.85</c:v>
                </c:pt>
                <c:pt idx="1248">
                  <c:v>-16</c:v>
                </c:pt>
                <c:pt idx="1249">
                  <c:v>-33.979999999999997</c:v>
                </c:pt>
                <c:pt idx="1250">
                  <c:v>-0.85</c:v>
                </c:pt>
                <c:pt idx="1251">
                  <c:v>-4.9000000000000004</c:v>
                </c:pt>
                <c:pt idx="1252">
                  <c:v>-37.83</c:v>
                </c:pt>
                <c:pt idx="1253">
                  <c:v>-21.8</c:v>
                </c:pt>
                <c:pt idx="1254">
                  <c:v>-6.69</c:v>
                </c:pt>
                <c:pt idx="1255">
                  <c:v>-4.5</c:v>
                </c:pt>
                <c:pt idx="1256">
                  <c:v>-33.97</c:v>
                </c:pt>
                <c:pt idx="1257">
                  <c:v>-34.4</c:v>
                </c:pt>
                <c:pt idx="1258">
                  <c:v>-21.8</c:v>
                </c:pt>
                <c:pt idx="1259">
                  <c:v>-14.3</c:v>
                </c:pt>
                <c:pt idx="1260">
                  <c:v>-10.050000000000001</c:v>
                </c:pt>
                <c:pt idx="1261">
                  <c:v>-5</c:v>
                </c:pt>
                <c:pt idx="1262">
                  <c:v>-1.5</c:v>
                </c:pt>
                <c:pt idx="1263">
                  <c:v>-12.99</c:v>
                </c:pt>
                <c:pt idx="1264">
                  <c:v>-35.69</c:v>
                </c:pt>
                <c:pt idx="1265">
                  <c:v>-11.7</c:v>
                </c:pt>
                <c:pt idx="1266">
                  <c:v>-7.5</c:v>
                </c:pt>
                <c:pt idx="1267">
                  <c:v>-56.7</c:v>
                </c:pt>
                <c:pt idx="1268">
                  <c:v>-20.38</c:v>
                </c:pt>
                <c:pt idx="1269">
                  <c:v>-14.9</c:v>
                </c:pt>
                <c:pt idx="1270">
                  <c:v>-15</c:v>
                </c:pt>
                <c:pt idx="1271">
                  <c:v>-5.6</c:v>
                </c:pt>
                <c:pt idx="1272">
                  <c:v>-22.5</c:v>
                </c:pt>
                <c:pt idx="1273">
                  <c:v>-7.21</c:v>
                </c:pt>
                <c:pt idx="1274">
                  <c:v>-64.400000000000006</c:v>
                </c:pt>
                <c:pt idx="1275">
                  <c:v>-19.45</c:v>
                </c:pt>
                <c:pt idx="1276">
                  <c:v>-25.95</c:v>
                </c:pt>
                <c:pt idx="1277">
                  <c:v>-7.75</c:v>
                </c:pt>
                <c:pt idx="1278">
                  <c:v>-38.200000000000003</c:v>
                </c:pt>
                <c:pt idx="1279">
                  <c:v>-132.08000000000001</c:v>
                </c:pt>
                <c:pt idx="1280">
                  <c:v>-5.93</c:v>
                </c:pt>
                <c:pt idx="1281">
                  <c:v>-23</c:v>
                </c:pt>
                <c:pt idx="1282">
                  <c:v>-15.219999999999999</c:v>
                </c:pt>
                <c:pt idx="1283">
                  <c:v>-13.98</c:v>
                </c:pt>
                <c:pt idx="1284">
                  <c:v>-81.400000000000006</c:v>
                </c:pt>
                <c:pt idx="1285">
                  <c:v>-12.84</c:v>
                </c:pt>
                <c:pt idx="1286">
                  <c:v>-5.3</c:v>
                </c:pt>
                <c:pt idx="1287">
                  <c:v>-55</c:v>
                </c:pt>
                <c:pt idx="1288">
                  <c:v>-4.7</c:v>
                </c:pt>
                <c:pt idx="1289">
                  <c:v>-2.15</c:v>
                </c:pt>
                <c:pt idx="1290">
                  <c:v>-149.83000000000001</c:v>
                </c:pt>
                <c:pt idx="1291">
                  <c:v>-20</c:v>
                </c:pt>
                <c:pt idx="1292">
                  <c:v>-9.9</c:v>
                </c:pt>
                <c:pt idx="1293">
                  <c:v>-4</c:v>
                </c:pt>
                <c:pt idx="1294">
                  <c:v>-1.95</c:v>
                </c:pt>
                <c:pt idx="1295">
                  <c:v>-4.3</c:v>
                </c:pt>
                <c:pt idx="1296">
                  <c:v>-5.7</c:v>
                </c:pt>
                <c:pt idx="1297">
                  <c:v>-21.7</c:v>
                </c:pt>
                <c:pt idx="1298">
                  <c:v>-4.9000000000000004</c:v>
                </c:pt>
                <c:pt idx="1299">
                  <c:v>-5</c:v>
                </c:pt>
                <c:pt idx="1300">
                  <c:v>-9.6999999999999993</c:v>
                </c:pt>
                <c:pt idx="1301">
                  <c:v>-0.56999999999999995</c:v>
                </c:pt>
                <c:pt idx="1302">
                  <c:v>-22.98</c:v>
                </c:pt>
                <c:pt idx="1303">
                  <c:v>-19.309999999999999</c:v>
                </c:pt>
                <c:pt idx="1304">
                  <c:v>-0.85</c:v>
                </c:pt>
                <c:pt idx="1305">
                  <c:v>-26.75</c:v>
                </c:pt>
                <c:pt idx="1306">
                  <c:v>-89.9</c:v>
                </c:pt>
                <c:pt idx="1307">
                  <c:v>-114.04</c:v>
                </c:pt>
                <c:pt idx="1308">
                  <c:v>-20.6</c:v>
                </c:pt>
                <c:pt idx="1309">
                  <c:v>-7.55</c:v>
                </c:pt>
                <c:pt idx="1310">
                  <c:v>-108.52</c:v>
                </c:pt>
                <c:pt idx="1311">
                  <c:v>-6.75</c:v>
                </c:pt>
                <c:pt idx="1312">
                  <c:v>-10.050000000000001</c:v>
                </c:pt>
                <c:pt idx="1313">
                  <c:v>-17.3</c:v>
                </c:pt>
                <c:pt idx="1314">
                  <c:v>-43.74</c:v>
                </c:pt>
                <c:pt idx="1315">
                  <c:v>-46.4</c:v>
                </c:pt>
                <c:pt idx="1316">
                  <c:v>-18.600000000000001</c:v>
                </c:pt>
                <c:pt idx="1317">
                  <c:v>-3.48</c:v>
                </c:pt>
                <c:pt idx="1318">
                  <c:v>-2.57</c:v>
                </c:pt>
                <c:pt idx="1319">
                  <c:v>-4</c:v>
                </c:pt>
                <c:pt idx="1320">
                  <c:v>-30</c:v>
                </c:pt>
                <c:pt idx="1321">
                  <c:v>-2.71</c:v>
                </c:pt>
                <c:pt idx="1322">
                  <c:v>-12.11</c:v>
                </c:pt>
                <c:pt idx="1323">
                  <c:v>-8.99</c:v>
                </c:pt>
                <c:pt idx="1324">
                  <c:v>-0.85</c:v>
                </c:pt>
                <c:pt idx="1325">
                  <c:v>-31.009999999999998</c:v>
                </c:pt>
                <c:pt idx="1326">
                  <c:v>-79.03</c:v>
                </c:pt>
                <c:pt idx="1327">
                  <c:v>-1.3</c:v>
                </c:pt>
                <c:pt idx="1328">
                  <c:v>-5.83</c:v>
                </c:pt>
                <c:pt idx="1329">
                  <c:v>-21.8</c:v>
                </c:pt>
                <c:pt idx="1330">
                  <c:v>-42.71</c:v>
                </c:pt>
                <c:pt idx="1331">
                  <c:v>-68.319999999999993</c:v>
                </c:pt>
                <c:pt idx="1332">
                  <c:v>-42.72</c:v>
                </c:pt>
                <c:pt idx="1333">
                  <c:v>-15.02</c:v>
                </c:pt>
                <c:pt idx="1334">
                  <c:v>-27.65</c:v>
                </c:pt>
                <c:pt idx="1335">
                  <c:v>-10.79</c:v>
                </c:pt>
                <c:pt idx="1336">
                  <c:v>-4.3499999999999996</c:v>
                </c:pt>
                <c:pt idx="1337">
                  <c:v>-6.9</c:v>
                </c:pt>
                <c:pt idx="1338">
                  <c:v>-4</c:v>
                </c:pt>
                <c:pt idx="1339">
                  <c:v>-99.48</c:v>
                </c:pt>
                <c:pt idx="1340">
                  <c:v>-50</c:v>
                </c:pt>
                <c:pt idx="1341">
                  <c:v>-918</c:v>
                </c:pt>
                <c:pt idx="1342">
                  <c:v>-1500</c:v>
                </c:pt>
                <c:pt idx="1343">
                  <c:v>-2.1</c:v>
                </c:pt>
                <c:pt idx="1344">
                  <c:v>-24.5</c:v>
                </c:pt>
                <c:pt idx="1345">
                  <c:v>-7.1</c:v>
                </c:pt>
                <c:pt idx="1346">
                  <c:v>-14.02</c:v>
                </c:pt>
                <c:pt idx="1347">
                  <c:v>-11.43</c:v>
                </c:pt>
                <c:pt idx="1348">
                  <c:v>-4.5</c:v>
                </c:pt>
                <c:pt idx="1349">
                  <c:v>-7.96</c:v>
                </c:pt>
                <c:pt idx="1350">
                  <c:v>-5</c:v>
                </c:pt>
                <c:pt idx="1351">
                  <c:v>-52</c:v>
                </c:pt>
                <c:pt idx="1352">
                  <c:v>-9.99</c:v>
                </c:pt>
                <c:pt idx="1353">
                  <c:v>-15.9</c:v>
                </c:pt>
                <c:pt idx="1354">
                  <c:v>-3.95</c:v>
                </c:pt>
                <c:pt idx="1355">
                  <c:v>-9.5</c:v>
                </c:pt>
                <c:pt idx="1356">
                  <c:v>-61.11</c:v>
                </c:pt>
                <c:pt idx="1357">
                  <c:v>-2.98</c:v>
                </c:pt>
                <c:pt idx="1358">
                  <c:v>-125.53</c:v>
                </c:pt>
                <c:pt idx="1359">
                  <c:v>-4.25</c:v>
                </c:pt>
                <c:pt idx="1360">
                  <c:v>-1.97</c:v>
                </c:pt>
                <c:pt idx="1361">
                  <c:v>-15.38</c:v>
                </c:pt>
                <c:pt idx="1362">
                  <c:v>-13.85</c:v>
                </c:pt>
                <c:pt idx="1363">
                  <c:v>-25.98</c:v>
                </c:pt>
                <c:pt idx="1364">
                  <c:v>-2.95</c:v>
                </c:pt>
                <c:pt idx="1365">
                  <c:v>-18.98</c:v>
                </c:pt>
                <c:pt idx="1366">
                  <c:v>-4.5999999999999996</c:v>
                </c:pt>
                <c:pt idx="1367">
                  <c:v>-5.5</c:v>
                </c:pt>
                <c:pt idx="1368">
                  <c:v>-21.8</c:v>
                </c:pt>
                <c:pt idx="1369">
                  <c:v>-32.200000000000003</c:v>
                </c:pt>
                <c:pt idx="1370">
                  <c:v>-320</c:v>
                </c:pt>
                <c:pt idx="1371">
                  <c:v>-31.5</c:v>
                </c:pt>
                <c:pt idx="1372">
                  <c:v>-12.99</c:v>
                </c:pt>
                <c:pt idx="1373">
                  <c:v>-6.3</c:v>
                </c:pt>
                <c:pt idx="1374">
                  <c:v>-6</c:v>
                </c:pt>
                <c:pt idx="1375">
                  <c:v>-1.25</c:v>
                </c:pt>
                <c:pt idx="1376">
                  <c:v>-19.89</c:v>
                </c:pt>
                <c:pt idx="1377">
                  <c:v>-6.3</c:v>
                </c:pt>
                <c:pt idx="1378">
                  <c:v>-5</c:v>
                </c:pt>
                <c:pt idx="1379">
                  <c:v>-29.01</c:v>
                </c:pt>
                <c:pt idx="1380">
                  <c:v>-24.700000000000003</c:v>
                </c:pt>
                <c:pt idx="1381">
                  <c:v>-10.1</c:v>
                </c:pt>
                <c:pt idx="1382">
                  <c:v>-8.2200000000000006</c:v>
                </c:pt>
                <c:pt idx="1383">
                  <c:v>-85.4</c:v>
                </c:pt>
                <c:pt idx="1384">
                  <c:v>-15.2</c:v>
                </c:pt>
                <c:pt idx="1385">
                  <c:v>-2.7</c:v>
                </c:pt>
                <c:pt idx="1386">
                  <c:v>-9</c:v>
                </c:pt>
                <c:pt idx="1387">
                  <c:v>-11.5</c:v>
                </c:pt>
                <c:pt idx="1388">
                  <c:v>-25.95</c:v>
                </c:pt>
                <c:pt idx="1389">
                  <c:v>-7.75</c:v>
                </c:pt>
                <c:pt idx="1390">
                  <c:v>-8</c:v>
                </c:pt>
                <c:pt idx="1391">
                  <c:v>-23.2</c:v>
                </c:pt>
                <c:pt idx="1392">
                  <c:v>-14.36</c:v>
                </c:pt>
                <c:pt idx="1393">
                  <c:v>-8.8000000000000007</c:v>
                </c:pt>
                <c:pt idx="1394">
                  <c:v>-12.36</c:v>
                </c:pt>
                <c:pt idx="1395">
                  <c:v>-8.8000000000000007</c:v>
                </c:pt>
                <c:pt idx="1396">
                  <c:v>-8.0500000000000007</c:v>
                </c:pt>
                <c:pt idx="1397">
                  <c:v>-22.35</c:v>
                </c:pt>
                <c:pt idx="1398">
                  <c:v>-0.01</c:v>
                </c:pt>
                <c:pt idx="1399">
                  <c:v>-5.55</c:v>
                </c:pt>
                <c:pt idx="1400">
                  <c:v>-3</c:v>
                </c:pt>
                <c:pt idx="1401">
                  <c:v>-84</c:v>
                </c:pt>
                <c:pt idx="1402">
                  <c:v>-42</c:v>
                </c:pt>
                <c:pt idx="1403">
                  <c:v>-10</c:v>
                </c:pt>
                <c:pt idx="1404">
                  <c:v>-51.15</c:v>
                </c:pt>
                <c:pt idx="1405">
                  <c:v>-7.8</c:v>
                </c:pt>
                <c:pt idx="1406">
                  <c:v>-10.43</c:v>
                </c:pt>
                <c:pt idx="1407">
                  <c:v>-60</c:v>
                </c:pt>
                <c:pt idx="1408">
                  <c:v>-21</c:v>
                </c:pt>
                <c:pt idx="1409">
                  <c:v>-4.9400000000000004</c:v>
                </c:pt>
                <c:pt idx="1410">
                  <c:v>-5.56</c:v>
                </c:pt>
                <c:pt idx="1411">
                  <c:v>-19.8</c:v>
                </c:pt>
                <c:pt idx="1412">
                  <c:v>-112.95</c:v>
                </c:pt>
                <c:pt idx="1413">
                  <c:v>-12.55</c:v>
                </c:pt>
                <c:pt idx="1414">
                  <c:v>-71.489999999999995</c:v>
                </c:pt>
                <c:pt idx="1415">
                  <c:v>-6.77</c:v>
                </c:pt>
                <c:pt idx="1416">
                  <c:v>-21.8</c:v>
                </c:pt>
                <c:pt idx="1417">
                  <c:v>-10.3</c:v>
                </c:pt>
                <c:pt idx="1418">
                  <c:v>-69.2</c:v>
                </c:pt>
                <c:pt idx="1419">
                  <c:v>-11.9</c:v>
                </c:pt>
                <c:pt idx="1420">
                  <c:v>-19.399999999999999</c:v>
                </c:pt>
                <c:pt idx="1421">
                  <c:v>-5.7</c:v>
                </c:pt>
                <c:pt idx="1422">
                  <c:v>-3.2</c:v>
                </c:pt>
                <c:pt idx="1423">
                  <c:v>-7.3</c:v>
                </c:pt>
                <c:pt idx="1424">
                  <c:v>-21</c:v>
                </c:pt>
                <c:pt idx="1425">
                  <c:v>-47.88</c:v>
                </c:pt>
                <c:pt idx="1426">
                  <c:v>-0.56999999999999995</c:v>
                </c:pt>
                <c:pt idx="1427">
                  <c:v>-19.23</c:v>
                </c:pt>
                <c:pt idx="1428">
                  <c:v>-172.76</c:v>
                </c:pt>
                <c:pt idx="1429">
                  <c:v>-6.73</c:v>
                </c:pt>
                <c:pt idx="1430">
                  <c:v>-75.8</c:v>
                </c:pt>
                <c:pt idx="1431">
                  <c:v>-17.3</c:v>
                </c:pt>
                <c:pt idx="1432">
                  <c:v>-123.71</c:v>
                </c:pt>
                <c:pt idx="1433">
                  <c:v>-8.58</c:v>
                </c:pt>
                <c:pt idx="1434">
                  <c:v>-19.43</c:v>
                </c:pt>
                <c:pt idx="1435">
                  <c:v>-8.85</c:v>
                </c:pt>
                <c:pt idx="1436">
                  <c:v>-30.9</c:v>
                </c:pt>
                <c:pt idx="1437">
                  <c:v>-5.9</c:v>
                </c:pt>
                <c:pt idx="1438">
                  <c:v>-22.2</c:v>
                </c:pt>
                <c:pt idx="1439">
                  <c:v>-2</c:v>
                </c:pt>
                <c:pt idx="1440">
                  <c:v>-8</c:v>
                </c:pt>
                <c:pt idx="1441">
                  <c:v>-56.6</c:v>
                </c:pt>
                <c:pt idx="1442">
                  <c:v>-13.73</c:v>
                </c:pt>
                <c:pt idx="1443">
                  <c:v>-1.98</c:v>
                </c:pt>
                <c:pt idx="1444">
                  <c:v>-3.7</c:v>
                </c:pt>
                <c:pt idx="1445">
                  <c:v>-3.99</c:v>
                </c:pt>
                <c:pt idx="1446">
                  <c:v>-5.78</c:v>
                </c:pt>
                <c:pt idx="1447">
                  <c:v>-5.29</c:v>
                </c:pt>
                <c:pt idx="1448">
                  <c:v>-7.9</c:v>
                </c:pt>
                <c:pt idx="1449">
                  <c:v>-4.9000000000000004</c:v>
                </c:pt>
                <c:pt idx="1450">
                  <c:v>-28.7</c:v>
                </c:pt>
                <c:pt idx="1451">
                  <c:v>-42.41</c:v>
                </c:pt>
                <c:pt idx="1452">
                  <c:v>-3.8</c:v>
                </c:pt>
                <c:pt idx="1453">
                  <c:v>-86</c:v>
                </c:pt>
                <c:pt idx="1454">
                  <c:v>-5.78</c:v>
                </c:pt>
                <c:pt idx="1455">
                  <c:v>-70.53</c:v>
                </c:pt>
                <c:pt idx="1456">
                  <c:v>-9.15</c:v>
                </c:pt>
                <c:pt idx="1457">
                  <c:v>-13</c:v>
                </c:pt>
                <c:pt idx="1458">
                  <c:v>-82</c:v>
                </c:pt>
                <c:pt idx="1459">
                  <c:v>-128.04</c:v>
                </c:pt>
                <c:pt idx="1460">
                  <c:v>-9.5</c:v>
                </c:pt>
                <c:pt idx="1461">
                  <c:v>-148</c:v>
                </c:pt>
                <c:pt idx="1462">
                  <c:v>-6.91</c:v>
                </c:pt>
                <c:pt idx="1463">
                  <c:v>-10.65</c:v>
                </c:pt>
                <c:pt idx="1464">
                  <c:v>-1.99</c:v>
                </c:pt>
                <c:pt idx="1465">
                  <c:v>-13.76</c:v>
                </c:pt>
                <c:pt idx="1466">
                  <c:v>-4.7</c:v>
                </c:pt>
                <c:pt idx="1467">
                  <c:v>-5.6</c:v>
                </c:pt>
                <c:pt idx="1468">
                  <c:v>-4.16</c:v>
                </c:pt>
                <c:pt idx="1469">
                  <c:v>-12.9</c:v>
                </c:pt>
                <c:pt idx="1470">
                  <c:v>-3</c:v>
                </c:pt>
                <c:pt idx="1471">
                  <c:v>-0.9</c:v>
                </c:pt>
                <c:pt idx="1472">
                  <c:v>-5.5</c:v>
                </c:pt>
                <c:pt idx="1473">
                  <c:v>-7.1</c:v>
                </c:pt>
                <c:pt idx="1474">
                  <c:v>-1</c:v>
                </c:pt>
                <c:pt idx="1475">
                  <c:v>-10</c:v>
                </c:pt>
                <c:pt idx="1476">
                  <c:v>-21.8</c:v>
                </c:pt>
                <c:pt idx="1477">
                  <c:v>-30</c:v>
                </c:pt>
                <c:pt idx="1478">
                  <c:v>-3.1</c:v>
                </c:pt>
                <c:pt idx="1479">
                  <c:v>-1.9</c:v>
                </c:pt>
                <c:pt idx="1480">
                  <c:v>-7.38</c:v>
                </c:pt>
                <c:pt idx="1481">
                  <c:v>-29.67</c:v>
                </c:pt>
                <c:pt idx="1482">
                  <c:v>-42.71</c:v>
                </c:pt>
                <c:pt idx="1483">
                  <c:v>-68.319999999999993</c:v>
                </c:pt>
                <c:pt idx="1484">
                  <c:v>-99.48</c:v>
                </c:pt>
                <c:pt idx="1485">
                  <c:v>-60</c:v>
                </c:pt>
                <c:pt idx="1486">
                  <c:v>-918</c:v>
                </c:pt>
                <c:pt idx="1487">
                  <c:v>-38.9</c:v>
                </c:pt>
                <c:pt idx="1488">
                  <c:v>-20.98</c:v>
                </c:pt>
                <c:pt idx="1489">
                  <c:v>-1.65</c:v>
                </c:pt>
                <c:pt idx="1490">
                  <c:v>-2.8</c:v>
                </c:pt>
                <c:pt idx="1491">
                  <c:v>-2.65</c:v>
                </c:pt>
                <c:pt idx="1492">
                  <c:v>-80</c:v>
                </c:pt>
                <c:pt idx="1493">
                  <c:v>-8.1</c:v>
                </c:pt>
                <c:pt idx="1494">
                  <c:v>-28.759999999999998</c:v>
                </c:pt>
                <c:pt idx="1495">
                  <c:v>-3.35</c:v>
                </c:pt>
                <c:pt idx="1496">
                  <c:v>-3.6</c:v>
                </c:pt>
                <c:pt idx="1497">
                  <c:v>-27.3</c:v>
                </c:pt>
                <c:pt idx="1498">
                  <c:v>-102.62</c:v>
                </c:pt>
                <c:pt idx="1499">
                  <c:v>-17</c:v>
                </c:pt>
                <c:pt idx="1500">
                  <c:v>-7.99</c:v>
                </c:pt>
                <c:pt idx="1501">
                  <c:v>-12.53</c:v>
                </c:pt>
                <c:pt idx="1502">
                  <c:v>-7.05</c:v>
                </c:pt>
                <c:pt idx="1503">
                  <c:v>-59.5</c:v>
                </c:pt>
                <c:pt idx="1504">
                  <c:v>-16</c:v>
                </c:pt>
                <c:pt idx="1505">
                  <c:v>-7.3</c:v>
                </c:pt>
                <c:pt idx="1506">
                  <c:v>-0.75</c:v>
                </c:pt>
                <c:pt idx="1507">
                  <c:v>-2.4</c:v>
                </c:pt>
                <c:pt idx="1508">
                  <c:v>-6.06</c:v>
                </c:pt>
                <c:pt idx="1509">
                  <c:v>-6.74</c:v>
                </c:pt>
                <c:pt idx="1510">
                  <c:v>-10</c:v>
                </c:pt>
                <c:pt idx="1511">
                  <c:v>-17.34</c:v>
                </c:pt>
                <c:pt idx="1512">
                  <c:v>-2.56</c:v>
                </c:pt>
                <c:pt idx="1513">
                  <c:v>-11.8</c:v>
                </c:pt>
                <c:pt idx="1514">
                  <c:v>-2.4</c:v>
                </c:pt>
                <c:pt idx="1515">
                  <c:v>-5</c:v>
                </c:pt>
                <c:pt idx="1516">
                  <c:v>-64.84</c:v>
                </c:pt>
                <c:pt idx="1517">
                  <c:v>-4.28</c:v>
                </c:pt>
                <c:pt idx="1518">
                  <c:v>-3.4</c:v>
                </c:pt>
                <c:pt idx="1519">
                  <c:v>-52</c:v>
                </c:pt>
                <c:pt idx="1520">
                  <c:v>-21.8</c:v>
                </c:pt>
                <c:pt idx="1521">
                  <c:v>-4.3</c:v>
                </c:pt>
                <c:pt idx="1522">
                  <c:v>-12.99</c:v>
                </c:pt>
                <c:pt idx="1523">
                  <c:v>-7.3</c:v>
                </c:pt>
                <c:pt idx="1524">
                  <c:v>-11.55</c:v>
                </c:pt>
                <c:pt idx="1525">
                  <c:v>-23.55</c:v>
                </c:pt>
                <c:pt idx="1526">
                  <c:v>-23.7</c:v>
                </c:pt>
                <c:pt idx="1527">
                  <c:v>-2.29</c:v>
                </c:pt>
                <c:pt idx="1528">
                  <c:v>-8</c:v>
                </c:pt>
                <c:pt idx="1529">
                  <c:v>-28.12</c:v>
                </c:pt>
                <c:pt idx="1530">
                  <c:v>-20</c:v>
                </c:pt>
                <c:pt idx="1531">
                  <c:v>-2.56</c:v>
                </c:pt>
                <c:pt idx="1532">
                  <c:v>-2.4</c:v>
                </c:pt>
                <c:pt idx="1533">
                  <c:v>-14.71</c:v>
                </c:pt>
                <c:pt idx="1534">
                  <c:v>-32.78</c:v>
                </c:pt>
                <c:pt idx="1535">
                  <c:v>-7.95</c:v>
                </c:pt>
                <c:pt idx="1536">
                  <c:v>-7</c:v>
                </c:pt>
                <c:pt idx="1537">
                  <c:v>-25.95</c:v>
                </c:pt>
                <c:pt idx="1538">
                  <c:v>-0.85</c:v>
                </c:pt>
                <c:pt idx="1539">
                  <c:v>-2.2000000000000002</c:v>
                </c:pt>
                <c:pt idx="1540">
                  <c:v>-1</c:v>
                </c:pt>
                <c:pt idx="1541">
                  <c:v>-77.02</c:v>
                </c:pt>
                <c:pt idx="1542">
                  <c:v>-8.99</c:v>
                </c:pt>
                <c:pt idx="1543">
                  <c:v>-3.78</c:v>
                </c:pt>
                <c:pt idx="1544">
                  <c:v>-20</c:v>
                </c:pt>
                <c:pt idx="1545">
                  <c:v>-9.8000000000000007</c:v>
                </c:pt>
                <c:pt idx="1546">
                  <c:v>-8.76</c:v>
                </c:pt>
                <c:pt idx="1547">
                  <c:v>-20.010000000000002</c:v>
                </c:pt>
                <c:pt idx="1548">
                  <c:v>-32.5</c:v>
                </c:pt>
                <c:pt idx="1549">
                  <c:v>-3.35</c:v>
                </c:pt>
                <c:pt idx="1550">
                  <c:v>-8.2799999999999994</c:v>
                </c:pt>
                <c:pt idx="1551">
                  <c:v>-3.8</c:v>
                </c:pt>
                <c:pt idx="1552">
                  <c:v>-10.5</c:v>
                </c:pt>
                <c:pt idx="1553">
                  <c:v>-8.18</c:v>
                </c:pt>
                <c:pt idx="1554">
                  <c:v>-0.24</c:v>
                </c:pt>
                <c:pt idx="1555">
                  <c:v>-14.14</c:v>
                </c:pt>
                <c:pt idx="1556">
                  <c:v>-0.59</c:v>
                </c:pt>
                <c:pt idx="1557">
                  <c:v>-19.670000000000002</c:v>
                </c:pt>
                <c:pt idx="1558">
                  <c:v>-0.95</c:v>
                </c:pt>
                <c:pt idx="1559">
                  <c:v>-2.4</c:v>
                </c:pt>
                <c:pt idx="1560">
                  <c:v>-4.1100000000000003</c:v>
                </c:pt>
                <c:pt idx="1561">
                  <c:v>-0.12</c:v>
                </c:pt>
                <c:pt idx="1562">
                  <c:v>-145.37</c:v>
                </c:pt>
                <c:pt idx="1563">
                  <c:v>-10</c:v>
                </c:pt>
                <c:pt idx="1564">
                  <c:v>-0.02</c:v>
                </c:pt>
                <c:pt idx="1565">
                  <c:v>-0.68</c:v>
                </c:pt>
                <c:pt idx="1566">
                  <c:v>-7.92</c:v>
                </c:pt>
                <c:pt idx="1567">
                  <c:v>-1.31</c:v>
                </c:pt>
                <c:pt idx="1568">
                  <c:v>-67.739999999999995</c:v>
                </c:pt>
                <c:pt idx="1569">
                  <c:v>-0.43999999999999995</c:v>
                </c:pt>
                <c:pt idx="1570">
                  <c:v>-13.91</c:v>
                </c:pt>
                <c:pt idx="1571">
                  <c:v>-20.97</c:v>
                </c:pt>
                <c:pt idx="1572">
                  <c:v>-3.7</c:v>
                </c:pt>
                <c:pt idx="1573">
                  <c:v>-21.8</c:v>
                </c:pt>
                <c:pt idx="1574">
                  <c:v>-2.4</c:v>
                </c:pt>
                <c:pt idx="1575">
                  <c:v>-15</c:v>
                </c:pt>
                <c:pt idx="1576">
                  <c:v>-16</c:v>
                </c:pt>
                <c:pt idx="1577">
                  <c:v>-1.4</c:v>
                </c:pt>
                <c:pt idx="1578">
                  <c:v>-5.7</c:v>
                </c:pt>
                <c:pt idx="1579">
                  <c:v>-10.95</c:v>
                </c:pt>
                <c:pt idx="1580">
                  <c:v>-65.97</c:v>
                </c:pt>
                <c:pt idx="1581">
                  <c:v>-12.96</c:v>
                </c:pt>
                <c:pt idx="1582">
                  <c:v>-5</c:v>
                </c:pt>
                <c:pt idx="1583">
                  <c:v>-12</c:v>
                </c:pt>
                <c:pt idx="1584">
                  <c:v>-13.5</c:v>
                </c:pt>
                <c:pt idx="1585">
                  <c:v>-0.85</c:v>
                </c:pt>
                <c:pt idx="1586">
                  <c:v>-2.1</c:v>
                </c:pt>
                <c:pt idx="1587">
                  <c:v>-11.7</c:v>
                </c:pt>
                <c:pt idx="1588">
                  <c:v>-7.95</c:v>
                </c:pt>
                <c:pt idx="1589">
                  <c:v>-36.9</c:v>
                </c:pt>
                <c:pt idx="1590">
                  <c:v>-21.8</c:v>
                </c:pt>
                <c:pt idx="1591">
                  <c:v>-14</c:v>
                </c:pt>
                <c:pt idx="1592">
                  <c:v>-42.71</c:v>
                </c:pt>
                <c:pt idx="1593">
                  <c:v>-68.319999999999993</c:v>
                </c:pt>
                <c:pt idx="1594">
                  <c:v>-32.61</c:v>
                </c:pt>
                <c:pt idx="1595">
                  <c:v>-63.26</c:v>
                </c:pt>
                <c:pt idx="1596">
                  <c:v>-5</c:v>
                </c:pt>
                <c:pt idx="1597">
                  <c:v>-6.5</c:v>
                </c:pt>
                <c:pt idx="1598">
                  <c:v>-10</c:v>
                </c:pt>
                <c:pt idx="1599">
                  <c:v>-14.63</c:v>
                </c:pt>
                <c:pt idx="1600">
                  <c:v>-918</c:v>
                </c:pt>
                <c:pt idx="1601">
                  <c:v>-13.14</c:v>
                </c:pt>
                <c:pt idx="1602">
                  <c:v>-30.8</c:v>
                </c:pt>
                <c:pt idx="1603">
                  <c:v>-14.96</c:v>
                </c:pt>
                <c:pt idx="1604">
                  <c:v>-2.5</c:v>
                </c:pt>
                <c:pt idx="1605">
                  <c:v>-39.200000000000003</c:v>
                </c:pt>
                <c:pt idx="1606">
                  <c:v>-3.85</c:v>
                </c:pt>
                <c:pt idx="1607">
                  <c:v>-17.899999999999999</c:v>
                </c:pt>
                <c:pt idx="1608">
                  <c:v>-7.27</c:v>
                </c:pt>
                <c:pt idx="1609">
                  <c:v>-2.4</c:v>
                </c:pt>
                <c:pt idx="1610">
                  <c:v>-1.28</c:v>
                </c:pt>
                <c:pt idx="1611">
                  <c:v>-30</c:v>
                </c:pt>
                <c:pt idx="1612">
                  <c:v>-99.48</c:v>
                </c:pt>
                <c:pt idx="1613">
                  <c:v>-2.04</c:v>
                </c:pt>
                <c:pt idx="1614">
                  <c:v>-46.2</c:v>
                </c:pt>
                <c:pt idx="1615">
                  <c:v>-17.93</c:v>
                </c:pt>
                <c:pt idx="1616">
                  <c:v>-86.78</c:v>
                </c:pt>
                <c:pt idx="1617">
                  <c:v>-9.99</c:v>
                </c:pt>
                <c:pt idx="1618">
                  <c:v>-10</c:v>
                </c:pt>
                <c:pt idx="1619">
                  <c:v>-5.0199999999999996</c:v>
                </c:pt>
                <c:pt idx="1620">
                  <c:v>-3.59</c:v>
                </c:pt>
                <c:pt idx="1621">
                  <c:v>-21.8</c:v>
                </c:pt>
                <c:pt idx="1622">
                  <c:v>-1.7</c:v>
                </c:pt>
                <c:pt idx="1623">
                  <c:v>-8.11</c:v>
                </c:pt>
                <c:pt idx="1624">
                  <c:v>-39.020000000000003</c:v>
                </c:pt>
                <c:pt idx="1625">
                  <c:v>-4.01</c:v>
                </c:pt>
                <c:pt idx="1626">
                  <c:v>-14.55</c:v>
                </c:pt>
                <c:pt idx="1627">
                  <c:v>-1.65</c:v>
                </c:pt>
                <c:pt idx="1628">
                  <c:v>-72.38</c:v>
                </c:pt>
                <c:pt idx="1629">
                  <c:v>-40.4</c:v>
                </c:pt>
                <c:pt idx="1630">
                  <c:v>-25.95</c:v>
                </c:pt>
                <c:pt idx="1631">
                  <c:v>-4.3499999999999996</c:v>
                </c:pt>
                <c:pt idx="1632">
                  <c:v>-7</c:v>
                </c:pt>
                <c:pt idx="1633">
                  <c:v>-10.59</c:v>
                </c:pt>
                <c:pt idx="1634">
                  <c:v>-11.76</c:v>
                </c:pt>
                <c:pt idx="1635">
                  <c:v>-49.04</c:v>
                </c:pt>
                <c:pt idx="1636">
                  <c:v>-27</c:v>
                </c:pt>
                <c:pt idx="1637">
                  <c:v>-29.25</c:v>
                </c:pt>
                <c:pt idx="1638">
                  <c:v>-6.9</c:v>
                </c:pt>
                <c:pt idx="1639">
                  <c:v>-7.65</c:v>
                </c:pt>
                <c:pt idx="1640">
                  <c:v>-94.95</c:v>
                </c:pt>
                <c:pt idx="1641">
                  <c:v>-66.069999999999993</c:v>
                </c:pt>
                <c:pt idx="1642">
                  <c:v>-15.21</c:v>
                </c:pt>
                <c:pt idx="1643">
                  <c:v>-26.99</c:v>
                </c:pt>
                <c:pt idx="1644">
                  <c:v>-19.86</c:v>
                </c:pt>
                <c:pt idx="1645">
                  <c:v>-4.5</c:v>
                </c:pt>
                <c:pt idx="1646">
                  <c:v>-5.56</c:v>
                </c:pt>
                <c:pt idx="1647">
                  <c:v>-2000</c:v>
                </c:pt>
                <c:pt idx="1648">
                  <c:v>-8.73</c:v>
                </c:pt>
                <c:pt idx="1649">
                  <c:v>-38.1</c:v>
                </c:pt>
                <c:pt idx="1650">
                  <c:v>-2.4</c:v>
                </c:pt>
                <c:pt idx="1651">
                  <c:v>-14.6</c:v>
                </c:pt>
                <c:pt idx="1652">
                  <c:v>-8.41</c:v>
                </c:pt>
                <c:pt idx="1653">
                  <c:v>-2.4</c:v>
                </c:pt>
                <c:pt idx="1654">
                  <c:v>-17.45</c:v>
                </c:pt>
                <c:pt idx="1655">
                  <c:v>-13</c:v>
                </c:pt>
                <c:pt idx="1656">
                  <c:v>-110.1</c:v>
                </c:pt>
                <c:pt idx="1657">
                  <c:v>-20.78</c:v>
                </c:pt>
                <c:pt idx="1658">
                  <c:v>-4.9000000000000004</c:v>
                </c:pt>
                <c:pt idx="1659">
                  <c:v>-12.92</c:v>
                </c:pt>
                <c:pt idx="1660">
                  <c:v>-0.6</c:v>
                </c:pt>
                <c:pt idx="1661">
                  <c:v>-20.22</c:v>
                </c:pt>
                <c:pt idx="1662">
                  <c:v>-90</c:v>
                </c:pt>
                <c:pt idx="1663">
                  <c:v>-148.54</c:v>
                </c:pt>
                <c:pt idx="1664">
                  <c:v>-11.8</c:v>
                </c:pt>
                <c:pt idx="1665">
                  <c:v>-111.81</c:v>
                </c:pt>
                <c:pt idx="1666">
                  <c:v>-45.3</c:v>
                </c:pt>
                <c:pt idx="1667">
                  <c:v>-22.72</c:v>
                </c:pt>
                <c:pt idx="1668">
                  <c:v>-5.3</c:v>
                </c:pt>
                <c:pt idx="1669">
                  <c:v>-49.67</c:v>
                </c:pt>
                <c:pt idx="1670">
                  <c:v>-9.1</c:v>
                </c:pt>
                <c:pt idx="1671">
                  <c:v>-14.43</c:v>
                </c:pt>
                <c:pt idx="1672">
                  <c:v>-9.9</c:v>
                </c:pt>
                <c:pt idx="1673">
                  <c:v>-3.3</c:v>
                </c:pt>
                <c:pt idx="1674">
                  <c:v>-1.4</c:v>
                </c:pt>
                <c:pt idx="1675">
                  <c:v>-2.14</c:v>
                </c:pt>
                <c:pt idx="1676">
                  <c:v>-13.71</c:v>
                </c:pt>
                <c:pt idx="1677">
                  <c:v>-80.84</c:v>
                </c:pt>
                <c:pt idx="1678">
                  <c:v>-4.0199999999999996</c:v>
                </c:pt>
                <c:pt idx="1679">
                  <c:v>-0.85</c:v>
                </c:pt>
                <c:pt idx="1680">
                  <c:v>-3.81</c:v>
                </c:pt>
                <c:pt idx="1681">
                  <c:v>-5</c:v>
                </c:pt>
                <c:pt idx="1682">
                  <c:v>-1.85</c:v>
                </c:pt>
                <c:pt idx="1683">
                  <c:v>-21.8</c:v>
                </c:pt>
                <c:pt idx="1684">
                  <c:v>-3.6</c:v>
                </c:pt>
                <c:pt idx="1685">
                  <c:v>-38.299999999999997</c:v>
                </c:pt>
                <c:pt idx="1686">
                  <c:v>-4.59</c:v>
                </c:pt>
                <c:pt idx="1687">
                  <c:v>-3.98</c:v>
                </c:pt>
                <c:pt idx="1688">
                  <c:v>-17.439999999999998</c:v>
                </c:pt>
                <c:pt idx="1689">
                  <c:v>-1.7</c:v>
                </c:pt>
                <c:pt idx="1690">
                  <c:v>-7.4</c:v>
                </c:pt>
                <c:pt idx="1691">
                  <c:v>-4.6100000000000003</c:v>
                </c:pt>
                <c:pt idx="1692">
                  <c:v>-7.9</c:v>
                </c:pt>
                <c:pt idx="1693">
                  <c:v>-6.78</c:v>
                </c:pt>
                <c:pt idx="1694">
                  <c:v>-918</c:v>
                </c:pt>
                <c:pt idx="1695">
                  <c:v>-35.81</c:v>
                </c:pt>
                <c:pt idx="1696">
                  <c:v>-0.9</c:v>
                </c:pt>
                <c:pt idx="1697">
                  <c:v>-6.6</c:v>
                </c:pt>
                <c:pt idx="1698">
                  <c:v>-10</c:v>
                </c:pt>
                <c:pt idx="1699">
                  <c:v>-99.12</c:v>
                </c:pt>
                <c:pt idx="1700">
                  <c:v>-4.5</c:v>
                </c:pt>
                <c:pt idx="1701">
                  <c:v>-24.4</c:v>
                </c:pt>
                <c:pt idx="1702">
                  <c:v>-35</c:v>
                </c:pt>
                <c:pt idx="1703">
                  <c:v>-6.5</c:v>
                </c:pt>
                <c:pt idx="1704">
                  <c:v>-2.7</c:v>
                </c:pt>
                <c:pt idx="1705">
                  <c:v>-400</c:v>
                </c:pt>
                <c:pt idx="1706">
                  <c:v>-9.66</c:v>
                </c:pt>
                <c:pt idx="1707">
                  <c:v>-22</c:v>
                </c:pt>
                <c:pt idx="1708">
                  <c:v>-12.67</c:v>
                </c:pt>
                <c:pt idx="1709">
                  <c:v>-89.4</c:v>
                </c:pt>
                <c:pt idx="1710">
                  <c:v>-23.75</c:v>
                </c:pt>
                <c:pt idx="1711">
                  <c:v>-13.95</c:v>
                </c:pt>
                <c:pt idx="1712">
                  <c:v>-42.71</c:v>
                </c:pt>
                <c:pt idx="1713">
                  <c:v>-68.319999999999993</c:v>
                </c:pt>
                <c:pt idx="1714">
                  <c:v>-99.48</c:v>
                </c:pt>
                <c:pt idx="1715">
                  <c:v>-10.42</c:v>
                </c:pt>
                <c:pt idx="1716">
                  <c:v>-5.6</c:v>
                </c:pt>
                <c:pt idx="1717">
                  <c:v>-19.95</c:v>
                </c:pt>
                <c:pt idx="1718">
                  <c:v>-11.46</c:v>
                </c:pt>
                <c:pt idx="1719">
                  <c:v>-21.8</c:v>
                </c:pt>
                <c:pt idx="1720">
                  <c:v>-99.9</c:v>
                </c:pt>
                <c:pt idx="1721">
                  <c:v>-12</c:v>
                </c:pt>
                <c:pt idx="1722">
                  <c:v>-4</c:v>
                </c:pt>
                <c:pt idx="1723">
                  <c:v>-7.41</c:v>
                </c:pt>
                <c:pt idx="1724">
                  <c:v>-4.9000000000000004</c:v>
                </c:pt>
                <c:pt idx="1725">
                  <c:v>-17.95</c:v>
                </c:pt>
                <c:pt idx="1726">
                  <c:v>-4.5</c:v>
                </c:pt>
                <c:pt idx="1727">
                  <c:v>-29.1</c:v>
                </c:pt>
                <c:pt idx="1728">
                  <c:v>-2.5099999999999998</c:v>
                </c:pt>
                <c:pt idx="1729">
                  <c:v>-72.87</c:v>
                </c:pt>
                <c:pt idx="1730">
                  <c:v>-14.3</c:v>
                </c:pt>
                <c:pt idx="1731">
                  <c:v>-25.98</c:v>
                </c:pt>
                <c:pt idx="1732">
                  <c:v>-13.44</c:v>
                </c:pt>
                <c:pt idx="1733">
                  <c:v>-16.350000000000001</c:v>
                </c:pt>
                <c:pt idx="1734">
                  <c:v>-8.9</c:v>
                </c:pt>
                <c:pt idx="1735">
                  <c:v>-16.190000000000001</c:v>
                </c:pt>
                <c:pt idx="1736">
                  <c:v>-35</c:v>
                </c:pt>
                <c:pt idx="1737">
                  <c:v>-20</c:v>
                </c:pt>
                <c:pt idx="1738">
                  <c:v>-55</c:v>
                </c:pt>
                <c:pt idx="1739">
                  <c:v>-42</c:v>
                </c:pt>
                <c:pt idx="1740">
                  <c:v>-3.93</c:v>
                </c:pt>
                <c:pt idx="1741">
                  <c:v>-49.5</c:v>
                </c:pt>
                <c:pt idx="1742">
                  <c:v>-11.5</c:v>
                </c:pt>
                <c:pt idx="1743">
                  <c:v>-0.25</c:v>
                </c:pt>
                <c:pt idx="1744">
                  <c:v>-1.4</c:v>
                </c:pt>
                <c:pt idx="1745">
                  <c:v>-9.51</c:v>
                </c:pt>
                <c:pt idx="1746">
                  <c:v>-2.4</c:v>
                </c:pt>
                <c:pt idx="1747">
                  <c:v>-10</c:v>
                </c:pt>
                <c:pt idx="1748">
                  <c:v>-12.95</c:v>
                </c:pt>
                <c:pt idx="1749">
                  <c:v>-1.85</c:v>
                </c:pt>
                <c:pt idx="1750">
                  <c:v>-21.8</c:v>
                </c:pt>
                <c:pt idx="1751">
                  <c:v>-2.2400000000000002</c:v>
                </c:pt>
                <c:pt idx="1752">
                  <c:v>-14.9</c:v>
                </c:pt>
                <c:pt idx="1753">
                  <c:v>-46.2</c:v>
                </c:pt>
                <c:pt idx="1754">
                  <c:v>-21</c:v>
                </c:pt>
                <c:pt idx="1755">
                  <c:v>-7.95</c:v>
                </c:pt>
                <c:pt idx="1756">
                  <c:v>-6.24</c:v>
                </c:pt>
                <c:pt idx="1757">
                  <c:v>-18</c:v>
                </c:pt>
                <c:pt idx="1758">
                  <c:v>-44.95</c:v>
                </c:pt>
                <c:pt idx="1759">
                  <c:v>-30.8</c:v>
                </c:pt>
                <c:pt idx="1760">
                  <c:v>-6.01</c:v>
                </c:pt>
                <c:pt idx="1761">
                  <c:v>-43</c:v>
                </c:pt>
                <c:pt idx="1762">
                  <c:v>-10</c:v>
                </c:pt>
                <c:pt idx="1763">
                  <c:v>-29</c:v>
                </c:pt>
                <c:pt idx="1764">
                  <c:v>-22</c:v>
                </c:pt>
                <c:pt idx="1765">
                  <c:v>-2.0099999999999998</c:v>
                </c:pt>
                <c:pt idx="1766">
                  <c:v>-142.44</c:v>
                </c:pt>
                <c:pt idx="1767">
                  <c:v>-15</c:v>
                </c:pt>
                <c:pt idx="1768">
                  <c:v>-7.2</c:v>
                </c:pt>
                <c:pt idx="1769">
                  <c:v>-42.6</c:v>
                </c:pt>
                <c:pt idx="1770">
                  <c:v>-35.19</c:v>
                </c:pt>
                <c:pt idx="1771">
                  <c:v>-8.98</c:v>
                </c:pt>
                <c:pt idx="1772">
                  <c:v>-219</c:v>
                </c:pt>
                <c:pt idx="1773">
                  <c:v>-14.8</c:v>
                </c:pt>
                <c:pt idx="1774">
                  <c:v>-25.95</c:v>
                </c:pt>
                <c:pt idx="1775">
                  <c:v>-150</c:v>
                </c:pt>
                <c:pt idx="1776">
                  <c:v>-108.5</c:v>
                </c:pt>
                <c:pt idx="1777">
                  <c:v>-11</c:v>
                </c:pt>
                <c:pt idx="1778">
                  <c:v>-16</c:v>
                </c:pt>
                <c:pt idx="1779">
                  <c:v>-56.02</c:v>
                </c:pt>
                <c:pt idx="1780">
                  <c:v>-1.55</c:v>
                </c:pt>
                <c:pt idx="1781">
                  <c:v>-6</c:v>
                </c:pt>
                <c:pt idx="1782">
                  <c:v>-60.45</c:v>
                </c:pt>
                <c:pt idx="1783">
                  <c:v>-20</c:v>
                </c:pt>
                <c:pt idx="1784">
                  <c:v>-4.5</c:v>
                </c:pt>
                <c:pt idx="1785">
                  <c:v>-13.95</c:v>
                </c:pt>
                <c:pt idx="1786">
                  <c:v>-19.98</c:v>
                </c:pt>
                <c:pt idx="1787">
                  <c:v>-18</c:v>
                </c:pt>
                <c:pt idx="1788">
                  <c:v>-9.5500000000000007</c:v>
                </c:pt>
                <c:pt idx="1789">
                  <c:v>-68.95</c:v>
                </c:pt>
                <c:pt idx="1790">
                  <c:v>-89.33</c:v>
                </c:pt>
                <c:pt idx="1791">
                  <c:v>-40</c:v>
                </c:pt>
                <c:pt idx="1792">
                  <c:v>-30.39</c:v>
                </c:pt>
                <c:pt idx="1793">
                  <c:v>-148.28</c:v>
                </c:pt>
                <c:pt idx="1794">
                  <c:v>-24.23</c:v>
                </c:pt>
                <c:pt idx="1795">
                  <c:v>-11.65</c:v>
                </c:pt>
                <c:pt idx="1796">
                  <c:v>-17</c:v>
                </c:pt>
                <c:pt idx="1797">
                  <c:v>-24.23</c:v>
                </c:pt>
                <c:pt idx="1798">
                  <c:v>-8.4499999999999993</c:v>
                </c:pt>
                <c:pt idx="1799">
                  <c:v>-11.620000000000001</c:v>
                </c:pt>
                <c:pt idx="1800">
                  <c:v>-12.32</c:v>
                </c:pt>
                <c:pt idx="1801">
                  <c:v>-16</c:v>
                </c:pt>
                <c:pt idx="1802">
                  <c:v>-10</c:v>
                </c:pt>
                <c:pt idx="1803">
                  <c:v>-20</c:v>
                </c:pt>
                <c:pt idx="1804">
                  <c:v>-0.61</c:v>
                </c:pt>
                <c:pt idx="1805">
                  <c:v>-20.57</c:v>
                </c:pt>
                <c:pt idx="1806">
                  <c:v>-15.25</c:v>
                </c:pt>
                <c:pt idx="1807">
                  <c:v>-21.34</c:v>
                </c:pt>
                <c:pt idx="1808">
                  <c:v>-1.35</c:v>
                </c:pt>
                <c:pt idx="1809">
                  <c:v>-1</c:v>
                </c:pt>
                <c:pt idx="1810">
                  <c:v>-16.5</c:v>
                </c:pt>
                <c:pt idx="1811">
                  <c:v>-29.9</c:v>
                </c:pt>
                <c:pt idx="1812">
                  <c:v>-8</c:v>
                </c:pt>
                <c:pt idx="1813">
                  <c:v>-11.2</c:v>
                </c:pt>
                <c:pt idx="1814">
                  <c:v>-39.85</c:v>
                </c:pt>
                <c:pt idx="1815">
                  <c:v>-21.8</c:v>
                </c:pt>
                <c:pt idx="1816">
                  <c:v>-39.950000000000003</c:v>
                </c:pt>
                <c:pt idx="1817">
                  <c:v>-9.4</c:v>
                </c:pt>
                <c:pt idx="1818">
                  <c:v>-16</c:v>
                </c:pt>
                <c:pt idx="1819">
                  <c:v>-43.45</c:v>
                </c:pt>
                <c:pt idx="1820">
                  <c:v>-7</c:v>
                </c:pt>
                <c:pt idx="1821">
                  <c:v>-16.3</c:v>
                </c:pt>
                <c:pt idx="1822">
                  <c:v>-17.100000000000001</c:v>
                </c:pt>
                <c:pt idx="1823">
                  <c:v>-36.5</c:v>
                </c:pt>
                <c:pt idx="1824">
                  <c:v>-9.6999999999999993</c:v>
                </c:pt>
                <c:pt idx="1825">
                  <c:v>-3.2</c:v>
                </c:pt>
                <c:pt idx="1826">
                  <c:v>-2.5</c:v>
                </c:pt>
                <c:pt idx="1827">
                  <c:v>-4</c:v>
                </c:pt>
                <c:pt idx="1828">
                  <c:v>-918</c:v>
                </c:pt>
                <c:pt idx="1829">
                  <c:v>-19.48</c:v>
                </c:pt>
                <c:pt idx="1830">
                  <c:v>-82</c:v>
                </c:pt>
                <c:pt idx="1831">
                  <c:v>-2.66</c:v>
                </c:pt>
                <c:pt idx="1832">
                  <c:v>-1.94</c:v>
                </c:pt>
                <c:pt idx="1833">
                  <c:v>-28.29</c:v>
                </c:pt>
                <c:pt idx="1834">
                  <c:v>-21.8</c:v>
                </c:pt>
                <c:pt idx="1835">
                  <c:v>-15.37</c:v>
                </c:pt>
                <c:pt idx="1836">
                  <c:v>-8.02</c:v>
                </c:pt>
                <c:pt idx="1837">
                  <c:v>-1.9</c:v>
                </c:pt>
                <c:pt idx="1838">
                  <c:v>-400</c:v>
                </c:pt>
                <c:pt idx="1839">
                  <c:v>-24.91</c:v>
                </c:pt>
                <c:pt idx="1840">
                  <c:v>-30</c:v>
                </c:pt>
                <c:pt idx="1841">
                  <c:v>-7.52</c:v>
                </c:pt>
                <c:pt idx="1842">
                  <c:v>-1.4</c:v>
                </c:pt>
                <c:pt idx="1843">
                  <c:v>-68.319999999999993</c:v>
                </c:pt>
                <c:pt idx="1844">
                  <c:v>-42.79</c:v>
                </c:pt>
                <c:pt idx="1845">
                  <c:v>-13.9</c:v>
                </c:pt>
                <c:pt idx="1846">
                  <c:v>-9.7200000000000006</c:v>
                </c:pt>
                <c:pt idx="1847">
                  <c:v>-9.6999999999999993</c:v>
                </c:pt>
                <c:pt idx="1848">
                  <c:v>-1.49</c:v>
                </c:pt>
                <c:pt idx="1849">
                  <c:v>-39.85</c:v>
                </c:pt>
                <c:pt idx="1850">
                  <c:v>-11</c:v>
                </c:pt>
                <c:pt idx="1851">
                  <c:v>-104.82</c:v>
                </c:pt>
                <c:pt idx="1852">
                  <c:v>-99.48</c:v>
                </c:pt>
                <c:pt idx="1853">
                  <c:v>-104</c:v>
                </c:pt>
                <c:pt idx="1854">
                  <c:v>-35.979999999999997</c:v>
                </c:pt>
                <c:pt idx="1855">
                  <c:v>-300</c:v>
                </c:pt>
                <c:pt idx="1856">
                  <c:v>-5.95</c:v>
                </c:pt>
                <c:pt idx="1857">
                  <c:v>-18.809999999999999</c:v>
                </c:pt>
                <c:pt idx="1858">
                  <c:v>-5.8</c:v>
                </c:pt>
                <c:pt idx="1859">
                  <c:v>-16.690000000000001</c:v>
                </c:pt>
                <c:pt idx="1860">
                  <c:v>-33.130000000000003</c:v>
                </c:pt>
                <c:pt idx="1861">
                  <c:v>-2.1</c:v>
                </c:pt>
                <c:pt idx="1862">
                  <c:v>-16.899999999999999</c:v>
                </c:pt>
                <c:pt idx="1863">
                  <c:v>-6</c:v>
                </c:pt>
                <c:pt idx="1864">
                  <c:v>-12</c:v>
                </c:pt>
                <c:pt idx="1865">
                  <c:v>-45.6</c:v>
                </c:pt>
                <c:pt idx="1866">
                  <c:v>-9.0500000000000007</c:v>
                </c:pt>
                <c:pt idx="1867">
                  <c:v>-8.56</c:v>
                </c:pt>
                <c:pt idx="1868">
                  <c:v>-17.100000000000001</c:v>
                </c:pt>
                <c:pt idx="1869">
                  <c:v>-28.2</c:v>
                </c:pt>
                <c:pt idx="1870">
                  <c:v>-21.8</c:v>
                </c:pt>
                <c:pt idx="1871">
                  <c:v>-7.6</c:v>
                </c:pt>
                <c:pt idx="1872">
                  <c:v>-35</c:v>
                </c:pt>
                <c:pt idx="1873">
                  <c:v>-8.4</c:v>
                </c:pt>
                <c:pt idx="1874">
                  <c:v>-1.8</c:v>
                </c:pt>
                <c:pt idx="1875">
                  <c:v>-11.7</c:v>
                </c:pt>
                <c:pt idx="1876">
                  <c:v>-46.2</c:v>
                </c:pt>
                <c:pt idx="1877">
                  <c:v>-7</c:v>
                </c:pt>
                <c:pt idx="1878">
                  <c:v>-6</c:v>
                </c:pt>
                <c:pt idx="1879">
                  <c:v>-18</c:v>
                </c:pt>
                <c:pt idx="1880">
                  <c:v>-8.65</c:v>
                </c:pt>
                <c:pt idx="1881">
                  <c:v>-1.72</c:v>
                </c:pt>
                <c:pt idx="1882">
                  <c:v>-43.83</c:v>
                </c:pt>
                <c:pt idx="1883">
                  <c:v>-19.48</c:v>
                </c:pt>
                <c:pt idx="1884">
                  <c:v>-3.2</c:v>
                </c:pt>
                <c:pt idx="1885">
                  <c:v>-6.1</c:v>
                </c:pt>
                <c:pt idx="1886">
                  <c:v>-37.9</c:v>
                </c:pt>
                <c:pt idx="1887">
                  <c:v>-3.35</c:v>
                </c:pt>
                <c:pt idx="1888">
                  <c:v>-80.67</c:v>
                </c:pt>
                <c:pt idx="1889">
                  <c:v>-24.28</c:v>
                </c:pt>
                <c:pt idx="1890">
                  <c:v>-1.51</c:v>
                </c:pt>
                <c:pt idx="1891">
                  <c:v>-14.3</c:v>
                </c:pt>
                <c:pt idx="1892">
                  <c:v>-30.98</c:v>
                </c:pt>
                <c:pt idx="1893">
                  <c:v>-10.78</c:v>
                </c:pt>
                <c:pt idx="1894">
                  <c:v>-16.920000000000002</c:v>
                </c:pt>
                <c:pt idx="1895">
                  <c:v>-19.989999999999998</c:v>
                </c:pt>
                <c:pt idx="1896">
                  <c:v>-2.9</c:v>
                </c:pt>
                <c:pt idx="1897">
                  <c:v>-24.99</c:v>
                </c:pt>
                <c:pt idx="1898">
                  <c:v>-6.98</c:v>
                </c:pt>
                <c:pt idx="1899">
                  <c:v>-26.5</c:v>
                </c:pt>
                <c:pt idx="1900">
                  <c:v>-0.7</c:v>
                </c:pt>
                <c:pt idx="1901">
                  <c:v>-23.36</c:v>
                </c:pt>
                <c:pt idx="1902">
                  <c:v>-4.5</c:v>
                </c:pt>
                <c:pt idx="1903">
                  <c:v>-13</c:v>
                </c:pt>
                <c:pt idx="1904">
                  <c:v>-3.4</c:v>
                </c:pt>
                <c:pt idx="1905">
                  <c:v>-11</c:v>
                </c:pt>
                <c:pt idx="1906">
                  <c:v>-19.979999999999997</c:v>
                </c:pt>
                <c:pt idx="1907">
                  <c:v>-105.94</c:v>
                </c:pt>
                <c:pt idx="1908">
                  <c:v>-6.55</c:v>
                </c:pt>
                <c:pt idx="1909">
                  <c:v>-37.5</c:v>
                </c:pt>
                <c:pt idx="1910">
                  <c:v>-19.18</c:v>
                </c:pt>
                <c:pt idx="1911">
                  <c:v>-10.4</c:v>
                </c:pt>
                <c:pt idx="1912">
                  <c:v>-3</c:v>
                </c:pt>
                <c:pt idx="1913">
                  <c:v>-43.97</c:v>
                </c:pt>
                <c:pt idx="1914">
                  <c:v>-10</c:v>
                </c:pt>
                <c:pt idx="1915">
                  <c:v>-8.0500000000000007</c:v>
                </c:pt>
                <c:pt idx="1916">
                  <c:v>-6.25</c:v>
                </c:pt>
                <c:pt idx="1917">
                  <c:v>-23.8</c:v>
                </c:pt>
                <c:pt idx="1918">
                  <c:v>-74.5</c:v>
                </c:pt>
                <c:pt idx="1919">
                  <c:v>-4.0999999999999996</c:v>
                </c:pt>
                <c:pt idx="1920">
                  <c:v>-14.14</c:v>
                </c:pt>
                <c:pt idx="1921">
                  <c:v>-5.25</c:v>
                </c:pt>
                <c:pt idx="1922">
                  <c:v>-12.32</c:v>
                </c:pt>
                <c:pt idx="1923">
                  <c:v>-2.4</c:v>
                </c:pt>
                <c:pt idx="1924">
                  <c:v>-6.68</c:v>
                </c:pt>
                <c:pt idx="1925">
                  <c:v>-0.62</c:v>
                </c:pt>
                <c:pt idx="1926">
                  <c:v>-18.7</c:v>
                </c:pt>
                <c:pt idx="1927">
                  <c:v>-71</c:v>
                </c:pt>
                <c:pt idx="1928">
                  <c:v>-4.5999999999999996</c:v>
                </c:pt>
                <c:pt idx="1929">
                  <c:v>-20.73</c:v>
                </c:pt>
                <c:pt idx="1930">
                  <c:v>-126.56</c:v>
                </c:pt>
                <c:pt idx="1931">
                  <c:v>-1500</c:v>
                </c:pt>
                <c:pt idx="1932">
                  <c:v>-5.9</c:v>
                </c:pt>
                <c:pt idx="1933">
                  <c:v>-88.3</c:v>
                </c:pt>
                <c:pt idx="1934">
                  <c:v>-17.32</c:v>
                </c:pt>
                <c:pt idx="1935">
                  <c:v>-2.1</c:v>
                </c:pt>
                <c:pt idx="1936">
                  <c:v>-300</c:v>
                </c:pt>
                <c:pt idx="1937">
                  <c:v>-35.200000000000003</c:v>
                </c:pt>
                <c:pt idx="1938">
                  <c:v>-22.4</c:v>
                </c:pt>
                <c:pt idx="1939">
                  <c:v>-92.23</c:v>
                </c:pt>
                <c:pt idx="1940">
                  <c:v>-4.6100000000000003</c:v>
                </c:pt>
                <c:pt idx="1941">
                  <c:v>-68.319999999999993</c:v>
                </c:pt>
                <c:pt idx="1942">
                  <c:v>-23.5</c:v>
                </c:pt>
                <c:pt idx="1943">
                  <c:v>-18</c:v>
                </c:pt>
                <c:pt idx="1944">
                  <c:v>-61.16</c:v>
                </c:pt>
                <c:pt idx="1945">
                  <c:v>-10.5</c:v>
                </c:pt>
                <c:pt idx="1946">
                  <c:v>-31.6</c:v>
                </c:pt>
                <c:pt idx="1947">
                  <c:v>-11.55</c:v>
                </c:pt>
                <c:pt idx="1948">
                  <c:v>-5.98</c:v>
                </c:pt>
                <c:pt idx="1949">
                  <c:v>-3.4</c:v>
                </c:pt>
                <c:pt idx="1950">
                  <c:v>-1</c:v>
                </c:pt>
                <c:pt idx="1951">
                  <c:v>-1.99</c:v>
                </c:pt>
                <c:pt idx="1952">
                  <c:v>-50.82</c:v>
                </c:pt>
                <c:pt idx="1953">
                  <c:v>-99.48</c:v>
                </c:pt>
                <c:pt idx="1954">
                  <c:v>-14.9</c:v>
                </c:pt>
                <c:pt idx="1955">
                  <c:v>-3.8</c:v>
                </c:pt>
                <c:pt idx="1956">
                  <c:v>-3.6</c:v>
                </c:pt>
                <c:pt idx="1957">
                  <c:v>-918</c:v>
                </c:pt>
                <c:pt idx="1958">
                  <c:v>-0.96</c:v>
                </c:pt>
                <c:pt idx="1959">
                  <c:v>-32.24</c:v>
                </c:pt>
                <c:pt idx="1960">
                  <c:v>-2.75</c:v>
                </c:pt>
                <c:pt idx="1961">
                  <c:v>-86.97</c:v>
                </c:pt>
                <c:pt idx="1962">
                  <c:v>-6</c:v>
                </c:pt>
                <c:pt idx="1963">
                  <c:v>-9.8000000000000007</c:v>
                </c:pt>
                <c:pt idx="1964">
                  <c:v>-29.25</c:v>
                </c:pt>
                <c:pt idx="1965">
                  <c:v>-3.36</c:v>
                </c:pt>
                <c:pt idx="1966">
                  <c:v>-9.1</c:v>
                </c:pt>
                <c:pt idx="1967">
                  <c:v>-18.059999999999999</c:v>
                </c:pt>
                <c:pt idx="1968">
                  <c:v>-7.2</c:v>
                </c:pt>
                <c:pt idx="1969">
                  <c:v>-5.2</c:v>
                </c:pt>
                <c:pt idx="1970">
                  <c:v>-7.25</c:v>
                </c:pt>
                <c:pt idx="1971">
                  <c:v>-58.4</c:v>
                </c:pt>
                <c:pt idx="1972">
                  <c:v>-52</c:v>
                </c:pt>
                <c:pt idx="1973">
                  <c:v>-9.1</c:v>
                </c:pt>
                <c:pt idx="1974">
                  <c:v>-21.4</c:v>
                </c:pt>
                <c:pt idx="1975">
                  <c:v>-16.7</c:v>
                </c:pt>
                <c:pt idx="1976">
                  <c:v>-20</c:v>
                </c:pt>
                <c:pt idx="1977">
                  <c:v>-3.5</c:v>
                </c:pt>
                <c:pt idx="1978">
                  <c:v>-6.05</c:v>
                </c:pt>
                <c:pt idx="1979">
                  <c:v>-1.4</c:v>
                </c:pt>
                <c:pt idx="1980">
                  <c:v>-74.290000000000006</c:v>
                </c:pt>
                <c:pt idx="1981">
                  <c:v>-20.6</c:v>
                </c:pt>
                <c:pt idx="1982">
                  <c:v>-14</c:v>
                </c:pt>
                <c:pt idx="1983">
                  <c:v>-32.39</c:v>
                </c:pt>
                <c:pt idx="1984">
                  <c:v>-7.47</c:v>
                </c:pt>
                <c:pt idx="1985">
                  <c:v>-7.56</c:v>
                </c:pt>
                <c:pt idx="1986">
                  <c:v>-9.65</c:v>
                </c:pt>
                <c:pt idx="1987">
                  <c:v>-4.6500000000000004</c:v>
                </c:pt>
                <c:pt idx="1988">
                  <c:v>-200</c:v>
                </c:pt>
                <c:pt idx="1989">
                  <c:v>-5.25</c:v>
                </c:pt>
                <c:pt idx="1990">
                  <c:v>-12.35</c:v>
                </c:pt>
                <c:pt idx="1991">
                  <c:v>-18.899999999999999</c:v>
                </c:pt>
                <c:pt idx="1992">
                  <c:v>-17.5</c:v>
                </c:pt>
                <c:pt idx="1993">
                  <c:v>-25.189999999999998</c:v>
                </c:pt>
                <c:pt idx="1994">
                  <c:v>-16.75</c:v>
                </c:pt>
                <c:pt idx="1995">
                  <c:v>-40</c:v>
                </c:pt>
                <c:pt idx="1996">
                  <c:v>-7</c:v>
                </c:pt>
                <c:pt idx="1997">
                  <c:v>-81</c:v>
                </c:pt>
                <c:pt idx="1998">
                  <c:v>-27.5</c:v>
                </c:pt>
                <c:pt idx="1999">
                  <c:v>-21.78</c:v>
                </c:pt>
                <c:pt idx="2000">
                  <c:v>-12.26</c:v>
                </c:pt>
                <c:pt idx="2001">
                  <c:v>-19.979999999999997</c:v>
                </c:pt>
                <c:pt idx="2002">
                  <c:v>-1.58</c:v>
                </c:pt>
                <c:pt idx="2003">
                  <c:v>-1.7</c:v>
                </c:pt>
                <c:pt idx="2004">
                  <c:v>-0.39</c:v>
                </c:pt>
                <c:pt idx="2005">
                  <c:v>-2.72</c:v>
                </c:pt>
                <c:pt idx="2006">
                  <c:v>-13</c:v>
                </c:pt>
                <c:pt idx="2007">
                  <c:v>-48.12</c:v>
                </c:pt>
                <c:pt idx="2008">
                  <c:v>-4.25</c:v>
                </c:pt>
                <c:pt idx="2009">
                  <c:v>-67</c:v>
                </c:pt>
                <c:pt idx="2010">
                  <c:v>-3.8</c:v>
                </c:pt>
                <c:pt idx="2011">
                  <c:v>-57.63</c:v>
                </c:pt>
                <c:pt idx="2012">
                  <c:v>-14.61</c:v>
                </c:pt>
                <c:pt idx="2013">
                  <c:v>-16.95</c:v>
                </c:pt>
                <c:pt idx="2014">
                  <c:v>-144.28</c:v>
                </c:pt>
                <c:pt idx="2015">
                  <c:v>-6.25</c:v>
                </c:pt>
                <c:pt idx="2016">
                  <c:v>-8</c:v>
                </c:pt>
                <c:pt idx="2017">
                  <c:v>-11.9</c:v>
                </c:pt>
                <c:pt idx="2018">
                  <c:v>-0.61</c:v>
                </c:pt>
                <c:pt idx="2019">
                  <c:v>-300</c:v>
                </c:pt>
                <c:pt idx="2020">
                  <c:v>-20.46</c:v>
                </c:pt>
                <c:pt idx="2021">
                  <c:v>-3.6</c:v>
                </c:pt>
                <c:pt idx="2022">
                  <c:v>-1.81</c:v>
                </c:pt>
                <c:pt idx="2023">
                  <c:v>-16.899999999999999</c:v>
                </c:pt>
                <c:pt idx="2024">
                  <c:v>-2.2999999999999998</c:v>
                </c:pt>
                <c:pt idx="2025">
                  <c:v>-0.28000000000000003</c:v>
                </c:pt>
                <c:pt idx="2026">
                  <c:v>-2.58</c:v>
                </c:pt>
                <c:pt idx="2027">
                  <c:v>-9.57</c:v>
                </c:pt>
                <c:pt idx="2028">
                  <c:v>-6.2</c:v>
                </c:pt>
                <c:pt idx="2029">
                  <c:v>-42.9</c:v>
                </c:pt>
                <c:pt idx="2030">
                  <c:v>-18.399999999999999</c:v>
                </c:pt>
                <c:pt idx="2031">
                  <c:v>-85</c:v>
                </c:pt>
                <c:pt idx="2032">
                  <c:v>-43.6</c:v>
                </c:pt>
                <c:pt idx="2033">
                  <c:v>-400</c:v>
                </c:pt>
                <c:pt idx="2034">
                  <c:v>-112.83</c:v>
                </c:pt>
                <c:pt idx="2035">
                  <c:v>-13</c:v>
                </c:pt>
                <c:pt idx="2036">
                  <c:v>-12.62</c:v>
                </c:pt>
                <c:pt idx="2037">
                  <c:v>-29.68</c:v>
                </c:pt>
                <c:pt idx="2038">
                  <c:v>-4.5199999999999996</c:v>
                </c:pt>
                <c:pt idx="2039">
                  <c:v>-68.319999999999993</c:v>
                </c:pt>
                <c:pt idx="2040">
                  <c:v>-818.59</c:v>
                </c:pt>
                <c:pt idx="2041">
                  <c:v>-8.2100000000000009</c:v>
                </c:pt>
                <c:pt idx="2042">
                  <c:v>-6.45</c:v>
                </c:pt>
                <c:pt idx="2043">
                  <c:v>-4.55</c:v>
                </c:pt>
                <c:pt idx="2044">
                  <c:v>-11.4</c:v>
                </c:pt>
                <c:pt idx="2045">
                  <c:v>-35.5</c:v>
                </c:pt>
                <c:pt idx="2046">
                  <c:v>-2.1800000000000002</c:v>
                </c:pt>
                <c:pt idx="2047">
                  <c:v>-12.91</c:v>
                </c:pt>
                <c:pt idx="2048">
                  <c:v>-24.99</c:v>
                </c:pt>
                <c:pt idx="2049">
                  <c:v>-25.95</c:v>
                </c:pt>
                <c:pt idx="2050">
                  <c:v>-918</c:v>
                </c:pt>
                <c:pt idx="2051">
                  <c:v>-4.25</c:v>
                </c:pt>
                <c:pt idx="2052">
                  <c:v>-99.48</c:v>
                </c:pt>
                <c:pt idx="2053">
                  <c:v>-62</c:v>
                </c:pt>
                <c:pt idx="2054">
                  <c:v>-8</c:v>
                </c:pt>
                <c:pt idx="2055">
                  <c:v>-21.8</c:v>
                </c:pt>
                <c:pt idx="2056">
                  <c:v>-15.78</c:v>
                </c:pt>
                <c:pt idx="2057">
                  <c:v>-32</c:v>
                </c:pt>
                <c:pt idx="2058">
                  <c:v>-3.9</c:v>
                </c:pt>
                <c:pt idx="2059">
                  <c:v>-8.85</c:v>
                </c:pt>
                <c:pt idx="2060">
                  <c:v>-1.99</c:v>
                </c:pt>
                <c:pt idx="2061">
                  <c:v>-22.38</c:v>
                </c:pt>
                <c:pt idx="2062">
                  <c:v>-7.6</c:v>
                </c:pt>
                <c:pt idx="2063">
                  <c:v>-25.7</c:v>
                </c:pt>
                <c:pt idx="2064">
                  <c:v>-7</c:v>
                </c:pt>
                <c:pt idx="2065">
                  <c:v>-79.3</c:v>
                </c:pt>
                <c:pt idx="2066">
                  <c:v>-21.1</c:v>
                </c:pt>
                <c:pt idx="2067">
                  <c:v>-11.04</c:v>
                </c:pt>
                <c:pt idx="2068">
                  <c:v>-33</c:v>
                </c:pt>
                <c:pt idx="2069">
                  <c:v>-20</c:v>
                </c:pt>
                <c:pt idx="2070">
                  <c:v>-7.61</c:v>
                </c:pt>
                <c:pt idx="2071">
                  <c:v>-4.17</c:v>
                </c:pt>
                <c:pt idx="2072">
                  <c:v>-3.95</c:v>
                </c:pt>
                <c:pt idx="2073">
                  <c:v>-13.83</c:v>
                </c:pt>
                <c:pt idx="2074">
                  <c:v>-23.25</c:v>
                </c:pt>
                <c:pt idx="2075">
                  <c:v>-5.03</c:v>
                </c:pt>
                <c:pt idx="2076">
                  <c:v>-1.8</c:v>
                </c:pt>
                <c:pt idx="2077">
                  <c:v>-36.4</c:v>
                </c:pt>
                <c:pt idx="2078">
                  <c:v>-16.98</c:v>
                </c:pt>
                <c:pt idx="2079">
                  <c:v>-13.95</c:v>
                </c:pt>
                <c:pt idx="2080">
                  <c:v>-50.82</c:v>
                </c:pt>
                <c:pt idx="2081">
                  <c:v>-3.2</c:v>
                </c:pt>
                <c:pt idx="2082">
                  <c:v>-25.9</c:v>
                </c:pt>
                <c:pt idx="2083">
                  <c:v>-5.85</c:v>
                </c:pt>
                <c:pt idx="2084">
                  <c:v>-29</c:v>
                </c:pt>
                <c:pt idx="2085">
                  <c:v>-9.1</c:v>
                </c:pt>
                <c:pt idx="2086">
                  <c:v>-0.45</c:v>
                </c:pt>
                <c:pt idx="2087">
                  <c:v>-3.44</c:v>
                </c:pt>
                <c:pt idx="2088">
                  <c:v>-84.93</c:v>
                </c:pt>
                <c:pt idx="2089">
                  <c:v>-8</c:v>
                </c:pt>
                <c:pt idx="2090">
                  <c:v>-29.99</c:v>
                </c:pt>
                <c:pt idx="2091">
                  <c:v>-18.899999999999999</c:v>
                </c:pt>
                <c:pt idx="2092">
                  <c:v>-70.37</c:v>
                </c:pt>
                <c:pt idx="2093">
                  <c:v>-29.95</c:v>
                </c:pt>
                <c:pt idx="2094">
                  <c:v>-66.5</c:v>
                </c:pt>
                <c:pt idx="2095">
                  <c:v>-3.8</c:v>
                </c:pt>
                <c:pt idx="2096">
                  <c:v>-36.65</c:v>
                </c:pt>
                <c:pt idx="2097">
                  <c:v>-13.9</c:v>
                </c:pt>
                <c:pt idx="2098">
                  <c:v>-2000</c:v>
                </c:pt>
                <c:pt idx="2099">
                  <c:v>-1.99</c:v>
                </c:pt>
                <c:pt idx="2100">
                  <c:v>-19.979999999999997</c:v>
                </c:pt>
                <c:pt idx="2101">
                  <c:v>-6.4</c:v>
                </c:pt>
                <c:pt idx="2102">
                  <c:v>-10.15</c:v>
                </c:pt>
                <c:pt idx="2103">
                  <c:v>-2.15</c:v>
                </c:pt>
                <c:pt idx="2104">
                  <c:v>-24.8</c:v>
                </c:pt>
                <c:pt idx="2105">
                  <c:v>-14.5</c:v>
                </c:pt>
                <c:pt idx="2106">
                  <c:v>-5.99</c:v>
                </c:pt>
                <c:pt idx="2107">
                  <c:v>-37.5</c:v>
                </c:pt>
                <c:pt idx="2108">
                  <c:v>-47.7</c:v>
                </c:pt>
                <c:pt idx="2109">
                  <c:v>-63.97</c:v>
                </c:pt>
                <c:pt idx="2110">
                  <c:v>-10.57</c:v>
                </c:pt>
                <c:pt idx="2111">
                  <c:v>-30</c:v>
                </c:pt>
                <c:pt idx="2112">
                  <c:v>-102</c:v>
                </c:pt>
                <c:pt idx="2113">
                  <c:v>-3.1</c:v>
                </c:pt>
                <c:pt idx="2114">
                  <c:v>-8.8000000000000007</c:v>
                </c:pt>
                <c:pt idx="2115">
                  <c:v>-9.6</c:v>
                </c:pt>
                <c:pt idx="2116">
                  <c:v>-2.95</c:v>
                </c:pt>
                <c:pt idx="2117">
                  <c:v>-2.6</c:v>
                </c:pt>
                <c:pt idx="2118">
                  <c:v>-9.94</c:v>
                </c:pt>
                <c:pt idx="2119">
                  <c:v>-2.6</c:v>
                </c:pt>
                <c:pt idx="2120">
                  <c:v>-7.93</c:v>
                </c:pt>
                <c:pt idx="2121">
                  <c:v>-125.46</c:v>
                </c:pt>
                <c:pt idx="2122">
                  <c:v>-143.30000000000001</c:v>
                </c:pt>
                <c:pt idx="2123">
                  <c:v>-10.27</c:v>
                </c:pt>
                <c:pt idx="2124">
                  <c:v>-4</c:v>
                </c:pt>
                <c:pt idx="2125">
                  <c:v>-40.299999999999997</c:v>
                </c:pt>
                <c:pt idx="2126">
                  <c:v>-8.15</c:v>
                </c:pt>
                <c:pt idx="2127">
                  <c:v>-8.89</c:v>
                </c:pt>
                <c:pt idx="2128">
                  <c:v>-6</c:v>
                </c:pt>
                <c:pt idx="2129">
                  <c:v>-21.5</c:v>
                </c:pt>
                <c:pt idx="2130">
                  <c:v>-0.57999999999999996</c:v>
                </c:pt>
                <c:pt idx="2131">
                  <c:v>-300</c:v>
                </c:pt>
                <c:pt idx="2132">
                  <c:v>-5.99</c:v>
                </c:pt>
                <c:pt idx="2133">
                  <c:v>-1.3</c:v>
                </c:pt>
                <c:pt idx="2134">
                  <c:v>-7.01</c:v>
                </c:pt>
                <c:pt idx="2135">
                  <c:v>-19.57</c:v>
                </c:pt>
                <c:pt idx="2136">
                  <c:v>-6.32</c:v>
                </c:pt>
                <c:pt idx="2137">
                  <c:v>-8.8000000000000007</c:v>
                </c:pt>
                <c:pt idx="2138">
                  <c:v>-1.95</c:v>
                </c:pt>
                <c:pt idx="2139">
                  <c:v>-111.71</c:v>
                </c:pt>
                <c:pt idx="2140">
                  <c:v>-28.82</c:v>
                </c:pt>
                <c:pt idx="2141">
                  <c:v>-9.06</c:v>
                </c:pt>
                <c:pt idx="2142">
                  <c:v>-4.95</c:v>
                </c:pt>
                <c:pt idx="2143">
                  <c:v>-38.090000000000003</c:v>
                </c:pt>
                <c:pt idx="2144">
                  <c:v>-99</c:v>
                </c:pt>
                <c:pt idx="2145">
                  <c:v>-8.8000000000000007</c:v>
                </c:pt>
                <c:pt idx="2146">
                  <c:v>-2</c:v>
                </c:pt>
                <c:pt idx="2147">
                  <c:v>-9.16</c:v>
                </c:pt>
                <c:pt idx="2148">
                  <c:v>-8</c:v>
                </c:pt>
                <c:pt idx="2149">
                  <c:v>-7.55</c:v>
                </c:pt>
                <c:pt idx="2150">
                  <c:v>-12.64</c:v>
                </c:pt>
                <c:pt idx="2151">
                  <c:v>-10</c:v>
                </c:pt>
                <c:pt idx="2152">
                  <c:v>-105.52</c:v>
                </c:pt>
                <c:pt idx="2153">
                  <c:v>-4.2</c:v>
                </c:pt>
                <c:pt idx="2154">
                  <c:v>-9.5</c:v>
                </c:pt>
                <c:pt idx="2155">
                  <c:v>-4</c:v>
                </c:pt>
                <c:pt idx="2156">
                  <c:v>-918</c:v>
                </c:pt>
                <c:pt idx="2157">
                  <c:v>-6.6</c:v>
                </c:pt>
                <c:pt idx="2158">
                  <c:v>-16.399999999999999</c:v>
                </c:pt>
                <c:pt idx="2159">
                  <c:v>-11.45</c:v>
                </c:pt>
                <c:pt idx="2160">
                  <c:v>-43.6</c:v>
                </c:pt>
                <c:pt idx="2161">
                  <c:v>-85.83</c:v>
                </c:pt>
                <c:pt idx="2162">
                  <c:v>-140.46</c:v>
                </c:pt>
                <c:pt idx="2163">
                  <c:v>-143.69999999999999</c:v>
                </c:pt>
                <c:pt idx="2164">
                  <c:v>-48.55</c:v>
                </c:pt>
                <c:pt idx="2165">
                  <c:v>-32</c:v>
                </c:pt>
                <c:pt idx="2166">
                  <c:v>-48.28</c:v>
                </c:pt>
                <c:pt idx="2167">
                  <c:v>-7.8</c:v>
                </c:pt>
                <c:pt idx="2168">
                  <c:v>-10.9</c:v>
                </c:pt>
                <c:pt idx="2169">
                  <c:v>-17.600000000000001</c:v>
                </c:pt>
                <c:pt idx="2170">
                  <c:v>-7.73</c:v>
                </c:pt>
                <c:pt idx="2171">
                  <c:v>-37.4</c:v>
                </c:pt>
                <c:pt idx="2172">
                  <c:v>-400</c:v>
                </c:pt>
                <c:pt idx="2173">
                  <c:v>-1.3</c:v>
                </c:pt>
                <c:pt idx="2174">
                  <c:v>-8</c:v>
                </c:pt>
                <c:pt idx="2175">
                  <c:v>-26</c:v>
                </c:pt>
                <c:pt idx="2176">
                  <c:v>-99.48</c:v>
                </c:pt>
                <c:pt idx="2177">
                  <c:v>-42.9</c:v>
                </c:pt>
                <c:pt idx="2178">
                  <c:v>-5.2</c:v>
                </c:pt>
                <c:pt idx="2179">
                  <c:v>-68.319999999999993</c:v>
                </c:pt>
                <c:pt idx="2180">
                  <c:v>-8.8000000000000007</c:v>
                </c:pt>
                <c:pt idx="2181">
                  <c:v>-50.82</c:v>
                </c:pt>
                <c:pt idx="2182">
                  <c:v>-7.95</c:v>
                </c:pt>
                <c:pt idx="2183">
                  <c:v>-8.8000000000000007</c:v>
                </c:pt>
                <c:pt idx="2184">
                  <c:v>-65.400000000000006</c:v>
                </c:pt>
                <c:pt idx="2185">
                  <c:v>-4.45</c:v>
                </c:pt>
                <c:pt idx="2186">
                  <c:v>-10</c:v>
                </c:pt>
                <c:pt idx="2187">
                  <c:v>-8.8000000000000007</c:v>
                </c:pt>
                <c:pt idx="2188">
                  <c:v>-9.4499999999999993</c:v>
                </c:pt>
                <c:pt idx="2189">
                  <c:v>-25.35</c:v>
                </c:pt>
                <c:pt idx="2190">
                  <c:v>-19.5</c:v>
                </c:pt>
                <c:pt idx="2191">
                  <c:v>-3.95</c:v>
                </c:pt>
                <c:pt idx="2192">
                  <c:v>-20.9</c:v>
                </c:pt>
                <c:pt idx="2193">
                  <c:v>-8</c:v>
                </c:pt>
                <c:pt idx="2194">
                  <c:v>-110.93</c:v>
                </c:pt>
                <c:pt idx="2195">
                  <c:v>-38.299999999999997</c:v>
                </c:pt>
                <c:pt idx="2196">
                  <c:v>-11.22</c:v>
                </c:pt>
                <c:pt idx="2197">
                  <c:v>-10.75</c:v>
                </c:pt>
                <c:pt idx="2198">
                  <c:v>-33.18</c:v>
                </c:pt>
                <c:pt idx="2199">
                  <c:v>-4.22</c:v>
                </c:pt>
                <c:pt idx="2200">
                  <c:v>-2.25</c:v>
                </c:pt>
                <c:pt idx="2201">
                  <c:v>-104</c:v>
                </c:pt>
                <c:pt idx="2202">
                  <c:v>-38.5</c:v>
                </c:pt>
                <c:pt idx="2203">
                  <c:v>-8.8000000000000007</c:v>
                </c:pt>
                <c:pt idx="2204">
                  <c:v>-6</c:v>
                </c:pt>
                <c:pt idx="2205">
                  <c:v>-35</c:v>
                </c:pt>
                <c:pt idx="2206">
                  <c:v>-100</c:v>
                </c:pt>
                <c:pt idx="2207">
                  <c:v>-32.409999999999997</c:v>
                </c:pt>
                <c:pt idx="2208">
                  <c:v>-4.5999999999999996</c:v>
                </c:pt>
                <c:pt idx="2209">
                  <c:v>-9.8000000000000007</c:v>
                </c:pt>
                <c:pt idx="2210">
                  <c:v>-2.5</c:v>
                </c:pt>
                <c:pt idx="2211">
                  <c:v>-8.8000000000000007</c:v>
                </c:pt>
                <c:pt idx="2212">
                  <c:v>-29</c:v>
                </c:pt>
                <c:pt idx="2213">
                  <c:v>-5.8</c:v>
                </c:pt>
                <c:pt idx="2214">
                  <c:v>-8.8000000000000007</c:v>
                </c:pt>
                <c:pt idx="2215">
                  <c:v>-0.66</c:v>
                </c:pt>
                <c:pt idx="2216">
                  <c:v>-8.8000000000000007</c:v>
                </c:pt>
                <c:pt idx="2217">
                  <c:v>-28.6</c:v>
                </c:pt>
                <c:pt idx="2218">
                  <c:v>-26.3</c:v>
                </c:pt>
                <c:pt idx="2219">
                  <c:v>-22.05</c:v>
                </c:pt>
                <c:pt idx="2220">
                  <c:v>-9</c:v>
                </c:pt>
                <c:pt idx="2221">
                  <c:v>-9.25</c:v>
                </c:pt>
                <c:pt idx="2222">
                  <c:v>-8.8000000000000007</c:v>
                </c:pt>
                <c:pt idx="2223">
                  <c:v>-32.909999999999997</c:v>
                </c:pt>
                <c:pt idx="2224">
                  <c:v>-87.64</c:v>
                </c:pt>
                <c:pt idx="2225">
                  <c:v>-148.30000000000001</c:v>
                </c:pt>
                <c:pt idx="2226">
                  <c:v>-4.5</c:v>
                </c:pt>
                <c:pt idx="2227">
                  <c:v>-9.75</c:v>
                </c:pt>
                <c:pt idx="2228">
                  <c:v>-17</c:v>
                </c:pt>
                <c:pt idx="2229">
                  <c:v>-7.99</c:v>
                </c:pt>
                <c:pt idx="2230">
                  <c:v>-21</c:v>
                </c:pt>
                <c:pt idx="2231">
                  <c:v>-21.91</c:v>
                </c:pt>
                <c:pt idx="2232">
                  <c:v>-2.2000000000000002</c:v>
                </c:pt>
                <c:pt idx="2233">
                  <c:v>-3.41</c:v>
                </c:pt>
                <c:pt idx="2234">
                  <c:v>-6.69</c:v>
                </c:pt>
                <c:pt idx="2235">
                  <c:v>-8.15</c:v>
                </c:pt>
                <c:pt idx="2236">
                  <c:v>-8.8000000000000007</c:v>
                </c:pt>
                <c:pt idx="2237">
                  <c:v>-14.56</c:v>
                </c:pt>
                <c:pt idx="2238">
                  <c:v>-19.979999999999997</c:v>
                </c:pt>
                <c:pt idx="2239">
                  <c:v>-51.45</c:v>
                </c:pt>
                <c:pt idx="2240">
                  <c:v>-8.25</c:v>
                </c:pt>
                <c:pt idx="2241">
                  <c:v>-1.5</c:v>
                </c:pt>
                <c:pt idx="2242">
                  <c:v>-8.8000000000000007</c:v>
                </c:pt>
                <c:pt idx="2243">
                  <c:v>-4.5</c:v>
                </c:pt>
                <c:pt idx="2244">
                  <c:v>-30</c:v>
                </c:pt>
                <c:pt idx="2245">
                  <c:v>-1.5</c:v>
                </c:pt>
                <c:pt idx="2246">
                  <c:v>-10.4</c:v>
                </c:pt>
                <c:pt idx="2247">
                  <c:v>-3.5</c:v>
                </c:pt>
                <c:pt idx="2248">
                  <c:v>-23.2</c:v>
                </c:pt>
                <c:pt idx="2249">
                  <c:v>-22.4</c:v>
                </c:pt>
                <c:pt idx="2250">
                  <c:v>-8.5</c:v>
                </c:pt>
                <c:pt idx="2251">
                  <c:v>-17.3</c:v>
                </c:pt>
                <c:pt idx="2252">
                  <c:v>-50.6</c:v>
                </c:pt>
                <c:pt idx="2253">
                  <c:v>-19.149999999999999</c:v>
                </c:pt>
                <c:pt idx="2254">
                  <c:v>-10</c:v>
                </c:pt>
                <c:pt idx="2255">
                  <c:v>-30</c:v>
                </c:pt>
                <c:pt idx="2256">
                  <c:v>-25.45</c:v>
                </c:pt>
                <c:pt idx="2257">
                  <c:v>-9.1999999999999993</c:v>
                </c:pt>
                <c:pt idx="2258">
                  <c:v>-36.4</c:v>
                </c:pt>
                <c:pt idx="2259">
                  <c:v>-6</c:v>
                </c:pt>
                <c:pt idx="2260">
                  <c:v>-78.55</c:v>
                </c:pt>
                <c:pt idx="2261">
                  <c:v>-31.4</c:v>
                </c:pt>
                <c:pt idx="2262">
                  <c:v>-11.99</c:v>
                </c:pt>
                <c:pt idx="2263">
                  <c:v>-5</c:v>
                </c:pt>
                <c:pt idx="2264">
                  <c:v>-60.2</c:v>
                </c:pt>
                <c:pt idx="2265">
                  <c:v>-17.38</c:v>
                </c:pt>
                <c:pt idx="2266">
                  <c:v>-5.35</c:v>
                </c:pt>
                <c:pt idx="2267">
                  <c:v>-10.4</c:v>
                </c:pt>
                <c:pt idx="2268">
                  <c:v>-4.2699999999999996</c:v>
                </c:pt>
                <c:pt idx="2269">
                  <c:v>-11.1</c:v>
                </c:pt>
                <c:pt idx="2270">
                  <c:v>-2.5</c:v>
                </c:pt>
                <c:pt idx="2271">
                  <c:v>-1.5</c:v>
                </c:pt>
                <c:pt idx="2272">
                  <c:v>-0.56000000000000005</c:v>
                </c:pt>
                <c:pt idx="2273">
                  <c:v>-18.77</c:v>
                </c:pt>
                <c:pt idx="2274">
                  <c:v>-79.900000000000006</c:v>
                </c:pt>
                <c:pt idx="2275">
                  <c:v>-4.95</c:v>
                </c:pt>
                <c:pt idx="2276">
                  <c:v>-1.5</c:v>
                </c:pt>
                <c:pt idx="2277">
                  <c:v>-22.98</c:v>
                </c:pt>
                <c:pt idx="2278">
                  <c:v>-300</c:v>
                </c:pt>
                <c:pt idx="2279">
                  <c:v>-142.26</c:v>
                </c:pt>
                <c:pt idx="2280">
                  <c:v>-2.5</c:v>
                </c:pt>
                <c:pt idx="2281">
                  <c:v>-0.31</c:v>
                </c:pt>
                <c:pt idx="2282">
                  <c:v>-29.8</c:v>
                </c:pt>
                <c:pt idx="2283">
                  <c:v>-47.9</c:v>
                </c:pt>
                <c:pt idx="2284">
                  <c:v>-10.61</c:v>
                </c:pt>
                <c:pt idx="2285">
                  <c:v>-10</c:v>
                </c:pt>
                <c:pt idx="2286">
                  <c:v>-4.95</c:v>
                </c:pt>
                <c:pt idx="2287">
                  <c:v>-15.29</c:v>
                </c:pt>
                <c:pt idx="2288">
                  <c:v>-94.86</c:v>
                </c:pt>
                <c:pt idx="2289">
                  <c:v>-23</c:v>
                </c:pt>
                <c:pt idx="2290">
                  <c:v>-8</c:v>
                </c:pt>
                <c:pt idx="2291">
                  <c:v>-6.7</c:v>
                </c:pt>
                <c:pt idx="2292">
                  <c:v>-6.5</c:v>
                </c:pt>
                <c:pt idx="2293">
                  <c:v>-8.5</c:v>
                </c:pt>
                <c:pt idx="2294">
                  <c:v>-13.16</c:v>
                </c:pt>
                <c:pt idx="2295">
                  <c:v>-45.1</c:v>
                </c:pt>
                <c:pt idx="2296">
                  <c:v>-11.3</c:v>
                </c:pt>
                <c:pt idx="2297">
                  <c:v>-918</c:v>
                </c:pt>
                <c:pt idx="2298">
                  <c:v>-8</c:v>
                </c:pt>
                <c:pt idx="2299">
                  <c:v>-3.58</c:v>
                </c:pt>
                <c:pt idx="2300">
                  <c:v>-3.5</c:v>
                </c:pt>
                <c:pt idx="2301">
                  <c:v>-8.8000000000000007</c:v>
                </c:pt>
                <c:pt idx="2302">
                  <c:v>-27.9</c:v>
                </c:pt>
                <c:pt idx="2303">
                  <c:v>-6.8</c:v>
                </c:pt>
                <c:pt idx="2304">
                  <c:v>-400</c:v>
                </c:pt>
                <c:pt idx="2305">
                  <c:v>-7.77</c:v>
                </c:pt>
                <c:pt idx="2306">
                  <c:v>-21.8</c:v>
                </c:pt>
                <c:pt idx="2307">
                  <c:v>-68.45</c:v>
                </c:pt>
                <c:pt idx="2308">
                  <c:v>-8</c:v>
                </c:pt>
                <c:pt idx="2309">
                  <c:v>-3.3</c:v>
                </c:pt>
                <c:pt idx="2310">
                  <c:v>-2.8</c:v>
                </c:pt>
                <c:pt idx="2311">
                  <c:v>-13.57</c:v>
                </c:pt>
                <c:pt idx="2312">
                  <c:v>-2.6</c:v>
                </c:pt>
                <c:pt idx="2313">
                  <c:v>-49.75</c:v>
                </c:pt>
                <c:pt idx="2314">
                  <c:v>-42.9</c:v>
                </c:pt>
                <c:pt idx="2315">
                  <c:v>-5.58</c:v>
                </c:pt>
                <c:pt idx="2316">
                  <c:v>-93.51</c:v>
                </c:pt>
                <c:pt idx="2317">
                  <c:v>-7.17</c:v>
                </c:pt>
                <c:pt idx="2318">
                  <c:v>-43.6</c:v>
                </c:pt>
                <c:pt idx="2319">
                  <c:v>-55</c:v>
                </c:pt>
                <c:pt idx="2320">
                  <c:v>-13.45</c:v>
                </c:pt>
                <c:pt idx="2321">
                  <c:v>-15.47</c:v>
                </c:pt>
                <c:pt idx="2322">
                  <c:v>-50.82</c:v>
                </c:pt>
                <c:pt idx="2323">
                  <c:v>-99.48</c:v>
                </c:pt>
                <c:pt idx="2324">
                  <c:v>-13.95</c:v>
                </c:pt>
                <c:pt idx="2325">
                  <c:v>-8.8000000000000007</c:v>
                </c:pt>
                <c:pt idx="2326">
                  <c:v>-0.55000000000000004</c:v>
                </c:pt>
                <c:pt idx="2327">
                  <c:v>-18.63</c:v>
                </c:pt>
                <c:pt idx="2328">
                  <c:v>-52</c:v>
                </c:pt>
                <c:pt idx="2329">
                  <c:v>-4</c:v>
                </c:pt>
                <c:pt idx="2330">
                  <c:v>-52</c:v>
                </c:pt>
                <c:pt idx="2331">
                  <c:v>-2.8</c:v>
                </c:pt>
                <c:pt idx="2332">
                  <c:v>-8.8000000000000007</c:v>
                </c:pt>
                <c:pt idx="2333">
                  <c:v>-7.08</c:v>
                </c:pt>
                <c:pt idx="2334">
                  <c:v>-33.72</c:v>
                </c:pt>
                <c:pt idx="2335">
                  <c:v>-14.96</c:v>
                </c:pt>
                <c:pt idx="2336">
                  <c:v>-3</c:v>
                </c:pt>
                <c:pt idx="2337">
                  <c:v>-128.25</c:v>
                </c:pt>
                <c:pt idx="2338">
                  <c:v>-6.9</c:v>
                </c:pt>
                <c:pt idx="2339">
                  <c:v>-1.5</c:v>
                </c:pt>
                <c:pt idx="2340">
                  <c:v>-8.8000000000000007</c:v>
                </c:pt>
                <c:pt idx="2341">
                  <c:v>-4.1100000000000003</c:v>
                </c:pt>
                <c:pt idx="2342">
                  <c:v>-89.02</c:v>
                </c:pt>
                <c:pt idx="2343">
                  <c:v>-137.11000000000001</c:v>
                </c:pt>
                <c:pt idx="2344">
                  <c:v>-4.5</c:v>
                </c:pt>
                <c:pt idx="2345">
                  <c:v>-20</c:v>
                </c:pt>
                <c:pt idx="2346">
                  <c:v>-1.5</c:v>
                </c:pt>
                <c:pt idx="2347">
                  <c:v>-8.8000000000000007</c:v>
                </c:pt>
                <c:pt idx="2348">
                  <c:v>-39.200000000000003</c:v>
                </c:pt>
                <c:pt idx="2349">
                  <c:v>-13</c:v>
                </c:pt>
                <c:pt idx="2350">
                  <c:v>-6.1</c:v>
                </c:pt>
                <c:pt idx="2351">
                  <c:v>-13</c:v>
                </c:pt>
                <c:pt idx="2352">
                  <c:v>-35.9</c:v>
                </c:pt>
                <c:pt idx="2353">
                  <c:v>-9.3000000000000007</c:v>
                </c:pt>
                <c:pt idx="2354">
                  <c:v>-7.9</c:v>
                </c:pt>
                <c:pt idx="2355">
                  <c:v>-32.6</c:v>
                </c:pt>
                <c:pt idx="2356">
                  <c:v>-89.89</c:v>
                </c:pt>
                <c:pt idx="2357">
                  <c:v>-15.4</c:v>
                </c:pt>
                <c:pt idx="2358">
                  <c:v>-7.4</c:v>
                </c:pt>
                <c:pt idx="2359">
                  <c:v>-8</c:v>
                </c:pt>
                <c:pt idx="2360">
                  <c:v>-4.5</c:v>
                </c:pt>
                <c:pt idx="2361">
                  <c:v>-14.6</c:v>
                </c:pt>
                <c:pt idx="2362">
                  <c:v>-18.149999999999999</c:v>
                </c:pt>
                <c:pt idx="2363">
                  <c:v>-3</c:v>
                </c:pt>
                <c:pt idx="2364">
                  <c:v>-47</c:v>
                </c:pt>
                <c:pt idx="2365">
                  <c:v>-4.3600000000000003</c:v>
                </c:pt>
                <c:pt idx="2366">
                  <c:v>-8.8000000000000007</c:v>
                </c:pt>
                <c:pt idx="2367">
                  <c:v>-1.9</c:v>
                </c:pt>
                <c:pt idx="2368">
                  <c:v>-2.4500000000000002</c:v>
                </c:pt>
                <c:pt idx="2369">
                  <c:v>-8.8000000000000007</c:v>
                </c:pt>
                <c:pt idx="2370">
                  <c:v>-2</c:v>
                </c:pt>
                <c:pt idx="2371">
                  <c:v>-13.85</c:v>
                </c:pt>
                <c:pt idx="2372">
                  <c:v>-2</c:v>
                </c:pt>
                <c:pt idx="2373">
                  <c:v>-5.99</c:v>
                </c:pt>
                <c:pt idx="2374">
                  <c:v>-3.99</c:v>
                </c:pt>
                <c:pt idx="2375">
                  <c:v>-6.35</c:v>
                </c:pt>
                <c:pt idx="2376">
                  <c:v>-28.5</c:v>
                </c:pt>
                <c:pt idx="2377">
                  <c:v>-6.9</c:v>
                </c:pt>
                <c:pt idx="2378">
                  <c:v>-7.99</c:v>
                </c:pt>
                <c:pt idx="2379">
                  <c:v>-14.7</c:v>
                </c:pt>
                <c:pt idx="2380">
                  <c:v>-1559.13</c:v>
                </c:pt>
                <c:pt idx="2381">
                  <c:v>-19.979999999999997</c:v>
                </c:pt>
                <c:pt idx="2382">
                  <c:v>-43.6</c:v>
                </c:pt>
                <c:pt idx="2383">
                  <c:v>-15.7</c:v>
                </c:pt>
                <c:pt idx="2384">
                  <c:v>-8.9</c:v>
                </c:pt>
                <c:pt idx="2385">
                  <c:v>-14.600000000000001</c:v>
                </c:pt>
                <c:pt idx="2386">
                  <c:v>-6.9</c:v>
                </c:pt>
                <c:pt idx="2387">
                  <c:v>-15.25</c:v>
                </c:pt>
                <c:pt idx="2388">
                  <c:v>-3.5</c:v>
                </c:pt>
                <c:pt idx="2389">
                  <c:v>-3.3</c:v>
                </c:pt>
                <c:pt idx="2390">
                  <c:v>-8.8000000000000007</c:v>
                </c:pt>
                <c:pt idx="2391">
                  <c:v>-30.43</c:v>
                </c:pt>
                <c:pt idx="2392">
                  <c:v>-17.96</c:v>
                </c:pt>
                <c:pt idx="2393">
                  <c:v>-4.99</c:v>
                </c:pt>
                <c:pt idx="2394">
                  <c:v>-5</c:v>
                </c:pt>
                <c:pt idx="2395">
                  <c:v>-6.1</c:v>
                </c:pt>
                <c:pt idx="2396">
                  <c:v>-9.8000000000000007</c:v>
                </c:pt>
                <c:pt idx="2397">
                  <c:v>-103.12</c:v>
                </c:pt>
                <c:pt idx="2398">
                  <c:v>-27.01</c:v>
                </c:pt>
                <c:pt idx="2399">
                  <c:v>-1.8</c:v>
                </c:pt>
                <c:pt idx="2400">
                  <c:v>-1</c:v>
                </c:pt>
                <c:pt idx="2401">
                  <c:v>-70.84</c:v>
                </c:pt>
                <c:pt idx="2402">
                  <c:v>-13.99</c:v>
                </c:pt>
                <c:pt idx="2403">
                  <c:v>-5.8</c:v>
                </c:pt>
                <c:pt idx="2404">
                  <c:v>-0.56999999999999995</c:v>
                </c:pt>
                <c:pt idx="2405">
                  <c:v>-19.059999999999999</c:v>
                </c:pt>
                <c:pt idx="2406">
                  <c:v>-159.29</c:v>
                </c:pt>
                <c:pt idx="2407">
                  <c:v>-300</c:v>
                </c:pt>
                <c:pt idx="2408">
                  <c:v>-5.47</c:v>
                </c:pt>
                <c:pt idx="2409">
                  <c:v>-13.5</c:v>
                </c:pt>
                <c:pt idx="2410">
                  <c:v>-26.15</c:v>
                </c:pt>
                <c:pt idx="2411">
                  <c:v>-7.69</c:v>
                </c:pt>
                <c:pt idx="2412">
                  <c:v>-92.85</c:v>
                </c:pt>
                <c:pt idx="2413">
                  <c:v>-7.3</c:v>
                </c:pt>
                <c:pt idx="2414">
                  <c:v>-26.89</c:v>
                </c:pt>
                <c:pt idx="2415">
                  <c:v>-16.899999999999999</c:v>
                </c:pt>
                <c:pt idx="2416">
                  <c:v>-1.3</c:v>
                </c:pt>
                <c:pt idx="2417">
                  <c:v>-8.35</c:v>
                </c:pt>
                <c:pt idx="2418">
                  <c:v>-7.76</c:v>
                </c:pt>
                <c:pt idx="2419">
                  <c:v>-11.49</c:v>
                </c:pt>
                <c:pt idx="2420">
                  <c:v>-124.57</c:v>
                </c:pt>
                <c:pt idx="2421">
                  <c:v>-10</c:v>
                </c:pt>
                <c:pt idx="2422">
                  <c:v>-1.95</c:v>
                </c:pt>
                <c:pt idx="2423">
                  <c:v>-27.87</c:v>
                </c:pt>
                <c:pt idx="2424">
                  <c:v>-918</c:v>
                </c:pt>
                <c:pt idx="2425">
                  <c:v>-5.79</c:v>
                </c:pt>
                <c:pt idx="2426">
                  <c:v>-0.4</c:v>
                </c:pt>
                <c:pt idx="2427">
                  <c:v>-50.4</c:v>
                </c:pt>
                <c:pt idx="2428">
                  <c:v>-100</c:v>
                </c:pt>
                <c:pt idx="2429">
                  <c:v>-13.5</c:v>
                </c:pt>
                <c:pt idx="2430">
                  <c:v>-21.8</c:v>
                </c:pt>
                <c:pt idx="2431">
                  <c:v>-16.350000000000001</c:v>
                </c:pt>
                <c:pt idx="2432">
                  <c:v>-18.239999999999998</c:v>
                </c:pt>
                <c:pt idx="2433">
                  <c:v>-94.77</c:v>
                </c:pt>
                <c:pt idx="2434">
                  <c:v>-97.2</c:v>
                </c:pt>
                <c:pt idx="2435">
                  <c:v>-180</c:v>
                </c:pt>
                <c:pt idx="2436">
                  <c:v>-162</c:v>
                </c:pt>
                <c:pt idx="2437">
                  <c:v>-14.97</c:v>
                </c:pt>
                <c:pt idx="2438">
                  <c:v>-9.9499999999999993</c:v>
                </c:pt>
                <c:pt idx="2439">
                  <c:v>-12.87</c:v>
                </c:pt>
                <c:pt idx="2440">
                  <c:v>-8.0399999999999991</c:v>
                </c:pt>
                <c:pt idx="2441">
                  <c:v>-400</c:v>
                </c:pt>
                <c:pt idx="2442">
                  <c:v>-12.85</c:v>
                </c:pt>
                <c:pt idx="2443">
                  <c:v>-1.89</c:v>
                </c:pt>
                <c:pt idx="2444">
                  <c:v>-42.9</c:v>
                </c:pt>
                <c:pt idx="2445">
                  <c:v>-99.48</c:v>
                </c:pt>
                <c:pt idx="2446">
                  <c:v>-99</c:v>
                </c:pt>
                <c:pt idx="2447">
                  <c:v>-2.25</c:v>
                </c:pt>
                <c:pt idx="2448">
                  <c:v>-51.98</c:v>
                </c:pt>
                <c:pt idx="2449">
                  <c:v>-33.99</c:v>
                </c:pt>
                <c:pt idx="2450">
                  <c:v>-2.2000000000000002</c:v>
                </c:pt>
                <c:pt idx="2451">
                  <c:v>-154</c:v>
                </c:pt>
                <c:pt idx="2452">
                  <c:v>-124.58</c:v>
                </c:pt>
                <c:pt idx="2453">
                  <c:v>-10.5</c:v>
                </c:pt>
                <c:pt idx="2454">
                  <c:v>-1.99</c:v>
                </c:pt>
                <c:pt idx="2455">
                  <c:v>-9.8699999999999992</c:v>
                </c:pt>
                <c:pt idx="2456">
                  <c:v>-5.5</c:v>
                </c:pt>
                <c:pt idx="2457">
                  <c:v>-4.25</c:v>
                </c:pt>
                <c:pt idx="2458">
                  <c:v>-4.6500000000000004</c:v>
                </c:pt>
                <c:pt idx="2459">
                  <c:v>-43.6</c:v>
                </c:pt>
                <c:pt idx="2460">
                  <c:v>-9.65</c:v>
                </c:pt>
                <c:pt idx="2461">
                  <c:v>-52.56</c:v>
                </c:pt>
                <c:pt idx="2462">
                  <c:v>-107.08</c:v>
                </c:pt>
                <c:pt idx="2463">
                  <c:v>-13.5</c:v>
                </c:pt>
                <c:pt idx="2464">
                  <c:v>-21.8</c:v>
                </c:pt>
                <c:pt idx="2465">
                  <c:v>-28.77</c:v>
                </c:pt>
                <c:pt idx="2466">
                  <c:v>-9.9</c:v>
                </c:pt>
                <c:pt idx="2467">
                  <c:v>-2.4</c:v>
                </c:pt>
                <c:pt idx="2468">
                  <c:v>-1700</c:v>
                </c:pt>
                <c:pt idx="2469">
                  <c:v>-3.85</c:v>
                </c:pt>
                <c:pt idx="2470">
                  <c:v>-21.8</c:v>
                </c:pt>
                <c:pt idx="2471">
                  <c:v>-1.58</c:v>
                </c:pt>
                <c:pt idx="2472">
                  <c:v>-19.27</c:v>
                </c:pt>
                <c:pt idx="2473">
                  <c:v>-50.82</c:v>
                </c:pt>
                <c:pt idx="2474">
                  <c:v>-13.99</c:v>
                </c:pt>
                <c:pt idx="2475">
                  <c:v>-6.55</c:v>
                </c:pt>
                <c:pt idx="2476">
                  <c:v>-30</c:v>
                </c:pt>
                <c:pt idx="2477">
                  <c:v>-7.2</c:v>
                </c:pt>
                <c:pt idx="2478">
                  <c:v>-21.55</c:v>
                </c:pt>
                <c:pt idx="2479">
                  <c:v>-19.979999999999997</c:v>
                </c:pt>
                <c:pt idx="2480">
                  <c:v>-17.989999999999998</c:v>
                </c:pt>
                <c:pt idx="2481">
                  <c:v>-8.98</c:v>
                </c:pt>
                <c:pt idx="2482">
                  <c:v>-42</c:v>
                </c:pt>
                <c:pt idx="2483">
                  <c:v>-12.98</c:v>
                </c:pt>
                <c:pt idx="2484">
                  <c:v>-725.73</c:v>
                </c:pt>
                <c:pt idx="2485">
                  <c:v>-42.69</c:v>
                </c:pt>
                <c:pt idx="2486">
                  <c:v>-16.79</c:v>
                </c:pt>
                <c:pt idx="2487">
                  <c:v>-92.78</c:v>
                </c:pt>
                <c:pt idx="2488">
                  <c:v>-3.2</c:v>
                </c:pt>
                <c:pt idx="2489">
                  <c:v>-1.51</c:v>
                </c:pt>
                <c:pt idx="2490">
                  <c:v>-763.99</c:v>
                </c:pt>
                <c:pt idx="2491">
                  <c:v>-1.89</c:v>
                </c:pt>
                <c:pt idx="2492">
                  <c:v>-4.99</c:v>
                </c:pt>
                <c:pt idx="2493">
                  <c:v>-3.47</c:v>
                </c:pt>
                <c:pt idx="2494">
                  <c:v>-6</c:v>
                </c:pt>
                <c:pt idx="2495">
                  <c:v>-10.6</c:v>
                </c:pt>
                <c:pt idx="2496">
                  <c:v>-2.8</c:v>
                </c:pt>
                <c:pt idx="2497">
                  <c:v>-21.61</c:v>
                </c:pt>
                <c:pt idx="2498">
                  <c:v>-102.07</c:v>
                </c:pt>
                <c:pt idx="2499">
                  <c:v>-6.25</c:v>
                </c:pt>
                <c:pt idx="2500">
                  <c:v>-59.9</c:v>
                </c:pt>
                <c:pt idx="2501">
                  <c:v>-32.619999999999997</c:v>
                </c:pt>
                <c:pt idx="2502">
                  <c:v>-25.98</c:v>
                </c:pt>
                <c:pt idx="2503">
                  <c:v>-10.63</c:v>
                </c:pt>
                <c:pt idx="2504">
                  <c:v>-4</c:v>
                </c:pt>
                <c:pt idx="2505">
                  <c:v>-500</c:v>
                </c:pt>
                <c:pt idx="2506">
                  <c:v>-457.49</c:v>
                </c:pt>
                <c:pt idx="2507">
                  <c:v>-300</c:v>
                </c:pt>
                <c:pt idx="2508">
                  <c:v>-144.91999999999999</c:v>
                </c:pt>
                <c:pt idx="2509">
                  <c:v>-0.99</c:v>
                </c:pt>
                <c:pt idx="2510">
                  <c:v>-1.19</c:v>
                </c:pt>
                <c:pt idx="2511">
                  <c:v>-500</c:v>
                </c:pt>
                <c:pt idx="2512">
                  <c:v>-3.9</c:v>
                </c:pt>
                <c:pt idx="2513">
                  <c:v>-8.24</c:v>
                </c:pt>
                <c:pt idx="2514">
                  <c:v>-5.47</c:v>
                </c:pt>
                <c:pt idx="2515">
                  <c:v>-9.3000000000000007</c:v>
                </c:pt>
                <c:pt idx="2516">
                  <c:v>-19.16</c:v>
                </c:pt>
                <c:pt idx="2517">
                  <c:v>-3.4</c:v>
                </c:pt>
                <c:pt idx="2518">
                  <c:v>-7.2</c:v>
                </c:pt>
                <c:pt idx="2519">
                  <c:v>-24.18</c:v>
                </c:pt>
                <c:pt idx="2520">
                  <c:v>-109.98</c:v>
                </c:pt>
                <c:pt idx="2521">
                  <c:v>-2</c:v>
                </c:pt>
                <c:pt idx="2522">
                  <c:v>-65.87</c:v>
                </c:pt>
                <c:pt idx="2523">
                  <c:v>-43.6</c:v>
                </c:pt>
                <c:pt idx="2524">
                  <c:v>-400</c:v>
                </c:pt>
                <c:pt idx="2525">
                  <c:v>-918</c:v>
                </c:pt>
                <c:pt idx="2526">
                  <c:v>-29.9</c:v>
                </c:pt>
                <c:pt idx="2527">
                  <c:v>-2.58</c:v>
                </c:pt>
                <c:pt idx="2528">
                  <c:v>-5.99</c:v>
                </c:pt>
                <c:pt idx="2529">
                  <c:v>-42.9</c:v>
                </c:pt>
                <c:pt idx="2530">
                  <c:v>-99.48</c:v>
                </c:pt>
                <c:pt idx="2531">
                  <c:v>-15.3</c:v>
                </c:pt>
                <c:pt idx="2532">
                  <c:v>-9</c:v>
                </c:pt>
                <c:pt idx="2533">
                  <c:v>-99</c:v>
                </c:pt>
                <c:pt idx="2534">
                  <c:v>-18.93</c:v>
                </c:pt>
                <c:pt idx="2535">
                  <c:v>-21.97</c:v>
                </c:pt>
                <c:pt idx="2536">
                  <c:v>-6.15</c:v>
                </c:pt>
                <c:pt idx="2537">
                  <c:v>-50.82</c:v>
                </c:pt>
                <c:pt idx="2538">
                  <c:v>-3.1</c:v>
                </c:pt>
                <c:pt idx="2539">
                  <c:v>-15.21</c:v>
                </c:pt>
                <c:pt idx="2540">
                  <c:v>-26.49</c:v>
                </c:pt>
                <c:pt idx="2541">
                  <c:v>-11.1</c:v>
                </c:pt>
                <c:pt idx="2542">
                  <c:v>-15.6</c:v>
                </c:pt>
                <c:pt idx="2543">
                  <c:v>-11</c:v>
                </c:pt>
                <c:pt idx="2544">
                  <c:v>-3</c:v>
                </c:pt>
                <c:pt idx="2545">
                  <c:v>-20.91</c:v>
                </c:pt>
                <c:pt idx="2546">
                  <c:v>-21.72</c:v>
                </c:pt>
                <c:pt idx="2547">
                  <c:v>-40.36</c:v>
                </c:pt>
                <c:pt idx="2548">
                  <c:v>-27.99</c:v>
                </c:pt>
                <c:pt idx="2549">
                  <c:v>-45.32</c:v>
                </c:pt>
                <c:pt idx="2550">
                  <c:v>-2</c:v>
                </c:pt>
                <c:pt idx="2551">
                  <c:v>-3.95</c:v>
                </c:pt>
                <c:pt idx="2552">
                  <c:v>-6.15</c:v>
                </c:pt>
                <c:pt idx="2553">
                  <c:v>-5.15</c:v>
                </c:pt>
                <c:pt idx="2554">
                  <c:v>-7</c:v>
                </c:pt>
                <c:pt idx="2555">
                  <c:v>-5.9</c:v>
                </c:pt>
                <c:pt idx="2556">
                  <c:v>-12.34</c:v>
                </c:pt>
                <c:pt idx="2557">
                  <c:v>-6.15</c:v>
                </c:pt>
                <c:pt idx="2558">
                  <c:v>-0.52</c:v>
                </c:pt>
                <c:pt idx="2559">
                  <c:v>-4.62</c:v>
                </c:pt>
                <c:pt idx="2560">
                  <c:v>-13.11</c:v>
                </c:pt>
                <c:pt idx="2561">
                  <c:v>-4</c:v>
                </c:pt>
                <c:pt idx="2562">
                  <c:v>-4.99</c:v>
                </c:pt>
                <c:pt idx="2563">
                  <c:v>-9.34</c:v>
                </c:pt>
                <c:pt idx="2564">
                  <c:v>-41.26</c:v>
                </c:pt>
                <c:pt idx="2565">
                  <c:v>-47.98</c:v>
                </c:pt>
                <c:pt idx="2566">
                  <c:v>-7.2</c:v>
                </c:pt>
                <c:pt idx="2567">
                  <c:v>-21.21</c:v>
                </c:pt>
                <c:pt idx="2568">
                  <c:v>-3.7</c:v>
                </c:pt>
                <c:pt idx="2569">
                  <c:v>-10</c:v>
                </c:pt>
                <c:pt idx="2570">
                  <c:v>-4.67</c:v>
                </c:pt>
                <c:pt idx="2571">
                  <c:v>-0.72</c:v>
                </c:pt>
                <c:pt idx="2572">
                  <c:v>-24.02</c:v>
                </c:pt>
                <c:pt idx="2573">
                  <c:v>-14.15</c:v>
                </c:pt>
                <c:pt idx="2574">
                  <c:v>-550</c:v>
                </c:pt>
                <c:pt idx="2575">
                  <c:v>-2.35</c:v>
                </c:pt>
                <c:pt idx="2576">
                  <c:v>-4.75</c:v>
                </c:pt>
                <c:pt idx="2577">
                  <c:v>-853.53</c:v>
                </c:pt>
                <c:pt idx="2578">
                  <c:v>-19.979999999999997</c:v>
                </c:pt>
                <c:pt idx="2579">
                  <c:v>-73.75</c:v>
                </c:pt>
                <c:pt idx="2580">
                  <c:v>-4.46</c:v>
                </c:pt>
                <c:pt idx="2581">
                  <c:v>-0.18</c:v>
                </c:pt>
                <c:pt idx="2582">
                  <c:v>-6.11</c:v>
                </c:pt>
                <c:pt idx="2583">
                  <c:v>-5.45</c:v>
                </c:pt>
                <c:pt idx="2584">
                  <c:v>-41.86</c:v>
                </c:pt>
                <c:pt idx="2585">
                  <c:v>-18.329999999999998</c:v>
                </c:pt>
                <c:pt idx="2586">
                  <c:v>-73.34</c:v>
                </c:pt>
                <c:pt idx="2587">
                  <c:v>-14</c:v>
                </c:pt>
                <c:pt idx="2588">
                  <c:v>-3.99</c:v>
                </c:pt>
                <c:pt idx="2589">
                  <c:v>-14.54</c:v>
                </c:pt>
                <c:pt idx="2590">
                  <c:v>-4.67</c:v>
                </c:pt>
                <c:pt idx="2591">
                  <c:v>-2.2400000000000002</c:v>
                </c:pt>
                <c:pt idx="2592">
                  <c:v>-11.82</c:v>
                </c:pt>
                <c:pt idx="2593">
                  <c:v>-16.260000000000002</c:v>
                </c:pt>
                <c:pt idx="2594">
                  <c:v>-84.99</c:v>
                </c:pt>
                <c:pt idx="2595">
                  <c:v>-50.82</c:v>
                </c:pt>
                <c:pt idx="2596">
                  <c:v>-102</c:v>
                </c:pt>
                <c:pt idx="2597">
                  <c:v>-102</c:v>
                </c:pt>
                <c:pt idx="2598">
                  <c:v>-19.72</c:v>
                </c:pt>
                <c:pt idx="2599">
                  <c:v>-1700</c:v>
                </c:pt>
                <c:pt idx="2600">
                  <c:v>-65.400000000000006</c:v>
                </c:pt>
                <c:pt idx="2601">
                  <c:v>-15.75</c:v>
                </c:pt>
                <c:pt idx="2602">
                  <c:v>-99</c:v>
                </c:pt>
                <c:pt idx="2603">
                  <c:v>-36</c:v>
                </c:pt>
                <c:pt idx="2604">
                  <c:v>-169.5</c:v>
                </c:pt>
                <c:pt idx="2605">
                  <c:v>-3.35</c:v>
                </c:pt>
                <c:pt idx="2606">
                  <c:v>-115.85000000000001</c:v>
                </c:pt>
                <c:pt idx="2607">
                  <c:v>-20.07</c:v>
                </c:pt>
                <c:pt idx="2608">
                  <c:v>-9.9</c:v>
                </c:pt>
                <c:pt idx="2609">
                  <c:v>-7.2</c:v>
                </c:pt>
                <c:pt idx="2610">
                  <c:v>-4.3499999999999996</c:v>
                </c:pt>
                <c:pt idx="2611">
                  <c:v>-32.700000000000003</c:v>
                </c:pt>
                <c:pt idx="2612">
                  <c:v>-918</c:v>
                </c:pt>
                <c:pt idx="2613">
                  <c:v>-3.1</c:v>
                </c:pt>
                <c:pt idx="2614">
                  <c:v>-9.92</c:v>
                </c:pt>
                <c:pt idx="2615">
                  <c:v>-34.880000000000003</c:v>
                </c:pt>
                <c:pt idx="2616">
                  <c:v>-23.4</c:v>
                </c:pt>
                <c:pt idx="2617">
                  <c:v>-7</c:v>
                </c:pt>
                <c:pt idx="2618">
                  <c:v>-4.95</c:v>
                </c:pt>
                <c:pt idx="2619">
                  <c:v>-13.68</c:v>
                </c:pt>
                <c:pt idx="2620">
                  <c:v>-51.09</c:v>
                </c:pt>
                <c:pt idx="2621">
                  <c:v>-1.6</c:v>
                </c:pt>
                <c:pt idx="2622">
                  <c:v>-5.8</c:v>
                </c:pt>
                <c:pt idx="2623">
                  <c:v>-23.49</c:v>
                </c:pt>
                <c:pt idx="2624">
                  <c:v>-6.32</c:v>
                </c:pt>
                <c:pt idx="2625">
                  <c:v>-27.3</c:v>
                </c:pt>
                <c:pt idx="2626">
                  <c:v>-9</c:v>
                </c:pt>
                <c:pt idx="2627">
                  <c:v>-12.8</c:v>
                </c:pt>
                <c:pt idx="2628">
                  <c:v>-8.5</c:v>
                </c:pt>
                <c:pt idx="2629">
                  <c:v>-3.5</c:v>
                </c:pt>
                <c:pt idx="2630">
                  <c:v>-58.3</c:v>
                </c:pt>
                <c:pt idx="2631">
                  <c:v>-12</c:v>
                </c:pt>
                <c:pt idx="2632">
                  <c:v>-8.35</c:v>
                </c:pt>
                <c:pt idx="2633">
                  <c:v>-250</c:v>
                </c:pt>
                <c:pt idx="2634">
                  <c:v>-2.6</c:v>
                </c:pt>
                <c:pt idx="2635">
                  <c:v>-74.98</c:v>
                </c:pt>
                <c:pt idx="2636">
                  <c:v>-56.84</c:v>
                </c:pt>
                <c:pt idx="2637">
                  <c:v>-0.28999999999999998</c:v>
                </c:pt>
                <c:pt idx="2638">
                  <c:v>-10</c:v>
                </c:pt>
                <c:pt idx="2639">
                  <c:v>-15.81</c:v>
                </c:pt>
                <c:pt idx="2640">
                  <c:v>-869.93</c:v>
                </c:pt>
                <c:pt idx="2641">
                  <c:v>-3.44</c:v>
                </c:pt>
                <c:pt idx="2642">
                  <c:v>-15</c:v>
                </c:pt>
                <c:pt idx="2643">
                  <c:v>-6.8</c:v>
                </c:pt>
                <c:pt idx="2644">
                  <c:v>-1.2</c:v>
                </c:pt>
                <c:pt idx="2645">
                  <c:v>-3.49</c:v>
                </c:pt>
                <c:pt idx="2646">
                  <c:v>-0.8</c:v>
                </c:pt>
                <c:pt idx="2647">
                  <c:v>-7.4</c:v>
                </c:pt>
                <c:pt idx="2648">
                  <c:v>-10.199999999999999</c:v>
                </c:pt>
                <c:pt idx="2649">
                  <c:v>-4.5999999999999996</c:v>
                </c:pt>
                <c:pt idx="2650">
                  <c:v>-7.7</c:v>
                </c:pt>
                <c:pt idx="2651">
                  <c:v>-29.4</c:v>
                </c:pt>
                <c:pt idx="2652">
                  <c:v>-71</c:v>
                </c:pt>
                <c:pt idx="2653">
                  <c:v>-6</c:v>
                </c:pt>
                <c:pt idx="2654">
                  <c:v>-23.63</c:v>
                </c:pt>
                <c:pt idx="2655">
                  <c:v>-19.979999999999997</c:v>
                </c:pt>
                <c:pt idx="2656">
                  <c:v>-5.45</c:v>
                </c:pt>
                <c:pt idx="2657">
                  <c:v>-104.6</c:v>
                </c:pt>
                <c:pt idx="2658">
                  <c:v>-15.56</c:v>
                </c:pt>
                <c:pt idx="2659">
                  <c:v>-8.0399999999999991</c:v>
                </c:pt>
                <c:pt idx="2660">
                  <c:v>-10</c:v>
                </c:pt>
                <c:pt idx="2661">
                  <c:v>-1</c:v>
                </c:pt>
                <c:pt idx="2662">
                  <c:v>-0.59</c:v>
                </c:pt>
                <c:pt idx="2663">
                  <c:v>-300</c:v>
                </c:pt>
                <c:pt idx="2664">
                  <c:v>-9.5</c:v>
                </c:pt>
                <c:pt idx="2665">
                  <c:v>-27.9</c:v>
                </c:pt>
                <c:pt idx="2666">
                  <c:v>-19.7</c:v>
                </c:pt>
                <c:pt idx="2667">
                  <c:v>-3.2</c:v>
                </c:pt>
                <c:pt idx="2668">
                  <c:v>-143.30000000000001</c:v>
                </c:pt>
                <c:pt idx="2669">
                  <c:v>-3.95</c:v>
                </c:pt>
                <c:pt idx="2670">
                  <c:v>-38.5</c:v>
                </c:pt>
                <c:pt idx="2671">
                  <c:v>-3</c:v>
                </c:pt>
                <c:pt idx="2672">
                  <c:v>-2</c:v>
                </c:pt>
                <c:pt idx="2673">
                  <c:v>-29.94</c:v>
                </c:pt>
                <c:pt idx="2674">
                  <c:v>-94.52</c:v>
                </c:pt>
                <c:pt idx="2675">
                  <c:v>-49.99</c:v>
                </c:pt>
                <c:pt idx="2676">
                  <c:v>-9.4600000000000009</c:v>
                </c:pt>
                <c:pt idx="2677">
                  <c:v>-1.51</c:v>
                </c:pt>
                <c:pt idx="2678">
                  <c:v>-3.4</c:v>
                </c:pt>
                <c:pt idx="2679">
                  <c:v>-2.6</c:v>
                </c:pt>
                <c:pt idx="2680">
                  <c:v>-25.19</c:v>
                </c:pt>
                <c:pt idx="2681">
                  <c:v>-4.74</c:v>
                </c:pt>
                <c:pt idx="2682">
                  <c:v>-20.27</c:v>
                </c:pt>
                <c:pt idx="2683">
                  <c:v>-3.65</c:v>
                </c:pt>
                <c:pt idx="2684">
                  <c:v>-0.55000000000000004</c:v>
                </c:pt>
                <c:pt idx="2685">
                  <c:v>-918</c:v>
                </c:pt>
                <c:pt idx="2686">
                  <c:v>-11.250000000000002</c:v>
                </c:pt>
                <c:pt idx="2687">
                  <c:v>-11.93</c:v>
                </c:pt>
                <c:pt idx="2688">
                  <c:v>-7.4</c:v>
                </c:pt>
                <c:pt idx="2689">
                  <c:v>-6.5</c:v>
                </c:pt>
                <c:pt idx="2690">
                  <c:v>-18</c:v>
                </c:pt>
                <c:pt idx="2691">
                  <c:v>-13.5</c:v>
                </c:pt>
                <c:pt idx="2692">
                  <c:v>-11.2</c:v>
                </c:pt>
                <c:pt idx="2693">
                  <c:v>-10.199999999999999</c:v>
                </c:pt>
                <c:pt idx="2694">
                  <c:v>-18.350000000000001</c:v>
                </c:pt>
                <c:pt idx="2695">
                  <c:v>-101.5</c:v>
                </c:pt>
                <c:pt idx="2696">
                  <c:v>-16.850000000000001</c:v>
                </c:pt>
                <c:pt idx="2697">
                  <c:v>-2</c:v>
                </c:pt>
                <c:pt idx="2698">
                  <c:v>-39.200000000000003</c:v>
                </c:pt>
                <c:pt idx="2699">
                  <c:v>-15.7</c:v>
                </c:pt>
                <c:pt idx="2700">
                  <c:v>-98.100000000000009</c:v>
                </c:pt>
                <c:pt idx="2701">
                  <c:v>-58.37</c:v>
                </c:pt>
                <c:pt idx="2702">
                  <c:v>-400</c:v>
                </c:pt>
                <c:pt idx="2703">
                  <c:v>-10.99</c:v>
                </c:pt>
                <c:pt idx="2704">
                  <c:v>-1.1399999999999999</c:v>
                </c:pt>
                <c:pt idx="2705">
                  <c:v>-42.9</c:v>
                </c:pt>
                <c:pt idx="2706">
                  <c:v>-115.84</c:v>
                </c:pt>
                <c:pt idx="2707">
                  <c:v>-13.52</c:v>
                </c:pt>
                <c:pt idx="2708">
                  <c:v>-44.13</c:v>
                </c:pt>
                <c:pt idx="2709">
                  <c:v>-4.95</c:v>
                </c:pt>
                <c:pt idx="2710">
                  <c:v>-50.82</c:v>
                </c:pt>
                <c:pt idx="2711">
                  <c:v>-43.45</c:v>
                </c:pt>
                <c:pt idx="2712">
                  <c:v>-30.490000000000002</c:v>
                </c:pt>
                <c:pt idx="2713">
                  <c:v>-50</c:v>
                </c:pt>
                <c:pt idx="2714">
                  <c:v>-29.9</c:v>
                </c:pt>
                <c:pt idx="2715">
                  <c:v>-99</c:v>
                </c:pt>
                <c:pt idx="2716">
                  <c:v>-9.6</c:v>
                </c:pt>
                <c:pt idx="2717">
                  <c:v>-3.3</c:v>
                </c:pt>
                <c:pt idx="2718">
                  <c:v>-16.71</c:v>
                </c:pt>
                <c:pt idx="2719">
                  <c:v>-119.21</c:v>
                </c:pt>
                <c:pt idx="2720">
                  <c:v>-47.82</c:v>
                </c:pt>
                <c:pt idx="2721">
                  <c:v>-1.3</c:v>
                </c:pt>
                <c:pt idx="2722">
                  <c:v>-9.1</c:v>
                </c:pt>
                <c:pt idx="2723">
                  <c:v>-1.25</c:v>
                </c:pt>
                <c:pt idx="2724">
                  <c:v>-32.700000000000003</c:v>
                </c:pt>
                <c:pt idx="2725">
                  <c:v>-65</c:v>
                </c:pt>
                <c:pt idx="2726">
                  <c:v>-1.29</c:v>
                </c:pt>
                <c:pt idx="2727">
                  <c:v>-2.71</c:v>
                </c:pt>
                <c:pt idx="2728">
                  <c:v>-26.6</c:v>
                </c:pt>
                <c:pt idx="2729">
                  <c:v>-3.99</c:v>
                </c:pt>
                <c:pt idx="2730">
                  <c:v>-13.04</c:v>
                </c:pt>
                <c:pt idx="2731">
                  <c:v>-12.21</c:v>
                </c:pt>
                <c:pt idx="2732">
                  <c:v>-12.5</c:v>
                </c:pt>
                <c:pt idx="2733">
                  <c:v>-9.6</c:v>
                </c:pt>
                <c:pt idx="2734">
                  <c:v>-4.84</c:v>
                </c:pt>
                <c:pt idx="2735">
                  <c:v>-3.4</c:v>
                </c:pt>
                <c:pt idx="2736">
                  <c:v>-7.09</c:v>
                </c:pt>
                <c:pt idx="2737">
                  <c:v>-5.3</c:v>
                </c:pt>
                <c:pt idx="2738">
                  <c:v>-7.55</c:v>
                </c:pt>
                <c:pt idx="2739">
                  <c:v>-27.1</c:v>
                </c:pt>
                <c:pt idx="2740">
                  <c:v>-4.5</c:v>
                </c:pt>
                <c:pt idx="2741">
                  <c:v>-6.05</c:v>
                </c:pt>
                <c:pt idx="2742">
                  <c:v>-1.8</c:v>
                </c:pt>
                <c:pt idx="2743">
                  <c:v>-4.46</c:v>
                </c:pt>
                <c:pt idx="2744">
                  <c:v>-9.0500000000000007</c:v>
                </c:pt>
                <c:pt idx="2745">
                  <c:v>-4.5999999999999996</c:v>
                </c:pt>
                <c:pt idx="2746">
                  <c:v>-1.2</c:v>
                </c:pt>
                <c:pt idx="2747">
                  <c:v>-4.2</c:v>
                </c:pt>
                <c:pt idx="2748">
                  <c:v>-38.6</c:v>
                </c:pt>
                <c:pt idx="2749">
                  <c:v>-86.58</c:v>
                </c:pt>
                <c:pt idx="2750">
                  <c:v>-7.93</c:v>
                </c:pt>
                <c:pt idx="2751">
                  <c:v>-3</c:v>
                </c:pt>
                <c:pt idx="2752">
                  <c:v>-1.99</c:v>
                </c:pt>
                <c:pt idx="2753">
                  <c:v>-1.8</c:v>
                </c:pt>
                <c:pt idx="2754">
                  <c:v>-5.15</c:v>
                </c:pt>
                <c:pt idx="2755">
                  <c:v>-13.5</c:v>
                </c:pt>
                <c:pt idx="2756">
                  <c:v>-9</c:v>
                </c:pt>
                <c:pt idx="2757">
                  <c:v>-15.7</c:v>
                </c:pt>
                <c:pt idx="2758">
                  <c:v>-7.3</c:v>
                </c:pt>
                <c:pt idx="2759">
                  <c:v>-7.2</c:v>
                </c:pt>
                <c:pt idx="2760">
                  <c:v>-21.1</c:v>
                </c:pt>
                <c:pt idx="2761">
                  <c:v>-21.6</c:v>
                </c:pt>
                <c:pt idx="2762">
                  <c:v>-29.98</c:v>
                </c:pt>
                <c:pt idx="2763">
                  <c:v>-58.65</c:v>
                </c:pt>
                <c:pt idx="2764">
                  <c:v>-12</c:v>
                </c:pt>
                <c:pt idx="2765">
                  <c:v>-4.95</c:v>
                </c:pt>
                <c:pt idx="2766">
                  <c:v>-24.9</c:v>
                </c:pt>
                <c:pt idx="2767">
                  <c:v>-16.8</c:v>
                </c:pt>
                <c:pt idx="2768">
                  <c:v>-9.48</c:v>
                </c:pt>
                <c:pt idx="2769">
                  <c:v>-15.7</c:v>
                </c:pt>
                <c:pt idx="2770">
                  <c:v>-19.979999999999997</c:v>
                </c:pt>
                <c:pt idx="2771">
                  <c:v>-8.25</c:v>
                </c:pt>
                <c:pt idx="2772">
                  <c:v>-7.66</c:v>
                </c:pt>
                <c:pt idx="2773">
                  <c:v>-29.12</c:v>
                </c:pt>
                <c:pt idx="2774">
                  <c:v>-31.55</c:v>
                </c:pt>
                <c:pt idx="2775">
                  <c:v>-26.4</c:v>
                </c:pt>
                <c:pt idx="2776">
                  <c:v>-17.149999999999999</c:v>
                </c:pt>
                <c:pt idx="2777">
                  <c:v>-93.95</c:v>
                </c:pt>
                <c:pt idx="2778">
                  <c:v>-46.78</c:v>
                </c:pt>
                <c:pt idx="2779">
                  <c:v>-6.5</c:v>
                </c:pt>
                <c:pt idx="2780">
                  <c:v>-2.79</c:v>
                </c:pt>
                <c:pt idx="2781">
                  <c:v>-7.61</c:v>
                </c:pt>
                <c:pt idx="2782">
                  <c:v>-1.98</c:v>
                </c:pt>
                <c:pt idx="2783">
                  <c:v>-8.16</c:v>
                </c:pt>
                <c:pt idx="2784">
                  <c:v>-23.8</c:v>
                </c:pt>
                <c:pt idx="2785">
                  <c:v>-6.78</c:v>
                </c:pt>
                <c:pt idx="2786">
                  <c:v>-9.6</c:v>
                </c:pt>
                <c:pt idx="2787">
                  <c:v>-3.4</c:v>
                </c:pt>
                <c:pt idx="2788">
                  <c:v>-31</c:v>
                </c:pt>
                <c:pt idx="2789">
                  <c:v>-135.5</c:v>
                </c:pt>
                <c:pt idx="2790">
                  <c:v>-24.3</c:v>
                </c:pt>
                <c:pt idx="2791">
                  <c:v>-4.5999999999999996</c:v>
                </c:pt>
                <c:pt idx="2792">
                  <c:v>-2</c:v>
                </c:pt>
                <c:pt idx="2793">
                  <c:v>-2.95</c:v>
                </c:pt>
                <c:pt idx="2794">
                  <c:v>-3.9</c:v>
                </c:pt>
                <c:pt idx="2795">
                  <c:v>-66.95</c:v>
                </c:pt>
                <c:pt idx="2796">
                  <c:v>-20.27</c:v>
                </c:pt>
                <c:pt idx="2797">
                  <c:v>-7.76</c:v>
                </c:pt>
                <c:pt idx="2798">
                  <c:v>-14.49</c:v>
                </c:pt>
                <c:pt idx="2799">
                  <c:v>-250</c:v>
                </c:pt>
                <c:pt idx="2800">
                  <c:v>-2.56</c:v>
                </c:pt>
                <c:pt idx="2801">
                  <c:v>-21</c:v>
                </c:pt>
                <c:pt idx="2802">
                  <c:v>-145.72</c:v>
                </c:pt>
                <c:pt idx="2803">
                  <c:v>-2.9</c:v>
                </c:pt>
                <c:pt idx="2804">
                  <c:v>-6.9</c:v>
                </c:pt>
                <c:pt idx="2805">
                  <c:v>-11.26</c:v>
                </c:pt>
                <c:pt idx="2806">
                  <c:v>-72.52</c:v>
                </c:pt>
                <c:pt idx="2807">
                  <c:v>-300</c:v>
                </c:pt>
                <c:pt idx="2808">
                  <c:v>-20</c:v>
                </c:pt>
                <c:pt idx="2809">
                  <c:v>-2.79</c:v>
                </c:pt>
                <c:pt idx="2810">
                  <c:v>-300</c:v>
                </c:pt>
                <c:pt idx="2811">
                  <c:v>-300</c:v>
                </c:pt>
                <c:pt idx="2812">
                  <c:v>-3.89</c:v>
                </c:pt>
                <c:pt idx="2813">
                  <c:v>-8.0399999999999991</c:v>
                </c:pt>
                <c:pt idx="2814">
                  <c:v>-2.79</c:v>
                </c:pt>
                <c:pt idx="2815">
                  <c:v>-6</c:v>
                </c:pt>
                <c:pt idx="2816">
                  <c:v>-3.4</c:v>
                </c:pt>
                <c:pt idx="2817">
                  <c:v>-10.73</c:v>
                </c:pt>
                <c:pt idx="2818">
                  <c:v>-12.25</c:v>
                </c:pt>
                <c:pt idx="2819">
                  <c:v>-28.2</c:v>
                </c:pt>
                <c:pt idx="2820">
                  <c:v>-26.88</c:v>
                </c:pt>
                <c:pt idx="2821">
                  <c:v>-42.59</c:v>
                </c:pt>
                <c:pt idx="2822">
                  <c:v>-0.54</c:v>
                </c:pt>
                <c:pt idx="2823">
                  <c:v>-18.27</c:v>
                </c:pt>
                <c:pt idx="2824">
                  <c:v>-32.700000000000003</c:v>
                </c:pt>
                <c:pt idx="2825">
                  <c:v>-4.5</c:v>
                </c:pt>
                <c:pt idx="2826">
                  <c:v>-27.98</c:v>
                </c:pt>
                <c:pt idx="2827">
                  <c:v>-10.1</c:v>
                </c:pt>
                <c:pt idx="2828">
                  <c:v>-32</c:v>
                </c:pt>
                <c:pt idx="2829">
                  <c:v>-14</c:v>
                </c:pt>
                <c:pt idx="2830">
                  <c:v>-34</c:v>
                </c:pt>
                <c:pt idx="2831">
                  <c:v>-67</c:v>
                </c:pt>
                <c:pt idx="2832">
                  <c:v>-32</c:v>
                </c:pt>
                <c:pt idx="2833">
                  <c:v>-2</c:v>
                </c:pt>
                <c:pt idx="2834">
                  <c:v>-20.8</c:v>
                </c:pt>
                <c:pt idx="2835">
                  <c:v>-25.85</c:v>
                </c:pt>
                <c:pt idx="2836">
                  <c:v>-25.2</c:v>
                </c:pt>
                <c:pt idx="2837">
                  <c:v>-19.600000000000001</c:v>
                </c:pt>
                <c:pt idx="2838">
                  <c:v>-7.5</c:v>
                </c:pt>
                <c:pt idx="2839">
                  <c:v>-10.5</c:v>
                </c:pt>
                <c:pt idx="2840">
                  <c:v>-31</c:v>
                </c:pt>
                <c:pt idx="2841">
                  <c:v>-130</c:v>
                </c:pt>
                <c:pt idx="2842">
                  <c:v>-400</c:v>
                </c:pt>
                <c:pt idx="2843">
                  <c:v>-1.59</c:v>
                </c:pt>
                <c:pt idx="2844">
                  <c:v>-32.700000000000003</c:v>
                </c:pt>
                <c:pt idx="2845">
                  <c:v>-12</c:v>
                </c:pt>
                <c:pt idx="2846">
                  <c:v>-6000</c:v>
                </c:pt>
                <c:pt idx="2847">
                  <c:v>-3.4</c:v>
                </c:pt>
                <c:pt idx="2848">
                  <c:v>-13</c:v>
                </c:pt>
                <c:pt idx="2849">
                  <c:v>-3.6</c:v>
                </c:pt>
                <c:pt idx="2850">
                  <c:v>-26</c:v>
                </c:pt>
                <c:pt idx="2851">
                  <c:v>-14.4</c:v>
                </c:pt>
                <c:pt idx="2852">
                  <c:v>-26</c:v>
                </c:pt>
                <c:pt idx="2853">
                  <c:v>-40</c:v>
                </c:pt>
                <c:pt idx="2854">
                  <c:v>-14</c:v>
                </c:pt>
                <c:pt idx="2855">
                  <c:v>-9.1999999999999993</c:v>
                </c:pt>
                <c:pt idx="2856">
                  <c:v>-9.1999999999999993</c:v>
                </c:pt>
                <c:pt idx="2857">
                  <c:v>-12.1</c:v>
                </c:pt>
                <c:pt idx="2858">
                  <c:v>-12</c:v>
                </c:pt>
                <c:pt idx="2859">
                  <c:v>-2.4</c:v>
                </c:pt>
                <c:pt idx="2860">
                  <c:v>-1.1000000000000001</c:v>
                </c:pt>
                <c:pt idx="2861">
                  <c:v>-6</c:v>
                </c:pt>
                <c:pt idx="2862">
                  <c:v>-36</c:v>
                </c:pt>
                <c:pt idx="2863">
                  <c:v>-936</c:v>
                </c:pt>
                <c:pt idx="2864">
                  <c:v>-9.66</c:v>
                </c:pt>
                <c:pt idx="2865">
                  <c:v>-3.3</c:v>
                </c:pt>
                <c:pt idx="2866">
                  <c:v>-42.9</c:v>
                </c:pt>
                <c:pt idx="2867">
                  <c:v>-115.84</c:v>
                </c:pt>
                <c:pt idx="2868">
                  <c:v>-7.4</c:v>
                </c:pt>
                <c:pt idx="2869">
                  <c:v>-8.11</c:v>
                </c:pt>
                <c:pt idx="2870">
                  <c:v>-8</c:v>
                </c:pt>
                <c:pt idx="2871">
                  <c:v>-11</c:v>
                </c:pt>
                <c:pt idx="2872">
                  <c:v>-31.5</c:v>
                </c:pt>
                <c:pt idx="2873">
                  <c:v>-8.8000000000000007</c:v>
                </c:pt>
                <c:pt idx="2874">
                  <c:v>-32.9</c:v>
                </c:pt>
                <c:pt idx="2875">
                  <c:v>-2000</c:v>
                </c:pt>
                <c:pt idx="2876">
                  <c:v>-4.95</c:v>
                </c:pt>
                <c:pt idx="2877">
                  <c:v>-4.5999999999999996</c:v>
                </c:pt>
                <c:pt idx="2878">
                  <c:v>-29.13</c:v>
                </c:pt>
                <c:pt idx="2879">
                  <c:v>-69.75</c:v>
                </c:pt>
                <c:pt idx="2880">
                  <c:v>-32.700000000000003</c:v>
                </c:pt>
                <c:pt idx="2881">
                  <c:v>-3.98</c:v>
                </c:pt>
                <c:pt idx="2882">
                  <c:v>-4.0599999999999996</c:v>
                </c:pt>
                <c:pt idx="2883">
                  <c:v>-59</c:v>
                </c:pt>
                <c:pt idx="2884">
                  <c:v>-17.46</c:v>
                </c:pt>
                <c:pt idx="2885">
                  <c:v>-1.99</c:v>
                </c:pt>
                <c:pt idx="2886">
                  <c:v>-50.82</c:v>
                </c:pt>
                <c:pt idx="2887">
                  <c:v>-2.1</c:v>
                </c:pt>
                <c:pt idx="2888">
                  <c:v>-250</c:v>
                </c:pt>
                <c:pt idx="2889">
                  <c:v>-99</c:v>
                </c:pt>
                <c:pt idx="2890">
                  <c:v>-3.38</c:v>
                </c:pt>
                <c:pt idx="2891">
                  <c:v>-12.6</c:v>
                </c:pt>
                <c:pt idx="2892">
                  <c:v>-1.4</c:v>
                </c:pt>
                <c:pt idx="2893">
                  <c:v>-10.8</c:v>
                </c:pt>
                <c:pt idx="2894">
                  <c:v>-10</c:v>
                </c:pt>
                <c:pt idx="2895">
                  <c:v>-4.99</c:v>
                </c:pt>
                <c:pt idx="2896">
                  <c:v>-2.7</c:v>
                </c:pt>
                <c:pt idx="2897">
                  <c:v>-43</c:v>
                </c:pt>
                <c:pt idx="2898">
                  <c:v>-3101</c:v>
                </c:pt>
                <c:pt idx="2899">
                  <c:v>-266</c:v>
                </c:pt>
                <c:pt idx="2900">
                  <c:v>-12.38</c:v>
                </c:pt>
                <c:pt idx="2901">
                  <c:v>-2.19</c:v>
                </c:pt>
                <c:pt idx="2902">
                  <c:v>-4.88</c:v>
                </c:pt>
                <c:pt idx="2903">
                  <c:v>-16.989999999999998</c:v>
                </c:pt>
                <c:pt idx="2904">
                  <c:v>-10.25</c:v>
                </c:pt>
                <c:pt idx="2905">
                  <c:v>-3</c:v>
                </c:pt>
                <c:pt idx="2906">
                  <c:v>-2.85</c:v>
                </c:pt>
                <c:pt idx="2907">
                  <c:v>-35.83</c:v>
                </c:pt>
                <c:pt idx="2908">
                  <c:v>-102.91</c:v>
                </c:pt>
                <c:pt idx="2909">
                  <c:v>-1.3</c:v>
                </c:pt>
                <c:pt idx="2910">
                  <c:v>-35.58</c:v>
                </c:pt>
                <c:pt idx="2911">
                  <c:v>-5.99</c:v>
                </c:pt>
                <c:pt idx="2912">
                  <c:v>-6</c:v>
                </c:pt>
                <c:pt idx="2913">
                  <c:v>-6.71</c:v>
                </c:pt>
                <c:pt idx="2914">
                  <c:v>-8.5</c:v>
                </c:pt>
                <c:pt idx="2915">
                  <c:v>-3.99</c:v>
                </c:pt>
                <c:pt idx="2916">
                  <c:v>-43</c:v>
                </c:pt>
                <c:pt idx="2917">
                  <c:v>-5.2</c:v>
                </c:pt>
                <c:pt idx="2918">
                  <c:v>-1.8</c:v>
                </c:pt>
                <c:pt idx="2919">
                  <c:v>-4.5</c:v>
                </c:pt>
                <c:pt idx="2920">
                  <c:v>-4.2</c:v>
                </c:pt>
                <c:pt idx="2921">
                  <c:v>-2.79</c:v>
                </c:pt>
                <c:pt idx="2922">
                  <c:v>-20</c:v>
                </c:pt>
                <c:pt idx="2923">
                  <c:v>-0.49</c:v>
                </c:pt>
                <c:pt idx="2924">
                  <c:v>-8.76</c:v>
                </c:pt>
                <c:pt idx="2925">
                  <c:v>-9.9</c:v>
                </c:pt>
                <c:pt idx="2926">
                  <c:v>-19.979999999999997</c:v>
                </c:pt>
                <c:pt idx="2927">
                  <c:v>-2.83</c:v>
                </c:pt>
                <c:pt idx="2928">
                  <c:v>-42.02</c:v>
                </c:pt>
                <c:pt idx="2929">
                  <c:v>-8.25</c:v>
                </c:pt>
                <c:pt idx="2930">
                  <c:v>-3.2</c:v>
                </c:pt>
                <c:pt idx="2931">
                  <c:v>-149.99</c:v>
                </c:pt>
                <c:pt idx="2932">
                  <c:v>-15.34</c:v>
                </c:pt>
                <c:pt idx="2933">
                  <c:v>-3.15</c:v>
                </c:pt>
                <c:pt idx="2934">
                  <c:v>-15</c:v>
                </c:pt>
                <c:pt idx="2935">
                  <c:v>-17.82</c:v>
                </c:pt>
                <c:pt idx="2936">
                  <c:v>-101.21</c:v>
                </c:pt>
                <c:pt idx="2937">
                  <c:v>-18.559999999999999</c:v>
                </c:pt>
                <c:pt idx="2938">
                  <c:v>-6.25</c:v>
                </c:pt>
                <c:pt idx="2939">
                  <c:v>-8.83</c:v>
                </c:pt>
                <c:pt idx="2940">
                  <c:v>-1.5</c:v>
                </c:pt>
                <c:pt idx="2941">
                  <c:v>-3.6</c:v>
                </c:pt>
                <c:pt idx="2942">
                  <c:v>-3</c:v>
                </c:pt>
                <c:pt idx="2943">
                  <c:v>-134.59</c:v>
                </c:pt>
                <c:pt idx="2944">
                  <c:v>-300</c:v>
                </c:pt>
                <c:pt idx="2945">
                  <c:v>-31.12</c:v>
                </c:pt>
                <c:pt idx="2946">
                  <c:v>-12.74</c:v>
                </c:pt>
                <c:pt idx="2947">
                  <c:v>-109.9</c:v>
                </c:pt>
                <c:pt idx="2948">
                  <c:v>-5.99</c:v>
                </c:pt>
                <c:pt idx="2949">
                  <c:v>-4.9800000000000004</c:v>
                </c:pt>
                <c:pt idx="2950">
                  <c:v>-4.9000000000000004</c:v>
                </c:pt>
                <c:pt idx="2951">
                  <c:v>-30.77</c:v>
                </c:pt>
                <c:pt idx="2952">
                  <c:v>-1025.8399999999999</c:v>
                </c:pt>
                <c:pt idx="2953">
                  <c:v>-1.5</c:v>
                </c:pt>
                <c:pt idx="2954">
                  <c:v>-19.5</c:v>
                </c:pt>
                <c:pt idx="2955">
                  <c:v>-32.700000000000003</c:v>
                </c:pt>
                <c:pt idx="2956">
                  <c:v>-0.85</c:v>
                </c:pt>
                <c:pt idx="2957">
                  <c:v>-5.48</c:v>
                </c:pt>
                <c:pt idx="2958">
                  <c:v>-0.15</c:v>
                </c:pt>
                <c:pt idx="2959">
                  <c:v>-4.1399999999999997</c:v>
                </c:pt>
                <c:pt idx="2960">
                  <c:v>-0.55000000000000004</c:v>
                </c:pt>
                <c:pt idx="2961">
                  <c:v>-5.6</c:v>
                </c:pt>
                <c:pt idx="2962">
                  <c:v>-6.3</c:v>
                </c:pt>
                <c:pt idx="2963">
                  <c:v>-18.350000000000001</c:v>
                </c:pt>
                <c:pt idx="2964">
                  <c:v>-12.3</c:v>
                </c:pt>
                <c:pt idx="2965">
                  <c:v>-1.65</c:v>
                </c:pt>
                <c:pt idx="2966">
                  <c:v>-55.17</c:v>
                </c:pt>
                <c:pt idx="2967">
                  <c:v>-1.4</c:v>
                </c:pt>
                <c:pt idx="2968">
                  <c:v>-8.9</c:v>
                </c:pt>
                <c:pt idx="2969">
                  <c:v>-2.2000000000000002</c:v>
                </c:pt>
                <c:pt idx="2970">
                  <c:v>-6.25</c:v>
                </c:pt>
                <c:pt idx="2971">
                  <c:v>-400</c:v>
                </c:pt>
                <c:pt idx="2972">
                  <c:v>-1.98</c:v>
                </c:pt>
                <c:pt idx="2973">
                  <c:v>-22</c:v>
                </c:pt>
                <c:pt idx="2974">
                  <c:v>-6.45</c:v>
                </c:pt>
                <c:pt idx="2975">
                  <c:v>-38</c:v>
                </c:pt>
                <c:pt idx="2976">
                  <c:v>-5.79</c:v>
                </c:pt>
                <c:pt idx="2977">
                  <c:v>-103.71</c:v>
                </c:pt>
                <c:pt idx="2978">
                  <c:v>-27.88</c:v>
                </c:pt>
                <c:pt idx="2979">
                  <c:v>-11</c:v>
                </c:pt>
                <c:pt idx="2980">
                  <c:v>-21.6</c:v>
                </c:pt>
                <c:pt idx="2981">
                  <c:v>-936</c:v>
                </c:pt>
                <c:pt idx="2982">
                  <c:v>-17.989999999999998</c:v>
                </c:pt>
                <c:pt idx="2983">
                  <c:v>-32.700000000000003</c:v>
                </c:pt>
                <c:pt idx="2984">
                  <c:v>-42.9</c:v>
                </c:pt>
                <c:pt idx="2985">
                  <c:v>-115.84</c:v>
                </c:pt>
                <c:pt idx="2986">
                  <c:v>-8</c:v>
                </c:pt>
                <c:pt idx="2987">
                  <c:v>-3.4</c:v>
                </c:pt>
                <c:pt idx="2988">
                  <c:v>-13.65</c:v>
                </c:pt>
                <c:pt idx="2989">
                  <c:v>-4.5</c:v>
                </c:pt>
                <c:pt idx="2990">
                  <c:v>-12.53</c:v>
                </c:pt>
                <c:pt idx="2991">
                  <c:v>-54.45</c:v>
                </c:pt>
                <c:pt idx="2992">
                  <c:v>-5.28</c:v>
                </c:pt>
                <c:pt idx="2993">
                  <c:v>-39.799999999999997</c:v>
                </c:pt>
                <c:pt idx="2994">
                  <c:v>-300</c:v>
                </c:pt>
                <c:pt idx="2995">
                  <c:v>-300</c:v>
                </c:pt>
                <c:pt idx="2996">
                  <c:v>-10.19</c:v>
                </c:pt>
                <c:pt idx="2997">
                  <c:v>-5.54</c:v>
                </c:pt>
                <c:pt idx="2998">
                  <c:v>-99</c:v>
                </c:pt>
                <c:pt idx="2999">
                  <c:v>-32.700000000000003</c:v>
                </c:pt>
                <c:pt idx="3000">
                  <c:v>-15.99</c:v>
                </c:pt>
                <c:pt idx="3001">
                  <c:v>-27.49</c:v>
                </c:pt>
                <c:pt idx="3002">
                  <c:v>-150.18</c:v>
                </c:pt>
                <c:pt idx="3003">
                  <c:v>-2</c:v>
                </c:pt>
                <c:pt idx="3004">
                  <c:v>-82.34</c:v>
                </c:pt>
                <c:pt idx="3005">
                  <c:v>-8.6300000000000008</c:v>
                </c:pt>
                <c:pt idx="3006">
                  <c:v>-17.059999999999999</c:v>
                </c:pt>
                <c:pt idx="3007">
                  <c:v>-3.25</c:v>
                </c:pt>
                <c:pt idx="3008">
                  <c:v>-2</c:v>
                </c:pt>
                <c:pt idx="3009">
                  <c:v>-21.5</c:v>
                </c:pt>
                <c:pt idx="3010">
                  <c:v>-250</c:v>
                </c:pt>
                <c:pt idx="3011">
                  <c:v>-7.42</c:v>
                </c:pt>
                <c:pt idx="3012">
                  <c:v>-5.99</c:v>
                </c:pt>
                <c:pt idx="3013">
                  <c:v>-1.75</c:v>
                </c:pt>
                <c:pt idx="3014">
                  <c:v>-5.5</c:v>
                </c:pt>
                <c:pt idx="3015">
                  <c:v>-2</c:v>
                </c:pt>
                <c:pt idx="3016">
                  <c:v>-15.5</c:v>
                </c:pt>
                <c:pt idx="3017">
                  <c:v>-90.13</c:v>
                </c:pt>
                <c:pt idx="3018">
                  <c:v>-54.27</c:v>
                </c:pt>
                <c:pt idx="3019">
                  <c:v>-302.95</c:v>
                </c:pt>
                <c:pt idx="3020">
                  <c:v>-8.25</c:v>
                </c:pt>
                <c:pt idx="3021">
                  <c:v>-3.98</c:v>
                </c:pt>
                <c:pt idx="3022">
                  <c:v>-16.989999999999998</c:v>
                </c:pt>
                <c:pt idx="3023">
                  <c:v>-2.99</c:v>
                </c:pt>
                <c:pt idx="3024">
                  <c:v>-11.79</c:v>
                </c:pt>
                <c:pt idx="3025">
                  <c:v>-2.2000000000000002</c:v>
                </c:pt>
                <c:pt idx="3026">
                  <c:v>-1.5</c:v>
                </c:pt>
                <c:pt idx="3027">
                  <c:v>-1.65</c:v>
                </c:pt>
                <c:pt idx="3028">
                  <c:v>-10.5</c:v>
                </c:pt>
                <c:pt idx="3029">
                  <c:v>-28.69</c:v>
                </c:pt>
                <c:pt idx="3030">
                  <c:v>-18.93</c:v>
                </c:pt>
                <c:pt idx="3031">
                  <c:v>-10.4</c:v>
                </c:pt>
                <c:pt idx="3032">
                  <c:v>-89.9</c:v>
                </c:pt>
                <c:pt idx="3033">
                  <c:v>-5.19</c:v>
                </c:pt>
                <c:pt idx="3034">
                  <c:v>-7.46</c:v>
                </c:pt>
                <c:pt idx="3035">
                  <c:v>-6.01</c:v>
                </c:pt>
                <c:pt idx="3036">
                  <c:v>-17.239999999999998</c:v>
                </c:pt>
                <c:pt idx="3037">
                  <c:v>-83.31</c:v>
                </c:pt>
                <c:pt idx="3038">
                  <c:v>-6.8100000000000005</c:v>
                </c:pt>
                <c:pt idx="3039">
                  <c:v>-1.8</c:v>
                </c:pt>
                <c:pt idx="3040">
                  <c:v>-300</c:v>
                </c:pt>
                <c:pt idx="3041">
                  <c:v>-0.9</c:v>
                </c:pt>
                <c:pt idx="3042">
                  <c:v>-49.43</c:v>
                </c:pt>
                <c:pt idx="3043">
                  <c:v>-3</c:v>
                </c:pt>
                <c:pt idx="3044">
                  <c:v>-1.39</c:v>
                </c:pt>
                <c:pt idx="3045">
                  <c:v>-4.62</c:v>
                </c:pt>
                <c:pt idx="3046">
                  <c:v>-6.55</c:v>
                </c:pt>
                <c:pt idx="3047">
                  <c:v>-15.04</c:v>
                </c:pt>
                <c:pt idx="3048">
                  <c:v>-90</c:v>
                </c:pt>
                <c:pt idx="3049">
                  <c:v>-65.400000000000006</c:v>
                </c:pt>
                <c:pt idx="3050">
                  <c:v>-65.5</c:v>
                </c:pt>
                <c:pt idx="3051">
                  <c:v>-88.66</c:v>
                </c:pt>
                <c:pt idx="3052">
                  <c:v>-2.4900000000000002</c:v>
                </c:pt>
                <c:pt idx="3053">
                  <c:v>-50.47</c:v>
                </c:pt>
                <c:pt idx="3054">
                  <c:v>-0.55000000000000004</c:v>
                </c:pt>
                <c:pt idx="3055">
                  <c:v>-936</c:v>
                </c:pt>
                <c:pt idx="3056">
                  <c:v>-102.21</c:v>
                </c:pt>
                <c:pt idx="3057">
                  <c:v>-18.43</c:v>
                </c:pt>
                <c:pt idx="3058">
                  <c:v>-32.700000000000003</c:v>
                </c:pt>
                <c:pt idx="3059">
                  <c:v>-42.9</c:v>
                </c:pt>
                <c:pt idx="3060">
                  <c:v>-25</c:v>
                </c:pt>
                <c:pt idx="3061">
                  <c:v>-115.84</c:v>
                </c:pt>
                <c:pt idx="3062">
                  <c:v>-4.1500000000000004</c:v>
                </c:pt>
                <c:pt idx="3063">
                  <c:v>-3.5</c:v>
                </c:pt>
                <c:pt idx="3064">
                  <c:v>-2.5</c:v>
                </c:pt>
                <c:pt idx="3065">
                  <c:v>-32.700000000000003</c:v>
                </c:pt>
                <c:pt idx="3066">
                  <c:v>-3.4</c:v>
                </c:pt>
                <c:pt idx="3067">
                  <c:v>-6.1999999999999993</c:v>
                </c:pt>
                <c:pt idx="3068">
                  <c:v>-18</c:v>
                </c:pt>
                <c:pt idx="3069">
                  <c:v>-54.45</c:v>
                </c:pt>
                <c:pt idx="3070">
                  <c:v>-99</c:v>
                </c:pt>
                <c:pt idx="3071">
                  <c:v>-8.25</c:v>
                </c:pt>
                <c:pt idx="3072">
                  <c:v>-300</c:v>
                </c:pt>
                <c:pt idx="3073">
                  <c:v>-1.3</c:v>
                </c:pt>
                <c:pt idx="3074">
                  <c:v>-6.11</c:v>
                </c:pt>
                <c:pt idx="3075">
                  <c:v>-151.44999999999999</c:v>
                </c:pt>
                <c:pt idx="3076">
                  <c:v>-7.12</c:v>
                </c:pt>
                <c:pt idx="3077">
                  <c:v>-82.34</c:v>
                </c:pt>
                <c:pt idx="3078">
                  <c:v>-6.48</c:v>
                </c:pt>
                <c:pt idx="3079">
                  <c:v>-13.33</c:v>
                </c:pt>
                <c:pt idx="3080">
                  <c:v>-300</c:v>
                </c:pt>
                <c:pt idx="3081">
                  <c:v>-1500</c:v>
                </c:pt>
                <c:pt idx="3082">
                  <c:v>-250</c:v>
                </c:pt>
                <c:pt idx="3083">
                  <c:v>-1.75</c:v>
                </c:pt>
                <c:pt idx="3084">
                  <c:v>-33.799999999999997</c:v>
                </c:pt>
                <c:pt idx="3085">
                  <c:v>-4</c:v>
                </c:pt>
                <c:pt idx="3086">
                  <c:v>-1</c:v>
                </c:pt>
                <c:pt idx="3087">
                  <c:v>-35.89</c:v>
                </c:pt>
                <c:pt idx="3088">
                  <c:v>-103.83</c:v>
                </c:pt>
                <c:pt idx="3089">
                  <c:v>-39.89</c:v>
                </c:pt>
                <c:pt idx="3090">
                  <c:v>-16.41</c:v>
                </c:pt>
                <c:pt idx="3091">
                  <c:v>-19.989999999999998</c:v>
                </c:pt>
                <c:pt idx="3092">
                  <c:v>-19.399999999999999</c:v>
                </c:pt>
                <c:pt idx="3093">
                  <c:v>-5</c:v>
                </c:pt>
                <c:pt idx="3094">
                  <c:v>-6.75</c:v>
                </c:pt>
                <c:pt idx="3095">
                  <c:v>-8.25</c:v>
                </c:pt>
                <c:pt idx="3096">
                  <c:v>-19.979999999999997</c:v>
                </c:pt>
                <c:pt idx="3097">
                  <c:v>-39.799999999999997</c:v>
                </c:pt>
                <c:pt idx="3098">
                  <c:v>-2.79</c:v>
                </c:pt>
                <c:pt idx="3099">
                  <c:v>-13.05</c:v>
                </c:pt>
                <c:pt idx="3100">
                  <c:v>-1.75</c:v>
                </c:pt>
                <c:pt idx="3101">
                  <c:v>-30.29</c:v>
                </c:pt>
                <c:pt idx="3102">
                  <c:v>-45.95</c:v>
                </c:pt>
                <c:pt idx="3103">
                  <c:v>-0.54</c:v>
                </c:pt>
                <c:pt idx="3104">
                  <c:v>-18.09</c:v>
                </c:pt>
                <c:pt idx="3105">
                  <c:v>-1.95</c:v>
                </c:pt>
                <c:pt idx="3106">
                  <c:v>-13.8</c:v>
                </c:pt>
                <c:pt idx="3107">
                  <c:v>-4.95</c:v>
                </c:pt>
                <c:pt idx="3108">
                  <c:v>-72.09</c:v>
                </c:pt>
                <c:pt idx="3109">
                  <c:v>-300</c:v>
                </c:pt>
                <c:pt idx="3110">
                  <c:v>-21.43</c:v>
                </c:pt>
                <c:pt idx="3111">
                  <c:v>-16</c:v>
                </c:pt>
                <c:pt idx="3112">
                  <c:v>-9.09</c:v>
                </c:pt>
                <c:pt idx="3113">
                  <c:v>-73.39</c:v>
                </c:pt>
                <c:pt idx="3114">
                  <c:v>-22.8</c:v>
                </c:pt>
                <c:pt idx="3115">
                  <c:v>-8.3000000000000007</c:v>
                </c:pt>
                <c:pt idx="3116">
                  <c:v>-84.6</c:v>
                </c:pt>
                <c:pt idx="3117">
                  <c:v>-10.34</c:v>
                </c:pt>
                <c:pt idx="3118">
                  <c:v>-9.99</c:v>
                </c:pt>
                <c:pt idx="3119">
                  <c:v>-8.1</c:v>
                </c:pt>
                <c:pt idx="3120">
                  <c:v>-20.260000000000002</c:v>
                </c:pt>
                <c:pt idx="3121">
                  <c:v>-127.22</c:v>
                </c:pt>
                <c:pt idx="3122">
                  <c:v>-1.3</c:v>
                </c:pt>
                <c:pt idx="3123">
                  <c:v>-400</c:v>
                </c:pt>
                <c:pt idx="3124">
                  <c:v>-7.65</c:v>
                </c:pt>
                <c:pt idx="3125">
                  <c:v>-28.08</c:v>
                </c:pt>
                <c:pt idx="3126">
                  <c:v>-22</c:v>
                </c:pt>
                <c:pt idx="3127">
                  <c:v>-6.62</c:v>
                </c:pt>
                <c:pt idx="3128">
                  <c:v>-3</c:v>
                </c:pt>
                <c:pt idx="3129">
                  <c:v>-12.75</c:v>
                </c:pt>
                <c:pt idx="3130">
                  <c:v>-98.100000000000009</c:v>
                </c:pt>
                <c:pt idx="3131">
                  <c:v>-45.92</c:v>
                </c:pt>
                <c:pt idx="3132">
                  <c:v>-102.53</c:v>
                </c:pt>
                <c:pt idx="3133">
                  <c:v>-22</c:v>
                </c:pt>
                <c:pt idx="3134">
                  <c:v>-3</c:v>
                </c:pt>
                <c:pt idx="3135">
                  <c:v>-1.75</c:v>
                </c:pt>
                <c:pt idx="3136">
                  <c:v>-99.51</c:v>
                </c:pt>
                <c:pt idx="3137">
                  <c:v>-0.53</c:v>
                </c:pt>
                <c:pt idx="3138">
                  <c:v>-17.989999999999998</c:v>
                </c:pt>
                <c:pt idx="3139">
                  <c:v>-3.75</c:v>
                </c:pt>
                <c:pt idx="3140">
                  <c:v>-3.95</c:v>
                </c:pt>
                <c:pt idx="3141">
                  <c:v>-48.8</c:v>
                </c:pt>
                <c:pt idx="3142">
                  <c:v>-19.899999999999999</c:v>
                </c:pt>
                <c:pt idx="3143">
                  <c:v>-65.400000000000006</c:v>
                </c:pt>
                <c:pt idx="3144">
                  <c:v>-6.85</c:v>
                </c:pt>
                <c:pt idx="3145">
                  <c:v>-23.56</c:v>
                </c:pt>
                <c:pt idx="3146">
                  <c:v>-26.65</c:v>
                </c:pt>
                <c:pt idx="3147">
                  <c:v>-99.99</c:v>
                </c:pt>
                <c:pt idx="3148">
                  <c:v>-300</c:v>
                </c:pt>
                <c:pt idx="3149">
                  <c:v>-86.81</c:v>
                </c:pt>
                <c:pt idx="3150">
                  <c:v>-8.1999999999999993</c:v>
                </c:pt>
                <c:pt idx="3151">
                  <c:v>-0.95</c:v>
                </c:pt>
                <c:pt idx="3152">
                  <c:v>-1.2</c:v>
                </c:pt>
                <c:pt idx="3153">
                  <c:v>-3.51</c:v>
                </c:pt>
                <c:pt idx="3154">
                  <c:v>-0.5</c:v>
                </c:pt>
                <c:pt idx="3155">
                  <c:v>-29.99</c:v>
                </c:pt>
                <c:pt idx="3156">
                  <c:v>-35.92</c:v>
                </c:pt>
                <c:pt idx="3157">
                  <c:v>-4.1399999999999997</c:v>
                </c:pt>
                <c:pt idx="3158">
                  <c:v>-6.97</c:v>
                </c:pt>
                <c:pt idx="3159">
                  <c:v>-7.19</c:v>
                </c:pt>
                <c:pt idx="3160">
                  <c:v>-67.69</c:v>
                </c:pt>
                <c:pt idx="3161">
                  <c:v>-26.75</c:v>
                </c:pt>
                <c:pt idx="3162">
                  <c:v>-9.9</c:v>
                </c:pt>
                <c:pt idx="3163">
                  <c:v>-4.04</c:v>
                </c:pt>
                <c:pt idx="3164">
                  <c:v>-16.55</c:v>
                </c:pt>
                <c:pt idx="3165">
                  <c:v>-0.98</c:v>
                </c:pt>
                <c:pt idx="3166">
                  <c:v>-19.979999999999997</c:v>
                </c:pt>
                <c:pt idx="3167">
                  <c:v>-4.5</c:v>
                </c:pt>
                <c:pt idx="3168">
                  <c:v>-2.88</c:v>
                </c:pt>
                <c:pt idx="3169">
                  <c:v>-57.96</c:v>
                </c:pt>
                <c:pt idx="3170">
                  <c:v>-2</c:v>
                </c:pt>
                <c:pt idx="3171">
                  <c:v>-4.6900000000000004</c:v>
                </c:pt>
                <c:pt idx="3172">
                  <c:v>-405</c:v>
                </c:pt>
                <c:pt idx="3173">
                  <c:v>-4.3499999999999996</c:v>
                </c:pt>
                <c:pt idx="3174">
                  <c:v>-54.45</c:v>
                </c:pt>
                <c:pt idx="3175">
                  <c:v>-1.3</c:v>
                </c:pt>
                <c:pt idx="3176">
                  <c:v>-106.25</c:v>
                </c:pt>
                <c:pt idx="3177">
                  <c:v>-33.46</c:v>
                </c:pt>
                <c:pt idx="3178">
                  <c:v>-118.29</c:v>
                </c:pt>
                <c:pt idx="3179">
                  <c:v>-129.19</c:v>
                </c:pt>
                <c:pt idx="3180">
                  <c:v>-51.599999999999994</c:v>
                </c:pt>
                <c:pt idx="3181">
                  <c:v>-3.61</c:v>
                </c:pt>
                <c:pt idx="3182">
                  <c:v>-19.989999999999998</c:v>
                </c:pt>
                <c:pt idx="3183">
                  <c:v>-82.34</c:v>
                </c:pt>
                <c:pt idx="3184">
                  <c:v>-4.1399999999999997</c:v>
                </c:pt>
                <c:pt idx="3185">
                  <c:v>-4.71</c:v>
                </c:pt>
                <c:pt idx="3186">
                  <c:v>-99</c:v>
                </c:pt>
                <c:pt idx="3187">
                  <c:v>-1.5</c:v>
                </c:pt>
                <c:pt idx="3188">
                  <c:v>-2.4900000000000002</c:v>
                </c:pt>
                <c:pt idx="3189">
                  <c:v>-12</c:v>
                </c:pt>
                <c:pt idx="3190">
                  <c:v>-300</c:v>
                </c:pt>
                <c:pt idx="3191">
                  <c:v>-21.29</c:v>
                </c:pt>
                <c:pt idx="3192">
                  <c:v>-300</c:v>
                </c:pt>
                <c:pt idx="3193">
                  <c:v>-10.28</c:v>
                </c:pt>
                <c:pt idx="3194">
                  <c:v>-3</c:v>
                </c:pt>
                <c:pt idx="3195">
                  <c:v>-19.559999999999999</c:v>
                </c:pt>
                <c:pt idx="3196">
                  <c:v>-26.21</c:v>
                </c:pt>
                <c:pt idx="3197">
                  <c:v>-59.66</c:v>
                </c:pt>
                <c:pt idx="3198">
                  <c:v>-936</c:v>
                </c:pt>
                <c:pt idx="3199">
                  <c:v>-449.55</c:v>
                </c:pt>
                <c:pt idx="3200">
                  <c:v>-1350</c:v>
                </c:pt>
                <c:pt idx="3201">
                  <c:v>-39.18</c:v>
                </c:pt>
                <c:pt idx="3202">
                  <c:v>-1500</c:v>
                </c:pt>
                <c:pt idx="3203">
                  <c:v>-42.9</c:v>
                </c:pt>
                <c:pt idx="3204">
                  <c:v>-115.84</c:v>
                </c:pt>
                <c:pt idx="3205">
                  <c:v>-9.1</c:v>
                </c:pt>
                <c:pt idx="3206">
                  <c:v>-22.11</c:v>
                </c:pt>
                <c:pt idx="3207">
                  <c:v>-74.03</c:v>
                </c:pt>
                <c:pt idx="3208">
                  <c:v>-12.18</c:v>
                </c:pt>
                <c:pt idx="3209">
                  <c:v>-5.4</c:v>
                </c:pt>
                <c:pt idx="3210">
                  <c:v>-65.400000000000006</c:v>
                </c:pt>
                <c:pt idx="3211">
                  <c:v>-2.25</c:v>
                </c:pt>
                <c:pt idx="3212">
                  <c:v>-4.5999999999999996</c:v>
                </c:pt>
                <c:pt idx="3213">
                  <c:v>-2.84</c:v>
                </c:pt>
                <c:pt idx="3214">
                  <c:v>-300</c:v>
                </c:pt>
                <c:pt idx="3215">
                  <c:v>-3.75</c:v>
                </c:pt>
                <c:pt idx="3216">
                  <c:v>-4.3</c:v>
                </c:pt>
                <c:pt idx="3217">
                  <c:v>-42.77</c:v>
                </c:pt>
                <c:pt idx="3218">
                  <c:v>-11.21</c:v>
                </c:pt>
                <c:pt idx="3219">
                  <c:v>-87.98</c:v>
                </c:pt>
                <c:pt idx="3220">
                  <c:v>-20.58</c:v>
                </c:pt>
                <c:pt idx="3221">
                  <c:v>-1</c:v>
                </c:pt>
                <c:pt idx="3222">
                  <c:v>-24.33</c:v>
                </c:pt>
                <c:pt idx="3223">
                  <c:v>-89.31</c:v>
                </c:pt>
                <c:pt idx="3224">
                  <c:v>-18</c:v>
                </c:pt>
                <c:pt idx="3225">
                  <c:v>-3.2</c:v>
                </c:pt>
                <c:pt idx="3226">
                  <c:v>-32.29</c:v>
                </c:pt>
                <c:pt idx="3227">
                  <c:v>-16.88</c:v>
                </c:pt>
                <c:pt idx="3228">
                  <c:v>-7.79</c:v>
                </c:pt>
                <c:pt idx="3229">
                  <c:v>-1.4</c:v>
                </c:pt>
                <c:pt idx="3230">
                  <c:v>-15.1</c:v>
                </c:pt>
                <c:pt idx="3231">
                  <c:v>-21.65</c:v>
                </c:pt>
                <c:pt idx="3232">
                  <c:v>-3.99</c:v>
                </c:pt>
                <c:pt idx="3233">
                  <c:v>-1.5</c:v>
                </c:pt>
                <c:pt idx="3234">
                  <c:v>-150</c:v>
                </c:pt>
                <c:pt idx="3235">
                  <c:v>-662.61</c:v>
                </c:pt>
                <c:pt idx="3236">
                  <c:v>-7.49</c:v>
                </c:pt>
                <c:pt idx="3237">
                  <c:v>-19.979999999999997</c:v>
                </c:pt>
                <c:pt idx="3238">
                  <c:v>-1</c:v>
                </c:pt>
                <c:pt idx="3239">
                  <c:v>-41.12</c:v>
                </c:pt>
                <c:pt idx="3240">
                  <c:v>-79.149999999999991</c:v>
                </c:pt>
                <c:pt idx="3241">
                  <c:v>-7.8</c:v>
                </c:pt>
                <c:pt idx="3242">
                  <c:v>-22</c:v>
                </c:pt>
                <c:pt idx="3243">
                  <c:v>-1.8</c:v>
                </c:pt>
                <c:pt idx="3244">
                  <c:v>-3.99</c:v>
                </c:pt>
                <c:pt idx="3245">
                  <c:v>-24.98</c:v>
                </c:pt>
                <c:pt idx="3246">
                  <c:v>-7.02</c:v>
                </c:pt>
                <c:pt idx="3247">
                  <c:v>-6.45</c:v>
                </c:pt>
                <c:pt idx="3248">
                  <c:v>-4.5</c:v>
                </c:pt>
                <c:pt idx="3249">
                  <c:v>-14</c:v>
                </c:pt>
                <c:pt idx="3250">
                  <c:v>-82.34</c:v>
                </c:pt>
                <c:pt idx="3251">
                  <c:v>-1.47</c:v>
                </c:pt>
                <c:pt idx="3252">
                  <c:v>-1.9</c:v>
                </c:pt>
                <c:pt idx="3253">
                  <c:v>-1.3</c:v>
                </c:pt>
                <c:pt idx="3254">
                  <c:v>-21.61</c:v>
                </c:pt>
                <c:pt idx="3255">
                  <c:v>-95.85</c:v>
                </c:pt>
                <c:pt idx="3256">
                  <c:v>-32.700000000000003</c:v>
                </c:pt>
                <c:pt idx="3257">
                  <c:v>-30</c:v>
                </c:pt>
                <c:pt idx="3258">
                  <c:v>-2</c:v>
                </c:pt>
                <c:pt idx="3259">
                  <c:v>-2.2000000000000002</c:v>
                </c:pt>
                <c:pt idx="3260">
                  <c:v>-4</c:v>
                </c:pt>
                <c:pt idx="3261">
                  <c:v>-7.2</c:v>
                </c:pt>
                <c:pt idx="3262">
                  <c:v>-2</c:v>
                </c:pt>
                <c:pt idx="3263">
                  <c:v>-300</c:v>
                </c:pt>
                <c:pt idx="3264">
                  <c:v>-45.29</c:v>
                </c:pt>
                <c:pt idx="3265">
                  <c:v>-18.989999999999998</c:v>
                </c:pt>
                <c:pt idx="3266">
                  <c:v>-3.15</c:v>
                </c:pt>
                <c:pt idx="3267">
                  <c:v>-426</c:v>
                </c:pt>
                <c:pt idx="3268">
                  <c:v>-99</c:v>
                </c:pt>
                <c:pt idx="3269">
                  <c:v>-54.45</c:v>
                </c:pt>
                <c:pt idx="3270">
                  <c:v>-400</c:v>
                </c:pt>
                <c:pt idx="3271">
                  <c:v>-936</c:v>
                </c:pt>
                <c:pt idx="3272">
                  <c:v>-40.54</c:v>
                </c:pt>
                <c:pt idx="3273">
                  <c:v>-42.9</c:v>
                </c:pt>
                <c:pt idx="3274">
                  <c:v>-12</c:v>
                </c:pt>
                <c:pt idx="3275">
                  <c:v>-115.84</c:v>
                </c:pt>
                <c:pt idx="3276">
                  <c:v>-12.98</c:v>
                </c:pt>
                <c:pt idx="3277">
                  <c:v>-11.3</c:v>
                </c:pt>
                <c:pt idx="3278">
                  <c:v>-5.2</c:v>
                </c:pt>
                <c:pt idx="3279">
                  <c:v>-9.58</c:v>
                </c:pt>
                <c:pt idx="3280">
                  <c:v>-3.15</c:v>
                </c:pt>
                <c:pt idx="3281">
                  <c:v>-13.99</c:v>
                </c:pt>
                <c:pt idx="3282">
                  <c:v>-3</c:v>
                </c:pt>
                <c:pt idx="3283">
                  <c:v>-300</c:v>
                </c:pt>
                <c:pt idx="3284">
                  <c:v>-300</c:v>
                </c:pt>
                <c:pt idx="3285">
                  <c:v>-3.31</c:v>
                </c:pt>
                <c:pt idx="3286">
                  <c:v>-81.89</c:v>
                </c:pt>
                <c:pt idx="3287">
                  <c:v>-23.99</c:v>
                </c:pt>
                <c:pt idx="3288">
                  <c:v>-95.45</c:v>
                </c:pt>
                <c:pt idx="3289">
                  <c:v>-65.400000000000006</c:v>
                </c:pt>
                <c:pt idx="3290">
                  <c:v>-2</c:v>
                </c:pt>
                <c:pt idx="3291">
                  <c:v>-4.5999999999999996</c:v>
                </c:pt>
                <c:pt idx="3292">
                  <c:v>-21.98</c:v>
                </c:pt>
                <c:pt idx="3293">
                  <c:v>-0.98</c:v>
                </c:pt>
                <c:pt idx="3294">
                  <c:v>-54.45</c:v>
                </c:pt>
                <c:pt idx="3295">
                  <c:v>-3</c:v>
                </c:pt>
                <c:pt idx="3296">
                  <c:v>-99</c:v>
                </c:pt>
                <c:pt idx="3297">
                  <c:v>-0.93</c:v>
                </c:pt>
                <c:pt idx="3298">
                  <c:v>-400</c:v>
                </c:pt>
                <c:pt idx="3299">
                  <c:v>-936</c:v>
                </c:pt>
                <c:pt idx="3300">
                  <c:v>-101.59</c:v>
                </c:pt>
                <c:pt idx="3301">
                  <c:v>-22</c:v>
                </c:pt>
                <c:pt idx="3302">
                  <c:v>-8.25</c:v>
                </c:pt>
                <c:pt idx="3303">
                  <c:v>-9.9499999999999993</c:v>
                </c:pt>
                <c:pt idx="3304">
                  <c:v>-4.71</c:v>
                </c:pt>
                <c:pt idx="3305">
                  <c:v>-18.059999999999999</c:v>
                </c:pt>
                <c:pt idx="3306">
                  <c:v>-13.13</c:v>
                </c:pt>
                <c:pt idx="3307">
                  <c:v>-115.84</c:v>
                </c:pt>
                <c:pt idx="3308">
                  <c:v>-4.95</c:v>
                </c:pt>
                <c:pt idx="3309">
                  <c:v>-1.49</c:v>
                </c:pt>
                <c:pt idx="3310">
                  <c:v>-400</c:v>
                </c:pt>
                <c:pt idx="3311">
                  <c:v>-811</c:v>
                </c:pt>
                <c:pt idx="3312">
                  <c:v>-3.08</c:v>
                </c:pt>
                <c:pt idx="3313">
                  <c:v>-4.5999999999999996</c:v>
                </c:pt>
                <c:pt idx="3314">
                  <c:v>-7.56</c:v>
                </c:pt>
                <c:pt idx="3315">
                  <c:v>-19.899999999999999</c:v>
                </c:pt>
                <c:pt idx="3316">
                  <c:v>-2.9</c:v>
                </c:pt>
                <c:pt idx="3317">
                  <c:v>-7.85</c:v>
                </c:pt>
                <c:pt idx="3318">
                  <c:v>-22</c:v>
                </c:pt>
                <c:pt idx="3319">
                  <c:v>-15.5</c:v>
                </c:pt>
                <c:pt idx="3320">
                  <c:v>-0.55000000000000004</c:v>
                </c:pt>
                <c:pt idx="3321">
                  <c:v>-18.47</c:v>
                </c:pt>
                <c:pt idx="3322">
                  <c:v>-146.96</c:v>
                </c:pt>
                <c:pt idx="3323">
                  <c:v>-615.9</c:v>
                </c:pt>
                <c:pt idx="3324">
                  <c:v>-15.96</c:v>
                </c:pt>
                <c:pt idx="3325">
                  <c:v>-13.92</c:v>
                </c:pt>
                <c:pt idx="3326">
                  <c:v>-40.200000000000003</c:v>
                </c:pt>
                <c:pt idx="3327">
                  <c:v>-6.13</c:v>
                </c:pt>
                <c:pt idx="3328">
                  <c:v>-318.22000000000003</c:v>
                </c:pt>
                <c:pt idx="3329">
                  <c:v>-113.81</c:v>
                </c:pt>
                <c:pt idx="3330">
                  <c:v>-2.2000000000000002</c:v>
                </c:pt>
                <c:pt idx="3331">
                  <c:v>-100.47</c:v>
                </c:pt>
                <c:pt idx="3332">
                  <c:v>-25.9</c:v>
                </c:pt>
                <c:pt idx="3333">
                  <c:v>-1500</c:v>
                </c:pt>
                <c:pt idx="3334">
                  <c:v>-90.87</c:v>
                </c:pt>
                <c:pt idx="3335">
                  <c:v>-5.45</c:v>
                </c:pt>
                <c:pt idx="3336">
                  <c:v>-3.49</c:v>
                </c:pt>
                <c:pt idx="3337">
                  <c:v>-300</c:v>
                </c:pt>
                <c:pt idx="3338">
                  <c:v>-39.130000000000003</c:v>
                </c:pt>
                <c:pt idx="3339">
                  <c:v>-5.24</c:v>
                </c:pt>
                <c:pt idx="3340">
                  <c:v>-10</c:v>
                </c:pt>
                <c:pt idx="3341">
                  <c:v>-2</c:v>
                </c:pt>
                <c:pt idx="3342">
                  <c:v>-13.27</c:v>
                </c:pt>
                <c:pt idx="3343">
                  <c:v>-87.99</c:v>
                </c:pt>
                <c:pt idx="3344">
                  <c:v>-12.1</c:v>
                </c:pt>
                <c:pt idx="3345">
                  <c:v>-29.03</c:v>
                </c:pt>
                <c:pt idx="3346">
                  <c:v>-4.0999999999999996</c:v>
                </c:pt>
                <c:pt idx="3347">
                  <c:v>-126</c:v>
                </c:pt>
                <c:pt idx="3348">
                  <c:v>-2.25</c:v>
                </c:pt>
                <c:pt idx="3349">
                  <c:v>-19.979999999999997</c:v>
                </c:pt>
                <c:pt idx="3350">
                  <c:v>-112.76</c:v>
                </c:pt>
                <c:pt idx="3351">
                  <c:v>-1500</c:v>
                </c:pt>
                <c:pt idx="3352">
                  <c:v>-8.19</c:v>
                </c:pt>
                <c:pt idx="3353">
                  <c:v>-23.99</c:v>
                </c:pt>
                <c:pt idx="3354">
                  <c:v>-93</c:v>
                </c:pt>
                <c:pt idx="3355">
                  <c:v>-1250</c:v>
                </c:pt>
                <c:pt idx="3356">
                  <c:v>-11.91</c:v>
                </c:pt>
                <c:pt idx="3357">
                  <c:v>-30.96</c:v>
                </c:pt>
                <c:pt idx="3358">
                  <c:v>-33.11</c:v>
                </c:pt>
                <c:pt idx="3359">
                  <c:v>-91.41</c:v>
                </c:pt>
                <c:pt idx="3360">
                  <c:v>-6.4</c:v>
                </c:pt>
                <c:pt idx="3361">
                  <c:v>-29.45</c:v>
                </c:pt>
                <c:pt idx="3362">
                  <c:v>-13.07</c:v>
                </c:pt>
                <c:pt idx="3363">
                  <c:v>-778.25</c:v>
                </c:pt>
                <c:pt idx="3364">
                  <c:v>-12.6</c:v>
                </c:pt>
                <c:pt idx="3365">
                  <c:v>-26.7</c:v>
                </c:pt>
                <c:pt idx="3366">
                  <c:v>-49.5</c:v>
                </c:pt>
                <c:pt idx="3367">
                  <c:v>-98.100000000000009</c:v>
                </c:pt>
                <c:pt idx="3368">
                  <c:v>-20.79</c:v>
                </c:pt>
                <c:pt idx="3369">
                  <c:v>-36.43</c:v>
                </c:pt>
                <c:pt idx="3370">
                  <c:v>-440.87</c:v>
                </c:pt>
                <c:pt idx="3371">
                  <c:v>-99</c:v>
                </c:pt>
                <c:pt idx="3372">
                  <c:v>-4.5999999999999996</c:v>
                </c:pt>
                <c:pt idx="3373">
                  <c:v>-7</c:v>
                </c:pt>
                <c:pt idx="3374">
                  <c:v>-2.67</c:v>
                </c:pt>
                <c:pt idx="3375">
                  <c:v>-115.84</c:v>
                </c:pt>
                <c:pt idx="3376">
                  <c:v>-4</c:v>
                </c:pt>
                <c:pt idx="3377">
                  <c:v>-300</c:v>
                </c:pt>
                <c:pt idx="3378">
                  <c:v>-126</c:v>
                </c:pt>
                <c:pt idx="3379">
                  <c:v>-23.3</c:v>
                </c:pt>
                <c:pt idx="3380">
                  <c:v>-20.2</c:v>
                </c:pt>
                <c:pt idx="3381">
                  <c:v>-12</c:v>
                </c:pt>
                <c:pt idx="3382">
                  <c:v>-39</c:v>
                </c:pt>
                <c:pt idx="3383">
                  <c:v>-26.59</c:v>
                </c:pt>
                <c:pt idx="3384">
                  <c:v>-300</c:v>
                </c:pt>
              </c:numCache>
            </c:numRef>
          </c:val>
          <c:extLst>
            <c:ext xmlns:c16="http://schemas.microsoft.com/office/drawing/2014/chart" uri="{C3380CC4-5D6E-409C-BE32-E72D297353CC}">
              <c16:uniqueId val="{0000001C-E721-41F8-B94A-F769E09D15CC}"/>
            </c:ext>
          </c:extLst>
        </c:ser>
        <c:dLbls>
          <c:showLegendKey val="0"/>
          <c:showVal val="0"/>
          <c:showCatName val="0"/>
          <c:showSerName val="0"/>
          <c:showPercent val="0"/>
          <c:showBubbleSize val="0"/>
        </c:dLbls>
        <c:gapWidth val="219"/>
        <c:overlap val="-27"/>
        <c:axId val="563306687"/>
        <c:axId val="563307167"/>
      </c:barChart>
      <c:catAx>
        <c:axId val="56330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07167"/>
        <c:crosses val="autoZero"/>
        <c:auto val="1"/>
        <c:lblAlgn val="ctr"/>
        <c:lblOffset val="100"/>
        <c:noMultiLvlLbl val="0"/>
      </c:catAx>
      <c:valAx>
        <c:axId val="56330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0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Gasto por categoría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Gastos'!$AI$1</c:f>
              <c:strCache>
                <c:ptCount val="1"/>
                <c:pt idx="0">
                  <c:v>Gasto</c:v>
                </c:pt>
              </c:strCache>
            </c:strRef>
          </c:tx>
          <c:spPr>
            <a:solidFill>
              <a:schemeClr val="accent1"/>
            </a:solidFill>
            <a:ln>
              <a:noFill/>
            </a:ln>
            <a:effectLst/>
          </c:spPr>
          <c:invertIfNegative val="0"/>
          <c:cat>
            <c:strRef>
              <c:f>'Dashboard Gastos'!$AH$2:$AH$15</c:f>
              <c:strCache>
                <c:ptCount val="14"/>
                <c:pt idx="0">
                  <c:v>Alquiler</c:v>
                </c:pt>
                <c:pt idx="1">
                  <c:v>Compras</c:v>
                </c:pt>
                <c:pt idx="2">
                  <c:v>Regularización</c:v>
                </c:pt>
                <c:pt idx="3">
                  <c:v>Entretenimiento</c:v>
                </c:pt>
                <c:pt idx="4">
                  <c:v>Inversión</c:v>
                </c:pt>
                <c:pt idx="5">
                  <c:v>Mercado</c:v>
                </c:pt>
                <c:pt idx="6">
                  <c:v>Ahorros</c:v>
                </c:pt>
                <c:pt idx="7">
                  <c:v>Servicios</c:v>
                </c:pt>
                <c:pt idx="8">
                  <c:v>Suscripciones</c:v>
                </c:pt>
                <c:pt idx="9">
                  <c:v>Seguro</c:v>
                </c:pt>
                <c:pt idx="10">
                  <c:v>Padres</c:v>
                </c:pt>
                <c:pt idx="11">
                  <c:v>Transporte</c:v>
                </c:pt>
                <c:pt idx="12">
                  <c:v>Financiero</c:v>
                </c:pt>
                <c:pt idx="13">
                  <c:v>Navidad</c:v>
                </c:pt>
              </c:strCache>
            </c:strRef>
          </c:cat>
          <c:val>
            <c:numRef>
              <c:f>'Dashboard Gastos'!$AI$2:$AI$15</c:f>
              <c:numCache>
                <c:formatCode>General</c:formatCode>
                <c:ptCount val="14"/>
                <c:pt idx="0">
                  <c:v>5433</c:v>
                </c:pt>
                <c:pt idx="1">
                  <c:v>3286.869999999999</c:v>
                </c:pt>
                <c:pt idx="2">
                  <c:v>2850</c:v>
                </c:pt>
                <c:pt idx="3">
                  <c:v>2780.0899999999997</c:v>
                </c:pt>
                <c:pt idx="4">
                  <c:v>2100</c:v>
                </c:pt>
                <c:pt idx="5">
                  <c:v>1819.0400000000006</c:v>
                </c:pt>
                <c:pt idx="6">
                  <c:v>1500</c:v>
                </c:pt>
                <c:pt idx="7">
                  <c:v>679.82000000000016</c:v>
                </c:pt>
                <c:pt idx="8">
                  <c:v>662.26</c:v>
                </c:pt>
                <c:pt idx="9">
                  <c:v>479.36</c:v>
                </c:pt>
                <c:pt idx="10">
                  <c:v>417.16000000000008</c:v>
                </c:pt>
                <c:pt idx="11">
                  <c:v>326.99999999999994</c:v>
                </c:pt>
                <c:pt idx="12">
                  <c:v>320.23</c:v>
                </c:pt>
                <c:pt idx="13">
                  <c:v>252</c:v>
                </c:pt>
              </c:numCache>
            </c:numRef>
          </c:val>
          <c:extLst>
            <c:ext xmlns:c16="http://schemas.microsoft.com/office/drawing/2014/chart" uri="{C3380CC4-5D6E-409C-BE32-E72D297353CC}">
              <c16:uniqueId val="{00000000-73E6-4713-BE56-0739FC2284E7}"/>
            </c:ext>
          </c:extLst>
        </c:ser>
        <c:dLbls>
          <c:showLegendKey val="0"/>
          <c:showVal val="0"/>
          <c:showCatName val="0"/>
          <c:showSerName val="0"/>
          <c:showPercent val="0"/>
          <c:showBubbleSize val="0"/>
        </c:dLbls>
        <c:gapWidth val="182"/>
        <c:axId val="1248259487"/>
        <c:axId val="1248260447"/>
      </c:barChart>
      <c:catAx>
        <c:axId val="124825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60447"/>
        <c:crosses val="autoZero"/>
        <c:auto val="1"/>
        <c:lblAlgn val="ctr"/>
        <c:lblOffset val="100"/>
        <c:noMultiLvlLbl val="0"/>
      </c:catAx>
      <c:valAx>
        <c:axId val="1248260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por período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Gastos'!$AK$1</c:f>
              <c:strCache>
                <c:ptCount val="1"/>
                <c:pt idx="0">
                  <c:v>Periodo</c:v>
                </c:pt>
              </c:strCache>
            </c:strRef>
          </c:tx>
          <c:spPr>
            <a:solidFill>
              <a:schemeClr val="accent1"/>
            </a:solidFill>
            <a:ln>
              <a:noFill/>
            </a:ln>
            <a:effectLst/>
          </c:spPr>
          <c:invertIfNegative val="0"/>
          <c:val>
            <c:numRef>
              <c:f>'Dashboard Gastos'!$AK$2:$AK$40</c:f>
              <c:numCache>
                <c:formatCode>General</c:formatCode>
                <c:ptCount val="39"/>
                <c:pt idx="0">
                  <c:v>0</c:v>
                </c:pt>
                <c:pt idx="1">
                  <c:v>0</c:v>
                </c:pt>
                <c:pt idx="2">
                  <c:v>0</c:v>
                </c:pt>
                <c:pt idx="3">
                  <c:v>0</c:v>
                </c:pt>
              </c:numCache>
            </c:numRef>
          </c:val>
          <c:extLst>
            <c:ext xmlns:c16="http://schemas.microsoft.com/office/drawing/2014/chart" uri="{C3380CC4-5D6E-409C-BE32-E72D297353CC}">
              <c16:uniqueId val="{00000000-06F3-46D1-A606-5CB1FC3C8D58}"/>
            </c:ext>
          </c:extLst>
        </c:ser>
        <c:ser>
          <c:idx val="1"/>
          <c:order val="1"/>
          <c:tx>
            <c:strRef>
              <c:f>'Dashboard Gastos'!$AL$1</c:f>
              <c:strCache>
                <c:ptCount val="1"/>
                <c:pt idx="0">
                  <c:v>Gastos</c:v>
                </c:pt>
              </c:strCache>
            </c:strRef>
          </c:tx>
          <c:spPr>
            <a:solidFill>
              <a:schemeClr val="accent2"/>
            </a:solidFill>
            <a:ln>
              <a:noFill/>
            </a:ln>
            <a:effectLst/>
          </c:spPr>
          <c:invertIfNegative val="0"/>
          <c:val>
            <c:numRef>
              <c:f>'Dashboard Gastos'!$AL$2:$AL$40</c:f>
              <c:numCache>
                <c:formatCode>General</c:formatCode>
                <c:ptCount val="39"/>
                <c:pt idx="0">
                  <c:v>7602.5200000000013</c:v>
                </c:pt>
                <c:pt idx="1">
                  <c:v>4737.5599999999986</c:v>
                </c:pt>
                <c:pt idx="2">
                  <c:v>9454.0699999999961</c:v>
                </c:pt>
                <c:pt idx="3">
                  <c:v>4009.7499999999995</c:v>
                </c:pt>
              </c:numCache>
            </c:numRef>
          </c:val>
          <c:extLst>
            <c:ext xmlns:c16="http://schemas.microsoft.com/office/drawing/2014/chart" uri="{C3380CC4-5D6E-409C-BE32-E72D297353CC}">
              <c16:uniqueId val="{00000001-06F3-46D1-A606-5CB1FC3C8D58}"/>
            </c:ext>
          </c:extLst>
        </c:ser>
        <c:ser>
          <c:idx val="2"/>
          <c:order val="2"/>
          <c:tx>
            <c:strRef>
              <c:f>'Dashboard Gastos'!$AM$1</c:f>
              <c:strCache>
                <c:ptCount val="1"/>
                <c:pt idx="0">
                  <c:v>Ingresos</c:v>
                </c:pt>
              </c:strCache>
            </c:strRef>
          </c:tx>
          <c:spPr>
            <a:solidFill>
              <a:schemeClr val="accent3"/>
            </a:solidFill>
            <a:ln>
              <a:noFill/>
            </a:ln>
            <a:effectLst/>
          </c:spPr>
          <c:invertIfNegative val="0"/>
          <c:val>
            <c:numRef>
              <c:f>'Dashboard Gastos'!$AM$2:$AM$40</c:f>
              <c:numCache>
                <c:formatCode>General</c:formatCode>
                <c:ptCount val="39"/>
                <c:pt idx="0">
                  <c:v>4050.1000000000004</c:v>
                </c:pt>
                <c:pt idx="1">
                  <c:v>4835.51</c:v>
                </c:pt>
                <c:pt idx="2">
                  <c:v>38456.05999999999</c:v>
                </c:pt>
                <c:pt idx="3">
                  <c:v>0</c:v>
                </c:pt>
              </c:numCache>
            </c:numRef>
          </c:val>
          <c:extLst>
            <c:ext xmlns:c16="http://schemas.microsoft.com/office/drawing/2014/chart" uri="{C3380CC4-5D6E-409C-BE32-E72D297353CC}">
              <c16:uniqueId val="{00000002-06F3-46D1-A606-5CB1FC3C8D58}"/>
            </c:ext>
          </c:extLst>
        </c:ser>
        <c:ser>
          <c:idx val="3"/>
          <c:order val="3"/>
          <c:tx>
            <c:strRef>
              <c:f>'Dashboard Gastos'!$AN$1</c:f>
              <c:strCache>
                <c:ptCount val="1"/>
                <c:pt idx="0">
                  <c:v>Neto</c:v>
                </c:pt>
              </c:strCache>
            </c:strRef>
          </c:tx>
          <c:spPr>
            <a:solidFill>
              <a:schemeClr val="accent4"/>
            </a:solidFill>
            <a:ln>
              <a:noFill/>
            </a:ln>
            <a:effectLst/>
          </c:spPr>
          <c:invertIfNegative val="0"/>
          <c:val>
            <c:numRef>
              <c:f>'Dashboard Gastos'!$AN$2:$AN$40</c:f>
              <c:numCache>
                <c:formatCode>General</c:formatCode>
                <c:ptCount val="39"/>
                <c:pt idx="0">
                  <c:v>-3552.4200000000005</c:v>
                </c:pt>
                <c:pt idx="1">
                  <c:v>97.950000000000045</c:v>
                </c:pt>
                <c:pt idx="2">
                  <c:v>29001.989999999983</c:v>
                </c:pt>
                <c:pt idx="3">
                  <c:v>-4009.7499999999995</c:v>
                </c:pt>
              </c:numCache>
            </c:numRef>
          </c:val>
          <c:extLst>
            <c:ext xmlns:c16="http://schemas.microsoft.com/office/drawing/2014/chart" uri="{C3380CC4-5D6E-409C-BE32-E72D297353CC}">
              <c16:uniqueId val="{00000003-06F3-46D1-A606-5CB1FC3C8D58}"/>
            </c:ext>
          </c:extLst>
        </c:ser>
        <c:dLbls>
          <c:showLegendKey val="0"/>
          <c:showVal val="0"/>
          <c:showCatName val="0"/>
          <c:showSerName val="0"/>
          <c:showPercent val="0"/>
          <c:showBubbleSize val="0"/>
        </c:dLbls>
        <c:gapWidth val="219"/>
        <c:overlap val="-27"/>
        <c:axId val="1248261887"/>
        <c:axId val="1248257567"/>
      </c:barChart>
      <c:catAx>
        <c:axId val="12482618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57567"/>
        <c:crosses val="autoZero"/>
        <c:auto val="1"/>
        <c:lblAlgn val="ctr"/>
        <c:lblOffset val="100"/>
        <c:tickLblSkip val="2"/>
        <c:noMultiLvlLbl val="0"/>
      </c:catAx>
      <c:valAx>
        <c:axId val="124825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6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Saldo promedio por cuenta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Gastos'!$AP$1</c:f>
              <c:strCache>
                <c:ptCount val="1"/>
                <c:pt idx="0">
                  <c:v>Periodo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'Dashboard Gastos'!$AP$2:$AP$50</c:f>
              <c:numCache>
                <c:formatCode>General</c:formatCode>
                <c:ptCount val="49"/>
                <c:pt idx="0">
                  <c:v>0</c:v>
                </c:pt>
                <c:pt idx="1">
                  <c:v>0</c:v>
                </c:pt>
                <c:pt idx="2">
                  <c:v>0</c:v>
                </c:pt>
                <c:pt idx="3">
                  <c:v>0</c:v>
                </c:pt>
              </c:numCache>
            </c:numRef>
          </c:val>
          <c:smooth val="0"/>
          <c:extLst>
            <c:ext xmlns:c16="http://schemas.microsoft.com/office/drawing/2014/chart" uri="{C3380CC4-5D6E-409C-BE32-E72D297353CC}">
              <c16:uniqueId val="{00000000-0EFD-46B1-B23B-24B6778E4D3D}"/>
            </c:ext>
          </c:extLst>
        </c:ser>
        <c:ser>
          <c:idx val="1"/>
          <c:order val="1"/>
          <c:tx>
            <c:strRef>
              <c:f>'Dashboard Gastos'!$AQ$1</c:f>
              <c:strCache>
                <c:ptCount val="1"/>
                <c:pt idx="0">
                  <c:v>Crédito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'Dashboard Gastos'!$AQ$2:$AQ$50</c:f>
              <c:numCache>
                <c:formatCode>General</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1-0EFD-46B1-B23B-24B6778E4D3D}"/>
            </c:ext>
          </c:extLst>
        </c:ser>
        <c:ser>
          <c:idx val="2"/>
          <c:order val="2"/>
          <c:tx>
            <c:strRef>
              <c:f>'Dashboard Gastos'!$AR$1</c:f>
              <c:strCache>
                <c:ptCount val="1"/>
                <c:pt idx="0">
                  <c:v>Cristina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'Dashboard Gastos'!$AR$2:$AR$50</c:f>
              <c:numCache>
                <c:formatCode>General</c:formatCode>
                <c:ptCount val="49"/>
                <c:pt idx="0">
                  <c:v>6032.2851851851847</c:v>
                </c:pt>
                <c:pt idx="1">
                  <c:v>7020.4471428571424</c:v>
                </c:pt>
                <c:pt idx="2">
                  <c:v>18071.06069767442</c:v>
                </c:pt>
                <c:pt idx="3">
                  <c:v>34141.092000000011</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2-0EFD-46B1-B23B-24B6778E4D3D}"/>
            </c:ext>
          </c:extLst>
        </c:ser>
        <c:ser>
          <c:idx val="3"/>
          <c:order val="3"/>
          <c:tx>
            <c:strRef>
              <c:f>'Dashboard Gastos'!$AS$1</c:f>
              <c:strCache>
                <c:ptCount val="1"/>
                <c:pt idx="0">
                  <c:v>Cuentas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'Dashboard Gastos'!$AS$2:$AS$50</c:f>
              <c:numCache>
                <c:formatCode>General</c:formatCode>
                <c:ptCount val="49"/>
                <c:pt idx="0">
                  <c:v>1805.7968571428569</c:v>
                </c:pt>
                <c:pt idx="1">
                  <c:v>962.85878787878778</c:v>
                </c:pt>
                <c:pt idx="2">
                  <c:v>984.67705882352914</c:v>
                </c:pt>
                <c:pt idx="3">
                  <c:v>1485.8139999999999</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3-0EFD-46B1-B23B-24B6778E4D3D}"/>
            </c:ext>
          </c:extLst>
        </c:ser>
        <c:ser>
          <c:idx val="4"/>
          <c:order val="4"/>
          <c:tx>
            <c:strRef>
              <c:f>'Dashboard Gastos'!$AT$1</c:f>
              <c:strCache>
                <c:ptCount val="1"/>
                <c:pt idx="0">
                  <c:v>Nomina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'Dashboard Gastos'!$AT$2:$AT$50</c:f>
              <c:numCache>
                <c:formatCode>General</c:formatCode>
                <c:ptCount val="49"/>
                <c:pt idx="0">
                  <c:v>2261.4175999999998</c:v>
                </c:pt>
                <c:pt idx="1">
                  <c:v>2565.5342857142855</c:v>
                </c:pt>
                <c:pt idx="2">
                  <c:v>2051.0968000000003</c:v>
                </c:pt>
                <c:pt idx="3">
                  <c:v>2500.7466666666669</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4-0EFD-46B1-B23B-24B6778E4D3D}"/>
            </c:ext>
          </c:extLst>
        </c:ser>
        <c:dLbls>
          <c:showLegendKey val="0"/>
          <c:showVal val="0"/>
          <c:showCatName val="0"/>
          <c:showSerName val="0"/>
          <c:showPercent val="0"/>
          <c:showBubbleSize val="0"/>
        </c:dLbls>
        <c:marker val="1"/>
        <c:smooth val="0"/>
        <c:axId val="1248255167"/>
        <c:axId val="1248255647"/>
      </c:lineChart>
      <c:catAx>
        <c:axId val="12482551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55647"/>
        <c:crosses val="autoZero"/>
        <c:auto val="1"/>
        <c:lblAlgn val="ctr"/>
        <c:lblOffset val="100"/>
        <c:noMultiLvlLbl val="0"/>
      </c:catAx>
      <c:valAx>
        <c:axId val="124825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Gasto por categoría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Gastos'!$AI$1</c:f>
              <c:strCache>
                <c:ptCount val="1"/>
                <c:pt idx="0">
                  <c:v>Gasto</c:v>
                </c:pt>
              </c:strCache>
            </c:strRef>
          </c:tx>
          <c:spPr>
            <a:solidFill>
              <a:schemeClr val="accent1"/>
            </a:solidFill>
            <a:ln>
              <a:noFill/>
            </a:ln>
            <a:effectLst/>
          </c:spPr>
          <c:invertIfNegative val="0"/>
          <c:cat>
            <c:strRef>
              <c:f>'Dashboard Gastos'!$AH$2:$AH$20</c:f>
              <c:strCache>
                <c:ptCount val="19"/>
                <c:pt idx="0">
                  <c:v>Alquiler</c:v>
                </c:pt>
                <c:pt idx="1">
                  <c:v>Compras</c:v>
                </c:pt>
                <c:pt idx="2">
                  <c:v>Regularización</c:v>
                </c:pt>
                <c:pt idx="3">
                  <c:v>Entretenimiento</c:v>
                </c:pt>
                <c:pt idx="4">
                  <c:v>Inversión</c:v>
                </c:pt>
                <c:pt idx="5">
                  <c:v>Mercado</c:v>
                </c:pt>
                <c:pt idx="6">
                  <c:v>Ahorros</c:v>
                </c:pt>
                <c:pt idx="7">
                  <c:v>Servicios</c:v>
                </c:pt>
                <c:pt idx="8">
                  <c:v>Suscripciones</c:v>
                </c:pt>
                <c:pt idx="9">
                  <c:v>Seguro</c:v>
                </c:pt>
                <c:pt idx="10">
                  <c:v>Padres</c:v>
                </c:pt>
                <c:pt idx="11">
                  <c:v>Transporte</c:v>
                </c:pt>
                <c:pt idx="12">
                  <c:v>Financiero</c:v>
                </c:pt>
                <c:pt idx="13">
                  <c:v>Navidad</c:v>
                </c:pt>
                <c:pt idx="14">
                  <c:v>Vacaciones</c:v>
                </c:pt>
                <c:pt idx="15">
                  <c:v>Presentes</c:v>
                </c:pt>
                <c:pt idx="16">
                  <c:v>Reparaciones</c:v>
                </c:pt>
                <c:pt idx="17">
                  <c:v>Deporte</c:v>
                </c:pt>
                <c:pt idx="18">
                  <c:v>Café</c:v>
                </c:pt>
              </c:strCache>
            </c:strRef>
          </c:cat>
          <c:val>
            <c:numRef>
              <c:f>'Dashboard Gastos'!$AI$2:$AI$20</c:f>
              <c:numCache>
                <c:formatCode>General</c:formatCode>
                <c:ptCount val="19"/>
                <c:pt idx="0">
                  <c:v>5433</c:v>
                </c:pt>
                <c:pt idx="1">
                  <c:v>3286.869999999999</c:v>
                </c:pt>
                <c:pt idx="2">
                  <c:v>2850</c:v>
                </c:pt>
                <c:pt idx="3">
                  <c:v>2780.0899999999997</c:v>
                </c:pt>
                <c:pt idx="4">
                  <c:v>2100</c:v>
                </c:pt>
                <c:pt idx="5">
                  <c:v>1819.0400000000006</c:v>
                </c:pt>
                <c:pt idx="6">
                  <c:v>1500</c:v>
                </c:pt>
                <c:pt idx="7">
                  <c:v>679.82000000000016</c:v>
                </c:pt>
                <c:pt idx="8">
                  <c:v>662.26</c:v>
                </c:pt>
                <c:pt idx="9">
                  <c:v>479.36</c:v>
                </c:pt>
                <c:pt idx="10">
                  <c:v>417.16000000000008</c:v>
                </c:pt>
                <c:pt idx="11">
                  <c:v>326.99999999999994</c:v>
                </c:pt>
                <c:pt idx="12">
                  <c:v>320.23</c:v>
                </c:pt>
                <c:pt idx="13">
                  <c:v>252</c:v>
                </c:pt>
                <c:pt idx="14">
                  <c:v>191.9</c:v>
                </c:pt>
                <c:pt idx="15">
                  <c:v>120.81</c:v>
                </c:pt>
                <c:pt idx="16">
                  <c:v>32.19</c:v>
                </c:pt>
                <c:pt idx="17">
                  <c:v>14.82</c:v>
                </c:pt>
                <c:pt idx="18">
                  <c:v>1.3</c:v>
                </c:pt>
              </c:numCache>
            </c:numRef>
          </c:val>
          <c:extLst>
            <c:ext xmlns:c16="http://schemas.microsoft.com/office/drawing/2014/chart" uri="{C3380CC4-5D6E-409C-BE32-E72D297353CC}">
              <c16:uniqueId val="{00000000-CAEC-4304-A6A9-6BE425D18042}"/>
            </c:ext>
          </c:extLst>
        </c:ser>
        <c:dLbls>
          <c:showLegendKey val="0"/>
          <c:showVal val="0"/>
          <c:showCatName val="0"/>
          <c:showSerName val="0"/>
          <c:showPercent val="0"/>
          <c:showBubbleSize val="0"/>
        </c:dLbls>
        <c:gapWidth val="182"/>
        <c:axId val="2118389247"/>
        <c:axId val="2118367167"/>
      </c:barChart>
      <c:catAx>
        <c:axId val="211838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67167"/>
        <c:crosses val="autoZero"/>
        <c:auto val="1"/>
        <c:lblAlgn val="ctr"/>
        <c:lblOffset val="100"/>
        <c:noMultiLvlLbl val="0"/>
      </c:catAx>
      <c:valAx>
        <c:axId val="21183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8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por período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Gastos'!$AL$1</c:f>
              <c:strCache>
                <c:ptCount val="1"/>
                <c:pt idx="0">
                  <c:v>Gastos</c:v>
                </c:pt>
              </c:strCache>
            </c:strRef>
          </c:tx>
          <c:spPr>
            <a:solidFill>
              <a:schemeClr val="accent1"/>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Gastos'!$AL$2:$AL$5</c:f>
              <c:numCache>
                <c:formatCode>General</c:formatCode>
                <c:ptCount val="4"/>
                <c:pt idx="0">
                  <c:v>7602.5200000000013</c:v>
                </c:pt>
                <c:pt idx="1">
                  <c:v>4737.5599999999986</c:v>
                </c:pt>
                <c:pt idx="2">
                  <c:v>9454.0699999999961</c:v>
                </c:pt>
                <c:pt idx="3">
                  <c:v>4009.7499999999995</c:v>
                </c:pt>
              </c:numCache>
            </c:numRef>
          </c:val>
          <c:extLst>
            <c:ext xmlns:c16="http://schemas.microsoft.com/office/drawing/2014/chart" uri="{C3380CC4-5D6E-409C-BE32-E72D297353CC}">
              <c16:uniqueId val="{00000000-143A-4094-B348-04D718A473A4}"/>
            </c:ext>
          </c:extLst>
        </c:ser>
        <c:ser>
          <c:idx val="1"/>
          <c:order val="1"/>
          <c:tx>
            <c:strRef>
              <c:f>'Dashboard Gastos'!$AM$1</c:f>
              <c:strCache>
                <c:ptCount val="1"/>
                <c:pt idx="0">
                  <c:v>Ingresos</c:v>
                </c:pt>
              </c:strCache>
            </c:strRef>
          </c:tx>
          <c:spPr>
            <a:solidFill>
              <a:schemeClr val="accent2"/>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Gastos'!$AM$2:$AM$5</c:f>
              <c:numCache>
                <c:formatCode>General</c:formatCode>
                <c:ptCount val="4"/>
                <c:pt idx="0">
                  <c:v>4050.1000000000004</c:v>
                </c:pt>
                <c:pt idx="1">
                  <c:v>4835.51</c:v>
                </c:pt>
                <c:pt idx="2">
                  <c:v>38456.05999999999</c:v>
                </c:pt>
                <c:pt idx="3">
                  <c:v>0</c:v>
                </c:pt>
              </c:numCache>
            </c:numRef>
          </c:val>
          <c:extLst>
            <c:ext xmlns:c16="http://schemas.microsoft.com/office/drawing/2014/chart" uri="{C3380CC4-5D6E-409C-BE32-E72D297353CC}">
              <c16:uniqueId val="{00000001-143A-4094-B348-04D718A473A4}"/>
            </c:ext>
          </c:extLst>
        </c:ser>
        <c:ser>
          <c:idx val="2"/>
          <c:order val="2"/>
          <c:tx>
            <c:strRef>
              <c:f>'Dashboard Gastos'!$AN$1</c:f>
              <c:strCache>
                <c:ptCount val="1"/>
                <c:pt idx="0">
                  <c:v>Neto</c:v>
                </c:pt>
              </c:strCache>
            </c:strRef>
          </c:tx>
          <c:spPr>
            <a:solidFill>
              <a:schemeClr val="accent3"/>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Gastos'!$AN$2:$AN$5</c:f>
              <c:numCache>
                <c:formatCode>General</c:formatCode>
                <c:ptCount val="4"/>
                <c:pt idx="0">
                  <c:v>-3552.4200000000005</c:v>
                </c:pt>
                <c:pt idx="1">
                  <c:v>97.950000000000045</c:v>
                </c:pt>
                <c:pt idx="2">
                  <c:v>29001.989999999983</c:v>
                </c:pt>
                <c:pt idx="3">
                  <c:v>-4009.7499999999995</c:v>
                </c:pt>
              </c:numCache>
            </c:numRef>
          </c:val>
          <c:extLst>
            <c:ext xmlns:c16="http://schemas.microsoft.com/office/drawing/2014/chart" uri="{C3380CC4-5D6E-409C-BE32-E72D297353CC}">
              <c16:uniqueId val="{00000002-143A-4094-B348-04D718A473A4}"/>
            </c:ext>
          </c:extLst>
        </c:ser>
        <c:dLbls>
          <c:showLegendKey val="0"/>
          <c:showVal val="0"/>
          <c:showCatName val="0"/>
          <c:showSerName val="0"/>
          <c:showPercent val="0"/>
          <c:showBubbleSize val="0"/>
        </c:dLbls>
        <c:gapWidth val="219"/>
        <c:overlap val="-27"/>
        <c:axId val="2118368607"/>
        <c:axId val="2118369087"/>
      </c:barChart>
      <c:catAx>
        <c:axId val="211836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69087"/>
        <c:crosses val="autoZero"/>
        <c:auto val="1"/>
        <c:lblAlgn val="ctr"/>
        <c:lblOffset val="100"/>
        <c:noMultiLvlLbl val="0"/>
      </c:catAx>
      <c:valAx>
        <c:axId val="211836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68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Saldo promedio por cuenta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Gastos'!$BC$1</c:f>
              <c:strCache>
                <c:ptCount val="1"/>
                <c:pt idx="0">
                  <c:v>Crédito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Gastos'!$BB$2:$BB$5</c:f>
              <c:strCache>
                <c:ptCount val="4"/>
                <c:pt idx="0">
                  <c:v>2026-01</c:v>
                </c:pt>
                <c:pt idx="1">
                  <c:v>2026-02</c:v>
                </c:pt>
                <c:pt idx="2">
                  <c:v>2026-03</c:v>
                </c:pt>
                <c:pt idx="3">
                  <c:v>2026-04</c:v>
                </c:pt>
              </c:strCache>
            </c:strRef>
          </c:cat>
          <c:val>
            <c:numRef>
              <c:f>'Dashboard Gastos'!$BC$2:$BC$5</c:f>
              <c:numCache>
                <c:formatCode>General</c:formatCode>
                <c:ptCount val="4"/>
                <c:pt idx="0">
                  <c:v>#N/A</c:v>
                </c:pt>
                <c:pt idx="1">
                  <c:v>#N/A</c:v>
                </c:pt>
                <c:pt idx="2">
                  <c:v>#N/A</c:v>
                </c:pt>
                <c:pt idx="3">
                  <c:v>#N/A</c:v>
                </c:pt>
              </c:numCache>
            </c:numRef>
          </c:val>
          <c:smooth val="0"/>
          <c:extLst>
            <c:ext xmlns:c16="http://schemas.microsoft.com/office/drawing/2014/chart" uri="{C3380CC4-5D6E-409C-BE32-E72D297353CC}">
              <c16:uniqueId val="{00000000-4724-4BEB-8A23-93812F20605C}"/>
            </c:ext>
          </c:extLst>
        </c:ser>
        <c:ser>
          <c:idx val="1"/>
          <c:order val="1"/>
          <c:tx>
            <c:strRef>
              <c:f>'Dashboard Gastos'!$BD$1</c:f>
              <c:strCache>
                <c:ptCount val="1"/>
                <c:pt idx="0">
                  <c:v>Cristina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Gastos'!$BB$2:$BB$5</c:f>
              <c:strCache>
                <c:ptCount val="4"/>
                <c:pt idx="0">
                  <c:v>2026-01</c:v>
                </c:pt>
                <c:pt idx="1">
                  <c:v>2026-02</c:v>
                </c:pt>
                <c:pt idx="2">
                  <c:v>2026-03</c:v>
                </c:pt>
                <c:pt idx="3">
                  <c:v>2026-04</c:v>
                </c:pt>
              </c:strCache>
            </c:strRef>
          </c:cat>
          <c:val>
            <c:numRef>
              <c:f>'Dashboard Gastos'!$BD$2:$BD$5</c:f>
              <c:numCache>
                <c:formatCode>General</c:formatCode>
                <c:ptCount val="4"/>
                <c:pt idx="0">
                  <c:v>6032.2851851851847</c:v>
                </c:pt>
                <c:pt idx="1">
                  <c:v>7020.4471428571424</c:v>
                </c:pt>
                <c:pt idx="2">
                  <c:v>18071.06069767442</c:v>
                </c:pt>
                <c:pt idx="3">
                  <c:v>34141.092000000011</c:v>
                </c:pt>
              </c:numCache>
            </c:numRef>
          </c:val>
          <c:smooth val="0"/>
          <c:extLst>
            <c:ext xmlns:c16="http://schemas.microsoft.com/office/drawing/2014/chart" uri="{C3380CC4-5D6E-409C-BE32-E72D297353CC}">
              <c16:uniqueId val="{00000004-4724-4BEB-8A23-93812F20605C}"/>
            </c:ext>
          </c:extLst>
        </c:ser>
        <c:ser>
          <c:idx val="2"/>
          <c:order val="2"/>
          <c:tx>
            <c:strRef>
              <c:f>'Dashboard Gastos'!$BE$1</c:f>
              <c:strCache>
                <c:ptCount val="1"/>
                <c:pt idx="0">
                  <c:v>Cuentas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Gastos'!$BB$2:$BB$5</c:f>
              <c:strCache>
                <c:ptCount val="4"/>
                <c:pt idx="0">
                  <c:v>2026-01</c:v>
                </c:pt>
                <c:pt idx="1">
                  <c:v>2026-02</c:v>
                </c:pt>
                <c:pt idx="2">
                  <c:v>2026-03</c:v>
                </c:pt>
                <c:pt idx="3">
                  <c:v>2026-04</c:v>
                </c:pt>
              </c:strCache>
            </c:strRef>
          </c:cat>
          <c:val>
            <c:numRef>
              <c:f>'Dashboard Gastos'!$BE$2:$BE$5</c:f>
              <c:numCache>
                <c:formatCode>General</c:formatCode>
                <c:ptCount val="4"/>
                <c:pt idx="0">
                  <c:v>1805.7968571428569</c:v>
                </c:pt>
                <c:pt idx="1">
                  <c:v>962.85878787878778</c:v>
                </c:pt>
                <c:pt idx="2">
                  <c:v>984.67705882352914</c:v>
                </c:pt>
                <c:pt idx="3">
                  <c:v>1485.8139999999999</c:v>
                </c:pt>
              </c:numCache>
            </c:numRef>
          </c:val>
          <c:smooth val="0"/>
          <c:extLst>
            <c:ext xmlns:c16="http://schemas.microsoft.com/office/drawing/2014/chart" uri="{C3380CC4-5D6E-409C-BE32-E72D297353CC}">
              <c16:uniqueId val="{00000005-4724-4BEB-8A23-93812F20605C}"/>
            </c:ext>
          </c:extLst>
        </c:ser>
        <c:ser>
          <c:idx val="3"/>
          <c:order val="3"/>
          <c:tx>
            <c:strRef>
              <c:f>'Dashboard Gastos'!$BF$1</c:f>
              <c:strCache>
                <c:ptCount val="1"/>
                <c:pt idx="0">
                  <c:v>Nomina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 Gastos'!$BB$2:$BB$5</c:f>
              <c:strCache>
                <c:ptCount val="4"/>
                <c:pt idx="0">
                  <c:v>2026-01</c:v>
                </c:pt>
                <c:pt idx="1">
                  <c:v>2026-02</c:v>
                </c:pt>
                <c:pt idx="2">
                  <c:v>2026-03</c:v>
                </c:pt>
                <c:pt idx="3">
                  <c:v>2026-04</c:v>
                </c:pt>
              </c:strCache>
            </c:strRef>
          </c:cat>
          <c:val>
            <c:numRef>
              <c:f>'Dashboard Gastos'!$BF$2:$BF$5</c:f>
              <c:numCache>
                <c:formatCode>General</c:formatCode>
                <c:ptCount val="4"/>
                <c:pt idx="0">
                  <c:v>2261.4175999999998</c:v>
                </c:pt>
                <c:pt idx="1">
                  <c:v>2565.5342857142855</c:v>
                </c:pt>
                <c:pt idx="2">
                  <c:v>2051.0968000000003</c:v>
                </c:pt>
                <c:pt idx="3">
                  <c:v>2500.7466666666669</c:v>
                </c:pt>
              </c:numCache>
            </c:numRef>
          </c:val>
          <c:smooth val="0"/>
          <c:extLst>
            <c:ext xmlns:c16="http://schemas.microsoft.com/office/drawing/2014/chart" uri="{C3380CC4-5D6E-409C-BE32-E72D297353CC}">
              <c16:uniqueId val="{00000006-4724-4BEB-8A23-93812F20605C}"/>
            </c:ext>
          </c:extLst>
        </c:ser>
        <c:dLbls>
          <c:showLegendKey val="0"/>
          <c:showVal val="0"/>
          <c:showCatName val="0"/>
          <c:showSerName val="0"/>
          <c:showPercent val="0"/>
          <c:showBubbleSize val="0"/>
        </c:dLbls>
        <c:marker val="1"/>
        <c:smooth val="0"/>
        <c:axId val="2118375327"/>
        <c:axId val="2118375807"/>
      </c:lineChart>
      <c:catAx>
        <c:axId val="211837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75807"/>
        <c:crosses val="autoZero"/>
        <c:auto val="1"/>
        <c:lblAlgn val="ctr"/>
        <c:lblOffset val="100"/>
        <c:tickLblSkip val="2"/>
        <c:noMultiLvlLbl val="0"/>
      </c:catAx>
      <c:valAx>
        <c:axId val="211837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7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Gasto por categoría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Gastos'!$AI$1</c:f>
              <c:strCache>
                <c:ptCount val="1"/>
                <c:pt idx="0">
                  <c:v>Gasto</c:v>
                </c:pt>
              </c:strCache>
            </c:strRef>
          </c:tx>
          <c:spPr>
            <a:solidFill>
              <a:schemeClr val="accent1"/>
            </a:solidFill>
            <a:ln>
              <a:noFill/>
            </a:ln>
            <a:effectLst/>
          </c:spPr>
          <c:invertIfNegative val="0"/>
          <c:cat>
            <c:strRef>
              <c:f>'Dashboard Gastos'!$AH$2:$AH$20</c:f>
              <c:strCache>
                <c:ptCount val="19"/>
                <c:pt idx="0">
                  <c:v>Alquiler</c:v>
                </c:pt>
                <c:pt idx="1">
                  <c:v>Compras</c:v>
                </c:pt>
                <c:pt idx="2">
                  <c:v>Regularización</c:v>
                </c:pt>
                <c:pt idx="3">
                  <c:v>Entretenimiento</c:v>
                </c:pt>
                <c:pt idx="4">
                  <c:v>Inversión</c:v>
                </c:pt>
                <c:pt idx="5">
                  <c:v>Mercado</c:v>
                </c:pt>
                <c:pt idx="6">
                  <c:v>Ahorros</c:v>
                </c:pt>
                <c:pt idx="7">
                  <c:v>Servicios</c:v>
                </c:pt>
                <c:pt idx="8">
                  <c:v>Suscripciones</c:v>
                </c:pt>
                <c:pt idx="9">
                  <c:v>Seguro</c:v>
                </c:pt>
                <c:pt idx="10">
                  <c:v>Padres</c:v>
                </c:pt>
                <c:pt idx="11">
                  <c:v>Transporte</c:v>
                </c:pt>
                <c:pt idx="12">
                  <c:v>Financiero</c:v>
                </c:pt>
                <c:pt idx="13">
                  <c:v>Navidad</c:v>
                </c:pt>
                <c:pt idx="14">
                  <c:v>Vacaciones</c:v>
                </c:pt>
                <c:pt idx="15">
                  <c:v>Presentes</c:v>
                </c:pt>
                <c:pt idx="16">
                  <c:v>Reparaciones</c:v>
                </c:pt>
                <c:pt idx="17">
                  <c:v>Deporte</c:v>
                </c:pt>
                <c:pt idx="18">
                  <c:v>Café</c:v>
                </c:pt>
              </c:strCache>
            </c:strRef>
          </c:cat>
          <c:val>
            <c:numRef>
              <c:f>'Dashboard Gastos'!$AI$2:$AI$20</c:f>
              <c:numCache>
                <c:formatCode>General</c:formatCode>
                <c:ptCount val="19"/>
                <c:pt idx="0">
                  <c:v>5433</c:v>
                </c:pt>
                <c:pt idx="1">
                  <c:v>3286.869999999999</c:v>
                </c:pt>
                <c:pt idx="2">
                  <c:v>2850</c:v>
                </c:pt>
                <c:pt idx="3">
                  <c:v>2780.0899999999997</c:v>
                </c:pt>
                <c:pt idx="4">
                  <c:v>2100</c:v>
                </c:pt>
                <c:pt idx="5">
                  <c:v>1819.0400000000006</c:v>
                </c:pt>
                <c:pt idx="6">
                  <c:v>1500</c:v>
                </c:pt>
                <c:pt idx="7">
                  <c:v>679.82000000000016</c:v>
                </c:pt>
                <c:pt idx="8">
                  <c:v>662.26</c:v>
                </c:pt>
                <c:pt idx="9">
                  <c:v>479.36</c:v>
                </c:pt>
                <c:pt idx="10">
                  <c:v>417.16000000000008</c:v>
                </c:pt>
                <c:pt idx="11">
                  <c:v>326.99999999999994</c:v>
                </c:pt>
                <c:pt idx="12">
                  <c:v>320.23</c:v>
                </c:pt>
                <c:pt idx="13">
                  <c:v>252</c:v>
                </c:pt>
                <c:pt idx="14">
                  <c:v>191.9</c:v>
                </c:pt>
                <c:pt idx="15">
                  <c:v>120.81</c:v>
                </c:pt>
                <c:pt idx="16">
                  <c:v>32.19</c:v>
                </c:pt>
                <c:pt idx="17">
                  <c:v>14.82</c:v>
                </c:pt>
                <c:pt idx="18">
                  <c:v>1.3</c:v>
                </c:pt>
              </c:numCache>
            </c:numRef>
          </c:val>
          <c:extLst>
            <c:ext xmlns:c16="http://schemas.microsoft.com/office/drawing/2014/chart" uri="{C3380CC4-5D6E-409C-BE32-E72D297353CC}">
              <c16:uniqueId val="{00000000-9489-4140-B350-AACE175F7095}"/>
            </c:ext>
          </c:extLst>
        </c:ser>
        <c:dLbls>
          <c:showLegendKey val="0"/>
          <c:showVal val="0"/>
          <c:showCatName val="0"/>
          <c:showSerName val="0"/>
          <c:showPercent val="0"/>
          <c:showBubbleSize val="0"/>
        </c:dLbls>
        <c:gapWidth val="182"/>
        <c:axId val="2049999599"/>
        <c:axId val="607691391"/>
      </c:barChart>
      <c:catAx>
        <c:axId val="204999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1391"/>
        <c:crosses val="autoZero"/>
        <c:auto val="1"/>
        <c:lblAlgn val="ctr"/>
        <c:lblOffset val="100"/>
        <c:noMultiLvlLbl val="0"/>
      </c:catAx>
      <c:valAx>
        <c:axId val="60769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99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por período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Gastos'!$AL$1</c:f>
              <c:strCache>
                <c:ptCount val="1"/>
                <c:pt idx="0">
                  <c:v>Gastos</c:v>
                </c:pt>
              </c:strCache>
            </c:strRef>
          </c:tx>
          <c:spPr>
            <a:solidFill>
              <a:schemeClr val="accent1"/>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Gastos'!$AL$2:$AL$5</c:f>
              <c:numCache>
                <c:formatCode>General</c:formatCode>
                <c:ptCount val="4"/>
                <c:pt idx="0">
                  <c:v>7602.5200000000013</c:v>
                </c:pt>
                <c:pt idx="1">
                  <c:v>4737.5599999999986</c:v>
                </c:pt>
                <c:pt idx="2">
                  <c:v>9454.0699999999961</c:v>
                </c:pt>
                <c:pt idx="3">
                  <c:v>4009.7499999999995</c:v>
                </c:pt>
              </c:numCache>
            </c:numRef>
          </c:val>
          <c:extLst>
            <c:ext xmlns:c16="http://schemas.microsoft.com/office/drawing/2014/chart" uri="{C3380CC4-5D6E-409C-BE32-E72D297353CC}">
              <c16:uniqueId val="{00000000-CE7C-464F-A57C-689C35E854CE}"/>
            </c:ext>
          </c:extLst>
        </c:ser>
        <c:ser>
          <c:idx val="1"/>
          <c:order val="1"/>
          <c:tx>
            <c:strRef>
              <c:f>'Dashboard Gastos'!$AM$1</c:f>
              <c:strCache>
                <c:ptCount val="1"/>
                <c:pt idx="0">
                  <c:v>Ingresos</c:v>
                </c:pt>
              </c:strCache>
            </c:strRef>
          </c:tx>
          <c:spPr>
            <a:solidFill>
              <a:schemeClr val="accent2"/>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Gastos'!$AM$2:$AM$5</c:f>
              <c:numCache>
                <c:formatCode>General</c:formatCode>
                <c:ptCount val="4"/>
                <c:pt idx="0">
                  <c:v>4050.1000000000004</c:v>
                </c:pt>
                <c:pt idx="1">
                  <c:v>4835.51</c:v>
                </c:pt>
                <c:pt idx="2">
                  <c:v>38456.05999999999</c:v>
                </c:pt>
                <c:pt idx="3">
                  <c:v>0</c:v>
                </c:pt>
              </c:numCache>
            </c:numRef>
          </c:val>
          <c:extLst>
            <c:ext xmlns:c16="http://schemas.microsoft.com/office/drawing/2014/chart" uri="{C3380CC4-5D6E-409C-BE32-E72D297353CC}">
              <c16:uniqueId val="{00000001-CE7C-464F-A57C-689C35E854CE}"/>
            </c:ext>
          </c:extLst>
        </c:ser>
        <c:ser>
          <c:idx val="2"/>
          <c:order val="2"/>
          <c:tx>
            <c:strRef>
              <c:f>'Dashboard Gastos'!$AN$1</c:f>
              <c:strCache>
                <c:ptCount val="1"/>
                <c:pt idx="0">
                  <c:v>Neto</c:v>
                </c:pt>
              </c:strCache>
            </c:strRef>
          </c:tx>
          <c:spPr>
            <a:solidFill>
              <a:schemeClr val="accent3"/>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Gastos'!$AN$2:$AN$5</c:f>
              <c:numCache>
                <c:formatCode>General</c:formatCode>
                <c:ptCount val="4"/>
                <c:pt idx="0">
                  <c:v>-3552.4200000000005</c:v>
                </c:pt>
                <c:pt idx="1">
                  <c:v>97.950000000000045</c:v>
                </c:pt>
                <c:pt idx="2">
                  <c:v>29001.989999999983</c:v>
                </c:pt>
                <c:pt idx="3">
                  <c:v>-4009.7499999999995</c:v>
                </c:pt>
              </c:numCache>
            </c:numRef>
          </c:val>
          <c:extLst>
            <c:ext xmlns:c16="http://schemas.microsoft.com/office/drawing/2014/chart" uri="{C3380CC4-5D6E-409C-BE32-E72D297353CC}">
              <c16:uniqueId val="{00000002-CE7C-464F-A57C-689C35E854CE}"/>
            </c:ext>
          </c:extLst>
        </c:ser>
        <c:dLbls>
          <c:showLegendKey val="0"/>
          <c:showVal val="0"/>
          <c:showCatName val="0"/>
          <c:showSerName val="0"/>
          <c:showPercent val="0"/>
          <c:showBubbleSize val="0"/>
        </c:dLbls>
        <c:gapWidth val="219"/>
        <c:overlap val="-27"/>
        <c:axId val="607694751"/>
        <c:axId val="607697631"/>
      </c:barChart>
      <c:catAx>
        <c:axId val="6076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7631"/>
        <c:crosses val="autoZero"/>
        <c:auto val="1"/>
        <c:lblAlgn val="ctr"/>
        <c:lblOffset val="100"/>
        <c:tickLblSkip val="1"/>
        <c:noMultiLvlLbl val="0"/>
      </c:catAx>
      <c:valAx>
        <c:axId val="60769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Saldo promedio por cuenta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Gastos'!$BC$1</c:f>
              <c:strCache>
                <c:ptCount val="1"/>
                <c:pt idx="0">
                  <c:v>Crédito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Gastos'!$BB$2:$BB$5</c:f>
              <c:strCache>
                <c:ptCount val="4"/>
                <c:pt idx="0">
                  <c:v>2026-01</c:v>
                </c:pt>
                <c:pt idx="1">
                  <c:v>2026-02</c:v>
                </c:pt>
                <c:pt idx="2">
                  <c:v>2026-03</c:v>
                </c:pt>
                <c:pt idx="3">
                  <c:v>2026-04</c:v>
                </c:pt>
              </c:strCache>
            </c:strRef>
          </c:cat>
          <c:val>
            <c:numRef>
              <c:f>'Dashboard Gastos'!$BC$2:$BC$5</c:f>
              <c:numCache>
                <c:formatCode>General</c:formatCode>
                <c:ptCount val="4"/>
                <c:pt idx="0">
                  <c:v>#N/A</c:v>
                </c:pt>
                <c:pt idx="1">
                  <c:v>#N/A</c:v>
                </c:pt>
                <c:pt idx="2">
                  <c:v>#N/A</c:v>
                </c:pt>
                <c:pt idx="3">
                  <c:v>#N/A</c:v>
                </c:pt>
              </c:numCache>
            </c:numRef>
          </c:val>
          <c:smooth val="0"/>
          <c:extLst>
            <c:ext xmlns:c16="http://schemas.microsoft.com/office/drawing/2014/chart" uri="{C3380CC4-5D6E-409C-BE32-E72D297353CC}">
              <c16:uniqueId val="{00000000-C7C7-4C46-BCC1-256A3B688841}"/>
            </c:ext>
          </c:extLst>
        </c:ser>
        <c:ser>
          <c:idx val="1"/>
          <c:order val="1"/>
          <c:tx>
            <c:strRef>
              <c:f>'Dashboard Gastos'!$BD$1</c:f>
              <c:strCache>
                <c:ptCount val="1"/>
                <c:pt idx="0">
                  <c:v>Cristina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Gastos'!$BB$2:$BB$5</c:f>
              <c:strCache>
                <c:ptCount val="4"/>
                <c:pt idx="0">
                  <c:v>2026-01</c:v>
                </c:pt>
                <c:pt idx="1">
                  <c:v>2026-02</c:v>
                </c:pt>
                <c:pt idx="2">
                  <c:v>2026-03</c:v>
                </c:pt>
                <c:pt idx="3">
                  <c:v>2026-04</c:v>
                </c:pt>
              </c:strCache>
            </c:strRef>
          </c:cat>
          <c:val>
            <c:numRef>
              <c:f>'Dashboard Gastos'!$BD$2:$BD$5</c:f>
              <c:numCache>
                <c:formatCode>General</c:formatCode>
                <c:ptCount val="4"/>
                <c:pt idx="0">
                  <c:v>6032.2851851851847</c:v>
                </c:pt>
                <c:pt idx="1">
                  <c:v>7020.4471428571424</c:v>
                </c:pt>
                <c:pt idx="2">
                  <c:v>18071.06069767442</c:v>
                </c:pt>
                <c:pt idx="3">
                  <c:v>34141.092000000011</c:v>
                </c:pt>
              </c:numCache>
            </c:numRef>
          </c:val>
          <c:smooth val="0"/>
          <c:extLst>
            <c:ext xmlns:c16="http://schemas.microsoft.com/office/drawing/2014/chart" uri="{C3380CC4-5D6E-409C-BE32-E72D297353CC}">
              <c16:uniqueId val="{00000004-C7C7-4C46-BCC1-256A3B688841}"/>
            </c:ext>
          </c:extLst>
        </c:ser>
        <c:ser>
          <c:idx val="2"/>
          <c:order val="2"/>
          <c:tx>
            <c:strRef>
              <c:f>'Dashboard Gastos'!$BE$1</c:f>
              <c:strCache>
                <c:ptCount val="1"/>
                <c:pt idx="0">
                  <c:v>Cuentas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Gastos'!$BB$2:$BB$5</c:f>
              <c:strCache>
                <c:ptCount val="4"/>
                <c:pt idx="0">
                  <c:v>2026-01</c:v>
                </c:pt>
                <c:pt idx="1">
                  <c:v>2026-02</c:v>
                </c:pt>
                <c:pt idx="2">
                  <c:v>2026-03</c:v>
                </c:pt>
                <c:pt idx="3">
                  <c:v>2026-04</c:v>
                </c:pt>
              </c:strCache>
            </c:strRef>
          </c:cat>
          <c:val>
            <c:numRef>
              <c:f>'Dashboard Gastos'!$BE$2:$BE$5</c:f>
              <c:numCache>
                <c:formatCode>General</c:formatCode>
                <c:ptCount val="4"/>
                <c:pt idx="0">
                  <c:v>1805.7968571428569</c:v>
                </c:pt>
                <c:pt idx="1">
                  <c:v>962.85878787878778</c:v>
                </c:pt>
                <c:pt idx="2">
                  <c:v>984.67705882352914</c:v>
                </c:pt>
                <c:pt idx="3">
                  <c:v>1485.8139999999999</c:v>
                </c:pt>
              </c:numCache>
            </c:numRef>
          </c:val>
          <c:smooth val="0"/>
          <c:extLst>
            <c:ext xmlns:c16="http://schemas.microsoft.com/office/drawing/2014/chart" uri="{C3380CC4-5D6E-409C-BE32-E72D297353CC}">
              <c16:uniqueId val="{00000005-C7C7-4C46-BCC1-256A3B688841}"/>
            </c:ext>
          </c:extLst>
        </c:ser>
        <c:ser>
          <c:idx val="3"/>
          <c:order val="3"/>
          <c:tx>
            <c:strRef>
              <c:f>'Dashboard Gastos'!$BF$1</c:f>
              <c:strCache>
                <c:ptCount val="1"/>
                <c:pt idx="0">
                  <c:v>Nomina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 Gastos'!$BB$2:$BB$5</c:f>
              <c:strCache>
                <c:ptCount val="4"/>
                <c:pt idx="0">
                  <c:v>2026-01</c:v>
                </c:pt>
                <c:pt idx="1">
                  <c:v>2026-02</c:v>
                </c:pt>
                <c:pt idx="2">
                  <c:v>2026-03</c:v>
                </c:pt>
                <c:pt idx="3">
                  <c:v>2026-04</c:v>
                </c:pt>
              </c:strCache>
            </c:strRef>
          </c:cat>
          <c:val>
            <c:numRef>
              <c:f>'Dashboard Gastos'!$BF$2:$BF$5</c:f>
              <c:numCache>
                <c:formatCode>General</c:formatCode>
                <c:ptCount val="4"/>
                <c:pt idx="0">
                  <c:v>2261.4175999999998</c:v>
                </c:pt>
                <c:pt idx="1">
                  <c:v>2565.5342857142855</c:v>
                </c:pt>
                <c:pt idx="2">
                  <c:v>2051.0968000000003</c:v>
                </c:pt>
                <c:pt idx="3">
                  <c:v>2500.7466666666669</c:v>
                </c:pt>
              </c:numCache>
            </c:numRef>
          </c:val>
          <c:smooth val="0"/>
          <c:extLst>
            <c:ext xmlns:c16="http://schemas.microsoft.com/office/drawing/2014/chart" uri="{C3380CC4-5D6E-409C-BE32-E72D297353CC}">
              <c16:uniqueId val="{00000006-C7C7-4C46-BCC1-256A3B688841}"/>
            </c:ext>
          </c:extLst>
        </c:ser>
        <c:dLbls>
          <c:showLegendKey val="0"/>
          <c:showVal val="0"/>
          <c:showCatName val="0"/>
          <c:showSerName val="0"/>
          <c:showPercent val="0"/>
          <c:showBubbleSize val="0"/>
        </c:dLbls>
        <c:marker val="1"/>
        <c:smooth val="0"/>
        <c:axId val="2050094111"/>
        <c:axId val="607694271"/>
      </c:lineChart>
      <c:catAx>
        <c:axId val="205009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4271"/>
        <c:crosses val="autoZero"/>
        <c:auto val="1"/>
        <c:lblAlgn val="ctr"/>
        <c:lblOffset val="100"/>
        <c:tickLblSkip val="1"/>
        <c:noMultiLvlLbl val="0"/>
      </c:catAx>
      <c:valAx>
        <c:axId val="60769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09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Gasto por categoría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Gastos'!$AI$1</c:f>
              <c:strCache>
                <c:ptCount val="1"/>
                <c:pt idx="0">
                  <c:v>Gasto</c:v>
                </c:pt>
              </c:strCache>
            </c:strRef>
          </c:tx>
          <c:spPr>
            <a:solidFill>
              <a:schemeClr val="accent1"/>
            </a:solidFill>
            <a:ln>
              <a:noFill/>
            </a:ln>
            <a:effectLst/>
          </c:spPr>
          <c:invertIfNegative val="0"/>
          <c:cat>
            <c:strRef>
              <c:f>'Dashboard Gastos'!$AH$2:$AH$20</c:f>
              <c:strCache>
                <c:ptCount val="19"/>
                <c:pt idx="0">
                  <c:v>Alquiler</c:v>
                </c:pt>
                <c:pt idx="1">
                  <c:v>Compras</c:v>
                </c:pt>
                <c:pt idx="2">
                  <c:v>Regularización</c:v>
                </c:pt>
                <c:pt idx="3">
                  <c:v>Entretenimiento</c:v>
                </c:pt>
                <c:pt idx="4">
                  <c:v>Inversión</c:v>
                </c:pt>
                <c:pt idx="5">
                  <c:v>Mercado</c:v>
                </c:pt>
                <c:pt idx="6">
                  <c:v>Ahorros</c:v>
                </c:pt>
                <c:pt idx="7">
                  <c:v>Servicios</c:v>
                </c:pt>
                <c:pt idx="8">
                  <c:v>Suscripciones</c:v>
                </c:pt>
                <c:pt idx="9">
                  <c:v>Seguro</c:v>
                </c:pt>
                <c:pt idx="10">
                  <c:v>Padres</c:v>
                </c:pt>
                <c:pt idx="11">
                  <c:v>Transporte</c:v>
                </c:pt>
                <c:pt idx="12">
                  <c:v>Financiero</c:v>
                </c:pt>
                <c:pt idx="13">
                  <c:v>Navidad</c:v>
                </c:pt>
                <c:pt idx="14">
                  <c:v>Vacaciones</c:v>
                </c:pt>
                <c:pt idx="15">
                  <c:v>Presentes</c:v>
                </c:pt>
                <c:pt idx="16">
                  <c:v>Reparaciones</c:v>
                </c:pt>
                <c:pt idx="17">
                  <c:v>Deporte</c:v>
                </c:pt>
                <c:pt idx="18">
                  <c:v>Café</c:v>
                </c:pt>
              </c:strCache>
            </c:strRef>
          </c:cat>
          <c:val>
            <c:numRef>
              <c:f>'Dashboard Gastos'!$AI$2:$AI$20</c:f>
              <c:numCache>
                <c:formatCode>General</c:formatCode>
                <c:ptCount val="19"/>
                <c:pt idx="0">
                  <c:v>5433</c:v>
                </c:pt>
                <c:pt idx="1">
                  <c:v>3286.869999999999</c:v>
                </c:pt>
                <c:pt idx="2">
                  <c:v>2850</c:v>
                </c:pt>
                <c:pt idx="3">
                  <c:v>2780.0899999999997</c:v>
                </c:pt>
                <c:pt idx="4">
                  <c:v>2100</c:v>
                </c:pt>
                <c:pt idx="5">
                  <c:v>1819.0400000000006</c:v>
                </c:pt>
                <c:pt idx="6">
                  <c:v>1500</c:v>
                </c:pt>
                <c:pt idx="7">
                  <c:v>679.82000000000016</c:v>
                </c:pt>
                <c:pt idx="8">
                  <c:v>662.26</c:v>
                </c:pt>
                <c:pt idx="9">
                  <c:v>479.36</c:v>
                </c:pt>
                <c:pt idx="10">
                  <c:v>417.16000000000008</c:v>
                </c:pt>
                <c:pt idx="11">
                  <c:v>326.99999999999994</c:v>
                </c:pt>
                <c:pt idx="12">
                  <c:v>320.23</c:v>
                </c:pt>
                <c:pt idx="13">
                  <c:v>252</c:v>
                </c:pt>
                <c:pt idx="14">
                  <c:v>191.9</c:v>
                </c:pt>
                <c:pt idx="15">
                  <c:v>120.81</c:v>
                </c:pt>
                <c:pt idx="16">
                  <c:v>32.19</c:v>
                </c:pt>
                <c:pt idx="17">
                  <c:v>14.82</c:v>
                </c:pt>
                <c:pt idx="18">
                  <c:v>1.3</c:v>
                </c:pt>
              </c:numCache>
            </c:numRef>
          </c:val>
          <c:extLst>
            <c:ext xmlns:c16="http://schemas.microsoft.com/office/drawing/2014/chart" uri="{C3380CC4-5D6E-409C-BE32-E72D297353CC}">
              <c16:uniqueId val="{00000000-21A1-48EB-87C0-EBAB5F58E21C}"/>
            </c:ext>
          </c:extLst>
        </c:ser>
        <c:dLbls>
          <c:showLegendKey val="0"/>
          <c:showVal val="0"/>
          <c:showCatName val="0"/>
          <c:showSerName val="0"/>
          <c:showPercent val="0"/>
          <c:showBubbleSize val="0"/>
        </c:dLbls>
        <c:gapWidth val="182"/>
        <c:axId val="1487119071"/>
        <c:axId val="1487123871"/>
      </c:barChart>
      <c:catAx>
        <c:axId val="148711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23871"/>
        <c:crosses val="autoZero"/>
        <c:auto val="1"/>
        <c:lblAlgn val="ctr"/>
        <c:lblOffset val="100"/>
        <c:noMultiLvlLbl val="0"/>
      </c:catAx>
      <c:valAx>
        <c:axId val="148712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por período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Gastos'!$AL$1</c:f>
              <c:strCache>
                <c:ptCount val="1"/>
                <c:pt idx="0">
                  <c:v>Gastos</c:v>
                </c:pt>
              </c:strCache>
            </c:strRef>
          </c:tx>
          <c:spPr>
            <a:solidFill>
              <a:srgbClr val="FF0000"/>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Gastos'!$AL$2:$AL$5</c:f>
              <c:numCache>
                <c:formatCode>General</c:formatCode>
                <c:ptCount val="4"/>
                <c:pt idx="0">
                  <c:v>7602.5200000000013</c:v>
                </c:pt>
                <c:pt idx="1">
                  <c:v>4737.5599999999986</c:v>
                </c:pt>
                <c:pt idx="2">
                  <c:v>9454.0699999999961</c:v>
                </c:pt>
                <c:pt idx="3">
                  <c:v>4009.7499999999995</c:v>
                </c:pt>
              </c:numCache>
            </c:numRef>
          </c:val>
          <c:extLst>
            <c:ext xmlns:c16="http://schemas.microsoft.com/office/drawing/2014/chart" uri="{C3380CC4-5D6E-409C-BE32-E72D297353CC}">
              <c16:uniqueId val="{00000000-1640-457F-874E-036DC30E5A40}"/>
            </c:ext>
          </c:extLst>
        </c:ser>
        <c:ser>
          <c:idx val="1"/>
          <c:order val="1"/>
          <c:tx>
            <c:strRef>
              <c:f>'Dashboard Gastos'!$AM$1</c:f>
              <c:strCache>
                <c:ptCount val="1"/>
                <c:pt idx="0">
                  <c:v>Ingresos</c:v>
                </c:pt>
              </c:strCache>
            </c:strRef>
          </c:tx>
          <c:spPr>
            <a:solidFill>
              <a:schemeClr val="accent6">
                <a:lumMod val="60000"/>
                <a:lumOff val="40000"/>
              </a:schemeClr>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Gastos'!$AM$2:$AM$5</c:f>
              <c:numCache>
                <c:formatCode>General</c:formatCode>
                <c:ptCount val="4"/>
                <c:pt idx="0">
                  <c:v>4050.1000000000004</c:v>
                </c:pt>
                <c:pt idx="1">
                  <c:v>4835.51</c:v>
                </c:pt>
                <c:pt idx="2">
                  <c:v>38456.05999999999</c:v>
                </c:pt>
                <c:pt idx="3">
                  <c:v>0</c:v>
                </c:pt>
              </c:numCache>
            </c:numRef>
          </c:val>
          <c:extLst>
            <c:ext xmlns:c16="http://schemas.microsoft.com/office/drawing/2014/chart" uri="{C3380CC4-5D6E-409C-BE32-E72D297353CC}">
              <c16:uniqueId val="{00000001-1640-457F-874E-036DC30E5A40}"/>
            </c:ext>
          </c:extLst>
        </c:ser>
        <c:ser>
          <c:idx val="2"/>
          <c:order val="2"/>
          <c:tx>
            <c:strRef>
              <c:f>'Dashboard Gastos'!$AN$1</c:f>
              <c:strCache>
                <c:ptCount val="1"/>
                <c:pt idx="0">
                  <c:v>Neto</c:v>
                </c:pt>
              </c:strCache>
            </c:strRef>
          </c:tx>
          <c:spPr>
            <a:solidFill>
              <a:schemeClr val="accent1"/>
            </a:solidFill>
            <a:ln>
              <a:noFill/>
            </a:ln>
            <a:effectLst/>
          </c:spPr>
          <c:invertIfNegative val="0"/>
          <c:cat>
            <c:strRef>
              <c:f>'Dashboard Gastos'!$AK$2:$AK$5</c:f>
              <c:strCache>
                <c:ptCount val="4"/>
                <c:pt idx="0">
                  <c:v>2026-01</c:v>
                </c:pt>
                <c:pt idx="1">
                  <c:v>2026-02</c:v>
                </c:pt>
                <c:pt idx="2">
                  <c:v>2026-03</c:v>
                </c:pt>
                <c:pt idx="3">
                  <c:v>2026-04</c:v>
                </c:pt>
              </c:strCache>
            </c:strRef>
          </c:cat>
          <c:val>
            <c:numRef>
              <c:f>'Dashboard Gastos'!$AN$2:$AN$5</c:f>
              <c:numCache>
                <c:formatCode>General</c:formatCode>
                <c:ptCount val="4"/>
                <c:pt idx="0">
                  <c:v>-3552.4200000000005</c:v>
                </c:pt>
                <c:pt idx="1">
                  <c:v>97.950000000000045</c:v>
                </c:pt>
                <c:pt idx="2">
                  <c:v>29001.989999999983</c:v>
                </c:pt>
                <c:pt idx="3">
                  <c:v>-4009.7499999999995</c:v>
                </c:pt>
              </c:numCache>
            </c:numRef>
          </c:val>
          <c:extLst>
            <c:ext xmlns:c16="http://schemas.microsoft.com/office/drawing/2014/chart" uri="{C3380CC4-5D6E-409C-BE32-E72D297353CC}">
              <c16:uniqueId val="{00000002-1640-457F-874E-036DC30E5A40}"/>
            </c:ext>
          </c:extLst>
        </c:ser>
        <c:dLbls>
          <c:showLegendKey val="0"/>
          <c:showVal val="0"/>
          <c:showCatName val="0"/>
          <c:showSerName val="0"/>
          <c:showPercent val="0"/>
          <c:showBubbleSize val="0"/>
        </c:dLbls>
        <c:gapWidth val="219"/>
        <c:overlap val="-27"/>
        <c:axId val="623520415"/>
        <c:axId val="623514175"/>
      </c:barChart>
      <c:catAx>
        <c:axId val="6235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14175"/>
        <c:crosses val="autoZero"/>
        <c:auto val="1"/>
        <c:lblAlgn val="ctr"/>
        <c:lblOffset val="100"/>
        <c:tickLblSkip val="2"/>
        <c:noMultiLvlLbl val="0"/>
      </c:catAx>
      <c:valAx>
        <c:axId val="62351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20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Saldo promedio por cuenta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Gastos'!$BC$1</c:f>
              <c:strCache>
                <c:ptCount val="1"/>
                <c:pt idx="0">
                  <c:v>Crédito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Gastos'!$BB$2:$BB$5</c:f>
              <c:strCache>
                <c:ptCount val="4"/>
                <c:pt idx="0">
                  <c:v>2026-01</c:v>
                </c:pt>
                <c:pt idx="1">
                  <c:v>2026-02</c:v>
                </c:pt>
                <c:pt idx="2">
                  <c:v>2026-03</c:v>
                </c:pt>
                <c:pt idx="3">
                  <c:v>2026-04</c:v>
                </c:pt>
              </c:strCache>
            </c:strRef>
          </c:cat>
          <c:val>
            <c:numRef>
              <c:f>'Dashboard Gastos'!$BC$2:$BC$5</c:f>
              <c:numCache>
                <c:formatCode>General</c:formatCode>
                <c:ptCount val="4"/>
                <c:pt idx="0">
                  <c:v>#N/A</c:v>
                </c:pt>
                <c:pt idx="1">
                  <c:v>#N/A</c:v>
                </c:pt>
                <c:pt idx="2">
                  <c:v>#N/A</c:v>
                </c:pt>
                <c:pt idx="3">
                  <c:v>#N/A</c:v>
                </c:pt>
              </c:numCache>
            </c:numRef>
          </c:val>
          <c:smooth val="0"/>
          <c:extLst>
            <c:ext xmlns:c16="http://schemas.microsoft.com/office/drawing/2014/chart" uri="{C3380CC4-5D6E-409C-BE32-E72D297353CC}">
              <c16:uniqueId val="{00000000-A72B-4A19-9202-4FA359013135}"/>
            </c:ext>
          </c:extLst>
        </c:ser>
        <c:ser>
          <c:idx val="1"/>
          <c:order val="1"/>
          <c:tx>
            <c:strRef>
              <c:f>'Dashboard Gastos'!$BD$1</c:f>
              <c:strCache>
                <c:ptCount val="1"/>
                <c:pt idx="0">
                  <c:v>Cristina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Gastos'!$BB$2:$BB$5</c:f>
              <c:strCache>
                <c:ptCount val="4"/>
                <c:pt idx="0">
                  <c:v>2026-01</c:v>
                </c:pt>
                <c:pt idx="1">
                  <c:v>2026-02</c:v>
                </c:pt>
                <c:pt idx="2">
                  <c:v>2026-03</c:v>
                </c:pt>
                <c:pt idx="3">
                  <c:v>2026-04</c:v>
                </c:pt>
              </c:strCache>
            </c:strRef>
          </c:cat>
          <c:val>
            <c:numRef>
              <c:f>'Dashboard Gastos'!$BD$2:$BD$5</c:f>
              <c:numCache>
                <c:formatCode>General</c:formatCode>
                <c:ptCount val="4"/>
                <c:pt idx="0">
                  <c:v>6032.2851851851847</c:v>
                </c:pt>
                <c:pt idx="1">
                  <c:v>7020.4471428571424</c:v>
                </c:pt>
                <c:pt idx="2">
                  <c:v>18071.06069767442</c:v>
                </c:pt>
                <c:pt idx="3">
                  <c:v>34141.092000000011</c:v>
                </c:pt>
              </c:numCache>
            </c:numRef>
          </c:val>
          <c:smooth val="0"/>
          <c:extLst>
            <c:ext xmlns:c16="http://schemas.microsoft.com/office/drawing/2014/chart" uri="{C3380CC4-5D6E-409C-BE32-E72D297353CC}">
              <c16:uniqueId val="{00000004-A72B-4A19-9202-4FA359013135}"/>
            </c:ext>
          </c:extLst>
        </c:ser>
        <c:ser>
          <c:idx val="2"/>
          <c:order val="2"/>
          <c:tx>
            <c:strRef>
              <c:f>'Dashboard Gastos'!$BE$1</c:f>
              <c:strCache>
                <c:ptCount val="1"/>
                <c:pt idx="0">
                  <c:v>Cuentas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Gastos'!$BB$2:$BB$5</c:f>
              <c:strCache>
                <c:ptCount val="4"/>
                <c:pt idx="0">
                  <c:v>2026-01</c:v>
                </c:pt>
                <c:pt idx="1">
                  <c:v>2026-02</c:v>
                </c:pt>
                <c:pt idx="2">
                  <c:v>2026-03</c:v>
                </c:pt>
                <c:pt idx="3">
                  <c:v>2026-04</c:v>
                </c:pt>
              </c:strCache>
            </c:strRef>
          </c:cat>
          <c:val>
            <c:numRef>
              <c:f>'Dashboard Gastos'!$BE$2:$BE$5</c:f>
              <c:numCache>
                <c:formatCode>General</c:formatCode>
                <c:ptCount val="4"/>
                <c:pt idx="0">
                  <c:v>1805.7968571428569</c:v>
                </c:pt>
                <c:pt idx="1">
                  <c:v>962.85878787878778</c:v>
                </c:pt>
                <c:pt idx="2">
                  <c:v>984.67705882352914</c:v>
                </c:pt>
                <c:pt idx="3">
                  <c:v>1485.8139999999999</c:v>
                </c:pt>
              </c:numCache>
            </c:numRef>
          </c:val>
          <c:smooth val="0"/>
          <c:extLst>
            <c:ext xmlns:c16="http://schemas.microsoft.com/office/drawing/2014/chart" uri="{C3380CC4-5D6E-409C-BE32-E72D297353CC}">
              <c16:uniqueId val="{00000005-A72B-4A19-9202-4FA359013135}"/>
            </c:ext>
          </c:extLst>
        </c:ser>
        <c:ser>
          <c:idx val="3"/>
          <c:order val="3"/>
          <c:tx>
            <c:strRef>
              <c:f>'Dashboard Gastos'!$BF$1</c:f>
              <c:strCache>
                <c:ptCount val="1"/>
                <c:pt idx="0">
                  <c:v>Nomina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 Gastos'!$BB$2:$BB$5</c:f>
              <c:strCache>
                <c:ptCount val="4"/>
                <c:pt idx="0">
                  <c:v>2026-01</c:v>
                </c:pt>
                <c:pt idx="1">
                  <c:v>2026-02</c:v>
                </c:pt>
                <c:pt idx="2">
                  <c:v>2026-03</c:v>
                </c:pt>
                <c:pt idx="3">
                  <c:v>2026-04</c:v>
                </c:pt>
              </c:strCache>
            </c:strRef>
          </c:cat>
          <c:val>
            <c:numRef>
              <c:f>'Dashboard Gastos'!$BF$2:$BF$5</c:f>
              <c:numCache>
                <c:formatCode>General</c:formatCode>
                <c:ptCount val="4"/>
                <c:pt idx="0">
                  <c:v>2261.4175999999998</c:v>
                </c:pt>
                <c:pt idx="1">
                  <c:v>2565.5342857142855</c:v>
                </c:pt>
                <c:pt idx="2">
                  <c:v>2051.0968000000003</c:v>
                </c:pt>
                <c:pt idx="3">
                  <c:v>2500.7466666666669</c:v>
                </c:pt>
              </c:numCache>
            </c:numRef>
          </c:val>
          <c:smooth val="0"/>
          <c:extLst>
            <c:ext xmlns:c16="http://schemas.microsoft.com/office/drawing/2014/chart" uri="{C3380CC4-5D6E-409C-BE32-E72D297353CC}">
              <c16:uniqueId val="{00000006-A72B-4A19-9202-4FA359013135}"/>
            </c:ext>
          </c:extLst>
        </c:ser>
        <c:dLbls>
          <c:showLegendKey val="0"/>
          <c:showVal val="0"/>
          <c:showCatName val="0"/>
          <c:showSerName val="0"/>
          <c:showPercent val="0"/>
          <c:showBubbleSize val="0"/>
        </c:dLbls>
        <c:marker val="1"/>
        <c:smooth val="0"/>
        <c:axId val="587505999"/>
        <c:axId val="587516079"/>
      </c:lineChart>
      <c:catAx>
        <c:axId val="58750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16079"/>
        <c:crosses val="autoZero"/>
        <c:auto val="1"/>
        <c:lblAlgn val="ctr"/>
        <c:lblOffset val="100"/>
        <c:tickLblSkip val="2"/>
        <c:noMultiLvlLbl val="0"/>
      </c:catAx>
      <c:valAx>
        <c:axId val="58751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0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Categorías de Gasto (2025-2026)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19-4001-B4B9-47D2D9ECC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19-4001-B4B9-47D2D9ECC5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19-4001-B4B9-47D2D9ECC5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19-4001-B4B9-47D2D9ECC5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19-4001-B4B9-47D2D9ECC53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C19-4001-B4B9-47D2D9ECC53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C19-4001-B4B9-47D2D9ECC53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C19-4001-B4B9-47D2D9ECC53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C19-4001-B4B9-47D2D9ECC53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C19-4001-B4B9-47D2D9ECC539}"/>
              </c:ext>
            </c:extLst>
          </c:dPt>
          <c:cat>
            <c:strRef>
              <c:f>'Análisis Profundo'!$A$27:$A$36</c:f>
              <c:strCache>
                <c:ptCount val="10"/>
                <c:pt idx="0">
                  <c:v>Regularización</c:v>
                </c:pt>
                <c:pt idx="1">
                  <c:v>Entretenimiento</c:v>
                </c:pt>
                <c:pt idx="2">
                  <c:v>Inversión</c:v>
                </c:pt>
                <c:pt idx="3">
                  <c:v>Mercado</c:v>
                </c:pt>
                <c:pt idx="4">
                  <c:v>Padres</c:v>
                </c:pt>
                <c:pt idx="5">
                  <c:v>Compras</c:v>
                </c:pt>
                <c:pt idx="6">
                  <c:v>Servicios</c:v>
                </c:pt>
                <c:pt idx="7">
                  <c:v>Seguro</c:v>
                </c:pt>
                <c:pt idx="8">
                  <c:v>Transporte</c:v>
                </c:pt>
                <c:pt idx="9">
                  <c:v>Vacaciones</c:v>
                </c:pt>
              </c:strCache>
            </c:strRef>
          </c:cat>
          <c:val>
            <c:numRef>
              <c:f>'Análisis Profundo'!$B$27:$B$36</c:f>
              <c:numCache>
                <c:formatCode>\€#,##0.00</c:formatCode>
                <c:ptCount val="10"/>
                <c:pt idx="0">
                  <c:v>11896.52</c:v>
                </c:pt>
                <c:pt idx="1">
                  <c:v>11101.61999999999</c:v>
                </c:pt>
                <c:pt idx="2">
                  <c:v>8700</c:v>
                </c:pt>
                <c:pt idx="3">
                  <c:v>7799.9400000000005</c:v>
                </c:pt>
                <c:pt idx="4">
                  <c:v>5499.8700000000008</c:v>
                </c:pt>
                <c:pt idx="5">
                  <c:v>3269.1400000000003</c:v>
                </c:pt>
                <c:pt idx="6">
                  <c:v>2998.1800000000003</c:v>
                </c:pt>
                <c:pt idx="7">
                  <c:v>1564.6200000000001</c:v>
                </c:pt>
                <c:pt idx="8">
                  <c:v>1497.1799999999989</c:v>
                </c:pt>
                <c:pt idx="9">
                  <c:v>1386.0500000000002</c:v>
                </c:pt>
              </c:numCache>
            </c:numRef>
          </c:val>
          <c:extLst>
            <c:ext xmlns:c16="http://schemas.microsoft.com/office/drawing/2014/chart" uri="{C3380CC4-5D6E-409C-BE32-E72D297353CC}">
              <c16:uniqueId val="{00000000-46B5-47B8-8191-76EF8FF718A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Flujo de Caja Mensual 2025-2026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'Análisis Profundo'!$B$81</c:f>
              <c:strCache>
                <c:ptCount val="1"/>
                <c:pt idx="0">
                  <c:v>Ingresos (€)</c:v>
                </c:pt>
              </c:strCache>
            </c:strRef>
          </c:tx>
          <c:spPr>
            <a:ln w="28575" cap="rnd">
              <a:solidFill>
                <a:schemeClr val="accent1"/>
              </a:solidFill>
              <a:round/>
            </a:ln>
            <a:effectLst/>
          </c:spPr>
          <c:marker>
            <c:symbol val="none"/>
          </c:marker>
          <c:cat>
            <c:strRef>
              <c:f>'Análisis Profundo'!$A$82:$A$96</c:f>
              <c:strCache>
                <c:ptCount val="15"/>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strCache>
            </c:strRef>
          </c:cat>
          <c:val>
            <c:numRef>
              <c:f>'Análisis Profundo'!$B$82:$B$96</c:f>
              <c:numCache>
                <c:formatCode>\€#,##0.00</c:formatCode>
                <c:ptCount val="15"/>
                <c:pt idx="0">
                  <c:v>4246.2300000000005</c:v>
                </c:pt>
                <c:pt idx="1">
                  <c:v>4809.9799999999996</c:v>
                </c:pt>
                <c:pt idx="2">
                  <c:v>12459.18</c:v>
                </c:pt>
                <c:pt idx="3">
                  <c:v>2434.6999999999998</c:v>
                </c:pt>
                <c:pt idx="4">
                  <c:v>3836.9100000000003</c:v>
                </c:pt>
                <c:pt idx="5">
                  <c:v>4064.49</c:v>
                </c:pt>
                <c:pt idx="6">
                  <c:v>-1497.9649999999999</c:v>
                </c:pt>
                <c:pt idx="7">
                  <c:v>4107.8899999999994</c:v>
                </c:pt>
                <c:pt idx="8">
                  <c:v>2546.9599999999996</c:v>
                </c:pt>
                <c:pt idx="9">
                  <c:v>7870.04</c:v>
                </c:pt>
                <c:pt idx="10">
                  <c:v>2632.8399999999997</c:v>
                </c:pt>
                <c:pt idx="11">
                  <c:v>4040.5799999999995</c:v>
                </c:pt>
                <c:pt idx="12">
                  <c:v>4039.7000000000003</c:v>
                </c:pt>
                <c:pt idx="13">
                  <c:v>2314.0300000000002</c:v>
                </c:pt>
                <c:pt idx="14">
                  <c:v>264.41000000000003</c:v>
                </c:pt>
              </c:numCache>
            </c:numRef>
          </c:val>
          <c:smooth val="0"/>
          <c:extLst>
            <c:ext xmlns:c16="http://schemas.microsoft.com/office/drawing/2014/chart" uri="{C3380CC4-5D6E-409C-BE32-E72D297353CC}">
              <c16:uniqueId val="{00000000-D361-42E3-AE3C-B269DC38C7A1}"/>
            </c:ext>
          </c:extLst>
        </c:ser>
        <c:ser>
          <c:idx val="1"/>
          <c:order val="1"/>
          <c:tx>
            <c:strRef>
              <c:f>'Análisis Profundo'!$C$81</c:f>
              <c:strCache>
                <c:ptCount val="1"/>
                <c:pt idx="0">
                  <c:v>Gastos (€)</c:v>
                </c:pt>
              </c:strCache>
            </c:strRef>
          </c:tx>
          <c:spPr>
            <a:ln w="28575" cap="rnd">
              <a:solidFill>
                <a:schemeClr val="accent2"/>
              </a:solidFill>
              <a:round/>
            </a:ln>
            <a:effectLst/>
          </c:spPr>
          <c:marker>
            <c:symbol val="none"/>
          </c:marker>
          <c:cat>
            <c:strRef>
              <c:f>'Análisis Profundo'!$A$82:$A$96</c:f>
              <c:strCache>
                <c:ptCount val="15"/>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strCache>
            </c:strRef>
          </c:cat>
          <c:val>
            <c:numRef>
              <c:f>'Análisis Profundo'!$C$82:$C$96</c:f>
              <c:numCache>
                <c:formatCode>\€#,##0.00</c:formatCode>
                <c:ptCount val="15"/>
                <c:pt idx="0">
                  <c:v>3814.7799999999997</c:v>
                </c:pt>
                <c:pt idx="1">
                  <c:v>2688.0299999999997</c:v>
                </c:pt>
                <c:pt idx="2">
                  <c:v>6751.5099999999957</c:v>
                </c:pt>
                <c:pt idx="3">
                  <c:v>2548.8600000000006</c:v>
                </c:pt>
                <c:pt idx="4">
                  <c:v>4476.9300000000012</c:v>
                </c:pt>
                <c:pt idx="5">
                  <c:v>5723.04</c:v>
                </c:pt>
                <c:pt idx="6">
                  <c:v>1514.18</c:v>
                </c:pt>
                <c:pt idx="7">
                  <c:v>5653.3700000000008</c:v>
                </c:pt>
                <c:pt idx="8">
                  <c:v>3769.0199999999991</c:v>
                </c:pt>
                <c:pt idx="9">
                  <c:v>7506.36</c:v>
                </c:pt>
                <c:pt idx="10">
                  <c:v>2856.1400000000003</c:v>
                </c:pt>
                <c:pt idx="11">
                  <c:v>3805.4199999999996</c:v>
                </c:pt>
                <c:pt idx="12">
                  <c:v>4295.0300000000007</c:v>
                </c:pt>
                <c:pt idx="13">
                  <c:v>3246.16</c:v>
                </c:pt>
                <c:pt idx="14">
                  <c:v>1336.3699999999997</c:v>
                </c:pt>
              </c:numCache>
            </c:numRef>
          </c:val>
          <c:smooth val="0"/>
          <c:extLst>
            <c:ext xmlns:c16="http://schemas.microsoft.com/office/drawing/2014/chart" uri="{C3380CC4-5D6E-409C-BE32-E72D297353CC}">
              <c16:uniqueId val="{00000001-D361-42E3-AE3C-B269DC38C7A1}"/>
            </c:ext>
          </c:extLst>
        </c:ser>
        <c:ser>
          <c:idx val="2"/>
          <c:order val="2"/>
          <c:tx>
            <c:strRef>
              <c:f>'Análisis Profundo'!$D$81</c:f>
              <c:strCache>
                <c:ptCount val="1"/>
                <c:pt idx="0">
                  <c:v>Neto (€)</c:v>
                </c:pt>
              </c:strCache>
            </c:strRef>
          </c:tx>
          <c:spPr>
            <a:ln w="28575" cap="rnd">
              <a:solidFill>
                <a:schemeClr val="accent3"/>
              </a:solidFill>
              <a:round/>
            </a:ln>
            <a:effectLst/>
          </c:spPr>
          <c:marker>
            <c:symbol val="none"/>
          </c:marker>
          <c:cat>
            <c:strRef>
              <c:f>'Análisis Profundo'!$A$82:$A$96</c:f>
              <c:strCache>
                <c:ptCount val="15"/>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strCache>
            </c:strRef>
          </c:cat>
          <c:val>
            <c:numRef>
              <c:f>'Análisis Profundo'!$D$82:$D$96</c:f>
              <c:numCache>
                <c:formatCode>\€#,##0.00</c:formatCode>
                <c:ptCount val="15"/>
                <c:pt idx="0">
                  <c:v>431.45000000000073</c:v>
                </c:pt>
                <c:pt idx="1">
                  <c:v>2121.9499999999998</c:v>
                </c:pt>
                <c:pt idx="2">
                  <c:v>5707.6700000000046</c:v>
                </c:pt>
                <c:pt idx="3">
                  <c:v>-114.16000000000076</c:v>
                </c:pt>
                <c:pt idx="4">
                  <c:v>-640.02000000000089</c:v>
                </c:pt>
                <c:pt idx="5">
                  <c:v>-1658.5500000000002</c:v>
                </c:pt>
                <c:pt idx="6">
                  <c:v>-3012.145</c:v>
                </c:pt>
                <c:pt idx="7">
                  <c:v>-1545.4800000000014</c:v>
                </c:pt>
                <c:pt idx="8">
                  <c:v>-1222.0599999999995</c:v>
                </c:pt>
                <c:pt idx="9">
                  <c:v>363.68000000000029</c:v>
                </c:pt>
                <c:pt idx="10">
                  <c:v>-223.30000000000064</c:v>
                </c:pt>
                <c:pt idx="11">
                  <c:v>235.15999999999985</c:v>
                </c:pt>
                <c:pt idx="12">
                  <c:v>-255.33000000000038</c:v>
                </c:pt>
                <c:pt idx="13">
                  <c:v>-932.12999999999965</c:v>
                </c:pt>
                <c:pt idx="14">
                  <c:v>-1071.9599999999996</c:v>
                </c:pt>
              </c:numCache>
            </c:numRef>
          </c:val>
          <c:smooth val="0"/>
          <c:extLst>
            <c:ext xmlns:c16="http://schemas.microsoft.com/office/drawing/2014/chart" uri="{C3380CC4-5D6E-409C-BE32-E72D297353CC}">
              <c16:uniqueId val="{00000002-D361-42E3-AE3C-B269DC38C7A1}"/>
            </c:ext>
          </c:extLst>
        </c:ser>
        <c:dLbls>
          <c:showLegendKey val="0"/>
          <c:showVal val="0"/>
          <c:showCatName val="0"/>
          <c:showSerName val="0"/>
          <c:showPercent val="0"/>
          <c:showBubbleSize val="0"/>
        </c:dLbls>
        <c:smooth val="0"/>
        <c:axId val="702818575"/>
        <c:axId val="702803215"/>
      </c:lineChart>
      <c:catAx>
        <c:axId val="7028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803215"/>
        <c:crosses val="autoZero"/>
        <c:auto val="1"/>
        <c:lblAlgn val="ctr"/>
        <c:lblOffset val="100"/>
        <c:noMultiLvlLbl val="0"/>
      </c:catAx>
      <c:valAx>
        <c:axId val="702803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81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5</xdr:col>
      <xdr:colOff>231961</xdr:colOff>
      <xdr:row>8</xdr:row>
      <xdr:rowOff>86621</xdr:rowOff>
    </xdr:from>
    <xdr:to>
      <xdr:col>11</xdr:col>
      <xdr:colOff>179741</xdr:colOff>
      <xdr:row>32</xdr:row>
      <xdr:rowOff>92336</xdr:rowOff>
    </xdr:to>
    <xdr:graphicFrame macro="">
      <xdr:nvGraphicFramePr>
        <xdr:cNvPr id="2" name="Chart 1">
          <a:extLst>
            <a:ext uri="{FF2B5EF4-FFF2-40B4-BE49-F238E27FC236}">
              <a16:creationId xmlns:a16="http://schemas.microsoft.com/office/drawing/2014/main" id="{3DC0FF20-D629-C9E0-5EB3-BE79D22CD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149712</xdr:colOff>
      <xdr:row>41</xdr:row>
      <xdr:rowOff>104666</xdr:rowOff>
    </xdr:from>
    <xdr:to>
      <xdr:col>19</xdr:col>
      <xdr:colOff>681586</xdr:colOff>
      <xdr:row>48</xdr:row>
      <xdr:rowOff>37765</xdr:rowOff>
    </xdr:to>
    <mc:AlternateContent xmlns:mc="http://schemas.openxmlformats.org/markup-compatibility/2006" xmlns:tsle="http://schemas.microsoft.com/office/drawing/2012/timeslicer">
      <mc:Choice Requires="tsle">
        <xdr:graphicFrame macro="">
          <xdr:nvGraphicFramePr>
            <xdr:cNvPr id="4" name="Fecha valor REAL">
              <a:extLst>
                <a:ext uri="{FF2B5EF4-FFF2-40B4-BE49-F238E27FC236}">
                  <a16:creationId xmlns:a16="http://schemas.microsoft.com/office/drawing/2014/main" id="{447E8C13-4CA9-F2E4-D35F-B2595BA00ED2}"/>
                </a:ext>
              </a:extLst>
            </xdr:cNvPr>
            <xdr:cNvGraphicFramePr/>
          </xdr:nvGraphicFramePr>
          <xdr:xfrm>
            <a:off x="0" y="0"/>
            <a:ext cx="0" cy="0"/>
          </xdr:xfrm>
          <a:graphic>
            <a:graphicData uri="http://schemas.microsoft.com/office/drawing/2012/timeslicer">
              <tsle:timeslicer name="Fecha valor REAL"/>
            </a:graphicData>
          </a:graphic>
        </xdr:graphicFrame>
      </mc:Choice>
      <mc:Fallback xmlns="">
        <xdr:sp macro="" textlink="">
          <xdr:nvSpPr>
            <xdr:cNvPr id="0" name=""/>
            <xdr:cNvSpPr>
              <a:spLocks noTextEdit="1"/>
            </xdr:cNvSpPr>
          </xdr:nvSpPr>
          <xdr:spPr>
            <a:xfrm>
              <a:off x="9697124" y="7453820"/>
              <a:ext cx="5782534" cy="11900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141867</xdr:colOff>
      <xdr:row>0</xdr:row>
      <xdr:rowOff>11206</xdr:rowOff>
    </xdr:from>
    <xdr:to>
      <xdr:col>22</xdr:col>
      <xdr:colOff>421005</xdr:colOff>
      <xdr:row>15</xdr:row>
      <xdr:rowOff>16921</xdr:rowOff>
    </xdr:to>
    <xdr:graphicFrame macro="">
      <xdr:nvGraphicFramePr>
        <xdr:cNvPr id="5" name="Chart 4">
          <a:extLst>
            <a:ext uri="{FF2B5EF4-FFF2-40B4-BE49-F238E27FC236}">
              <a16:creationId xmlns:a16="http://schemas.microsoft.com/office/drawing/2014/main" id="{2116ED37-858F-7857-5D69-F2D081313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322114</xdr:colOff>
      <xdr:row>15</xdr:row>
      <xdr:rowOff>11040</xdr:rowOff>
    </xdr:from>
    <xdr:to>
      <xdr:col>22</xdr:col>
      <xdr:colOff>91666</xdr:colOff>
      <xdr:row>38</xdr:row>
      <xdr:rowOff>134472</xdr:rowOff>
    </xdr:to>
    <xdr:graphicFrame macro="">
      <xdr:nvGraphicFramePr>
        <xdr:cNvPr id="6" name="Chart 5">
          <a:extLst>
            <a:ext uri="{FF2B5EF4-FFF2-40B4-BE49-F238E27FC236}">
              <a16:creationId xmlns:a16="http://schemas.microsoft.com/office/drawing/2014/main" id="{33EE53D6-E25F-7087-AAD6-7F275A60C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179294</xdr:colOff>
      <xdr:row>124</xdr:row>
      <xdr:rowOff>79561</xdr:rowOff>
    </xdr:from>
    <xdr:to>
      <xdr:col>13</xdr:col>
      <xdr:colOff>112059</xdr:colOff>
      <xdr:row>145</xdr:row>
      <xdr:rowOff>133350</xdr:rowOff>
    </xdr:to>
    <xdr:graphicFrame macro="">
      <xdr:nvGraphicFramePr>
        <xdr:cNvPr id="7" name="Chart 6">
          <a:extLst>
            <a:ext uri="{FF2B5EF4-FFF2-40B4-BE49-F238E27FC236}">
              <a16:creationId xmlns:a16="http://schemas.microsoft.com/office/drawing/2014/main" id="{08EC4074-AA16-2050-2B4F-ECEBAC446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526676</xdr:colOff>
      <xdr:row>0</xdr:row>
      <xdr:rowOff>14791</xdr:rowOff>
    </xdr:from>
    <xdr:to>
      <xdr:col>8</xdr:col>
      <xdr:colOff>249891</xdr:colOff>
      <xdr:row>7</xdr:row>
      <xdr:rowOff>135142</xdr:rowOff>
    </xdr:to>
    <mc:AlternateContent xmlns:mc="http://schemas.openxmlformats.org/markup-compatibility/2006" xmlns:tsle="http://schemas.microsoft.com/office/drawing/2012/timeslicer">
      <mc:Choice Requires="tsle">
        <xdr:graphicFrame macro="">
          <xdr:nvGraphicFramePr>
            <xdr:cNvPr id="3" name="Fecha Operación REAL">
              <a:extLst>
                <a:ext uri="{FF2B5EF4-FFF2-40B4-BE49-F238E27FC236}">
                  <a16:creationId xmlns:a16="http://schemas.microsoft.com/office/drawing/2014/main" id="{FB526188-D0C4-45FC-4493-37310E2FA98E}"/>
                </a:ext>
              </a:extLst>
            </xdr:cNvPr>
            <xdr:cNvGraphicFramePr/>
          </xdr:nvGraphicFramePr>
          <xdr:xfrm>
            <a:off x="0" y="0"/>
            <a:ext cx="0" cy="0"/>
          </xdr:xfrm>
          <a:graphic>
            <a:graphicData uri="http://schemas.microsoft.com/office/drawing/2012/timeslicer">
              <tsle:timeslicer name="Fecha Operación REAL"/>
            </a:graphicData>
          </a:graphic>
        </xdr:graphicFrame>
      </mc:Choice>
      <mc:Fallback xmlns="">
        <xdr:sp macro="" textlink="">
          <xdr:nvSpPr>
            <xdr:cNvPr id="0" name=""/>
            <xdr:cNvSpPr>
              <a:spLocks noTextEdit="1"/>
            </xdr:cNvSpPr>
          </xdr:nvSpPr>
          <xdr:spPr>
            <a:xfrm>
              <a:off x="3332629" y="14791"/>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531223</xdr:colOff>
      <xdr:row>14</xdr:row>
      <xdr:rowOff>130629</xdr:rowOff>
    </xdr:from>
    <xdr:to>
      <xdr:col>12</xdr:col>
      <xdr:colOff>291170</xdr:colOff>
      <xdr:row>28</xdr:row>
      <xdr:rowOff>151584</xdr:rowOff>
    </xdr:to>
    <mc:AlternateContent xmlns:mc="http://schemas.openxmlformats.org/markup-compatibility/2006" xmlns:a14="http://schemas.microsoft.com/office/drawing/2010/main">
      <mc:Choice Requires="a14">
        <xdr:graphicFrame macro="">
          <xdr:nvGraphicFramePr>
            <xdr:cNvPr id="2" name="Cuenta">
              <a:extLst>
                <a:ext uri="{FF2B5EF4-FFF2-40B4-BE49-F238E27FC236}">
                  <a16:creationId xmlns:a16="http://schemas.microsoft.com/office/drawing/2014/main" id="{ABC2A34B-A888-3E33-A798-A1BF4E29BDAF}"/>
                </a:ext>
              </a:extLst>
            </xdr:cNvPr>
            <xdr:cNvGraphicFramePr/>
          </xdr:nvGraphicFramePr>
          <xdr:xfrm>
            <a:off x="0" y="0"/>
            <a:ext cx="0" cy="0"/>
          </xdr:xfrm>
          <a:graphic>
            <a:graphicData uri="http://schemas.microsoft.com/office/drawing/2010/slicer">
              <sle:slicer xmlns:sle="http://schemas.microsoft.com/office/drawing/2010/slicer" name="Cuenta"/>
            </a:graphicData>
          </a:graphic>
        </xdr:graphicFrame>
      </mc:Choice>
      <mc:Fallback xmlns="">
        <xdr:sp macro="" textlink="">
          <xdr:nvSpPr>
            <xdr:cNvPr id="0" name=""/>
            <xdr:cNvSpPr>
              <a:spLocks noTextEdit="1"/>
            </xdr:cNvSpPr>
          </xdr:nvSpPr>
          <xdr:spPr>
            <a:xfrm>
              <a:off x="13915529" y="2640747"/>
              <a:ext cx="1834115" cy="253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530134</xdr:colOff>
      <xdr:row>0</xdr:row>
      <xdr:rowOff>127363</xdr:rowOff>
    </xdr:from>
    <xdr:to>
      <xdr:col>12</xdr:col>
      <xdr:colOff>271848</xdr:colOff>
      <xdr:row>14</xdr:row>
      <xdr:rowOff>133078</xdr:rowOff>
    </xdr:to>
    <mc:AlternateContent xmlns:mc="http://schemas.openxmlformats.org/markup-compatibility/2006" xmlns:a14="http://schemas.microsoft.com/office/drawing/2010/main">
      <mc:Choice Requires="a14">
        <xdr:graphicFrame macro="">
          <xdr:nvGraphicFramePr>
            <xdr:cNvPr id="3" name="Tipo">
              <a:extLst>
                <a:ext uri="{FF2B5EF4-FFF2-40B4-BE49-F238E27FC236}">
                  <a16:creationId xmlns:a16="http://schemas.microsoft.com/office/drawing/2014/main" id="{66079B2F-ECA9-207A-3E9F-7C2A08FDAABB}"/>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13914440" y="127363"/>
              <a:ext cx="1825407" cy="2531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0</xdr:rowOff>
    </xdr:from>
    <xdr:to>
      <xdr:col>8</xdr:col>
      <xdr:colOff>0</xdr:colOff>
      <xdr:row>25</xdr:row>
      <xdr:rowOff>0</xdr:rowOff>
    </xdr:to>
    <xdr:graphicFrame macro="">
      <xdr:nvGraphicFramePr>
        <xdr:cNvPr id="2" name="Chart 1">
          <a:extLst>
            <a:ext uri="{FF2B5EF4-FFF2-40B4-BE49-F238E27FC236}">
              <a16:creationId xmlns:a16="http://schemas.microsoft.com/office/drawing/2014/main" id="{1B9C8467-A7A5-B447-4EB1-5290006B6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11</xdr:row>
      <xdr:rowOff>0</xdr:rowOff>
    </xdr:from>
    <xdr:to>
      <xdr:col>16</xdr:col>
      <xdr:colOff>0</xdr:colOff>
      <xdr:row>25</xdr:row>
      <xdr:rowOff>0</xdr:rowOff>
    </xdr:to>
    <xdr:graphicFrame macro="">
      <xdr:nvGraphicFramePr>
        <xdr:cNvPr id="3" name="Chart 2">
          <a:extLst>
            <a:ext uri="{FF2B5EF4-FFF2-40B4-BE49-F238E27FC236}">
              <a16:creationId xmlns:a16="http://schemas.microsoft.com/office/drawing/2014/main" id="{0109CA03-2221-53EF-32C8-DD01E2F80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16</xdr:col>
      <xdr:colOff>0</xdr:colOff>
      <xdr:row>44</xdr:row>
      <xdr:rowOff>0</xdr:rowOff>
    </xdr:to>
    <xdr:graphicFrame macro="">
      <xdr:nvGraphicFramePr>
        <xdr:cNvPr id="4" name="Chart 3">
          <a:extLst>
            <a:ext uri="{FF2B5EF4-FFF2-40B4-BE49-F238E27FC236}">
              <a16:creationId xmlns:a16="http://schemas.microsoft.com/office/drawing/2014/main" id="{7769FCCC-706C-607C-4307-8177479FC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0</xdr:rowOff>
    </xdr:from>
    <xdr:to>
      <xdr:col>8</xdr:col>
      <xdr:colOff>0</xdr:colOff>
      <xdr:row>25</xdr:row>
      <xdr:rowOff>0</xdr:rowOff>
    </xdr:to>
    <xdr:graphicFrame macro="">
      <xdr:nvGraphicFramePr>
        <xdr:cNvPr id="5" name="Chart 4">
          <a:extLst>
            <a:ext uri="{FF2B5EF4-FFF2-40B4-BE49-F238E27FC236}">
              <a16:creationId xmlns:a16="http://schemas.microsoft.com/office/drawing/2014/main" id="{9D58D22D-FA50-EF99-014D-0505DD608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1171574</xdr:colOff>
      <xdr:row>11</xdr:row>
      <xdr:rowOff>0</xdr:rowOff>
    </xdr:from>
    <xdr:to>
      <xdr:col>15</xdr:col>
      <xdr:colOff>1171574</xdr:colOff>
      <xdr:row>25</xdr:row>
      <xdr:rowOff>0</xdr:rowOff>
    </xdr:to>
    <xdr:graphicFrame macro="">
      <xdr:nvGraphicFramePr>
        <xdr:cNvPr id="6" name="Chart 5">
          <a:extLst>
            <a:ext uri="{FF2B5EF4-FFF2-40B4-BE49-F238E27FC236}">
              <a16:creationId xmlns:a16="http://schemas.microsoft.com/office/drawing/2014/main" id="{B2F278BF-F7EE-97A2-E545-F16055798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27</xdr:row>
      <xdr:rowOff>0</xdr:rowOff>
    </xdr:from>
    <xdr:to>
      <xdr:col>16</xdr:col>
      <xdr:colOff>0</xdr:colOff>
      <xdr:row>44</xdr:row>
      <xdr:rowOff>0</xdr:rowOff>
    </xdr:to>
    <xdr:graphicFrame macro="">
      <xdr:nvGraphicFramePr>
        <xdr:cNvPr id="7" name="Chart 6">
          <a:extLst>
            <a:ext uri="{FF2B5EF4-FFF2-40B4-BE49-F238E27FC236}">
              <a16:creationId xmlns:a16="http://schemas.microsoft.com/office/drawing/2014/main" id="{29FB7B89-A712-D03E-CE2D-E7A2ACBF1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xdr:row>
      <xdr:rowOff>0</xdr:rowOff>
    </xdr:from>
    <xdr:to>
      <xdr:col>8</xdr:col>
      <xdr:colOff>0</xdr:colOff>
      <xdr:row>25</xdr:row>
      <xdr:rowOff>0</xdr:rowOff>
    </xdr:to>
    <xdr:graphicFrame macro="">
      <xdr:nvGraphicFramePr>
        <xdr:cNvPr id="8" name="Chart 7">
          <a:extLst>
            <a:ext uri="{FF2B5EF4-FFF2-40B4-BE49-F238E27FC236}">
              <a16:creationId xmlns:a16="http://schemas.microsoft.com/office/drawing/2014/main" id="{386B4D65-BF27-535F-9E16-B0139B47F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1171574</xdr:colOff>
      <xdr:row>11</xdr:row>
      <xdr:rowOff>0</xdr:rowOff>
    </xdr:from>
    <xdr:to>
      <xdr:col>15</xdr:col>
      <xdr:colOff>1171574</xdr:colOff>
      <xdr:row>25</xdr:row>
      <xdr:rowOff>0</xdr:rowOff>
    </xdr:to>
    <xdr:graphicFrame macro="">
      <xdr:nvGraphicFramePr>
        <xdr:cNvPr id="9" name="Chart 8">
          <a:extLst>
            <a:ext uri="{FF2B5EF4-FFF2-40B4-BE49-F238E27FC236}">
              <a16:creationId xmlns:a16="http://schemas.microsoft.com/office/drawing/2014/main" id="{917C5651-19B7-F1EA-3F75-2995762F6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27</xdr:row>
      <xdr:rowOff>0</xdr:rowOff>
    </xdr:from>
    <xdr:to>
      <xdr:col>16</xdr:col>
      <xdr:colOff>0</xdr:colOff>
      <xdr:row>44</xdr:row>
      <xdr:rowOff>0</xdr:rowOff>
    </xdr:to>
    <xdr:graphicFrame macro="">
      <xdr:nvGraphicFramePr>
        <xdr:cNvPr id="10" name="Chart 9">
          <a:extLst>
            <a:ext uri="{FF2B5EF4-FFF2-40B4-BE49-F238E27FC236}">
              <a16:creationId xmlns:a16="http://schemas.microsoft.com/office/drawing/2014/main" id="{2212AEEA-3AC2-CC54-4216-FEFF374C8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11</xdr:row>
      <xdr:rowOff>0</xdr:rowOff>
    </xdr:from>
    <xdr:to>
      <xdr:col>8</xdr:col>
      <xdr:colOff>0</xdr:colOff>
      <xdr:row>25</xdr:row>
      <xdr:rowOff>0</xdr:rowOff>
    </xdr:to>
    <xdr:graphicFrame macro="">
      <xdr:nvGraphicFramePr>
        <xdr:cNvPr id="11" name="Chart 10">
          <a:extLst>
            <a:ext uri="{FF2B5EF4-FFF2-40B4-BE49-F238E27FC236}">
              <a16:creationId xmlns:a16="http://schemas.microsoft.com/office/drawing/2014/main" id="{6F230F11-B923-0890-F80D-3A0649810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1171574</xdr:colOff>
      <xdr:row>11</xdr:row>
      <xdr:rowOff>0</xdr:rowOff>
    </xdr:from>
    <xdr:to>
      <xdr:col>15</xdr:col>
      <xdr:colOff>1171574</xdr:colOff>
      <xdr:row>25</xdr:row>
      <xdr:rowOff>0</xdr:rowOff>
    </xdr:to>
    <xdr:graphicFrame macro="">
      <xdr:nvGraphicFramePr>
        <xdr:cNvPr id="12" name="Chart 11">
          <a:extLst>
            <a:ext uri="{FF2B5EF4-FFF2-40B4-BE49-F238E27FC236}">
              <a16:creationId xmlns:a16="http://schemas.microsoft.com/office/drawing/2014/main" id="{A9989FE9-6211-58B8-228E-4048FF274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27</xdr:row>
      <xdr:rowOff>0</xdr:rowOff>
    </xdr:from>
    <xdr:to>
      <xdr:col>16</xdr:col>
      <xdr:colOff>0</xdr:colOff>
      <xdr:row>44</xdr:row>
      <xdr:rowOff>0</xdr:rowOff>
    </xdr:to>
    <xdr:graphicFrame macro="">
      <xdr:nvGraphicFramePr>
        <xdr:cNvPr id="13" name="Chart 12">
          <a:extLst>
            <a:ext uri="{FF2B5EF4-FFF2-40B4-BE49-F238E27FC236}">
              <a16:creationId xmlns:a16="http://schemas.microsoft.com/office/drawing/2014/main" id="{7290010A-3B93-9A6C-00BF-1A36EAA2B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123825</xdr:colOff>
      <xdr:row>21</xdr:row>
      <xdr:rowOff>161925</xdr:rowOff>
    </xdr:to>
    <xdr:graphicFrame macro="">
      <xdr:nvGraphicFramePr>
        <xdr:cNvPr id="4" name="Chart 3">
          <a:extLst>
            <a:ext uri="{FF2B5EF4-FFF2-40B4-BE49-F238E27FC236}">
              <a16:creationId xmlns:a16="http://schemas.microsoft.com/office/drawing/2014/main" id="{11131ABD-CDD4-1F6D-C5D5-F7CE6F2B9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15</xdr:col>
      <xdr:colOff>149225</xdr:colOff>
      <xdr:row>42</xdr:row>
      <xdr:rowOff>53975</xdr:rowOff>
    </xdr:to>
    <xdr:graphicFrame macro="">
      <xdr:nvGraphicFramePr>
        <xdr:cNvPr id="5" name="Chart 4">
          <a:extLst>
            <a:ext uri="{FF2B5EF4-FFF2-40B4-BE49-F238E27FC236}">
              <a16:creationId xmlns:a16="http://schemas.microsoft.com/office/drawing/2014/main" id="{77455E88-2204-946C-C5B4-1EE5A25F9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as Perez" refreshedDate="46118.394909953706" createdVersion="8" refreshedVersion="8" minRefreshableVersion="3" recordCount="3987" xr:uid="{758EFA92-ECF8-4E73-A2BC-1A31D96315BC}">
  <cacheSource type="worksheet">
    <worksheetSource name="Gastos"/>
  </cacheSource>
  <cacheFields count="16">
    <cacheField name="Cuenta" numFmtId="0">
      <sharedItems containsBlank="1" count="5">
        <s v="Cristina"/>
        <s v="Cuentas"/>
        <s v="Nomina"/>
        <s v="Crédito"/>
        <m u="1"/>
      </sharedItems>
    </cacheField>
    <cacheField name="Fecha Operación" numFmtId="165">
      <sharedItems containsDate="1" containsMixedTypes="1" minDate="2023-01-08T00:00:00" maxDate="2026-12-04T00:00:00"/>
    </cacheField>
    <cacheField name="Fecha Operación REAL" numFmtId="14">
      <sharedItems containsSemiMixedTypes="0" containsNonDate="0" containsDate="1" containsString="0" minDate="2023-06-14T00:00:00" maxDate="2026-04-07T00:00:00" count="663">
        <d v="2026-04-06T00:00:00"/>
        <d v="2026-04-02T00:00:00"/>
        <d v="2026-04-01T00:00:00"/>
        <d v="2026-03-31T00:00:00"/>
        <d v="2026-03-30T00:00:00"/>
        <d v="2026-03-27T00:00:00"/>
        <d v="2026-03-26T00:00:00"/>
        <d v="2026-03-25T00:00:00"/>
        <d v="2026-03-24T00:00:00"/>
        <d v="2026-03-23T00:00:00"/>
        <d v="2026-03-20T00:00:00"/>
        <d v="2026-03-19T00:00:00"/>
        <d v="2026-03-17T00:00:00"/>
        <d v="2026-03-16T00:00:00"/>
        <d v="2026-03-13T00:00:00"/>
        <d v="2026-03-12T00:00:00"/>
        <d v="2026-03-11T00:00:00"/>
        <d v="2026-03-10T00:00:00"/>
        <d v="2026-03-09T00:00:00"/>
        <d v="2026-03-06T00:00:00"/>
        <d v="2026-03-05T00:00:00"/>
        <d v="2026-03-04T00:00:00"/>
        <d v="2026-03-03T00:00:00"/>
        <d v="2026-03-02T00:00:00"/>
        <d v="2026-02-27T00:00:00"/>
        <d v="2026-02-25T00:00:00"/>
        <d v="2026-02-24T00:00:00"/>
        <d v="2026-02-23T00:00:00"/>
        <d v="2026-02-20T00:00:00"/>
        <d v="2026-02-19T00:00:00"/>
        <d v="2026-02-18T00:00:00"/>
        <d v="2026-02-17T00:00:00"/>
        <d v="2026-02-16T00:00:00"/>
        <d v="2026-02-13T00:00:00"/>
        <d v="2026-02-12T00:00:00"/>
        <d v="2026-02-11T00:00:00"/>
        <d v="2026-02-10T00:00:00"/>
        <d v="2026-02-09T00:00:00"/>
        <d v="2026-02-06T00:00:00"/>
        <d v="2026-02-05T00:00:00"/>
        <d v="2026-02-04T00:00:00"/>
        <d v="2026-02-03T00:00:00"/>
        <d v="2026-02-02T00:00:00"/>
        <d v="2026-01-30T00:00:00"/>
        <d v="2026-01-29T00:00:00"/>
        <d v="2026-01-28T00:00:00"/>
        <d v="2026-01-27T00:00:00"/>
        <d v="2026-01-26T00:00:00"/>
        <d v="2026-01-23T00:00:00"/>
        <d v="2026-01-22T00:00:00"/>
        <d v="2026-01-21T00:00:00"/>
        <d v="2026-01-20T00:00:00"/>
        <d v="2026-01-19T00:00:00"/>
        <d v="2026-01-16T00:00:00"/>
        <d v="2026-01-15T00:00:00"/>
        <d v="2026-01-14T00:00:00"/>
        <d v="2026-01-13T00:00:00"/>
        <d v="2026-01-12T00:00:00"/>
        <d v="2026-01-09T00:00:00"/>
        <d v="2026-01-08T00:00:00"/>
        <d v="2026-01-07T00:00:00"/>
        <d v="2026-01-05T00:00:00"/>
        <d v="2026-01-02T00:00:00"/>
        <d v="2025-12-31T00:00:00"/>
        <d v="2025-12-30T00:00:00"/>
        <d v="2025-12-29T00:00:00"/>
        <d v="2025-12-26T00:00:00"/>
        <d v="2025-12-24T00:00:00"/>
        <d v="2025-12-23T00:00:00"/>
        <d v="2025-12-22T00:00:00"/>
        <d v="2025-12-19T00:00:00"/>
        <d v="2025-12-18T00:00:00"/>
        <d v="2025-12-17T00:00:00"/>
        <d v="2025-12-16T00:00:00"/>
        <d v="2025-12-15T00:00:00"/>
        <d v="2025-12-12T00:00:00"/>
        <d v="2025-12-09T00:00:00"/>
        <d v="2025-12-05T00:00:00"/>
        <d v="2025-12-04T00:00:00"/>
        <d v="2025-12-03T00:00:00"/>
        <d v="2025-12-02T00:00:00"/>
        <d v="2025-12-01T00:00:00"/>
        <d v="2025-11-28T00:00:00"/>
        <d v="2025-11-27T00:00:00"/>
        <d v="2025-11-25T00:00:00"/>
        <d v="2025-11-24T00:00:00"/>
        <d v="2025-11-21T00:00:00"/>
        <d v="2025-11-20T00:00:00"/>
        <d v="2025-11-19T00:00:00"/>
        <d v="2025-11-18T00:00:00"/>
        <d v="2025-11-17T00:00:00"/>
        <d v="2025-11-14T00:00:00"/>
        <d v="2025-11-13T00:00:00"/>
        <d v="2025-11-12T00:00:00"/>
        <d v="2025-11-11T00:00:00"/>
        <d v="2025-11-10T00:00:00"/>
        <d v="2025-11-07T00:00:00"/>
        <d v="2025-11-06T00:00:00"/>
        <d v="2025-11-05T00:00:00"/>
        <d v="2025-11-04T00:00:00"/>
        <d v="2025-11-03T00:00:00"/>
        <d v="2025-10-31T00:00:00"/>
        <d v="2025-10-30T00:00:00"/>
        <d v="2025-10-29T00:00:00"/>
        <d v="2025-10-28T00:00:00"/>
        <d v="2025-10-27T00:00:00"/>
        <d v="2025-10-24T00:00:00"/>
        <d v="2025-10-23T00:00:00"/>
        <d v="2025-10-22T00:00:00"/>
        <d v="2025-10-21T00:00:00"/>
        <d v="2025-10-20T00:00:00"/>
        <d v="2025-10-17T00:00:00"/>
        <d v="2025-10-16T00:00:00"/>
        <d v="2025-10-15T00:00:00"/>
        <d v="2025-10-14T00:00:00"/>
        <d v="2025-10-13T00:00:00"/>
        <d v="2025-10-10T00:00:00"/>
        <d v="2025-10-09T00:00:00"/>
        <d v="2025-10-08T00:00:00"/>
        <d v="2025-10-07T00:00:00"/>
        <d v="2025-10-06T00:00:00"/>
        <d v="2025-10-03T00:00:00"/>
        <d v="2025-10-02T00:00:00"/>
        <d v="2025-10-01T00:00:00"/>
        <d v="2025-09-30T00:00:00"/>
        <d v="2025-09-29T00:00:00"/>
        <d v="2025-09-26T00:00:00"/>
        <d v="2025-09-25T00:00:00"/>
        <d v="2025-09-24T00:00:00"/>
        <d v="2025-09-23T00:00:00"/>
        <d v="2025-09-22T00:00:00"/>
        <d v="2025-09-19T00:00:00"/>
        <d v="2025-09-18T00:00:00"/>
        <d v="2025-09-17T00:00:00"/>
        <d v="2025-09-16T00:00:00"/>
        <d v="2025-09-15T00:00:00"/>
        <d v="2025-09-12T00:00:00"/>
        <d v="2025-09-11T00:00:00"/>
        <d v="2025-09-10T00:00:00"/>
        <d v="2025-09-09T00:00:00"/>
        <d v="2025-09-08T00:00:00"/>
        <d v="2025-09-05T00:00:00"/>
        <d v="2025-09-04T00:00:00"/>
        <d v="2025-09-03T00:00:00"/>
        <d v="2025-09-02T00:00:00"/>
        <d v="2025-09-01T00:00:00"/>
        <d v="2025-08-29T00:00:00"/>
        <d v="2025-08-27T00:00:00"/>
        <d v="2025-08-26T00:00:00"/>
        <d v="2025-08-25T00:00:00"/>
        <d v="2025-08-22T00:00:00"/>
        <d v="2025-08-21T00:00:00"/>
        <d v="2025-08-19T00:00:00"/>
        <d v="2025-08-18T00:00:00"/>
        <d v="2025-08-14T00:00:00"/>
        <d v="2025-08-13T00:00:00"/>
        <d v="2025-08-12T00:00:00"/>
        <d v="2025-08-11T00:00:00"/>
        <d v="2025-08-08T00:00:00"/>
        <d v="2025-08-07T00:00:00"/>
        <d v="2025-08-06T00:00:00"/>
        <d v="2025-08-05T00:00:00"/>
        <d v="2025-08-04T00:00:00"/>
        <d v="2025-08-01T00:00:00"/>
        <d v="2025-07-31T00:00:00"/>
        <d v="2025-07-30T00:00:00"/>
        <d v="2025-07-29T00:00:00"/>
        <d v="2025-07-28T00:00:00"/>
        <d v="2025-07-24T00:00:00"/>
        <d v="2025-07-23T00:00:00"/>
        <d v="2025-07-22T00:00:00"/>
        <d v="2025-07-21T00:00:00"/>
        <d v="2025-07-18T00:00:00"/>
        <d v="2025-07-17T00:00:00"/>
        <d v="2025-07-16T00:00:00"/>
        <d v="2025-07-15T00:00:00"/>
        <d v="2025-07-14T00:00:00"/>
        <d v="2025-07-11T00:00:00"/>
        <d v="2025-07-09T00:00:00"/>
        <d v="2025-07-08T00:00:00"/>
        <d v="2025-07-07T00:00:00"/>
        <d v="2025-07-04T00:00:00"/>
        <d v="2025-07-03T00:00:00"/>
        <d v="2025-07-02T00:00:00"/>
        <d v="2025-07-01T00:00:00"/>
        <d v="2025-02-01T00:00:00"/>
        <d v="2025-06-30T00:00:00"/>
        <d v="2025-06-27T00:00:00"/>
        <d v="2025-06-25T00:00:00"/>
        <d v="2025-06-24T00:00:00"/>
        <d v="2025-06-23T00:00:00"/>
        <d v="2025-06-20T00:00:00"/>
        <d v="2025-06-19T00:00:00"/>
        <d v="2025-06-18T00:00:00"/>
        <d v="2025-06-16T00:00:00"/>
        <d v="2025-06-17T00:00:00"/>
        <d v="2025-06-13T00:00:00"/>
        <d v="2025-06-11T00:00:00"/>
        <d v="2025-06-10T00:00:00"/>
        <d v="2025-06-09T00:00:00"/>
        <d v="2025-06-06T00:00:00"/>
        <d v="2025-06-05T00:00:00"/>
        <d v="2025-06-04T00:00:00"/>
        <d v="2025-06-03T00:00:00"/>
        <d v="2025-06-02T00:00:00"/>
        <d v="2025-05-30T00:00:00"/>
        <d v="2025-05-29T00:00:00"/>
        <d v="2025-05-28T00:00:00"/>
        <d v="2025-05-27T00:00:00"/>
        <d v="2025-05-26T00:00:00"/>
        <d v="2025-05-23T00:00:00"/>
        <d v="2025-05-22T00:00:00"/>
        <d v="2025-05-19T00:00:00"/>
        <d v="2025-05-16T00:00:00"/>
        <d v="2025-05-15T00:00:00"/>
        <d v="2025-05-14T00:00:00"/>
        <d v="2025-05-13T00:00:00"/>
        <d v="2025-05-12T00:00:00"/>
        <d v="2025-05-09T00:00:00"/>
        <d v="2025-05-08T00:00:00"/>
        <d v="2025-05-07T00:00:00"/>
        <d v="2025-05-06T00:00:00"/>
        <d v="2025-05-05T00:00:00"/>
        <d v="2025-05-02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1T00:00:00"/>
        <d v="2025-04-10T00:00:00"/>
        <d v="2025-04-09T00:00:00"/>
        <d v="2025-04-08T00:00:00"/>
        <d v="2025-04-07T00:00:00"/>
        <d v="2025-04-04T00:00:00"/>
        <d v="2025-04-03T00:00:00"/>
        <d v="2025-04-02T00:00:00"/>
        <d v="2025-04-01T00:00:00"/>
        <d v="2025-03-31T00:00:00"/>
        <d v="2025-03-28T00:00:00"/>
        <d v="2025-03-27T00:00:00"/>
        <d v="2025-03-26T00:00:00"/>
        <d v="2025-03-25T00:00:00"/>
        <d v="2025-03-24T00:00:00"/>
        <d v="2025-03-21T00:00:00"/>
        <d v="2025-03-20T00:00:00"/>
        <d v="2025-03-19T00:00:00"/>
        <d v="2025-03-18T00:00:00"/>
        <d v="2025-03-17T00:00:00"/>
        <d v="2025-03-14T00:00:00"/>
        <d v="2025-03-13T00:00:00"/>
        <d v="2025-03-12T00:00:00"/>
        <d v="2025-03-11T00:00:00"/>
        <d v="2025-03-10T00:00:00"/>
        <d v="2025-03-07T00:00:00"/>
        <d v="2025-03-06T00:00:00"/>
        <d v="2025-03-05T00:00:00"/>
        <d v="2025-03-04T00:00:00"/>
        <d v="2025-03-03T00:00:00"/>
        <d v="2025-02-28T00:00:00"/>
        <d v="2025-02-27T00:00:00"/>
        <d v="2025-02-26T00:00:00"/>
        <d v="2025-02-25T00:00:00"/>
        <d v="2025-02-24T00:00:00"/>
        <d v="2025-02-21T00:00:00"/>
        <d v="2025-02-20T00:00:00"/>
        <d v="2025-02-18T00:00:00"/>
        <d v="2025-02-19T00:00:00"/>
        <d v="2025-02-17T00:00:00"/>
        <d v="2025-02-14T00:00:00"/>
        <d v="2025-02-13T00:00:00"/>
        <d v="2025-02-12T00:00:00"/>
        <d v="2025-02-11T00:00:00"/>
        <d v="2025-02-10T00:00:00"/>
        <d v="2025-02-07T00:00:00"/>
        <d v="2025-02-06T00:00:00"/>
        <d v="2025-02-05T00:00:00"/>
        <d v="2025-02-04T00:00:00"/>
        <d v="2025-02-03T00:00:00"/>
        <d v="2025-01-31T00:00:00"/>
        <d v="2025-01-30T00:00:00"/>
        <d v="2025-01-27T00:00:00"/>
        <d v="2025-01-24T00:00:00"/>
        <d v="2025-01-22T00:00:00"/>
        <d v="2025-01-23T00:00:00"/>
        <d v="2025-01-21T00:00:00"/>
        <d v="2025-01-20T00:00:00"/>
        <d v="2025-01-17T00:00:00"/>
        <d v="2025-01-16T00:00:00"/>
        <d v="2025-01-15T00:00:00"/>
        <d v="2025-01-14T00:00:00"/>
        <d v="2025-01-13T00:00:00"/>
        <d v="2025-01-10T00:00:00"/>
        <d v="2025-01-09T00:00:00"/>
        <d v="2025-01-08T00:00:00"/>
        <d v="2025-01-07T00:00:00"/>
        <d v="2025-01-03T00:00:00"/>
        <d v="2025-01-02T00:00:00"/>
        <d v="2024-12-31T00:00:00"/>
        <d v="2024-12-30T00:00:00"/>
        <d v="2024-12-27T00:00:00"/>
        <d v="2024-12-26T00:00:00"/>
        <d v="2024-12-24T00:00:00"/>
        <d v="2024-12-23T00:00:00"/>
        <d v="2024-12-20T00:00:00"/>
        <d v="2024-12-19T00:00:00"/>
        <d v="2024-12-18T00:00:00"/>
        <d v="2024-12-17T00:00:00"/>
        <d v="2024-12-16T00:00:00"/>
        <d v="2024-12-13T00:00:00"/>
        <d v="2024-12-12T00:00:00"/>
        <d v="2024-12-11T00:00:00"/>
        <d v="2024-12-10T00:00:00"/>
        <d v="2024-12-09T00:00:00"/>
        <d v="2024-12-05T00:00:00"/>
        <d v="2024-12-04T00:00:00"/>
        <d v="2024-12-03T00:00:00"/>
        <d v="2024-12-02T00:00:00"/>
        <d v="2024-11-29T00:00:00"/>
        <d v="2024-11-28T00:00:00"/>
        <d v="2024-11-27T00:00:00"/>
        <d v="2024-11-26T00:00:00"/>
        <d v="2024-11-25T00:00:00"/>
        <d v="2024-11-22T00:00:00"/>
        <d v="2024-11-21T00:00:00"/>
        <d v="2024-11-20T00:00:00"/>
        <d v="2024-11-19T00:00:00"/>
        <d v="2024-11-18T00:00:00"/>
        <d v="2024-11-15T00:00:00"/>
        <d v="2024-11-13T00:00:00"/>
        <d v="2024-11-11T00:00:00"/>
        <d v="2024-11-08T00:00:00"/>
        <d v="2024-11-06T00:00:00"/>
        <d v="2024-11-05T00:00:00"/>
        <d v="2024-11-04T00:00:00"/>
        <d v="2024-11-01T00:00:00"/>
        <d v="2024-10-31T00:00:00"/>
        <d v="2024-10-30T00:00:00"/>
        <d v="2024-10-29T00:00:00"/>
        <d v="2024-10-28T00:00:00"/>
        <d v="2024-10-25T00:00:00"/>
        <d v="2024-10-24T00:00:00"/>
        <d v="2024-10-23T00:00:00"/>
        <d v="2024-10-22T00:00:00"/>
        <d v="2024-10-21T00:00:00"/>
        <d v="2024-10-17T00:00:00"/>
        <d v="2024-10-16T00:00:00"/>
        <d v="2024-10-15T00:00:00"/>
        <d v="2024-10-14T00:00:00"/>
        <d v="2024-10-11T00:00:00"/>
        <d v="2024-10-10T00:00:00"/>
        <d v="2024-10-08T00:00:00"/>
        <d v="2024-10-07T00:00:00"/>
        <d v="2024-10-04T00:00:00"/>
        <d v="2024-10-03T00:00:00"/>
        <d v="2024-10-02T00:00:00"/>
        <d v="2024-10-01T00:00:00"/>
        <d v="2024-09-30T00:00:00"/>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5-09T00:00:00"/>
        <d v="2024-09-05T00:00:00"/>
        <d v="2024-04-09T00:00:00"/>
        <d v="2024-09-04T00:00:00"/>
        <d v="2024-03-09T00:00:00"/>
        <d v="2024-09-03T00:00:00"/>
        <d v="2024-09-02T00:00:00"/>
        <d v="2024-08-30T00:00:00"/>
        <d v="2024-08-29T00:00:00"/>
        <d v="2024-08-27T00:00:00"/>
        <d v="2024-08-26T00:00:00"/>
        <d v="2024-08-23T00:00:00"/>
        <d v="2024-08-22T00:00:00"/>
        <d v="2024-08-21T00:00:00"/>
        <d v="2024-08-20T00:00:00"/>
        <d v="2024-08-19T00:00:00"/>
        <d v="2024-08-16T00:00:00"/>
        <d v="2024-08-14T00:00:00"/>
        <d v="2024-08-13T00:00:00"/>
        <d v="2024-08-12T00:00:00"/>
        <d v="2024-08-09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7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7T00:00:00"/>
        <d v="2024-06-14T00:00:00"/>
        <d v="2024-06-13T00:00:00"/>
        <d v="2024-06-12T00:00:00"/>
        <d v="2024-06-11T00:00:00"/>
        <d v="2024-06-10T00:00:00"/>
        <d v="2024-06-07T00:00:00"/>
        <d v="2024-06-06T00:00:00"/>
        <d v="2024-06-05T00:00:00"/>
        <d v="2024-06-04T00:00:00"/>
        <d v="2024-06-03T00:00:00"/>
        <d v="2024-05-30T00:00:00"/>
        <d v="2024-05-31T00:00:00"/>
        <d v="2024-05-28T00:00:00"/>
        <d v="2024-05-27T00:00:00"/>
        <d v="2024-05-24T00:00:00"/>
        <d v="2024-05-23T00:00:00"/>
        <d v="2024-05-22T00:00:00"/>
        <d v="2024-05-21T00:00:00"/>
        <d v="2024-05-20T00:00:00"/>
        <d v="2024-05-17T00:00:00"/>
        <d v="2024-05-16T00:00:00"/>
        <d v="2024-05-15T00:00:00"/>
        <d v="2024-05-14T00:00:00"/>
        <d v="2024-05-13T00:00:00"/>
        <d v="2024-05-10T00:00:00"/>
        <d v="2024-05-08T00:00:00"/>
        <d v="2024-05-07T00:00:00"/>
        <d v="2024-05-06T00:00:00"/>
        <d v="2024-05-03T00:00:00"/>
        <d v="2024-02-03T00:00:00"/>
        <d v="2024-05-02T00:00:00"/>
        <d v="2024-04-30T00:00:00"/>
        <d v="2024-04-29T00:00:00"/>
        <d v="2024-04-26T00:00:00"/>
        <d v="2024-04-25T00:00:00"/>
        <d v="2024-04-24T00:00:00"/>
        <d v="2024-04-23T00:00:00"/>
        <d v="2024-04-22T00:00:00"/>
        <d v="2024-04-19T00:00:00"/>
        <d v="2024-04-18T00:00:00"/>
        <d v="2024-04-17T00:00:00"/>
        <d v="2024-04-15T00:00:00"/>
        <d v="2024-04-12T00:00:00"/>
        <d v="2024-04-11T00:00:00"/>
        <d v="2024-04-10T00:00:00"/>
        <d v="2024-04-08T00:00:00"/>
        <d v="2024-04-04T00:00:00"/>
        <d v="2024-04-03T00:00:00"/>
        <d v="2024-04-02T00:00:00"/>
        <d v="2024-04-01T00:00:00"/>
        <d v="2024-03-28T00:00:00"/>
        <d v="2024-03-27T00:00:00"/>
        <d v="2024-03-25T00:00:00"/>
        <d v="2024-03-22T00:00:00"/>
        <d v="2024-03-21T00:00:00"/>
        <d v="2024-03-20T00:00:00"/>
        <d v="2024-03-19T00:00:00"/>
        <d v="2024-03-18T00:00:00"/>
        <d v="2024-03-15T00:00:00"/>
        <d v="2024-03-13T00:00:00"/>
        <d v="2024-03-12T00:00:00"/>
        <d v="2024-03-11T00:00:00"/>
        <d v="2024-03-08T00:00:00"/>
        <d v="2024-03-07T00:00:00"/>
        <d v="2024-03-06T00:00:00"/>
        <d v="2024-03-05T00:00:00"/>
        <d v="2024-03-04T00:00:00"/>
        <d v="2024-03-01T00:00:00"/>
        <d v="2024-02-29T00:00:00"/>
        <d v="2024-02-28T00:00:00"/>
        <d v="2024-02-27T00:00:00"/>
        <d v="2024-02-26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19T00:00:00"/>
        <d v="2024-01-18T00:00:00"/>
        <d v="2024-01-16T00:00:00"/>
        <d v="2024-01-15T00:00:00"/>
        <d v="2024-01-12T00:00:00"/>
        <d v="2024-01-10T00:00:00"/>
        <d v="2024-01-09T00:00:00"/>
        <d v="2024-01-08T00:00:00"/>
        <d v="2024-01-05T00:00:00"/>
        <d v="2024-01-04T00:00:00"/>
        <d v="2024-01-03T00:00:00"/>
        <d v="2024-01-02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7T00:00:00"/>
        <d v="2023-12-05T00:00:00"/>
        <d v="2023-12-04T00:00:00"/>
        <d v="2023-12-01T00:00:00"/>
        <d v="2023-11-30T00:00:00"/>
        <d v="2023-11-29T00:00:00"/>
        <d v="2023-11-28T00:00:00"/>
        <d v="2023-11-27T00:00:00"/>
        <d v="2023-11-24T00:00:00"/>
        <d v="2023-11-23T00:00:00"/>
        <d v="2023-11-22T00:00:00"/>
        <d v="2023-11-21T00:00:00"/>
        <d v="2023-11-20T00:00:00"/>
        <d v="2023-11-17T00:00:00"/>
        <d v="2023-11-16T00:00:00"/>
        <d v="2023-11-15T00:00:00"/>
        <d v="2023-11-14T00:00:00"/>
        <d v="2023-11-13T00:00:00"/>
        <d v="2023-11-10T00:00:00"/>
        <d v="2023-11-09T00:00:00"/>
        <d v="2023-11-08T00:00:00"/>
        <d v="2023-11-07T00:00:00"/>
        <d v="2023-11-06T00:00:00"/>
        <d v="2023-11-03T00:00:00"/>
        <d v="2023-11-02T00:00:00"/>
        <d v="2023-10-31T00:00:00"/>
        <d v="2023-10-30T00:00:00"/>
        <d v="2023-10-27T00:00:00"/>
        <d v="2023-10-26T00:00:00"/>
        <d v="2023-10-25T00:00:00"/>
        <d v="2023-10-24T00:00:00"/>
        <d v="2023-10-23T00:00:00"/>
        <d v="2023-10-20T00:00:00"/>
        <d v="2023-10-19T00:00:00"/>
        <d v="2023-10-18T00:00:00"/>
        <d v="2023-10-17T00:00:00"/>
        <d v="2023-10-16T00:00:00"/>
        <d v="2023-10-13T00:00:00"/>
        <d v="2023-10-11T00:00:00"/>
        <d v="2023-10-10T00:00:00"/>
        <d v="2023-10-09T00:00:00"/>
        <d v="2023-10-06T00:00:00"/>
        <d v="2023-10-05T00:00:00"/>
        <d v="2023-10-04T00:00:00"/>
        <d v="2023-10-03T00:00:00"/>
        <d v="2023-10-02T00:00:00"/>
        <d v="2023-09-29T00:00:00"/>
        <d v="2023-09-28T00:00:00"/>
        <d v="2023-09-27T00:00:00"/>
        <d v="2023-09-26T00:00:00"/>
        <d v="2023-09-25T00:00:00"/>
        <d v="2023-09-22T00:00:00"/>
        <d v="2023-09-21T00:00:00"/>
        <d v="2023-09-20T00:00:00"/>
        <d v="2023-09-18T00:00:00"/>
        <d v="2023-09-15T00:00:00"/>
        <d v="2023-09-14T00:00:00"/>
        <d v="2023-09-13T00:00:00"/>
        <d v="2023-09-12T00:00:00"/>
        <d v="2023-09-11T00:00:00"/>
        <d v="2023-09-08T00:00:00"/>
        <d v="2023-09-07T00:00:00"/>
        <d v="2023-09-04T00:00:00"/>
        <d v="2023-09-01T00:00:00"/>
        <d v="2023-08-30T00:00:00"/>
        <d v="2023-08-28T00:00:00"/>
        <d v="2023-08-23T00:00:00"/>
        <d v="2023-08-18T00:00:00"/>
        <d v="2023-08-09T00:00:00"/>
        <d v="2023-08-07T00:00:00"/>
        <d v="2023-08-04T00:00:00"/>
        <d v="2023-08-02T00:00:00"/>
        <d v="2023-08-01T00:00:00"/>
        <d v="2023-07-31T00:00:00"/>
        <d v="2023-07-27T00:00:00"/>
        <d v="2023-07-25T00:00:00"/>
        <d v="2023-07-24T00:00:00"/>
        <d v="2023-07-21T00:00:00"/>
        <d v="2023-07-18T00:00:00"/>
        <d v="2023-07-14T00:00:00"/>
        <d v="2023-07-12T00:00:00"/>
        <d v="2023-07-11T00:00:00"/>
        <d v="2023-07-10T00:00:00"/>
        <d v="2023-07-07T00:00:00"/>
        <d v="2023-07-06T00:00:00"/>
        <d v="2023-07-05T00:00:00"/>
        <d v="2023-07-03T00:00:00"/>
        <d v="2023-06-29T00:00:00"/>
        <d v="2023-06-28T00:00:00"/>
        <d v="2023-06-27T00:00:00"/>
        <d v="2023-06-26T00:00:00"/>
        <d v="2023-06-21T00:00:00"/>
        <d v="2023-06-19T00:00:00"/>
        <d v="2023-06-15T00:00:00"/>
        <d v="2023-06-14T00:00:00"/>
      </sharedItems>
    </cacheField>
    <cacheField name="Fecha Valor" numFmtId="165">
      <sharedItems containsDate="1" containsMixedTypes="1" minDate="2023-01-07T00:00:00" maxDate="2026-12-04T00:00:00"/>
    </cacheField>
    <cacheField name="Fecha valor REAL" numFmtId="14">
      <sharedItems containsSemiMixedTypes="0" containsNonDate="0" containsDate="1" containsString="0" minDate="2023-06-13T00:00:00" maxDate="2026-04-07T00:00:00" count="916">
        <d v="2026-04-06T00:00:00"/>
        <d v="2026-04-05T00:00:00"/>
        <d v="2026-04-04T00:00:00"/>
        <d v="2026-04-03T00:00:00"/>
        <d v="2026-04-02T00:00:00"/>
        <d v="2026-04-01T00:00:00"/>
        <d v="2026-03-31T00:00:00"/>
        <d v="2026-03-30T00:00:00"/>
        <d v="2026-03-28T00:00:00"/>
        <d v="2026-03-27T00:00:00"/>
        <d v="2026-03-26T00:00:00"/>
        <d v="2026-03-25T00:00:00"/>
        <d v="2026-03-24T00:00:00"/>
        <d v="2026-03-23T00:00:00"/>
        <d v="2026-03-21T00:00:00"/>
        <d v="2026-03-20T00:00:00"/>
        <d v="2026-03-19T00:00:00"/>
        <d v="2026-03-17T00:00:00"/>
        <d v="2026-03-16T00:00:00"/>
        <d v="2026-03-15T00:00:00"/>
        <d v="2026-03-14T00:00:00"/>
        <d v="2026-03-13T00:00:00"/>
        <d v="2026-03-12T00:00:00"/>
        <d v="2026-03-11T00:00:00"/>
        <d v="2026-03-10T00:00:00"/>
        <d v="2026-03-09T00:00:00"/>
        <d v="2026-03-08T00:00:00"/>
        <d v="2026-03-07T00:00:00"/>
        <d v="2026-03-06T00:00:00"/>
        <d v="2026-03-05T00:00:00"/>
        <d v="2026-03-04T00:00:00"/>
        <d v="2026-03-03T00:00:00"/>
        <d v="2026-03-02T00:00:00"/>
        <d v="2026-03-01T00:00:00"/>
        <d v="2026-02-28T00:00:00"/>
        <d v="2026-02-27T00:00:00"/>
        <d v="2026-02-25T00:00:00"/>
        <d v="2026-02-24T00:00:00"/>
        <d v="2026-02-23T00:00:00"/>
        <d v="2026-02-22T00:00:00"/>
        <d v="2026-02-21T00:00:00"/>
        <d v="2026-02-20T00:00:00"/>
        <d v="2026-02-19T00:00:00"/>
        <d v="2026-02-18T00:00:00"/>
        <d v="2026-02-17T00:00:00"/>
        <d v="2026-02-16T00:00:00"/>
        <d v="2026-02-15T00:00:00"/>
        <d v="2026-02-14T00:00:00"/>
        <d v="2026-02-13T00:00:00"/>
        <d v="2026-02-12T00:00:00"/>
        <d v="2026-02-11T00:00:00"/>
        <d v="2026-02-10T00:00:00"/>
        <d v="2026-02-09T00:00:00"/>
        <d v="2026-02-08T00:00:00"/>
        <d v="2026-02-07T00:00:00"/>
        <d v="2026-02-06T00:00:00"/>
        <d v="2026-02-05T00:00:00"/>
        <d v="2026-02-04T00:00:00"/>
        <d v="2026-02-03T00:00:00"/>
        <d v="2026-02-02T00:00:00"/>
        <d v="2026-01-31T00:00:00"/>
        <d v="2026-01-30T00:00:00"/>
        <d v="2026-01-29T00:00:00"/>
        <d v="2026-01-28T00:00:00"/>
        <d v="2026-01-27T00:00:00"/>
        <d v="2026-01-26T00:00:00"/>
        <d v="2026-01-25T00:00:00"/>
        <d v="2026-01-24T00:00:00"/>
        <d v="2026-01-23T00:00:00"/>
        <d v="2026-01-22T00:00:00"/>
        <d v="2026-01-21T00:00:00"/>
        <d v="2026-01-20T00:00:00"/>
        <d v="2026-01-19T00:00:00"/>
        <d v="2026-01-18T00:00:00"/>
        <d v="2026-01-17T00:00:00"/>
        <d v="2026-01-16T00:00:00"/>
        <d v="2026-01-15T00:00:00"/>
        <d v="2026-01-14T00:00:00"/>
        <d v="2026-01-13T00:00:00"/>
        <d v="2026-01-12T00:00:00"/>
        <d v="2026-01-10T00:00:00"/>
        <d v="2026-01-09T00:00:00"/>
        <d v="2026-01-08T00:00:00"/>
        <d v="2026-01-07T00:00:00"/>
        <d v="2026-01-06T00:00:00"/>
        <d v="2026-01-05T00:00:00"/>
        <d v="2026-01-03T00:00:00"/>
        <d v="2026-01-02T00:00:00"/>
        <d v="2025-12-31T00:00:00"/>
        <d v="2025-12-30T00:00:00"/>
        <d v="2025-12-29T00:00:00"/>
        <d v="2025-12-28T00:00:00"/>
        <d v="2025-12-27T00:00:00"/>
        <d v="2025-12-26T00:00:00"/>
        <d v="2025-12-24T00:00:00"/>
        <d v="2025-12-23T00:00:00"/>
        <d v="2025-12-22T00:00:00"/>
        <d v="2025-12-21T00:00:00"/>
        <d v="2025-12-20T00:00:00"/>
        <d v="2025-12-19T00:00:00"/>
        <d v="2025-12-18T00:00:00"/>
        <d v="2025-12-17T00:00:00"/>
        <d v="2025-12-16T00:00:00"/>
        <d v="2025-12-15T00:00:00"/>
        <d v="2025-12-14T00:00:00"/>
        <d v="2025-12-13T00:00:00"/>
        <d v="2025-12-12T00:00:00"/>
        <d v="2025-12-09T00:00:00"/>
        <d v="2025-12-08T00:00:00"/>
        <d v="2025-12-07T00:00:00"/>
        <d v="2025-12-06T00:00:00"/>
        <d v="2025-12-05T00:00:00"/>
        <d v="2025-12-04T00:00:00"/>
        <d v="2025-12-03T00:00:00"/>
        <d v="2025-12-02T00:00:00"/>
        <d v="2025-12-01T00:00:00"/>
        <d v="2025-11-30T00:00:00"/>
        <d v="2025-11-29T00:00:00"/>
        <d v="2025-11-28T00:00:00"/>
        <d v="2025-11-27T00:00:00"/>
        <d v="2025-11-25T00:00:00"/>
        <d v="2025-11-24T00:00:00"/>
        <d v="2025-11-23T00:00:00"/>
        <d v="2025-11-22T00:00:00"/>
        <d v="2025-11-21T00:00:00"/>
        <d v="2025-11-20T00:00:00"/>
        <d v="2025-11-19T00:00:00"/>
        <d v="2025-11-18T00:00:00"/>
        <d v="2025-11-17T00:00:00"/>
        <d v="2025-11-16T00:00:00"/>
        <d v="2025-11-15T00:00:00"/>
        <d v="2025-11-14T00:00:00"/>
        <d v="2025-11-13T00:00:00"/>
        <d v="2025-11-12T00:00:00"/>
        <d v="2025-11-11T00:00:00"/>
        <d v="2025-11-10T00:00:00"/>
        <d v="2025-11-09T00:00:00"/>
        <d v="2025-11-08T00:00:00"/>
        <d v="2025-11-07T00:00:00"/>
        <d v="2025-11-06T00:00:00"/>
        <d v="2025-11-05T00:00:00"/>
        <d v="2025-11-04T00:00:00"/>
        <d v="2025-11-03T00:00:00"/>
        <d v="2025-11-02T00:00:00"/>
        <d v="2025-11-01T00:00:00"/>
        <d v="2025-10-31T00:00:00"/>
        <d v="2025-10-30T00:00:00"/>
        <d v="2025-10-29T00:00:00"/>
        <d v="2025-10-28T00:00:00"/>
        <d v="2025-10-27T00:00:00"/>
        <d v="2025-10-25T00:00:00"/>
        <d v="2025-10-24T00:00:00"/>
        <d v="2025-10-23T00:00:00"/>
        <d v="2025-10-22T00:00:00"/>
        <d v="2025-10-21T00:00:00"/>
        <d v="2025-10-20T00:00:00"/>
        <d v="2025-10-18T00:00:00"/>
        <d v="2025-10-17T00:00:00"/>
        <d v="2025-10-16T00:00:00"/>
        <d v="2025-10-15T00:00:00"/>
        <d v="2025-10-14T00:00:00"/>
        <d v="2025-10-13T00:00:00"/>
        <d v="2025-10-12T00:00:00"/>
        <d v="2025-10-11T00:00:00"/>
        <d v="2025-10-10T00:00:00"/>
        <d v="2025-10-09T00:00:00"/>
        <d v="2025-10-08T00:00:00"/>
        <d v="2025-10-07T00:00:00"/>
        <d v="2025-10-06T00:00:00"/>
        <d v="2025-10-04T00:00:00"/>
        <d v="2025-10-03T00:00:00"/>
        <d v="2025-10-02T00:00:00"/>
        <d v="2025-10-01T00:00:00"/>
        <d v="2025-09-30T00:00:00"/>
        <d v="2025-09-29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7T00:00:00"/>
        <d v="2025-08-26T00:00:00"/>
        <d v="2025-08-25T00:00:00"/>
        <d v="2025-08-24T00:00:00"/>
        <d v="2025-08-23T00:00:00"/>
        <d v="2025-08-22T00:00:00"/>
        <d v="2025-08-21T00:00:00"/>
        <d v="2025-08-19T00:00:00"/>
        <d v="2025-08-18T00:00:00"/>
        <d v="2025-08-16T00:00:00"/>
        <d v="2025-08-15T00:00:00"/>
        <d v="2025-08-14T00:00:00"/>
        <d v="2025-08-13T00:00:00"/>
        <d v="2025-08-12T00:00:00"/>
        <d v="2025-08-11T00:00:00"/>
        <d v="2025-08-10T00:00:00"/>
        <d v="2025-08-09T00:00:00"/>
        <d v="2025-08-08T00:00:00"/>
        <d v="2025-08-07T00:00:00"/>
        <d v="2025-08-06T00:00:00"/>
        <d v="2025-08-05T00:00:00"/>
        <d v="2025-08-04T00:00:00"/>
        <d v="2025-08-02T00:00:00"/>
        <d v="2025-08-01T00:00:00"/>
        <d v="2025-07-31T00:00:00"/>
        <d v="2025-07-30T00:00:00"/>
        <d v="2025-07-29T00:00:00"/>
        <d v="2025-07-28T00:00:00"/>
        <d v="2025-07-27T00:00:00"/>
        <d v="2025-07-26T00:00:00"/>
        <d v="2025-07-24T00:00:00"/>
        <d v="2025-07-23T00:00:00"/>
        <d v="2025-07-22T00:00:00"/>
        <d v="2025-07-21T00:00:00"/>
        <d v="2025-07-19T00:00:00"/>
        <d v="2025-07-18T00:00:00"/>
        <d v="2025-07-17T00:00:00"/>
        <d v="2025-07-16T00:00:00"/>
        <d v="2025-07-15T00:00:00"/>
        <d v="2025-07-14T00:00:00"/>
        <d v="2025-07-13T00:00:00"/>
        <d v="2025-07-12T00:00:00"/>
        <d v="2025-07-11T00:00:00"/>
        <d v="2025-07-09T00:00:00"/>
        <d v="2025-07-08T00:00:00"/>
        <d v="2025-07-07T00:00:00"/>
        <d v="2025-07-06T00:00:00"/>
        <d v="2025-07-04T00:00:00"/>
        <d v="2025-07-03T00:00:00"/>
        <d v="2025-07-02T00:00:00"/>
        <d v="2025-07-01T00:00:00"/>
        <d v="2025-06-30T00:00:00"/>
        <d v="2025-06-29T00:00:00"/>
        <d v="2025-06-28T00:00:00"/>
        <d v="2025-06-27T00:00:00"/>
        <d v="2025-06-25T00:00:00"/>
        <d v="2025-06-24T00:00:00"/>
        <d v="2025-06-23T00:00:00"/>
        <d v="2025-06-22T00:00:00"/>
        <d v="2025-06-21T00:00:00"/>
        <d v="2025-06-20T00:00:00"/>
        <d v="2025-06-19T00:00:00"/>
        <d v="2025-06-18T00:00:00"/>
        <d v="2025-06-17T00:00:00"/>
        <d v="2025-06-16T00:00:00"/>
        <d v="2025-06-14T00:00:00"/>
        <d v="2025-06-13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1T00:00:00"/>
        <d v="2025-02-20T00:00:00"/>
        <d v="2025-02-18T00:00:00"/>
        <d v="2025-02-17T00:00:00"/>
        <d v="2025-02-16T00:00:00"/>
        <d v="2025-02-15T00:00:00"/>
        <d v="2025-02-14T00:00:00"/>
        <d v="2025-02-13T00:00:00"/>
        <d v="2025-02-12T00:00:00"/>
        <d v="2025-02-11T00:00:00"/>
        <d v="2025-02-10T00:00:00"/>
        <d v="2025-02-09T00:00:00"/>
        <d v="2025-02-07T00:00:00"/>
        <d v="2025-02-06T00:00:00"/>
        <d v="2025-02-05T00:00:00"/>
        <d v="2025-02-04T00:00:00"/>
        <d v="2025-02-03T00:00:00"/>
        <d v="2025-02-02T00:00:00"/>
        <d v="2025-02-01T00:00:00"/>
        <d v="2025-01-31T00:00:00"/>
        <d v="2025-01-30T00:00:00"/>
        <d v="2025-01-27T00:00:00"/>
        <d v="2025-01-26T00:00:00"/>
        <d v="2025-01-25T00:00:00"/>
        <d v="2025-01-24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3T00:00:00"/>
        <d v="2024-11-10T00:00:00"/>
        <d v="2024-11-09T00:00:00"/>
        <d v="2024-11-08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7T00:00:00"/>
        <d v="2024-10-16T00:00:00"/>
        <d v="2024-10-15T00:00:00"/>
        <d v="2024-10-14T00:00:00"/>
        <d v="2024-10-13T00:00:00"/>
        <d v="2024-10-12T00:00:00"/>
        <d v="2024-10-11T00:00:00"/>
        <d v="2024-10-10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0T00:00:00"/>
        <d v="2024-08-09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5T00:00:00"/>
        <d v="2024-04-14T00:00:00"/>
        <d v="2024-04-13T00:00:00"/>
        <d v="2024-04-12T00:00:00"/>
        <d v="2024-04-11T00:00:00"/>
        <d v="2024-04-10T00:00:00"/>
        <d v="2024-04-09T00:00:00"/>
        <d v="2024-04-08T00:00:00"/>
        <d v="2024-04-07T00:00:00"/>
        <d v="2024-04-06T00:00:00"/>
        <d v="2024-04-04T00:00:00"/>
        <d v="2024-04-03T00:00:00"/>
        <d v="2024-04-02T00:00:00"/>
        <d v="2024-04-01T00:00:00"/>
        <d v="2024-03-31T00:00:00"/>
        <d v="2024-03-30T00:00:00"/>
        <d v="2024-03-29T00:00:00"/>
        <d v="2024-03-28T00:00:00"/>
        <d v="2024-03-27T00:00:00"/>
        <d v="2024-03-25T00:00:00"/>
        <d v="2024-03-24T00:00:00"/>
        <d v="2024-03-23T00:00:00"/>
        <d v="2024-03-22T00:00:00"/>
        <d v="2024-03-21T00:00:00"/>
        <d v="2024-03-20T00:00:00"/>
        <d v="2024-03-19T00:00:00"/>
        <d v="2024-03-18T00:00:00"/>
        <d v="2024-03-17T00:00:00"/>
        <d v="2024-03-16T00:00:00"/>
        <d v="2024-03-15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6T00:00:00"/>
        <d v="2024-01-15T00:00:00"/>
        <d v="2024-01-14T00:00:00"/>
        <d v="2024-01-13T00:00:00"/>
        <d v="2024-01-12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7T00:00:00"/>
        <d v="2023-12-05T00:00:00"/>
        <d v="2023-12-04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7T00:00:00"/>
        <d v="2023-09-26T00:00:00"/>
        <d v="2023-09-25T00:00:00"/>
        <d v="2023-09-24T00:00:00"/>
        <d v="2023-09-23T00:00:00"/>
        <d v="2023-09-22T00:00:00"/>
        <d v="2023-09-21T00:00:00"/>
        <d v="2023-09-20T00:00:00"/>
        <d v="2023-09-18T00:00:00"/>
        <d v="2023-09-17T00:00:00"/>
        <d v="2023-09-16T00:00:00"/>
        <d v="2023-09-15T00:00:00"/>
        <d v="2023-09-14T00:00:00"/>
        <d v="2023-09-13T00:00:00"/>
        <d v="2023-09-12T00:00:00"/>
        <d v="2023-09-11T00:00:00"/>
        <d v="2023-09-10T00:00:00"/>
        <d v="2023-09-09T00:00:00"/>
        <d v="2023-09-08T00:00:00"/>
        <d v="2023-09-07T00:00:00"/>
        <d v="2023-09-04T00:00:00"/>
        <d v="2023-09-03T00:00:00"/>
        <d v="2023-09-02T00:00:00"/>
        <d v="2023-09-01T00:00:00"/>
        <d v="2023-08-30T00:00:00"/>
        <d v="2023-08-28T00:00:00"/>
        <d v="2023-08-23T00:00:00"/>
        <d v="2023-08-18T00:00:00"/>
        <d v="2023-08-09T00:00:00"/>
        <d v="2023-08-07T00:00:00"/>
        <d v="2023-08-05T00:00:00"/>
        <d v="2023-08-04T00:00:00"/>
        <d v="2023-08-02T00:00:00"/>
        <d v="2023-08-01T00:00:00"/>
        <d v="2023-07-30T00:00:00"/>
        <d v="2023-07-27T00:00:00"/>
        <d v="2023-07-25T00:00:00"/>
        <d v="2023-07-23T00:00:00"/>
        <d v="2023-07-21T00:00:00"/>
        <d v="2023-07-18T00:00:00"/>
        <d v="2023-07-14T00:00:00"/>
        <d v="2023-07-12T00:00:00"/>
        <d v="2023-07-11T00:00:00"/>
        <d v="2023-07-08T00:00:00"/>
        <d v="2023-07-07T00:00:00"/>
        <d v="2023-07-06T00:00:00"/>
        <d v="2023-07-05T00:00:00"/>
        <d v="2023-07-03T00:00:00"/>
        <d v="2023-07-01T00:00:00"/>
        <d v="2023-06-29T00:00:00"/>
        <d v="2023-06-28T00:00:00"/>
        <d v="2023-06-27T00:00:00"/>
        <d v="2023-06-26T00:00:00"/>
        <d v="2023-06-24T00:00:00"/>
        <d v="2023-06-21T00:00:00"/>
        <d v="2023-06-19T00:00:00"/>
        <d v="2023-06-15T00:00:00"/>
        <d v="2023-06-14T00:00:00"/>
        <d v="2023-06-13T00:00:00"/>
      </sharedItems>
      <fieldGroup par="15"/>
    </cacheField>
    <cacheField name="Tipo" numFmtId="0">
      <sharedItems containsBlank="1" count="34">
        <m/>
        <s v="Entretenimiento"/>
        <s v="Compras"/>
        <s v="Mercado"/>
        <s v="Reparaciones"/>
        <s v="Transporte"/>
        <s v="Padres"/>
        <s v="Presentes"/>
        <s v="Servicios"/>
        <s v="Suscripciones"/>
        <s v="Inversión"/>
        <s v="Alquiler"/>
        <s v="Sueldo"/>
        <s v="Financiero"/>
        <s v="Seguro"/>
        <s v="Aporte a la casa"/>
        <s v="Deporte"/>
        <s v="Navidad"/>
        <s v="Café"/>
        <s v="Regularización"/>
        <s v="Ahorros"/>
        <s v="Trabajo"/>
        <s v="Vacaciones"/>
        <s v="Ahorro mensual"/>
        <s v="Deudas"/>
        <s v="Master"/>
        <s v="Donación"/>
        <s v="Establecernos"/>
        <s v="Inversion" u="1"/>
        <s v="E'Kabel" u="1"/>
        <s v="ayes" u="1"/>
        <s v="COMM" u="1"/>
        <s v="sus" u="1"/>
        <s v="cinor" u="1"/>
      </sharedItems>
    </cacheField>
    <cacheField name="Concepto" numFmtId="0">
      <sharedItems containsBlank="1" count="3484">
        <s v="TRANSFERENCIA A FAVOR DE María Luz Asenjo Sainz De La Maza CONCEPTO: Alquiler "/>
        <s v="Apple pay: COMPRA EN ALCAMPO MORATALAZ, CON LA TARJETA : 5489133208360204 EL 2026-04-05 "/>
        <s v="BIZUM A FAVOR DE RICARDO P R CONCEPTO: Ikea "/>
        <s v="Apple pay: COMPRA EN ALCAMPO MORATALAZ, CON LA TARJETA : 5489133208122208 EL 2026-04-05 "/>
        <s v="Apple pay: COMPRA EN MERCADONA GALERIA MORATAL, CON LA TARJETA : 5489133208360204 EL 2026-04-04 "/>
        <s v="Apple pay: COMPRA EN HIPER GARDEN, CON LA TARJETA : 5489133208122208 EL 2026-04-04 "/>
        <s v="Apple pay: COMPRA EN IKEA GOYA HFB, CON LA TARJETA : 5489133208122208 EL 2026-04-04 "/>
        <s v="Apple pay: COMPRA EN ALCAMPO MORATALAZ, CON LA TARJETA : 5489133208360204 EL 2026-04-03 "/>
        <s v="Apple pay: COMPRA EN MEDIA MARKT VAGUADA, CON LA TARJETA : 5489133208122208 EL 2026-04-03 "/>
        <s v="Apple pay: COMPRA EN XIN HON COMPLEMENTOS SL, CON LA TARJETA : 5489133208122208 EL 2026-04-03 "/>
        <s v="BIZUM A FAVOR DE FATIMA N C CONCEPTO: Cine "/>
        <s v="RECIBO Naturgy Clientes, S.A.U. Nº RECIBO 0073 0100 755 CQDSDXV REF. MANDATO 000000259696 "/>
        <s v="COMPRA EN APP CRTM, CON LA TARJETA : 5489133208360204 EL 2026-04-02 "/>
        <s v="Apple pay: COMPRA EN TRAMAS LA GAVIA, CON LA TARJETA : 5489133208122208 EL 2026-04-02 "/>
        <s v="Apple pay: COMPRA EN IKEA LA GAVIA HFB, CON LA TARJETA : 5489133208122208 EL 2026-04-02 "/>
        <s v="Apple pay: COMPRA EN ANYVAN.ES, CON LA TARJETA : 5489133208122208 EL 2026-04-01 "/>
        <s v="RECIBO DAN'S Nº RECIBO 0073 0100 755 CQDVTQB REF. MANDATO 1QJYY43XYCXGBUV0 "/>
        <s v="Apple pay: COMPRA EN PANE E CUORE, CON LA TARJETA : 5489133210353841 EL 2026-03-31 "/>
        <s v="Apple pay: COMPRA EN MANTEIGARIA AUGUSTA, CON LA TARJETA : 5489133210353841 EL 2026-03-31 "/>
        <s v="RECIBO SANITAS S A DE SEGUROS Nº RECIBO 0073 0100 755 CPZXLBH REF. MANDATO 800018385362 "/>
        <s v="RECIBO SANITAS S A DE SEGUROS Nº RECIBO 0073 0100 755 CPZXLBG REF. MANDATO 800018385362 "/>
        <s v="LIQUIDACION DE LA TARJETA DE CREDITO 0073 0100 500 0529439 "/>
        <s v="TRANSFERENCIA A FAVOR DE N Pérez Pantó &amp; C Paz Rodriguez CONCEPTO: Entretenimiento "/>
        <s v="TRANSFERENCIA A FAVOR DE Cristina Paz Rodriguez CONCEPTO: Navidad "/>
        <s v="Apple pay: COMPRA EN CASCAIS ALG TVM, CON LA TARJETA : 5489133210353841 EL 2026-03-30 "/>
        <s v="Apple pay: COMPRA EN MCDONALDS CASCAIS, CON LA TARJETA : 5489133210353841 EL 2026-03-30 "/>
        <s v="Apple pay: COMPRA EN CPPB - CASCAIS, CON LA TARJETA : 5489133210353841 EL 2026-03-30 "/>
        <s v="Apple pay: COMPRA EN NAVEGADOR, CON LA TARJETA : 5489133210353841 EL 2026-03-30 "/>
        <s v="Apple pay: COMPRA EN UBER * EATS PENDING, CON LA TARJETA : 5489133210353841 EL 2026-03-29 "/>
        <s v="TRANSFERENCIA A FAVOR DE N Pérez Pantó &amp; C Paz Rodriguez CONCEPTO: Transferencia mensual "/>
        <s v="Apple pay: COMPRA EN PINGO DOCE CAMPO PEQ, CON LA TARJETA : 5489133208360204 EL 2026-03-29 "/>
        <s v="TRANSFERENCIA INMEDIATA A FAVOR DE Jesús Gonzalez CONCEPTO Alquiler "/>
        <s v="Apple pay: COMPRA EN 147-MINIT SPAIN ALC MORAT, CON LA TARJETA : 5489133208122208 EL 2026-03-31 "/>
        <s v="Apple pay: COMPRA EN ALCAMPO MORATALAZ, CON LA TARJETA : 5489133208122208 EL 2026-03-31 "/>
        <s v="TRANSFERENCIA DE Currie Brown Iberia SLU, CONCEPTO Marzo Nomina "/>
        <s v="TRANSFERENCIA INMEDIATA DE E KABEL ESPANA S.L. CONCEPTO pago nomina NP marzo 2026 pag "/>
        <s v="Apple pay: COMPRA EN MEDITERRANEO C PEQ, CON LA TARJETA : 5489133210353841 EL 2026-03-29 "/>
        <s v="Apple pay: COMPRA EN NORMAL LISBOA, CON LA TARJETA : 5489133210353841 EL 2026-03-29 "/>
        <s v="Apple pay: COMPRA EN CD R.C.SANCHES II, CON LA TARJETA : 5489133210353841 EL 2026-03-29 "/>
        <s v="Apple pay: COMPRA EN APPLE.COM/BILL, CON LA TARJETA : 5489133210353841 EL 2026-03-29 "/>
        <s v="Apple pay: COMPRA EN AEROPORTO, CON LA TARJETA : 5489133210353841 EL 2026-03-29 "/>
        <s v="TRANSFERENCIA A FAVOR DE IBKR CONCEPTO: U6384508 / NICOLAS D Perez "/>
        <s v="COMISION POR COMPRAS REALIZADAS EN MONEDA NO EURO "/>
        <s v="COMPRA EN OPENAI *CHATGPT SUBSCR, CON LA TARJETA : 5489133208360204 EL 2026-03-27 "/>
        <s v="TRANSFERENCIA DE AFONSO ALVES FIGUEIRA CONCEICAO DE JESUS, CONCEPTO Gastos "/>
        <s v="Apple pay: COMPRA EN ANYVAN.ES, CON LA TARJETA : 5489133208122208 EL 2026-03-26 "/>
        <s v="Apple pay: COMPRA EN IKEA IBERICA WEB, CON LA TARJETA : 5489133208122208 EL 2026-03-27 "/>
        <s v="Apple pay: COMPRA EN UBR* PENDING.UBER.COM, CON LA TARJETA : 5489133210353841 EL 2026-03-26 "/>
        <s v="BIZUM DE MICHELLE A C CONCEPTO Cumple Cris "/>
        <s v="Apple pay: COMPRA EN MERCADONA MANUEL MACHADO, CON LA TARJETA : 5489133208360204 EL 2026-03-28 "/>
        <s v="BIZUM DE BEATRIZ V C CONCEPTO cumplee "/>
        <s v="BIZUM DE JUAN D M CONCEPTO Scape room Juan "/>
        <s v="Apple pay: COMPRA EN DULCE TACHIRA, CON LA TARJETA : 5489133210353841 EL 2026-03-28 "/>
        <s v="Apple pay: COMPRA EN DIA MADRID 9833, CON LA TARJETA : 5489133208122208 EL 2026-03-27 "/>
        <s v="Apple pay: COMPRA EN NOTARIA PALOMA MOZO, CON LA TARJETA : 5489133208122208 EL 2026-03-27 "/>
        <s v="COMPRA EN MERCADONA ONLINE, CON LA TARJETA : 5489133208122208 EL 2026-03-27 "/>
        <s v="Apple pay: COMPRA EN MERCADONA MANUEL MACHADO, CON LA TARJETA : 5489133208360204 EL 2026-03-26 "/>
        <s v="RECIBO TotalEnergies ClientesSAU Nº RECIBO 0073 0100 755 CPZMQMX REF. MANDATO NCESIGS241020230000000"/>
        <s v="Apple pay: COMPRA EN 147-MINIT SPAIN ALC MORAT, CON LA TARJETA : 5489133208122208 EL 2026-03-26 "/>
        <s v="TRANSFERENCIA INMEDIATA A FAVOR DE María Luz Asenjo Sainz De La Maza CONCEPTO Fianza+mes en curso "/>
        <s v="RECIBO ORANGE ESPAGNE S.A. Nº RECIBO 0073 0100 755 CPZFHBT REF. MANDATO OSP202308KENAN02276921506 "/>
        <s v="Apple pay: COMPRA EN FARMACIA GOYA, CON LA TARJETA : 5489133208122208 EL 2026-03-25 "/>
        <s v="Apple pay: COMPRA EN PRIMOR GOYA, CON LA TARJETA : 5489133208122208 EL 2026-03-25 "/>
        <s v="TRANSFERENCIA DE RODRIGUES ALVES JENNY, CONCEPTO Transferencia Cristina "/>
        <s v="Apple pay: COMPRA EN KIKO MILANO, CON LA TARJETA : 5489133208122208 EL 2026-03-22 "/>
        <s v="Apple pay: COMPRA EN EXPZURBANOII, CON LA TARJETA : 5489133208122208 EL 2026-03-24 "/>
        <s v="TRANSFERENCIA INMEDIATA A FAVOR DE Johana Poveda "/>
        <s v="TRANSFERENCIA A FAVOR DE IBKR CONCEPTO: Inversiones Hermana e Hij "/>
        <s v="Apple pay: COMPRA EN MERCADONA MANUEL MACHADO, CON LA TARJETA : 5489133208360204 EL 2026-03-23 "/>
        <s v="Apple pay: COMPRA EN MAR MORA, CON LA TARJETA : 5489133210353841 EL 2026-03-23 "/>
        <s v="COMPRA EN MERCADONA ONLINE, CON LA TARJETA : 5489133208122208 EL 2026-03-21 "/>
        <s v="Apple pay: COMPRA EN MJ MU¥OZ, CON LA TARJETA : 5489133208122208 EL 2026-03-20 "/>
        <s v="Apple pay: COMPRA EN ALCAMPO MORATALAZ, CON LA TARJETA : 5489133208360204 EL 2026-03-19 "/>
        <s v="Apple pay: COMPRA EN MERCADONA MANUEL MACHADO, CON LA TARJETA : 5489133208360204 EL 2026-03-19 "/>
        <s v="Apple pay: COMPRA EN Revolut**6890*, CON LA TARJETA : 5489133208122208 EL 2026-03-15 "/>
        <s v="Apple pay: COMPRA EN LM FERNANDO EL SANTO MADR, CON LA TARJETA : 5489133208122208 EL 2026-03-17 "/>
        <s v="COMPRA EN APPLE.COM/BILL, CON LA TARJETA : 5489133208360204 EL 2026-03-13 "/>
        <s v="TRANSFERENCIA DE PEREZ PANTO NICOLAS, CONCEPTO Traspaso - Regularización "/>
        <s v="RECIBO IBERIA CARDS Nº RECIBO 0073 0100 755 CPXRNDZ REF. MANDATO 000010295927 "/>
        <s v="TRANSFERENCIA A FAVOR DE PEREZ PANTO NICOLAS CONCEPTO: Traspaso - Regularización "/>
        <s v="Apple pay: COMPRA EN ALCAMPO MORATALAZ, CON LA TARJETA : 5489133208360204 EL 2026-03-15 "/>
        <s v="BIZUM A FAVOR DE FATIMA N C CONCEPTO: Sin concepto "/>
        <s v="Apple pay: COMPRA EN MERCADONA MANUEL MACHADO, CON LA TARJETA : 5489133208360204 EL 2026-03-14 "/>
        <s v="COMPRA EN SSR CASTELLO-GOYA., CON LA TARJETA : 5489133210353841 EL 2026-03-13 "/>
        <s v="Apple pay: COMPRA EN MCDONALDS GOYA, CON LA TARJETA : 5489133208122208 EL 2026-03-13 "/>
        <s v="Apple pay: COMPRA EN PRIMAPRIX HERMOSILLA, CON LA TARJETA : 5489133208122208 EL 2026-03-13 "/>
        <s v="Apple pay: COMPRA EN EXPZURBANOII, CON LA TARJETA : 5489133208360204 EL 2026-03-13 "/>
        <s v="COMPRA EN SSR CASTELLO-GOYA., CON LA TARJETA : 5489133208122208 EL 2026-03-12 "/>
        <s v="COMPRA EN WWW.AMAZON* N56I397K5, CON LA TARJETA : 5489133210353841 EL 2026-03-09 "/>
        <s v="BIZUM DE BEATRIZ V C CONCEPTO Sin concepto "/>
        <s v="Apple pay: COMPRA EN LM FERNANDO EL SANTO MADR, CON LA TARJETA : 5489133208122208 EL 2026-03-11 "/>
        <s v="ABONO EN LA TARJETA 5489133210353841 EL 2026-03-10 "/>
        <s v="Apple pay: COMPRA EN Revolut**8197*, CON LA TARJETA : 5489133210353841 EL 2026-03-08 "/>
        <s v="Apple pay: COMPRA EN Revolut**6890*, CON LA TARJETA : 5489133208122208 EL 2026-03-08 "/>
        <s v="COMPRA EN SSR CASTELLO-GOYA., CON LA TARJETA : 5489133208122208 EL 2026-03-09 "/>
        <s v="LIQUIDACION PERIODICA PRESTAMO 1781471 143 "/>
        <s v="COMPRA EN SFERA GOYA, CON LA TARJETA : 5489133208122208 EL 2026-03-07 "/>
        <s v="COMPRA EN MERCADONA COLMENA GETAFE, CON LA TARJETA : 5489133208122208 EL 2026-03-07 "/>
        <s v="REGULARIZACION COMPRA EN APP CRTM, CON LA TARJETA : 5489133208360204 EL 2026-03-07 "/>
        <s v="COMPRA EN APP CRTM, CON LA TARJETA : 5489133208360204 EL 2026-03-07 "/>
        <s v="Apple pay: COMPRA EN DANS MADRID, CON LA TARJETA : 5489133208122208 EL 2026-03-04 "/>
        <s v="Apple pay: COMPRA EN MAISON KAYSER ZURBANO, CON LA TARJETA : 5489133208122208 EL 2026-03-06 "/>
        <s v="Apple pay: COMPRA EN MERCADONA MANUEL MACHADO, CON LA TARJETA : 5489133208360204 EL 2026-03-06 "/>
        <s v="Apple pay: COMPRA EN EXPZURBANOII, CON LA TARJETA : 5489133208122208 EL 2026-03-05 "/>
        <s v="RECIBO Naturgy Clientes, S.A.U. Nº RECIBO 0073 0100 755 CPVLFRX REF. MANDATO 000000259696 "/>
        <s v="Apple pay: COMPRA EN LM FERNANDO EL SANTO MADR, CON LA TARJETA : 5489133208122208 EL 2026-03-04 "/>
        <s v="ABONO EN LA TARJETA 5489133210353841 EL 2026-03-03 "/>
        <s v="RECIBO DAN'S Nº RECIBO 0073 0100 755 CPTLDTR REF. MANDATO 1QJYY43XYCXGBUV0 "/>
        <s v="LIQUIDACION DE COMISIONES Y GASTOS "/>
        <s v="Apple pay: COMPRA EN APPLE.COM/BILL, CON LA TARJETA : 5489133210353841 EL 2026-02-28 "/>
        <s v="COMPRA EN WWW.AMAZON*BJ1XX97E5, CON LA TARJETA : 5489133210353841 EL 2026-02-26 "/>
        <s v="COMPRA EN WWW.AMAZON*7045Y0XB5, CON LA TARJETA : 5489133210353841 EL 2026-03-01 "/>
        <s v="Apple pay: COMPRA EN MAR MORA, CON LA TARJETA : 5489133208122208 EL 2026-03-02 "/>
        <s v="TRANSFERENCIA A FAVOR DE Jesús Gonzalez CONCEPTO: Alquiler "/>
        <s v="TRANSFERENCIA DE Currie Brown Iberia SLU, CONCEPTO Febrero Nomina "/>
        <s v="COMPRA EN OPENAI *CHATGPT SUBSCR, CON LA TARJETA : 5489133208360204 EL 2026-02-27 "/>
        <s v="COMPRA EN UBER *EATS HELP.UBER.C, CON LA TARJETA : 5489133208360204 EL 2026-02-27 "/>
        <s v="RECIBO SANITAS S A DE SEGUROS Nº RECIBO 0073 0100 755 CPQHMCL REF. MANDATO 800018385362 "/>
        <s v="Apple pay: COMPRA EN PRIMAPRIX T111, CON LA TARJETA : 5489133208122208 EL 2026-03-01 "/>
        <s v="ABONO EN LA TARJETA 5489133208360204 EL 2026-03-01 "/>
        <s v="Apple pay: COMPRA EN ALCAMPO MORATALAZ, CON LA TARJETA : 5489133208360204 EL 2026-03-01 "/>
        <s v="Apple pay: COMPRA EN PANARIA PRINCIPE DE VERGA, CON LA TARJETA : 5489133208122208 EL 2026-02-28 "/>
        <s v="Apple pay: COMPRA EN ALCAMPO MORATALAZ, CON LA TARJETA : 5489133208360204 EL 2026-02-28 "/>
        <s v="Apple pay: COMPRA EN MERCADONA MANUEL MACHADO, CON LA TARJETA : 5489133208360204 EL 2026-02-28 "/>
        <s v="TRANSFERENCIA INMEDIATA DE E KABEL ESPANA S.L. CONCEPTO Pago nomina NP Feb 2026 Pag "/>
        <s v="Apple pay: COMPRA EN FARMACIA LASTRA, CON LA TARJETA : 5489133208122208 EL 2026-02-27 "/>
        <s v="Apple pay: COMPRA EN MERCADONA MANUEL MACHADO, CON LA TARJETA : 5489133208360204 EL 2026-02-27 "/>
        <s v="COMPRA EN APP CRTM, CON LA TARJETA : 5489133208360204 EL 2026-02-27 "/>
        <s v="Apple pay: COMPRA EN SELLA BAKERY, CON LA TARJETA : 5489133208122208 EL 2026-02-25 "/>
        <s v="Apple pay: COMPRA EN MERCADONA MANUEL MACHADO, CON LA TARJETA : 5489133208360204 EL 2026-02-25 "/>
        <s v="Apple pay: COMPRA EN ALCAMPO MORATALAZ, CON LA TARJETA : 5489133208360204 EL 2026-02-25 "/>
        <s v="Apple pay: COMPRA EN LM AVENIDA DE MORATALAZ, CON LA TARJETA : 5489133208122208 EL 2026-02-24 "/>
        <s v="Apple pay: COMPRA EN BAM LABS, CON LA TARJETA : 5489133210353841 EL 2026-02-23 "/>
        <s v="COMPRA EN UBER *EATS, CON LA TARJETA : 5489133208360204 EL 2026-02-19 "/>
        <s v="Apple pay: COMPRA EN CARREF SBLAS, CON LA TARJETA : 5489133208360204 EL 2026-02-22 "/>
        <s v="COMPRA EN MERCADONA COLMENA GETAFE, CON LA TARJETA : 5489133208360204 EL 2026-02-21 "/>
        <s v="Apple pay: COMPRA EN CASABASE MADRID, CON LA TARJETA : 5489133210353841 EL 2026-02-20 "/>
        <s v="Apple pay: COMPRA EN One Hundred Restrooms, CON LA TARJETA : 5489133208122208 EL 2026-02-18 "/>
        <s v="COMPRA EN UBER *EATS, CON LA TARJETA : 5489133208360204 EL 2026-02-17 "/>
        <s v="RECIBO ORANGE ESPAGNE S.A. Nº RECIBO 0073 0100 755 CPPJTVT REF. MANDATO OSP202308KENAN02276921506 "/>
        <s v="Apple pay: COMPRA EN SumUp *Eduardo Marin, CON LA TARJETA : 5489133210353841 EL 2026-02-17 "/>
        <s v="Apple pay: COMPRA EN MAISON KAYSER RETIRO, CON LA TARJETA : 5489133210353841 EL 2026-02-19 "/>
        <s v="COMPRA EN UBER *EATS, CON LA TARJETA : 5489133208360204 EL 2026-02-16 "/>
        <s v="COMPRA EN UBER *EATS HELP.UBER.C, CON LA TARJETA : 5489133208360204 EL 2026-02-16 "/>
        <s v="COMPRA EN AMAZON* 9H8AI98Y5, CON LA TARJETA : 5489133210353841 EL 2026-02-15 "/>
        <s v="Apple pay: COMPRA EN ALCAMPO MORATALAZ, CON LA TARJETA : 5489133208122208 EL 2026-02-17 "/>
        <s v="Apple pay: COMPRA EN UNIQLO Madrid Serrano, CON LA TARJETA : 5489133208122208 EL 2026-02-15 "/>
        <s v="Apple pay: COMPRA EN MERCADONA MANUEL MACHADO, CON LA TARJETA : 5489133208360204 EL 2026-02-17 "/>
        <s v="COMPRA EN Compra de Prime Video, CON LA TARJETA : 5489133210353841 EL 2026-02-14 "/>
        <s v="INTERESES, COMISIONES POR OPERACIONES DE PRESTAMOS "/>
        <s v="AMORTIZACION ANTICIPADA PRESTAMO 1781471 143 "/>
        <s v="RECIBO IBERIA CARDS Nº RECIBO 0073 0100 755 CPNMLBT REF. MANDATO 000010295927 "/>
        <s v="Apple pay: COMPRA EN KIKO MILANO, CON LA TARJETA : 5489133208122208 EL 2026-02-13 "/>
        <s v="COMPRA EN APPLE.COM/BILL, CON LA TARJETA : 5489133208360204 EL 2026-02-13 "/>
        <s v="BIZUM DE JENNY R A CONCEPTO Franela "/>
        <s v="Apple pay: COMPRA EN PERFUMERIA PRIMOR, CON LA TARJETA : 5489133208122208 EL 2026-02-15 "/>
        <s v="ABONO EN LA TARJETA 5489133210353841 EL 2026-02-14 "/>
        <s v="Apple pay: COMPRA EN ALCAMPO MORATALAZ, CON LA TARJETA : 5489133208360204 EL 2026-02-14 "/>
        <s v="Apple pay: COMPRA EN MERCADONA MANUEL MACHADO, CON LA TARJETA : 5489133208360204 EL 2026-02-14 "/>
        <s v="Apple pay: COMPRA EN PLAYTOMIC.IO 2B1781A4, CON LA TARJETA : 5489133210353841 EL 2026-02-11 "/>
        <s v="Apple pay: COMPRA EN FEVER* EL MENTALISTA J, CON LA TARJETA : 5489133210353841 EL 2026-02-11 "/>
        <s v="Apple pay: COMPRA EN RODILLA GOYA, CON LA TARJETA : 5489133208122208 EL 2026-02-13 "/>
        <s v="Apple pay: COMPRA EN DECATHLON ESPANA S.A.U, CON LA TARJETA : 5489133208122208 EL 2026-02-10 "/>
        <s v="Apple pay: COMPRA EN DECATHLON PRINCESA, CON LA TARJETA : 5489133210353841 EL 2026-02-11 "/>
        <s v="BIZUM A FAVOR DE SILVIO J C CONCEPTO: Sin concepto "/>
        <s v="Apple pay: COMPRA EN MAISON KAYSER RETIRO, CON LA TARJETA : 5489133210353841 EL 2026-02-10 "/>
        <s v="Apple pay: COMPRA EN TIGER GOYA,20, CON LA TARJETA : 5489133208122208 EL 2026-02-09 "/>
        <s v="Apple pay: COMPRA EN PRIMARK CONDE PENALVER, CON LA TARJETA : 5489133208122208 EL 2026-02-06 "/>
        <s v="Apple pay: COMPRA EN ALCAMPO MORATALAZ, CON LA TARJETA : 5489133210353841 EL 2026-02-08 "/>
        <s v="Apple pay: COMPRA EN BAKERY BREAD, CON LA TARJETA : 5489133208360204 EL 2026-02-08 "/>
        <s v="Apple pay: COMPRA EN MERCADONA MANUEL MACHADO, CON LA TARJETA : 5489133210353841 EL 2026-02-07 "/>
        <s v="Apple pay: COMPRA EN ALCAMPO MORATALAZ, CON LA TARJETA : 5489133208360204 EL 2026-02-07 "/>
        <s v="Apple pay: COMPRA EN MERCADONA MANUEL MACHADO, CON LA TARJETA : 5489133208360204 EL 2026-02-07 "/>
        <s v="BIZUM DE RAINIER D J CONCEPTO Ramen "/>
        <s v="COMPRA EN APP CRTM, CON LA TARJETA : 5489133208360204 EL 2026-02-06 "/>
        <s v="Apple pay: COMPRA EN RANRANTEI, CON LA TARJETA : 5489133210353841 EL 2026-02-05 "/>
        <s v="Apple pay: COMPRA EN DANS MADRID, CON LA TARJETA : 5489133208122208 EL 2026-02-03 "/>
        <s v="Apple pay: COMPRA EN FORNET CASTELLO 32, CON LA TARJETA : 5489133210353841 EL 2026-02-04 "/>
        <s v="Apple pay: COMPRA EN FARMACIA LA PAZ, CON LA TARJETA : 5489133210353841 EL 2026-02-04 "/>
        <s v="Apple pay: COMPRA EN PANISHOP DE LOS VINATEROS, CON LA TARJETA : 5489133208360204 EL 2026-02-04 "/>
        <s v="Apple pay: COMPRA EN ALCAMPO MORATALAZ, CON LA TARJETA : 5489133208360204 EL 2026-02-04 "/>
        <s v="Apple pay: COMPRA EN Revolut**8197*, CON LA TARJETA : 5489133210353841 EL 2026-02-01 "/>
        <s v="COMPRA EN UBER *EATS, CON LA TARJETA : 5489133210353841 EL 2026-02-01 "/>
        <s v="COMPRA EN AMAZON* MM0MJ54P5, CON LA TARJETA : 5489133210353841 EL 2026-02-01 "/>
        <s v="COMPRA EN SSR CASTELLO-GOYA., CON LA TARJETA : 5489133208122208 EL 2026-02-03 "/>
        <s v="Apple pay: COMPRA EN Revolut**6890*, CON LA TARJETA : 5489133208122208 EL 2026-02-01 "/>
        <s v="RECIBO DAN'S Nº RECIBO 0073 0100 755 CPJYCRP REF. MANDATO 1QJYY43XYCXGBUV0 "/>
        <s v="RECIBO Naturgy Clientes, S.A.U. Nº RECIBO 0073 0100 755 CPKGXNS REF. MANDATO 000000259696 "/>
        <s v="TRANSFERENCIA DE Currie Brown Iberia SLU, CONCEPTO Enero nomina "/>
        <s v="RECIBO DREAMFIT MORATALAZ Nº RECIBO 0073 0100 755 CPHQCGV REF. MANDATO 00009588710100835299698700000"/>
        <s v="RECIBO SANITAS S A DE SEGUROS Nº RECIBO 0073 0100 755 CPGJVKX REF. MANDATO 800018385362 "/>
        <s v="RECIBO SANITAS S A DE SEGUROS Nº RECIBO 0073 0100 755 CPGJVKW REF. MANDATO 800018385362 "/>
        <s v="Apple pay: COMPRA EN ALCAMPO MORATALAZ, CON LA TARJETA : 5489133208360204 EL 2026-01-31 "/>
        <s v="Apple pay: COMPRA EN MERCADONA MANUEL MACHADO, CON LA TARJETA : 5489133208360204 EL 2026-01-31 "/>
        <s v="Apple pay: COMPRA EN APPLE.COM/BILL, CON LA TARJETA : 5489133210353841 EL 2026-01-29 "/>
        <s v="TRANSFERENCIA INMEDIATA DE E KABEL ESPANA S.L. CONCEPTO Pago nomina NP Ene-2026 Pag "/>
        <s v="Apple pay: COMPRA EN TIGER MADRID CONDE DE PE¥, CON LA TARJETA : 5489133208122208 EL 2026-01-30 "/>
        <s v="Apple pay: COMPRA EN BAKERY BREAD C.PE¥ALVE, CON LA TARJETA : 5489133208122208 EL 2026-01-30 "/>
        <s v="RECIBO TotalEnergies ClientesSAU Nº RECIBO 0073 0100 755 CPHPGXZ REF. MANDATO NCESIGS241020230000000"/>
        <s v="COMPRA EN OPENAI *CHATGPT SUBSCR, CON LA TARJETA : 5489133208360204 EL 2026-01-27 "/>
        <s v="Apple pay: COMPRA EN SELLA BAKERY, CON LA TARJETA : 5489133208122208 EL 2026-01-28 "/>
        <s v="Apple pay: COMPRA EN SELLA BAKERY, CON LA TARJETA : 5489133208360204 EL 2026-01-28 "/>
        <s v="Apple pay: COMPRA EN PRIMARK CONDE PENALVER, CON LA TARJETA : 5489133210353841 EL 2026-01-24 "/>
        <s v="Apple pay: COMPRA EN UNIQLO Madrid Serrano, CON LA TARJETA : 5489133208122208 EL 2026-01-23 "/>
        <s v="COMPRA EN APP CRTM, CON LA TARJETA : 5489133208360204 EL 2026-01-26 "/>
        <s v="Apple pay: COMPRA EN PARAFARMACIA M30, CON LA TARJETA : 5489133208122208 EL 2026-01-25 "/>
        <s v="Apple pay: COMPRA EN ALCAMPO MORATALAZ, CON LA TARJETA : 5489133208360204 EL 2026-01-25 "/>
        <s v="Apple pay: COMPRA EN ALCAMPO MORATALAZ, CON LA TARJETA : 5489133208360204 EL 2026-01-24 "/>
        <s v="Apple pay: COMPRA EN MERCADONA MANUEL MACHADO, CON LA TARJETA : 5489133208360204 EL 2026-01-24 "/>
        <s v="RECIBO ORANGE ESPAGNE S.A. Nº RECIBO 0073 0100 755 CPFBKWG REF. MANDATO OSP202308KENAN02276921506 "/>
        <s v="BIZUM DE Gustavo A O CONCEPTO Pago Mag Wallet "/>
        <s v="Apple pay: COMPRA EN FARMACIA ENTREARROYOS1, CON LA TARJETA : 5489133208122208 EL 2026-01-20 "/>
        <s v="Apple pay: COMPRA EN Mollie *Medi-Market..., CON LA TARJETA : 5489133210353841 EL 2026-01-17 "/>
        <s v="Apple pay: COMPRA EN DEGUSTA VENDING SL., CON LA TARJETA : 5489133210353841 EL 2026-01-17 "/>
        <s v="COMPRA EN SSR CASTELLO-GOYA., CON LA TARJETA : 5489133208122208 EL 2026-01-19 "/>
        <s v="Apple pay: COMPRA EN Centro Commercial La V, CON LA TARJETA : 5489133208122208 EL 2026-01-17 "/>
        <s v="Apple pay: COMPRA EN TEZENIS C/GOYA TD39, CON LA TARJETA : 5489133208122208 EL 2026-01-18 "/>
        <s v="COMPRA EN EL CORTE INGLES-DEPARTAM., CON LA TARJETA : 5489133208122208 EL 2026-01-18 "/>
        <s v="Apple pay: COMPRA EN ALCAMPO MORATALAZ, CON LA TARJETA : 5489133208360204 EL 2026-01-18 "/>
        <s v="Apple pay: COMPRA EN AHORRAMAS, CON LA TARJETA : 5489133210353841 EL 2026-01-17 "/>
        <s v="Apple pay: COMPRA EN ALCAMPO MORATALAZ, CON LA TARJETA : 5489133208360204 EL 2026-01-17 "/>
        <s v="Apple pay: COMPRA EN MERCADONA MANUEL MACHADO, CON LA TARJETA : 5489133208360204 EL 2026-01-17 "/>
        <s v="Apple pay: COMPRA EN UBER * EATS PENDING, CON LA TARJETA : 5489133210353841 EL 2026-01-13 "/>
        <s v="RECIBO IBERIA CARDS Nº RECIBO 0073 0100 755 CPDHZPP REF. MANDATO 000010295927 "/>
        <s v="COMPRA EN SSR CASTELLO-GOYA., CON LA TARJETA : 5489133208122208 EL 2026-01-16 "/>
        <s v="Apple pay: COMPRA EN MERCADONA MANUEL MACHADO, CON LA TARJETA : 5489133208360204 EL 2026-01-16 "/>
        <s v="Apple pay: COMPRA EN EXPZURBANOII, CON LA TARJETA : 5489133208122208 EL 2026-01-15 "/>
        <s v="COMPRA EN APPLE.COM/BILL, CON LA TARJETA : 5489133208360204 EL 2026-01-13 "/>
        <s v="Apple pay: COMPRA EN RODILLA GOYA, CON LA TARJETA : 5489133208122208 EL 2026-01-14 "/>
        <s v="COMPRA EN SSR CASTELLO-GOYA., CON LA TARJETA : 5489133208360204 EL 2026-01-14 "/>
        <s v="Apple pay: COMPRA EN Springfield, CON LA TARJETA : 5489133210353841 EL 2026-01-11 "/>
        <s v="Apple pay: COMPRA EN PANISHOP DE LOS VINATEROS, CON LA TARJETA : 5489133208122208 EL 2026-01-13 "/>
        <s v="ABONO EN LA TARJETA 5489133210353841 EL 2026-01-12 "/>
        <s v="COMPRA EN SSR CASTELLO-GOYA., CON LA TARJETA : 5489133210353841 EL 2026-01-12 "/>
        <s v="BIZUM A FAVOR DE MONTSERRAT L M CONCEPTO: Sin concepto "/>
        <s v="Apple pay: COMPRA EN MAISON KAYSER ZURBANO, CON LA TARJETA : 5489133208122208 EL 2026-01-12 "/>
        <s v="RECIBO Naturgy Clientes, S.A.U. Nº RECIBO 0073 0100 755 CPCDSNW REF. MANDATO 000000259696 "/>
        <s v="Apple pay: COMPRA EN MERCADONA MANUEL MACHADO, CON LA TARJETA : 5489133210353841 EL 2026-01-10 "/>
        <s v="Apple pay: COMPRA EN CALZADOS LOMAS, CON LA TARJETA : 5489133208122208 EL 2026-01-10 "/>
        <s v="Apple pay: COMPRA EN ALCAMPO MORATALAZ, CON LA TARJETA : 5489133208360204 EL 2026-01-10 "/>
        <s v="Apple pay: COMPRA EN MERCADONA MANUEL MACHADO, CON LA TARJETA : 5489133208360204 EL 2026-01-10 "/>
        <s v="Apple pay: COMPRA EN Zara.com, CON LA TARJETA : 5489133210353841 EL 2026-01-07 "/>
        <s v="Apple pay: COMPRA EN Uniqlo Europe Ltd Sucu, CON LA TARJETA : 5489133210353841 EL 2026-01-07 "/>
        <s v="Apple pay: COMPRA EN MCDONALDS GOYA, CON LA TARJETA : 5489133208122208 EL 2026-01-09 "/>
        <s v="COMPRA EN SFERA GOYA, CON LA TARJETA : 5489133208122208 EL 2026-01-09 "/>
        <s v="Apple pay: COMPRA EN RODILLA SANCHEZ, CON LA TARJETA : 5489133210353841 EL 2026-01-07 "/>
        <s v="COMPRA EN SSR CASTELLO-GOYA., CON LA TARJETA : 5489133208122208 EL 2026-01-07 "/>
        <s v="RECIBO DAN'S Nº RECIBO 0073 0100 755 CPBHGXR REF. MANDATO 1QJYY43XYCXGBUV0 "/>
        <s v="TRANSFERENCIA INMEDIATA DE CURRIE . BROWN IBERIA S.L. CONCEPTO Gastos 2025 C. Paz Gas "/>
        <s v="Apple pay: COMPRA EN SELLA BAKERY, CON LA TARJETA : 5489133208122208 EL 2026-01-07 "/>
        <s v="Apple pay: COMPRA EN DIA MEJORADA 15026, CON LA TARJETA : 5489133208360204 EL 2026-01-07 "/>
        <s v="BIZUM DE JENNY R A CONCEPTO Gasto "/>
        <s v="Apple pay: COMPRA EN JULFER JOYEROS S.L, CON LA TARJETA : 5489133210353841 EL 2026-01-05 "/>
        <s v="Apple pay: COMPRA EN Revolut**8197*, CON LA TARJETA : 5489133210353841 EL 2026-01-02 "/>
        <s v="Apple pay: COMPRA EN UBER *EATS HELP.UBER.C, CON LA TARJETA : 5489133210353841 EL 2026-01-04 "/>
        <s v="Apple pay: COMPRA EN Revolut**6890*, CON LA TARJETA : 5489133208122208 EL 2026-01-02 "/>
        <s v="Apple pay: COMPRA EN ALCAMPO MORATALAZ, CON LA TARJETA : 5489133208360204 EL 2026-01-05 "/>
        <s v="Apple pay: COMPRA EN PANISHOP DE LOS VINATEROS, CON LA TARJETA : 5489133210353841 EL 2026-01-03 "/>
        <s v="Apple pay: COMPRA EN PARAFARMACIA M30, CON LA TARJETA : 5489133208122208 EL 2026-01-03 "/>
        <s v="Apple pay: COMPRA EN ALCAMPO MORATALAZ, CON LA TARJETA : 5489133208360204 EL 2026-01-03 "/>
        <s v="Apple pay: COMPRA EN MERCADONA MANUEL MACHADO, CON LA TARJETA : 5489133208360204 EL 2026-01-03 "/>
        <s v="TRANSFERENCIA A FAVOR DE PEREZ PANTO NICOLAS CONCEPTO: Transferencia mensual "/>
        <s v="Apple pay: COMPRA EN TEZENIS C/GOYA TD39, CON LA TARJETA : 5489133208122208 EL 2026-01-02 "/>
        <s v="TRANSFERENCIA INMEDIATA A FAVOR DE Cristina Paz Rodríguez &amp; Nicolás Daniel CONCEPTO Ahorro 3 meses "/>
        <s v="TRANSFERENCIA DE PEREZ PANTO NICOLAS, CONCEPTO Transferencia mensual "/>
        <s v="TRANSFERENCIA INMEDIATA DE Cristina Paz Rodriguez CONCEPTO Enviada desde Revolut Env "/>
        <s v="RECIBO DREAMFIT MORATALAZ Nº RECIBO 0073 0100 755 CNXMXYL REF. MANDATO 00009588710100835299698700000"/>
        <s v="RECIBO SANITAS S A DE SEGUROS Nº RECIBO 0073 0100 755 CNVPCFG REF. MANDATO 800018385362 "/>
        <s v="Apple pay: COMPRA EN MERCADONA MANUEL MACHADO, CON LA TARJETA : 5489133208360204 EL 2025-12-31 "/>
        <s v="TRANSFERENCIA INMEDIATA DE E KABEL ESPANA S.L. CONCEPTO pago nomina NP dic 2025 pag "/>
        <s v="Apple pay: COMPRA EN PLAYTOMIC.IO C97359A1, CON LA TARJETA : 5489133210353841 EL 2025-12-28 "/>
        <s v="Apple pay: COMPRA EN APPLE.COM/BILL, CON LA TARJETA : 5489133210353841 EL 2025-12-29 "/>
        <s v="Apple pay: COMPRA EN MADRID SUC 39, CON LA TARJETA : 5489133210353841 EL 2025-12-30 "/>
        <s v="Apple pay: COMPRA EN CIBER LOCUTORIO VINATEROS, CON LA TARJETA : 5489133210353841 EL 2025-12-30 "/>
        <s v="Apple pay: COMPRA EN PAPELERIA AYVAR, CON LA TARJETA : 5489133210353841 EL 2025-12-30 "/>
        <s v="TRANSFERENCIA INMEDIATA DE CURRIE . BROWN IBERIA S.L. CONCEPTO Nomina Diciembre Nom "/>
        <s v="COMPRA EN APP CRTM, CON LA TARJETA : 5489133208360204 EL 2025-12-30 "/>
        <s v="COMPRA EN OPENAI *CHATGPT SUBSCR, CON LA TARJETA : 5489133208360204 EL 2025-12-27 "/>
        <s v="BIZUM DE RICARDO P R CONCEPTO Sin concepto "/>
        <s v="BIZUM DE MARIA V G CONCEPTO pago "/>
        <s v="BIZUM DE SILVIO J C CONCEPTO Pádel medio fallido "/>
        <s v="Apple pay: COMPRA EN PANISHOP DE LOS VINATEROS, CON LA TARJETA : 5489133208122208 EL 2025-12-28 "/>
        <s v="Apple pay: COMPRA EN AYTO MADRID DEPORTES, CON LA TARJETA : 5489133210353841 EL 2025-12-27 "/>
        <s v="Apple pay: COMPRA EN BIJOU BRIGITTE, S.L, CON LA TARJETA : 5489133210353841 EL 2025-12-27 "/>
        <s v="Apple pay: COMPRA EN MERCADONA MANUEL MACHADO, CON LA TARJETA : 5489133208360204 EL 2025-12-26 "/>
        <s v="Apple pay: COMPRA EN MERCADONA MANUEL MACHADO, CON LA TARJETA : 5489133208360204 EL 2025-12-24 "/>
        <s v="Apple pay: COMPRA EN RemittVen, CON LA TARJETA : 5489133208122208 EL 2025-12-22 "/>
        <s v="Apple pay: COMPRA EN MERCADONA MANUEL MACHADO, CON LA TARJETA : 5489133208360204 EL 2025-12-23 "/>
        <s v="RECIBO ORANGE ESPAGNE S.A. Nº RECIBO 0073 0100 755 CNTPPVF REF. MANDATO OSP202308KENAN02276921506 "/>
        <s v="BIZUM A FAVOR DE ANDRES A Y CONCEPTO: Sin concepto "/>
        <s v="Apple pay: COMPRA EN AYTO MADRID DEPORTES, CON LA TARJETA : 5489133210353841 EL 2025-12-22 "/>
        <s v="Apple pay: COMPRA EN Uniqlo Europe Ltd Sucu, CON LA TARJETA : 5489133210353841 EL 2025-12-19 "/>
        <s v="Apple pay: COMPRA EN UBER * EATS PENDING, CON LA TARJETA : 5489133208122208 EL 2025-12-18 "/>
        <s v="BIZUM DE SILVIO J C CONCEPTO padel "/>
        <s v="Apple pay: COMPRA EN IKEA GOYA HFB, CON LA TARJETA : 5489133210353841 EL 2025-12-21 "/>
        <s v="COMPRA EN STARBUCKS VELAZQUEZ 32, CON LA TARJETA : 5489133210353841 EL 2025-12-21 "/>
        <s v="Apple pay: COMPRA EN ALCAMPO MORATALAZ, CON LA TARJETA : 5489133208360204 EL 2025-12-20 "/>
        <s v="Apple pay: COMPRA EN MERCADONA MANUEL MACHADO, CON LA TARJETA : 5489133208360204 EL 2025-12-20 "/>
        <s v="Apple pay: COMPRA EN MERCADONA MANUEL MACHADO, CON LA TARJETA : 5489133210353841 EL 2025-12-20 "/>
        <s v="Apple pay: COMPRA EN CORTEFIEL, S.A., CON LA TARJETA : 5489133210353841 EL 2025-12-19 "/>
        <s v="Apple pay: COMPRA EN PERFUMERIA PRIMOR, CON LA TARJETA : 5489133210353841 EL 2025-12-19 "/>
        <s v="Apple pay: COMPRA EN FARMACIA A. ABEGER MONTEA, CON LA TARJETA : 5489133210353841 EL 2025-12-18 "/>
        <s v="COMPRA EN CRED MATEO INURRIA, CON LA TARJETA : 5489133210353841 EL 2025-12-18 "/>
        <s v="Apple pay: COMPRA EN IKEA GOYA FOOD, CON LA TARJETA : 5489133208122208 EL 2025-12-17 "/>
        <s v="COMPRA EN SSR CASTELLO-GOYA., CON LA TARJETA : 5489133210353841 EL 2025-12-16 "/>
        <s v="RECIBO IBERIA CARDS Nº RECIBO 0073 0100 755 CNSSXXS REF. MANDATO 000010295927 "/>
        <s v="COMPRA EN APPLE.COM/BILL, CON LA TARJETA : 5489133208360204 EL 2025-12-14 "/>
        <s v="Apple pay: COMPRA EN UNIQLO Madrid Serrano, CON LA TARJETA : 5489133208122208 EL 2025-12-14 "/>
        <s v="Apple pay: COMPRA EN UBER *TRIP HELP.UBER.C, CON LA TARJETA : 5489133210353841 EL 2025-12-12 "/>
        <s v="Apple pay: COMPRA EN SUBWAY, CON LA TARJETA : 5489133208122208 EL 2025-12-15 "/>
        <s v="Apple pay: COMPRA EN LOOMISP*POP CORN, CON LA TARJETA : 5489133208122208 EL 2025-12-13 "/>
        <s v="COMPRA EN EL CORTE INGLES-DEPARTAM., CON LA TARJETA : 5489133208122208 EL 2025-12-14 "/>
        <s v="Apple pay: COMPRA EN SPRINGFIELD, CON LA TARJETA : 5489133208122208 EL 2025-12-14 "/>
        <s v="Apple pay: COMPRA EN ALCAMPO MORATALAZ, CON LA TARJETA : 5489133208360204 EL 2025-12-13 "/>
        <s v="Apple pay: COMPRA EN MERCADONA MANUEL MACHADO, CON LA TARJETA : 5489133208360204 EL 2025-12-13 "/>
        <s v="Apple pay: COMPRA EN SAHTEEN, CON LA TARJETA : 5489133210353841 EL 2025-12-12 "/>
        <s v="Apple pay: COMPRA EN SQ *NATA ARTESANOS, CON LA TARJETA : 5489133208122208 EL 2025-12-10 "/>
        <s v="Apple pay: COMPRA EN One Hundred Restrooms, CON LA TARJETA : 5489133208122208 EL 2025-12-10 "/>
        <s v="Apple pay: COMPRA EN UBER * EATS PENDING, CON LA TARJETA : 5489133210353841 EL 2025-12-05 "/>
        <s v="Apple pay: COMPRA EN Revolut**8197*, CON LA TARJETA : 5489133210353841 EL 2025-12-05 "/>
        <s v="TRANSFERENCIA A FAVOR DE PEREZ PANTO NICOLAS CONCEPTO: Regularización "/>
        <s v="TRANSFERENCIA DE PEREZ PANTO NICOLAS, CONCEPTO Regularización "/>
        <s v="Apple pay: COMPRA EN Revolut**6890*, CON LA TARJETA : 5489133208122208 EL 2025-12-05 "/>
        <s v="Apple pay: COMPRA EN RELAY AVE SALIDAS, CON LA TARJETA : 5489133208122208 EL 2025-12-09 "/>
        <s v="Apple pay: COMPRA EN ALCAMPO MORATALAZ, CON LA TARJETA : 5489133208360204 EL 2025-12-08 "/>
        <s v="Apple pay: COMPRA EN ALCAMPO MORATALAZ, CON LA TARJETA : 5489133208360204 EL 2025-12-07 "/>
        <s v="Apple pay: COMPRA EN MERCADONA MANUEL MACHADO, CON LA TARJETA : 5489133210353841 EL 2025-12-06 "/>
        <s v="Apple pay: COMPRA EN ALCAMPO MORATALAZ, CON LA TARJETA : 5489133208360204 EL 2025-12-06 "/>
        <s v="Apple pay: COMPRA EN MERCADONA MANUEL MACHADO, CON LA TARJETA : 5489133208360204 EL 2025-12-06 "/>
        <s v="Apple pay: COMPRA EN MERCADONA MANUEL MACHADO, CON LA TARJETA : 5489133208360204 EL 2025-12-05 "/>
        <s v="TRANSFERENCIA A FAVOR DE Cristina Paz Rodríguez &amp; Nicolás Daniel CONCEPTO: Entretenimiento Cris y Ni"/>
        <s v="Apple pay: COMPRA EN KHAN BABA KEBAB, CON LA TARJETA : 5489133210353841 EL 2025-12-04 "/>
        <s v="RECIBO Naturgy Clientes, S.A.U. Nº RECIBO 0073 0100 755 CNPZKMM REF. MANDATO 000000259696 "/>
        <s v="BIZUM DE JENNY R A CONCEPTO Sin concepto "/>
        <s v="RECIBO DAN'S Nº RECIBO 0073 0100 755 CNPZXGZ REF. MANDATO 1QJYY43XYCXGBUV0 "/>
        <s v="Apple pay: COMPRA EN PRIMAPRIX GENOVA 4, CON LA TARJETA : 5489133210353841 EL 2025-12-13 "/>
        <s v="COMPRA EN SSR CASTELLO-GOYA., CON LA TARJETA : 5489133208122208 EL 2025-12-03 "/>
        <s v="Apple pay: COMPRA EN MGP*Wallapop S L, CON LA TARJETA : 5489133208360204 EL 2025-11-30 "/>
        <s v="COMPRA EN APP CRTM, CON LA TARJETA : 5489133208360204 EL 2025-12-02 "/>
        <s v="COMPRA EN OPENAI *CHATGPT SUBSCR, CON LA TARJETA : 5489133208360204 EL 2025-11-27 "/>
        <s v="COMPRA EN APP CRTM, CON LA TARJETA : 5489133208360204 EL 2025-12-01 "/>
        <s v="TRANSFERENCIA INMEDIATA DE Cristina Paz Rodriguez CONCEPTO Compras cositas de Navidad Com "/>
        <s v="RECIBO DREAMFIT MORATALAZ Nº RECIBO 0073 0100 755 CNNJHGG REF. MANDATO 00009588710100835299698700000"/>
        <s v="RECIBO SANITAS S A DE SEGUROS Nº RECIBO 0073 0100 755 CNMHRZP REF. MANDATO 800018385362 "/>
        <s v="RECIBO SANITAS S A DE SEGUROS Nº RECIBO 0073 0100 755 CNLBJXH REF. MANDATO 800018385362 "/>
        <s v="Apple pay: COMPRA EN PRIMARK CONDE PENALVER, CON LA TARJETA : 5489133208122208 EL 2025-11-29 "/>
        <s v="Apple pay: COMPRA EN SELLA BAKERY, CON LA TARJETA : 5489133208122208 EL 2025-12-01 "/>
        <s v="TRANSFERENCIA DE Currie Brown Iberia SLU, CONCEPTO Nomina Noviembre "/>
        <s v="Apple pay: COMPRA EN DECATHLON ORTEGA Y GASSET, CON LA TARJETA : 5489133208122208 EL 2025-11-30 "/>
        <s v="REGULARIZACION COMPRA EN APP CRTM, CON LA TARJETA : 5489133208360204 EL 2025-11-29 "/>
        <s v="COMPRA EN APP CRTM, CON LA TARJETA : 5489133208360204 EL 2025-11-29 "/>
        <s v="Apple pay: COMPRA EN ALCAMPO MORATALAZ, CON LA TARJETA : 5489133208360204 EL 2025-11-29 "/>
        <s v="Apple pay: COMPRA EN MERCADONA MANUEL MACHADO, CON LA TARJETA : 5489133208360204 EL 2025-11-29 "/>
        <s v="Apple pay: COMPRA EN IKEA GOYA FOOD, CON LA TARJETA : 5489133208122208 EL 2025-11-29 "/>
        <s v="BIZUM DE JENNY R A CONCEPTO Comida "/>
        <s v="COMPRA EN SSR CASTELLO-GOYA., CON LA TARJETA : 5489133210353841 EL 2025-11-28 "/>
        <s v="TRANSFERENCIA INMEDIATA DE E KABEL ESPANA S.L. CONCEPTO Pago nomina Nov 2025 NP Pag "/>
        <s v="COMPRA EN EL CORTE INGLES-DEPARTAM., CON LA TARJETA : 5489133208122208 EL 2025-11-28 "/>
        <s v="DISPOSICION EN CAJERO CON LA TARJETA 5489133208122208, COMISION 0,00, EL 2025-11-28 "/>
        <s v="Apple pay: COMPRA EN ALCAMPO MORATALAZ, CON LA TARJETA : 5489133208360204 EL 2025-11-27 "/>
        <s v="COMPRA EN SSR CASTELLO-GOYA., CON LA TARJETA : 5489133210353841 EL 2025-11-25 "/>
        <s v="Apple pay: COMPRA EN ALCAMPO MORATALAZ, CON LA TARJETA : 5489133210353841 EL 2025-11-23 "/>
        <s v="RECIBO TotalEnergies ClientesSAU Nº RECIBO 0073 0100 755 CNKJJCC REF. MANDATO NCESIGS241020230000000"/>
        <s v="Apple pay: COMPRA EN SELLA BAKERY, CON LA TARJETA : 5489133208122208 EL 2025-11-24 "/>
        <s v="Apple pay: COMPRA EN ALCAMPO MORATALAZ, CON LA TARJETA : 5489133208360204 EL 2025-11-23 "/>
        <s v="Apple pay: COMPRA EN ALCAMPO MORATALAZ, CON LA TARJETA : 5489133208122208 EL 2025-11-23 "/>
        <s v="COMPRA EN MERCADONA MANUEL MACHADO, CON LA TARJETA : 5489133208360204 EL 2025-11-22 "/>
        <s v="Apple pay: COMPRA EN ALCAMPO MORATALAZ, CON LA TARJETA : 5489133208360204 EL 2025-11-22 "/>
        <s v="Apple pay: COMPRA EN MERCADONA MANUEL MACHADO, CON LA TARJETA : 5489133208360204 EL 2025-11-22 "/>
        <s v="TRANSFERENCIA INMEDIATA DE Cristina Paz Rodriguez CONCEPTO Traspaso arbolito de navidad Tra "/>
        <s v="Apple pay: COMPRA EN Rituals Cosmetics Espa, CON LA TARJETA : 5489133210353841 EL 2025-11-19 "/>
        <s v="Apple pay: COMPRA EN IKEA GOYA FOOD, CON LA TARJETA : 5489133210353841 EL 2025-11-21 "/>
        <s v="Apple pay: COMPRA EN IKEA GOYA FOOD, CON LA TARJETA : 5489133208122208 EL 2025-11-21 "/>
        <s v="BIZUM A FAVOR DE OSCAR D P CONCEPTO: Sin concepto "/>
        <s v="Apple pay: COMPRA EN CARNICAS ALONSO - PAVONES, CON LA TARJETA : 5489133208360204 EL 2025-11-20 "/>
        <s v="Apple pay: COMPRA EN MERCADONA MANUEL MACHADO, CON LA TARJETA : 5489133208360204 EL 2025-11-20 "/>
        <s v="Apple pay: COMPRA EN LIC. 439 F.SANCHEZ, CON LA TARJETA : 5489133208122208 EL 2025-11-20 "/>
        <s v="Apple pay: COMPRA EN AREA 341, CON LA TARJETA : 5489133208122208 EL 2025-11-19 "/>
        <s v="Apple pay: COMPRA EN ESTACION DE SERVICIO ALMU, CON LA TARJETA : 5489133208122208 EL 2025-11-19 "/>
        <s v="Apple pay: COMPRA EN KFC GOYA2, CON LA TARJETA : 5489133210353841 EL 2025-11-18 "/>
        <s v="Apple pay: COMPRA EN BRIEF ATOCHA, CON LA TARJETA : 5489133208122208 EL 2025-11-18 "/>
        <s v="RECIBO IBERIA CARDS Nº RECIBO 0073 0100 755 CNJFSXK REF. MANDATO 000010295927 "/>
        <s v="COMPRA EN SSR CASTELLO-GOYA., CON LA TARJETA : 5489133208360204 EL 2025-11-17 "/>
        <s v="COMPRA EN APPLE.COM/BILL, CON LA TARJETA : 5489133208360204 EL 2025-11-13 "/>
        <s v="COMPRA EN APPLE.COM/BILL, CON LA TARJETA : 5489133208360204 EL 2025-11-14 "/>
        <s v="DISPOSICION EN CAJERO CON LA TARJETA 5489133208122208, COMISION 2,95, EL 2025-11-16 "/>
        <s v="Apple pay: COMPRA EN MERCADONA MANUEL MACHADO, CON LA TARJETA : 5489133210353841 EL 2025-11-15 "/>
        <s v="Apple pay: COMPRA EN ALCAMPO MORATALAZ, CON LA TARJETA : 5489133208360204 EL 2025-11-15 "/>
        <s v="Apple pay: COMPRA EN MERCADONA MANUEL MACHADO, CON LA TARJETA : 5489133208360204 EL 2025-11-15 "/>
        <s v="Apple pay: COMPRA EN CORTEFIEL, CON LA TARJETA : 5489133208122208 EL 2025-11-15 "/>
        <s v="COMPRA EN SSR CASTELLO-GOYA., CON LA TARJETA : 5489133208122208 EL 2025-11-14 "/>
        <s v="Apple pay: COMPRA EN JL8 MADRID, CON LA TARJETA : 5489133208122208 EL 2025-11-14 "/>
        <s v="COMPRA EN EL CORTE INGLES-DEPARTAM., CON LA TARJETA : 5489133208122208 EL 2025-11-14 "/>
        <s v="BIZUM DE BEATRIZ V C CONCEPTO transporte "/>
        <s v="Apple pay: COMPRA EN METRO DE MADRID S.A., CON LA TARJETA : 5489133208122208 EL 2025-11-14 "/>
        <s v="Apple pay: COMPRA EN Revolut**8271*, CON LA TARJETA : 5489133208360204 EL 2025-11-11 "/>
        <s v="Apple pay: COMPRA EN Revolut**6890*, CON LA TARJETA : 5489133208122208 EL 2025-11-11 "/>
        <s v="Apple pay: COMPRA EN SELLA BAKERY, CON LA TARJETA : 5489133208122208 EL 2025-11-12 "/>
        <s v="Apple pay: COMPRA EN MERCADONA MANUEL MACHADO, CON LA TARJETA : 5489133210353841 EL 2025-11-12 "/>
        <s v="BIZUM DE GREGORY J R CONCEPTO cachapas "/>
        <s v="Apple pay: COMPRA EN Revolut**2707*, CON LA TARJETA : 5489133208122208 EL 2025-11-08 "/>
        <s v="Apple pay: COMPRA EN ALCAMPO MORATALAZ, CON LA TARJETA : 5489133208360204 EL 2025-11-09 "/>
        <s v="Apple pay: COMPRA EN ALCAMPO MORATALAZ, CON LA TARJETA : 5489133208360204 EL 2025-11-08 "/>
        <s v="Apple pay: COMPRA EN MERCADONA MANUEL MACHADO, CON LA TARJETA : 5489133208360204 EL 2025-11-08 "/>
        <s v="Apple pay: COMPRA EN MERCADONA MANUEL MACHADO, CON LA TARJETA : 5489133210353841 EL 2025-11-08 "/>
        <s v="COMPRA EN APP CRTM, CON LA TARJETA : 5489133208360204 EL 2025-11-07 "/>
        <s v="Apple pay: COMPRA EN IKEA GOYA HFB, CON LA TARJETA : 5489133208122208 EL 2025-11-07 "/>
        <s v="Apple pay: COMPRA EN MERCADONA MANUEL MACHADO, CON LA TARJETA : 5489133208360204 EL 2025-11-06 "/>
        <s v="RECIBO DAN'S Nº RECIBO 0073 0100 755 CNGCJCR REF. MANDATO 1QJYY43XYCXGBUV0 "/>
        <s v="COMPRA EN SSR CASTELLO-GOYA., CON LA TARJETA : 5489133210353841 EL 2025-11-05 "/>
        <s v="Apple pay: COMPRA EN ALCAMPO MORATALAZ, CON LA TARJETA : 5489133208360204 EL 2025-11-04 "/>
        <s v="RECIBO Naturgy Clientes, S.A.U. Nº RECIBO 0073 0100 755 CNDTBMY REF. MANDATO 000000259696 "/>
        <s v="COMPRA EN SSR CASTELLO-GOYA., CON LA TARJETA : 5489133208122208 EL 2025-11-04 "/>
        <s v="Apple pay: COMPRA EN Uniqlo Castellana, CON LA TARJETA : 5489133208122208 EL 2025-11-02 "/>
        <s v="Apple pay: COMPRA EN Revolut**6890*, CON LA TARJETA : 5489133208122208 EL 2025-11-02 "/>
        <s v="BIZUM DE JENNY R A CONCEPTO Gym "/>
        <s v="Apple pay: COMPRA EN Revolut**8197*, CON LA TARJETA : 5489133210353841 EL 2025-11-02 "/>
        <s v="COMPRA EN APP CRTM, CON LA TARJETA : 5489133208360204 EL 2025-11-03 "/>
        <s v="RECIBO DREAMFIT MORATALAZ Nº RECIBO 0073 0100 755 CNCNLRQ REF. MANDATO 00009588710100835299698700000"/>
        <s v="RECIBO SANITAS S A DE SEGUROS Nº RECIBO 0073 0100 755 CNBCRKV REF. MANDATO 800018385362 "/>
        <s v="RECIBO SANITAS S A DE SEGUROS Nº RECIBO 0073 0100 755 CNBCRKT REF. MANDATO 800018385362 "/>
        <s v="Apple pay: COMPRA EN MAISON KAYSER ZURBANO, CON LA TARJETA : 5489133208122208 EL 2025-11-03 "/>
        <s v="Apple pay: COMPRA EN PRIMARK CONDE PENALVER, CON LA TARJETA : 5489133208122208 EL 2025-10-31 "/>
        <s v="Apple pay: COMPRA EN VENETA GELATO ITALIANO, CON LA TARJETA : 5489133210353841 EL 2025-11-03 "/>
        <s v="COMPRA EN EL CORTE INGLES-DEPARTAM., CON LA TARJETA : 5489133208122208 EL 2025-11-02 "/>
        <s v="Apple pay: COMPRA EN MERCADONA MANUEL MACHADO, CON LA TARJETA : 5489133208360204 EL 2025-11-01 "/>
        <s v="Apple pay: COMPRA EN ALCAMPO MORATALAZ, CON LA TARJETA : 5489133208360204 EL 2025-11-01 "/>
        <s v="COMPRA EN EL CORTE INGLES VENTA DIS, CON LA TARJETA : 5489133210353841 EL 2025-11-01 "/>
        <s v="Apple pay: COMPRA EN IKEA GOYA FOOD, CON LA TARJETA : 5489133208122208 EL 2025-10-31 "/>
        <s v="Apple pay: COMPRA EN APPLE.COM/BILL, CON LA TARJETA : 5489133210353841 EL 2025-10-29 "/>
        <s v="Apple pay: COMPRA EN RODILLA GOYA, CON LA TARJETA : 5489133208122208 EL 2025-10-31 "/>
        <s v="TRANSFERENCIA DE Currie Brown Iberia SLU, CONCEPTO Nomina octubre "/>
        <s v="BIZUM A FAVOR DE JENNY R A CONCEPTO: Sin concepto "/>
        <s v="Apple pay: COMPRA EN IKEA GOYA FOOD, CON LA TARJETA : 5489133210353841 EL 2025-10-31 "/>
        <s v="Apple pay: COMPRA EN APPLE STORE #R164, CON LA TARJETA : 5489133210353841 EL 2025-10-23 "/>
        <s v="Apple pay: COMPRA EN MAISON KAYSER ZURBANO, CON LA TARJETA : 5489133208122208 EL 2025-10-30 "/>
        <s v="Apple pay: COMPRA EN SUBWAY, CON LA TARJETA : 5489133208122208 EL 2025-10-30 "/>
        <s v="TRANSFERENCIA INMEDIATA DE E KABEL ESPANA S.L. CONCEPTO Pago nomina Oct 2025 NP Pag "/>
        <s v="COMPRA EN SSR CASTELLO-GOYA., CON LA TARJETA : 5489133210353841 EL 2025-10-30 "/>
        <s v="Apple pay: COMPRA EN VIENA CAPELLANES GOYA, CON LA TARJETA : 5489133210353841 EL 2025-10-30 "/>
        <s v="BIZUM A FAVOR DE ANDRES A Y CONCEPTO: Torreznos "/>
        <s v="BIZUM A FAVOR DE GREGORY J R CONCEPTO: Torreznos "/>
        <s v="COMPRA EN OPENAI *CHATGPT SUBSCR, CON LA TARJETA : 5489133208360204 EL 2025-10-27 "/>
        <s v="COMPRA EN STARBUCKS - GOYA 73, CON LA TARJETA : 5489133210353841 EL 2025-10-29 "/>
        <s v="COMPRA EN APP CRTM, CON LA TARJETA : 5489133208360204 EL 2025-10-28 "/>
        <s v="Apple pay: COMPRA EN DIA MEJORADA 15026, CON LA TARJETA : 5489133210353841 EL 2025-10-28 "/>
        <s v="COMPRA EN SSR CASTELLO-GOYA., CON LA TARJETA : 5489133208122208 EL 2025-10-28 "/>
        <s v="Apple pay: COMPRA EN REDONDEO SOLIDARIO, CON LA TARJETA : 5489133210353841 EL 2025-10-28 "/>
        <s v="BIZUM DE CONCEICAO D J CONCEPTO Gastos Nicolas P "/>
        <s v="Apple pay: COMPRA EN RODILLA GOYA, CON LA TARJETA : 5489133210353841 EL 2025-10-28 "/>
        <s v="Apple pay: COMPRA EN APPLE.COM/US, CON LA TARJETA : 5489133208122208 EL 2025-10-23 "/>
        <s v="COMPRA EN SSR CASTELLO-GOYA., CON LA TARJETA : 5489133210353841 EL 2025-10-27 "/>
        <s v="Apple pay: COMPRA EN Revolut**8197*, CON LA TARJETA : 5489133210353841 EL 2025-10-24 "/>
        <s v="Apple pay: COMPRA EN ALCAMPO MORATALAZ, CON LA TARJETA : 5489133208360204 EL 2025-10-25 "/>
        <s v="Apple pay: COMPRA EN MERCADONA MANUEL MACHADO, CON LA TARJETA : 5489133208360204 EL 2025-10-25 "/>
        <s v="Apple pay: COMPRA EN IKEA GOYA HFB, CON LA TARJETA : 5489133208122208 EL 2025-10-25 "/>
        <s v="Apple pay: COMPRA EN IKEA GOYA FOOD, CON LA TARJETA : 5489133208122208 EL 2025-10-25 "/>
        <s v="Apple pay: COMPRA EN MANOLO BAKES, CON LA TARJETA : 5489133208122208 EL 2025-10-25 "/>
        <s v="Apple pay: COMPRA EN FARMACIA FERNANDO SANT, CON LA TARJETA : 5489133208122208 EL 2025-10-24 "/>
        <s v="BIZUM DE ANDRES A Y CONCEPTO Cervezas "/>
        <s v="RECIBO ORANGE ESPAGNE S.A. Nº RECIBO 0073 0100 755 CMYWQSX REF. MANDATO OSP202308KENAN02276921506 "/>
        <s v="Apple pay: COMPRA EN RODILLA GOYA, CON LA TARJETA : 5489133208122208 EL 2025-10-22 "/>
        <s v="Apple pay: COMPRA EN MADREAMIGA, CON LA TARJETA : 5489133208122208 EL 2025-10-22 "/>
        <s v="Apple pay: COMPRA EN MERCADONA MANUEL MACHADO, CON LA TARJETA : 5489133208360204 EL 2025-10-21 "/>
        <s v="Apple pay: COMPRA EN EMPRESA MUNICIPAL EMT, CON LA TARJETA : 5489133208122208 EL 2025-10-21 "/>
        <s v="Apple pay: COMPRA EN FIVE GUYS, CON LA TARJETA : 5489133210353841 EL 2025-10-17 "/>
        <s v="BIZUM DE GREGORY J R CONCEPTO Sin concepto "/>
        <s v="Apple pay: COMPRA EN MERCADONA MANUEL MACHADO, CON LA TARJETA : 5489133208360204 EL 2025-10-18 "/>
        <s v="Apple pay: COMPRA EN ALCAMPO MORATALAZ, CON LA TARJETA : 5489133208360204 EL 2025-10-18 "/>
        <s v="Apple pay: COMPRA EN LICENCIADA CLOTILDE FERNA, CON LA TARJETA : 5489133208122208 EL 2025-10-17 "/>
        <s v="Apple pay: COMPRA EN RODILLA SANCHEZ, CON LA TARJETA : 5489133208122208 EL 2025-10-17 "/>
        <s v="Apple pay: COMPRA EN OKIO AZCA, CON LA TARJETA : 5489133210353841 EL 2025-10-17 "/>
        <s v="COMPRA EN UBER *EATS, CON LA TARJETA : 5489133210353841 EL 2025-10-14 "/>
        <s v="Apple pay: COMPRA EN DIA MEJORADA 15026, CON LA TARJETA : 5489133210353841 EL 2025-10-16 "/>
        <s v="RECIBO Vodafone Servicios, S.L.U. Nº RECIBO 0073 0100 755 CMXVVQC REF. MANDATO 0116485520 "/>
        <s v="Apple pay: COMPRA EN SUBWAY, CON LA TARJETA : 5489133208122208 EL 2025-10-15 "/>
        <s v="COMPRA EN APPLE.COM/BILL, CON LA TARJETA : 5489133208360204 EL 2025-10-13 "/>
        <s v="COMPRA EN SSR CASTELLO-GOYA., CON LA TARJETA : 5489133210353841 EL 2025-10-15 "/>
        <s v="Apple pay: COMPRA EN Revolut**0164*, CON LA TARJETA : 5489133210353841 EL 2025-10-13 "/>
        <s v="RECIBO IBERIA CARDS Nº RECIBO 0073 0100 755 CMXPLRQ REF. MANDATO 000010295927 "/>
        <s v="BIZUM DE CONCEICAO D J CONCEPTO Peluqueria "/>
        <s v="COMPRA EN SSR CASTELLO-GOYA., CON LA TARJETA : 5489133208122208 EL 2025-10-14 "/>
        <s v="DISPOSICION EN CAJERO CON LA TARJETA 5489133208122208, COMISION 0,00, EL 2025-10-14 "/>
        <s v="Apple pay: COMPRA EN IKEA GOYA FOOD, CON LA TARJETA : 5489133208122208 EL 2025-10-14 "/>
        <s v="COMPRA EN SSR CASTELLO-GOYA., CON LA TARJETA : 5489133210353841 EL 2025-10-14 "/>
        <s v="Apple pay: COMPRA EN LOVISA, CON LA TARJETA : 5489133210353841 EL 2025-10-11 "/>
        <s v="COMPRA EN SSR CASTELLO-GOYA., CON LA TARJETA : 5489133208360204 EL 2025-10-13 "/>
        <s v="Apple pay: COMPRA EN NORMAL MADRID, CON LA TARJETA : 5489133208360204 EL 2025-10-11 "/>
        <s v="Apple pay: COMPRA EN TGTG 5m0fw4m1b0c80, CON LA TARJETA : 5489133208360204 EL 2025-10-09 "/>
        <s v="Apple pay: COMPRA EN Revolut**6925*, CON LA TARJETA : 5489133208360204 EL 2025-10-11 "/>
        <s v="Apple pay: COMPRA EN CASABASE, CON LA TARJETA : 5489133210353841 EL 2025-10-13 "/>
        <s v="Apple pay: COMPRA EN VELÁZQUEZ, CON LA TARJETA : 5489133210353841 EL 2025-10-13 "/>
        <s v="Apple pay: COMPRA EN VENETA GELATO ITALIANO, CON LA TARJETA : 5489133210353841 EL 2025-10-13 "/>
        <s v="COMPRA EN STARBUCKS - GOYA 73, CON LA TARJETA : 5489133210353841 EL 2025-10-13 "/>
        <s v="BIZUM DE RAINIER D J CONCEPTO Birras "/>
        <s v="Apple pay: COMPRA EN ALCAMPO MORATALAZ, CON LA TARJETA : 5489133208360204 EL 2025-10-12 "/>
        <s v="Apple pay: COMPRA EN ALCAMPO MORATALAZ, CON LA TARJETA : 5489133208360204 EL 2025-10-11 "/>
        <s v="Apple pay: COMPRA EN MERCADONA MANUEL MACHADO, CON LA TARJETA : 5489133208360204 EL 2025-10-11 "/>
        <s v="Apple pay: COMPRA EN MERCADONA MANUEL MACHADO, CON LA TARJETA : 5489133208122208 EL 2025-10-11 "/>
        <s v="Apple pay: COMPRA EN CARNICERIA ALONSO - MANUE, CON LA TARJETA : 5489133210353841 EL 2025-10-11 "/>
        <s v="Apple pay: COMPRA EN MARIA CROQUETAS, CON LA TARJETA : 5489133208122208 EL 2025-10-10 "/>
        <s v="COMPRA EN SSR CASTELLO-GOYA., CON LA TARJETA : 5489133210353841 EL 2025-10-10 "/>
        <s v="Apple pay: COMPRA EN MERCADONA MANUEL MACHADO, CON LA TARJETA : 5489133208360204 EL 2025-10-09 "/>
        <s v="COMPRA EN SSR CASTELLO-GOYA., CON LA TARJETA : 5489133210353841 EL 2025-10-09 "/>
        <s v="COMPRA EN AMAZON* GU3V149J5, CON LA TARJETA : 5489133210353841 EL 2025-10-07 "/>
        <s v="Apple pay: COMPRA EN MAISON KAYSER RETIRO, CON LA TARJETA : 5489133210353841 EL 2025-10-09 "/>
        <s v="Apple pay: COMPRA EN Revolut**6925*, CON LA TARJETA : 5489133208360204 EL 2025-10-06 "/>
        <s v="TRANSFERENCIA INMEDIATA A FAVOR DE PAMELA TIZZANI CONCEPTO DEUDA SATURNO "/>
        <s v="DISPOSICIÓN PRESTAMO 1781471 143 A NOMBRE DE NICOLAS PEREZ PANTO "/>
        <s v="Apple pay: COMPRA EN RemittVen, CON LA TARJETA : 5489133210353841 EL 2025-10-06 "/>
        <s v="RECIBO CENTRO DE SEGUROS Y SERVICIOS ECI, S.A. Nº RECIBO 0073 0100 755 CMWCRRD REF. MANDATO 16310C64"/>
        <s v="Apple pay: COMPRA EN A DELICIA, CON LA TARJETA : 5489133208360204 EL 2025-10-07 "/>
        <s v="Apple pay: COMPRA EN MAISON KAYSER ZURBANO, CON LA TARJETA : 5489133208122208 EL 2025-10-07 "/>
        <s v="Apple pay: COMPRA EN RODILLA SANCHEZ, CON LA TARJETA : 5489133208122208 EL 2025-10-07 "/>
        <s v="Apple pay: COMPRA EN Revolut**0164*, CON LA TARJETA : 5489133210353841 EL 2025-10-05 "/>
        <s v="COMPRA EN AMAZON* DE5588605, CON LA TARJETA : 5489133210353841 EL 2025-10-05 "/>
        <s v="COMPRA EN STARBUCKS - GOYA 73, CON LA TARJETA : 5489133210353841 EL 2025-10-07 "/>
        <s v="BIZUM DE MICHAEL W V CONCEPTO COMIDA ITALO MEXICANA "/>
        <s v="Apple pay: COMPRA EN IKEA GOYA HFB, CON LA TARJETA : 5489133208360204 EL 2025-10-06 "/>
        <s v="RECIBO Naturgy Clientes, S.A.U. Nº RECIBO 0073 0100 755 CMVFGDJ REF. MANDATO 000000259696 "/>
        <s v="COMPRA EN SSR CASTELLO-GOYA., CON LA TARJETA : 5489133208122208 EL 2025-10-06 "/>
        <s v="Apple pay: COMPRA EN Revolut**6890*, CON LA TARJETA : 5489133208122208 EL 2025-10-03 "/>
        <s v="RECIBO DAN'S Nº RECIBO 0073 0100 755 CMVDXBM REF. MANDATO 1QJYY43XYCXGBUV0 "/>
        <s v="COMPRA EN SSR CASTELLO-GOYA., CON LA TARJETA : 5489133210353841 EL 2025-10-06 "/>
        <s v="COMPRA EN EL CORTE INGLES-DEPARTAM., CON LA TARJETA : 5489133208360204 EL 2025-10-04 "/>
        <s v="Apple pay: COMPRA EN CALZADOS LOMAS, CON LA TARJETA : 5489133208122208 EL 2025-10-04 "/>
        <s v="Apple pay: COMPRA EN DECATHLON FUENCARRAL, CON LA TARJETA : 5489133210353841 EL 2025-10-04 "/>
        <s v="Apple pay: COMPRA EN MERCADONA MANUEL MACHADO, CON LA TARJETA : 5489133208360204 EL 2025-10-03 "/>
        <s v="COMPRA EN APP CRTM, CON LA TARJETA : 5489133208360204 EL 2025-10-03 "/>
        <s v="Apple pay: COMPRA EN IKEA GOYA FOOD, CON LA TARJETA : 5489133208122208 EL 2025-10-03 "/>
        <s v="TRANSFERENCIA DE PEREZ PANTO NICOLAS, CONCEPTO Pagos mensuales "/>
        <s v="Apple pay: COMPRA EN DANS MADRID, CON LA TARJETA : 5489133208122208 EL 2025-09-30 "/>
        <s v="Apple pay: COMPRA EN MAISON KAYSER ZURBANO, CON LA TARJETA : 5489133208122208 EL 2025-10-02 "/>
        <s v="TRANSFERENCIA A FAVOR DE PEREZ PANTO NICOLAS CONCEPTO: Pagos mensuales "/>
        <s v="COMPRA EN UBER *EATS, CON LA TARJETA : 5489133210353841 EL 2025-09-29 "/>
        <s v="Apple pay: COMPRA EN BAR COFFEE &amp; MORE DI Z, CON LA TARJETA : 5489133210353841 EL 2025-09-29 "/>
        <s v="TRANSFERENCIA DE TOTALENERGIES CLIENTES S.A.U., CONCEPTO Abono TotalEnergies 700008580457 "/>
        <s v="RECIBO DREAMFIT MORATALAZ Nº RECIBO 0073 0100 755 CMQXGKC REF. MANDATO 00009588710100835299698700000"/>
        <s v="RECIBO SANITAS S A DE SEGUROS Nº RECIBO 0073 0100 755 CMQBGNS REF. MANDATO 800018385362 "/>
        <s v="COMPRA EN EL CORTE INGLES DEPARTAM., CON LA TARJETA : 5489133208122208 EL 2025-10-01 "/>
        <s v="Apple pay: COMPRA EN CARREFOUR 0007, CON LA TARJETA : 5489133208360204 EL 2025-09-29 "/>
        <s v="Apple pay: COMPRA EN HOTEL ENGADINA SAS, CON LA TARJETA : 5489133210353841 EL 2025-09-29 "/>
        <s v="Apple pay: COMPRA EN MARTESANA SRL, CON LA TARJETA : 5489133210353841 EL 2025-09-29 "/>
        <s v="Apple pay: COMPRA EN Pizza Desideri Imb C, CON LA TARJETA : 5489133210353841 EL 2025-09-29 "/>
        <s v="Apple pay: COMPRA EN VENCHI Milano MXP T1-S, CON LA TARJETA : 5489133208122208 EL 2025-09-29 "/>
        <s v="COMPRA EN AMAZON* V75314415, CON LA TARJETA : 5489133210353841 EL 2025-09-29 "/>
        <s v="Apple pay: COMPRA EN CRF EXP MIL4868, CON LA TARJETA : 5489133208360204 EL 2025-09-27 "/>
        <s v="COMPRA EN APP CRTM, CON LA TARJETA : 5489133208360204 EL 2025-09-30 "/>
        <s v="Apple pay: COMPRA EN ERRE BAR VILLA MONASTE, CON LA TARJETA : 5489133208122208 EL 2025-09-28 "/>
        <s v="TRANSFERENCIA A FAVOR DE Cristina Paz Rodríguez &amp; Nicolás Daniel CONCEPTO: Cuenta Cris y Nico "/>
        <s v="Apple pay: COMPRA EN RODILLA SANCHEZ, CON LA TARJETA : 5489133208122208 EL 2025-09-30 "/>
        <s v="TRANSFERENCIA INMEDIATA DE E KABEL ESPANA S.L. CONCEPTO Pago nomina sept 2025 NP Pag "/>
        <s v="Apple pay: COMPRA EN CASSA, CON LA TARJETA : 5489133210353841 EL 2025-09-28 "/>
        <s v="Apple pay: COMPRA EN CASSERA MORETTI SRL, CON LA TARJETA : 5489133210353841 EL 2025-09-28 "/>
        <s v="Apple pay: COMPRA EN HOTEL IBIS MILANO CENT, CON LA TARJETA : 5489133210353841 EL 2025-09-27 "/>
        <s v="Apple pay: COMPRA EN FUNICOLARE COMO BRUNAT, CON LA TARJETA : 5489133210353841 EL 2025-09-28 "/>
        <s v="Apple pay: COMPRA EN MR. PANINO, CON LA TARJETA : 5489133210353841 EL 2025-09-28 "/>
        <s v="Apple pay: COMPRA EN CAPOLINEA BISTROT, CON LA TARJETA : 5489133210353841 EL 2025-09-28 "/>
        <s v="Apple pay: COMPRA EN COOPCULTURE VILLA MONA, CON LA TARJETA : 5489133210353841 EL 2025-09-28 "/>
        <s v="Apple pay: COMPRA EN BELLAGIO TRAGHETTO, CON LA TARJETA : 5489133210353841 EL 2025-09-28 "/>
        <s v="Apple pay: COMPRA EN VARENNA, CON LA TARJETA : 5489133210353841 EL 2025-09-28 "/>
        <s v="Apple pay: COMPRA EN AUTOGRILL 7130, CON LA TARJETA : 5489133210353841 EL 2025-09-28 "/>
        <s v="Apple pay: COMPRA EN ALL'ANTICO VINAIO, CON LA TARJETA : 5489133210353841 EL 2025-09-27 "/>
        <s v="Apple pay: COMPRA EN MC DONALD'S, CON LA TARJETA : 5489133210353841 EL 2025-09-28 "/>
        <s v="Apple pay: COMPRA EN ATLANTIC PORTA NUOVA, CON LA TARJETA : 5489133210353841 EL 2025-09-27 "/>
        <s v="Apple pay: COMPRA EN GILARDONI STEFANIA, CON LA TARJETA : 5489133210353841 EL 2025-09-28 "/>
        <s v="COMPRA EN ORANGE AMORT RESI 3D SECU, CON LA TARJETA : 5489133210353841 EL 2025-09-30 "/>
        <s v="COMPRA EN OPENAI *CHATGPT SUBSCR, CON LA TARJETA : 5489133208360204 EL 2025-09-27 "/>
        <s v="COMPRA EN APP CRTM, CON LA TARJETA : 5489133208360204 EL 2025-09-29 "/>
        <s v="Apple pay: COMPRA EN A'VUCCIRIA, CON LA TARJETA : 5489133208122208 EL 2025-09-27 "/>
        <s v="Apple pay: COMPRA EN KIKO MILANO, CON LA TARJETA : 5489133208122208 EL 2025-09-27 "/>
        <s v="Apple pay: COMPRA EN VENCHI MI Buenos Aires, CON LA TARJETA : 5489133208122208 EL 2025-09-27 "/>
        <s v="Apple pay: COMPRA EN LEONARDO3 MUSEUM MILAN, CON LA TARJETA : 5489133208122208 EL 2025-09-26 "/>
        <s v="Apple pay: COMPRA EN CAFFETTERIA DANTE, CON LA TARJETA : 5489133208122208 EL 2025-09-26 "/>
        <s v="Apple pay: COMPRA EN VIA PASTERIA, CON LA TARJETA : 5489133208122208 EL 2025-09-26 "/>
        <s v="Apple pay: COMPRA EN TRATTORIA LA MADONNINA, CON LA TARJETA : 5489133208122208 EL 2025-09-27 "/>
        <s v="TRANSFERENCIA DE Currie Brown Iberia SLU, CONCEPTO Nomina Septiembre "/>
        <s v="Apple pay: COMPRA EN WWW.MIDATICKET.IT - Du, CON LA TARJETA : 5489133210353841 EL 2025-09-26 "/>
        <s v="Apple pay: COMPRA EN NYX*ABServiciosSelecta, CON LA TARJETA : 5489133210353841 EL 2025-09-26 "/>
        <s v="COMPRA EN WWW.NAVIGAZIONELAGHI.I, CON LA TARJETA : 5489133210353841 EL 2025-09-26 "/>
        <s v="COMPRA EN UBER *TRIP HELP.UBER.C, CON LA TARJETA : 5489133210353841 EL 2025-09-26 "/>
        <s v="Apple pay: COMPRA EN HOTEL IBIS MILANO CENT, CON LA TARJETA : 5489133210353841 EL 2025-09-26 "/>
        <s v="Apple pay: COMPRA EN STARBUCKS, CON LA TARJETA : 5489133210353841 EL 2025-09-27 "/>
        <s v="Apple pay: COMPRA EN PANIFICIO PUGLIESE, CON LA TARJETA : 5489133210353841 EL 2025-09-26 "/>
        <s v="Apple pay: COMPRA EN MC DONALD'S, CON LA TARJETA : 5489133210353841 EL 2025-09-26 "/>
        <s v="Apple pay: COMPRA EN LINATE M4, CON LA TARJETA : 5489133210353841 EL 2025-09-26 "/>
        <s v="TRANSFERENCIA A FAVOR DE ENVIVENCA CONCEPTO: Caja Nicolás Pérez "/>
        <s v="Apple pay: COMPRA EN ALCAMPO S A MORATALAZ, CON LA TARJETA : 5489133208360204 EL 2025-09-27 "/>
        <s v="Apple pay: COMPRA EN MERCADONA MANUEL MACHADO, CON LA TARJETA : 5489133208360204 EL 2025-09-27 "/>
        <s v="Apple pay: COMPRA EN 90 - CENTRAL CAFE MAD T4, CON LA TARJETA : 5489133210353841 EL 2025-09-26 "/>
        <s v="Apple pay: COMPRA EN AEROP. ADOLFO SUAREZ MADR, CON LA TARJETA : 5489133210353841 EL 2025-09-26 "/>
        <s v="Apple pay: COMPRA EN MERCADONA MANUEL MACHADO, CON LA TARJETA : 5489133208360204 EL 2025-09-25 "/>
        <s v="Apple pay: COMPRA EN PARAFARMACIA M30, CON LA TARJETA : 5489133208122208 EL 2025-09-25 "/>
        <s v="Apple pay: COMPRA EN IKEA GOYA FOOD, CON LA TARJETA : 5489133208122208 EL 2025-09-25 "/>
        <s v="Apple pay: COMPRA EN TIGER GOYA,20, CON LA TARJETA : 5489133208122208 EL 2025-09-25 "/>
        <s v="Apple pay: COMPRA EN RODILLA SANCHEZ, CON LA TARJETA : 5489133208122208 EL 2025-09-25 "/>
        <s v="COMPRA EN SSR CASTELLO-GOYA., CON LA TARJETA : 5489133210353841 EL 2025-09-25 "/>
        <s v="Apple pay: COMPRA EN IKEA GOYA FOOD, CON LA TARJETA : 5489133208122208 EL 2025-09-24 "/>
        <s v="Apple pay: COMPRA EN Revolut**6890*, CON LA TARJETA : 5489133208122208 EL 2025-09-22 "/>
        <s v="Apple pay: COMPRA EN Revolut**0164*, CON LA TARJETA : 5489133210353841 EL 2025-09-22 "/>
        <s v="Apple pay: COMPRA EN ALCAMPO S A MORATALAZ, CON LA TARJETA : 5489133208360204 EL 2025-09-23 "/>
        <s v="Apple pay: COMPRA EN ALAMEDA PELUQUERO, CON LA TARJETA : 5489133208122208 EL 2025-09-23 "/>
        <s v="RECIBO ORANGE ESPAGNE S.A. Nº RECIBO 0073 0100 755 CMNYNFP REF. MANDATO OSP202308KENAN02276921506 "/>
        <s v="Apple pay: COMPRA EN MCDONALDS-MORATALAZ, CON LA TARJETA : 5489133208122208 EL 2025-09-23 "/>
        <s v="Apple pay: COMPRA EN SQ *DAIRY LOVERS SL., CON LA TARJETA : 5489133210353841 EL 2025-09-21 "/>
        <s v="COMPRA EN UBER *TRIP, CON LA TARJETA : 5489133210353841 EL 2025-09-21 "/>
        <s v="RECIBO TotalEnergies ClientesSAU Nº RECIBO 0073 0100 755 CMNYWMR REF. MANDATO NCESIGS241020230000000"/>
        <s v="COMPRA EN SSR CASTELLO-GOYA., CON LA TARJETA : 5489133208360204 EL 2025-09-22 "/>
        <s v="Apple pay: COMPRA EN Revolut**6890*, CON LA TARJETA : 5489133208122208 EL 2025-09-20 "/>
        <s v="Apple pay: COMPRA EN ALIMENTACION NARVAEZ 46, CON LA TARJETA : 5489133208360204 EL 2025-09-21 "/>
        <s v="Apple pay: COMPRA EN L0IG88 HOSP NUESTRA SRA., CON LA TARJETA : 5489133208122208 EL 2025-09-21 "/>
        <s v="BIZUM A FAVOR DE RICARDO P R CONCEPTO: Sin concepto "/>
        <s v="BIZUM DE CONCEICAO D J CONCEPTO Medicina "/>
        <s v="Apple pay: COMPRA EN FCIA.DAVIL AVELLANA, CON LA TARJETA : 5489133208122208 EL 2025-09-21 "/>
        <s v="BIZUM DE CONCEICAO D J CONCEPTO Sin concepto "/>
        <s v="Apple pay: COMPRA EN COSTCO WHOLESALE SPAIN, S, CON LA TARJETA : 5489133210353841 EL 2025-09-21 "/>
        <s v="Apple pay: COMPRA EN MERCADONA MANUEL MACHADO, CON LA TARJETA : 5489133208360204 EL 2025-09-20 "/>
        <s v="Apple pay: COMPRA EN CON SAZON MAIQUEZ, CON LA TARJETA : 5489133210353841 EL 2025-09-20 "/>
        <s v="COMPRA EN STARBUCKS - GOYA 73, CON LA TARJETA : 5489133210353841 EL 2025-09-20 "/>
        <s v="Apple pay: COMPRA EN MERCADONA MANUEL MACHADO, CON LA TARJETA : 5489133210353841 EL 2025-09-20 "/>
        <s v="REGULARIZACION COMPRA EN MERCADONA MANUEL MACHADO, CON LA TARJETA : 5489133210353841 EL 2025-09-20 "/>
        <s v="Apple pay: COMPRA EN IKEA GOYA FOOD, CON LA TARJETA : 5489133208122208 EL 2025-09-19 "/>
        <s v="Apple pay: COMPRA EN BALBISIANA, CON LA TARJETA : 5489133208122208 EL 2025-09-19 "/>
        <s v="Apple pay: COMPRA EN RODILLA SANCHEZ, CON LA TARJETA : 5489133208122208 EL 2025-09-19 "/>
        <s v="Apple pay: COMPRA EN GRUPOPHIBURGER, CON LA TARJETA : 5489133210353841 EL 2025-09-19 "/>
        <s v="Apple pay: COMPRA EN MCDONALDS-MORATALAZ, CON LA TARJETA : 5489133208122208 EL 2025-09-18 "/>
        <s v="Apple pay: COMPRA EN AREAS AVE SANTA JUSTA, CON LA TARJETA : 5489133210353841 EL 2025-09-18 "/>
        <s v="COMPRA EN WWW.AMAZON.* DO9LE5SZ5, CON LA TARJETA : 5489133210353841 EL 2025-09-16 "/>
        <s v="Apple pay: COMPRA EN PASJE TAPAS, CON LA TARJETA : 5489133210353841 EL 2025-09-18 "/>
        <s v="Apple pay: COMPRA EN MERCADONA MANUEL MACHADO, CON LA TARJETA : 5489133208360204 EL 2025-09-17 "/>
        <s v="Apple pay: COMPRA EN IKEA GOYA FOOD, CON LA TARJETA : 5489133208122208 EL 2025-09-17 "/>
        <s v="Apple pay: COMPRA EN MERCADONA MANUEL MACHADO, CON LA TARJETA : 5489133208360204 EL 2025-09-16 "/>
        <s v="Apple pay: COMPRA EN CASABASE, CON LA TARJETA : 5489133210353841 EL 2025-09-16 "/>
        <s v="Apple pay: COMPRA EN DA DA RAMEN, CON LA TARJETA : 5489133210353841 EL 2025-09-16 "/>
        <s v="Apple pay: COMPRA EN OMIO *OMIO, CON LA TARJETA : 5489133210353841 EL 2025-09-14 "/>
        <s v="Apple pay: COMPRA EN PRIMARK CONDE PENALVER, CON LA TARJETA : 5489133210353841 EL 2025-09-14 "/>
        <s v="COMPRA EN MERCADONA ONLINE, CON LA TARJETA : 5489133210353841 EL 2025-09-16 "/>
        <s v="COMPRA EN UBER *EATS, CON LA TARJETA : 5489133210353841 EL 2025-09-13 "/>
        <s v="Apple pay: COMPRA EN DANS MADRID, CON LA TARJETA : 5489133210353841 EL 2025-09-13 "/>
        <s v="Apple pay: COMPRA EN FARMACIA M30, CON LA TARJETA : 5489133208122208 EL 2025-09-15 "/>
        <s v="Apple pay: COMPRA EN OMIO *OMIO, CON LA TARJETA : 5489133210353841 EL 2025-09-13 "/>
        <s v="Apple pay: COMPRA EN ALCAMPO S A MORATALAZ, CON LA TARJETA : 5489133208122208 EL 2025-09-15 "/>
        <s v="Apple pay: COMPRA EN MCDONALDS-MORATALAZ, CON LA TARJETA : 5489133210353841 EL 2025-09-15 "/>
        <s v="COMPRA EN APPLE.COM/BILL, CON LA TARJETA : 5489133208360204 EL 2025-09-13 "/>
        <s v="RECIBO IBERIA CARDS Nº RECIBO 0073 0100 755 CMMVKCT REF. MANDATO 000010295927 "/>
        <s v="COMPRA EN APP CRTM, CON LA TARJETA : 5489133208360204 EL 2025-09-14 "/>
        <s v="Apple pay: COMPRA EN KFC MORATALAZ 124, CON LA TARJETA : 5489133210353841 EL 2025-09-14 "/>
        <s v="Apple pay: COMPRA EN LOS TORREZNOS -GOYA-, CON LA TARJETA : 5489133210353841 EL 2025-09-14 "/>
        <s v="Apple pay: COMPRA EN PRIMOR ALCALA 155, CON LA TARJETA : 5489133210353841 EL 2025-09-14 "/>
        <s v="Apple pay: COMPRA EN SPRINGFIELD, CON LA TARJETA : 5489133210353841 EL 2025-09-14 "/>
        <s v="Apple pay: COMPRA EN TASQUITA MANUEL BECERRA, CON LA TARJETA : 5489133210353841 EL 2025-09-14 "/>
        <s v="Apple pay: COMPRA EN MERCADONA MANUEL MACHADO, CON LA TARJETA : 5489133208360204 EL 2025-09-13 "/>
        <s v="Apple pay: COMPRA EN CULINARIUM-MADRID ALCALA, CON LA TARJETA : 5489133208122208 EL 2025-09-13 "/>
        <s v="Apple pay: COMPRA EN EMPRESA MUNICIPAL EMT, CON LA TARJETA : 5489133208122208 EL 2025-09-13 "/>
        <s v="Apple pay: COMPRA EN IKEA GOYA HFB, CON LA TARJETA : 5489133210353841 EL 2025-09-13 "/>
        <s v="Apple pay: COMPRA EN IKEA GOYA FOOD, CON LA TARJETA : 5489133210353841 EL 2025-09-13 "/>
        <s v="Apple pay: COMPRA EN MAISON KAYSER RETIRO, CON LA TARJETA : 5489133210353841 EL 2025-09-13 "/>
        <s v="Apple pay: COMPRA EN ALCAMPO S A MORATALAZ, CON LA TARJETA : 5489133210353841 EL 2025-09-13 "/>
        <s v="Apple pay: COMPRA EN VENETA GELATO ITALIANO, CON LA TARJETA : 5489133210353841 EL 2025-09-13 "/>
        <s v="Apple pay: COMPRA EN VIENA CAPELLANES GOYA, CON LA TARJETA : 5489133210353841 EL 2025-09-13 "/>
        <s v="Apple pay: COMPRA EN MCDONALDS-MORATALAZ, CON LA TARJETA : 5489133208122208 EL 2025-09-12 "/>
        <s v="Apple pay: COMPRA EN ALCAMPO S A MORATALAZ, CON LA TARJETA : 5489133208122208 EL 2025-09-12 "/>
        <s v="Apple pay: COMPRA EN DANS MADRID, CON LA TARJETA : 5489133208122208 EL 2025-09-10 "/>
        <s v="Apple pay: COMPRA EN RODILLA GOYA, CON LA TARJETA : 5489133208122208 EL 2025-09-12 "/>
        <s v="Apple pay: COMPRA EN Los candiles de Vinateros, CON LA TARJETA : 5489133210353841 EL 2025-09-12 "/>
        <s v="Apple pay: COMPRA EN RODILLA SANCHEZ, CON LA TARJETA : 5489133208122208 EL 2025-09-12 "/>
        <s v="Apple pay: COMPRA EN METRO DE MADRID S.A., CON LA TARJETA : 5489133208122208 EL 2025-09-12 "/>
        <s v="COMPRA EN CAFESLABRASILENA.ES, CON LA TARJETA : 5489133210353841 EL 2025-09-10 "/>
        <s v="COMPRA EN SSR CASTELLO-GOYA., CON LA TARJETA : 5489133208122208 EL 2025-09-11 "/>
        <s v="Apple pay: COMPRA EN BAKERY BREAD, CON LA TARJETA : 5489133208122208 EL 2025-09-11 "/>
        <s v="Apple pay: COMPRA EN FABORIT GOYA 24, CON LA TARJETA : 5489133210353841 EL 2025-09-11 "/>
        <s v="Apple pay: COMPRA EN ROOST CHICKEN P. VERGARA, CON LA TARJETA : 5489133210353841 EL 2025-09-11 "/>
        <s v="Apple pay: COMPRA EN VENETA GELATO ITALIANO, CON LA TARJETA : 5489133210353841 EL 2025-09-11 "/>
        <s v="COMPRA EN SSR CASTELLO-GOYA., CON LA TARJETA : 5489133208122208 EL 2025-09-10 "/>
        <s v="Apple pay: COMPRA EN MAISON KAYSER RETIRO, CON LA TARJETA : 5489133210353841 EL 2025-09-10 "/>
        <s v="Apple pay: COMPRA EN MCDONALDS-MORATALAZ, CON LA TARJETA : 5489133208122208 EL 2025-09-09 "/>
        <s v="Apple pay: COMPRA EN SQ *LUNA &amp; WANDA BELEN, CON LA TARJETA : 5489133210353841 EL 2025-09-07 "/>
        <s v="COMPRA EN UBER *EATS, CON LA TARJETA : 5489133210353841 EL 2025-09-06 "/>
        <s v="Apple pay: COMPRA EN MERCADONA MANUEL MACHADO, CON LA TARJETA : 5489133208122208 EL 2025-09-08 "/>
        <s v="Apple pay: COMPRA EN MCDONALDS-MORATALAZ, CON LA TARJETA : 5489133208122208 EL 2025-09-08 "/>
        <s v="Apple pay: COMPRA EN ROOST CHICKEN P. VERGARA, CON LA TARJETA : 5489133210353841 EL 2025-09-08 "/>
        <s v="COMPRA EN Compra de Prime Video, CON LA TARJETA : 5489133210353841 EL 2025-09-04 "/>
        <s v="COMPRA EN UBER *EATS, CON LA TARJETA : 5489133210353841 EL 2025-09-05 "/>
        <s v="Apple pay: COMPRA EN EXPRESS HERMOS, CON LA TARJETA : 5489133210353841 EL 2025-09-07 "/>
        <s v="COMPRA EN APP CRTM, CON LA TARJETA : 5489133208360204 EL 2025-09-07 "/>
        <s v="Apple pay: COMPRA EN RESTAURANTE CAZORLA, CON LA TARJETA : 5489133210353841 EL 2025-09-07 "/>
        <s v="BIZUM DE CONCEICAO D J CONCEPTO Gastos "/>
        <s v="Apple pay: COMPRA EN CARNICERIA ALONSO - MANUE, CON LA TARJETA : 5489133208360204 EL 2025-09-06 "/>
        <s v="Apple pay: COMPRA EN MERCADONA MANUEL MACHADO, CON LA TARJETA : 5489133208360204 EL 2025-09-06 "/>
        <s v="Apple pay: COMPRA EN ALCAMPO S A MORATALAZ, CON LA TARJETA : 5489133208360204 EL 2025-09-06 "/>
        <s v="Apple pay: COMPRA EN MERCADONA MANUEL MACHADO, CON LA TARJETA : 5489133210353841 EL 2025-09-06 "/>
        <s v="Apple pay: COMPRA EN MANOLO BAKES, CON LA TARJETA : 5489133210353841 EL 2025-09-06 "/>
        <s v="BIZUM A FAVOR DE JUAN D M CONCEPTO: Sin concepto "/>
        <s v="Apple pay: COMPRA EN RODILLA SANCHEZ, CON LA TARJETA : 5489133208122208 EL 2025-09-05 "/>
        <s v="COMPRA EN UBER *TRIP, CON LA TARJETA : 5489133210353841 EL 2025-09-01 "/>
        <s v="RECIBO DAN'S Nº RECIBO 0073 0100 755 CMKPRGC REF. MANDATO 1QJYY43XYCXGBUV0 "/>
        <s v="DISPOSICION EN CAJERO CON LA TARJETA 5489133208122208, COMISION 0,00, EL 2025-09-03 "/>
        <s v="RECIBO Naturgy Clientes, S.A.U. Nº RECIBO 0073 0100 755 CMJHMDW REF. MANDATO 000000259696 "/>
        <s v="COMPRA EN UBER *EATS, CON LA TARJETA : 5489133210353841 EL 2025-08-30 "/>
        <s v="COMPRA EN UBER *EATS, CON LA TARJETA : 5489133210353841 EL 2025-08-31 "/>
        <s v="Apple pay: COMPRA EN MERCADONA MANUEL MACHADO, CON LA TARJETA : 5489133208360204 EL 2025-09-01 "/>
        <s v="BIZUM DE CONCEICAO D J CONCEPTO Taxi "/>
        <s v="RECIBO DREAMFIT MORATALAZ Nº RECIBO 0073 0100 755 CMHGRVN REF. MANDATO 00009588710100835299698700000"/>
        <s v="RECIBO SANITAS S A DE SEGUROS Nº RECIBO 0073 0100 755 CMGBMRR REF. MANDATO 800018385362 "/>
        <s v="COMPRA EN UBER *EATS, CON LA TARJETA : 5489133210353841 EL 2025-08-27 "/>
        <s v="COMPRA EN UBER *EATS, CON LA TARJETA : 5489133210353841 EL 2025-08-28 "/>
        <s v="TRANSFERENCIA INMEDIATA DE E KABEL ESPANA S.L. CONCEPTO pago nomina NP agosto 2025 pag "/>
        <s v="Apple pay: COMPRA EN DANS MADRID, CON LA TARJETA : 5489133208122208 EL 2025-08-30 "/>
        <s v="REGULARIZACION COMPRA EN , CON LA TARJETA : 5489133208360204 EL 2025-08-31 "/>
        <s v="COMPRA EN APP CRTM, CON LA TARJETA : 5489133208360204 EL 2025-08-31 "/>
        <s v="Apple pay: COMPRA EN ALCAMPO S A MORATALAZ, CON LA TARJETA : 5489133208122208 EL 2025-08-31 "/>
        <s v="Apple pay: COMPRA EN MERCADONA MANUEL MACHADO, CON LA TARJETA : 5489133208360204 EL 2025-08-30 "/>
        <s v="Apple pay: COMPRA EN ALCAMPO S A MORATALAZ, CON LA TARJETA : 5489133208360204 EL 2025-08-30 "/>
        <s v="Apple pay: COMPRA EN MERCADONA MANUEL MACHADO, CON LA TARJETA : 5489133210353841 EL 2025-08-30 "/>
        <s v="COMPRA EN EL CORTE INGLES DEPARTAM., CON LA TARJETA : 5489133210353841 EL 2025-08-30 "/>
        <s v="Apple pay: COMPRA EN ALCAMPO S A MORATALAZ, CON LA TARJETA : 5489133210353841 EL 2025-08-30 "/>
        <s v="Apple pay: COMPRA EN IKEA GOYA FOOD, CON LA TARJETA : 5489133208122208 EL 2025-08-29 "/>
        <s v="Apple pay: COMPRA EN PERFUMERIA PRIMOR, CON LA TARJETA : 5489133208122208 EL 2025-08-29 "/>
        <s v="Apple pay: COMPRA EN KFC GOYA2, CON LA TARJETA : 5489133208122208 EL 2025-08-29 "/>
        <s v="Apple pay: COMPRA EN VENETA GELATO ITALIANO, CON LA TARJETA : 5489133208122208 EL 2025-08-29 "/>
        <s v="TRANSFERENCIA INMEDIATA A FAVOR DE Jesús Gonzalez CONCEPTO Diferencia 2% Alquiler "/>
        <s v="Apple pay: COMPRA EN RODILLA SANCHEZ, CON LA TARJETA : 5489133208122208 EL 2025-08-29 "/>
        <s v="TRANSFERENCIA DE Currie Brown Iberia SLU, CONCEPTO Nomina agosto 25 "/>
        <s v="Apple pay: COMPRA EN LA JUNTA GASTROBAR, CON LA TARJETA : 5489133210353841 EL 2025-08-29 "/>
        <s v="COMPRA EN SSR CASTELLO-GOYA., CON LA TARJETA : 5489133210353841 EL 2025-08-29 "/>
        <s v="COMPRA EN OPENAI *CHATGPT SUBSCR, CON LA TARJETA : 5489133208360204 EL 2025-08-27 "/>
        <s v="Apple pay: COMPRA EN SELLA BAKERY, CON LA TARJETA : 5489133208122208 EL 2025-08-27 "/>
        <s v="COMPRA EN UBER *EATS, CON LA TARJETA : 5489133210353841 EL 2025-08-23 "/>
        <s v="Apple pay: COMPRA EN MERCADONA MANUEL MACHADO, CON LA TARJETA : 5489133208122208 EL 2025-08-25 "/>
        <s v="Apple pay: COMPRA EN RODILLA SANCHEZ, CON LA TARJETA : 5489133208122208 EL 2025-08-25 "/>
        <s v="Apple pay: COMPRA EN NYX*SERVEOSERVICIOSSAU, CON LA TARJETA : 5489133210353841 EL 2025-08-22 "/>
        <s v="COMPRA EN UBER *EATS, CON LA TARJETA : 5489133210353841 EL 2025-08-22 "/>
        <s v="Apple pay: COMPRA EN ALCAMPO S A MORATALAZ, CON LA TARJETA : 5489133208360204 EL 2025-08-25 "/>
        <s v="Apple pay: COMPRA EN IKEA GOYA HFB, CON LA TARJETA : 5489133208122208 EL 2025-08-24 "/>
        <s v="Apple pay: COMPRA EN IKEA GOYA FOOD, CON LA TARJETA : 5489133210353841 EL 2025-08-24 "/>
        <s v="Apple pay: COMPRA EN MISTURA ICECREAM, CON LA TARJETA : 5489133210353841 EL 2025-08-23 "/>
        <s v="Apple pay: COMPRA EN MY TOKYS GOYA, CON LA TARJETA : 5489133210353841 EL 2025-08-23 "/>
        <s v="Apple pay: COMPRA EN TIGER MADRID CONDE DE PE¥, CON LA TARJETA : 5489133210353841 EL 2025-08-23 "/>
        <s v="Apple pay: COMPRA EN MERCADONA MANUEL MACHADO, CON LA TARJETA : 5489133210353841 EL 2025-08-23 "/>
        <s v="Apple pay: COMPRA EN ALCAMPO S A MORATALAZ, CON LA TARJETA : 5489133208360204 EL 2025-08-23 "/>
        <s v="Apple pay: COMPRA EN MERCADONA MANUEL MACHADO, CON LA TARJETA : 5489133208360204 EL 2025-08-23 "/>
        <s v="Apple pay: COMPRA EN CAFETERIA ESTACION RENFE, CON LA TARJETA : 5489133208122208 EL 2025-08-22 "/>
        <s v="Apple pay: COMPRA EN O MOSTEIRO LUIS FDEZ, CON LA TARJETA : 5489133208122208 EL 2025-08-22 "/>
        <s v="Apple pay: COMPRA EN LIC 13388, CON LA TARJETA : 5489133210353841 EL 2025-08-22 "/>
        <s v="Apple pay: COMPRA EN PANADERIA LA MODIA, CON LA TARJETA : 5489133210353841 EL 2025-08-22 "/>
        <s v="RECIBO ORANGE ESPAGNE S.A. Nº RECIBO 0073 0100 755 CMDZVWH REF. MANDATO OSP202308KENAN02276921506 "/>
        <s v="Apple pay: COMPRA EN FARMACIA M. GARCIA SE#ORA, CON LA TARJETA : 5489133208122208 EL 2025-08-21 "/>
        <s v="Apple pay: COMPRA EN LA CENTRAL HELADERA-EVENT, CON LA TARJETA : 5489133210353841 EL 2025-08-21 "/>
        <s v="Apple pay: COMPRA EN MERCADONA CAMBADOS, CON LA TARJETA : 5489133208360204 EL 2025-08-21 "/>
        <s v="Apple pay: COMPRA EN EROSKY CITY CAMBADOS, CON LA TARJETA : 5489133208360204 EL 2025-08-21 "/>
        <s v="Apple pay: COMPRA EN FADO, CON LA TARJETA : 5489133210353841 EL 2025-08-17 "/>
        <s v="Apple pay: COMPRA EN REST COROA VERDE, CON LA TARJETA : 5489133210353841 EL 2025-08-17 "/>
        <s v="Apple pay: COMPRA EN 893 LIDL CAMBADOS, CON LA TARJETA : 5489133208360204 EL 2025-08-19 "/>
        <s v="Apple pay: COMPRA EN A TABERNA DA CALZADA, CON LA TARJETA : 5489133210353841 EL 2025-08-18 "/>
        <s v="Apple pay: COMPRA EN RemittVen, CON LA TARJETA : 5489133210353841 EL 2025-08-15 "/>
        <s v="Apple pay: COMPRA EN PANADERIA LA MODIA, CON LA TARJETA : 5489133210353841 EL 2025-08-18 "/>
        <s v="Apple pay: COMPRA EN 893 LIDL CAMBADOS, CON LA TARJETA : 5489133208360204 EL 2025-08-18 "/>
        <s v="COMPRA EN APPLE.COM/BILL, CON LA TARJETA : 5489133208360204 EL 2025-08-13 "/>
        <s v="Apple pay: COMPRA EN FARMACIA LEDE, CON LA TARJETA : 5489133208122208 EL 2025-08-16 "/>
        <s v="Apple pay: COMPRA EN GUMMIX, CON LA TARJETA : 5489133210353841 EL 2025-08-16 "/>
        <s v="Apple pay: COMPRA EN NAMARE, CON LA TARJETA : 5489133210353841 EL 2025-08-16 "/>
        <s v="Apple pay: COMPRA EN CAFE BAR FEFI#ANS, CON LA TARJETA : 5489133210353841 EL 2025-08-16 "/>
        <s v="Apple pay: COMPRA EN PANADERIA OZA, CON LA TARJETA : 5489133210353841 EL 2025-08-16 "/>
        <s v="Apple pay: COMPRA EN PANADERIA AQUISGRAN, CON LA TARJETA : 5489133210353841 EL 2025-08-16 "/>
        <s v="Apple pay: COMPRA EN CRAVI MODA, CON LA TARJETA : 5489133208122208 EL 2025-08-15 "/>
        <s v="Apple pay: COMPRA EN PANADERIA AQUISGRAN, CON LA TARJETA : 5489133210353841 EL 2025-08-15 "/>
        <s v="Apple pay: COMPRA EN LA BOUTIQUE DEL PAN, CON LA TARJETA : 5489133208360204 EL 2025-08-15 "/>
        <s v="Apple pay: COMPRA EN MERCADONA CAMBADOS, CON LA TARJETA : 5489133208122208 EL 2025-08-14 "/>
        <s v="Apple pay: COMPRA EN Revolut**0164*, CON LA TARJETA : 5489133210353841 EL 2025-08-12 "/>
        <s v="COMPRA EN UBER *TRIP, CON LA TARJETA : 5489133210353841 EL 2025-08-12 "/>
        <s v="RECIBO IBERIA CARDS Nº RECIBO 0073 0100 755 CMDCWFF REF. MANDATO 000010295927 "/>
        <s v="Apple pay: COMPRA EN MERCADONA CAMBADOS, CON LA TARJETA : 5489133208360204 EL 2025-08-14 "/>
        <s v="Apple pay: COMPRA EN Revolut**6890*, CON LA TARJETA : 5489133208122208 EL 2025-08-11 "/>
        <s v="Apple pay: COMPRA EN PANADERIA LA MODIA, CON LA TARJETA : 5489133210353841 EL 2025-08-13 "/>
        <s v="Apple pay: COMPRA EN EROSKI CENTER 3090, CON LA TARJETA : 5489133208360204 EL 2025-08-13 "/>
        <s v="Apple pay: COMPRA EN MERCADONA CAMBADOS, CON LA TARJETA : 5489133208360204 EL 2025-08-13 "/>
        <s v="Apple pay: COMPRA EN FARMACIA BERENGUELA, CON LA TARJETA : 5489133208122208 EL 2025-08-12 "/>
        <s v="Apple pay: COMPRA EN SANTIAGO DE COMPOSTELA ES, CON LA TARJETA : 5489133210353841 EL 2025-08-12 "/>
        <s v="Apple pay: COMPRA EN CAFE BAR FERRADURA, CON LA TARJETA : 5489133210353841 EL 2025-08-12 "/>
        <s v="Apple pay: COMPRA EN CASCARA CAFE, CON LA TARJETA : 5489133210353841 EL 2025-08-12 "/>
        <s v="Apple pay: COMPRA EN CHURRERIA LA QUINTA, CON LA TARJETA : 5489133210353841 EL 2025-08-12 "/>
        <s v="Apple pay: COMPRA EN PRODUCTOS GALLEGOS 15, CON LA TARJETA : 5489133210353841 EL 2025-08-12 "/>
        <s v="Apple pay: COMPRA EN RESTAURANTE A CHARCA, CON LA TARJETA : 5489133210353841 EL 2025-08-12 "/>
        <s v="Apple pay: COMPRA EN SANTIAGO LOCKERS, CON LA TARJETA : 5489133210353841 EL 2025-08-12 "/>
        <s v="Apple pay: COMPRA EN CHAMARTIN EST. BURGUER KI, CON LA TARJETA : 5489133210353841 EL 2025-08-12 "/>
        <s v="Apple pay: COMPRA EN DANS MADRID, CON LA TARJETA : 5489133208122208 EL 2025-08-09 "/>
        <s v="COMPRA EN UBER *EATS, CON LA TARJETA : 5489133210353841 EL 2025-08-07 "/>
        <s v="Apple pay: COMPRA EN EMPANADERIA GALLEGA FURAN, CON LA TARJETA : 5489133210353841 EL 2025-08-11 "/>
        <s v="Apple pay: COMPRA EN JHON TORRES PANADERO, CON LA TARJETA : 5489133210353841 EL 2025-08-10 "/>
        <s v="Apple pay: COMPRA EN ALCAMPO S A MORATALAZ, CON LA TARJETA : 5489133208360204 EL 2025-08-11 "/>
        <s v="Apple pay: COMPRA EN MERCADONA MANUEL MACHADO, CON LA TARJETA : 5489133208360204 EL 2025-08-11 "/>
        <s v="Apple pay: COMPRA EN PARAFARMACIA M30, CON LA TARJETA : 5489133208360204 EL 2025-08-10 "/>
        <s v="Apple pay: COMPRA EN MCDONALDS-MORATALAZ, CON LA TARJETA : 5489133208122208 EL 2025-08-09 "/>
        <s v="Apple pay: COMPRA EN MERCADONA MANUEL MACHADO, CON LA TARJETA : 5489133208360204 EL 2025-08-09 "/>
        <s v="Apple pay: COMPRA EN ALCAMPO S A MORATALAZ, CON LA TARJETA : 5489133208360204 EL 2025-08-09 "/>
        <s v="Apple pay: COMPRA EN MAISON KAYSER ZURBANO, CON LA TARJETA : 5489133208122208 EL 2025-08-08 "/>
        <s v="COMPRA EN APP CRTM, CON LA TARJETA : 5489133208360204 EL 2025-08-07 "/>
        <s v="Apple pay: COMPRA EN ALCAMPO S A MORATALAZ, CON LA TARJETA : 5489133208360204 EL 2025-08-06 "/>
        <s v="COMPRA EN UBER *EATS, CON LA TARJETA : 5489133210353841 EL 2025-08-04 "/>
        <s v="COMPRA EN UBER *EATS HELP.UBER.C, CON LA TARJETA : 5489133210353841 EL 2025-08-04 "/>
        <s v="Apple pay: COMPRA EN ALAMEDA PELUQUERO, CON LA TARJETA : 5489133210353841 EL 2025-08-06 "/>
        <s v="Apple pay: COMPRA EN KFC MORATALAZ 124, CON LA TARJETA : 5489133208122208 EL 2025-08-06 "/>
        <s v="Apple pay: COMPRA EN PANISHOP DE LOS VINATEROS, CON LA TARJETA : 5489133208122208 EL 2025-08-06 "/>
        <s v="REGULARIZACION COMPRA EN , CON LA TARJETA : 5489133208360204 EL 2025-08-05 "/>
        <s v="COMPRA EN APP CRTM, CON LA TARJETA : 5489133208360204 EL 2025-08-05 "/>
        <s v="Apple pay: COMPRA EN SILVIA GALLEGO BARRASUS, CON LA TARJETA : 5489133210353841 EL 2025-08-05 "/>
        <s v="RECIBO DAN'S Nº RECIBO 0073 0100 755 CMBKDBC REF. MANDATO 1QJYY43XYCXGBUV0 "/>
        <s v="RECIBO ADESLAS MADRID Nº RECIBO 0073 0100 755 CMBFLRG REF. MANDATO 000282618390 "/>
        <s v="RECIBO ADESLAS MADRID Nº RECIBO 0073 0100 755 CMBFLRF REF. MANDATO 000282618390 "/>
        <s v="RECIBO Naturgy Clientes, S.A.U. Nº RECIBO 0073 0100 755 CLZLTTC REF. MANDATO 000000259696 "/>
        <s v="Apple pay: COMPRA EN RemittVen, CON LA TARJETA : 5489133208360204 EL 2025-07-31 "/>
        <s v="TRANSFERENCIA DE PEREZ PANTO NICOLAS, CONCEPTO Nivelacion "/>
        <s v="Apple pay: COMPRA EN RemittVen, CON LA TARJETA : 5489133210353841 EL 2025-07-31 "/>
        <s v="Apple pay: COMPRA EN SILVIA GALLEGO BARRASUS, CON LA TARJETA : 5489133210353841 EL 2025-08-04 "/>
        <s v="TRANSFERENCIA A FAVOR DE PEREZ PANTO NICOLAS CONCEPTO: Nivelacion "/>
        <s v="Apple pay: COMPRA EN ALCAMPO S A MORATALAZ, CON LA TARJETA : 5489133208360204 EL 2025-08-02 "/>
        <s v="Apple pay: COMPRA EN CARNICAS ALONSO - PAVONES, CON LA TARJETA : 5489133208360204 EL 2025-08-02 "/>
        <s v="Apple pay: COMPRA EN MERCADONA MANUEL MACHADO, CON LA TARJETA : 5489133208360204 EL 2025-08-02 "/>
        <s v="RECIBO DREAMFIT MORATALAZ Nº RECIBO 0073 0100 755 CLYFMWJ REF. MANDATO 00009588710100835299698700000"/>
        <s v="RECIBO SANITAS S A DE SEGUROS Nº RECIBO 0073 0100 755 CLXNGQN REF. MANDATO 800018385362 "/>
        <s v="RECIBO SANITAS S A DE SEGUROS Nº RECIBO 0073 0100 755 CLXNGQM REF. MANDATO 800018385362 "/>
        <s v="Apple pay: COMPRA EN MERCADONA MANUEL MACHADO, CON LA TARJETA : 5489133208360204 EL 2025-08-01 "/>
        <s v="TRANSFERENCIA INMEDIATA DE E KABEL ESPANA S.L. CONCEPTO pago nomina NP julio 2025 "/>
        <s v="BIZUM DE JENNY R A CONCEPTO Gastos "/>
        <s v="BIZUM A FAVOR DE JENNY R A CONCEPTO: Gym "/>
        <s v="TRANSFERENCIA DE Currie Brown Iberia SLU, CONCEPTO Nomina Julio 25 "/>
        <s v="COMPRA EN APP CRTM, CON LA TARJETA : 5489133208360204 EL 2025-07-30 "/>
        <s v="Apple pay: COMPRA EN Revolut**0164*, CON LA TARJETA : 5489133210353841 EL 2025-07-27 "/>
        <s v="Apple pay: COMPRA EN MERCADONA MANUEL MACHADO, CON LA TARJETA : 5489133208360204 EL 2025-07-28 "/>
        <s v="Apple pay: COMPRA EN IKEA GOYA HFB, CON LA TARJETA : 5489133210353841 EL 2025-07-27 "/>
        <s v="Apple pay: COMPRA EN IKEA LA GAVIA HFB, CON LA TARJETA : 5489133210353841 EL 2025-07-27 "/>
        <s v="Apple pay: COMPRA EN SPRINGFIELD, CON LA TARJETA : 5489133208122208 EL 2025-07-27 "/>
        <s v="Apple pay: COMPRA EN INTERCAMBIADOR TRANSPORTE, CON LA TARJETA : 5489133210353841 EL 2025-07-26 "/>
        <s v="Apple pay: COMPRA EN PARFOIS, CON LA TARJETA : 5489133208122208 EL 2025-07-26 "/>
        <s v="Apple pay: COMPRA EN MERCADONA MANUEL MACHADO, CON LA TARJETA : 5489133208360204 EL 2025-07-26 "/>
        <s v="Apple pay: COMPRA EN MCDONALDS-MORATALAZ, CON LA TARJETA : 5489133208122208 EL 2025-07-26 "/>
        <s v="Apple pay: COMPRA EN MERCADONA MANUEL MACHADO, CON LA TARJETA : 5489133208360204 EL 2025-07-24 "/>
        <s v="Apple pay: COMPRA EN MGP*Wallapop S L, CON LA TARJETA : 5489133210353841 EL 2025-07-21 "/>
        <s v="Apple pay: COMPRA EN C847 C D SAINZ DE BARANDA, CON LA TARJETA : 5489133208122208 EL 2025-07-23 "/>
        <s v="RECIBO ORANGE ESPAGNE S.A. Nº RECIBO 0073 0100 755 CLVNQDB REF. MANDATO OSP202308KENAN02276921506 "/>
        <s v="Apple pay: COMPRA EN MCDONALDS-MORATALAZ, CON LA TARJETA : 5489133208122208 EL 2025-07-23 "/>
        <s v="Apple pay: COMPRA EN TST*BUDARE BISTRO, CON LA TARJETA : 5489133210353841 EL 2025-07-19 "/>
        <s v="Apple pay: COMPRA EN TST*BUDARE MARKET PLAC, CON LA TARJETA : 5489133210353841 EL 2025-07-19 "/>
        <s v="RECIBO TotalEnergies ClientesSAU Nº RECIBO 0073 0100 755 CLVDYLK REF. MANDATO NCESIGS241020230000000"/>
        <s v="Apple pay: COMPRA EN RODILLA SANCHEZ, CON LA TARJETA : 5489133208122208 EL 2025-07-21 "/>
        <s v="COMPRA EN Compra de Prime Video, CON LA TARJETA : 5489133210353841 EL 2025-07-18 "/>
        <s v="COMPRA EN SSR CASTELLO-GOYA., CON LA TARJETA : 5489133208122208 EL 2025-07-21 "/>
        <s v="Apple pay: COMPRA EN ALCAMPO S A MORATALAZ, CON LA TARJETA : 5489133208360204 EL 2025-07-19 "/>
        <s v="Apple pay: COMPRA EN MERCADONA MANUEL MACHADO, CON LA TARJETA : 5489133208360204 EL 2025-07-19 "/>
        <s v="COMPRA EN CINE DE VERANO MADRID, CON LA TARJETA : 5489133208122208 EL 2025-07-19 "/>
        <s v="COMPRA EN AMAZON* RY3ZX20S4, CON LA TARJETA : 5489133210353841 EL 2025-07-17 "/>
        <s v="Apple pay: COMPRA EN SELLA BAKERY, CON LA TARJETA : 5489133208122208 EL 2025-07-17 "/>
        <s v="Apple pay: COMPRA EN TST* WETZEL'S PRETZELS, CON LA TARJETA : 5489133210353841 EL 2025-07-14 "/>
        <s v="RECIBO IBERIA CARDS Nº RECIBO 0073 0100 755 CLTJRGJ REF. MANDATO 000010295927 "/>
        <s v="Apple pay: COMPRA EN FIVE BELOW 1173, CON LA TARJETA : 5489133210353841 EL 2025-07-12 "/>
        <s v="COMPRA EN APPLE.COM/BILL, CON LA TARJETA : 5489133208360204 EL 2025-07-13 "/>
        <s v="Apple pay: COMPRA EN BURLINGTON STORES 319, CON LA TARJETA : 5489133208122208 EL 2025-07-12 "/>
        <s v="Apple pay: COMPRA EN BK29100 GENOVA 6, CON LA TARJETA : 5489133208122208 EL 2025-07-15 "/>
        <s v="Apple pay: COMPRA EN PRIMARK CONDE PENALVER, CON LA TARJETA : 5489133208122208 EL 2025-07-11 "/>
        <s v="Apple pay: COMPRA EN Revolut**6890*, CON LA TARJETA : 5489133208122208 EL 2025-07-12 "/>
        <s v="COMPRA EN UBER *EATS, CON LA TARJETA : 5489133210353841 EL 2025-07-12 "/>
        <s v="Apple pay: COMPRA EN XIN HON COMPLEMENTOS SL, CON LA TARJETA : 5489133208122208 EL 2025-07-13 "/>
        <s v="Apple pay: COMPRA EN MIRA MIRA BISUTERIA, CON LA TARJETA : 5489133208122208 EL 2025-07-13 "/>
        <s v="Apple pay: COMPRA EN ALCAMPO S A MORATALAZ, CON LA TARJETA : 5489133208122208 EL 2025-07-13 "/>
        <s v="Apple pay: COMPRA EN KFC MORATALAZ 124, CON LA TARJETA : 5489133208122208 EL 2025-07-13 "/>
        <s v="Apple pay: COMPRA EN RODILLA GOYA, CON LA TARJETA : 5489133208122208 EL 2025-07-13 "/>
        <s v="Apple pay: COMPRA EN ALCAMPO S A MORATALAZ, CON LA TARJETA : 5489133208360204 EL 2025-07-12 "/>
        <s v="Apple pay: COMPRA EN MERCADONA MANUEL MACHADO, CON LA TARJETA : 5489133208360204 EL 2025-07-12 "/>
        <s v="ABONO EN LA TARJETA 5489133210353841 EL 2025-07-12 "/>
        <s v="Apple pay: COMPRA EN H MART KATY LLC, CON LA TARJETA : 5489133210353841 EL 2025-07-09 "/>
        <s v="Apple pay: COMPRA EN DOMINOS PIZZA MORATALAZ, CON LA TARJETA : 5489133208122208 EL 2025-07-11 "/>
        <s v="Apple pay: COMPRA EN PERFUMERIA PRIMOR, CON LA TARJETA : 5489133208122208 EL 2025-07-11 "/>
        <s v="Apple pay: COMPRA EN TST* PARIS BAGUETTE -, CON LA TARJETA : 5489133210353841 EL 2025-07-09 "/>
        <s v="Apple pay: COMPRA EN RODILLA SANCHEZ, CON LA TARJETA : 5489133208122208 EL 2025-07-11 "/>
        <s v="COMPRA EN AMAZON MEDI* RC3LU0EN4, CON LA TARJETA : 5489133210353841 EL 2025-07-07 "/>
        <s v="Apple pay: COMPRA EN RODILLA SANCHEZ, CON LA TARJETA : 5489133208122208 EL 2025-07-09 "/>
        <s v="Apple pay: COMPRA EN PRIMARK CONDE PENALVER, CON LA TARJETA : 5489133210353841 EL 2025-07-06 "/>
        <s v="BIZUM A FAVOR DE BEATRIZ V C CONCEPTO: David "/>
        <s v="Apple pay: COMPRA EN RODILLA GOYA, CON LA TARJETA : 5489133208122208 EL 2025-07-08 "/>
        <s v="Apple pay: COMPRA EN One Hundred Restrooms, CON LA TARJETA : 5489133210353841 EL 2025-07-05 "/>
        <s v="COMPRA EN UBER *TRIP HELP.UBER.C, CON LA TARJETA : 5489133210353841 EL 2025-07-04 "/>
        <s v="COMPRA EN UBER *TRIP, CON LA TARJETA : 5489133210353841 EL 2025-07-04 "/>
        <s v="Apple pay: COMPRA EN WH SMITH AEROPUERTO MADRI, CON LA TARJETA : 5489133210353841 EL 2025-07-07 "/>
        <s v="Apple pay: COMPRA EN MERCADONA MANUEL MACHADO, CON LA TARJETA : 5489133208360204 EL 2025-07-07 "/>
        <s v="Apple pay: COMPRA EN One Hundred Restrooms, CON LA TARJETA : 5489133208122208 EL 2025-07-05 "/>
        <s v="COMPRA EN UBER *EATS, CON LA TARJETA : 5489133210353841 EL 2025-07-03 "/>
        <s v="Apple pay: COMPRA EN RODILLA SANCHEZ, CON LA TARJETA : 5489133208122208 EL 2025-07-07 "/>
        <s v="Apple pay: COMPRA EN MAISON KAYSER ZURBANO, CON LA TARJETA : 5489133208122208 EL 2025-07-07 "/>
        <s v="Apple pay: COMPRA EN BARBER SHOP TRADICIONA, CON LA TARJETA : 5489133210353841 EL 2025-07-06 "/>
        <s v="Apple pay: COMPRA EN BORN AND GLAZED, CON LA TARJETA : 5489133210353841 EL 2025-07-06 "/>
        <s v="Apple pay: COMPRA EN MERCADONA MANUEL MACHADO, CON LA TARJETA : 5489133208360204 EL 2025-07-04 "/>
        <s v="BIZUM DE BEATRIZ V C CONCEPTO graciaaaas "/>
        <s v="COMPRA EN UBER *EATS HELP.UBER.C, CON LA TARJETA : 5489133210353841 EL 2025-07-03 "/>
        <s v="Apple pay: COMPRA EN KFC GOYA2, CON LA TARJETA : 5489133208122208 EL 2025-07-04 "/>
        <s v="BIZUM DE JENNY R A CONCEPTO Viaje "/>
        <s v="RECIBO Naturgy Clientes, S.A.U. Nº RECIBO 0073 0100 755 CLQGGGZ REF. MANDATO 000000259696 "/>
        <s v="Apple pay: COMPRA EN MAISON KAYSER ZURBANO, CON LA TARJETA : 5489133208122208 EL 2025-07-03 "/>
        <s v="COMPRA EN UBER *EATS, CON LA TARJETA : 5489133208360204 EL 2025-06-29 "/>
        <s v="COMPRA EN UBER *TRIP HELP.UBER.C, CON LA TARJETA : 5489133210353841 EL 2025-07-01 "/>
        <s v="Apple pay: COMPRA EN RODILLA GOYA, CON LA TARJETA : 5489133208360204 EL 2025-07-02 "/>
        <s v="Apple pay: COMPRA EN MGP*Wallapop S L, CON LA TARJETA : 5489133210353841 EL 2025-06-29 "/>
        <s v="RECIBO DREAMFIT MORATALAZ Nº RECIBO 0073 0100 755 CLMVCRT REF. MANDATO 00009588710100835299698700000"/>
        <s v="RECIBO SANITAS S A DE SEGUROS Nº RECIBO 0073 0100 755 CLLWCRY REF. MANDATO 800018385362 "/>
        <s v="Apple pay: COMPRA EN PRIMARK CONDE PENALVER, CON LA TARJETA : 5489133208122208 EL 2025-06-29 "/>
        <s v="RECIBO DAN'S Nº RECIBO 0073 0100 755 CLNMNFQ REF. MANDATO 1QJYY43XYCXGBUV0 "/>
        <s v="Apple pay: COMPRA EN MAISON KAYSER ZURBANO, CON LA TARJETA : 5489133208122208 EL 2025-07-01 "/>
        <s v="TRANSFERENCIA INMEDIATA DE E KABEL ESPANA S.L. CONCEPTO Pago nomina NP Junio 2025 "/>
        <s v="COMPRA EN APPLE.COM/BILL, CON LA TARJETA : 5489133208360204 EL 2025-06-28 "/>
        <s v="TRANSFERENCIA A FAVOR DE Jesús Gonzalez "/>
        <s v="TRANSFERENCIA DE Currie Brown Iberia, CONCEPTO junio25 "/>
        <s v="COMPRA EN UBER *EATS, CON LA TARJETA : 5489133208360204 EL 2025-06-28 "/>
        <s v="COMPRA EN APP CRTM, CON LA TARJETA : 5489133208360204 EL 2025-06-29 "/>
        <s v="Apple pay: COMPRA EN ALCAMPO S A MORATALAZ, CON LA TARJETA : 5489133208360204 EL 2025-06-28 "/>
        <s v="Apple pay: COMPRA EN MERCADONA MANUEL MACHADO, CON LA TARJETA : 5489133208360204 EL 2025-06-28 "/>
        <s v="Apple pay: COMPRA EN PANISHOP DE LOS VINATEROS, CON LA TARJETA : 5489133208122208 EL 2025-06-28 "/>
        <s v="Apple pay: COMPRA EN ALCAMPO S A MORATALAZ, CON LA TARJETA : 5489133208122208 EL 2025-06-28 "/>
        <s v="Apple pay: COMPRA EN KFC MORATALAZ 124, CON LA TARJETA : 5489133208360204 EL 2025-06-28 "/>
        <s v="Apple pay: COMPRA EN DECATHLON PRINCESA, CON LA TARJETA : 5489133208122208 EL 2025-06-27 "/>
        <s v="Apple pay: COMPRA EN RODILLA GOYA, CON LA TARJETA : 5489133208122208 EL 2025-06-27 "/>
        <s v="Apple pay: COMPRA EN IKEA GOYA FOOD, CON LA TARJETA : 5489133208122208 EL 2025-06-27 "/>
        <s v="Apple pay: COMPRA EN RODILLA SANCHEZ, CON LA TARJETA : 5489133208122208 EL 2025-06-27 "/>
        <s v="COMPRA EN SSR CASTELLO-GOYA., CON LA TARJETA : 5489133208360204 EL 2025-06-27 "/>
        <s v="Apple pay: COMPRA EN MERCADONA MANUEL MACHADO, CON LA TARJETA : 5489133208360204 EL 2025-06-25 "/>
        <s v="Apple pay: COMPRA EN Revolut**6890*, CON LA TARJETA : 5489133208122208 EL 2025-06-23 "/>
        <s v="Apple pay: COMPRA EN MAISON KAYSER ZURBANO, CON LA TARJETA : 5489133208122208 EL 2025-06-25 "/>
        <s v="RECIBO ORANGE ESPAGNE S.A. Nº RECIBO 0073 0100 755 CLKZMKM REF. MANDATO OSP202308KENAN02276921506 "/>
        <s v="Apple pay: COMPRA EN IKEA GOYA FOOD, CON LA TARJETA : 5489133208122208 EL 2025-06-24 "/>
        <s v="Apple pay: COMPRA EN PRIMARK CONDE PENALVER, CON LA TARJETA : 5489133208122208 EL 2025-06-20 "/>
        <s v="Apple pay: COMPRA EN Revolut**6890*, CON LA TARJETA : 5489133208122208 EL 2025-06-21 "/>
        <s v="Apple pay: COMPRA EN Back Market, CON LA TARJETA : 5489133208122208 EL 2025-06-21 "/>
        <s v="COMPRA EN UBER *EATS, CON LA TARJETA : 5489133208360204 EL 2025-06-19 "/>
        <s v="COMPRA EN EL CORTE INGLES-DEPARTAM., CON LA TARJETA : 5489133210353841 EL 2025-06-22 "/>
        <s v="Apple pay: COMPRA EN SPRINGFIELD, CON LA TARJETA : 5489133210353841 EL 2025-06-22 "/>
        <s v="Apple pay: COMPRA EN MIRA MIRA BISUTERIA, CON LA TARJETA : 5489133210353841 EL 2025-06-22 "/>
        <s v="Apple pay: COMPRA EN EL CORTE INGLES-DEPARTAM., CON LA TARJETA : 5489133210353841 EL 2025-06-21 "/>
        <s v="Apple pay: COMPRA EN ALCAMPO S A MORATALAZ, CON LA TARJETA : 5489133208360204 EL 2025-06-21 "/>
        <s v="Apple pay: COMPRA EN MERCADONA MANUEL MACHADO, CON LA TARJETA : 5489133208360204 EL 2025-06-21 "/>
        <s v="COMPRA EN EL CORTE INGLES-DEPARTAM., CON LA TARJETA : 5489133208122208 EL 2025-06-21 "/>
        <s v="COMPRA EN SSR CASTELLO-GOYA., CON LA TARJETA : 5489133210353841 EL 2025-06-20 "/>
        <s v="Apple pay: COMPRA EN IKEA GOYA HFB, CON LA TARJETA : 5489133208122208 EL 2025-06-20 "/>
        <s v="Apple pay: COMPRA EN CALZEDONIA GOYA CM70, CON LA TARJETA : 5489133208122208 EL 2025-06-20 "/>
        <s v="Apple pay: COMPRA EN RODILLA GOYA, CON LA TARJETA : 5489133208122208 EL 2025-06-20 "/>
        <s v="Apple pay: COMPRA EN IKEA GOYA FOOD, CON LA TARJETA : 5489133208122208 EL 2025-06-20 "/>
        <s v="Apple pay: COMPRA EN Revolut**6890*, CON LA TARJETA : 5489133208122208 EL 2025-06-17 "/>
        <s v="COMPRA EN EL CORTE INGLES-DEPARTAM., CON LA TARJETA : 5489133208360204 EL 2025-06-18 "/>
        <s v="Google pay: COMPRA EN MERCADONA MANUEL MACHADO, CON LA TARJETA : 5489133208360204 EL 2025-06-18 "/>
        <s v="RECIBO IBERIA CARDS Nº RECIBO 0073 0100 755 CLJWPQF REF. MANDATO 000010295927 "/>
        <s v="COMPRA EN AMAZON* WB8VG3975, CON LA TARJETA : 5489133210353841 EL 2025-06-15 "/>
        <s v="COMPRA EN AMAZON* H22OJ5YN5, CON LA TARJETA : 5489133210353841 EL 2025-06-15 "/>
        <s v="Apple pay: COMPRA EN RemittVen, CON LA TARJETA : 5489133210353841 EL 2025-06-15 "/>
        <s v="Apple pay: COMPRA EN IKEA GOYA HFB, CON LA TARJETA : 5489133210353841 EL 2025-06-16 "/>
        <s v="Apple pay: COMPRA EN MERCADONA MANUEL MACHADO, CON LA TARJETA : 5489133208360204 EL 2025-06-14 "/>
        <s v="COMPRA EN UBER *EATS, CON LA TARJETA : 5489133208360204 EL 2025-06-15 "/>
        <s v="COMPRA EN UBER *EATS HELP.UBER.C, CON LA TARJETA : 5489133208360204 EL 2025-06-16 "/>
        <s v="COMPRA EN APPLE.COM/BILL, CON LA TARJETA : 5489133208360204 EL 2025-06-13 "/>
        <s v="Apple pay: COMPRA EN ALCAMPO S A MORATALAZ, CON LA TARJETA : 5489133208360204 EL 2025-06-14 "/>
        <s v="Apple pay: COMPRA EN KFC MORATALAZ 124, CON LA TARJETA : 5489133208122208 EL 2025-06-14 "/>
        <s v="COMPRA EN AMZN Mktp ES*BA16K2SE5, CON LA TARJETA : 5489133210353841 EL 2025-06-11 "/>
        <s v="Apple pay: COMPRA EN DNI/PASAPORTE STA ENGRACI, CON LA TARJETA : 5489133208122208 EL 2025-06-13 "/>
        <s v="Apple pay: COMPRA EN RODILLA GOYA, CON LA TARJETA : 5489133208122208 EL 2025-06-13 "/>
        <s v="RECIBO Naturgy Clientes, S.A.U. Nº RECIBO 0073 0100 755 CLJDXWP REF. MANDATO 000000259696 "/>
        <s v="Apple pay: COMPRA EN MERCADONA MANUEL MACHADO, CON LA TARJETA : 5489133208360204 EL 2025-06-10 "/>
        <s v="COMPRA EN UBER *EATS, CON LA TARJETA : 5489133208360204 EL 2025-06-07 "/>
        <s v="Apple pay: COMPRA EN ALAMEDA PELUQUERO, CON LA TARJETA : 5489133210353841 EL 2025-06-09 "/>
        <s v="Apple pay: COMPRA EN MANOLO BAKES, CON LA TARJETA : 5489133210353841 EL 2025-06-09 "/>
        <s v="TRANSFERENCIA A FAVOR DE PEREZ PANTO NICOLAS CONCEPTO: Nivelación "/>
        <s v="Apple pay: COMPRA EN RODILLA SANCHEZ, CON LA TARJETA : 5489133208122208 EL 2025-06-09 "/>
        <s v="COMPRA EN APP CRTM, CON LA TARJETA : 5489133208360204 EL 2025-06-09 "/>
        <s v="TRANSFERENCIA DE PEREZ PANTO NICOLAS, CONCEPTO Nivelación "/>
        <s v="Apple pay: COMPRA EN SUSAETA EDICIONES, SA, CON LA TARJETA : 5489133210353841 EL 2025-06-08 "/>
        <s v="COMPRA EN APP CRTM, CON LA TARJETA : 5489133208360204 EL 2025-06-08 "/>
        <s v="Apple pay: COMPRA EN MANOLO BAKES, CON LA TARJETA : 5489133208122208 EL 2025-06-07 "/>
        <s v="Apple pay: COMPRA EN ALCAMPO S A MORATALAZ, CON LA TARJETA : 5489133208360204 EL 2025-06-07 "/>
        <s v="Apple pay: COMPRA EN MERCADONA MANUEL MACHADO, CON LA TARJETA : 5489133208360204 EL 2025-06-07 "/>
        <s v="BIZUM DE RICARDO PAZ RODRIGUEZ CONCEPTO Sin concepto "/>
        <s v="BIZUM DE JENNY RODRIGUES ALVES CONCEPTO Sin concepto "/>
        <s v="COMPRA EN APP CRTM, CON LA TARJETA : 5489133208360204 EL 2025-06-06 "/>
        <s v="Apple pay: COMPRA EN MERCADONA MANUEL MACHADO, CON LA TARJETA : 5489133208360204 EL 2025-06-05 "/>
        <s v="Apple pay: COMPRA EN MERCADONA MANUEL MACHADO, CON LA TARJETA : 5489133208360204 EL 2025-06-04 "/>
        <s v="Apple pay: COMPRA EN MCDONALDS-MORATALAZ, CON LA TARJETA : 5489133208122208 EL 2025-06-04 "/>
        <s v="Apple pay: COMPRA EN RODILLA GOYA, CON LA TARJETA : 5489133208122208 EL 2025-06-04 "/>
        <s v="Apple pay: COMPRA EN MAISON KAYSER ZURBANO, CON LA TARJETA : 5489133208122208 EL 2025-06-04 "/>
        <s v="Apple pay: COMPRA EN HIPERBAZAR, CON LA TARJETA : 5489133208122208 EL 2025-06-03 "/>
        <s v="Apple pay: COMPRA EN RemittVen, CON LA TARJETA : 5489133210353841 EL 2025-06-01 "/>
        <s v="Apple pay: COMPRA EN hostinger.com, CON LA TARJETA : 5489133210353841 EL 2025-06-01 "/>
        <s v="Apple pay: COMPRA EN PRIMARK CONDE PENALVER, CON LA TARJETA : 5489133210353841 EL 2025-05-31 "/>
        <s v="COMPRA EN SSR CASTELLO-GOYA., CON LA TARJETA : 5489133208360204 EL 2025-06-02 "/>
        <s v="RECIBO DREAMFIT MORATALAZ Nº RECIBO 0073 0100 755 CLCPDHF REF. MANDATO 00009588710100835299698700000"/>
        <s v="RECIBO SANITAS S A DE SEGUROS Nº RECIBO 0073 0100 755 CLBSDKR REF. MANDATO 800018385362 "/>
        <s v="TRANSFERENCIA DE Currie Brown Iberia, CONCEPTO mayo25 "/>
        <s v="Apple pay: COMPRA EN Springfield, CON LA TARJETA : 5489133210353841 EL 2025-05-31 "/>
        <s v="Apple pay: COMPRA EN HAVAIANAS FUENCARRAL, CON LA TARJETA : 5489133210353841 EL 2025-05-31 "/>
        <s v="COMPRA EN UBER *EATS, CON LA TARJETA : 5489133208360204 EL 2025-05-30 "/>
        <s v="Apple pay: COMPRA EN SELLA BAKERY, CON LA TARJETA : 5489133208122208 EL 2025-06-02 "/>
        <s v="Apple pay: COMPRA EN TOMA TICKET, CON LA TARJETA : 5489133208122208 EL 2025-06-02 "/>
        <s v="Apple pay: COMPRA EN ALCAMPO S A MORATALAZ, CON LA TARJETA : 5489133208360204 EL 2025-06-01 "/>
        <s v="Apple pay: COMPRA EN FARMACIA M30, CON LA TARJETA : 5489133208122208 EL 2025-06-01 "/>
        <s v="Apple pay: COMPRA EN MERCADONA MANUEL MACHADO, CON LA TARJETA : 5489133208360204 EL 2025-05-31 "/>
        <s v="Apple pay: COMPRA EN RENFE VIRTUAL INTERNET, CON LA TARJETA : 5489133208122208 EL 2025-05-31 "/>
        <s v="Apple pay: COMPRA EN CALZADOS LOMAS, CON LA TARJETA : 5489133208122208 EL 2025-05-31 "/>
        <s v="Apple pay: COMPRA EN RENFE VIRTUAL INTERNET, CON LA TARJETA : 5489133210353841 EL 2025-05-31 "/>
        <s v="Apple pay: COMPRA EN DECATHLON FUENCARRAL, CON LA TARJETA : 5489133210353841 EL 2025-05-31 "/>
        <s v="Apple pay: COMPRA EN FARMACIA GOYA 89, CON LA TARJETA : 5489133210353841 EL 2025-05-31 "/>
        <s v="TRANSFERENCIA INMEDIATA DE E KABEL ESPANA S.L. CONCEPTO pago mayo 2025 NP "/>
        <s v="Apple pay: COMPRA EN MAISON KAYSER RETIRO, CON LA TARJETA : 5489133208122208 EL 2025-05-30 "/>
        <s v="Apple pay: COMPRA EN CASABASE, CON LA TARJETA : 5489133210353841 EL 2025-05-29 "/>
        <s v="COMPRA EN OPENAI *CHATGPT SUBSCR, CON LA TARJETA : 5489133208360204 EL 2025-05-27 "/>
        <s v="COMPRA EN APP CRTM, CON LA TARJETA : 5489133208360204 EL 2025-05-29 "/>
        <s v="BIZUM A FAVOR DE JENNY RODRIGUES ALVES CONCEPTO: Sin concepto "/>
        <s v="Apple pay: COMPRA EN MERCADONA MANUEL MACHADO, CON LA TARJETA : 5489133208360204 EL 2025-05-28 "/>
        <s v="Apple pay: COMPRA EN Revolut**0164*, CON LA TARJETA : 5489133210353841 EL 2025-05-25 "/>
        <s v="COMPRA EN UBER *EATS, CON LA TARJETA : 5489133208360204 EL 2025-05-25 "/>
        <s v="Apple pay: COMPRA EN MAISON KAYSER ZURBANO, CON LA TARJETA : 5489133208122208 EL 2025-05-27 "/>
        <s v="Apple pay: COMPRA EN NORMAL MADRID, CON LA TARJETA : 5489133210353841 EL 2025-05-24 "/>
        <s v="Apple pay: COMPRA EN PANISHOP DE LOS VINATEROS, CON LA TARJETA : 5489133208122208 EL 2025-05-26 "/>
        <s v="Apple pay: COMPRA EN MERCADONA MANUEL MACHADO, CON LA TARJETA : 5489133208360204 EL 2025-05-26 "/>
        <s v="RECIBO TotalEnergies ClientesSAU Nº RECIBO 0073 0100 755 CLBBLNV REF. MANDATO NCESIGS241020230000000"/>
        <s v="COMPRA EN UBER *EATS, CON LA TARJETA : 5489133208360204 EL 2025-05-23 "/>
        <s v="Apple pay: COMPRA EN MAISON KAYSER ZURBANO, CON LA TARJETA : 5489133208122208 EL 2025-05-26 "/>
        <s v="Apple pay: COMPRA EN STARBUCKS MENENDEZ PELAYO, CON LA TARJETA : 5489133210353841 EL 2025-05-25 "/>
        <s v="Apple pay: COMPRA EN ALCAMPO S A MORATALAZ, CON LA TARJETA : 5489133208360204 EL 2025-05-25 "/>
        <s v="Apple pay: COMPRA EN FRUTAS SAMPINMA, CON LA TARJETA : 5489133208360204 EL 2025-05-24 "/>
        <s v="Apple pay: COMPRA EN MERCADONA MANUEL MACHADO, CON LA TARJETA : 5489133208360204 EL 2025-05-24 "/>
        <s v="Apple pay: COMPRA EN GOYA 18, CON LA TARJETA : 5489133208122208 EL 2025-05-23 "/>
        <s v="Apple pay: COMPRA EN VENETA GELATO ITALIANO, CON LA TARJETA : 5489133208122208 EL 2025-05-23 "/>
        <s v="Apple pay: COMPRA EN IKEA GOYA FOOD, CON LA TARJETA : 5489133208122208 EL 2025-05-23 "/>
        <s v="COMPRA EN OPENAI *CHATGPT SUBSCR, CON LA TARJETA : 5489133208360204 EL 2025-05-20 "/>
        <s v="RECIBO ORANGE ESPAGNE S.A. Nº RECIBO 0073 0100 755 CKZLJBB REF. MANDATO OSP202308KENAN02276921506 "/>
        <s v="COMPRA EN AMAZON* 4G38N7Z05, CON LA TARJETA : 5489133210353841 EL 2025-05-17 "/>
        <s v="Apple pay: COMPRA EN SQ *NATA ARTESANOS, CON LA TARJETA : 5489133210353841 EL 2025-05-16 "/>
        <s v="Apple pay: COMPRA EN MATAKO, CON LA TARJETA : 5489133210353841 EL 2025-05-18 "/>
        <s v="Apple pay: COMPRA EN CIBER LOCUTORIO VINATEROS, CON LA TARJETA : 5489133210353841 EL 2025-05-18 "/>
        <s v="Apple pay: COMPRA EN D PICNIC, CON LA TARJETA : 5489133210353841 EL 2025-05-18 "/>
        <s v="COMPRA EN SFERA M RIVAS FUTURA, CON LA TARJETA : 5489133210353841 EL 2025-05-17 "/>
        <s v="Apple pay: COMPRA EN ALEHOP 411 MADRID CC H2O, CON LA TARJETA : 5489133210353841 EL 2025-05-17 "/>
        <s v="Apple pay: COMPRA EN METRO DE MADRID S.A., CON LA TARJETA : 5489133210353841 EL 2025-05-17 "/>
        <s v="Apple pay: COMPRA EN ALCAMPO S A MORATALAZ, CON LA TARJETA : 5489133210353841 EL 2025-05-17 "/>
        <s v="Apple pay: COMPRA EN MERCADONA MANUEL MACHADO, CON LA TARJETA : 5489133208360204 EL 2025-05-17 "/>
        <s v="Google pay: COMPRA EN ALCAMPO S A MORATALAZ, CON LA TARJETA : 5489133208360204 EL 2025-05-17 "/>
        <s v="Apple pay: COMPRA EN MERCADONA MANUEL MACHADO, CON LA TARJETA : 5489133210353841 EL 2025-05-17 "/>
        <s v="Apple pay: COMPRA EN LOS HUEVOS DE LUCIO, CON LA TARJETA : 5489133210353841 EL 2025-05-16 "/>
        <s v="Apple pay: COMPRA EN MERCADONA MANUEL MACHADO, CON LA TARJETA : 5489133208360204 EL 2025-05-16 "/>
        <s v="Apple pay: COMPRA EN MESON DEL CHAMPI¥ON, CON LA TARJETA : 5489133210353841 EL 2025-05-16 "/>
        <s v="Apple pay: COMPRA EN TAQUERIA TIKI TACO, CON LA TARJETA : 5489133210353841 EL 2025-05-16 "/>
        <s v="Apple pay: COMPRA EN TABERNA LA COPLA, CON LA TARJETA : 5489133210353841 EL 2025-05-16 "/>
        <s v="Apple pay: COMPRA EN CASA LABRA, CON LA TARJETA : 5489133210353841 EL 2025-05-16 "/>
        <s v="Apple pay: COMPRA EN PORTOSIN, CON LA TARJETA : 5489133210353841 EL 2025-05-16 "/>
        <s v="COMPRA EN EL CORTE INGLES-DEPARTAM., CON LA TARJETA : 5489133210353841 EL 2025-05-16 "/>
        <s v="Apple pay: COMPRA EN MARIA CROQUETAS, CON LA TARJETA : 5489133210353841 EL 2025-05-16 "/>
        <s v="Apple pay: COMPRA EN BAM LABS, CON LA TARJETA : 5489133210353841 EL 2025-05-16 "/>
        <s v="RECIBO IBERIA CARDS Nº RECIBO 0073 0100 755 CKYKXHV REF. MANDATO 000010295927 "/>
        <s v="Apple pay: COMPRA EN TGTG bd2crqpt92tj0, CON LA TARJETA : 5489133210353841 EL 2025-05-14 "/>
        <s v="Apple pay: COMPRA EN TGTG fkzyn5p0vz7d0, CON LA TARJETA : 5489133210353841 EL 2025-05-13 "/>
        <s v="Apple pay: COMPRA EN MAISON KAYSER RETIRO, CON LA TARJETA : 5489133210353841 EL 2025-05-15 "/>
        <s v="Apple pay: COMPRA EN EL ENCUENTRO, CON LA TARJETA : 5489133210353841 EL 2025-05-15 "/>
        <s v="Apple pay: COMPRA EN FARMACIA GUILLAMON RUIZ, CON LA TARJETA : 5489133210353841 EL 2025-05-15 "/>
        <s v="Apple pay: COMPRA EN XIN HON COMPLEMENTOS SL, CON LA TARJETA : 5489133210353841 EL 2025-05-15 "/>
        <s v="COMPRA EN APPLE.COM/BILL, CON LA TARJETA : 5489133208360204 EL 2025-05-13 "/>
        <s v="Apple pay: COMPRA EN FIVE GUYS SPAIN SL, CON LA TARJETA : 5489133210353841 EL 2025-05-15 "/>
        <s v="BIZUM DE CONCEICAO DE JESUS AFONSO ALVES FIGUEIRA CONCEPTO Sin concepto "/>
        <s v="Apple pay: COMPRA EN MAISON KAYSER ZURBANO, CON LA TARJETA : 5489133210353841 EL 2025-05-14 "/>
        <s v="Apple pay: COMPRA EN SELLA BAKERY, CON LA TARJETA : 5489133208122208 EL 2025-05-14 "/>
        <s v="Apple pay: COMPRA EN TIGER GOYA,20, CON LA TARJETA : 5489133208122208 EL 2025-05-13 "/>
        <s v="Apple pay: COMPRA EN PORTOSIN, CON LA TARJETA : 5489133210353841 EL 2025-05-13 "/>
        <s v="Apple pay: COMPRA EN SELLA BAKERY, CON LA TARJETA : 5489133210353841 EL 2025-05-13 "/>
        <s v="COMPRA EN One Hundred Restrooms, CON LA TARJETA : 5489133210353841 EL 2025-05-10 "/>
        <s v="TRANSFERENCIA A FAVOR DE ENVIVENCA CONCEPTO: Factura 341 "/>
        <s v="Google pay: COMPRA EN MERCADONA MANUEL MACHADO, CON LA TARJETA : 5489133208360204 EL 2025-05-12 "/>
        <s v="Apple pay: COMPRA EN MERCADONA MANUEL MACHADO, CON LA TARJETA : 5489133210353841 EL 2025-05-12 "/>
        <s v="Apple pay: COMPRA EN PORTOSIN, CON LA TARJETA : 5489133210353841 EL 2025-05-12 "/>
        <s v="Apple pay: COMPRA EN SELLA BAKERY, CON LA TARJETA : 5489133210353841 EL 2025-05-12 "/>
        <s v="Apple pay: COMPRA EN RESTAURANTE EL CAMAROTE, CON LA TARJETA : 5489133210353841 EL 2025-05-11 "/>
        <s v="Apple pay: COMPRA EN AURA SOUVENIRS, CON LA TARJETA : 5489133210353841 EL 2025-05-11 "/>
        <s v="Apple pay: COMPRA EN GALIPAN LA LATINA, CON LA TARJETA : 5489133210353841 EL 2025-05-11 "/>
        <s v="Apple pay: COMPRA EN HORNO LA SANTIAGUESA, CON LA TARJETA : 5489133210353841 EL 2025-05-11 "/>
        <s v="Apple pay: COMPRA EN MARIA PANDORA, CON LA TARJETA : 5489133210353841 EL 2025-05-11 "/>
        <s v="Apple pay: COMPRA EN GALLOCANTA TABERNAS, CON LA TARJETA : 5489133210353841 EL 2025-05-10 "/>
        <s v="COMPRA EN STARBUCKS COFFEE ALCALA, CON LA TARJETA : 5489133210353841 EL 2025-05-10 "/>
        <s v="Apple pay: COMPRA EN RENFE CERCANIAS TNA 28 4, CON LA TARJETA : 5489133210353841 EL 2025-05-10 "/>
        <s v="Apple pay: COMPRA EN HIPERBAZAR, CON LA TARJETA : 5489133208122208 EL 2025-05-10 "/>
        <s v="Apple pay: COMPRA EN ALCAMPO S A MORATALAZ, CON LA TARJETA : 5489133208360204 EL 2025-05-10 "/>
        <s v="Apple pay: COMPRA EN MERCADONA MANUEL MACHADO, CON LA TARJETA : 5489133208360204 EL 2025-05-10 "/>
        <s v="Apple pay: COMPRA EN GROSSO NAPOLETANO, CON LA TARJETA : 5489133210353841 EL 2025-05-09 "/>
        <s v="TRANSFERENCIA DE DEVOLUCIONES TRIBUTARIAS, AGENCIA ESTATAL DE ADMIN, CONCEPTO AEAT APL:DECLARACION I"/>
        <s v="COMPRA EN APP CRTM, CON LA TARJETA : 5489133208360204 EL 2025-05-09 "/>
        <s v="Apple pay: COMPRA EN VVZR HOSTELERIA SL, CON LA TARJETA : 5489133208122208 EL 2025-05-09 "/>
        <s v="Apple pay: COMPRA EN PORTOSIN, CON LA TARJETA : 5489133210353841 EL 2025-05-09 "/>
        <s v="Apple pay: COMPRA EN SELLA BAKERY, CON LA TARJETA : 5489133210353841 EL 2025-05-09 "/>
        <s v="Google pay: COMPRA EN FARMACIA LA PAZ, CON LA TARJETA : 5489133208360204 EL 2025-05-08 "/>
        <s v="COMPRA EN UAHOTEL 73097933200858, CON LA TARJETA : 5489133210353841 EL 2025-05-04 "/>
        <s v="Apple pay: COMPRA EN MAISON KAYSER ZURBANO, CON LA TARJETA : 5489133210353841 EL 2025-05-08 "/>
        <s v="Apple pay: COMPRA EN VENETA GELATO ITALIANO, CON LA TARJETA : 5489133210353841 EL 2025-05-08 "/>
        <s v="COMPRA EN UBER *EATS, CON LA TARJETA : 5489133208360204 EL 2025-05-04 "/>
        <s v="Apple pay: COMPRA EN MERCADONA MANUEL MACHADO, CON LA TARJETA : 5489133208360204 EL 2025-05-07 "/>
        <s v="COMPRA EN Hotel at Booking.com, CON LA TARJETA : 5489133210353841 EL 2025-05-04 "/>
        <s v="COMPRA EN UBER *EATS, CON LA TARJETA : 5489133208360204 EL 2025-05-05 "/>
        <s v="Apple pay: COMPRA EN PORTOSIN, CON LA TARJETA : 5489133210353841 EL 2025-05-07 "/>
        <s v="COMPRA EN LOOMISP*LE SWEET, CON LA TARJETA : 5489133210353841 EL 2025-05-05 "/>
        <s v="Apple pay: COMPRA EN SELLA BAKERY, CON LA TARJETA : 5489133208122208 EL 2025-05-07 "/>
        <s v="Apple pay: COMPRA EN SELLA BAKERY, CON LA TARJETA : 5489133210353841 EL 2025-05-07 "/>
        <s v="COMPRA EN USCUSTOMS ESTA APPL PM, CON LA TARJETA : 5489133208360204 EL 2025-05-04 "/>
        <s v="Apple pay: COMPRA EN RemittVen, CON LA TARJETA : 5489133208360204 EL 2025-05-04 "/>
        <s v="Apple pay: COMPRA EN NYX*TECNOTRON, CON LA TARJETA : 5489133208122208 EL 2025-05-04 "/>
        <s v="Apple pay: COMPRA EN RemittVen, CON LA TARJETA : 5489133210353841 EL 2025-05-04 "/>
        <s v="ABONO EN LA TARJETA 5489133210353841 EL 2025-05-06 "/>
        <s v="Apple pay: COMPRA EN PORTOSIN, CON LA TARJETA : 5489133210353841 EL 2025-05-06 "/>
        <s v="Apple pay: COMPRA EN SELLA BAKERY, CON LA TARJETA : 5489133210353841 EL 2025-05-06 "/>
        <s v="RECIBO Naturgy Clientes, S.A.U. Nº RECIBO 0073 0100 755 CKVBKKM REF. MANDATO 000000259696 "/>
        <s v="RECIBO SANITAS S A DE SEGUROS Nº RECIBO 0073 0100 755 CKRRKZT REF. MANDATO 800018385362 "/>
        <s v="COMPRA EN UBER *EATS, CON LA TARJETA : 5489133208360204 EL 2025-05-03 "/>
        <s v="Apple pay: COMPRA EN TEPPANYAKYFISH, CON LA TARJETA : 5489133210353841 EL 2025-05-05 "/>
        <s v="Apple pay: COMPRA EN PORTOSIN, CON LA TARJETA : 5489133210353841 EL 2025-05-05 "/>
        <s v="BIZUM A FAVOR DE Gustavo Alejandro Olivo Valdez CONCEPTO: Italia Alemania "/>
        <s v="Apple pay: COMPRA EN ALCAMPO S A MORATALAZ, CON LA TARJETA : 5489133208360204 EL 2025-05-04 "/>
        <s v="COMPRA EN APP CRTM, CON LA TARJETA : 5489133208360204 EL 2025-05-04 "/>
        <s v="Apple pay: COMPRA EN IKEA GOYA HFB, CON LA TARJETA : 5489133210353841 EL 2025-05-04 "/>
        <s v="Apple pay: COMPRA EN MERCADONA MANUEL MACHADO, CON LA TARJETA : 5489133208360204 EL 2025-05-03 "/>
        <s v="BIZUM DE JUAN DEL MORAL CHACIN CONCEPTO Empanadish "/>
        <s v="BIZUM DE CONCEICAO DE JESUS AFONSO ALVES FIGUEIRA CONCEPTO gastos "/>
        <s v="Apple pay: COMPRA EN PANISHOP DE LOS VINATEROS, CON LA TARJETA : 5489133208360204 EL 2025-05-02 "/>
        <s v="Apple pay: COMPRA EN ALCAMPO S A MORATALAZ, CON LA TARJETA : 5489133208360204 EL 2025-05-02 "/>
        <s v="RECIBO DREAMFIT MORATALAZ Nº RECIBO 0073 0100 755 CKSQMVB REF. MANDATO 00009588710100835299698700000"/>
        <s v="Apple pay: COMPRA EN FARMACIA PILAR SANCHEZ, CON LA TARJETA : 5489133210353841 EL 2025-05-02 "/>
        <s v="COMPRA EN UBER *EATS, CON LA TARJETA : 5489133208360204 EL 2025-04-29 "/>
        <s v="ABONO EN LA TARJETA 5489133210353841 EL 2025-05-01 "/>
        <s v="Apple pay: COMPRA EN MERCADONA MANUEL MACHADO, CON LA TARJETA : 5489133208360204 EL 2025-04-30 "/>
        <s v="COMPRA EN APP CRTM, CON LA TARJETA : 5489133208360204 EL 2025-04-30 "/>
        <s v="TRANSFERENCIA INMEDIATA DE E KABEL ESPANA S.L. CONCEPTO pago nomina NP abril 2025 "/>
        <s v="RECIBO CAIXABANK PAYMENTS CONSUMER, E.f.c., E Nº RECIBO 0073 0100 755 CKSCSHT REF. MANDATO 202309651"/>
        <s v="TRANSFERENCIA DE Currie Brown Iberia, CONCEPTO abril25 "/>
        <s v="portosin - es"/>
        <s v="bam labs - es"/>
        <s v="sella bakery - es"/>
        <s v="con sazon maiquez - es"/>
        <s v="starbucks - goya 73 - es"/>
        <s v="Apple pay: COMPRA EN SELLA BAKERY, CON LA TARJETA : 5489133208122208 EL 2025-04-29 "/>
        <s v="portosin"/>
        <s v="sella bakery"/>
        <s v="matako"/>
        <s v="Apple pay: COMPRA EN ALCAMPO S A MORATALAZ, CON LA TARJETA : 5489133208360204 EL 2025-04-27 "/>
        <s v="bresca fuencarral"/>
        <s v="Apple pay: COMPRA EN ALCAMPO S A MORATALAZ, CON LA TARJETA : 5489133208360204 EL 2025-04-26 "/>
        <s v="Apple pay: COMPRA EN MERCADONA MANUEL MACHADO, CON LA TARJETA : 5489133208360204 EL 2025-04-26 "/>
        <s v="BIZUM DE JENNY RODRIGUES ALVES CONCEPTO gasto "/>
        <s v="baden baden corner"/>
        <s v="cervezas murmar sl"/>
        <s v="churreria la mejor"/>
        <s v="sumup  *joint brewing"/>
        <s v="ruta del lupulo,s.l."/>
        <s v="Apple pay: COMPRA EN MERCADONA MANUEL MACHADO, CON LA TARJETA : 5489133208360204 EL 2025-04-25 "/>
        <s v="COMPRA EN UBER *ONE, CON LA TARJETA : 5489133208360204 EL 2025-04-23 "/>
        <s v="COMPRA EN UBER *TRIP HELP.UBER.C, CON LA TARJETA : 5489133210353841 EL 2025-04-23 "/>
        <s v="Apple pay: COMPRA EN MARIA CROQUETAS, CON LA TARJETA : 5489133208122208 EL 2025-04-25 "/>
        <s v="Apple pay: COMPRA EN SELLA BAKERY, CON LA TARJETA : 5489133208122208 EL 2025-04-25 "/>
        <s v="RECIBO ORANGE ESPAGNE S.A. Nº RECIBO 0073 0100 755 CKQHHYX REF. MANDATO OSP202308KENAN02276921506 "/>
        <s v="Apple pay: COMPRA EN SELLA BAKERY, CON LA TARJETA : 5489133208122208 EL 2025-04-24 "/>
        <s v="BIZUM A FAVOR DE JENNY RODRIGUES ALVES CONCEPTO: medicinas "/>
        <s v="Apple pay: COMPRA EN SELLA BAKERY, CON LA TARJETA : 5489133208122208 EL 2025-04-23 "/>
        <s v="COMPRA EN OPENAI *CHATGPT SUBSCR, CON LA TARJETA : 5489133208360204 EL 2025-04-20 "/>
        <s v="COMPRA EN WWW.AMAZON.* RA84I8174, CON LA TARJETA : 5489133210353841 EL 2025-04-20 "/>
        <s v="Apple pay: COMPRA EN SELLA BAKERY, CON LA TARJETA : 5489133208122208 EL 2025-04-22 "/>
        <s v="Apple pay: COMPRA EN PRIMARK LA VAGUADA, CON LA TARJETA : 5489133208122208 EL 2025-04-19 "/>
        <s v="Apple pay: COMPRA EN SELLA BAKERY, CON LA TARJETA : 5489133208122208 EL 2025-04-21 "/>
        <s v="Apple pay: COMPRA EN ALCAMPO S A MORATALAZ, CON LA TARJETA : 5489133208360204 EL 2025-04-20 "/>
        <s v="balbisiana"/>
        <s v="Apple pay: COMPRA EN MERCADONA MANUEL MACHADO, CON LA TARJETA : 5489133208360204 EL 2025-04-19 "/>
        <s v="Apple pay: COMPRA EN CARNICERIA ALONSO - MANUE, CON LA TARJETA : 5489133208360204 EL 2025-04-19 "/>
        <s v="Apple pay: COMPRA EN FLYING TIGER COPENHAGEN, CON LA TARJETA : 5489133208122208 EL 2025-04-19 "/>
        <s v="Apple pay: COMPRA EN HAWKERS LA VAGUADA, CON LA TARJETA : 5489133208122208 EL 2025-04-19 "/>
        <s v="kfc vaguada"/>
        <s v="Apple pay: COMPRA EN ALCAMPO28029-VAGUADA, CON LA TARJETA : 5489133210353841 EL 2025-04-19 "/>
        <s v="alcampo28029-vaguada"/>
        <s v="alcampo s a moratalaz"/>
        <s v="Apple pay: COMPRA EN ALCAMPO S A MORATALAZ, CON LA TARJETA : 5489133208360204 EL 2025-04-18 "/>
        <s v="BIZUM DE JENNY RODRIGUES ALVES CONCEPTO gastos "/>
        <s v="Apple pay: COMPRA EN VIENA CAPELLANES GOYA, CON LA TARJETA : 5489133210353841 EL 2025-04-18 "/>
        <s v="veneta gelato italiano"/>
        <s v="conde de peãalver (m)"/>
        <s v="la casa de las azoteas"/>
        <s v="pasteleria mallorca"/>
        <s v="la duquesita orama"/>
        <s v="el corte ingles-departam."/>
        <s v="madreamiga"/>
        <s v="BIZUM A FAVOR DE JENNY RODRIGUES ALVES CONCEPTO: gasto "/>
        <s v="punto de encuentro"/>
        <s v="bam labs"/>
        <s v="Apple pay: COMPRA EN SELLA BAKERY, CON LA TARJETA : 5489133208122208 EL 2025-04-16 "/>
        <s v="Apple pay: COMPRA EN UBER * EATS PENDING, CON LA TARJETA : 5489133210353841 EL 2025-04-13 "/>
        <s v="COMPRA EN APPLE.COM/BILL, CON LA TARJETA : 5489133208360204 EL 2025-04-13 "/>
        <s v="RECIBO IBERIA CARDS Nº RECIBO 0073 0100 755 CKPCJJB REF. MANDATO 000010295927 "/>
        <s v="Apple pay: COMPRA EN SELLA BAKERY, CON LA TARJETA : 5489133208122208 EL 2025-04-15 "/>
        <s v="Apple pay: COMPRA EN MERCADONA MANUEL MACHADO, CON LA TARJETA : 5489133208360204 EL 2025-04-14 "/>
        <s v="mcdonalds-moratalaz"/>
        <s v="Apple pay: COMPRA EN SELLA BAKERY, CON LA TARJETA : 5489133208122208 EL 2025-04-14 "/>
        <s v="Apple pay: COMPRA EN ALCAMPO S A MORATALAZ, CON LA TARJETA : 5489133208360204 EL 2025-04-13 "/>
        <s v="Apple pay: COMPRA EN GROSSO NAPOLETANO, CON LA TARJETA : 5489133210353841 EL 2025-04-12 "/>
        <s v="Apple pay: COMPRA EN ALCAMPO S A MORATALAZ, CON LA TARJETA : 5489133208360204 EL 2025-04-12 "/>
        <s v="Apple pay: COMPRA EN MERCADONA MANUEL MACHADO, CON LA TARJETA : 5489133208360204 EL 2025-04-12 "/>
        <s v="Apple pay: COMPRA EN ALCAMPO S A MORATALAZ, CON LA TARJETA : 5489133210353841 EL 2025-04-12 "/>
        <s v="Apple pay: COMPRA EN MANOLO BAKES, CON LA TARJETA : 5489133210353841 EL 2025-04-12 "/>
        <s v="Apple pay: COMPRA EN ALAMEDA PELUQUERO, CON LA TARJETA : 5489133208122208 EL 2025-04-12 "/>
        <s v="Apple pay: COMPRA EN MCDONALDS-MORATALAZ, CON LA TARJETA : 5489133210353841 EL 2025-04-12 "/>
        <s v="Apple pay: COMPRA EN ALCAMPO S A MORATALAZ, CON LA TARJETA : 5489133208122208 EL 2025-04-12 "/>
        <s v="Apple pay: COMPRA EN DIVORARE GOYA. CON LA TARJETA : 5489133210353841 EL 2025-04-11 "/>
        <s v="Apple pay: COMPRA EN JOBJELLYIO. CON LA TARJETA : 5489133210353841 EL 2025-04-09 "/>
        <s v="Apple pay: COMPRA EN GOYA 18. CON LA TARJETA : 5489133208122208 EL 2025-04-11 "/>
        <s v="Apple pay: COMPRA EN SELLA BAKERY. CON LA TARJETA : 5489133210353841 EL 2025-04-11 "/>
        <s v="Apple pay: COMPRA EN FORNET CASTELLO 32. CON LA TARJETA : 5489133210353841 EL 2025-04-11 "/>
        <s v="Apple pay: COMPRA EN PORTOSIN. CON LA TARJETA : 5489133210353841 EL 2025-04-11 "/>
        <s v="Apple pay: COMPRA EN STARBUCKS - GOYA 73. CON LA TARJETA : 5489133208122208 EL 2025-04-11 "/>
        <s v="Apple pay: COMPRA EN SHUSI MATAKO. CON LA TARJETA : 5489133208122208 EL 2025-04-10 "/>
        <s v="Apple pay: COMPRA EN PORTOSIN. CON LA TARJETA : 5489133210353841 EL 2025-04-10 "/>
        <s v="Apple pay: COMPRA EN SELLA BAKERY. CON LA TARJETA : 5489133208122208 EL 2025-04-10 "/>
        <s v="BIZUM A FAVOR DE JENNY RODRIGUES ALVES CONCEPTO: mercado y pantalón "/>
        <s v="BIZUM A FAVOR DE LAURA MORENA VARANESE CONCEPTO: logistica papas "/>
        <s v="Apple pay: COMPRA EN KFC MORATALAZ 124. CON LA TARJETA : 5489133210353841 EL 2025-04-09 "/>
        <s v="Apple pay: COMPRA EN PORTOSIN. CON LA TARJETA : 5489133210353841 EL 2025-04-09 "/>
        <s v="Apple pay: COMPRA EN MANOLO BAKES. CON LA TARJETA : 5489133210353841 EL 2025-04-09 "/>
        <s v="Apple pay: COMPRA EN SELLA BAKERY. CON LA TARJETA : 5489133210353841 EL 2025-04-09 "/>
        <s v="Apple pay: COMPRA EN UBER * EATS PENDING. CON LA TARJETA : 5489133210353841 EL 2025-04-06 "/>
        <s v="Apple pay: COMPRA EN SELLA BAKERY. CON LA TARJETA : 5489133208122208 EL 2025-04-08 "/>
        <s v="Apple pay: COMPRA EN SQ *ESCOTA SERVICIOS I. CON LA TARJETA : 5489133210353841 EL 2025-04-03 "/>
        <s v="Apple pay: COMPRA EN ALCAMPO S A MORATALAZ. CON LA TARJETA : 5489133208360204 EL 2025-04-07 "/>
        <s v="Apple pay: COMPRA EN RemittVen. CON LA TARJETA : 5489133210353841 EL 2025-04-04 "/>
        <s v="Apple pay: COMPRA EN PORTOSIN. CON LA TARJETA : 5489133210353841 EL 2025-04-07 "/>
        <s v="Apple pay: COMPRA EN SELLA BAKERY. CON LA TARJETA : 5489133208122208 EL 2025-04-07 "/>
        <s v="BIZUM DE GREGORY JOSE RONDON CARDOZO CONCEPTO starbucks "/>
        <s v="Apple pay: COMPRA EN ALCAMPO S A MORATALAZ. CON LA TARJETA : 5489133210353841 EL 2025-04-06 "/>
        <s v="Apple pay: COMPRA EN CASA DANI TERRAZA. CON LA TARJETA : 5489133208122208 EL 2025-04-05 "/>
        <s v="Apple pay: COMPRA EN MERCADONA MANUEL MACHADO. CON LA TARJETA : 5489133208360204 EL 2025-04-05 "/>
        <s v="Apple pay: COMPRA EN STARBUCKS MENENDEZ PELAYO. CON LA TARJETA : 5489133210353841 EL 2025-04-05 "/>
        <s v="Apple pay: COMPRA EN HELADOS MAISON GLACE ESPA. CON LA TARJETA : 5489133210353841 EL 2025-04-05 "/>
        <s v="BIZUM DE GREGORY JOSE RONDON CARDOZO CONCEPTO Sin concepto "/>
        <s v="Apple pay: COMPRA EN TIERRA SAGASTA. CON LA TARJETA : 5489133210353841 EL 2025-04-04 "/>
        <s v="Apple pay: COMPRA EN HUMO POLLOS A LA BRASA. CON LA TARJETA : 5489133210353841 EL 2025-04-04 "/>
        <s v="Apple pay: COMPRA EN MCVILA. CON LA TARJETA : 5489133210353841 EL 2025-04-04 "/>
        <s v="Apple pay: COMPRA EN SELLA BAKERY. CON LA TARJETA : 5489133208122208 EL 2025-04-04 "/>
        <s v="Apple pay: COMPRA EN PORTOSIN. CON LA TARJETA : 5489133210353841 EL 2025-04-04 "/>
        <s v="Apple pay: COMPRA EN BORN AND GLAZED. CON LA TARJETA : 5489133210353841 EL 2025-04-04 "/>
        <s v="REGULARIZACION COMPRA EN . CON LA TARJETA : 5489133208360204 EL 2025-04-03 "/>
        <s v="COMPRA EN APP CRTM. CON LA TARJETA : 5489133208360204 EL 2025-04-03 "/>
        <s v="Apple pay: COMPRA EN CREPES &amp; WAFFLES. CON LA TARJETA : 5489133210353841 EL 2025-04-03 "/>
        <s v="Apple pay: COMPRA EN PORTOSIN. CON LA TARJETA : 5489133210353841 EL 2025-04-03 "/>
        <s v="Apple pay: COMPRA EN SELLA BAKERY. CON LA TARJETA : 5489133208122208 EL 2025-04-03 "/>
        <s v="RECIBO Naturgy Clientes. SAU Nº RECIBO 0073 0100 755 CKKMLVH REF MANDATO 000000259696 "/>
        <s v="Apple pay: COMPRA EN PORTOSIN. CON LA TARJETA : 5489133210353841 EL 2025-04-02 "/>
        <s v="Apple pay: COMPRA EN SELLA BAKERY. CON LA TARJETA : 5489133210353841 EL 2025-04-02 "/>
        <s v="TRANSFERENCIA DE AFONSO ALVES FIGUEIRA CONCEICAO DE JESUS. CONCEPTO Gastos "/>
        <s v="RECIBO SANITAS S A DE SEGUROS Nº RECIBO 0073 0100 755 CKGMYCN REF MANDATO 800018385362 "/>
        <s v="RECIBO DREAMFIT MORATALAZ Nº RECIBO 0073 0100 755 CKHKMMN REF MANDATO 00009588710100835299698700000"/>
        <s v="RECIBO CAIXABANK PAYMENTS CONSUMER. Efc. E Nº RECIBO 0073 0100 755 CKJGTGB REF MANDATO 202309651"/>
        <s v="TRANSFERENCIA INMEDIATA DE E KABEL ESPANA SL CONCEPTO pago nomina marzo 25 NP "/>
        <s v="Apple pay: COMPRA EN PORTOSIN. CON LA TARJETA : 5489133210353841 EL 2025-04-01 "/>
        <s v="Apple pay: COMPRA EN SELLA BAKERY. CON LA TARJETA : 5489133208122208 EL 2025-04-01 "/>
        <s v="Apple pay: COMPRA EN LOS TORREZNOS. CON LA TARJETA : 5489133210353841 EL 2025-03-31 "/>
        <s v="TRANSFERENCIA DE CURRIE . BROWN IBERIA S.L., CONCEPTO PazCgastos0529 "/>
        <s v="TRANSFERENCIA DE Currie Brown Iberia, CONCEPTO marzo25 "/>
        <s v="Apple pay: COMPRA EN PORTOSIN, CON LA TARJETA : 5489133210353841 EL 2025-03-31 "/>
        <s v="Apple pay: COMPRA EN SELLA BAKERY, CON LA TARJETA : 5489133208122208 EL 2025-03-31 "/>
        <s v="Apple pay: COMPRA EN MATAKO, CON LA TARJETA : 5489133210353841 EL 2025-03-30 "/>
        <s v="Google pay: COMPRA EN ALCAMPO S A MORATALAZ, CON LA TARJETA : 5489133208360204 EL 2025-03-30 "/>
        <s v="Apple pay: COMPRA EN SPRINGFIELD, CON LA TARJETA : 5489133210353841 EL 2025-03-30 "/>
        <s v="Apple pay: COMPRA EN SAMBA GLOBAL, CON LA TARJETA : 5489133210353841 EL 2025-03-30 "/>
        <s v="Apple pay: COMPRA EN EMPANADISH HORTALEZA, CON LA TARJETA : 5489133210353841 EL 2025-03-30 "/>
        <s v="Apple pay: COMPRA EN KIOSCO HELADOS NASMA, CON LA TARJETA : 5489133210353841 EL 2025-03-30 "/>
        <s v="Apple pay: COMPRA EN MERCADONA MANUEL MACHADO, CON LA TARJETA : 5489133208360204 EL 2025-03-29 "/>
        <s v="Apple pay: COMPRA EN PUNTO DE ENCUENTRO, CON LA TARJETA : 5489133210353841 EL 2025-03-29 "/>
        <s v="Apple pay: COMPRA EN HIPERBAZAR, CON LA TARJETA : 5489133210353841 EL 2025-03-29 "/>
        <s v="Apple pay: COMPRA EN PANIFICADORA TACHIRA, CON LA TARJETA : 5489133210353841 EL 2025-03-29 "/>
        <s v="BIZUM DE GREGORY JOSE RONDON CARDOZO CONCEPTO soda "/>
        <s v="Apple pay: COMPRA EN CAFETERIA VIPS GENOVA, CON LA TARJETA : 5489133208122208 EL 2025-03-28 "/>
        <s v="Apple pay: COMPRA EN MERCADONA MANUEL MACHADO, CON LA TARJETA : 5489133208360204 EL 2025-03-28 "/>
        <s v="REGULARIZACION COMPRA EN , CON LA TARJETA : 5489133208360204 EL 2025-03-28 "/>
        <s v="COMPRA EN APP CRTM, CON LA TARJETA : 5489133208360204 EL 2025-03-28 "/>
        <s v="RECIBO TotalEnergies ClientesSAU Nº RECIBO 0073 0100 755 CKHGTNR REF. MANDATO NCESIGS241020230000000"/>
        <s v="Apple pay: COMPRA EN KIOSKO RETIRO, CON LA TARJETA : 5489133208122208 EL 2025-03-28 "/>
        <s v="Apple pay: COMPRA EN ALCAMPO S A MORATALAZ, CON LA TARJETA : 5489133208360204 EL 2025-03-27 "/>
        <s v="Apple pay: COMPRA EN MERCADONA MANUEL MACHADO, CON LA TARJETA : 5489133208360204 EL 2025-03-27 "/>
        <s v="Apple pay: COMPRA EN CIBER LOCUTORIO VINATEROS, CON LA TARJETA : 5489133210353841 EL 2025-03-27 "/>
        <s v="Apple pay: COMPRA EN MERCADONA MANUEL MACHADO, CON LA TARJETA : 5489133210353841 EL 2025-03-27 "/>
        <s v="Apple pay: COMPRA EN FLORISTERIA MORATALAZ, CON LA TARJETA : 5489133210353841 EL 2025-03-27 "/>
        <s v="BIZUM A FAVOR DE JOHANA KARILIN POVEDA ORTEGA CONCEPTO: milhojas con azúcar "/>
        <s v="Apple pay: COMPRA EN SELLA BAKERY, CON LA TARJETA : 5489133208122208 EL 2025-03-27 "/>
        <s v="Google pay: COMPRA EN FARMACIA USANO, CON LA TARJETA : 5489133208360204 EL 2025-03-26 "/>
        <s v="Apple pay: COMPRA EN PORTOSIN, CON LA TARJETA : 5489133210353841 EL 2025-03-26 "/>
        <s v="Apple pay: COMPRA EN SELLA BAKERY, CON LA TARJETA : 5489133208122208 EL 2025-03-26 "/>
        <s v="Apple pay: COMPRA EN SQ *545 CAPITAL MADRID, CON LA TARJETA : 5489133210353841 EL 2025-03-23 "/>
        <s v="Apple pay: COMPRA EN MERCADONA MANUEL MACHADO, CON LA TARJETA : 5489133208360204 EL 2025-03-25 "/>
        <s v="Apple pay: COMPRA EN ALCAMPO S A MORATALAZ, CON LA TARJETA : 5489133208360204 EL 2025-03-25 "/>
        <s v="Google pay: COMPRA EN FARMACIA LA PAZ, CON LA TARJETA : 5489133208360204 EL 2025-03-25 "/>
        <s v="Apple pay: COMPRA EN KTUIN SISTEMAS INFORMATIC, CON LA TARJETA : 5489133210353841 EL 2025-03-25 "/>
        <s v="Apple pay: COMPRA EN PORTOSIN, CON LA TARJETA : 5489133210353841 EL 2025-03-25 "/>
        <s v="Apple pay: COMPRA EN SELLA BAKERY, CON LA TARJETA : 5489133208360204 EL 2025-03-25 "/>
        <s v="Apple pay: COMPRA EN SELLA BAKERY, CON LA TARJETA : 5489133208122208 EL 2025-03-25 "/>
        <s v="Apple pay: COMPRA EN MERCADONA MANUEL MACHADO, CON LA TARJETA : 5489133208360204 EL 2025-03-24 "/>
        <s v="COMPRA EN OPENAI *CHATGPT SUBSCR, CON LA TARJETA : 5489133208360204 EL 2025-03-20 "/>
        <s v="Google pay: COMPRA EN ALCAMPO S A MORATALAZ, CON LA TARJETA : 5489133208360204 EL 2025-03-24 "/>
        <s v="Apple pay: COMPRA EN PORTOSIN, CON LA TARJETA : 5489133210353841 EL 2025-03-24 "/>
        <s v="Apple pay: COMPRA EN IKEA GOYA HFB, CON LA TARJETA : 5489133208122208 EL 2025-03-24 "/>
        <s v="Apple pay: COMPRA EN SELLA BAKERY, CON LA TARJETA : 5489133208122208 EL 2025-03-24 "/>
        <s v="Apple pay: COMPRA EN LA CASA DE LAS AZOTEAS, CON LA TARJETA : 5489133210353841 EL 2025-03-23 "/>
        <s v="Apple pay: COMPRA EN PUNTO DE ENCUENTRO, CON LA TARJETA : 5489133210353841 EL 2025-03-23 "/>
        <s v="Apple pay: COMPRA EN TACHIRA FOOD, CON LA TARJETA : 5489133210353841 EL 2025-03-22 "/>
        <s v="Apple pay: COMPRA EN MERCADONA MANUEL MACHADO, CON LA TARJETA : 5489133208122208 EL 2025-03-22 "/>
        <s v="Apple pay: COMPRA EN HIPERBAZAR, CON LA TARJETA : 5489133208122208 EL 2025-03-22 "/>
        <s v="Apple pay: COMPRA EN HIPERBAZAR, CON LA TARJETA : 5489133210353841 EL 2025-03-22 "/>
        <s v="Apple pay: COMPRA EN ALCAMPO S A MORATALAZ, CON LA TARJETA : 5489133210353841 EL 2025-03-22 "/>
        <s v="Apple pay: COMPRA EN HIPERBAZAR, CON LA TARJETA : 5489133208122208 EL 2025-03-21 "/>
        <s v="Apple pay: COMPRA EN ALCAMPO S A MORATALAZ, CON LA TARJETA : 5489133208360204 EL 2025-03-21 "/>
        <s v="Apple pay: COMPRA EN MERCADONA MANUEL MACHADO, CON LA TARJETA : 5489133208360204 EL 2025-03-21 "/>
        <s v="RECIBO ORANGE ESPAGNE S.A. Nº RECIBO 0073 0100 755 CKFHCDT REF. MANDATO OSP202308KENAN02276921506 "/>
        <s v="Apple pay: COMPRA EN PAPA JOHNS MORATALAZ, CON LA TARJETA : 5489133208122208 EL 2025-03-21 "/>
        <s v="Apple pay: COMPRA EN SELLA BAKERY, CON LA TARJETA : 5489133208122208 EL 2025-03-21 "/>
        <s v="Apple pay: COMPRA EN SELLA BAKERY, CON LA TARJETA : 5489133208122208 EL 2025-03-20 "/>
        <s v="Apple pay: COMPRA EN UBR* PENDING.UBER.COM, CON LA TARJETA : 5489133208122208 EL 2025-03-17 "/>
        <s v="Apple pay: COMPRA EN PUNTO DE ENCUENTRO, CON LA TARJETA : 5489133210353841 EL 2025-03-19 "/>
        <s v="Apple pay: COMPRA EN RemittVen, CON LA TARJETA : 5489133210353841 EL 2025-03-17 "/>
        <s v="Apple pay: COMPRA EN PORTOSIN, CON LA TARJETA : 5489133210353841 EL 2025-03-19 "/>
        <s v="COMPRA EN SSR CASTELLO-GOYA., CON LA TARJETA : 5489133210353841 EL 2025-03-19 "/>
        <s v="Apple pay: COMPRA EN SQ *RELLENO FOODS SL, CON LA TARJETA : 5489133210353841 EL 2025-03-16 "/>
        <s v="Apple pay: COMPRA EN ROOST CHICKEN P. VERGARA, CON LA TARJETA : 5489133210353841 EL 2025-03-18 "/>
        <s v="COMPRA EN AMAZON* RI3YS85V4, CON LA TARJETA : 5489133210353841 EL 2025-03-16 "/>
        <s v="Apple pay: COMPRA EN PRIMARK CONDE PENALVER, CON LA TARJETA : 5489133210353841 EL 2025-03-16 "/>
        <s v="Apple pay: COMPRA EN Springfield, CON LA TARJETA : 5489133210353841 EL 2025-03-16 "/>
        <s v="Apple pay: COMPRA EN SILVIA GALLEGO BARRASUS, CON LA TARJETA : 5489133210353841 EL 2025-03-18 "/>
        <s v="Apple pay: COMPRA EN TAXI LICEN 4977, CON LA TARJETA : 5489133208122208 EL 2025-03-18 "/>
        <s v="Apple pay: COMPRA EN MATAKO, CON LA TARJETA : 5489133210353841 EL 2025-03-18 "/>
        <s v="Apple pay: COMPRA EN BRIEF ATOCHA, CON LA TARJETA : 5489133208122208 EL 2025-03-18 "/>
        <s v="Apple pay: COMPRA EN MERCADONA MANUEL MACHADO, CON LA TARJETA : 5489133208360204 EL 2025-03-17 "/>
        <s v="COMPRA EN APPLE.COM/BILL, CON LA TARJETA : 5489133208360204 EL 2025-03-13 "/>
        <s v="Apple pay: COMPRA EN PORTOSIN, CON LA TARJETA : 5489133210353841 EL 2025-03-17 "/>
        <s v="Apple pay: COMPRA EN DREAMFIT MORATALAZ, CON LA TARJETA : 5489133208360204 EL 2025-03-16 "/>
        <s v="Apple pay: COMPRA EN ALCAMPO S A MORATALAZ, CON LA TARJETA : 5489133210353841 EL 2025-03-16 "/>
        <s v="Apple pay: COMPRA EN BORBEEN, CON LA TARJETA : 5489133210353841 EL 2025-03-16 "/>
        <s v="Apple pay: COMPRA EN CIBER LOCUTORIO VINATEROS, CON LA TARJETA : 5489133210353841 EL 2025-03-16 "/>
        <s v="Apple pay: COMPRA EN RAWCOCO GREEN BAR, CON LA TARJETA : 5489133210353841 EL 2025-03-15 "/>
        <s v="Apple pay: COMPRA EN SPRINGFIELD, CON LA TARJETA : 5489133210353841 EL 2025-03-15 "/>
        <s v="Apple pay: COMPRA EN GOYA, CON LA TARJETA : 5489133208122208 EL 2025-03-15 "/>
        <s v="Apple pay: COMPRA EN LOS TORREZNOS -GOYA-, CON LA TARJETA : 5489133210353841 EL 2025-03-15 "/>
        <s v="Apple pay: COMPRA EN MERCADONA MANUEL MACHADO, CON LA TARJETA : 5489133208360204 EL 2025-03-14 "/>
        <s v="Apple pay: COMPRA EN PORTOSIN, CON LA TARJETA : 5489133210353841 EL 2025-03-14 "/>
        <s v="Apple pay: COMPRA EN MERCADONA MANUEL MACHADO, CON LA TARJETA : 5489133208360204 EL 2025-03-13 "/>
        <s v="Apple pay: COMPRA EN CREPES &amp; WAFFLES, CON LA TARJETA : 5489133210353841 EL 2025-03-12 "/>
        <s v="Apple pay: COMPRA EN VIENA CAPELLANES GENOVA 2, CON LA TARJETA : 5489133208122208 EL 2025-03-12 "/>
        <s v="Apple pay: COMPRA EN VIENA CAPELLANES GENOVA 2, CON LA TARJETA : 5489133210353841 EL 2025-03-12 "/>
        <s v="COMPRA EN UBER *EATS, CON LA TARJETA : 5489133210353841 EL 2025-03-09 "/>
        <s v="RECIBO Naturgy Clientes, S.A.U. Nº RECIBO 0073 0100 755 CKCKCSJ REF. MANDATO 000000259696 "/>
        <s v="Apple pay: COMPRA EN PUNTO DE ENCUENTRO, CON LA TARJETA : 5489133210353841 EL 2025-03-11 "/>
        <s v="Apple pay: COMPRA EN MAISON KAYSER ZURBANO, CON LA TARJETA : 5489133208122208 EL 2025-03-11 "/>
        <s v="Apple pay: COMPRA EN SQ *VASO D'ESQUINA, CON LA TARJETA : 5489133210353841 EL 2025-03-08 "/>
        <s v="COMPRA EN AMAZON* R252O87J4, CON LA TARJETA : 5489133210353841 EL 2025-03-06 "/>
        <s v="COMPRA EN UBER *EATS HELP.UBER.C, CON LA TARJETA : 5489133210353841 EL 2025-03-08 "/>
        <s v="Apple pay: COMPRA EN ALCAMPO S A MORATALAZ, CON LA TARJETA : 5489133208360204 EL 2025-03-09 "/>
        <s v="Apple pay: COMPRA EN CIBER LOCUTORIO VINATEROS, CON LA TARJETA : 5489133210353841 EL 2025-03-09 "/>
        <s v="Apple pay: COMPRA EN MERCADONA MANUEL MACHADO, CON LA TARJETA : 5489133208360204 EL 2025-03-08 "/>
        <s v="Apple pay: COMPRA EN PANISHOP DE LOS VINATEROS, CON LA TARJETA : 5489133208360204 EL 2025-03-08 "/>
        <s v="Apple pay: COMPRA EN ALCAMPO S A MORATALAZ, CON LA TARJETA : 5489133208360204 EL 2025-03-08 "/>
        <s v="Apple pay: COMPRA EN MERCADONA MANUEL MACHADO, CON LA TARJETA : 5489133208122208 EL 2025-03-08 "/>
        <s v="Apple pay: COMPRA EN ACUARELA, CON LA TARJETA : 5489133210353841 EL 2025-03-07 "/>
        <s v="Apple pay: COMPRA EN TOSTADO CLUB, CON LA TARJETA : 5489133210353841 EL 2025-03-07 "/>
        <s v="Apple pay: COMPRA EN ALCAMPO S A MORATALAZ, CON LA TARJETA : 5489133208360204 EL 2025-03-07 "/>
        <s v="Apple pay: COMPRA EN MERCADONA MANUEL MACHADO, CON LA TARJETA : 5489133208360204 EL 2025-03-07 "/>
        <s v="Apple pay: COMPRA EN Revolut**0164*, CON LA TARJETA : 5489133210353841 EL 2025-03-05 "/>
        <s v="COMPRA EN UBER *EATS, CON LA TARJETA : 5489133210353841 EL 2025-03-05 "/>
        <s v="Apple pay: COMPRA EN MCDONALDS-MORATALAZ, CON LA TARJETA : 5489133208122208 EL 2025-03-07 "/>
        <s v="REGULARIZACION Apple pay: COMPRA EN , CON LA TARJETA : 5489133210353841 EL 2025-03-07 "/>
        <s v="Apple pay: COMPRA EN TOSTADO CLUB, CON LA TARJETA : 5489133210353841 EL 2025-03-06 "/>
        <s v="Apple pay: COMPRA EN MERCADONA MANUEL MACHADO, CON LA TARJETA : 5489133208360204 EL 2025-03-05 "/>
        <s v="Apple pay: COMPRA EN SERCO MENSAJERIA, CON LA TARJETA : 5489133210353841 EL 2025-03-05 "/>
        <s v="Apple pay: COMPRA EN RODILLA SANCHEZ, CON LA TARJETA : 5489133210353841 EL 2025-03-05 "/>
        <s v="Apple pay: COMPRA EN SP MARITTA, CON LA TARJETA : 5489133210353841 EL 2025-03-02 "/>
        <s v="COMPRA EN APP CRTM, CON LA TARJETA : 5489133208360204 EL 2025-03-04 "/>
        <s v="TRANSFERENCIA DE E KABEL ESPANA S.L., CONCEPTO PAGO PDB NP 2024 "/>
        <s v="Apple pay: COMPRA EN KFC MORATALAZ 124, CON LA TARJETA : 5489133210353841 EL 2025-03-04 "/>
        <s v="Apple pay: COMPRA EN RODILLA SANCHEZ, CON LA TARJETA : 5489133210353841 EL 2025-03-04 "/>
        <s v="Apple pay: COMPRA EN HUMITA COFFEE, CON LA TARJETA : 5489133210353841 EL 2025-03-04 "/>
        <s v="Google pay: COMPRA EN MERCADONA MANUEL MACHADO, CON LA TARJETA : 5489133208360204 EL 2025-03-03 "/>
        <s v="RECIBO SANITAS S A DE SEGUROS Nº RECIBO 0073 0100 755 CJWFFXJ REF. MANDATO 800018385362 "/>
        <s v="Apple pay: COMPRA EN RemittVen, CON LA TARJETA : 5489133210353841 EL 2025-03-01 "/>
        <s v="Apple pay: COMPRA EN PORTOSIN, CON LA TARJETA : 5489133210353841 EL 2025-03-03 "/>
        <s v="Apple pay: COMPRA EN FRUTAS SAMPINMA, CON LA TARJETA : 5489133208360204 EL 2025-03-02 "/>
        <s v="Apple pay: COMPRA EN ALCAMPO S A MORATALAZ, CON LA TARJETA : 5489133210353841 EL 2025-03-02 "/>
        <s v="Apple pay: COMPRA EN SPRINGFIELD, CON LA TARJETA : 5489133210353841 EL 2025-03-02 "/>
        <s v="Apple pay: COMPRA EN ZARA, CON LA TARJETA : 5489133210353841 EL 2025-03-02 "/>
        <s v="Apple pay: COMPRA EN MATAKO, CON LA TARJETA : 5489133210353841 EL 2025-03-01 "/>
        <s v="Apple pay: COMPRA EN MERCADONA MANUEL MACHADO, CON LA TARJETA : 5489133208360204 EL 2025-03-01 "/>
        <s v="Apple pay: COMPRA EN GADGETS COCINA, CON LA TARJETA : 5489133210353841 EL 2025-03-01 "/>
        <s v="Apple pay: COMPRA EN ZUCCARU, CON LA TARJETA : 5489133210353841 EL 2025-03-01 "/>
        <s v="Apple pay: COMPRA EN MAISON KAYSER ZURBANO, CON LA TARJETA : 5489133210353841 EL 2025-03-01 "/>
        <s v="RECIBO CAIXABANK PAYMENTS CONSUMER, E.f.c., E Nº RECIBO 0073 0100 755 CJXCLDF REF. MANDATO 202309651"/>
        <s v="Apple pay: COMPRA EN MERCADONA MANUEL MACHADO, CON LA TARJETA : 5489133208360204 EL 2025-02-28 "/>
        <s v="Apple pay: COMPRA EN ALCAMPO S A MORATALAZ, CON LA TARJETA : 5489133208360204 EL 2025-02-28 "/>
        <s v="Apple pay: COMPRA EN CARNICERIA ALONSO - MANUE, CON LA TARJETA : 5489133208360204 EL 2025-02-28 "/>
        <s v="Apple pay: COMPRA EN Revolut**0164*, CON LA TARJETA : 5489133210353841 EL 2025-02-26 "/>
        <s v="TRANSFERENCIA INMEDIATA DE E KABEL ESPANA S.L. CONCEPTO Pago nomina febrero 25 y retroact pendiente "/>
        <s v="Apple pay: COMPRA EN MCDONALDS-MORATALAZ, CON LA TARJETA : 5489133208122208 EL 2025-02-28 "/>
        <s v="Apple pay: COMPRA EN MATAKO, CON LA TARJETA : 5489133210353841 EL 2025-02-27 "/>
        <s v="Apple pay: COMPRA EN MAISON KAYSER RETIRO, CON LA TARJETA : 5489133210353841 EL 2025-02-27 "/>
        <s v="COMPRA EN APP CRTM, CON LA TARJETA : 5489133208360204 EL 2025-02-27 "/>
        <s v="TRANSFERENCIA DE Currie Brown Iberia, CONCEPTO Nomina feb25 "/>
        <s v="BIZUM A FAVOR DE MARIA PEDRO MUNOZ CONCEPTO: Juan cortes "/>
        <s v="Apple pay: COMPRA EN MERCADONA MANUEL MACHADO, CON LA TARJETA : 5489133208360204 EL 2025-02-26 "/>
        <s v="Apple pay: COMPRA EN QATARAIRWAYSINFLIGHT, CON LA TARJETA : 5489133210353841 EL 2025-02-24 "/>
        <s v="Apple pay: COMPRA EN MAISON KAYSER RETIRO, CON LA TARJETA : 5489133210353841 EL 2025-02-26 "/>
        <s v="Apple pay: COMPRA EN PANISHOP DE LOS VINATEROS, CON LA TARJETA : 5489133208122208 EL 2025-02-25 "/>
        <s v="COMPRA EN VIENA CAPELLANES GOYA, CON LA TARJETA : 5489133210353841 EL 2025-02-25 "/>
        <s v="COMPRA EN UBER *EATS, CON LA TARJETA : 5489133210353841 EL 2025-02-22 "/>
        <s v="COMPRA EN OPENAI *CHATGPT SUBSCR, CON LA TARJETA : 5489133208360204 EL 2025-02-20 "/>
        <s v="Apple pay: COMPRA EN RODILLA SANCHEZ, CON LA TARJETA : 5489133208122208 EL 2025-02-24 "/>
        <s v="Apple pay: COMPRA EN RODILLA SANCHEZ, CON LA TARJETA : 5489133208122208 EL 2025-02-23 "/>
        <s v="Apple pay: COMPRA EN HELADOS MAISON GLACEE ESP, CON LA TARJETA : 5489133208122208 EL 2025-02-23 "/>
        <s v="Apple pay: COMPRA EN MERCADONA MANUEL MACHADO, CON LA TARJETA : 5489133208360204 EL 2025-02-21 "/>
        <s v="Apple pay: COMPRA EN ALCAMPO S A MORATALAZ, CON LA TARJETA : 5489133208360204 EL 2025-02-21 "/>
        <s v="RECIBO ORANGE ESPAGNE S.A. Nº RECIBO 0073 0100 755 CJVDPLD REF. MANDATO OSP202308KENAN02276921506 "/>
        <s v="Apple pay: COMPRA EN MCDONALDS-MORATALAZ, CON LA TARJETA : 5489133210353841 EL 2025-02-21 "/>
        <s v="Apple pay: COMPRA EN VVZR HOSTELERIA SL, CON LA TARJETA : 5489133208122208 EL 2025-02-21 "/>
        <s v="Apple pay: COMPRA EN RemittVen, CON LA TARJETA : 5489133210353841 EL 2025-02-18 "/>
        <s v="Apple pay: COMPRA EN RODILLA SANCHEZ, CON LA TARJETA : 5489133208122208 EL 2025-02-20 "/>
        <s v="Apple pay: COMPRA EN MERCADONA MANUEL MACHADO, CON LA TARJETA : 5489133208360204 EL 2025-02-18 "/>
        <s v="Apple pay: COMPRA EN IBERIA LAE SA, CON LA TARJETA : 5489133210353841 EL 2025-02-16 "/>
        <s v="COMPRA EN UBER *TRIP, CON LA TARJETA : 5489133210353841 EL 2025-02-16 "/>
        <s v="Apple pay: COMPRA EN PANARIA PRINCIPE DE VERGA, CON LA TARJETA : 5489133208122208 EL 2025-02-18 "/>
        <s v="Apple pay: COMPRA EN D PICNIC, CON LA TARJETA : 5489133210353841 EL 2025-02-17 "/>
        <s v="COMPRA EN UBER *EATS, CON LA TARJETA : 5489133210353841 EL 2025-02-12 "/>
        <s v="COMPRA EN APPLE.COM/BILL, CON LA TARJETA : 5489133208360204 EL 2025-02-13 "/>
        <s v="Google pay: COMPRA EN ALCAMPO S A MORATALAZ, CON LA TARJETA : 5489133208360204 EL 2025-02-17 "/>
        <s v="Apple pay: COMPRA EN RODILLA SANCHEZ, CON LA TARJETA : 5489133208122208 EL 2025-02-17 "/>
        <s v="Apple pay: COMPRA EN MCDONALDS-MORATALAZ, CON LA TARJETA : 5489133210353841 EL 2025-02-17 "/>
        <s v="Apple pay: COMPRA EN HOTEL PASADOIRO, CON LA TARJETA : 5489133210353841 EL 2025-02-16 "/>
        <s v="Apple pay: COMPRA EN HELADOS MAISON GLACE ESPA, CON LA TARJETA : 5489133210353841 EL 2025-02-16 "/>
        <s v="Google pay: COMPRA EN MERCADONA MANUEL MACHADO, CON LA TARJETA : 5489133208360204 EL 2025-02-15 "/>
        <s v="DISPOSICION EN CAJERO CON LA TARJETA 5489133210353841, COMISION 0,00, EL 2025-02-15 "/>
        <s v="Apple pay: COMPRA EN VVZR HOSTELERIA SL, CON LA TARJETA : 5489133210353841 EL 2025-02-15 "/>
        <s v="Apple pay: COMPRA EN LA PANERA ROSA MESONERO, CON LA TARJETA : 5489133210353841 EL 2025-02-15 "/>
        <s v="Apple pay: COMPRA EN FRIDAY,S PELIGROS, CON LA TARJETA : 5489133210353841 EL 2025-02-15 "/>
        <s v="Apple pay: COMPRA EN CHICHIRIVICHE, CON LA TARJETA : 5489133210353841 EL 2025-02-15 "/>
        <s v="Apple pay: COMPRA EN ALCAMPO S A MORATALAZ, CON LA TARJETA : 5489133208360204 EL 2025-02-15 "/>
        <s v="Apple pay: COMPRA EN FARMACIA BLANCA GRAGER, CON LA TARJETA : 5489133208360204 EL 2025-02-15 "/>
        <s v="DISPOSICION EN CAJERO CON LA TARJETA 5489133208122208, COMISION 0,00, EL 2025-02-15 "/>
        <s v="Apple pay: COMPRA EN MERCADONA MANUEL MACHADO, CON LA TARJETA : 5489133208360204 EL 2025-02-14 "/>
        <s v="Apple pay: COMPRA EN PUNTO DE ENCUENTRO, CON LA TARJETA : 5489133210353841 EL 2025-02-14 "/>
        <s v="Apple pay: COMPRA EN BLOOMS, CON LA TARJETA : 5489133210353841 EL 2025-02-14 "/>
        <s v="Apple pay: COMPRA EN ALCAMPO S A MORATALAZ, CON LA TARJETA : 5489133208360204 EL 2025-02-14 "/>
        <s v="Apple pay: COMPRA EN VIENA CAPELLANES GENOVA 2, CON LA TARJETA : 5489133208122208 EL 2025-02-14 "/>
        <s v="Apple pay: COMPRA EN BOUTIQUE LINDT GOYA, CON LA TARJETA : 5489133208122208 EL 2025-02-14 "/>
        <s v="Apple pay: COMPRA EN IKEA GOYA FOOD, CON LA TARJETA : 5489133208122208 EL 2025-02-14 "/>
        <s v="Apple pay: COMPRA EN SELLA BAKERY, CON LA TARJETA : 5489133208122208 EL 2025-02-13 "/>
        <s v="Apple pay: COMPRA EN MAISON KAYSER RETIRO, CON LA TARJETA : 5489133210353841 EL 2025-02-13 "/>
        <s v="Apple pay: COMPRA EN Revolut**0164*, CON LA TARJETA : 5489133210353841 EL 2025-02-10 "/>
        <s v="Apple pay: COMPRA EN TIGER GOYA,20, CON LA TARJETA : 5489133208122208 EL 2025-02-12 "/>
        <s v="COMPRA EN UBER *EATS, CON LA TARJETA : 5489133210353841 EL 2025-02-09 "/>
        <s v="Apple pay: COMPRA EN VIENA CAPELLANES GOYA, CON LA TARJETA : 5489133210353841 EL 2025-02-11 "/>
        <s v="Apple pay: COMPRA EN CAFETERIA VIPS PELIGROS, CON LA TARJETA : 5489133210353841 EL 2025-02-11 "/>
        <s v="Apple pay: COMPRA EN WOW GRAN VIA, CON LA TARJETA : 5489133210353841 EL 2025-02-11 "/>
        <s v="Apple pay: COMPRA EN RemittVen, CON LA TARJETA : 5489133210353841 EL 2025-02-09 "/>
        <s v="Apple pay: COMPRA EN SQ *NATA ARTESANOS, CON LA TARJETA : 5489133210353841 EL 2025-02-09 "/>
        <s v="COMPRA EN UBER *EATS, CON LA TARJETA : 5489133210353841 EL 2025-02-08 "/>
        <s v="Apple pay: COMPRA EN MERCADONA MANUEL MACHADO, CON LA TARJETA : 5489133208360204 EL 2025-02-10 "/>
        <s v="Apple pay: COMPRA EN SQ *NATA ARTESANOS, CON LA TARJETA : 5489133210353841 EL 2025-02-07 "/>
        <s v="Apple pay: COMPRA EN RODILLA SANCHEZ, CON LA TARJETA : 5489133208122208 EL 2025-02-10 "/>
        <s v="BIZUM A FAVOR DE JENNY RODRIGUES ALVES CONCEPTO: merienda "/>
        <s v="Apple pay: COMPRA EN FIVE GUYS SPAIN SL, CON LA TARJETA : 5489133210353841 EL 2025-02-09 "/>
        <s v="Apple pay: COMPRA EN CAFETERIA HERMOSILLA, CON LA TARJETA : 5489133210353841 EL 2025-02-09 "/>
        <s v="Apple pay: COMPRA EN MERCADONA MANUEL MACHADO, CON LA TARJETA : 5489133208360204 EL 2025-02-07 "/>
        <s v="Apple pay: COMPRA EN BRANUELAS FRANQUICIAS SA, CON LA TARJETA : 5489133208122208 EL 2025-02-07 "/>
        <s v="COMPRA EN UBER *EATS, CON LA TARJETA : 5489133210353841 EL 2025-02-04 "/>
        <s v="Apple pay: COMPRA EN PANISHOP DE LOS VINATEROS, CON LA TARJETA : 5489133208122208 EL 2025-02-06 "/>
        <s v="Apple pay: COMPRA EN PRIMARK CONDE PENALVER, CON LA TARJETA : 5489133208122208 EL 2025-02-02 "/>
        <s v="Apple pay: COMPRA EN RODILLA SANCHEZ, CON LA TARJETA : 5489133208122208 EL 2025-02-04 "/>
        <s v="COMPRA EN UBER *EATS, CON LA TARJETA : 5489133210353841 EL 2025-02-01 "/>
        <s v="RECIBO Naturgy Clientes, S.A.U. Nº RECIBO 0073 0100 755 CJPGJHF REF. MANDATO 000000259696 "/>
        <s v="RECIBO SANITAS S A DE SEGUROS Nº RECIBO 0073 0100 755 CJMHLGQ REF. MANDATO 800018385362 "/>
        <s v="Apple pay: COMPRA EN XIN HON COMPLEMENTOS SL, CON LA TARJETA : 5489133208122208 EL 2025-02-02 "/>
        <s v="Apple pay: COMPRA EN TIGER GOYA,20, CON LA TARJETA : 5489133208122208 EL 2025-02-02 "/>
        <s v="Apple pay: COMPRA EN IKEA GOYA HFB, CON LA TARJETA : 5489133208122208 EL 2025-02-02 "/>
        <s v="Apple pay: COMPRA EN IKEA GOYA FOOD, CON LA TARJETA : 5489133210353841 EL 2025-02-02 "/>
        <s v="Apple pay: COMPRA EN MERCADONA MANUEL MACHADO, CON LA TARJETA : 5489133208122208 EL 2025-02-01 "/>
        <s v="Apple pay: COMPRA EN ALCAMPO S A MORATALAZ, CON LA TARJETA : 5489133208360204 EL 2025-02-01 "/>
        <s v="BIZUM DE JENNY RODRIGUES ALVES CONCEPTO cafe "/>
        <s v="Apple pay: COMPRA EN MANOLO BAKES, CON LA TARJETA : 5489133208122208 EL 2025-02-01 "/>
        <s v="Apple pay: COMPRA EN LA CASA DE LAS AZOTEAS, CON LA TARJETA : 5489133210353841 EL 2025-02-01 "/>
        <s v="Apple pay: COMPRA EN ACUARELA, CON LA TARJETA : 5489133210353841 EL 2025-01-31 "/>
        <s v="BIZUM A FAVOR DE JUAN DEL MORAL CHACIN CONCEPTO: sushi "/>
        <s v="TRANSFERENCIA DE AYES CONSULTING, S.L, CONCEPTO Transferencia nomina "/>
        <s v="TRANSFERENCIA DE Currie Brown Iberia, CONCEPTO Nomina enero25 "/>
        <s v="TRANSFERENCIA INMEDIATA DE E KABEL ESPANA S.L. CONCEPTO Pago nomina enero 2025 NP "/>
        <s v="RECIBO CAIXABANK PAYMENTS CONSUMER, E.f.c., E Nº RECIBO 0073 0100 755 CJMPYXL REF. MANDATO 202309651"/>
        <s v="Apple pay: COMPRA EN MCDONALDS-MORATALAZ, CON LA TARJETA : 5489133208122208 EL 2025-01-30 "/>
        <s v="Apple pay: COMPRA EN EMPANADISH* EMPANADISH, CON LA TARJETA : 5489133210353841 EL 2025-01-24 "/>
        <s v="COMPRA EN UBER *EATS, CON LA TARJETA : 5489133210353841 EL 2025-01-25 "/>
        <s v="RECIBO TotalEnergies ClientesSAU Nº RECIBO 0073 0100 755 CJLQWND REF. MANDATO NCESIGS241020230000000"/>
        <s v="Apple pay: COMPRA EN MCDONALDS-MORATALAZ, CON LA TARJETA : 5489133208122208 EL 2025-01-26 "/>
        <s v="Apple pay: COMPRA EN MERCADONA MANUEL MACHADO, CON LA TARJETA : 5489133208122208 EL 2025-01-25 "/>
        <s v="Apple pay: COMPRA EN ALCAMPO S A MORATALAZ, CON LA TARJETA : 5489133208360204 EL 2025-01-25 "/>
        <s v="BIZUM DE JENNY RODRIGUES ALVES CONCEPTO almuerzo "/>
        <s v="TRANSFERENCIA A FAVOR DE PEREZ PANTO NICOLAS CONCEPTO: Mes siguiente "/>
        <s v="TRANSFERENCIA DE PEREZ PANTO NICOLAS, CONCEPTO Mes siguiente "/>
        <s v="Apple pay: COMPRA EN RODILLA SANCHEZ, CON LA TARJETA : 5489133208122208 EL 2025-01-24 "/>
        <s v="COMPRA EN SSR CASTELLO-GOYA., CON LA TARJETA : 5489133210353841 EL 2025-01-22 "/>
        <s v="COMPRA EN APP CRTM, CON LA TARJETA : 5489133208360204 EL 2025-01-22 "/>
        <s v="Apple pay: COMPRA EN PANISHOP DE LOS VINATEROS, CON LA TARJETA : 5489133208360204 EL 2025-01-22 "/>
        <s v="COMPRA EN OPENAI *CHATGPT SUBSCR, CON LA TARJETA : 5489133208360204 EL 2025-01-20 "/>
        <s v="RECIBO ORANGE ESPAGNE S.A. Nº RECIBO 0073 0100 755 CJKWRVL REF. MANDATO OSP202308KENAN02276921506 "/>
        <s v="Apple pay: COMPRA EN MERCADONA MANUEL MACHADO, CON LA TARJETA : 5489133208360204 EL 2025-01-21 "/>
        <s v="Apple pay: COMPRA EN PANISHOP DE LOS VINATEROS, CON LA TARJETA : 5489133208360204 EL 2025-01-21 "/>
        <s v="Apple pay: COMPRA EN ALCAMPO S A MORATALAZ, CON LA TARJETA : 5489133208360204 EL 2025-01-21 "/>
        <s v="COMPRA EN UBER *EATS, CON LA TARJETA : 5489133210353841 EL 2025-01-19 "/>
        <s v="Apple pay: COMPRA EN TOTO E PEPPINO, CON LA TARJETA : 5489133210353841 EL 2025-01-18 "/>
        <s v="Apple pay: COMPRA EN ACUARELA, CON LA TARJETA : 5489133210353841 EL 2025-01-20 "/>
        <s v="Apple pay: COMPRA EN PANISHOP DE LOS VINATEROS, CON LA TARJETA : 5489133208122208 EL 2025-01-20 "/>
        <s v="BIZUM A FAVOR DE JENNY RODRIGUES ALVES CONCEPTO: medicina "/>
        <s v="Apple pay: COMPRA EN ALCAMPO S A MORATALAZ, CON LA TARJETA : 5489133208360204 EL 2025-01-19 "/>
        <s v="Apple pay: COMPRA EN MANOLO BAKES, CON LA TARJETA : 5489133210353841 EL 2025-01-19 "/>
        <s v="BIZUM DE CONCEICAO DE JESUS AFONSO ALVES FIGUEIRA CONCEPTO almuerzo "/>
        <s v="COMPRA EN EL CORTE INGLES SPORTOWN, CON LA TARJETA : 5489133210353841 EL 2025-01-18 "/>
        <s v="Apple pay: COMPRA EN OZONE BOWLING SUR, CON LA TARJETA : 5489133210353841 EL 2025-01-18 "/>
        <s v="Apple pay: COMPRA EN GELATI DINO LA VAGUADA, CON LA TARJETA : 5489133210353841 EL 2025-01-18 "/>
        <s v="Apple pay: COMPRA EN SHUSI MATAKO, CON LA TARJETA : 5489133210353841 EL 2025-01-17 "/>
        <s v="Apple pay: COMPRA EN MERCADONA MANUEL MACHADO, CON LA TARJETA : 5489133208360204 EL 2025-01-17 "/>
        <s v="Apple pay: COMPRA EN LAURICCA, CON LA TARJETA : 5489133210353841 EL 2025-01-17 "/>
        <s v="Apple pay: COMPRA EN ALCAMPO S A MORATALAZ, CON LA TARJETA : 5489133208360204 EL 2025-01-17 "/>
        <s v="Apple pay: COMPRA EN RODILLA SANCHEZ, CON LA TARJETA : 5489133208122208 EL 2025-01-17 "/>
        <s v="TRANSFERENCIA DE AYES CONSULTING, S.L., CONCEPTO GASTOS DIC CRISTINA PAZ "/>
        <s v="COMPRA EN APPLE.COM/BILL, CON LA TARJETA : 5489133208360204 EL 2025-01-14 "/>
        <s v="Apple pay: COMPRA EN GIJON ST, CON LA TARJETA : 5489133210353841 EL 2025-01-15 "/>
        <s v="Apple pay: COMPRA EN RODILLA SANCHEZ, CON LA TARJETA : 5489133208122208 EL 2025-01-14 "/>
        <s v="Apple pay: COMPRA EN JOBJELLY.IO, CON LA TARJETA : 5489133210353841 EL 2025-01-09 "/>
        <s v="Apple pay: COMPRA EN PRIMARK LA VAGUADA, CON LA TARJETA : 5489133208122208 EL 2025-01-10 "/>
        <s v="Apple pay: COMPRA EN PRIMARK CONDE PENALVER, CON LA TARJETA : 5489133208122208 EL 2025-01-11 "/>
        <s v="Apple pay: COMPRA EN VIPS DR. ESQUERDO, CON LA TARJETA : 5489133210353841 EL 2025-01-12 "/>
        <s v="Apple pay: COMPRA EN JL8 MADRID, CON LA TARJETA : 5489133210353841 EL 2025-01-11 "/>
        <s v="Apple pay: COMPRA EN ALCAMPO S A MORATALAZ, CON LA TARJETA : 5489133208360204 EL 2025-01-11 "/>
        <s v="Apple pay: COMPRA EN ZARA ESPA¥A, CON LA TARJETA : 5489133208122208 EL 2025-01-11 "/>
        <s v="Apple pay: COMPRA EN CORTEFIEL, S.A., CON LA TARJETA : 5489133208122208 EL 2025-01-11 "/>
        <s v="Apple pay: COMPRA EN DIVORARE GOYA., CON LA TARJETA : 5489133210353841 EL 2025-01-11 "/>
        <s v="Apple pay: COMPRA EN LE PAIN QUOTIDIEN VELAZQU, CON LA TARJETA : 5489133210353841 EL 2025-01-11 "/>
        <s v="Apple pay: COMPRA EN IKEA GOYA FOOD, CON LA TARJETA : 5489133208122208 EL 2025-01-11 "/>
        <s v="Apple pay: COMPRA EN MCDONALDS GOYA, CON LA TARJETA : 5489133208122208 EL 2025-01-11 "/>
        <s v="Apple pay: COMPRA EN MATAKO, CON LA TARJETA : 5489133210353841 EL 2025-01-10 "/>
        <s v="Apple pay: COMPRA EN ALCAMPO S A MORATALAZ, CON LA TARJETA : 5489133210353841 EL 2025-01-10 "/>
        <s v="Apple pay: COMPRA EN ALCAMPO S A MORATALAZ, CON LA TARJETA : 5489133208360204 EL 2025-01-10 "/>
        <s v="Apple pay: COMPRA EN MERCADONA MANUEL MACHADO, CON LA TARJETA : 5489133208360204 EL 2025-01-10 "/>
        <s v="Apple pay: COMPRA EN TARUFFI VAGUADA KIOSCO VA, CON LA TARJETA : 5489133210353841 EL 2025-01-10 "/>
        <s v="Apple pay: COMPRA EN MC DONALD'S VAGUADA, CON LA TARJETA : 5489133208122208 EL 2025-01-10 "/>
        <s v="Apple pay: COMPRA EN MNI*GLORIETA, CON LA TARJETA : 5489133210353841 EL 2025-01-07 "/>
        <s v="COMPRA EN AMAZON* GY18192N5, CON LA TARJETA : 5489133210353841 EL 2025-01-07 "/>
        <s v="Apple pay: COMPRA EN LA COCINA DE SAN ROMAN, CON LA TARJETA : 5489133210353841 EL 2025-01-09 "/>
        <s v="Apple pay: COMPRA EN RANRANTEI, CON LA TARJETA : 5489133210353841 EL 2025-01-08 "/>
        <s v="Apple pay: COMPRA EN ALCAMPO S A MORATALAZ, CON LA TARJETA : 5489133208360204 EL 2025-01-08 "/>
        <s v="Apple pay: COMPRA EN RODILLA SANCHEZ, CON LA TARJETA : 5489133210353841 EL 2025-01-08 "/>
        <s v="COMPRA EN UBER *EATS, CON LA TARJETA : 5489133210353841 EL 2025-01-05 "/>
        <s v="Apple pay: COMPRA EN Zettle_*DOBLE UVE OBRA, CON LA TARJETA : 5489133210353841 EL 2025-01-05 "/>
        <s v="Apple pay: COMPRA EN RODILLA SANCHEZ, CON LA TARJETA : 5489133210353841 EL 2025-01-07 "/>
        <s v="RECIBO Naturgy Clientes, S.A.U. Nº RECIBO 0073 0100 755 CJGMLSD REF. MANDATO 000000259696 "/>
        <s v="Apple pay: COMPRA EN PRIMARK LA VAGUADA, CON LA TARJETA : 5489133208122208 EL 2025-01-02 "/>
        <s v="Apple pay: COMPRA EN RODILLA GOYA, CON LA TARJETA : 5489133210353841 EL 2025-01-07 "/>
        <s v="Apple pay: COMPRA EN LA ENCINA DE ZURBANO, CON LA TARJETA : 5489133210353841 EL 2025-01-07 "/>
        <s v="Apple pay: COMPRA EN RODILLA SANCHEZ, CON LA TARJETA : 5489133208122208 EL 2025-01-07 "/>
        <s v="Apple pay: COMPRA EN VVZR HOSTELERIA SL, CON LA TARJETA : 5489133210353841 EL 2025-01-06 "/>
        <s v="Apple pay: COMPRA EN DOLCE FINA, CON LA TARJETA : 5489133210353841 EL 2025-01-06 "/>
        <s v="COMPRA EN APP CRTM, CON LA TARJETA : 5489133208360204 EL 2025-01-06 "/>
        <s v="Apple pay: COMPRA EN ALCAMPO S A MORATALAZ, CON LA TARJETA : 5489133210353841 EL 2025-01-05 "/>
        <s v="Apple pay: COMPRA EN OSAKA RAMEN, CON LA TARJETA : 5489133210353841 EL 2025-01-04 "/>
        <s v="Apple pay: COMPRA EN MERCADONA MANUEL MACHADO, CON LA TARJETA : 5489133208360204 EL 2025-01-04 "/>
        <s v="Apple pay: COMPRA EN MC DONALD'S VAGUADA, CON LA TARJETA : 5489133210353841 EL 2025-01-03 "/>
        <s v="Apple pay: COMPRA EN PORTOSIN, CON LA TARJETA : 5489133210353841 EL 2025-01-03 "/>
        <s v="Apple pay: COMPRA EN ALCAMPO S A MORATALAZ, CON LA TARJETA : 5489133208360204 EL 2025-01-03 "/>
        <s v="Apple pay: COMPRA EN BIJOU BRIGITTE SL, CON LA TARJETA : 5489133208122208 EL 2025-01-03 "/>
        <s v="Apple pay: COMPRA EN CALZEDONIA VAGUADA C212, CON LA TARJETA : 5489133208122208 EL 2025-01-03 "/>
        <s v="Apple pay: COMPRA EN LA VAGUADA, CON LA TARJETA : 5489133208122208 EL 2025-01-03 "/>
        <s v="Apple pay: COMPRA EN MERCADONA MANUEL MACHADO, CON LA TARJETA : 5489133208360204 EL 2025-01-03 "/>
        <s v="Apple pay: COMPRA EN FIVE GUYS SPAIN S L U, CON LA TARJETA : 5489133210353841 EL 2025-01-03 "/>
        <s v="Apple pay: COMPRA EN MCDONALDS-MORATALAZ, CON LA TARJETA : 5489133208122208 EL 2025-01-03 "/>
        <s v="Apple pay: COMPRA EN CAFETERIA VIPS VAGUADA, CON LA TARJETA : 5489133210353841 EL 2025-01-02 "/>
        <s v="BIZUM DE CRISTINA PAZ RODRIGUEZ CONCEPTO inversión "/>
        <s v="TRANSFERENCIA DE E KABEL ESPANA S.L., CONCEPTO PAGO NOMINA NP DIC 2024 "/>
        <s v="Apple pay: COMPRA EN CAPITAN CONTRERAS, CON LA TARJETA : 5489133210353841 EL 2025-01-02 "/>
        <s v="Apple pay: COMPRA EN Cabify ES 2401brG9jjwP, CON LA TARJETA : 5489133210353841 EL 2024-12-31 "/>
        <s v="Apple pay: COMPRA EN PRIMOR VAGUADA 2, CON LA TARJETA : 5489133210353841 EL 2025-01-02 "/>
        <s v="RECIBO SANITAS S A DE SEGUROS Nº RECIBO 0073 0100 755 CJBJHBB REF. MANDATO 800018385362 "/>
        <s v="Apple pay: COMPRA EN SPRINGFIELD WOMEN, CON LA TARJETA : 5489133208122208 EL 2025-01-02 "/>
        <s v="Apple pay: COMPRA EN MERCADONA MANUEL MACHADO, CON LA TARJETA : 5489133208360204 EL 2025-01-02 "/>
        <s v="BIZUM A FAVOR DE NICOLAS PEREZ PANTO CONCEPTO: inversión "/>
        <s v="Apple pay: COMPRA EN CHURRERIA LA PERCA, CON LA TARJETA : 5489133210353841 EL 2025-01-01 "/>
        <s v="Apple pay: COMPRA EN CANEL ROLLS, CON LA TARJETA : 5489133210353841 EL 2025-01-02 "/>
        <s v="BIZUM A FAVOR DE LEANDRO ISIDRO MARTINEZ OROZCO CONCEPTO: almuerzo gadeano "/>
        <s v="Apple pay: COMPRA EN ALCAMPO S A MORATALAZ, CON LA TARJETA : 5489133208360204 EL 2024-12-31 "/>
        <s v="RECIBO CAIXABANK PAYMENTS CONSUMER, E.f.c., E Nº RECIBO 0073 0100 755 CJDBSFB REF. MANDATO 202309651"/>
        <s v="RECIBO CAIXABANK PAYMENTS CONSUMER, E.f.c., E Nº RECIBO 0073 0100 755 CJDBRTM REF. MANDATO 202307581"/>
        <s v="Apple pay: COMPRA EN MERCADONA MANUEL MACHADO, CON LA TARJETA : 5489133208360204 EL 2024-12-31 "/>
        <s v="BIZUM DE JENNY RODRIGUES ALVES CONCEPTO taxi "/>
        <s v="Apple pay: COMPRA EN MCDONALDS-MORATALAZ, CON LA TARJETA : 5489133208122208 EL 2024-12-31 "/>
        <s v="Apple pay: COMPRA EN DOMINOS PIZZA MORATALAZ, CON LA TARJETA : 5489133210353841 EL 2024-12-30 "/>
        <s v="Apple pay: COMPRA EN RemittVen, CON LA TARJETA : 5489133210353841 EL 2024-12-27 "/>
        <s v="Apple pay: COMPRA EN PANISHOP DE LOS VINATEROS, CON LA TARJETA : 5489133208360204 EL 2024-12-30 "/>
        <s v="COMPRA EN APP CRTM, CON LA TARJETA : 5489133208360204 EL 2024-12-30 "/>
        <s v="Apple pay: COMPRA EN STARBUCKS MENENDEZ PELAYO, CON LA TARJETA : 5489133208122208 EL 2024-12-29 "/>
        <s v="Apple pay: COMPRA EN MERCADONA MANUEL MACHADO, CON LA TARJETA : 5489133208360204 EL 2024-12-30 "/>
        <s v="Apple pay: COMPRA EN MERCADONA MANUEL MACHADO, CON LA TARJETA : 5489133208360204 EL 2024-12-28 "/>
        <s v="Apple pay: COMPRA EN MCDONALDS-MORATALAZ, CON LA TARJETA : 5489133208122208 EL 2024-12-30 "/>
        <s v="Apple pay: COMPRA EN MCDONALDS-MORATALAZ, CON LA TARJETA : 5489133210353841 EL 2024-12-30 "/>
        <s v="Apple pay: COMPRA EN SHUSI MATAKO, CON LA TARJETA : 5489133210353841 EL 2024-12-29 "/>
        <s v="COMPRA EN STARBUKS FELIPE II, CON LA TARJETA : 5489133210353841 EL 2024-12-29 "/>
        <s v="Apple pay: COMPRA EN DIA FUENTE DEL BERRO, CON LA TARJETA : 5489133210353841 EL 2024-12-29 "/>
        <s v="Apple pay: COMPRA EN PANADERIA MIGUEL, CON LA TARJETA : 5489133210353841 EL 2024-12-29 "/>
        <s v="Apple pay: COMPRA EN KALUA RETIRO, CON LA TARJETA : 5489133210353841 EL 2024-12-29 "/>
        <s v="Apple pay: COMPRA EN LIZARRAN, CON LA TARJETA : 5489133210353841 EL 2024-12-28 "/>
        <s v="Apple pay: COMPRA EN SACHER ALCALA, CON LA TARJETA : 5489133210353841 EL 2024-12-28 "/>
        <s v="COMPRA EN RENFE CERCANIAS TNA 28 5, CON LA TARJETA : 5489133210353841 EL 2024-12-28 "/>
        <s v="Apple pay: COMPRA EN TEMPRANILLO, CON LA TARJETA : 5489133210353841 EL 2024-12-28 "/>
        <s v="Apple pay: COMPRA EN MORA CAFE, CON LA TARJETA : 5489133210353841 EL 2024-12-27 "/>
        <s v="Apple pay: COMPRA EN FARO DE MONCLOA, CON LA TARJETA : 5489133208122208 EL 2024-12-27 "/>
        <s v="COMPRA EN APP CRTM, CON LA TARJETA : 5489133208360204 EL 2024-12-27 "/>
        <s v="Apple pay: COMPRA EN G59, CON LA TARJETA : 5489133208122208 EL 2024-12-27 "/>
        <s v="Apple pay: COMPRA EN L0IG88 HOSP NUESTRA SRA., CON LA TARJETA : 5489133208122208 EL 2024-12-27 "/>
        <s v="BIZUM DE MARIA EUGENIA RODRIGUEZ DE PANTO CONCEPTO Ebtradas "/>
        <s v="Apple pay: COMPRA EN CON SAZON, CON LA TARJETA : 5489133210353841 EL 2024-12-26 "/>
        <s v="Apple pay: COMPRA EN BORBEEN, CON LA TARJETA : 5489133208122208 EL 2024-12-26 "/>
        <s v="Apple pay: COMPRA EN SOLUCIONES PARA OCIO Y HO, CON LA TARJETA : 5489133210353841 EL 2024-12-26 "/>
        <s v="Apple pay: COMPRA EN CHURRERIA LA PERCA, CON LA TARJETA : 5489133210353841 EL 2024-12-25 "/>
        <s v="COMPRA EN UBER *EATS, CON LA TARJETA : 5489133210353841 EL 2024-12-22 "/>
        <s v="Apple pay: COMPRA EN ALCAMPO S A MORATALAZ, CON LA TARJETA : 5489133208360204 EL 2024-12-24 "/>
        <s v="Apple pay: COMPRA EN HIPERBAZAR, CON LA TARJETA : 5489133208122208 EL 2024-12-24 "/>
        <s v="Apple pay: COMPRA EN SQ *LA CACHAPERA - BAR, CON LA TARJETA : 5489133210353841 EL 2024-12-21 "/>
        <s v="COMPRA EN UBER *EATS, CON LA TARJETA : 5489133210353841 EL 2024-12-19 "/>
        <s v="Apple pay: COMPRA EN Revolut**0164*, CON LA TARJETA : 5489133210353841 EL 2024-12-19 "/>
        <s v="Apple pay: COMPRA EN RemittVen, CON LA TARJETA : 5489133210353841 EL 2024-12-21 "/>
        <s v="Apple pay: COMPRA EN ALCAMPO S A MORATALAZ, CON LA TARJETA : 5489133210353841 EL 2024-12-23 "/>
        <s v="COMPRA EN OPENAI *CHATGPT SUBSCR, CON LA TARJETA : 5489133208360204 EL 2024-12-20 "/>
        <s v="Apple pay: COMPRA EN MERCADONA MANUEL MACHADO, CON LA TARJETA : 5489133208360204 EL 2024-12-23 "/>
        <s v="Apple pay: COMPRA EN LA COCINA DE SAN ROMAN, CON LA TARJETA : 5489133210353841 EL 2024-12-23 "/>
        <s v="Apple pay: COMPRA EN MCDONALDS-MORATALAZ, CON LA TARJETA : 5489133210353841 EL 2024-12-23 "/>
        <s v="Apple pay: COMPRA EN LA COCINA DE SAN ROMAN, CON LA TARJETA : 5489133210353841 EL 2024-12-22 "/>
        <s v="Apple pay: COMPRA EN ALCAMPO S A MORATALAZ, CON LA TARJETA : 5489133208360204 EL 2024-12-22 "/>
        <s v="Apple pay: COMPRA EN MERCADONA MANUEL MACHADO, CON LA TARJETA : 5489133208360204 EL 2024-12-21 "/>
        <s v="COMPRA EN UBER *EATS, CON LA TARJETA : 5489133210353841 EL 2024-12-17 "/>
        <s v="COMPRA EN MADRIDONICE.COM, CON LA TARJETA : 5489133210353841 EL 2024-12-20 "/>
        <s v="Apple pay: COMPRA EN ALCAMPO S A MORATALAZ, CON LA TARJETA : 5489133208360204 EL 2024-12-20 "/>
        <s v="RECIBO ORANGE ESPAGNE S.A. Nº RECIBO 0073 0100 755 CHZFZKN REF. MANDATO OSP202308KENAN02276921506 "/>
        <s v="Apple pay: COMPRA EN MERCADONA MANUEL MACHADO, CON LA TARJETA : 5489133208360204 EL 2024-12-20 "/>
        <s v="Apple pay: COMPRA EN ALCAMPO S A MORATALAZ, CON LA TARJETA : 5489133208122208 EL 2024-12-20 "/>
        <s v="Apple pay: COMPRA EN LATINA STORE, CON LA TARJETA : 5489133210353841 EL 2024-12-19 "/>
        <s v="Apple pay: COMPRA EN TEQUE¥ERIA, CON LA TARJETA : 5489133210353841 EL 2024-12-19 "/>
        <s v="Apple pay: COMPRA EN CARNICERIA JAVIER, CON LA TARJETA : 5489133210353841 EL 2024-12-19 "/>
        <s v="Apple pay: COMPRA EN PRIMOR GOYA 59, CON LA TARJETA : 5489133208122208 EL 2024-12-19 "/>
        <s v="Apple pay: COMPRA EN BRANUELAS FRANQUICIAS SA, CON LA TARJETA : 5489133208122208 EL 2024-12-19 "/>
        <s v="Apple pay: COMPRA EN SPRINGFIELD, CON LA TARJETA : 5489133208122208 EL 2024-12-19 "/>
        <s v="Apple pay: COMPRA EN PANADERIA LA SUEGRA, CON LA TARJETA : 5489133210353841 EL 2024-12-19 "/>
        <s v="COMPRA EN EL CORTE INGLES DEPARTAM., CON LA TARJETA : 5489133208122208 EL 2024-12-18 "/>
        <s v="COMPRA EN WWW.AMAZON.* PT2GF5ZM5, CON LA TARJETA : 5489133210353841 EL 2024-12-16 "/>
        <s v="Apple pay: COMPRA EN LARA REPROGRAFIA, SA, CON LA TARJETA : 5489133208122208 EL 2024-12-18 "/>
        <s v="Google pay: COMPRA EN MERCADONA MANUEL MACHADO, CON LA TARJETA : 5489133208360204 EL 2024-12-18 "/>
        <s v="Apple pay: COMPRA EN RemittVen, CON LA TARJETA : 5489133210353841 EL 2024-12-15 "/>
        <s v="COMPRA EN UNIVERSIDAD A. NEBRIJA, CON LA TARJETA : 5489133210353841 EL 2024-12-16 "/>
        <s v="Apple pay: COMPRA EN MM MADRID BENLLIURE, CON LA TARJETA : 5489133210353841 EL 2024-12-16 "/>
        <s v="Apple pay: COMPRA EN SAN BERNARDO 115, CON LA TARJETA : 5489133208122208 EL 2024-12-16 "/>
        <s v="COMPRA EN APPLE.COM/BILL, CON LA TARJETA : 5489133208360204 EL 2024-12-13 "/>
        <s v="Apple pay: COMPRA EN IKEA GOYA FOOD, CON LA TARJETA : 5489133210353841 EL 2024-12-16 "/>
        <s v="Apple pay: COMPRA EN DIVORARE GOYA., CON LA TARJETA : 5489133210353841 EL 2024-12-14 "/>
        <s v="Apple pay: COMPRA EN PAPA JOHNS MORATALAZ, CON LA TARJETA : 5489133210353841 EL 2024-12-15 "/>
        <s v="Apple pay: COMPRA EN ALCAMPO S A MORATALAZ, CON LA TARJETA : 5489133210353841 EL 2024-12-14 "/>
        <s v="Apple pay: COMPRA EN NARANJAS DE LA CHINA SL, CON LA TARJETA : 5489133208122208 EL 2024-12-14 "/>
        <s v="Apple pay: COMPRA EN MERCADONA MANUEL MACHADO, CON LA TARJETA : 5489133208360204 EL 2024-12-14 "/>
        <s v="Apple pay: COMPRA EN MCDONALDS-MORATALAZ, CON LA TARJETA : 5489133208122208 EL 2024-12-14 "/>
        <s v="Apple pay: COMPRA EN LA PLATERIA, CON LA TARJETA : 5489133210353841 EL 2024-12-13 "/>
        <s v="COMPRA EN EL CORTE INGLES-SUPERMERC, CON LA TARJETA : 5489133210353841 EL 2024-12-13 "/>
        <s v="Apple pay: COMPRA EN SAHTEEN, CON LA TARJETA : 5489133210353841 EL 2024-12-12 "/>
        <s v="COMPRA EN STARBUCKS - GOYA 73, CON LA TARJETA : 5489133210353841 EL 2024-12-12 "/>
        <s v="Apple pay: COMPRA EN MACDONALDS MAGALLANES, CON LA TARJETA : 5489133208122208 EL 2024-12-12 "/>
        <s v="Apple pay: COMPRA EN ACUARELA, CON LA TARJETA : 5489133210353841 EL 2024-12-11 "/>
        <s v="Apple pay: COMPRA EN SumUp *LittleJulie, CON LA TARJETA : 5489133210353841 EL 2024-12-08 "/>
        <s v="COMPRA EN AMZN Mktp ES*HS9AF20F5, CON LA TARJETA : 5489133210353841 EL 2024-12-08 "/>
        <s v="Apple pay: COMPRA EN ALAMEDA PELUQUERO, CON LA TARJETA : 5489133208122208 EL 2024-12-10 "/>
        <s v="Apple pay: COMPRA EN ALCAMPO S A MORATALAZ, CON LA TARJETA : 5489133208122208 EL 2024-12-10 "/>
        <s v="Apple pay: COMPRA EN IKEA GOYA FOOD, CON LA TARJETA : 5489133210353841 EL 2024-12-10 "/>
        <s v="COMPRA EN UBER *EATS, CON LA TARJETA : 5489133210353841 EL 2024-12-05 "/>
        <s v="Apple pay: COMPRA EN SQ *NATA ARTESANOS, CON LA TARJETA : 5489133210353841 EL 2024-12-07 "/>
        <s v="Apple pay: COMPRA EN Revolut**0164*, CON LA TARJETA : 5489133210353841 EL 2024-12-05 "/>
        <s v="Apple pay: COMPRA EN 241132 VITORIA 1, CON LA TARJETA : 5489133208122208 EL 2024-12-03 "/>
        <s v="COMPRA EN PIXLR - pixlr.com, CON LA TARJETA : 5489133208122208 EL 2024-12-06 "/>
        <s v="Apple pay: COMPRA EN MANOLO BAKES, CON LA TARJETA : 5489133208122208 EL 2024-12-09 "/>
        <s v="COMPRA EN APP CRTM, CON LA TARJETA : 5489133208360204 EL 2024-12-09 "/>
        <s v="RECIBO Naturgy Clientes, S.A.U. Nº RECIBO 0073 0100 755 CHWNLPM REF. MANDATO 000000259696 "/>
        <s v="Apple pay: COMPRA EN MACDONALDS MAGALLANES, CON LA TARJETA : 5489133210353841 EL 2024-12-09 "/>
        <s v="Apple pay: COMPRA EN TURRIS ELOY GONZALO, CON LA TARJETA : 5489133210353841 EL 2024-12-09 "/>
        <s v="Apple pay: COMPRA EN MACDONALDS MAGALLANES, CON LA TARJETA : 5489133208122208 EL 2024-12-09 "/>
        <s v="Apple pay: COMPRA EN PERFUMERIA PRIMOR, CON LA TARJETA : 5489133210353841 EL 2024-12-08 "/>
        <s v="COMPRA EN STARBUCKS VELAZQUEZ 32, CON LA TARJETA : 5489133210353841 EL 2024-12-08 "/>
        <s v="Apple pay: COMPRA EN PANISHOP DE LOS VINATEROS, CON LA TARJETA : 5489133208360204 EL 2024-12-08 "/>
        <s v="Apple pay: COMPRA EN SUSHI MATAKO, CON LA TARJETA : 5489133210353841 EL 2024-12-07 "/>
        <s v="Apple pay: COMPRA EN ALCAMPO S A MORATALAZ, CON LA TARJETA : 5489133208122208 EL 2024-12-07 "/>
        <s v="Apple pay: COMPRA EN EL ORIGEN DE LA NAVIDAD, CON LA TARJETA : 5489133210353841 EL 2024-12-07 "/>
        <s v="Apple pay: COMPRA EN ASTRAFESTUM FERIA NAVIDAD, CON LA TARJETA : 5489133210353841 EL 2024-12-07 "/>
        <s v="Apple pay: COMPRA EN SOMBRERERIA CITY SPORT, CON LA TARJETA : 5489133210353841 EL 2024-12-07 "/>
        <s v="Apple pay: COMPRA EN ALCAMPO S A MORATALAZ, CON LA TARJETA : 5489133210353841 EL 2024-12-07 "/>
        <s v="Apple pay: COMPRA EN SE DICE DE MI, CON LA TARJETA : 5489133208122208 EL 2024-12-07 "/>
        <s v="COMPRA EN EL CORTE INGLES-DEPARTAM., CON LA TARJETA : 5489133208360204 EL 2024-12-06 "/>
        <s v="Apple pay: COMPRA EN ALCAMPO S A MORATALAZ, CON LA TARJETA : 5489133208360204 EL 2024-12-06 "/>
        <s v="COMPRA EN WWW.AMAZON.* V51GD9OG5, CON LA TARJETA : 5489133210353841 EL 2024-12-03 "/>
        <s v="Apple pay: COMPRA EN CARNICAS ALONSO - PAVONES, CON LA TARJETA : 5489133208360204 EL 2024-12-05 "/>
        <s v="Apple pay: COMPRA EN MERCADONA MANUEL MACHADO, CON LA TARJETA : 5489133208360204 EL 2024-12-05 "/>
        <s v="Apple pay: COMPRA EN MCDONALDS-MORATALAZ, CON LA TARJETA : 5489133208122208 EL 2024-12-05 "/>
        <s v="Apple pay: COMPRA EN UBR* PENDING.UBER.COM, CON LA TARJETA : 5489133208122208 EL 2024-12-01 "/>
        <s v="Apple pay: COMPRA EN MANOLO BAKES, CON LA TARJETA : 5489133208122208 EL 2024-12-04 "/>
        <s v="BIZUM A FAVOR DE JUAN DEL MORAL CHACIN CONCEPTO: Uber Fiesta Navidad "/>
        <s v="Apple pay: COMPRA EN MACDONALDS MAGALLANES, CON LA TARJETA : 5489133208122208 EL 2024-12-04 "/>
        <s v="Apple pay: COMPRA EN CINE RENOIR RETIRO, CON LA TARJETA : 5489133210353841 EL 2024-12-04 "/>
        <s v="Apple pay: COMPRA EN KALUA RETIRO, CON LA TARJETA : 5489133210353841 EL 2024-12-04 "/>
        <s v="COMPRA EN EL CORTE INGLES-DEPARTAM., CON LA TARJETA : 5489133210353841 EL 2024-12-03 "/>
        <s v="Apple pay: COMPRA EN LIC 3513, CON LA TARJETA : 5489133208122208 EL 2024-12-03 "/>
        <s v="Apple pay: COMPRA EN EL CAFE DEL TREN, CON LA TARJETA : 5489133208122208 EL 2024-12-03 "/>
        <s v="Apple pay: COMPRA EN McDonalds 72400304, CON LA TARJETA : 5489133208122208 EL 2024-12-01 "/>
        <s v="Apple pay: COMPRA EN CAFES LA BRASILE¥A SA, CON LA TARJETA : 5489133208122208 EL 2024-12-03 "/>
        <s v="COMPRA EN APP CRTM, CON LA TARJETA : 5489133208360204 EL 2024-12-03 "/>
        <s v="TRANSFERENCIA DE E KABEL ESPANA S.L., CONCEPTO PAGO NOMINA NP NOV 2024 "/>
        <s v="Apple pay: COMPRA EN FEVER* CANDLELIGHT NAV, CON LA TARJETA : 5489133210353841 EL 2024-11-30 "/>
        <s v="COMPRA EN AMZN Mktp ES*TP0E23U74, CON LA TARJETA : 5489133210353841 EL 2024-11-28 "/>
        <s v="COMPRA EN AMAZON* TP0N39SF4, CON LA TARJETA : 5489133210353841 EL 2024-11-28 "/>
        <s v="RECIBO CAIXABANK PAYMENTS CONSUMER, E.f.c., E Nº RECIBO 0073 0100 755 CHSNQDQ REF. MANDATO 202309651"/>
        <s v="RECIBO CAIXABANK PAYMENTS CONSUMER, E.f.c., E Nº RECIBO 0073 0100 755 CHSNPSY REF. MANDATO 202307581"/>
        <s v="RECIBO SANITAS S A DE SEGUROS Nº RECIBO 0073 0100 755 CHRCSSG REF. MANDATO 800018385362 "/>
        <s v="Apple pay: COMPRA EN ALCAMPO S A MORATALAZ, CON LA TARJETA : 5489133210353841 EL 2024-12-01 "/>
        <s v="Apple pay: COMPRA EN ACUARELA, CON LA TARJETA : 5489133210353841 EL 2024-12-01 "/>
        <s v="COMPRA EN AMAZON.ES* ZR10W5XK4, CON LA TARJETA : 5489133210353841 EL 2025-11-28 "/>
        <s v="Apple pay: COMPRA EN APPLE.COM/BILL, CON LA TARJETA : 5489133210353841 EL 2025-11-29 "/>
        <s v="COMPRA EN SSR CASTELLO-GOYA., CON LA TARJETA : 5489133210353841 EL 2025-12-01 "/>
        <s v="BIZUM A FAVOR DE GREGORY JOSE RONDON CARDOZO CONCEPTO: Sin concepto "/>
        <s v="Apple pay: COMPRA EN ALCAMPO S A MORATALAZ, CON LA TARJETA : 5489133210353841 EL 2024-11-30 "/>
        <s v="BIZUM A FAVOR DE JENNY RODRIGUES ALVES CONCEPTO: Miriam "/>
        <s v="Apple pay: COMPRA EN ALCAMPO S A MORATALAZ, CON LA TARJETA : 5489133208360204 EL 2024-11-30 "/>
        <s v="Apple pay: COMPRA EN MERCADONA MANUEL MACHADO, CON LA TARJETA : 5489133208360204 EL 2024-11-30 "/>
        <s v="Apple pay: COMPRA EN GALIPAN, CON LA TARJETA : 5489133210353841 EL 2024-11-30 "/>
        <s v="Apple pay: COMPRA EN CAFE DE LUZ, CON LA TARJETA : 5489133210353841 EL 2024-11-30 "/>
        <s v="Apple pay: COMPRA EN ROLLS AND CAKES, CON LA TARJETA : 5489133210353841 EL 2024-11-30 "/>
        <s v="Apple pay: COMPRA EN ALCAMPO S A MORATALAZ, CON LA TARJETA : 5489133210353841 EL 2024-11-29 "/>
        <s v="Apple pay: COMPRA EN ALCAMPO S A MORATALAZ, CON LA TARJETA : 5489133208360204 EL 2024-11-29 "/>
        <s v="Apple pay: COMPRA EN ALCAMPO S A MORATALAZ, CON LA TARJETA : 5489133208122208 EL 2024-11-29 "/>
        <s v="Apple pay: COMPRA EN HIPERBAZAR, CON LA TARJETA : 5489133208122208 EL 2024-11-29 "/>
        <s v="Apple pay: COMPRA EN TACHIRA FOOD, CON LA TARJETA : 5489133208122208 EL 2024-11-29 "/>
        <s v="Apple pay: COMPRA EN MANOLO BAKES, CON LA TARJETA : 5489133210353841 EL 2024-11-29 "/>
        <s v="COMPRA EN SSR CASTELLO-GOYA., CON LA TARJETA : 5489133210353841 EL 2024-11-29 "/>
        <s v="Apple pay: COMPRA EN MCDONALDS-MORATALAZ, CON LA TARJETA : 5489133208122208 EL 2024-11-29 "/>
        <s v="Apple pay: COMPRA EN ALCAMPO S A MORATALAZ, CON LA TARJETA : 5489133208360204 EL 2024-11-28 "/>
        <s v="Apple pay: COMPRA EN MERCADONA MANUEL MACHADO, CON LA TARJETA : 5489133208360204 EL 2024-11-28 "/>
        <s v="Apple pay: COMPRA EN MANOLO BAKES, CON LA TARJETA : 5489133210353841 EL 2024-11-27 "/>
        <s v="COMPRA EN APP CRTM, CON LA TARJETA : 5489133208360204 EL 2024-11-27 "/>
        <s v="Apple pay: COMPRA EN AB Servicios Selecta E, CON LA TARJETA : 5489133208122208 EL 2024-11-25 "/>
        <s v="Apple pay: COMPRA EN MACDONALDS MAGALLANES, CON LA TARJETA : 5489133208122208 EL 2024-11-27 "/>
        <s v="Apple pay: COMPRA EN TURRIS ELOY GONZALO, CON LA TARJETA : 5489133210353841 EL 2024-11-27 "/>
        <s v="Apple pay: COMPRA EN MERCADONA MANUEL MACHADO, CON LA TARJETA : 5489133208360204 EL 2024-11-26 "/>
        <s v="COMPRA EN UBER *EATS, CON LA TARJETA : 5489133210353841 EL 2024-11-21 "/>
        <s v="Apple pay: COMPRA EN PANISHOP DE LOS VINATEROS, CON LA TARJETA : 5489133208360204 EL 2024-11-25 "/>
        <s v="RECIBO TotalEnergies ClientesSAU Nº RECIBO 0073 0100 755 CHQLSFJ REF. MANDATO NCESIGS241020230000000"/>
        <s v="Apple pay: COMPRA EN MACDONALDS MAGALLANES, CON LA TARJETA : 5489133208122208 EL 2024-11-25 "/>
        <s v="Apple pay: COMPRA EN ALCAMPO S A MORATALAZ, CON LA TARJETA : 5489133210353841 EL 2024-11-24 "/>
        <s v="Apple pay: COMPRA EN MCDONALDS-MORATALAZ, CON LA TARJETA : 5489133210353841 EL 2024-11-24 "/>
        <s v="Apple pay: COMPRA EN PUNTO ENTRE ARROYOS, CON LA TARJETA : 5489133210353841 EL 2024-11-24 "/>
        <s v="Apple pay: COMPRA EN XIN HON COMPLEMENTOS SL, CON LA TARJETA : 5489133210353841 EL 2024-11-24 "/>
        <s v="Apple pay: COMPRA EN HIPERBAZAR, CON LA TARJETA : 5489133210353841 EL 2024-11-24 "/>
        <s v="Apple pay: COMPRA EN MALOCCHIO, CON LA TARJETA : 5489133210353841 EL 2024-11-23 "/>
        <s v="Apple pay: COMPRA EN DOLCEVITA PIMA, CON LA TARJETA : 5489133210353841 EL 2024-11-23 "/>
        <s v="Apple pay: COMPRA EN MERCADONA MANUEL MACHADO, CON LA TARJETA : 5489133208360204 EL 2024-11-23 "/>
        <s v="Apple pay: COMPRA EN IKEA GOYA HFB, CON LA TARJETA : 5489133208122208 EL 2024-11-23 "/>
        <s v="Apple pay: COMPRA EN NATAS D'OURO, CON LA TARJETA : 5489133210353841 EL 2024-11-23 "/>
        <s v="Apple pay: COMPRA EN MCDONALDS-MORATALAZ, CON LA TARJETA : 5489133210353841 EL 2024-11-22 "/>
        <s v="COMPRA EN OPENAI *CHATGPT SUBSCR, CON LA TARJETA : 5489133208360204 EL 2024-11-20 "/>
        <s v="Apple pay: COMPRA EN ALCAMPO S A MORATALAZ, CON LA TARJETA : 5489133208360204 EL 2024-11-22 "/>
        <s v="RECIBO ORANGE ESPAGNE S.A. Nº RECIBO 0073 0100 755 CHQBBCY REF. MANDATO OSP202308KENAN02276921506 "/>
        <s v="DISPOSICION EN CAJERO CON LA TARJETA 5489133208122208, COMISION 0,00, EL 2024-11-22 "/>
        <s v="Apple pay: COMPRA EN MANOLO BAKES, CON LA TARJETA : 5489133208122208 EL 2024-11-22 "/>
        <s v="Apple pay: COMPRA EN MERCADONA MANUEL MACHADO, CON LA TARJETA : 5489133208360204 EL 2024-11-21 "/>
        <s v="Apple pay: COMPRA EN PIZZ CARLOS VALLERMOSO., CON LA TARJETA : 5489133210353841 EL 2024-11-20 "/>
        <s v="Apple pay: COMPRA EN RESTAURANTE LA CA¥ADA, CON LA TARJETA : 5489133210353841 EL 2024-11-20 "/>
        <s v="Apple pay: COMPRA EN MANOLO BAKES, CON LA TARJETA : 5489133208122208 EL 2024-11-20 "/>
        <s v="Apple pay: COMPRA EN MACDONALDS MAGALLANES, CON LA TARJETA : 5489133208122208 EL 2024-11-20 "/>
        <s v="Apple pay: COMPRA EN LA MINA, CON LA TARJETA : 5489133210353841 EL 2024-11-19 "/>
        <s v="COMPRA EN EL CORTE INGLES DEPARTAM., CON LA TARJETA : 5489133208122208 EL 2024-11-19 "/>
        <s v="Apple pay: COMPRA EN MANOLO BAKES, CON LA TARJETA : 5489133208122208 EL 2024-11-19 "/>
        <s v="Apple pay: COMPRA EN IKEA GOYA FOOD, CON LA TARJETA : 5489133210353841 EL 2024-11-19 "/>
        <s v="COMPRA EN AMZN Mktp ES*T95X68074, CON LA TARJETA : 5489133210353841 EL 2024-11-16 "/>
        <s v="COMPRA EN AMAZON* T95ID3J14, CON LA TARJETA : 5489133210353841 EL 2024-11-15 "/>
        <s v="TRANSFERENCIA A FAVOR DE PEREZ PANTO NICOLAS CONCEPTO: Gastos mensuales "/>
        <s v="Google pay: COMPRA EN ALCAMPO S A MORATALAZ, CON LA TARJETA : 5489133208360204 EL 2024-11-18 "/>
        <s v="TRANSFERENCIA DE PEREZ PANTO NICOLAS, CONCEPTO Gastos mensuales "/>
        <s v="COMPRA EN SSR CASTELLO-GOYA., CON LA TARJETA : 5489133210353841 EL 2024-11-18 "/>
        <s v="Apple pay: COMPRA EN FIVE GUYS SPAIN SL, CON LA TARJETA : 5489133210353841 EL 2024-11-17 "/>
        <s v="COMPRA EN STARBUCKS MENENDEZ PELAYO, CON LA TARJETA : 5489133210353841 EL 2024-11-17 "/>
        <s v="Apple pay: COMPRA EN SKECHERS, CON LA TARJETA : 5489133210353841 EL 2024-11-17 "/>
        <s v="Apple pay: COMPRA EN SPRINGFIELD WOMEN, CON LA TARJETA : 5489133210353841 EL 2024-11-17 "/>
        <s v="Apple pay: COMPRA EN RODILLA SANCHEZ S L, CON LA TARJETA : 5489133210353841 EL 2024-11-17 "/>
        <s v="Apple pay: COMPRA EN LA VAGUADA POS, CON LA TARJETA : 5489133210353841 EL 2024-11-17 "/>
        <s v="COMPRA EN YELMOFILMSAPP, CON LA TARJETA : 5489133210353841 EL 2024-11-16 "/>
        <s v="COMPRA EN EL CORTE INGLES-SUPERMERC, CON LA TARJETA : 5489133210353841 EL 2024-11-16 "/>
        <s v="Apple pay: COMPRA EN MERKAL MORATALAZ, CON LA TARJETA : 5489133210353841 EL 2024-11-16 "/>
        <s v="Apple pay: COMPRA EN FLORISTERIA MORATALAZ, CON LA TARJETA : 5489133210353841 EL 2024-11-16 "/>
        <s v="Apple pay: COMPRA EN ALCAMPO S A MORATALAZ, CON LA TARJETA : 5489133208360204 EL 2024-11-16 "/>
        <s v="Apple pay: COMPRA EN MERCADONA MANUEL MACHADO, CON LA TARJETA : 5489133208360204 EL 2024-11-16 "/>
        <s v="Apple pay: COMPRA EN SUSHI MATAKO, CON LA TARJETA : 5489133210353841 EL 2024-11-15 "/>
        <s v="COMPRA EN APPLE.COM/BILL, CON LA TARJETA : 5489133208360204 EL 2024-11-13 "/>
        <s v="Apple pay: COMPRA EN ALCAMPO S A MORATALAZ, CON LA TARJETA : 5489133208360204 EL 2024-11-15 "/>
        <s v="Apple pay: COMPRA EN MERCADONA MANUEL MACHADO, CON LA TARJETA : 5489133208360204 EL 2024-11-15 "/>
        <s v="Apple pay: COMPRA EN ALCAMPO S A MORATALAZ, CON LA TARJETA : 5489133210353841 EL 2024-11-13 "/>
        <s v="Apple pay: COMPRA EN SPRINGFIELD, CON LA TARJETA : 5489133210353841 EL 2024-11-13 "/>
        <s v="Apple pay: COMPRA EN PANISHOP DE LOS VINATEROS, CON LA TARJETA : 5489133208122208 EL 2024-11-13 "/>
        <s v="Apple pay: COMPRA EN MANOLO BAKES, CON LA TARJETA : 5489133208122208 EL 2024-11-10 "/>
        <s v="Apple pay: COMPRA EN MCDONALDS-MORATALAZ, CON LA TARJETA : 5489133210353841 EL 2024-11-10 "/>
        <s v="Apple pay: COMPRA EN MERCADONA MANUEL MACHADO, CON LA TARJETA : 5489133208360204 EL 2024-11-09 "/>
        <s v="Apple pay: COMPRA EN MANDALO, CON LA TARJETA : 5489133208122208 EL 2024-11-09 "/>
        <s v="Apple pay: COMPRA EN LEFTIES, CON LA TARJETA : 5489133208122208 EL 2024-11-09 "/>
        <s v="COMPRA EN APP CRTM, CON LA TARJETA : 5489133208122208 EL 2024-11-09 "/>
        <s v="Apple pay: COMPRA EN MC DONALD'S MONTERA, CON LA TARJETA : 5489133210353841 EL 2024-11-09 "/>
        <s v="Apple pay: COMPRA EN ALCAMPO S A MORATALAZ, CON LA TARJETA : 5489133208360204 EL 2024-11-08 "/>
        <s v="Apple pay: COMPRA EN MERCADONA MANUEL MACHADO, CON LA TARJETA : 5489133208360204 EL 2024-11-08 "/>
        <s v="RECIBO Naturgy Clientes, S.A.U. Nº RECIBO 0073 0100 755 CHLRKHY REF. MANDATO 000000259696 "/>
        <s v="Apple pay: COMPRA EN MERCADONA MANUEL MACHADO, CON LA TARJETA : 5489133208122208 EL 2024-11-05 "/>
        <s v="Apple pay: COMPRA EN ALCAMPO S A MORATALAZ, CON LA TARJETA : 5489133208360204 EL 2024-11-04 "/>
        <s v="RECIBO SANITAS S A DE SEGUROS Nº RECIBO 0073 0100 755 CHGYJZN REF. MANDATO 800018385362 "/>
        <s v="Apple pay: COMPRA EN Revolut**0164*, CON LA TARJETA : 5489133210353841 EL 2024-11-01 "/>
        <s v="Apple pay: COMPRA EN PANISHOP DE LOS VINATEROS, CON LA TARJETA : 5489133208122208 EL 2024-11-04 "/>
        <s v="Apple pay: COMPRA EN MANOLO BAKES, CON LA TARJETA : 5489133208122208 EL 2024-11-04 "/>
        <s v="Apple pay: COMPRA EN CREPES &amp; WAFFLES, CON LA TARJETA : 5489133210353841 EL 2024-11-03 "/>
        <s v="Apple pay: COMPRA EN TABERNA LA DOLORES II, CON LA TARJETA : 5489133210353841 EL 2024-11-02 "/>
        <s v="Apple pay: COMPRA EN LOS GATOS, CON LA TARJETA : 5489133210353841 EL 2024-11-02 "/>
        <s v="Apple pay: COMPRA EN MERCADONA MANUEL MACHADO, CON LA TARJETA : 5489133210353841 EL 2024-11-02 "/>
        <s v="Apple pay: COMPRA EN ESTELA HOJALDRE, CON LA TARJETA : 5489133210353841 EL 2024-11-02 "/>
        <s v="Apple pay: COMPRA EN PRIMOR FRR FUENCARRAL, CON LA TARJETA : 5489133210353841 EL 2024-11-02 "/>
        <s v="Apple pay: COMPRA EN VIENA CAPELLANES GENOVA 4, CON LA TARJETA : 5489133210353841 EL 2024-11-02 "/>
        <s v="Apple pay: COMPRA EN ALCAMPO S A MORATALAZ, CON LA TARJETA : 5489133208360204 EL 2024-11-01 "/>
        <s v="TRANSFERENCIA DE E KABEL ESPANA S.L., CONCEPTO PAGO NoMINA OCTUBRE 2024 NP "/>
        <s v="Apple pay: COMPRA EN Zettle_*DOBLE UVE OBRA, CON LA TARJETA : 5489133210353841 EL 2024-10-29 "/>
        <s v="Apple pay: COMPRA EN PRIMARK LA VAGUADA, CON LA TARJETA : 5489133210353841 EL 2024-10-28 "/>
        <s v="Apple pay: COMPRA EN ALCAMPO S A MORATALAZ, CON LA TARJETA : 5489133208360204 EL 2024-10-31 "/>
        <s v="Apple pay: COMPRA EN MERCADONA MANUEL MACHADO, CON LA TARJETA : 5489133208360204 EL 2024-10-31 "/>
        <s v="Apple pay: COMPRA EN PUNTO ENTRE ARROYOS, CON LA TARJETA : 5489133210353841 EL 2024-10-31 "/>
        <s v="Apple pay: COMPRA EN SHUSI MATAKO, CON LA TARJETA : 5489133210353841 EL 2024-10-30 "/>
        <s v="COMPRA EN SP DOBLE UVE OBRADOR S, CON LA TARJETA : 5489133210353841 EL 2024-10-28 "/>
        <s v="COMPRA EN APP CRTM, CON LA TARJETA : 5489133208360204 EL 2024-10-30 "/>
        <s v="Apple pay: COMPRA EN AB Servicios Selecta E, CON LA TARJETA : 5489133208122208 EL 2024-10-28 "/>
        <s v="RECIBO CAIXABANK PAYMENTS CONSUMER, E.f.c., E Nº RECIBO 0073 0100 755 CHHHTKY REF. MANDATO 202309651"/>
        <s v="RECIBO CAIXABANK PAYMENTS CONSUMER, E.f.c., E Nº RECIBO 0073 0100 755 CHHHSYY REF. MANDATO 202307581"/>
        <s v="Apple pay: COMPRA EN MANOLO BAKES, CON LA TARJETA : 5489133210353841 EL 2024-10-30 "/>
        <s v="Apple pay: COMPRA EN PANADERIA ORIO, CON LA TARJETA : 5489133210353841 EL 2024-10-30 "/>
        <s v="Apple pay: COMPRA EN MACDONALD MAGALLANES, CON LA TARJETA : 5489133208122208 EL 2024-10-30 "/>
        <s v="ABONO EN LA TARJETA 5489133210353841 EL 2024-10-30 "/>
        <s v="Apple pay: COMPRA EN Zettle_*DOBLE UVE OBRA, CON LA TARJETA : 5489133210353841 EL 2024-10-27 "/>
        <s v="Apple pay: COMPRA EN Revolut**0164*, CON LA TARJETA : 5489133210353841 EL 2024-10-27 "/>
        <s v="Apple pay: COMPRA EN PRIMARK CONDE PENALVER, CON LA TARJETA : 5489133210353841 EL 2024-10-27 "/>
        <s v="Apple pay: COMPRA EN Fever*Espacio Vino tal, CON LA TARJETA : 5489133210353841 EL 2024-10-26 "/>
        <s v="Apple pay: COMPRA EN Fever*Espacio Vino cat, CON LA TARJETA : 5489133210353841 EL 2024-10-26 "/>
        <s v="Apple pay: COMPRA EN UBR* PENDING.UBER.COM, CON LA TARJETA : 5489133208122208 EL 2024-10-23 "/>
        <s v="Apple pay: COMPRA EN SPRINGFIELD WOMEN, CON LA TARJETA : 5489133208122208 EL 2024-10-28 "/>
        <s v="Apple pay: COMPRA EN RODILLA SANCHEZ S L, CON LA TARJETA : 5489133210353841 EL 2024-10-28 "/>
        <s v="Apple pay: COMPRA EN PANADERIA ORIO, CON LA TARJETA : 5489133210353841 EL 2024-10-28 "/>
        <s v="Apple pay: COMPRA EN (2538) STARBUKS QUEVEDO, CON LA TARJETA : 5489133210353841 EL 2024-10-28 "/>
        <s v="Apple pay: COMPRA EN MACDONALD MAGALLANES, CON LA TARJETA : 5489133208122208 EL 2024-10-28 "/>
        <s v="COMPRA EN APP CRTM, CON LA TARJETA : 5489133208360204 EL 2024-10-27 "/>
        <s v="Apple pay: COMPRA EN JOHN TORRES PANADERO, CON LA TARJETA : 5489133210353841 EL 2024-10-27 "/>
        <s v="BIZUM A FAVOR DE JENNY RODRIGUES ALVES CONCEPTO: comida "/>
        <s v="COMPRA EN BENAV330800 DARWIN, CON LA TARJETA : 5489133208360204 EL 2024-10-22 "/>
        <s v="Apple pay: COMPRA EN ALCAMPO S A MORATALAZ, CON LA TARJETA : 5489133208360204 EL 2024-10-25 "/>
        <s v="Apple pay: COMPRA EN MERCADONA MANUEL MACHADO, CON LA TARJETA : 5489133208360204 EL 2024-10-25 "/>
        <s v="Apple pay: COMPRA EN EXTRA ALLAN POE, CON LA TARJETA : 5489133208360204 EL 2024-10-22 "/>
        <s v="Apple pay: COMPRA EN RESTAURANTE CASA FERREIRO, CON LA TARJETA : 5489133208122208 EL 2024-10-24 "/>
        <s v="COMPRA EN 7 ELEVEN APTO PTA 8, CON LA TARJETA : 5489133210353841 EL 2024-10-21 "/>
        <s v="RECIBO ORANGE ESPAGNE S.A. Nº RECIBO 0073 0100 755 CHFTPFQ REF. MANDATO OSP202308KENAN02276921506 "/>
        <s v="Apple pay: COMPRA EN AB Servicios Selecta E, CON LA TARJETA : 5489133208122208 EL 2024-10-21 "/>
        <s v="Apple pay: COMPRA EN MANOLO BAKES, CON LA TARJETA : 5489133208122208 EL 2024-10-23 "/>
        <s v="Apple pay: COMPRA EN OXXO SPENCER, CON LA TARJETA : 5489133210353841 EL 2024-10-20 "/>
        <s v="COMPRA EN OPENAI *CHATGPT SUBSCR, CON LA TARJETA : 5489133208360204 EL 2024-10-20 "/>
        <s v="Apple pay: COMPRA EN FARMACIA ENTREARROYOS1, CON LA TARJETA : 5489133208122208 EL 2024-10-22 "/>
        <s v="Apple pay: COMPRA EN SQ *LA CACHAPERA - BAR, CON LA TARJETA : 5489133210353841 EL 2024-10-18 "/>
        <s v="Apple pay: COMPRA EN MANOLO BAKES, CON LA TARJETA : 5489133208122208 EL 2024-10-21 "/>
        <s v="Apple pay: COMPRA EN DOMINOS PIZZA MORATALAZ, CON LA TARJETA : 5489133210353841 EL 2024-10-21 "/>
        <s v="Apple pay: COMPRA EN STARBUCKS AERO TIJU II, CON LA TARJETA : 5489133210353841 EL 2024-10-20 "/>
        <s v="Apple pay: COMPRA EN BRASAS MADRID, CON LA TARJETA : 5489133208122208 EL 2024-10-20 "/>
        <s v="Apple pay: COMPRA EN ALCAMPO S A MORATALAZ, CON LA TARJETA : 5489133208360204 EL 2024-10-20 "/>
        <s v="Apple pay: COMPRA EN MANOLO BAKES, CON LA TARJETA : 5489133208122208 EL 2024-10-20 "/>
        <s v="BIZUM DE ANDRES ALEJANDRO YSTURIZ CALDEIRA CONCEPTO Sin concepto "/>
        <s v="Apple pay: COMPRA EN OZONE BOWLING SUR, CON LA TARJETA : 5489133210353841 EL 2024-10-19 "/>
        <s v="Apple pay: COMPRA EN TARUFFI VAGUADA KIOSCO VA, CON LA TARJETA : 5489133210353841 EL 2024-10-19 "/>
        <s v="Apple pay: COMPRA EN ALCAMPO28029-VAGUADA, CON LA TARJETA : 5489133208360204 EL 2024-10-19 "/>
        <s v="BIZUM A FAVOR DE JENNY RODRIGUES ALVES CONCEPTO: almuerzo "/>
        <s v="Apple pay: COMPRA EN PRIMOR GOYA 59, CON LA TARJETA : 5489133208122208 EL 2024-10-17 "/>
        <s v="Apple pay: COMPRA EN MERCADONA MANUEL MACHADO, CON LA TARJETA : 5489133208360204 EL 2024-10-17 "/>
        <s v="Apple pay: COMPRA EN AHORRAMAS, CON LA TARJETA : 5489133208360204 EL 2024-10-16 "/>
        <s v="Apple pay: COMPRA EN FRUTAS SAMPINMA, CON LA TARJETA : 5489133208122208 EL 2024-10-16 "/>
        <s v="Apple pay: COMPRA EN AB Servicios Selecta E, CON LA TARJETA : 5489133208122208 EL 2024-10-14 "/>
        <s v="Apple pay: COMPRA EN PRIMARK LA VAGUADA, CON LA TARJETA : 5489133210353841 EL 2024-10-13 "/>
        <s v="COMPRA EN APPLE.COM/BILL, CON LA TARJETA : 5489133208360204 EL 2024-10-13 "/>
        <s v="Apple pay: COMPRA EN CALZEDONIA CONDE PE¥ALVER, CON LA TARJETA : 5489133208122208 EL 2024-10-15 "/>
        <s v="COMPRA EN UBER *EATS, CON LA TARJETA : 5489133208360204 EL 2024-10-11 "/>
        <s v="Apple pay: COMPRA EN MCDONALDS-MORATALAZ, CON LA TARJETA : 5489133208122208 EL 2024-10-14 "/>
        <s v="Apple pay: COMPRA EN MANOLO BAKES, CON LA TARJETA : 5489133208122208 EL 2024-10-14 "/>
        <s v="Apple pay: COMPRA EN MCDONALDS-MORATALAZ, CON LA TARJETA : 5489133210353841 EL 2024-10-13 "/>
        <s v="Apple pay: COMPRA EN OZONE BOWLING SUR, CON LA TARJETA : 5489133210353841 EL 2024-10-13 "/>
        <s v="Apple pay: COMPRA EN PANISHOP DE LOS VINATEROS, CON LA TARJETA : 5489133208360204 EL 2024-10-13 "/>
        <s v="Apple pay: COMPRA EN ALCAMPO S A MORATALAZ, CON LA TARJETA : 5489133208360204 EL 2024-10-13 "/>
        <s v="Apple pay: COMPRA EN GELATI DINO LA VAGUADA, CON LA TARJETA : 5489133210353841 EL 2024-10-13 "/>
        <s v="Apple pay: COMPRA EN ALCAMPO S A MORATALAZ, CON LA TARJETA : 5489133210353841 EL 2024-10-13 "/>
        <s v="Apple pay: COMPRA EN TIERRA DE BURRITOS, CON LA TARJETA : 5489133210353841 EL 2024-10-12 "/>
        <s v="Apple pay: COMPRA EN CAFETERIA ROCAFRIA, CON LA TARJETA : 5489133210353841 EL 2024-10-12 "/>
        <s v="Apple pay: COMPRA EN ROCAFRIA, CON LA TARJETA : 5489133210353841 EL 2024-10-12 "/>
        <s v="COMPRA EN Netflix.com, CON LA TARJETA : 5489133208360204 EL 2024-10-10 "/>
        <s v="Apple pay: COMPRA EN PUNTO ENTRE ARROYOS, CON LA TARJETA : 5489133210353841 EL 2024-10-11 "/>
        <s v="COMPRA EN APP CRTM, CON LA TARJETA : 5489133208360204 EL 2024-10-10 "/>
        <s v="Apple pay: COMPRA EN CHURRERIA LA MEJOR, CON LA TARJETA : 5489133210353841 EL 2024-10-10 "/>
        <s v="Apple pay: COMPRA EN RemittVen, CON LA TARJETA : 5489133210353841 EL 2024-10-08 "/>
        <s v="Apple pay: COMPRA EN MANOLO BAKES, CON LA TARJETA : 5489133208122208 EL 2024-10-10 "/>
        <s v="Apple pay: COMPRA EN MERCADONA MANUEL MACHADO, CON LA TARJETA : 5489133208360204 EL 2024-10-10 "/>
        <s v="Apple pay: COMPRA EN MANOLO BAKES, CON LA TARJETA : 5489133210353841 EL 2024-10-10 "/>
        <s v="Apple pay: COMPRA EN PANISHOP DE LOS VINATEROS, CON LA TARJETA : 5489133210353841 EL 2024-10-10 "/>
        <s v="Apple pay: COMPRA EN PUNTO ENTRE ARROYOS, CON LA TARJETA : 5489133210353841 EL 2024-10-10 "/>
        <s v="Apple pay: COMPRA EN PANISHOP DE LOS VINATEROS, CON LA TARJETA : 5489133208360204 EL 2024-10-08 "/>
        <s v="Apple pay: COMPRA EN ALCAMPO S A MORATALAZ, CON LA TARJETA : 5489133208360204 EL 2024-10-08 "/>
        <s v="Apple pay: COMPRA EN CERVECERA 60, CON LA TARJETA : 5489133210353841 EL 2024-10-08 "/>
        <s v="Apple pay: COMPRA EN MERCADONA MANUEL MACHADO, CON LA TARJETA : 5489133210353841 EL 2024-10-08 "/>
        <s v="Apple pay: COMPRA EN HIPERBAZAR, CON LA TARJETA : 5489133208122208 EL 2024-10-07 "/>
        <s v="Apple pay: COMPRA EN MANOLO BAKES, CON LA TARJETA : 5489133208122208 EL 2024-10-07 "/>
        <s v="Apple pay: COMPRA EN ALCAMPO S A MORATALAZ, CON LA TARJETA : 5489133210353841 EL 2024-10-07 "/>
        <s v="Apple pay: COMPRA EN MCDONALDS-MORATALAZ, CON LA TARJETA : 5489133210353841 EL 2024-10-07 "/>
        <s v="Apple pay: COMPRA EN SPOOK KITCHEN, CON LA TARJETA : 5489133210353841 EL 2024-10-06 "/>
        <s v="Apple pay: COMPRA EN TARTAR INVERSIONES, CON LA TARJETA : 5489133210353841 EL 2024-10-06 "/>
        <s v="Apple pay: COMPRA EN MERCADONA MANUEL MACHADO, CON LA TARJETA : 5489133208122208 EL 2024-10-05 "/>
        <s v="Apple pay: COMPRA EN MERCADONA MANUEL MACHADO, CON LA TARJETA : 5489133208360204 EL 2024-10-05 "/>
        <s v="Apple pay: COMPRA EN LOS TORREZNOS, CON LA TARJETA : 5489133210353841 EL 2024-10-04 "/>
        <s v="Apple pay: COMPRA EN VENETA GELATO ITALIANO, CON LA TARJETA : 5489133210353841 EL 2024-10-04 "/>
        <s v="Apple pay: COMPRA EN ALCAMPO S A MORATALAZ, CON LA TARJETA : 5489133208360204 EL 2024-10-04 "/>
        <s v="COMPRA EN AMAZON* TA4W22U14, CON LA TARJETA : 5489133210353841 EL 2024-10-02 "/>
        <s v="Apple pay: COMPRA EN MERCADONA MANUEL MACHADO, CON LA TARJETA : 5489133208360204 EL 2024-10-04 "/>
        <s v="Apple pay: COMPRA EN 5334 EUREST, CON LA TARJETA : 5489133210353841 EL 2024-10-04 "/>
        <s v="Apple pay: COMPRA EN LOOMISP*Los Candiles, CON LA TARJETA : 5489133210353841 EL 2024-10-02 "/>
        <s v="Apple pay: COMPRA EN ALCAMPO S A MORATALAZ, CON LA TARJETA : 5489133210353841 EL 2024-10-04 "/>
        <s v="BIZUM DE JENNY RODRIGUES ALVES CONCEPTO viaje "/>
        <s v="DISPOSICION EN CAJERO CON LA TARJETA 5489133208122208, COMISION 0,00, EL 2024-10-03 "/>
        <s v="Apple pay: COMPRA EN PANISHOP DE LOS VINATEROS, CON LA TARJETA : 5489133208122208 EL 2024-10-03 "/>
        <s v="Apple pay: COMPRA EN HIPERBAZAR, CON LA TARJETA : 5489133208122208 EL 2024-10-03 "/>
        <s v="Apple pay: COMPRA EN MAYSON KAYSER QUEVEDO, CON LA TARJETA : 5489133208122208 EL 2024-10-03 "/>
        <s v="TRANSFERENCIA DE CONCEICAO DE JES AFONSO ALVES FIGUEIRA, CONCEPTO GASTOS "/>
        <s v="COMPRA EN AMAZON* TA4JU20Y4, CON LA TARJETA : 5489133210353841 EL 2024-09-30 "/>
        <s v="BIZUM A FAVOR DE JENNY RODRIGUES ALVES CONCEPTO: gimnasio "/>
        <s v="COMPRA EN UBER *EATS, CON LA TARJETA : 5489133208360204 EL 2024-09-29 "/>
        <s v="TRANSFERENCIA DE CONCEICAO DE JES AFONSO ALVES FIGUEIRA, CONCEPTO TORTA NICOLAS "/>
        <s v="RECIBO CAIXABANK PAYMENTS CONSUMER, E.f.c., E Nº RECIBO 0073 0100 755 CGXRCZC REF. MANDATO 202309651"/>
        <s v="RECIBO CAIXABANK PAYMENTS CONSUMER, E.f.c., E Nº RECIBO 0073 0100 755 CGXRCND REF. MANDATO 202307581"/>
        <s v="RECIBO SANITAS S A DE SEGUROS Nº RECIBO 0073 0100 755 CGXGZCK REF. MANDATO 800018385362 "/>
        <s v="RECIBO SANITAS S A DE SEGUROS Nº RECIBO 0073 0100 755 CGVYHTK REF. MANDATO 800018385362 "/>
        <s v="COMPRA EN AMAZON* TA5HU7ER4, CON LA TARJETA : 5489133210353841 EL 2024-09-29 "/>
        <s v="Apple pay: COMPRA EN MERCADONA MANUEL MACHADO, CON LA TARJETA : 5489133208360204 EL 2024-10-01 "/>
        <s v="TRANSFERENCIA DE E KABEL ESPANA S.L., CONCEPTO PAGO NOMINA NP SEPTIEMBRE 2024 "/>
        <s v="Apple pay: COMPRA EN MCDONALDS-MORATALAZ, CON LA TARJETA : 5489133208122208 EL 2024-10-01 "/>
        <s v="Apple pay: COMPRA EN ALCAMPO S A MORATALAZ, CON LA TARJETA : 5489133208122208 EL 2024-09-30 "/>
        <s v="Apple pay: COMPRA EN LOOMISP*Los Candiles, CON LA TARJETA : 5489133208122208 EL 2024-09-26 "/>
        <s v="Apple pay: COMPRA EN MADRID SUC 39, CON LA TARJETA : 5489133208360204 EL 2024-09-30 "/>
        <s v="Apple pay: COMPRA EN RemittVen, CON LA TARJETA : 5489133208122208 EL 2024-09-26 "/>
        <s v="Apple pay: COMPRA EN Cabify ES 2439W9Bwjqz1, CON LA TARJETA : 5489133208360204 EL 2024-09-27 "/>
        <s v="COMPRA EN APP CRTM, CON LA TARJETA : 5489133208360204 EL 2024-09-30 "/>
        <s v="Apple pay: COMPRA EN CORREOS REDONDEO SOLIDARI, CON LA TARJETA : 5489133208360204 EL 2024-09-30 "/>
        <s v="Apple pay: COMPRA EN CIBER LOCUTORIO VINATEROS, CON LA TARJETA : 5489133208360204 EL 2024-09-30 "/>
        <s v="TRANSFERENCIA A FAVOR DE PEREZ PANTO NICOLAS CONCEPTO: Compras de Amazon "/>
        <s v="TRANSFERENCIA DE PEREZ PANTO NICOLAS, CONCEPTO Compras de Amazon "/>
        <s v="Apple pay: COMPRA EN MERCADONA MANUEL MACHADO, CON LA TARJETA : 5489133208360204 EL 2024-09-30 "/>
        <s v="Apple pay: COMPRA EN ACUARELA, CON LA TARJETA : 5489133208360204 EL 2024-09-30 "/>
        <s v="Apple pay: COMPRA EN BURGER KING QUEVEDO, CON LA TARJETA : 5489133208122208 EL 2024-09-30 "/>
        <s v="Apple pay: COMPRA EN MCDONALDS-MORATALAZ, CON LA TARJETA : 5489133208122208 EL 2024-09-29 "/>
        <s v="Apple pay: COMPRA EN BORN AND GLAZED, CON LA TARJETA : 5489133208122208 EL 2024-09-29 "/>
        <s v="Apple pay: COMPRA EN IKEA GOYA HFB, CON LA TARJETA : 5489133208122208 EL 2024-09-29 "/>
        <s v="Apple pay: COMPRA EN ALCAMPO S A MORATALAZ, CON LA TARJETA : 5489133208360204 EL 2024-09-29 "/>
        <s v="BIZUM DE DANIEL ALEJANDRO PANTO CONCEPTO Sin concepto "/>
        <s v="Apple pay: COMPRA EN CARBON NEGRO, CON LA TARJETA : 5489133208122208 EL 2024-09-28 "/>
        <s v="Apple pay: COMPRA EN PUNTO ENTRE ARROYOS, CON LA TARJETA : 5489133208360204 EL 2024-09-28 "/>
        <s v="Apple pay: COMPRA EN MERCADONA MANUEL MACHADO, CON LA TARJETA : 5489133208122208 EL 2024-09-28 "/>
        <s v="Apple pay: COMPRA EN PANISHOP DE LOS VINATEROS, CON LA TARJETA : 5489133208122208 EL 2024-09-27 "/>
        <s v="Apple pay: COMPRA EN ENVIVENCA, CON LA TARJETA : 5489133208122208 EL 2024-09-27 "/>
        <s v="Apple pay: COMPRA EN RemittVen, CON LA TARJETA : 5489133208122208 EL 2024-09-25 "/>
        <s v="Apple pay: COMPRA EN PRIMARK CONDE PENALVER, CON LA TARJETA : 5489133208122208 EL 2024-09-25 "/>
        <s v="Apple pay: COMPRA EN FARMACIA LA PAZ, CON LA TARJETA : 5489133208122208 EL 2024-09-27 "/>
        <s v="Apple pay: COMPRA EN ALCAMPO S A MORATALAZ, CON LA TARJETA : 5489133208360204 EL 2024-09-27 "/>
        <s v="Apple pay: COMPRA EN CERVECERA 60, CON LA TARJETA : 5489133208360204 EL 2024-09-27 "/>
        <s v="Apple pay: COMPRA EN MERCADONA MANUEL MACHADO, CON LA TARJETA : 5489133208360204 EL 2024-09-27 "/>
        <s v="Apple pay: COMPRA EN ALCAMPO S A MORATALAZ, CON LA TARJETA : 5489133208122208 EL 2024-09-26 "/>
        <s v="Apple pay: COMPRA EN HIPERBAZAR, CON LA TARJETA : 5489133208122208 EL 2024-09-26 "/>
        <s v="Apple pay: COMPRA EN FARMACIA LA PAZ, CON LA TARJETA : 5489133208122208 EL 2024-09-26 "/>
        <s v="Apple pay: COMPRA EN FARMACIA PILAR SANCHEZ, CON LA TARJETA : 5489133208122208 EL 2024-09-26 "/>
        <s v="Apple pay: COMPRA EN ALCAMPO S A MORATALAZ, CON LA TARJETA : 5489133208360204 EL 2024-09-26 "/>
        <s v="Apple pay: COMPRA EN MERCADONA MANUEL MACHADO, CON LA TARJETA : 5489133208122208 EL 2024-09-26 "/>
        <s v="Apple pay: COMPRA EN MANOLO BAKES, CON LA TARJETA : 5489133208122208 EL 2024-09-26 "/>
        <s v="Apple pay: COMPRA EN BURGER KING QUEVEDO, CON LA TARJETA : 5489133208122208 EL 2024-09-26 "/>
        <s v="Apple pay: COMPRA EN BIRRA Y CARNE SL, CON LA TARJETA : 5489133208360204 EL 2024-09-26 "/>
        <s v="Apple pay: COMPRA EN PUNTO ENTRE ARROYOS, CON LA TARJETA : 5489133208122208 EL 2024-09-25 "/>
        <s v="Apple pay: COMPRA EN CASA 1880, CON LA TARJETA : 5489133208122208 EL 2024-09-25 "/>
        <s v="Apple pay: COMPRA EN NENU ARTISAN BAKER, CON LA TARJETA : 5489133208122208 EL 2024-09-20 "/>
        <s v="Apple pay: COMPRA EN RYANAIR BUZ0, CON LA TARJETA : 5489133208122208 EL 2024-09-20 "/>
        <s v="Apple pay: COMPRA EN Cabify ES 24395DJg2tzS, CON LA TARJETA : 5489133208122208 EL 2024-09-24 "/>
        <s v="Apple pay: COMPRA EN MANOLO BAKES, CON LA TARJETA : 5489133208122208 EL 2024-09-25 "/>
        <s v="BIZUM A FAVOR DE JENNY RODRIGUES ALVES CONCEPTO: dinero de Miriam "/>
        <s v="Apple pay: COMPRA EN PILARTE SL, CON LA TARJETA : 5489133208122208 EL 2024-09-25 "/>
        <s v="Apple pay: COMPRA EN RELISH, CON LA TARJETA : 5489133208122208 EL 2024-09-20 "/>
        <s v="Apple pay: COMPRA EN ALCAMPO S A MORATALAZ, CON LA TARJETA : 5489133208122208 EL 2024-09-24 "/>
        <s v="Apple pay: COMPRA EN UBR* PENDING.UBER.COM, CON LA TARJETA : 5489133208122208 EL 2024-09-21 "/>
        <s v="RECIBO ORANGE ESPAGNE S.A. Nº RECIBO 0073 0100 755 CGVDCKB REF. MANDATO OSP202308KENAN02276921506 "/>
        <s v="Apple pay: COMPRA EN MERCADONA MANUEL MACHADO, CON LA TARJETA : 5489133208122208 EL 2024-09-24 "/>
        <s v="BIZUM DE JENNY RODRIGUES ALVES CONCEPTO cabify abuela "/>
        <s v="COMPRA EN OPENAI *CHATGPT SUBSCR, CON LA TARJETA : 5489133208360204 EL 2024-09-20 "/>
        <s v="RECIBO TotalEnergies ClientesSAU Nº RECIBO 0073 0100 755 CGTYYYW REF. MANDATO NCESIGS241020230000000"/>
        <s v="Apple pay: COMPRA EN Delizie Siciliane, CON LA TARJETA : 5489133208122208 EL 2024-09-20 "/>
        <s v="Apple pay: COMPRA EN BURGER KING MIA, CON LA TARJETA : 5489133208122208 EL 2024-09-20 "/>
        <s v="Apple pay: COMPRA EN BURGER KING VALLETTA, CON LA TARJETA : 5489133208122208 EL 2024-09-20 "/>
        <s v="Apple pay: COMPRA EN BARRACUDA MALTA, CON LA TARJETA : 5489133208122208 EL 2024-09-18 "/>
        <s v="Apple pay: COMPRA EN Veranda Restaurant, CON LA TARJETA : 5489133208122208 EL 2024-09-19 "/>
        <s v="Apple pay: COMPRA EN BASIC FOOD AND DRINKS, CON LA TARJETA : 5489133208122208 EL 2024-09-19 "/>
        <s v="Apple pay: COMPRA EN The Mdina experience, CON LA TARJETA : 5489133208122208 EL 2024-09-19 "/>
        <s v="Apple pay: COMPRA EN CRYSTAL PALACE-SERKIN, CON LA TARJETA : 5489133208122208 EL 2024-09-19 "/>
        <s v="Apple pay: COMPRA EN AMORINO, CON LA TARJETA : 5489133208122208 EL 2024-09-19 "/>
        <s v="Apple pay: COMPRA EN CANEL ROLLS, CON LA TARJETA : 5489133208122208 EL 2024-09-22 "/>
        <s v="BIZUM DE JENNY RODRIGUES ALVES CONCEPTO regalo de Ricardo "/>
        <s v="COMPRA EN APP CRTM, CON LA TARJETA : 5489133208360204 EL 2024-09-22 "/>
        <s v="Apple pay: COMPRA EN DECATHLON CITY LA VAGUADA, CON LA TARJETA : 5489133208122208 EL 2024-09-22 "/>
        <s v="Apple pay: COMPRA EN IKEA GOYA FOOD, CON LA TARJETA : 5489133208122208 EL 2024-09-22 "/>
        <s v="Apple pay: COMPRA EN ALCAMPO S A MORATALAZ, CON LA TARJETA : 5489133208360204 EL 2024-09-21 "/>
        <s v="Apple pay: COMPRA EN ALCAMPO S A MORATALAZ, CON LA TARJETA : 5489133208122208 EL 2024-09-21 "/>
        <s v="Apple pay: COMPRA EN ALAMEDA PELUQUERO, CON LA TARJETA : 5489133208122208 EL 2024-09-21 "/>
        <s v="Apple pay: COMPRA EN MERCADONA MANUEL MACHADO, CON LA TARJETA : 5489133208360204 EL 2024-09-21 "/>
        <s v="Apple pay: COMPRA EN MERCADONA MANUEL MACHADO, CON LA TARJETA : 5489133208122208 EL 2024-09-21 "/>
        <s v="Apple pay: COMPRA EN IKYK HOTEL, CON LA TARJETA : 5489133210353841 EL 2024-09-17 "/>
        <s v="Apple pay: COMPRA EN FUWAMAI, CON LA TARJETA : 5489133210353841 EL 2024-09-18 "/>
        <s v="Apple pay: COMPRA EN MALTA PUBLIC TRANSPORT, CON LA TARJETA : 5489133210353841 EL 2024-09-17 "/>
        <s v="Apple pay: COMPRA EN welbee's sliema, CON LA TARJETA : 5489133210353841 EL 2024-09-17 "/>
        <s v="Apple pay: COMPRA EN iSEE MALTA, CON LA TARJETA : 5489133210353841 EL 2024-09-17 "/>
        <s v="Apple pay: COMPRA EN Ta Drinu, CON LA TARJETA : 5489133210353841 EL 2024-09-18 "/>
        <s v="Apple pay: COMPRA EN SOTTO STJ, CON LA TARJETA : 5489133208122208 EL 2024-09-17 "/>
        <s v="Apple pay: COMPRA EN OLD PRISONS, CON LA TARJETA : 5489133208122208 EL 2024-09-18 "/>
        <s v="COMPRA EN RYANAIR BUZ0, CON LA TARJETA : 5489133208122208 EL 2024-09-17 "/>
        <s v="LIQUIDACION DEL CONTRATO 4326161 300 "/>
        <s v="Apple pay: COMPRA EN Hungry Horse, CON LA TARJETA : 5489133210353841 EL 2024-09-17 "/>
        <s v="Apple pay: COMPRA EN Delizie Siciliane, CON LA TARJETA : 5489133210353841 EL 2024-09-17 "/>
        <s v="Apple pay: COMPRA EN THE COMPASS LOUNGE, CON LA TARJETA : 5489133208122208 EL 2024-09-17 "/>
        <s v="COMPRA EN UBER *EATS, CON LA TARJETA : 5489133210353841 EL 2024-09-15 "/>
        <s v="Apple pay: COMPRA EN Cabify ES 2438ch4qRiKP, CON LA TARJETA : 5489133210353841 EL 2024-09-17 "/>
        <s v="Apple pay: COMPRA EN SQ *MOOI PETIT, CON LA TARJETA : 5489133208122208 EL 2024-09-16 "/>
        <s v="BIZUM A FAVOR DE DIEGO JOSE MOLINA GAMERO CONCEPTO: parrillita "/>
        <s v="Apple pay: COMPRA EN AEROP. ADOLFO SUAREZ MADR, CON LA TARJETA : 5489133210353841 EL 2024-09-17 "/>
        <s v="Apple pay: COMPRA EN PRIMARK LA VAGUADA, CON LA TARJETA : 5489133208122208 EL 2024-09-15 "/>
        <s v="Apple pay: COMPRA EN UN BIZCOCHO PARA TEO, CON LA TARJETA : 5489133208122208 EL 2024-09-16 "/>
        <s v="COMPRA EN APPLE.COM/BILL, CON LA TARJETA : 5489133208360204 EL 2024-09-13 "/>
        <s v="Apple pay: COMPRA EN PRIMARK CONDE PENALVER, CON LA TARJETA : 5489133208122208 EL 2024-09-14 "/>
        <s v="Apple pay: COMPRA EN MERCADONA MANUEL MACHADO, CON LA TARJETA : 5489133208122208 EL 2024-09-16 "/>
        <s v="Apple pay: COMPRA EN SUSHI MATAKO, CON LA TARJETA : 5489133208122208 EL 2024-09-15 "/>
        <s v="Apple pay: COMPRA EN TOLEZAMAR, CON LA TARJETA : 5489133210353841 EL 2024-09-15 "/>
        <s v="BIZUM DE JENNY RODRIGUES ALVES CONCEPTO sushi "/>
        <s v="Apple pay: COMPRA EN ALCAMPO S A MORATALAZ, CON LA TARJETA : 5489133210353841 EL 2024-09-14 "/>
        <s v="Apple pay: COMPRA EN MERCADONA MANUEL MACHADO, CON LA TARJETA : 5489133208360204 EL 2024-09-14 "/>
        <s v="Apple pay: COMPRA EN MERCADONA MANUEL MACHADO, CON LA TARJETA : 5489133210353841 EL 2024-09-14 "/>
        <s v="Apple pay: COMPRA EN ALCAMPO S A MORATALAZ, CON LA TARJETA : 5489133208360204 EL 2024-09-13 "/>
        <s v="Apple pay: COMPRA EN MERCADONA MANUEL MACHADO, CON LA TARJETA : 5489133208360204 EL 2024-09-13 "/>
        <s v="Apple pay: COMPRA EN ALCAMPO S A MORATALAZ, CON LA TARJETA : 5489133210353841 EL 2024-09-13 "/>
        <s v="Apple pay: COMPRA EN MCDONALDS-MORATALAZ, CON LA TARJETA : 5489133208122208 EL 2024-09-13 "/>
        <s v="Apple pay: COMPRA EN MERCADONA MANUEL MACHADO, CON LA TARJETA : 5489133208360204 EL 2024-09-12 "/>
        <s v="Apple pay: COMPRA EN ACUARELA, CON LA TARJETA : 5489133210353841 EL 2024-09-12 "/>
        <s v="Apple pay: COMPRA EN FLORIDA TERRAZA, CON LA TARJETA : 5489133210353841 EL 2024-09-12 "/>
        <s v="Apple pay: COMPRA EN CREPES &amp; WAFFLES, CON LA TARJETA : 5489133210353841 EL 2024-09-11 "/>
        <s v="COMPRA EN NETFLIX.COM, CON LA TARJETA : 5489133208360204 EL 2024-09-10 "/>
        <s v="Apple pay: COMPRA EN CREPES &amp; WAFFLES, CON LA TARJETA : 5489133210353841 EL 2024-09-10 "/>
        <s v="DISPOSICION EN CAJERO CON LA TARJETA 5489133208122208, COMISION 0,00, EL 2024-09-10 "/>
        <s v="Apple pay: COMPRA EN PUNTO ENTRE ARROYOS, CON LA TARJETA : 5489133210353841 EL 2024-09-09 "/>
        <s v="COMPRA EN APP CRTM, CON LA TARJETA : 5489133208360204 EL 2024-09-09 "/>
        <s v="Apple pay: COMPRA EN FARMACIA ENTREARROYOS1, CON LA TARJETA : 5489133208122208 EL 2024-09-09 "/>
        <s v="Apple pay: COMPRA EN UN BIZCOCHO PARA TEO, CON LA TARJETA : 5489133208122208 EL 2024-09-09 "/>
        <s v="Apple pay: COMPRA EN DOMINOS PIZZA MORATALAZ, CON LA TARJETA : 5489133210353841 EL 2024-09-08 "/>
        <s v="Apple pay: COMPRA EN ALCAMPO S A MORATALAZ, CON LA TARJETA : 5489133208360204 EL 2024-09-08 "/>
        <s v="Apple pay: COMPRA EN PANISHOP DE LOS VINATEROS, CON LA TARJETA : 5489133208122208 EL 2024-09-08 "/>
        <s v="Apple pay: COMPRA EN KFC VAGUADA, CON LA TARJETA : 5489133210353841 EL 2024-09-07 "/>
        <s v="Apple pay: COMPRA EN IKEA VAGUADA HFB, CON LA TARJETA : 5489133210353841 EL 2024-09-07 "/>
        <s v="Apple pay: COMPRA EN PANISHOP DE LOS VINATEROS, CON LA TARJETA : 5489133208360204 EL 2024-09-06 "/>
        <s v="Apple pay: COMPRA EN ALCAMPO S A MORATALAZ, CON LA TARJETA : 5489133208360204 EL 2024-09-06 "/>
        <s v="Apple pay: COMPRA EN MERCADONA MANUEL MACHADO, CON LA TARJETA : 5489133208360204 EL 2024-09-06 "/>
        <s v="Apple pay: COMPRA EN PANADERIA ORIO, CON LA TARJETA : 5489133210353841 EL 2024-09-05 "/>
        <s v="Apple pay: COMPRA EN PUNTO ENTRE ARROYOS, CON LA TARJETA : 5489133208122208 EL 2024-09-05 "/>
        <s v="COMPRA EN AMAZON* C04WK8ZB5, CON LA TARJETA : 5489133210353841 EL 2024-09-03 "/>
        <s v="Apple pay: COMPRA EN FARMACIA ENTREARROYOS1, CON LA TARJETA : 5489133208122208 EL 2024-09-05 "/>
        <s v="Apple pay: COMPRA EN PRIMAPRIX T111, CON LA TARJETA : 5489133208122208 EL 2024-09-05 "/>
        <s v="Apple pay: COMPRA EN RemittVen, CON LA TARJETA : 5489133210353841 EL 2024-09-02 "/>
        <s v="Apple pay: COMPRA EN Cabify ES 2436qcDOMibd, CON LA TARJETA : 5489133208360204 EL 2024-09-02 "/>
        <s v="Apple pay: COMPRA EN MACDONALD MAGALLANES, CON LA TARJETA : 5489133208122208 EL 2024-09-04 "/>
        <s v="Apple pay: COMPRA EN MANOLO BAKES, CON LA TARJETA : 5489133210353841 EL 2024-09-04 "/>
        <s v="Apple pay: COMPRA EN LOOMISP*Norah Coffe, CON LA TARJETA : 5489133210353841 EL 2024-09-02 "/>
        <s v="Apple pay: COMPRA EN PUNTO ENTRE ARROYOS, CON LA TARJETA : 5489133210353841 EL 2024-09-03 "/>
        <s v="COMPRA EN UBER *EATS, CON LA TARJETA : 5489133210353841 EL 2024-08-29 "/>
        <s v="BIZUM DE MAYELA MARTINA ALVA DE CHIRINOS CONCEPTO Sin concepto "/>
        <s v="Apple pay: COMPRA EN VIENA CAPELLANES ALCALA, CON LA TARJETA : 5489133210353841 EL 2024-09-03 "/>
        <s v="Apple pay: COMPRA EN MCDONALDS-MORATALAZ, CON LA TARJETA : 5489133208122208 EL 2024-09-03 "/>
        <s v="RECIBO SANITAS S A DE SEGUROS Nº RECIBO 0073 0100 755 CGMGQMD REF. MANDATO 800018385362 "/>
        <s v="RECIBO SANITAS S A DE SEGUROS Nº RECIBO 0073 0100 755 CGMGQMC REF. MANDATO 800018385362 "/>
        <s v="TRANSFERENCIA DE PEREZ PANTO NICOLAS, CONCEPTO Gastos del mes "/>
        <s v="Apple pay: COMPRA EN ALCAMPO S A MORATALAZ, CON LA TARJETA : 5489133208122208 EL 2024-09-02 "/>
        <s v="TRANSFERENCIA DE CONCEICAO DE JES AFONSO ALVES FIGUEIRA, CONCEPTO SEGURO PRIMER MES "/>
        <s v="TRANSFERENCIA A FAVOR DE PEREZ PANTO NICOLAS CONCEPTO: Gastos del mes "/>
        <s v="TRANSFERENCIA A FAVOR DE Curiara CONCEPTO: ND387978 "/>
        <s v="TRANSFERENCIA DE E KABEL ESPANA S.L., CONCEPTO PAGO NOMINA AGOSTO 2024 NP "/>
        <s v="Apple pay: COMPRA EN RODILLA SANCHEZ REP DOMIN, CON LA TARJETA : 5489133208122208 EL 2024-09-02 "/>
        <s v="Apple pay: COMPRA EN MISTURA ICECREAM, CON LA TARJETA : 5489133210353841 EL 2024-09-02 "/>
        <s v="Apple pay: COMPRA EN FIVE GUYS SPAIN SL, CON LA TARJETA : 5489133210353841 EL 2024-09-01 "/>
        <s v="BIZUM DE JENNY RODRIGUES ALVES CONCEPTO impuesto para el DNI "/>
        <s v="Apple pay: COMPRA EN ALCAMPO S A MORATALAZ, CON LA TARJETA : 5489133208360204 EL 2024-09-01 "/>
        <s v="Apple pay: COMPRA EN ALCAMPO S A MORATALAZ, CON LA TARJETA : 5489133210353841 EL 2024-08-31 "/>
        <s v="BIZUM DE JENNY RODRIGUES ALVES CONCEPTO almierzo mamá "/>
        <s v="Apple pay: COMPRA EN ALCAMPO S A MORATALAZ, CON LA TARJETA : 5489133208360204 EL 2024-08-30 "/>
        <s v="Apple pay: COMPRA EN VIENA CAPELLANES GOYA, CON LA TARJETA : 5489133208360204 EL 2024-08-30 "/>
        <s v="COMPRA EN APP CRTM, CON LA TARJETA : 5489133208360204 EL 2024-08-30 "/>
        <s v="Apple pay: COMPRA EN PANISHOP DE LOS VINATEROS, CON LA TARJETA : 5489133208122208 EL 2024-08-30 "/>
        <s v="Apple pay: COMPRA EN AB Servicios Selecta E, CON LA TARJETA : 5489133208122208 EL 2024-08-28 "/>
        <s v="RECIBO CAIXABANK PAYMENTS CONSUMER, E.f.c., E Nº RECIBO 0073 0100 755 CGNJJGB REF. MANDATO 202309651"/>
        <s v="RECIBO CAIXABANK PAYMENTS CONSUMER, E.f.c., E Nº RECIBO 0073 0100 755 CGNJHRX REF. MANDATO 202307581"/>
        <s v="Apple pay: COMPRA EN MERCADONA MANUEL MACHADO, CON LA TARJETA : 5489133208360204 EL 2024-08-30 "/>
        <s v="Apple pay: COMPRA EN MCDONALDS-MORATALAZ, CON LA TARJETA : 5489133208122208 EL 2024-08-29 "/>
        <s v="Apple pay: COMPRA EN ALCAMPO S A MORATALAZ, CON LA TARJETA : 5489133208360204 EL 2024-08-29 "/>
        <s v="TRANSFERENCIA DE CONCEICAO DE JES AFONSO ALVES FIGUEIRA, CONCEPTO AIRE ACONDICIONADO "/>
        <s v="COMPRA EN AMAZON* FI9X04R05, CON LA TARJETA : 5489133210353841 EL 2024-08-27 "/>
        <s v="TRANSFERENCIA A FAVOR DE PEREZ PANTO NICOLAS CONCEPTO: Final de mea "/>
        <s v="TRANSFERENCIA DE PEREZ PANTO NICOLAS, CONCEPTO Final de mea "/>
        <s v="Apple pay: COMPRA EN MERCADONA MANUEL MACHADO, CON LA TARJETA : 5489133208360204 EL 2024-08-27 "/>
        <s v="Apple pay: COMPRA EN SQ *NATA ARTESANOS, CON LA TARJETA : 5489133208122208 EL 2024-08-25 "/>
        <s v="Apple pay: COMPRA EN IKEA GOYA FOOD, CON LA TARJETA : 5489133210353841 EL 2024-08-27 "/>
        <s v="Apple pay: COMPRA EN CREPES &amp; WAFFLES, CON LA TARJETA : 5489133208122208 EL 2024-08-26 "/>
        <s v="Apple pay: COMPRA EN SUSHI MATAKO, CON LA TARJETA : 5489133208122208 EL 2024-08-25 "/>
        <s v="Apple pay: COMPRA EN BAR PISCINA MORATALAZ, CON LA TARJETA : 5489133208122208 EL 2024-08-25 "/>
        <s v="Apple pay: COMPRA EN ALCAMPO S A MORATALAZ, CON LA TARJETA : 5489133208360204 EL 2024-08-25 "/>
        <s v="Apple pay: COMPRA EN SPRINGFIELD, CON LA TARJETA : 5489133208122208 EL 2024-08-25 "/>
        <s v="Apple pay: COMPRA EN ACUARELA, CON LA TARJETA : 5489133208122208 EL 2024-08-24 "/>
        <s v="Apple pay: COMPRA EN ALCAMPO S A MORATALAZ, CON LA TARJETA : 5489133208360204 EL 2024-08-24 "/>
        <s v="Apple pay: COMPRA EN MERCADONA MANUEL MACHADO, CON LA TARJETA : 5489133208360204 EL 2024-08-24 "/>
        <s v="COMPRA EN AYTO MADRID DEPORTES, CON LA TARJETA : 5489133208122208 EL 2024-08-24 "/>
        <s v="Apple pay: COMPRA EN ESCOTA, CON LA TARJETA : 5489133208360204 EL 2024-08-23 "/>
        <s v="COMPRA EN DISNEY PLUS, CON LA TARJETA : 5489133208360204 EL 2024-08-21 "/>
        <s v="RECIBO ORANGE ESPAGNE S.A. Nº RECIBO 0073 0100 755 CGLHHPC REF. MANDATO OSP202308KENAN02276921506 "/>
        <s v="Apple pay: COMPRA EN AB Servicios Selecta E, CON LA TARJETA : 5489133208122208 EL 2024-08-21 "/>
        <s v="BIZUM DE GABRIELA GISEL ROSAS MEJIAS CONCEPTO Sin concepto "/>
        <s v="Apple pay: COMPRA EN CREPES &amp; WAFFLES, CON LA TARJETA : 5489133208360204 EL 2024-08-22 "/>
        <s v="Apple pay: COMPRA EN MC DONALD'S VAGUADA, CON LA TARJETA : 5489133208122208 EL 2024-08-22 "/>
        <s v="COMPRA EN OPENAI *CHATGPT SUBSCR, CON LA TARJETA : 5489133208360204 EL 2024-08-20 "/>
        <s v="COMPRA EN AMAZON* CW8M917W5, CON LA TARJETA : 5489133210353841 EL 2024-08-20 "/>
        <s v="Apple pay: COMPRA EN MANOLO BAKES, CON LA TARJETA : 5489133208360204 EL 2024-08-22 "/>
        <s v="Apple pay: COMPRA EN MANOLO BAKES, CON LA TARJETA : 5489133208122208 EL 2024-08-22 "/>
        <s v="Apple pay: COMPRA EN BURGER KING QUEVEDO, CON LA TARJETA : 5489133208360204 EL 2024-08-21 "/>
        <s v="Apple pay: COMPRA EN FARMACIA J LAMBEA DEL YE, CON LA TARJETA : 5489133208360204 EL 2024-08-21 "/>
        <s v="Apple pay: COMPRA EN MANOLO BAKES, CON LA TARJETA : 5489133210353841 EL 2024-08-21 "/>
        <s v="Apple pay: COMPRA EN MACDONALD MAGALLANES, CON LA TARJETA : 5489133210353841 EL 2024-08-21 "/>
        <s v="Apple pay: COMPRA EN MACDONALD MAGALLANES, CON LA TARJETA : 5489133208122208 EL 2024-08-21 "/>
        <s v="Apple pay: COMPRA EN ALCAMPO S A MORATALAZ, CON LA TARJETA : 5489133208360204 EL 2024-08-20 "/>
        <s v="RECIBO ADESLAS MADRID Nº RECIBO 0073 0100 755 CGKWGKY REF. MANDATO 000282618390 "/>
        <s v="Apple pay: COMPRA EN MERCADONA MANUEL MACHADO, CON LA TARJETA : 5489133208360204 EL 2024-08-20 "/>
        <s v="Apple pay: COMPRA EN ALCAMPO S A MORATALAZ, CON LA TARJETA : 5489133208360204 EL 2024-08-19 "/>
        <s v="Apple pay: COMPRA EN Revolut**0164*, CON LA TARJETA : 5489133210353841 EL 2024-08-16 "/>
        <s v="Apple pay: COMPRA EN MANOLO BAKES, CON LA TARJETA : 5489133208122208 EL 2024-08-19 "/>
        <s v="Apple pay: COMPRA EN FIVE GUYS SPAIN S.L., CON LA TARJETA : 5489133208360204 EL 2024-08-18 "/>
        <s v="Apple pay: COMPRA EN IKEA LA GAVIA FOOD, CON LA TARJETA : 5489133208360204 EL 2024-08-18 "/>
        <s v="Apple pay: COMPRA EN ALCAMPO S A MORATALAZ, CON LA TARJETA : 5489133208360204 EL 2024-08-18 "/>
        <s v="Apple pay: COMPRA EN IKEA LA GAVIA HFB, CON LA TARJETA : 5489133208122208 EL 2024-08-18 "/>
        <s v="COMPRA EN DREAMFIT MORATALAZ, CON LA TARJETA : 5489133208122208 EL 2024-08-18 "/>
        <s v="Apple pay: COMPRA EN JUANCHOS BBQ, CON LA TARJETA : 5489133208122208 EL 2024-08-17 "/>
        <s v="Apple pay: COMPRA EN MERCADONA MANUEL MACHADO, CON LA TARJETA : 5489133208360204 EL 2024-08-17 "/>
        <s v="Apple pay: COMPRA EN HELADOS MAISON GLACEE ESP, CON LA TARJETA : 5489133208122208 EL 2024-08-17 "/>
        <s v="Apple pay: COMPRA EN TAXI MARTA LIC 319, CON LA TARJETA : 5489133208360204 EL 2024-08-16 "/>
        <s v="Apple pay: COMPRA EN EL CAFE DEL TREN, CON LA TARJETA : 5489133208360204 EL 2024-08-16 "/>
        <s v="Apple pay: COMPRA EN CORU¥A ESTACION, CON LA TARJETA : 5489133208360204 EL 2024-08-16 "/>
        <s v="COMPRA EN APPLE.COM/BILL, CON LA TARJETA : 5489133208360204 EL 2024-08-13 "/>
        <s v="Apple pay: COMPRA EN O RUEIRO, CON LA TARJETA : 5489133210353841 EL 2024-08-16 "/>
        <s v="Apple pay: COMPRA EN MUSEOS - SAN ANTON, CON LA TARJETA : 5489133210353841 EL 2024-08-16 "/>
        <s v="Apple pay: COMPRA EN LA ESCAPADA, CON LA TARJETA : 5489133210353841 EL 2024-08-16 "/>
        <s v="Apple pay: COMPRA EN NATAS DOURO, CON LA TARJETA : 5489133210353841 EL 2024-08-15 "/>
        <s v="Apple pay: COMPRA EN CALZADOS LOSADA, CON LA TARJETA : 5489133208122208 EL 2024-08-14 "/>
        <s v="Apple pay: COMPRA EN FARMACIA SILVA, CON LA TARJETA : 5489133208122208 EL 2024-08-14 "/>
        <s v="Apple pay: COMPRA EN BAR HELENCA, CON LA TARJETA : 5489133210353841 EL 2024-08-14 "/>
        <s v="Apple pay: COMPRA EN CAFE DEL MAR, CON LA TARJETA : 5489133210353841 EL 2024-08-14 "/>
        <s v="COMPRA EN UBER *EATS, CON LA TARJETA : 5489133210353841 EL 2024-08-10 "/>
        <s v="BIZUM DE FATIMA NAZARETH CHIRINOS ALVA CONCEPTO Bar "/>
        <s v="COMPRA EN NETFLIX.COM, CON LA TARJETA : 5489133208360204 EL 2024-08-10 "/>
        <s v="Apple pay: COMPRA EN BODEGA O BOCOI, S.L., CON LA TARJETA : 5489133210353841 EL 2024-08-13 "/>
        <s v="Apple pay: COMPRA EN PRIMARK CONDE PENALVER, CON LA TARJETA : 5489133210353841 EL 2024-08-10 "/>
        <s v="Apple pay: COMPRA EN NYX*AREASSAU, CON LA TARJETA : 5489133210353841 EL 2024-08-10 "/>
        <s v="Apple pay: COMPRA EN LA EMBAJADA, CON LA TARJETA : 5489133210353841 EL 2024-08-12 "/>
        <s v="BIZUM DE JENNY RODRIGUES ALVES CONCEPTO cena tren "/>
        <s v="COMPRA EN APP CRTM, CON LA TARJETA : 5489133208360204 EL 2024-08-10 "/>
        <s v="Apple pay: COMPRA EN DECATHLON PRINCESA, CON LA TARJETA : 5489133210353841 EL 2024-08-10 "/>
        <s v="Apple pay: COMPRA EN EL CAFE DEL TREN, CON LA TARJETA : 5489133210353841 EL 2024-08-10 "/>
        <s v="Apple pay: COMPRA EN ALCAMPO S A MORATALAZ, CON LA TARJETA : 5489133210353841 EL 2024-08-10 "/>
        <s v="Apple pay: COMPRA EN BRANUELAS FRANQUICIAS SA, CON LA TARJETA : 5489133210353841 EL 2024-08-10 "/>
        <s v="BIZUM DE JENNY RODRIGUES ALVES CONCEPTO cumple "/>
        <s v="Apple pay: COMPRA EN AB Servicios Selecta E, CON LA TARJETA : 5489133208122208 EL 2024-08-07 "/>
        <s v="COMPRA EN APP CRTM, CON LA TARJETA : 5489133208360204 EL 2024-08-09 "/>
        <s v="Apple pay: COMPRA EN MERCADONA MANUEL MACHADO, CON LA TARJETA : 5489133210353841 EL 2024-08-09 "/>
        <s v="Apple pay: COMPRA EN MANOLO BAKES, CON LA TARJETA : 5489133208122208 EL 2024-08-09 "/>
        <s v="Apple pay: COMPRA EN VYTA CLUB, CON LA TARJETA : 5489133210353841 EL 2024-08-07 "/>
        <s v="Apple pay: COMPRA EN AB Servicios Selecta E, CON LA TARJETA : 5489133208122208 EL 2024-08-02 "/>
        <s v="COMPRA EN AMAZON* LH9M14XR5, CON LA TARJETA : 5489133210353841 EL 2024-08-05 "/>
        <s v="Apple pay: COMPRA EN HM Velazquez, CON LA TARJETA : 5489133208122208 EL 2024-08-04 "/>
        <s v="Apple pay: COMPRA EN ALCAMPO S A MORATALAZ, CON LA TARJETA : 5489133208360204 EL 2024-08-06 "/>
        <s v="Apple pay: COMPRA EN REEBOK 3552, CON LA TARJETA : 5489133210353841 EL 2024-08-04 "/>
        <s v="Apple pay: COMPRA EN PRIMARK CONDE PENALVER, CON LA TARJETA : 5489133210353841 EL 2024-08-04 "/>
        <s v="Apple pay: COMPRA EN MERCADONA MANUEL MACHADO, CON LA TARJETA : 5489133208122208 EL 2024-08-06 "/>
        <s v="Apple pay: COMPRA EN ALCAMPO S A MORATALAZ, CON LA TARJETA : 5489133210353841 EL 2024-08-06 "/>
        <s v="TRANSFERENCIA DE PEREZ PANTO NICOLAS, CONCEPTO "/>
        <s v="TRANSFERENCIA A FAVOR DE PEREZ PANTO NICOLAS "/>
        <s v="Apple pay: COMPRA EN DOMINOS PIZZA MORATALAZ, CON LA TARJETA : 5489133210353841 EL 2024-08-05 "/>
        <s v="BIZUM DE JENNY RODRIGUES ALVES CONCEPTO localizador "/>
        <s v="Apple pay: COMPRA EN OZONE BOWLING SUR, CON LA TARJETA : 5489133210353841 EL 2024-08-03 "/>
        <s v="Apple pay: COMPRA EN PRIMOR VAGUADA 2, CON LA TARJETA : 5489133210353841 EL 2024-08-03 "/>
        <s v="Apple pay: COMPRA EN MC DONALD'S VAGUADA, CON LA TARJETA : 5489133210353841 EL 2024-08-03 "/>
        <s v="Apple pay: COMPRA EN METRO DE MADRID S.A., CON LA TARJETA : 5489133208122208 EL 2024-08-03 "/>
        <s v="Apple pay: COMPRA EN DC VAG, CON LA TARJETA : 5489133208122208 EL 2024-08-03 "/>
        <s v="Apple pay: COMPRA EN AB Servicios Selecta E, CON LA TARJETA : 5489133208122208 EL 2024-07-31 "/>
        <s v="Apple pay: COMPRA EN ALCAMPO S A MORATALAZ, CON LA TARJETA : 5489133208360204 EL 2024-08-02 "/>
        <s v="Apple pay: COMPRA EN MERCADONA MANUEL MACHADO, CON LA TARJETA : 5489133208360204 EL 2024-08-02 "/>
        <s v="Apple pay: COMPRA EN KFC MORATALAZ 124, CON LA TARJETA : 5489133208122208 EL 2024-08-02 "/>
        <s v="Apple pay: COMPRA EN OZONE BOWLING SUR, CON LA TARJETA : 5489133208122208 EL 2024-08-01 "/>
        <s v="RECIBO SANITAS S A DE SEGUROS Nº RECIBO 0073 0100 755 CGCHFZR REF. MANDATO 800018385362 "/>
        <s v="RECIBO SANITAS S A DE SEGUROS Nº RECIBO 0073 0100 755 CGDMKKD REF. MANDATO 800018385362 "/>
        <s v="COMPRA EN APPLE STORE #R623, CON LA TARJETA : 5489133210353841 EL 2024-07-29 "/>
        <s v="TRANSFERENCIA DE E KABEL ESPANA S.L., CONCEPTO PAGO NOMINA JULIO 2024 NP "/>
        <s v="Apple pay: COMPRA EN MC DONALD'S VAGUADA, CON LA TARJETA : 5489133210353841 EL 2024-08-01 "/>
        <s v="Apple pay: COMPRA EN MANOLO BAKES, CON LA TARJETA : 5489133208122208 EL 2024-07-31 "/>
        <s v="RECIBO CAIXABANK PAYMENTS CONSUMER, E.f.c., E Nº RECIBO 0073 0100 755 CGDJYRM REF. MANDATO 202307581"/>
        <s v="RECIBO CAIXABANK PAYMENTS CONSUMER, E.f.c., E Nº RECIBO 0073 0100 755 CGDJZGC REF. MANDATO 202309651"/>
        <s v="COMPRA EN AMAZON* 404-7113062-17, CON LA TARJETA : 5489133210353841 EL 2024-07-28 "/>
        <s v="Apple pay: COMPRA EN PUNTO ENTRE ARROYOS, CON LA TARJETA : 5489133208122208 EL 2024-07-30 "/>
        <s v="TRANSFERENCIA A FAVOR DE Nicolás Pérez CONCEPTO: Compra de laptop "/>
        <s v="TRANSFERENCIA DE PAZ RODRIGUEZ CRISTINA, CONCEPTO Compra de laptop "/>
        <s v="Apple pay: COMPRA EN ALCAMPO S A MORATALAZ, CON LA TARJETA : 5489133208122208 EL 2024-07-28 "/>
        <s v="Apple pay: COMPRA EN ROCKADE MADRID, CON LA TARJETA : 5489133208122208 EL 2024-07-28 "/>
        <s v="Apple pay: COMPRA EN MAISON KAYSER RETIRO, CON LA TARJETA : 5489133208122208 EL 2024-07-28 "/>
        <s v="Apple pay: COMPRA EN GALIPAN LA LATINA, CON LA TARJETA : 5489133210353841 EL 2024-07-28 "/>
        <s v="COMPRA EN APP CRTM, CON LA TARJETA : 5489133208360204 EL 2024-07-28 "/>
        <s v="Apple pay: COMPRA EN GALIPAN LA LATINA, CON LA TARJETA : 5489133208122208 EL 2024-07-28 "/>
        <s v="Apple pay: COMPRA EN ALCAMPO S A MORATALAZ, CON LA TARJETA : 5489133208360204 EL 2024-07-27 "/>
        <s v="Apple pay: COMPRA EN MERCADONA MANUEL MACHADO, CON LA TARJETA : 5489133208360204 EL 2024-07-27 "/>
        <s v="Apple pay: COMPRA EN MATAKO, CON LA TARJETA : 5489133208122208 EL 2024-07-26 "/>
        <s v="COMPRA EN UBER *EATS, CON LA TARJETA : 5489133208360204 EL 2024-07-23 "/>
        <s v="BIZUM DE CRISTINA PAZ RODRIGUEZ CONCEPTO regalo cumple "/>
        <s v="TRANSFERENCIA A FAVOR DE PEREZ PANTO NICOLAS CONCEPTO: Regalo "/>
        <s v="COMPRA EN SSR CASTELLO-GOYA., CON LA TARJETA : 5489133208360204 EL 2024-07-26 "/>
        <s v="TRANSFERENCIA DE PEREZ PANTO NICOLAS, CONCEPTO Regalo "/>
        <s v="BIZUM A FAVOR DE NICOLAS PEREZ PANTO CONCEPTO: regalo cumple "/>
        <s v="Apple pay: COMPRA EN CITYPLAY, CON LA TARJETA : 5489133208122208 EL 2024-07-25 "/>
        <s v="Apple pay: COMPRA EN ACUARELA, CON LA TARJETA : 5489133208122208 EL 2024-07-25 "/>
        <s v="Apple pay: COMPRA EN PALACIO, CON LA TARJETA : 5489133208122208 EL 2024-07-25 "/>
        <s v="Apple pay: COMPRA EN HIPERBAZAR, CON LA TARJETA : 5489133208122208 EL 2024-07-25 "/>
        <s v="COMPRA EN AMAZON* 404-6209257-20, CON LA TARJETA : 5489133210353841 EL 2024-07-23 "/>
        <s v="Apple pay: COMPRA EN CASA DANI, CON LA TARJETA : 5489133208122208 EL 2024-07-24 "/>
        <s v="Apple pay: COMPRA EN RYANAIR BUZ0, CON LA TARJETA : 5489133208122208 EL 2024-07-21 "/>
        <s v="Apple pay: COMPRA EN ALCAMPO S A MORATALAZ, CON LA TARJETA : 5489133208122208 EL 2024-07-24 "/>
        <s v="Apple pay: COMPRA EN MANOLO BAKES, CON LA TARJETA : 5489133208122208 EL 2024-07-23 "/>
        <s v="Apple pay: COMPRA EN Hotel at Booking.com, CON LA TARJETA : 5489133208122208 EL 2024-07-21 "/>
        <s v="RECIBO ORANGE ESPAGNE S.A. Nº RECIBO 0073 0100 755 CGBPFXJ REF. MANDATO OSP202308KENAN02276921506 "/>
        <s v="Apple pay: COMPRA EN FARMACIA ENTREARROYOS1, CON LA TARJETA : 5489133208122208 EL 2024-07-22 "/>
        <s v="RECIBO TOTALENERGIES CLIENTESSAU Nº RECIBO 0073 0100 755 CGBLTWG REF. MANDATO NCESIGS241020230000000"/>
        <s v="TRANSFERENCIA A FAVOR DE PEREZ PANTO NICOLAS CONCEPTO: Lámpara del baño "/>
        <s v="TRANSFERENCIA A FAVOR DE PEREZ PANTO NICOLAS CONCEPTO: Cerelac "/>
        <s v="COMPRA EN OPENAI *CHATGPT SUBSCR, CON LA TARJETA : 5489133208360204 EL 2024-07-20 "/>
        <s v="TRANSFERENCIA DE PEREZ PANTO NICOLAS, CONCEPTO Cerelac "/>
        <s v="TRANSFERENCIA DE PEREZ PANTO NICOLAS, CONCEPTO Lámpara del baño "/>
        <s v="BIZUM DE JENNY RODRIGUES ALVES CONCEPTO alcampo almuerzo "/>
        <s v="Apple pay: COMPRA EN ALCAMPO S A MORATALAZ, CON LA TARJETA : 5489133208122208 EL 2024-07-21 "/>
        <s v="Apple pay: COMPRA EN LA MALLORQUINA VELAZQUEZ, CON LA TARJETA : 5489133208122208 EL 2024-07-21 "/>
        <s v="BIZUM DE JENNY RODRIGUES ALVES CONCEPTO ropa "/>
        <s v="Apple pay: COMPRA EN ALCAMPO S A MORATALAZ, CON LA TARJETA : 5489133208360204 EL 2024-07-21 "/>
        <s v="Apple pay: COMPRA EN GLOBAL MINT FACTORY SL, CON LA TARJETA : 5489133208122208 EL 2024-07-20 "/>
        <s v="Apple pay: COMPRA EN OZONE BOWLING SUR, CON LA TARJETA : 5489133208122208 EL 2024-07-20 "/>
        <s v="Apple pay: COMPRA EN RODILLA SANCHEZ S L, CON LA TARJETA : 5489133208122208 EL 2024-07-20 "/>
        <s v="Apple pay: COMPRA EN REDONDEO SOLIDARIO, CON LA TARJETA : 5489133208122208 EL 2024-07-20 "/>
        <s v="COMPRA EN EL CORTE INGLES SPORTOWN, CON LA TARJETA : 5489133208122208 EL 2024-07-20 "/>
        <s v="Apple pay: COMPRA EN SPRINGFIELD WOMEN, CON LA TARJETA : 5489133208122208 EL 2024-07-20 "/>
        <s v="ABONO EN LA TARJETA 5489133210353841 EL 2024-07-20 "/>
        <s v="Apple pay: COMPRA EN MERCADONA MANUEL MACHADO, CON LA TARJETA : 5489133208360204 EL 2024-07-20 "/>
        <s v="Apple pay: COMPRA EN TEA SHOP VAGUADA, CON LA TARJETA : 5489133208122208 EL 2024-07-20 "/>
        <s v="Apple pay: COMPRA EN MERCADONA MANUEL MACHADO, CON LA TARJETA : 5489133208122208 EL 2024-07-19 "/>
        <s v="Apple pay: COMPRA EN EVOMANT,SLU, CON LA TARJETA : 5489133208360204 EL 2024-07-19 "/>
        <s v="Apple pay: COMPRA EN ALCAMPO S A MORATALAZ, CON LA TARJETA : 5489133208122208 EL 2024-07-19 "/>
        <s v="Apple pay: COMPRA EN MANOLO BAKES, CON LA TARJETA : 5489133208122208 EL 2024-07-18 "/>
        <s v="COMPRA EN AMAZON* 404-4806992-45, CON LA TARJETA : 5489133210353841 EL 2024-07-15 "/>
        <s v="COMPRA EN AMAZON* 404-9727928-05, CON LA TARJETA : 5489133210353841 EL 2024-07-15 "/>
        <s v="Apple pay: COMPRA EN MACDONALD MAGALLANES, CON LA TARJETA : 5489133208122208 EL 2024-07-17 "/>
        <s v="BIZUM DE JUAN DEL MORAL CHACIN CONCEPTO Empanaditas "/>
        <s v="Apple pay: COMPRA EN PUNTO ENTRE ARROYOS, CON LA TARJETA : 5489133210353841 EL 2024-07-16 "/>
        <s v="COMPRA EN APPLE.COM/BILL, CON LA TARJETA : 5489133208360204 EL 2024-07-13 "/>
        <s v="COMPRA EN UBER *TRIP, CON LA TARJETA : 5489133208360204 EL 2024-07-12 "/>
        <s v="Apple pay: COMPRA EN ALCAMPO S A MORATALAZ, CON LA TARJETA : 5489133208360204 EL 2024-07-16 "/>
        <s v="Apple pay: COMPRA EN PUNTO ENTRE ARROYOS, CON LA TARJETA : 5489133210353841 EL 2024-07-15 "/>
        <s v="Apple pay: COMPRA EN PANADERIA ORIO, CON LA TARJETA : 5489133208122208 EL 2024-07-15 "/>
        <s v="Apple pay: COMPRA EN MANOLO BAKES, CON LA TARJETA : 5489133208122208 EL 2024-07-15 "/>
        <s v="Apple pay: COMPRA EN FABORIT PRINCIPE DE VERGA, CON LA TARJETA : 5489133208122208 EL 2024-07-15 "/>
        <s v="BIZUM DE JENNY RODRIGUES ALVES CONCEPTO cable "/>
        <s v="Apple pay: COMPRA EN PANADERIA VINATEROS, CON LA TARJETA : 5489133210353841 EL 2024-07-15 "/>
        <s v="Apple pay: COMPRA EN MCDONALDS FUENCARRAL GLOR, CON LA TARJETA : 5489133210353841 EL 2024-07-14 "/>
        <s v="Apple pay: COMPRA EN CREPES &amp; WAFFLES, CON LA TARJETA : 5489133210353841 EL 2024-07-14 "/>
        <s v="Apple pay: COMPRA EN METRO DE MADRID S.A., CON LA TARJETA : 5489133210353841 EL 2024-07-14 "/>
        <s v="Apple pay: COMPRA EN EMPRESA MUNICIPAL EMT, CON LA TARJETA : 5489133210353841 EL 2024-07-14 "/>
        <s v="COMPRA EN EL CORTE INGLES-DEPARTAM., CON LA TARJETA : 5489133210353841 EL 2024-07-14 "/>
        <s v="Apple pay: COMPRA EN ALCAMPO S A MORATALAZ, CON LA TARJETA : 5489133210353841 EL 2024-07-13 "/>
        <s v="Apple pay: COMPRA EN ALCAMPO S A MORATALAZ, CON LA TARJETA : 5489133208360204 EL 2024-07-13 "/>
        <s v="Apple pay: COMPRA EN PANISHOP DE LOS VINATEROS, CON LA TARJETA : 5489133208360204 EL 2024-07-13 "/>
        <s v="Apple pay: COMPRA EN MERCADONA MANUEL MACHADO, CON LA TARJETA : 5489133208360204 EL 2024-07-13 "/>
        <s v="Apple pay: COMPRA EN CASA DANI TERRAZA, CON LA TARJETA : 5489133210353841 EL 2024-07-12 "/>
        <s v="Apple pay: COMPRA EN MERCADONA MANUEL MACHADO, CON LA TARJETA : 5489133210353841 EL 2024-07-12 "/>
        <s v="Apple pay: COMPRA EN STARBUCKS REINA SOFIA, CON LA TARJETA : 5489133208122208 EL 2024-07-11 "/>
        <s v="COMPRA EN Netflix.com, CON LA TARJETA : 5489133208360204 EL 2024-07-10 "/>
        <s v="RECIBO UNIVERSIDAD NEBRIJA Nº RECIBO 0073 0100 755 CFYQVKP REF. MANDATO UNNEACA0021984800039925 "/>
        <s v="Apple pay: COMPRA EN MERCADONA MANUEL MACHADO, CON LA TARJETA : 5489133210353841 EL 2024-07-10 "/>
        <s v="Apple pay: COMPRA EN MCDONALDS-MORATALAZ, CON LA TARJETA : 5489133208122208 EL 2024-07-10 "/>
        <s v="COMPRA EN APP CRTM, CON LA TARJETA : 5489133208360204 EL 2024-07-09 "/>
        <s v="REGULARIZACION COMPRA EN , CON LA TARJETA : 5489133208360204 EL 2024-07-09 "/>
        <s v="COMPRA EN SELECTA ESPA#A, CON LA TARJETA : 5489133208122208 EL 2024-07-08 "/>
        <s v="Apple pay: COMPRA EN ACUARELA, CON LA TARJETA : 5489133210353841 EL 2024-07-08 "/>
        <s v="Apple pay: COMPRA EN CREPES &amp; WAFFLES, CON LA TARJETA : 5489133210353841 EL 2024-07-07 "/>
        <s v="Apple pay: COMPRA EN ALDI CUATRO CAMINOS, CON LA TARJETA : 5489133210353841 EL 2024-07-07 "/>
        <s v="Apple pay: COMPRA EN PANISHOP DE LOS VINATEROS, CON LA TARJETA : 5489133208360204 EL 2024-07-07 "/>
        <s v="Apple pay: COMPRA EN SANTA GLORIA RAIMUNDO, CON LA TARJETA : 5489133210353841 EL 2024-07-07 "/>
        <s v="Apple pay: COMPRA EN SPOOK KITCHEN, CON LA TARJETA : 5489133210353841 EL 2024-07-06 "/>
        <s v="Apple pay: COMPRA EN CREPES &amp; WAFFLES, CON LA TARJETA : 5489133210353841 EL 2024-07-06 "/>
        <s v="Apple pay: COMPRA EN ALCAMPO S A MORATALAZ, CON LA TARJETA : 5489133208360204 EL 2024-07-06 "/>
        <s v="Apple pay: COMPRA EN ALCAMPO S A MORATALAZ, CON LA TARJETA : 5489133210353841 EL 2024-07-06 "/>
        <s v="COMPRA EN EL CORTE INGLES-DEPARTAM., CON LA TARJETA : 5489133210353841 EL 2024-07-06 "/>
        <s v="Apple pay: COMPRA EN MERCADONA MANUEL MACHADO, CON LA TARJETA : 5489133208360204 EL 2024-07-06 "/>
        <s v="Apple pay: COMPRA EN HONG KONG CITY, CON LA TARJETA : 5489133210353841 EL 2024-07-05 "/>
        <s v="Apple pay: COMPRA EN MAISON KAYSER - PRINCESA, CON LA TARJETA : 5489133210353841 EL 2024-07-05 "/>
        <s v="COMPRA EN PANISHOP DE LOS VINATEROS, CON LA TARJETA : 5489133208360204 EL 2024-07-05 "/>
        <s v="Apple pay: COMPRA EN MCDONALDS GOYA, CON LA TARJETA : 5489133208122208 EL 2024-07-04 "/>
        <s v="Apple pay: COMPRA EN ALCAMPO S A MORATALAZ, CON LA TARJETA : 5489133210353841 EL 2024-07-04 "/>
        <s v="Apple pay: COMPRA EN SPRINGFIELD, CON LA TARJETA : 5489133210353841 EL 2024-07-04 "/>
        <s v="COMPRA EN AMAZON* 404-8461564-68, CON LA TARJETA : 5489133210353841 EL 2024-07-01 "/>
        <s v="COMPRA EN AYTO MADRID DEPORTES, CON LA TARJETA : 5489133208122208 EL 2024-07-03 "/>
        <s v="Apple pay: COMPRA EN KFC MORATALAZ 124, CON LA TARJETA : 5489133208122208 EL 2024-07-03 "/>
        <s v="TRANSFERENCIA DE PEREZ PANTO NICOLAS, CONCEPTO Pagos del mes (y pr?ximo mes) "/>
        <s v="TRANSFERENCIA A FAVOR DE PEREZ PANTO NICOLAS CONCEPTO: Pagos del mes (y pr?ximo mes) "/>
        <s v="COMPRA EN UBER *EATS, CON LA TARJETA : 5489133208360204 EL 2024-06-29 "/>
        <s v="COMPRA EN UBER *EATS, CON LA TARJETA : 5489133208360204 EL 2024-06-30 "/>
        <s v="TRANSFERENCIA DE JENNY RODRIGUES ALVES, CONCEPTO PASAJE "/>
        <s v="TRANSFERENCIA DE CONCEICAO DE JES AFONSO ALVES FIGUEIRA, CONCEPTO PASAJE "/>
        <s v="Apple pay: COMPRA EN ALCAMPO S A MORATALAZ, CON LA TARJETA : 5489133210353841 EL 2024-07-02 "/>
        <s v="TRANSFERENCIA A FAVOR DE Jes?s Gonzalez CONCEPTO: Alquiler julio 2024 "/>
        <s v="TRANSFERENCIA A FAVOR DE Nicol?s P?rez CONCEPTO: Alimentaci?n "/>
        <s v="RECIBO CAIXABANK PAYMENTS CONSUMER, E.f.c., E N? RECIBO 0073 0100 755 CFTKXSK REF. MANDATO 202307581"/>
        <s v="RECIBO CAIXABANK PAYMENTS CONSUMER, E.f.c., E N? RECIBO 0073 0100 755 CFTKYHY REF. MANDATO 202309651"/>
        <s v="Apple pay: COMPRA EN ALCAMPO S A MORATALAZ, CON LA TARJETA : 5489133208122208 EL 2024-07-01 "/>
        <s v="RECIBO SANITAS S A DE SEGUROS N? RECIBO 0073 0100 755 CFSSRFF REF. MANDATO 800018385362 "/>
        <s v="RECIBO SANITAS S A DE SEGUROS N? RECIBO 0073 0100 755 CFTDWQJ REF. MANDATO 800018385362 "/>
        <s v="Apple pay: COMPRA EN ALCAMPO S A MORATALAZ, CON LA TARJETA : 5489133208360204 EL 2024-07-01 "/>
        <s v="TRANSFERENCIA DE PAZ RODRIGUEZ CRISTINA, CONCEPTO Alimentaci?n "/>
        <s v="Apple pay: COMPRA EN OUIGO ESPANA, CON LA TARJETA : 5489133210353841 EL 2024-06-26 "/>
        <s v="TRANSFERENCIA DE E KABEL ESPANA S.L., CONCEPTO PAGO NOMINA NP JUNIO 2024 "/>
        <s v="Apple pay: COMPRA EN MATAKO, CON LA TARJETA : 5489133208122208 EL 2024-06-30 "/>
        <s v="COMPRA EN RENFE VIAJEROS APP, CON LA TARJETA : 5489133208122208 EL 2024-06-30 "/>
        <s v="COMPRA EN APP CRTM, CON LA TARJETA : 5489133208360204 EL 2024-06-30 "/>
        <s v="Apple pay: COMPRA EN IKEA GOYA HFB, CON LA TARJETA : 5489133210353841 EL 2024-06-30 "/>
        <s v="Apple pay: COMPRA EN IKEA GOYA FOOD, CON LA TARJETA : 5489133210353841 EL 2024-06-30 "/>
        <s v="Apple pay: COMPRA EN CINES RENOIR RETIRO, CON LA TARJETA : 5489133210353841 EL 2024-06-29 "/>
        <s v="Apple pay: COMPRA EN RODILLA SANCHEZ, CON LA TARJETA : 5489133210353841 EL 2024-06-29 "/>
        <s v="Apple pay: COMPRA EN CINE RENOIR RETIRO, CON LA TARJETA : 5489133210353841 EL 2024-06-29 "/>
        <s v="COMPRA EN ALCAMPO S A MORATALAZ, CON LA TARJETA : 5489133208360204 EL 2024-06-29 "/>
        <s v="Apple pay: COMPRA EN MERCADONA MANUEL MACHADO, CON LA TARJETA : 5489133208360204 EL 2024-06-29 "/>
        <s v="Apple pay: COMPRA EN MERCADONA MANUEL MACHADO, CON LA TARJETA : 5489133208360204 EL 2024-06-28 "/>
        <s v="Apple pay: COMPRA EN C.C. MORATALAZ, CON LA TARJETA : 5489133208122208 EL 2024-06-27 "/>
        <s v="Apple pay: COMPRA EN ALCAMPO S A MORATALAZ, CON LA TARJETA : 5489133208122208 EL 2024-06-27 "/>
        <s v="Apple pay: COMPRA EN FARMACIA ENTREARROYOS1, CON LA TARJETA : 5489133208122208 EL 2024-06-26 "/>
        <s v="COMPRA EN QGAT COFEE AND LUNCH, CON LA TARJETA : 5489133210353841 EL 2024-06-26 "/>
        <s v="BIZUM DE CRISTINA PAZ RODRIGUEZ CONCEPTO comidas "/>
        <s v="TRANSFERENCIA DE CONCEICAO DE JES AFONSO ALVES FIGUEIRA, CONCEPTO COMIDA "/>
        <s v="Apple pay: COMPRA EN QGAT COFFE LUNCH SL, CON LA TARJETA : 5489133210353841 EL 2024-06-25 "/>
        <s v="Apple pay: COMPRA EN QGAT COFEE AND LUNCH, CON LA TARJETA : 5489133210353841 EL 2024-06-25 "/>
        <s v="Apple pay: COMPRA EN EL CAFE DEL TREN, CON LA TARJETA : 5489133210353841 EL 2024-06-25 "/>
        <s v="BIZUM A FAVOR DE NICOLAS PEREZ PANTO CONCEPTO: comidas "/>
        <s v="Apple pay: COMPRA EN ACUARELA, CON LA TARJETA : 5489133210353841 EL 2024-06-24 "/>
        <s v="COMPRA EN OPENAI *CHATGPT SUBSCR, CON LA TARJETA : 5489133208360204 EL 2024-06-20 "/>
        <s v="Apple pay: COMPRA EN ALIMENTACION, CON LA TARJETA : 5489133210353841 EL 2024-06-24 "/>
        <s v="Apple pay: COMPRA EN MANOLO BAKES, CON LA TARJETA : 5489133210353841 EL 2024-06-24 "/>
        <s v="Apple pay: COMPRA EN BOMBON BOSS LA VAGUADA, CON LA TARJETA : 5489133210353841 EL 2024-06-23 "/>
        <s v="Apple pay: COMPRA EN ALCAMPO S A MORATALAZ, CON LA TARJETA : 5489133210353841 EL 2024-06-23 "/>
        <s v="Apple pay: COMPRA EN DECATHLON CITY LA VAGUADA, CON LA TARJETA : 5489133208122208 EL 2024-06-23 "/>
        <s v="Apple pay: COMPRA EN SPRINGFIELD WOMEN, CON LA TARJETA : 5489133208122208 EL 2024-06-23 "/>
        <s v="Apple pay: COMPRA EN CIBER LOCUTORIO VINATEROS, CON LA TARJETA : 5489133210353841 EL 2024-06-23 "/>
        <s v="Apple pay: COMPRA EN ALCAMPO S A MORATALAZ, CON LA TARJETA : 5489133208360204 EL 2024-06-22 "/>
        <s v="Apple pay: COMPRA EN MERCADONA MANUEL MACHADO, CON LA TARJETA : 5489133208360204 EL 2024-06-22 "/>
        <s v="Apple pay: COMPRA EN DEL CACHO GIL ENTRETENIMI, CON LA TARJETA : 5489133210353841 EL 2024-06-21 "/>
        <s v="Apple pay: COMPRA EN GALIPAN, CON LA TARJETA : 5489133210353841 EL 2024-06-21 "/>
        <s v="RECIBO ORANGE ESPAGNE S.A. N? RECIBO 0073 0100 755 CFQYXSH REF. MANDATO OSP202308KENAN02276921506 "/>
        <s v="Apple pay: COMPRA EN AB Servicios Selecta E, CON LA TARJETA : 5489133210353841 EL 2024-06-18 "/>
        <s v="Apple pay: COMPRA EN Cabify ES, CON LA TARJETA : 5489133208122208 EL 2024-06-18 "/>
        <s v="Apple pay: COMPRA EN MERCADONA MANUEL MACHADO, CON LA TARJETA : 5489133208360204 EL 2024-06-19 "/>
        <s v="Apple pay: COMPRA EN ACUARELA, CON LA TARJETA : 5489133210353841 EL 2024-06-18 "/>
        <s v="Apple pay: COMPRA EN STARBUCKS CC JUAN BRAVO, CON LA TARJETA : 5489133210353841 EL 2024-06-17 "/>
        <s v="Apple pay: COMPRA EN Cabify ES, CON LA TARJETA : 5489133208122208 EL 2024-06-15 "/>
        <s v="COMPRA EN APPLE.COM/BILL, CON LA TARJETA : 5489133208360204 EL 2024-06-13 "/>
        <s v="Apple pay: COMPRA EN CARBON NEGRO, CON LA TARJETA : 5489133210353841 EL 2024-06-16 "/>
        <s v="Apple pay: COMPRA EN PUNTO ENTRE ARROYOS, CON LA TARJETA : 5489133210353841 EL 2024-06-16 "/>
        <s v="Apple pay: COMPRA EN PANADERIA VINATEROS, CON LA TARJETA : 5489133210353841 EL 2024-06-16 "/>
        <s v="Apple pay: COMPRA EN HELADOS MAISON GLACEE ESP, CON LA TARJETA : 5489133210353841 EL 2024-06-16 "/>
        <s v="REGULARIZACION Apple pay: COMPRA EN , CON LA TARJETA : 5489133210353841 EL 2024-06-16 "/>
        <s v="Apple pay: COMPRA EN GESTION DE TRIBUTOS, CON LA TARJETA : 5489133210353841 EL 2024-06-16 "/>
        <s v="Apple pay: COMPRA EN LICENCIA N? 2335, CON LA TARJETA : 5489133208122208 EL 2024-06-15 "/>
        <s v="Apple pay: COMPRA EN ALCAMPO S A MORATALAZ, CON LA TARJETA : 5489133208360204 EL 2024-06-15 "/>
        <s v="Apple pay: COMPRA EN MERCADONA MANUEL MACHADO, CON LA TARJETA : 5489133208360204 EL 2024-06-15 "/>
        <s v="Apple pay: COMPRA EN KFC MORATALAZ 124, CON LA TARJETA : 5489133210353841 EL 2024-06-14 "/>
        <s v="Apple pay: COMPRA EN MCDONALDS-MORATALAZ, CON LA TARJETA : 5489133210353841 EL 2024-06-14 "/>
        <s v="Apple pay: COMPRA EN ALCAMPO S A MORATALAZ, CON LA TARJETA : 5489133208360204 EL 2024-06-14 "/>
        <s v="Apple pay: COMPRA EN SPACE RETIRO., CON LA TARJETA : 5489133210353841 EL 2024-06-13 "/>
        <s v="Apple pay: COMPRA EN MERCADONA MANUEL MACHADO, CON LA TARJETA : 5489133208360204 EL 2024-06-13 "/>
        <s v="Apple pay: COMPRA EN WORKCAFE, CON LA TARJETA : 5489133210353841 EL 2024-06-12 "/>
        <s v="Apple pay: COMPRA EN MACDONALD MAGALLANES, CON LA TARJETA : 5489133208122208 EL 2024-06-12 "/>
        <s v="Apple pay: COMPRA EN PUNTO ENTRE ARROYOS, CON LA TARJETA : 5489133210353841 EL 2024-06-11 "/>
        <s v="RECIBO UNIVERSIDAD NEBRIJA N? RECIBO 0073 0100 755 CFPJDQN REF. MANDATO UNNEACA0021984800039925 "/>
        <s v="COMPRA EN Netflix.com, CON LA TARJETA : 5489133208360204 EL 2024-06-10 "/>
        <s v="Apple pay: COMPRA EN PRIMARK CONDE PENALVER, CON LA TARJETA : 5489133208122208 EL 2024-06-06 "/>
        <s v="Apple pay: COMPRA EN KFC ATOCHA, CON LA TARJETA : 5489133210353841 EL 2024-06-09 "/>
        <s v="COMPRA EN APP CRTM, CON LA TARJETA : 5489133208360204 EL 2024-06-09 "/>
        <s v="Apple pay: COMPRA EN ALCAMPO S A MORATALAZ, CON LA TARJETA : 5489133208360204 EL 2024-06-09 "/>
        <s v="Apple pay: COMPRA EN ALCAMPO S A MORATALAZ, CON LA TARJETA : 5489133210353841 EL 2024-06-08 "/>
        <s v="Apple pay: COMPRA EN ALCAMPO S A MORATALAZ, CON LA TARJETA : 5489133208360204 EL 2024-06-08 "/>
        <s v="Apple pay: COMPRA EN VALESSIA FOODS, CON LA TARJETA : 5489133208360204 EL 2024-06-08 "/>
        <s v="Apple pay: COMPRA EN Revolut**6925*, CON LA TARJETA : 5489133208360204 EL 2024-06-05 "/>
        <s v="Apple pay: COMPRA EN ALCAMPO S A MORATALAZ, CON LA TARJETA : 5489133208360204 EL 2024-06-07 "/>
        <s v="COMPRA EN AMAZON* 404-8530944-80, CON LA TARJETA : 5489133210353841 EL 2024-06-05 "/>
        <s v="COMPRA EN AMAZON MED* D01-591660, CON LA TARJETA : 5489133210353841 EL 2024-06-05 "/>
        <s v="Apple pay: COMPRA EN MNE*95018762Moneynet_S, CON LA TARJETA : 5489133210353841 EL 2024-06-05 "/>
        <s v="Apple pay: COMPRA EN MERCADONA MANUEL MACHADO, CON LA TARJETA : 5489133208360204 EL 2024-06-07 "/>
        <s v="Apple pay: COMPRA EN PUNTO ENTRE ARROYOS, CON LA TARJETA : 5489133210353841 EL 2024-06-06 "/>
        <s v="Apple pay: COMPRA EN MCDONALDS GOYA, CON LA TARJETA : 5489133208122208 EL 2024-06-06 "/>
        <s v="Apple pay: COMPRA EN MNE*95018762Moneynet_S, CON LA TARJETA : 5489133210353841 EL 2024-06-04 "/>
        <s v="Apple pay: COMPRA EN ARAMARK 4X CAF CAMPUS PRI, CON LA TARJETA : 5489133210353841 EL 2024-06-06 "/>
        <s v="Apple pay: COMPRA EN GESTION DE MAQUINAS, CON LA TARJETA : 5489133210353841 EL 2024-06-06 "/>
        <s v="Apple pay: COMPRA EN ALLIANCE VENDING, CON LA TARJETA : 5489133210353841 EL 2024-06-06 "/>
        <s v="Apple pay: COMPRA EN PUNTO ENTRE ARROYOS, CON LA TARJETA : 5489133210353841 EL 2024-06-05 "/>
        <s v="TRANSFERENCIA DE PEREZ PANTO NICOLAS, CONCEPTO Mes "/>
        <s v="Apple pay: COMPRA EN ARAMARK 4X CAF CAMPUS PRI, CON LA TARJETA : 5489133210353841 EL 2024-06-05 "/>
        <s v="TRANSFERENCIA A FAVOR DE PEREZ PANTO NICOLAS CONCEPTO: Mes "/>
        <s v="COMPRA EN ARAMARK 4X CAF CAMPUS PRI, CON LA TARJETA : 5489133210353841 EL 2024-06-05 "/>
        <s v="Apple pay: COMPRA EN MERCADONA MANUEL MACHADO, CON LA TARJETA : 5489133208360204 EL 2024-06-05 "/>
        <s v="Apple pay: COMPRA EN BURGER KING QUEVEDO, CON LA TARJETA : 5489133208122208 EL 2024-06-05 "/>
        <s v="Apple pay: COMPRA EN ALLIANCE VENDING, CON LA TARJETA : 5489133210353841 EL 2024-06-05 "/>
        <s v="REGULARIZACION Apple pay: COMPRA EN , CON LA TARJETA : 5489133210353841 EL 2024-06-05 "/>
        <s v="Apple pay: COMPRA EN PANISHOP DE LOS VINATEROS, CON LA TARJETA : 5489133208360204 EL 2024-06-04 "/>
        <s v="Apple pay: COMPRA EN ALCAMPO S A MORATALAZ, CON LA TARJETA : 5489133208360204 EL 2024-06-04 "/>
        <s v="Apple pay: COMPRA EN STARBUCKS PRINCESA 40 MAD, CON LA TARJETA : 5489133210353841 EL 2024-06-04 "/>
        <s v="Apple pay: COMPRA EN ALLIANCE VENDING, CON LA TARJETA : 5489133210353841 EL 2024-06-04 "/>
        <s v="Apple pay: COMPRA EN ALCAMPO S A MORATALAZ, CON LA TARJETA : 5489133210353841 EL 2024-06-04 "/>
        <s v="BIZUM A FAVOR DE VERONICA ELISA BARRIOS REINA CONCEPTO: entradas a Borjas "/>
        <s v="COMPRA EN UBER *EATS, CON LA TARJETA : 5489133208360204 EL 2024-05-31 "/>
        <s v="Apple pay: COMPRA EN MANOLO BAKES, CON LA TARJETA : 5489133208122208 EL 2024-06-03 "/>
        <s v="RECIBO SANITAS S A DE SEGUROS N? RECIBO 0073 0100 755 CFJZFKC REF. MANDATO 800018385362 "/>
        <s v="RECIBO SANITAS S A DE SEGUROS N? RECIBO 0073 0100 755 CFJZFKD REF. MANDATO 800018385362 "/>
        <s v="RECIBO TOTALENERGIES CLIENTESSAU N? RECIBO 0073 0100 755 CFLKGSF REF. MANDATO NCESIGS241020230000000"/>
        <s v="COMPRA EN AMAZON MED* D01-392904, CON LA TARJETA : 5489133210353841 EL 2024-05-31 "/>
        <s v="Apple pay: COMPRA EN MERCADONA MANUEL MACHADO, CON LA TARJETA : 5489133208360204 EL 2024-06-03 "/>
        <s v="TRANSFERENCIA DE E KABEL ESPANA S.L., CONCEPTO PAGO NOMINA NP MAYO 2024 "/>
        <s v="BIZUM DE JUAN DEL MORAL CHACIN CONCEPTO Manolitos "/>
        <s v="Apple pay: COMPRA EN BAR MIRADOR ROSALEDA, CON LA TARJETA : 5489133208122208 EL 2024-06-02 "/>
        <s v="Apple pay: COMPRA EN PUNTO ENTRE ARROYOS, CON LA TARJETA : 5489133208122208 EL 2024-06-01 "/>
        <s v="Apple pay: COMPRA EN LA CASA DE LAS AZOTEAS, CON LA TARJETA : 5489133208122208 EL 2024-06-01 "/>
        <s v="TRANSFERENCIA A FAVOR DE Jes?s Gonzalez CONCEPTO: Alquiler "/>
        <s v="COMPRA EN APP CRTM, CON LA TARJETA : 5489133208360204 EL 2024-06-01 "/>
        <s v="BIZUM DE RICARDO PAZ RODRIGUEZ CONCEPTO atun "/>
        <s v="Apple pay: COMPRA EN MERCADONA MANUEL MACHADO, CON LA TARJETA : 5489133208360204 EL 2024-05-31 "/>
        <s v="RECIBO CAIXABANK PAYMENTS CONSUMER, E.f.c., E N? RECIBO 0073 0100 755 CFJNYDG REF. MANDATO 202307581"/>
        <s v="RECIBO CAIXABANK PAYMENTS CONSUMER, E.f.c., E N? RECIBO 0073 0100 755 CFJNYTK REF. MANDATO 202309651"/>
        <s v="Apple pay: COMPRA EN PRIMARK CONDE PENALVER, CON LA TARJETA : 5489133208122208 EL 2024-05-26 "/>
        <s v="COMPRA EN ARAMARK 4X CAF CAMPUS PRI, CON LA TARJETA : 5489133208360204 EL 2024-05-28 "/>
        <s v="Apple pay: COMPRA EN ALLIANCE VENDING, CON LA TARJETA : 5489133208360204 EL 2024-05-28 "/>
        <s v="Apple pay: COMPRA EN ALLIANCE VENDING, CON LA TARJETA : 5489133210353841 EL 2024-05-28 "/>
        <s v="COMPRA EN IKEA IBERICA WEB, CON LA TARJETA : 5489133208122208 EL 2024-05-25 "/>
        <s v="Apple pay: COMPRA EN FARMACIA ENTREARROYOS1, CON LA TARJETA : 5489133208122208 EL 2024-05-27 "/>
        <s v="TRANSFERENCIA A FAVOR DE PEREZ PANTO NICOLAS CONCEPTO: Banquito "/>
        <s v="Apple pay: COMPRA EN Revolut**6925*, CON LA TARJETA : 5489133208360204 EL 2024-05-23 "/>
        <s v="Apple pay: COMPRA EN ALLIANCE VENDING, CON LA TARJETA : 5489133208360204 EL 2024-05-27 "/>
        <s v="Apple pay: COMPRA EN EL HORNO DE SANTOS, CON LA TARJETA : 5489133210353841 EL 2024-05-27 "/>
        <s v="TRANSFERENCIA DE PEREZ PANTO NICOLAS, CONCEPTO Banquito "/>
        <s v="COMPRA EN AMAZON* 404-0455368-39, CON LA TARJETA : 5489133210353841 EL 2024-05-25 "/>
        <s v="Apple pay: COMPRA EN ALLIANCE VENDING, CON LA TARJETA : 5489133210353841 EL 2024-05-27 "/>
        <s v="Apple pay: COMPRA EN KFC GOYA2, CON LA TARJETA : 5489133208122208 EL 2024-05-26 "/>
        <s v="Apple pay: COMPRA EN SPRINGFIELD, CON LA TARJETA : 5489133208122208 EL 2024-05-26 "/>
        <s v="Apple pay: COMPRA EN IKEA GOYA HFB, CON LA TARJETA : 5489133208122208 EL 2024-05-26 "/>
        <s v="Apple pay: COMPRA EN PRIMOR G59, CON LA TARJETA : 5489133208122208 EL 2024-05-26 "/>
        <s v="Apple pay: COMPRA EN ALCAMPO S A MORATALAZ, CON LA TARJETA : 5489133208360204 EL 2024-05-26 "/>
        <s v="Apple pay: COMPRA EN HIPERBAZAR, CON LA TARJETA : 5489133210353841 EL 2024-05-26 "/>
        <s v="Apple pay: COMPRA EN IKEA GOYA FOOD, CON LA TARJETA : 5489133208122208 EL 2024-05-26 "/>
        <s v="BIZUM DE CRISTINA PAZ RODRIGUEZ CONCEPTO taburete ducha "/>
        <s v="Apple pay: COMPRA EN ALCAMPO S A MORATALAZ, CON LA TARJETA : 5489133208122208 EL 2024-05-25 "/>
        <s v="Apple pay: COMPRA EN ALCAMPO S A MORATALAZ, CON LA TARJETA : 5489133208360204 EL 2024-05-25 "/>
        <s v="Apple pay: COMPRA EN MERCADONA MANUEL MACHADO, CON LA TARJETA : 5489133208360204 EL 2024-05-25 "/>
        <s v="BIZUM A FAVOR DE NICOLAS PEREZ PANTO CONCEPTO: taburete ducha "/>
        <s v="Apple pay: COMPRA EN PUNTO ENTRE ARROYOS, CON LA TARJETA : 5489133208122208 EL 2024-05-24 "/>
        <s v="Apple pay: COMPRA EN KEKEXILY, CON LA TARJETA : 5489133208360204 EL 2024-05-24 "/>
        <s v="Apple pay: COMPRA EN MANOLO BAKES, CON LA TARJETA : 5489133208122208 EL 2024-05-24 "/>
        <s v="Apple pay: COMPRA EN UVEPAN ALBERTO AGUILERA, CON LA TARJETA : 5489133208360204 EL 2024-05-24 "/>
        <s v="Apple pay: COMPRA EN STARBUCKS COFFEE PPE PIO, CON LA TARJETA : 5489133208360204 EL 2024-05-24 "/>
        <s v="Apple pay: COMPRA EN MERCADONA MANUEL MACHADO, CON LA TARJETA : 5489133208360204 EL 2024-05-23 "/>
        <s v="Apple pay: COMPRA EN MCDONALDS-MORATALAZ, CON LA TARJETA : 5489133208122208 EL 2024-05-22 "/>
        <s v="Apple pay: COMPRA EN MANOLO BAKES, CON LA TARJETA : 5489133208122208 EL 2024-05-22 "/>
        <s v="RECIBO ORANGE ESPAGNE S.A. N? RECIBO 0073 0100 755 CFGVHXX REF. MANDATO OSP202308KENAN02276921506 "/>
        <s v="COMPRA EN OPENAI *CHATGPT SUBSCR, CON LA TARJETA : 5489133208360204 EL 2024-05-20 "/>
        <s v="COMPRA EN ARAMARK 4X CAF CAMPUS PRI, CON LA TARJETA : 5489133208360204 EL 2024-05-22 "/>
        <s v="Apple pay: COMPRA EN ARAMARK 4X CAF CAMPUS PRI, CON LA TARJETA : 5489133208360204 EL 2024-05-22 "/>
        <s v="TRANSFERENCIA A FAVOR DE Entrega Rapida Courier Express S.L CONCEPTO: 13000137 "/>
        <s v="COMPRA EN WWW.AMAZON* 404-110876, CON LA TARJETA : 5489133210353841 EL 2024-05-20 "/>
        <s v="Apple pay: COMPRA EN MCDONALDS-MORATALAZ, CON LA TARJETA : 5489133210353841 EL 2024-05-22 "/>
        <s v="Apple pay: COMPRA EN ARAMARK 4X CAF CAMPUS PRI, CON LA TARJETA : 5489133210353841 EL 2024-05-21 "/>
        <s v="COMPRA EN UBER *EATS, CON LA TARJETA : 5489133208360204 EL 2024-05-17 "/>
        <s v="Apple pay: COMPRA EN Revolut**0164*, CON LA TARJETA : 5489133210353841 EL 2024-05-17 "/>
        <s v="Apple pay: COMPRA EN ACUARELA, CON LA TARJETA : 5489133210353841 EL 2024-05-19 "/>
        <s v="Apple pay: COMPRA EN UN BIZCOCHO PARA TEO, CON LA TARJETA : 5489133210353841 EL 2024-05-19 "/>
        <s v="Apple pay: COMPRA EN IKEA GOYA HFB, CON LA TARJETA : 5489133208122208 EL 2024-05-19 "/>
        <s v="Apple pay: COMPRA EN ALCAMPO S A MORATALAZ, CON LA TARJETA : 5489133208360204 EL 2024-05-19 "/>
        <s v="Apple pay: COMPRA EN IKEA GOYA FOOD, CON LA TARJETA : 5489133210353841 EL 2024-05-19 "/>
        <s v="Apple pay: COMPRA EN AUTOSERVICIO, CON LA TARJETA : 5489133210353841 EL 2024-05-19 "/>
        <s v="Apple pay: COMPRA EN LOS TORREZNOS -GOYA-, CON LA TARJETA : 5489133210353841 EL 2024-05-18 "/>
        <s v="Apple pay: COMPRA EN MERCADONA MANUEL MACHADO, CON LA TARJETA : 5489133208122208 EL 2024-05-18 "/>
        <s v="Apple pay: COMPRA EN UN BIZCOCHO PARA TEO, CON LA TARJETA : 5489133210353841 EL 2024-05-18 "/>
        <s v="Apple pay: COMPRA EN ALCAMPO S A MORATALAZ, CON LA TARJETA : 5489133208360204 EL 2024-05-18 "/>
        <s v="Apple pay: COMPRA EN ALCAMPO S A MORATALAZ, CON LA TARJETA : 5489133210353841 EL 2024-05-18 "/>
        <s v="Apple pay: COMPRA EN MERCADONA MANUEL MACHADO, CON LA TARJETA : 5489133208360204 EL 2024-05-18 "/>
        <s v="Apple pay: COMPRA EN FARMACIA ENTREARROYOS1, CON LA TARJETA : 5489133208122208 EL 2024-05-17 "/>
        <s v="Apple pay: COMPRA EN ALCAMPO S A MORATALAZ, CON LA TARJETA : 5489133208122208 EL 2024-05-17 "/>
        <s v="Apple pay: COMPRA EN MERCADONA MANUEL MACHADO, CON LA TARJETA : 5489133208122208 EL 2024-05-17 "/>
        <s v="Apple pay: COMPRA EN MERCADONA MANUEL MACHADO, CON LA TARJETA : 5489133210353841 EL 2024-05-17 "/>
        <s v="Apple pay: COMPRA EN PANISHOP DE LOS VINATEROS, CON LA TARJETA : 5489133210353841 EL 2024-05-17 "/>
        <s v="Apple pay: COMPRA EN MAISON KAYSER, CON LA TARJETA : 5489133208122208 EL 2024-05-16 "/>
        <s v="COMPRA EN UBER *EATS, CON LA TARJETA : 5489133208360204 EL 2024-05-12 "/>
        <s v="Apple pay: COMPRA EN ALCAMPO S A MORATALAZ, CON LA TARJETA : 5489133210353841 EL 2024-05-15 "/>
        <s v="Apple pay: COMPRA EN ALCAMPO S A MORATALAZ, CON LA TARJETA : 5489133208122208 EL 2024-05-15 "/>
        <s v="COMPRA EN APPLE.COM/BILL, CON LA TARJETA : 5489133208360204 EL 2024-05-13 "/>
        <s v="Apple pay: COMPRA EN ARAMARK 4X CAF CAMPUS PRI, CON LA TARJETA : 5489133210353841 EL 2024-05-14 "/>
        <s v="COMPRA EN ARAMARK 4X CAF CAMPUS PRI, CON LA TARJETA : 5489133210353841 EL 2024-05-14 "/>
        <s v="COMPRA EN UBER *EATS HELP.UBER.C, CON LA TARJETA : 5489133208360204 EL 2024-05-10 "/>
        <s v="Apple pay: COMPRA EN BURGER KING QUEVEDO, CON LA TARJETA : 5489133208122208 EL 2024-05-13 "/>
        <s v="TRANSFERENCIA A FAVOR DE PEREZ PANTO NICOLAS CONCEPTO: Mercado "/>
        <s v="Apple pay: COMPRA EN Revolut**6925*, CON LA TARJETA : 5489133208360204 EL 2024-05-09 "/>
        <s v="COMPRA EN NETFLIX.COM, CON LA TARJETA : 5489133208360204 EL 2024-05-10 "/>
        <s v="TRANSFERENCIA DE PEREZ PANTO NICOLAS, CONCEPTO Mercado "/>
        <s v="Apple pay: COMPRA EN ARAMARK 4X CAF CAMPUS PRI, CON LA TARJETA : 5489133210353841 EL 2024-05-13 "/>
        <s v="Apple pay: COMPRA EN SumUp *Pablo cabrero, CON LA TARJETA : 5489133210353841 EL 2024-05-11 "/>
        <s v="COMPRA EN EL CORTE INGLES DEPARTAM., CON LA TARJETA : 5489133210353841 EL 2024-05-12 "/>
        <s v="Apple pay: COMPRA EN JOSE ANTONIO MOLINA, CON LA TARJETA : 5489133210353841 EL 2024-05-12 "/>
        <s v="Apple pay: COMPRA EN EL EMBA H Y M S.L., CON LA TARJETA : 5489133210353841 EL 2024-05-12 "/>
        <s v="Apple pay: COMPRA EN CONFITERIA EL RIOJANO, CON LA TARJETA : 5489133210353841 EL 2024-05-12 "/>
        <s v="Apple pay: COMPRA EN ALCAMPO S A MORATALAZ, CON LA TARJETA : 5489133210353841 EL 2024-05-12 "/>
        <s v="Apple pay: COMPRA EN PUNTO ENTRE ARROYOS, CON LA TARJETA : 5489133210353841 EL 2024-05-11 "/>
        <s v="Apple pay: COMPRA EN MCDONALDS-MORATALAZ, CON LA TARJETA : 5489133208122208 EL 2024-05-11 "/>
        <s v="Apple pay: COMPRA EN ALCAMPO S A MORATALAZ, CON LA TARJETA : 5489133208360204 EL 2024-05-11 "/>
        <s v="Apple pay: COMPRA EN MERCADONA MANUEL MACHADO, CON LA TARJETA : 5489133210353841 EL 2024-05-11 "/>
        <s v="Apple pay: COMPRA EN MANOLO BAKES, CON LA TARJETA : 5489133210353841 EL 2024-05-10 "/>
        <s v="RECIBO UNIVERSIDAD NEBRIJA N? RECIBO 0073 0100 755 CFDYMDH REF. MANDATO UNNEACA0021984800039925 "/>
        <s v="Apple pay: COMPRA EN STARBUCKS PRINCESA 40 MAD, CON LA TARJETA : 5489133210353841 EL 2024-05-10 "/>
        <s v="COMPRA EN APP CRTM, CON LA TARJETA : 5489133208360204 EL 2024-05-09 "/>
        <s v="Apple pay: COMPRA EN ARAMARK 4X CAF CAMPUS PRI, CON LA TARJETA : 5489133210353841 EL 2024-05-09 "/>
        <s v="Apple pay: COMPRA EN MERCADONA MANUEL MACHADO, CON LA TARJETA : 5489133208122208 EL 2024-05-09 "/>
        <s v="Apple pay: COMPRA EN ARAMARK 4X CAF CAMPUS PRI, CON LA TARJETA : 5489133210353841 EL 2024-05-08 "/>
        <s v="Apple pay: COMPRA EN MAISON KAYSER, CON LA TARJETA : 5489133208122208 EL 2024-05-08 "/>
        <s v="Apple pay: COMPRA EN MCDONALDS-MORATALAZ, CON LA TARJETA : 5489133208122208 EL 2024-05-07 "/>
        <s v="Apple pay: COMPRA EN MANOLO BAKES, CON LA TARJETA : 5489133208122208 EL 2024-05-07 "/>
        <s v="Apple pay: COMPRA EN MANOLO BAKES, CON LA TARJETA : 5489133208360204 EL 2024-05-07 "/>
        <s v="COMPRA EN UBER *EATS, CON LA TARJETA : 5489133208360204 EL 2024-05-03 "/>
        <s v="COMPRA EN UBER *EATS, CON LA TARJETA : 5489133208360204 EL 2024-05-02 "/>
        <s v="Apple pay: COMPRA EN MARKET AGUILERA, CON LA TARJETA : 5489133208360204 EL 2024-05-06 "/>
        <s v="Apple pay: COMPRA EN WORKCAFE, CON LA TARJETA : 5489133208360204 EL 2024-05-06 "/>
        <s v="Apple pay: COMPRA EN ALCAMPO S A MORATALAZ, CON LA TARJETA : 5489133208122208 EL 2024-05-05 "/>
        <s v="Apple pay: COMPRA EN KIOSCO HELADOS NASMA, CON LA TARJETA : 5489133208122208 EL 2024-05-05 "/>
        <s v="Apple pay: COMPRA EN ALCAMPO S A MORATALAZ, CON LA TARJETA : 5489133208122208 EL 2024-05-04 "/>
        <s v="Apple pay: COMPRA EN GREEK AND SHOP, CON LA TARJETA : 5489133208122208 EL 2024-05-04 "/>
        <s v="Apple pay: COMPRA EN FRANCACHELA 1, CON LA TARJETA : 5489133208122208 EL 2024-05-04 "/>
        <s v="REGULARIZACION COMPRA EN IKEA VAGUADA RBW, CON LA TARJETA : 5489133208122208 EL 2024-05-04 "/>
        <s v="COMPRA EN ALCAMPO S A MORATALAZ, CON LA TARJETA : 5489133208360204 EL 2024-05-04 "/>
        <s v="Apple pay: COMPRA EN MERCADONA MANUEL MACHADO, CON LA TARJETA : 5489133208360204 EL 2024-05-04 "/>
        <s v="Apple pay: COMPRA EN GALIPAN, CON LA TARJETA : 5489133208122208 EL 2024-05-04 "/>
        <s v="Apple pay: COMPRA EN SANTAGLORIA SAN BERNAR, CON LA TARJETA : 5489133208122208 EL 2024-05-04 "/>
        <s v="Apple pay: COMPRA EN PANISHOP DE LOS VINATEROS, CON LA TARJETA : 5489133208122208 EL 2024-05-03 "/>
        <s v="TRANSFERENCIA DE PEREZ PANTO NICOLAS, CONCEPTO Pagos mensuales y adicional "/>
        <s v="TRANSFERENCIA A FAVOR DE GRADOS TESIS Y MASTERS CONCEPTO: Formaci?n + nddp14 - 2 "/>
        <s v="TRANSFERENCIA DE PEREZ PANTO NICOLAS, CONCEPTO Arreglo por tarjeta bloqueada, pagos de disfrute hech"/>
        <s v="RECIBO SANITAS S A DE SEGUROS N? RECIBO 0073 0100 755 CDXRFCJ REF. MANDATO 800018385362 "/>
        <s v="RECIBO SANITAS S A DE SEGUROS N? RECIBO 0073 0100 755 CDZCKCC REF. MANDATO 800018385362 "/>
        <s v="TRANSFERENCIA A FAVOR DE PEREZ PANTO NICOLAS CONCEPTO: Arreglo por tarjeta bloqueada, pagos de disfr"/>
        <s v="TRANSFERENCIA A FAVOR DE PEREZ PANTO NICOLAS CONCEPTO: Pagos mensuales y adicional "/>
        <s v="TRANSFERENCIA DE E KABEL ESPANA S.L., CONCEPTO PAGO NOMINA ABRIL 2024 NP "/>
        <s v="COMPRA EN UBER *EATS, CON LA TARJETA : 5489133208360204 EL 2024-04-29 "/>
        <s v="Apple pay: COMPRA EN LA COCINA DE SAN ROMAN, CON LA TARJETA : 5489133208122208 EL 2024-05-02 "/>
        <s v="Apple pay: COMPRA EN VIENA CAPELLANES GOYA, CON LA TARJETA : 5489133208360204 EL 2024-04-30 "/>
        <s v="Apple pay: COMPRA EN MCDONALDS-MORATALAZ, CON LA TARJETA : 5489133208122208 EL 2024-04-30 "/>
        <s v="Apple pay: COMPRA EN LA CASITA-PLAZA CASTILLA, CON LA TARJETA : 5489133208360204 EL 2024-04-30 "/>
        <s v="RECIBO CAIXABANK PAYMENTS CONSUMER, E.f.c., E N? RECIBO 0073 0100 755 CDZFRRZ REF. MANDATO 202307581"/>
        <s v="RECIBO CAIXABANK PAYMENTS CONSUMER, E.f.c., E N? RECIBO 0073 0100 755 CDZFRXN REF. MANDATO 202308211"/>
        <s v="RECIBO CAIXABANK PAYMENTS CONSUMER, E.f.c., E N? RECIBO 0073 0100 755 CDZFSJY REF. MANDATO 202309651"/>
        <s v="Apple pay: COMPRA EN ARAMARK 4X CAF CAMPUS PRI, CON LA TARJETA : 5489133208360204 EL 2024-04-30 "/>
        <s v="COMPRA EN ARAMARK 4X CAF CAMPUS PRI, CON LA TARJETA : 5489133208360204 EL 2024-04-30 "/>
        <s v="COMPRA EN UBER *EATS, CON LA TARJETA : 5489133208360204 EL 2024-04-26 "/>
        <s v="COMPRA EN AMAZON* 404-5385826-94, CON LA TARJETA : 5489133210353833 EL 2024-04-26 "/>
        <s v="Apple pay: COMPRA EN MAISON KAYSER, CON LA TARJETA : 5489133208122208 EL 2024-04-29 "/>
        <s v="Apple pay: COMPRA EN TACOS DON MANOLITO., CON LA TARJETA : 5489133208122208 EL 2024-04-28 "/>
        <s v="Apple pay: COMPRA EN CANEL ROLLS, CON LA TARJETA : 5489133208122208 EL 2024-04-28 "/>
        <s v="Apple pay: COMPRA EN ALCAMPO28029-VAGUADA, CON LA TARJETA : 5489133208122208 EL 2024-04-28 "/>
        <s v="Apple pay: COMPRA EN SPRINGFIELD WOMEN, CON LA TARJETA : 5489133208122208 EL 2024-04-28 "/>
        <s v="Apple pay: COMPRA EN HIPERBAZAR, CON LA TARJETA : 5489133208122208 EL 2024-04-28 "/>
        <s v="Apple pay: COMPRA EN RODILLA LA VAGUADA, CON LA TARJETA : 5489133208122208 EL 2024-04-28 "/>
        <s v="Apple pay: COMPRA EN MCDONALDS-MORATALAZ, CON LA TARJETA : 5489133208122208 EL 2024-04-27 "/>
        <s v="Apple pay: COMPRA EN ALCAMPO S A MORATALAZ, CON LA TARJETA : 5489133208122208 EL 2024-04-27 "/>
        <s v="Apple pay: COMPRA EN ALCAMPO S A MORATALAZ, CON LA TARJETA : 5489133208360204 EL 2024-04-27 "/>
        <s v="Apple pay: COMPRA EN MERCADONA MANUEL MACHADO, CON LA TARJETA : 5489133208122208 EL 2024-04-27 "/>
        <s v="Apple pay: COMPRA EN MERCADONA MANUEL MACHADO, CON LA TARJETA : 5489133208360204 EL 2024-04-27 "/>
        <s v="Apple pay: COMPRA EN ALAMEDA LOTERIAS S L, CON LA TARJETA : 5489133208122208 EL 2024-04-27 "/>
        <s v="Apple pay: COMPRA EN PANISHOP DE LOS VINATEROS, CON LA TARJETA : 5489133208360204 EL 2024-04-26 "/>
        <s v="Apple pay: COMPRA EN CAFETERIA EL PASO, CON LA TARJETA : 5489133208122208 EL 2024-04-25 "/>
        <s v="COMPRA EN UBER *ONE, CON LA TARJETA : 5489133210353833 EL 2024-04-23 "/>
        <s v="Apple pay: COMPRA EN MACDONALD MAGALLANES, CON LA TARJETA : 5489133208122208 EL 2024-04-25 "/>
        <s v="Apple pay: COMPRA EN MAISON KAYSER, CON LA TARJETA : 5489133208122208 EL 2024-04-24 "/>
        <s v="Apple pay: COMPRA EN PANARIA PRINCIPE DE VERGA, CON LA TARJETA : 5489133208360204 EL 2024-04-24 "/>
        <s v="Apple pay: COMPRA EN PRIMARK LA VAGUADA, CON LA TARJETA : 5489133208122208 EL 2024-04-21 "/>
        <s v="RECIBO ORANGE ESPAGNE S.A. N? RECIBO 0073 0100 755 CDWSBWL REF. MANDATO OSP202308KENAN02276921506 "/>
        <s v="Apple pay: COMPRA EN PANISHOP DE LOS VINATEROS, CON LA TARJETA : 5489133208360204 EL 2024-04-23 "/>
        <s v="Apple pay: COMPRA EN DECATHLON ESPANA S.A.U, CON LA TARJETA : 5489133210353833 EL 2024-04-21 "/>
        <s v="Apple pay: COMPRA EN MAISON KAYSER, CON LA TARJETA : 5489133208122208 EL 2024-04-22 "/>
        <s v="TRANSFERENCIA DE AYES CONSULTING, S.L., CONCEPTO GASTOS MARZO C.PAZ "/>
        <s v="RECIBO TOTALENERGIES CLIENTESSAU N? RECIBO 0073 0100 755 CDWPMPM REF. MANDATO NCESIGS241020230000000"/>
        <s v="Apple pay: COMPRA EN DECATHLON PRINCESA, CON LA TARJETA : 5489133210353833 EL 2024-04-22 "/>
        <s v="COMPRA EN EL CORTE INGLES DEPARTAM., CON LA TARJETA : 5489133210353833 EL 2024-04-22 "/>
        <s v="COMPRA EN MNE*95018744Moneynet_S, CON LA TARJETA : 5489133210353833 EL 2024-04-20 "/>
        <s v="COMPRA EN ARAMARK 4X CAF CAMPUS PRI, CON LA TARJETA : 5489133210353833 EL 2024-04-22 "/>
        <s v="Apple pay: COMPRA EN ALLIANCE VENDING, CON LA TARJETA : 5489133210353833 EL 2024-04-22 "/>
        <s v="ABONO EN LA TARJETA 5489133210353833 EL 2024-04-22 "/>
        <s v="Apple pay: COMPRA EN MC DONALD'S VAGUADA, CON LA TARJETA : 5489133210353833 EL 2024-04-21 "/>
        <s v="Apple pay: COMPRA EN FIVE GUYS SPAIN S L U, CON LA TARJETA : 5489133210353833 EL 2024-04-21 "/>
        <s v="Apple pay: COMPRA EN IKEA VAGUADA HFB, CON LA TARJETA : 5489133208122208 EL 2024-04-21 "/>
        <s v="Apple pay: COMPRA EN ALCAMPO S A MORATALAZ, CON LA TARJETA : 5489133208122208 EL 2024-04-21 "/>
        <s v="Apple pay: COMPRA EN ALCAMPO S A MORATALAZ, CON LA TARJETA : 5489133208360204 EL 2024-04-21 "/>
        <s v="Apple pay: COMPRA EN ALCAMPO S A MORATALAZ, CON LA TARJETA : 5489133210353833 EL 2024-04-20 "/>
        <s v="Apple pay: COMPRA EN LA CACHITERI MONTERA, CON LA TARJETA : 5489133210353833 EL 2024-04-20 "/>
        <s v="Apple pay: COMPRA EN MAISON KAYSER, CON LA TARJETA : 5489133210353833 EL 2024-04-20 "/>
        <s v="Apple pay: COMPRA EN HELADOS MAISON GLACE ESPA, CON LA TARJETA : 5489133210353833 EL 2024-04-20 "/>
        <s v="Apple pay: COMPRA EN SPRINGFIELD, CON LA TARJETA : 5489133210353833 EL 2024-04-20 "/>
        <s v="Apple pay: COMPRA EN IKEA GOYA HFB, CON LA TARJETA : 5489133210353833 EL 2024-04-20 "/>
        <s v="Apple pay: COMPRA EN MERCADONA MANUEL MACHADO, CON LA TARJETA : 5489133208360204 EL 2024-04-20 "/>
        <s v="Apple pay: COMPRA EN SAKALE, CON LA TARJETA : 5489133210353833 EL 2024-04-19 "/>
        <s v="Apple pay: COMPRA EN TIERRA BURRITOS QUEVEDO, CON LA TARJETA : 5489133210353833 EL 2024-04-19 "/>
        <s v="Apple pay: COMPRA EN C800 C D MORATALAZ, CON LA TARJETA : 5489133208122208 EL 2024-04-19 "/>
        <s v="Apple pay: COMPRA EN MANOLO BAKES, CON LA TARJETA : 5489133210353833 EL 2024-04-19 "/>
        <s v="Apple pay: COMPRA EN EL COLMAO ECO - CREPE APO, CON LA TARJETA : 5489133210353833 EL 2024-04-19 "/>
        <s v="Apple pay: COMPRA EN ARAMARK 4X CAF CAMPUS PRI, CON LA TARJETA : 5489133210353833 EL 2024-04-18 "/>
        <s v="Apple pay: COMPRA EN PRIMAPRIX A219, CON LA TARJETA : 5489133210353833 EL 2024-04-18 "/>
        <s v="Apple pay: COMPRA EN PANARIA PRINCIPE DE VERGA, CON LA TARJETA : 5489133210353833 EL 2024-04-17 "/>
        <s v="Apple pay: COMPRA EN ARAMARK 4X CAF CAMPUS PRI, CON LA TARJETA : 5489133210353833 EL 2024-04-17 "/>
        <s v="COMPRA EN APPLE.COM/BILL, CON LA TARJETA : 5489133208360204 EL 2024-04-13 "/>
        <s v="Apple pay: COMPRA EN COSTCO WHOLESALE SPAIN, S, CON LA TARJETA : 5489133210353833 EL 2024-04-14 "/>
        <s v="Apple pay: COMPRA EN PAPA JOHNS MORATALAZ, CON LA TARJETA : 5489133210353833 EL 2024-04-14 "/>
        <s v="Apple pay: COMPRA EN MCDONALDS-MORATALAZ, CON LA TARJETA : 5489133210353833 EL 2024-04-13 "/>
        <s v="Apple pay: COMPRA EN MERCADONA MANUEL MACHADO, CON LA TARJETA : 5489133210353833 EL 2024-04-13 "/>
        <s v="Apple pay: COMPRA EN ALCAMPO S A MORATALAZ, CON LA TARJETA : 5489133210353833 EL 2024-04-13 "/>
        <s v="Apple pay: COMPRA EN ALCAMPO S A MORATALAZ, CON LA TARJETA : 5489133208360204 EL 2024-04-13 "/>
        <s v="Apple pay: COMPRA EN SU FRUTA LOLA SL, CON LA TARJETA : 5489133208360204 EL 2024-04-13 "/>
        <s v="Apple pay: COMPRA EN MERCADONA MANUEL MACHADO, CON LA TARJETA : 5489133208360204 EL 2024-04-13 "/>
        <s v="Apple pay: COMPRA EN MERCADONA MANUEL MACHADO, CON LA TARJETA : 5489133208122208 EL 2024-04-12 "/>
        <s v="Apple pay: COMPRA EN ACUARELA, CON LA TARJETA : 5489133210353833 EL 2024-04-11 "/>
        <s v="Apple pay: COMPRA EN MERCADONA MANUEL MACHADO, CON LA TARJETA : 5489133208122208 EL 2024-04-11 "/>
        <s v="RECIBO UNIVERSIDAD NEBRIJA N? RECIBO 0073 0100 755 CDTVXMW REF. MANDATO UNNEACA0021984800039925 "/>
        <s v="COMPRA EN NETFLIX.COM, CON LA TARJETA : 5489133208360204 EL 2024-04-10 "/>
        <s v="Apple pay: COMPRA EN PANARIA PRINCIPE DE VERGA, CON LA TARJETA : 5489133210353833 EL 2024-04-11 "/>
        <s v="Apple pay: COMPRA EN ARAMARK 4X CAF CAMPUS PRI, CON LA TARJETA : 5489133210353833 EL 2024-04-11 "/>
        <s v="Apple pay: COMPRA EN BURGER KING QUEVEDO, CON LA TARJETA : 5489133208122208 EL 2024-04-10 "/>
        <s v="COMPRA EN UBER *EATS, CON LA TARJETA : 5489133210353833 EL 2024-04-06 "/>
        <s v="COMPRA EN WEB CRTM, CON LA TARJETA : 5489133208122208 EL 2024-04-09 "/>
        <s v="COMPRA EN APP CRTM, CON LA TARJETA : 5489133208360204 EL 2024-04-09 "/>
        <s v="Apple pay: COMPRA EN PRIMARK LA VAGUADA, CON LA TARJETA : 5489133210353833 EL 2024-04-07 "/>
        <s v="Apple pay: COMPRA EN PANARIA PRINCIPE DE VERGA, CON LA TARJETA : 5489133210353833 EL 2024-04-08 "/>
        <s v="Apple pay: COMPRA EN UNIQLO Madrid Serrano, CON LA TARJETA : 5489133210353833 EL 2024-04-06 "/>
        <s v="BIZUM A FAVOR DE Carolina Beatriz Da Silva CONCEPTO: costillas "/>
        <s v="BIZUM A FAVOR DE LAURA PACITTO FUSCO CONCEPTO: Sin concepto "/>
        <s v="BIZUM A FAVOR DE MARIA GARUTTI FERNANDEZ CONCEPTO: bocadillo de calamar "/>
        <s v="Apple pay: COMPRA EN FRUTAS SAMPINMA, CON LA TARJETA : 5489133208360204 EL 2024-04-07 "/>
        <s v="Apple pay: COMPRA EN RODILLA LA VAGUADA, CON LA TARJETA : 5489133210353833 EL 2024-04-07 "/>
        <s v="Apple pay: COMPRA EN ALCAMPO28029-VAGUADA, CON LA TARJETA : 5489133210353833 EL 2024-04-07 "/>
        <s v="Apple pay: COMPRA EN THE ONE BEER, CON LA TARJETA : 5489133210353833 EL 2024-04-07 "/>
        <s v="Apple pay: COMPRA EN LA CHARANGA, CON LA TARJETA : 5489133210353833 EL 2024-04-07 "/>
        <s v="Apple pay: COMPRA EN SONRIE A LA VIRRA S.L, CON LA TARJETA : 5489133210353833 EL 2024-04-07 "/>
        <s v="Apple pay: COMPRA EN RUTA DEL LUPULO,S.L., CON LA TARJETA : 5489133210353833 EL 2024-04-07 "/>
        <s v="Apple pay: COMPRA EN DIVORARE TOLEDO, CON LA TARJETA : 5489133210353833 EL 2024-04-06 "/>
        <s v="Apple pay: COMPRA EN NATAS DOURO, CON LA TARJETA : 5489133210353833 EL 2024-04-06 "/>
        <s v="Apple pay: COMPRA EN IKEA GOYA HFB, CON LA TARJETA : 5489133210353833 EL 2024-04-06 "/>
        <s v="Apple pay: COMPRA EN MERCADONA MANUEL MACHADO, CON LA TARJETA : 5489133210353833 EL 2024-04-06 "/>
        <s v="Apple pay: COMPRA EN IKEA GOYA FOOD, CON LA TARJETA : 5489133210353833 EL 2024-04-06 "/>
        <s v="Apple pay: COMPRA EN ESTANCO MORATALAZ 121, CON LA TARJETA : 5489133208122208 EL 2024-04-04 "/>
        <s v="Apple pay: COMPRA EN PANARIA PRINCIPE DE VERGA, CON LA TARJETA : 5489133210353833 EL 2024-04-04 "/>
        <s v="RECIBO CAIXABANK PAYMENTS CONSUMER, E.f.c., E N? RECIBO 0073 0100 755 CDQYWBC REF. MANDATO 202307581"/>
        <s v="RECIBO CAIXABANK PAYMENTS CONSUMER, E.f.c., E N? RECIBO 0073 0100 755 CDQYWGT REF. MANDATO 202308211"/>
        <s v="RECIBO CAIXABANK PAYMENTS CONSUMER, E.f.c., E N? RECIBO 0073 0100 755 CDQYWST REF. MANDATO 202309651"/>
        <s v="TRANSFERENCIA DE PEREZ PANTO NICOLAS, CONCEPTO Pagos recurrentes del mes y mes siguiente "/>
        <s v="TRANSFERENCIA A FAVOR DE PEREZ PANTO NICOLAS CONCEPTO: Pagos recurrentes del mes y mes siguiente "/>
        <s v="TRANSFERENCIA DE E KABEL ESPANA S.L., CONCEPTO NOMINA MARZO 2024 NP "/>
        <s v="COMPRA EN UBER *EATS, CON LA TARJETA : 5489133210353833 EL 2024-03-31 "/>
        <s v="RECIBO SANITAS S A DE SEGUROS N? RECIBO 0073 0100 755 CDMXPWT REF. MANDATO 800018385362 "/>
        <s v="RECIBO TOTALENERGIES CLIENTESSAU N? RECIBO 0073 0100 755 CDQHNMH REF. MANDATO NCESIGS241020230000000"/>
        <s v="REGULARIZACION COMPRA EN MERKAL MORATALAZ, CON LA TARJETA : 5489133210353833 EL 2024-04-02 "/>
        <s v="Apple pay: COMPRA EN MERKAL MORATALAZ, CON LA TARJETA : 5489133210353833 EL 2024-04-02 "/>
        <s v="Apple pay: COMPRA EN PANARIA PRINCIPE DE VERGA, CON LA TARJETA : 5489133210353833 EL 2024-04-02 "/>
        <s v="Apple pay: COMPRA EN BURGER KING QUEVEDO, CON LA TARJETA : 5489133208122208 EL 2024-04-01 "/>
        <s v="COMPRA EN UBER *TRIP, CON LA TARJETA : 5489133210353833 EL 2024-03-28 "/>
        <s v="Apple pay: COMPRA EN DANIEL ANIORTE ALC, CON LA TARJETA : 5489133210353833 EL 2024-03-28 "/>
        <s v="Apple pay: COMPRA EN SumUp *Livanti Gelato, CON LA TARJETA : 5489133210353833 EL 2024-03-28 "/>
        <s v="Apple pay: COMPRA EN ALCAMPO S A MORATALAZ, CON LA TARJETA : 5489133210353833 EL 2024-03-31 "/>
        <s v="Apple pay: COMPRA EN TRIBUTOS ALICANTE, CON LA TARJETA : 5489133210353833 EL 2024-03-30 "/>
        <s v="Apple pay: COMPRA EN CAFETERIA CIGARRERAS, CON LA TARJETA : 5489133210353833 EL 2024-03-30 "/>
        <s v="Apple pay: COMPRA EN MAYOR PUNTO HOSTELEROS SL, CON LA TARJETA : 5489133210353833 EL 2024-03-30 "/>
        <s v="Apple pay: COMPRA EN 756 - EAT AER ALC, CON LA TARJETA : 5489133210353833 EL 2024-03-30 "/>
        <s v="Apple pay: COMPRA EN AREAS AO. ALICANTE (QUIOS, CON LA TARJETA : 5489133210353833 EL 2024-03-30 "/>
        <s v="Apple pay: COMPRA EN ALICANTE AEROPUERTO, CON LA TARJETA : 5489133210353833 EL 2024-03-30 "/>
        <s v="Apple pay: COMPRA EN UNO PUNTO MAR SL, CON LA TARJETA : 5489133210353833 EL 2024-03-29 "/>
        <s v="Apple pay: COMPRA EN MEDITERRANEO REST, CON LA TARJETA : 5489133210353833 EL 2024-03-29 "/>
        <s v="COMPRA EN FGV ALICANTE, CON LA TARJETA : 5489133210353833 EL 2024-03-29 "/>
        <s v="Apple pay: COMPRA EN LA MASA DE TOMASA, CON LA TARJETA : 5489133210353833 EL 2024-03-29 "/>
        <s v="Apple pay: COMPRA EN SOHO PLAZA, CON LA TARJETA : 5489133210353833 EL 2024-03-29 "/>
        <s v="Apple pay: COMPRA EN CERVECERIA GRAVINA, CON LA TARJETA : 5489133210353833 EL 2024-03-29 "/>
        <s v="Apple pay: COMPRA EN AEROP. ADOLFO SUAREZ MADR, CON LA TARJETA : 5489133210353833 EL 2024-03-28 "/>
        <s v="Apple pay: COMPRA EN AUT LA ALCOYANA 2, CON LA TARJETA : 5489133210353833 EL 2024-03-28 "/>
        <s v="Apple pay: COMPRA EN HOTEL DORMIRDCINE, CON LA TARJETA : 5489133210353833 EL 2024-03-28 "/>
        <s v="Apple pay: COMPRA EN MEDITERRANEUM RESTAURANTE, CON LA TARJETA : 5489133210353833 EL 2024-03-28 "/>
        <s v="Apple pay: COMPRA EN CASA DIMAS, CON LA TARJETA : 5489133210353833 EL 2024-03-28 "/>
        <s v="Apple pay: COMPRA EN EDEN HERNANDEZ, CON LA TARJETA : 5489133210353833 EL 2024-03-28 "/>
        <s v="Apple pay: COMPRA EN XIRINGUITO POSTIGUET, CON LA TARJETA : 5489133210353833 EL 2024-03-28 "/>
        <s v="Apple pay: COMPRA EN RIQUISIMO 2021, CON LA TARJETA : 5489133210353833 EL 2024-03-28 "/>
        <s v="Apple pay: COMPRA EN CERVECERIA GRAVINA, CON LA TARJETA : 5489133210353833 EL 2024-03-28 "/>
        <s v="Apple pay: COMPRA EN ALCAMPO S A MORATALAZ, CON LA TARJETA : 5489133208360204 EL 2024-03-27 "/>
        <s v="Apple pay: COMPRA EN MERCADONA MANUEL MACHADO, CON LA TARJETA : 5489133208360204 EL 2024-03-27 "/>
        <s v="Apple pay: COMPRA EN MAISON KAYSER, CON LA TARJETA : 5489133208122208 EL 2024-03-27 "/>
        <s v="Apple pay: COMPRA EN MACDONALD MAGALLANES, CON LA TARJETA : 5489133208122208 EL 2024-03-25 "/>
        <s v="Apple pay: COMPRA EN PALACIO CIBELES, CON LA TARJETA : 5489133210353833 EL 2024-03-24 "/>
        <s v="Apple pay: COMPRA EN NACIONAL RETIRO, CON LA TARJETA : 5489133210353833 EL 2024-03-24 "/>
        <s v="Apple pay: COMPRA EN PANISHOP DE LOS VINATEROS, CON LA TARJETA : 5489133210353833 EL 2024-03-24 "/>
        <s v="Apple pay: COMPRA EN ALCAMPO S A MORATALAZ, CON LA TARJETA : 5489133208360204 EL 2024-03-23 "/>
        <s v="COMPRA EN AYTO MADRID DEPORTES, CON LA TARJETA : 5489133210353833 EL 2024-03-23 "/>
        <s v="Apple pay: COMPRA EN MERCADONA MANUEL MACHADO, CON LA TARJETA : 5489133208360204 EL 2024-03-23 "/>
        <s v="RECIBO ORANGE ESPAGNE S.A. Nº RECIBO 0073 0100 755 CDMMDYR REF. MANDATO OSP202308KENAN02276921506 "/>
        <s v="Apple pay: COMPRA EN SUBWAY PRINCIPE PIO, CON LA TARJETA : 5489133210353833 EL 2024-03-21 "/>
        <s v="Apple pay: COMPRA EN ALLIANCE VENDING, CON LA TARJETA : 5489133210353833 EL 2024-03-21 "/>
        <s v="Apple pay: COMPRA EN UVEPAN ALBERTO AGUILERA, CON LA TARJETA : 5489133210353833 EL 2024-03-21 "/>
        <s v="Apple pay: COMPRA EN GESTION DE MAQUINAS, CON LA TARJETA : 5489133210353833 EL 2024-03-21 "/>
        <s v="Apple pay: COMPRA EN MERCADONA MANUEL MACHADO, CON LA TARJETA : 5489133208122208 EL 2024-03-20 "/>
        <s v="COMPRA EN NETFLIX.COM, CON LA TARJETA : 5489133208360204 EL 2024-03-18 "/>
        <s v="Apple pay: COMPRA EN ALLIANCE VENDING, CON LA TARJETA : 5489133210353833 EL 2024-03-19 "/>
        <s v="Apple pay: COMPRA EN GESTION DE MAQUINAS, CON LA TARJETA : 5489133210353833 EL 2024-03-19 "/>
        <s v="COMPRA EN APPLE.COM/BILL, CON LA TARJETA : 5489133208360204 EL 2024-03-14 "/>
        <s v="Apple pay: COMPRA EN ALLIANCE VENDING, CON LA TARJETA : 5489133210353833 EL 2024-03-18 "/>
        <s v="Apple pay: COMPRA EN ARAMARK 4X CAF CAMPUS PRI, CON LA TARJETA : 5489133210353833 EL 2024-03-18 "/>
        <s v="Apple pay: COMPRA EN BURGER KING QUEVEDO, CON LA TARJETA : 5489133208122208 EL 2024-03-18 "/>
        <s v="Apple pay: COMPRA EN ESCOTA, CON LA TARJETA : 5489133210353833 EL 2024-03-17 "/>
        <s v="Apple pay: COMPRA EN GALIPAN, CON LA TARJETA : 5489133210353833 EL 2024-03-17 "/>
        <s v="Apple pay: COMPRA EN ALCAMPO S A MORATALAZ, CON LA TARJETA : 5489133208122208 EL 2024-03-17 "/>
        <s v="Apple pay: COMPRA EN MANDALO MARKET, CON LA TARJETA : 5489133210353833 EL 2024-03-17 "/>
        <s v="Apple pay: COMPRA EN BURGER KING, CON LA TARJETA : 5489133210353833 EL 2024-03-17 "/>
        <s v="Apple pay: COMPRA EN NINNETA, CON LA TARJETA : 5489133210353833 EL 2024-03-16 "/>
        <s v="Apple pay: COMPRA EN PERFUMERIA PRIMOR, CON LA TARJETA : 5489133208122208 EL 2024-03-16 "/>
        <s v="Apple pay: COMPRA EN ALCAMPO S A MORATALAZ, CON LA TARJETA : 5489133208360204 EL 2024-03-16 "/>
        <s v="Apple pay: COMPRA EN ALCAMPO S A MORATALAZ, CON LA TARJETA : 5489133210353833 EL 2024-03-16 "/>
        <s v="Apple pay: COMPRA EN MERCADONA MANUEL MACHADO, CON LA TARJETA : 5489133208360204 EL 2024-03-16 "/>
        <s v="Apple pay: COMPRA EN ACUARELA, CON LA TARJETA : 5489133210353833 EL 2024-03-15 "/>
        <s v="Apple pay: COMPRA EN MERCADONA MANUEL MACHADO, CON LA TARJETA : 5489133210353833 EL 2024-03-15 "/>
        <s v="Apple pay: COMPRA EN MCDONALDS-MORATALAZ, CON LA TARJETA : 5489133210353833 EL 2024-03-13 "/>
        <s v="Apple pay: COMPRA EN ARAMARK 4X CAF CAMPUS PRI, CON LA TARJETA : 5489133210353833 EL 2024-03-13 "/>
        <s v="Apple pay: COMPRA EN BURGER KING QUEVEDO, CON LA TARJETA : 5489133208122208 EL 2024-03-13 "/>
        <s v="RECIBO UNIVERSIDAD NEBRIJA Nº RECIBO 0073 0100 755 CDKRFCC REF. MANDATO UNNEACA0021984800039925 "/>
        <s v="Apple pay: COMPRA EN ARAMARK 4X CAF CAMPUS PRI, CON LA TARJETA : 5489133210353833 EL 2024-03-12 "/>
        <s v="Apple pay: COMPRA EN FARMACIA ENTREARROYOS1, CON LA TARJETA : 5489133208360204 EL 2024-03-11 "/>
        <s v="Apple pay: COMPRA EN PUNTO ENTRE ARROYOS, CON LA TARJETA : 5489133210353833 EL 2024-03-11 "/>
        <s v="Apple pay: COMPRA EN Flights on Booking.com, CON LA TARJETA : 5489133210353833 EL 2024-03-08 "/>
        <s v="COMPRA EN AMAZON* 404-3939741-41, CON LA TARJETA : 5489133210353833 EL 2024-03-07 "/>
        <s v="Apple pay: COMPRA EN Hotel at Booking.com, CON LA TARJETA : 5489133210353833 EL 2024-03-07 "/>
        <s v="Apple pay: COMPRA EN ARAMARK 4X CAF CAMPUS PRI, CON LA TARJETA : 5489133210353833 EL 2024-03-11 "/>
        <s v="Apple pay: COMPRA EN BURGER KING QUEVEDO, CON LA TARJETA : 5489133208122208 EL 2024-03-11 "/>
        <s v="Apple pay: COMPRA EN CEREAL HUNTERS, CON LA TARJETA : 5489133210353833 EL 2024-03-10 "/>
        <s v="COMPRA EN APP CRTM, CON LA TARJETA : 5489133208360204 EL 2024-03-10 "/>
        <s v="Apple pay: COMPRA EN ALCAMPO S A MORATALAZ, CON LA TARJETA : 5489133208360204 EL 2024-03-10 "/>
        <s v="COMPRA EN EL CORTE INGLES-DEPARTAM., CON LA TARJETA : 5489133210353833 EL 2024-03-10 "/>
        <s v="COMPRA EN ALCAMPO S A MORATALAZ, CON LA TARJETA : 5489133208360204 EL 2024-03-09 "/>
        <s v="COMPRA EN MERCADONA MANUEL MACHADO, CON LA TARJETA : 5489133208360204 EL 2024-03-09 "/>
        <s v="Apple pay: COMPRA EN ACUARELA, CON LA TARJETA : 5489133210353833 EL 2024-03-08 "/>
        <s v="Apple pay: COMPRA EN GESTION DE MAQUINAS, CON LA TARJETA : 5489133210353833 EL 2024-03-07 "/>
        <s v="Apple pay: COMPRA EN ALLIANCE VENDING, CON LA TARJETA : 5489133210353833 EL 2024-03-07 "/>
        <s v="REGULARIZACION Apple pay: COMPRA EN , CON LA TARJETA : 5489133210353833 EL 2024-03-07 "/>
        <s v="Apple pay: COMPRA EN MARKET AGUILERA, CON LA TARJETA : 5489133210353833 EL 2024-03-07 "/>
        <s v="Apple pay: COMPRA EN PUNTO ENTRE ARROYOS, CON LA TARJETA : 5489133210353833 EL 2024-03-06 "/>
        <s v="Apple pay: COMPRA EN UBR* PENDING.UBER.COM, CON LA TARJETA : 5489133208122208 EL 2024-03-03 "/>
        <s v="Apple pay: COMPRA EN ARAMARK 4X CAF CAMPUS PRI, CON LA TARJETA : 5489133210353833 EL 2024-03-06 "/>
        <s v="Apple pay: COMPRA EN LICENCIA 4721, CON LA TARJETA : 5489133208122208 EL 2024-03-05 "/>
        <s v="COMPRA EN KINDLE SVCS*TT9H09X65, CON LA TARJETA : 5489133210353833 EL 2024-03-03 "/>
        <s v="Apple pay: COMPRA EN MC DONALD'S COLLBLANC, CON LA TARJETA : 5489133208122208 EL 2024-03-04 "/>
        <s v="TRANSFERENCIA DE AYES CONSULTING SL, CONCEPTO Transferencia nomina "/>
        <s v="TRANSFERENCIA A FAVOR DE Nicolás Pérez CONCEPTO: Alimentación "/>
        <s v="TRANSFERENCIA DE PAZ RODRIGUEZ CRISTINA, CONCEPTO Alimentación "/>
        <s v="Apple pay: COMPRA EN MNE*95018762Moneynet_S, CON LA TARJETA : 5489133210353833 EL 2024-02-29 "/>
        <s v="Apple pay: COMPRA EN PUNTO ENTRE ARROYOS, CON LA TARJETA : 5489133210353833 EL 2024-03-03 "/>
        <s v="Apple pay: COMPRA EN IKEA GOYA FOOD, CON LA TARJETA : 5489133210353833 EL 2024-03-03 "/>
        <s v="Apple pay: COMPRA EN LOS TORREZNOS, CON LA TARJETA : 5489133210353833 EL 2024-03-03 "/>
        <s v="Apple pay: COMPRA EN IKEA GOYA HFB, CON LA TARJETA : 5489133210353833 EL 2024-03-03 "/>
        <s v="COMPRA EN ALCAMPO S A MORATALAZ, CON LA TARJETA : 5489133210353833 EL 2024-03-02 "/>
        <s v="Apple pay: COMPRA EN ALCAMPO S A MORATALAZ, CON LA TARJETA : 5489133208360204 EL 2024-03-02 "/>
        <s v="Apple pay: COMPRA EN MERCADONA MANUEL MACHADO, CON LA TARJETA : 5489133208360204 EL 2024-03-02 "/>
        <s v="Apple pay: COMPRA EN TIERRA BURRITOS QUEVEDO, CON LA TARJETA : 5489133210353833 EL 2024-03-01 "/>
        <s v="Apple pay: COMPRA EN PUNTO ENTRE ARROYOS, CON LA TARJETA : 5489133210353833 EL 2024-03-01 "/>
        <s v="RECIBO SANITAS S A DE SEGUROS Nº RECIBO 0073 0100 755 CDDLZVN REF. MANDATO 800018385362 "/>
        <s v="Apple pay: COMPRA EN MAISON KAYSER, CON LA TARJETA : 5489133210353833 EL 2024-03-01 "/>
        <s v="Apple pay: COMPRA EN MANOLO BAKES, CON LA TARJETA : 5489133210353833 EL 2024-03-01 "/>
        <s v="Apple pay: COMPRA EN SEVEN ONE SEVE, CON LA TARJETA : 5489133210353833 EL 2024-03-01 "/>
        <s v="TRANSFERENCIA DE E KABEL ESPANA S.L., CONCEPTO PAGO NOMINA FEB 2024 NP "/>
        <s v="Apple pay: COMPRA EN IKEA GOYA FOOD, CON LA TARJETA : 5489133210353833 EL 2024-02-29 "/>
        <s v="RECIBO CAIXABANK PAYMENTS CONSUMER, E.f.c., E Nº RECIBO 0073 0100 755 CDFKPJV REF. MANDATO 202307581"/>
        <s v="RECIBO CAIXABANK PAYMENTS CONSUMER, E.f.c., E Nº RECIBO 0073 0100 755 CDFKPPQ REF. MANDATO 202308211"/>
        <s v="RECIBO CAIXABANK PAYMENTS CONSUMER, E.f.c., E Nº RECIBO 0073 0100 755 CDFKQCF REF. MANDATO 202309651"/>
        <s v="Apple pay: COMPRA EN PANARIA PRINCIPE DE VERGA, CON LA TARJETA : 5489133210353833 EL 2024-02-29 "/>
        <s v="Apple pay: COMPRA EN ARAMARK 4X CAF CAMPUS PRI, CON LA TARJETA : 5489133210353833 EL 2024-02-29 "/>
        <s v="TRANSFERENCIA DE E KABEL ESPANA S.L., CONCEPTO PAGO NOMINA PDB "/>
        <s v="BIZUM DE Irismar Teresa Martinez Ma CONCEPTO Almuerzo "/>
        <s v="COMPRA EN ARAMARK 4X CAF CAMPUS PRI, CON LA TARJETA : 5489133210353833 EL 2024-02-28 "/>
        <s v="COMPRA EN UBER *EATS, CON LA TARJETA : 5489133210353833 EL 2024-02-24 "/>
        <s v="Apple pay: COMPRA EN PRIMARK LA VAGUADA, CON LA TARJETA : 5489133210353833 EL 2024-02-25 "/>
        <s v="Apple pay: COMPRA EN SABECO, CON LA TARJETA : 5489133210353833 EL 2024-02-27 "/>
        <s v="COMPRA EN UBER *EATS, CON LA TARJETA : 5489133210353833 EL 2024-02-23 "/>
        <s v="Apple pay: COMPRA EN MERCADONA MANUEL MACHADO, CON LA TARJETA : 5489133208360204 EL 2024-02-26 "/>
        <s v="Apple pay: COMPRA EN RODILLA SANCHEZ S L, CON LA TARJETA : 5489133208360204 EL 2024-02-25 "/>
        <s v="Apple pay: COMPRA EN CANEL ROLLS, CON LA TARJETA : 5489133210353833 EL 2024-02-25 "/>
        <s v="Apple pay: COMPRA EN HAWKERS LA VAGUADA, CON LA TARJETA : 5489133208122208 EL 2024-02-25 "/>
        <s v="Apple pay: COMPRA EN IKEA SSDLR HFB, CON LA TARJETA : 5489133208122208 EL 2024-02-25 "/>
        <s v="Apple pay: COMPRA EN ALCAMPO S A MORATALAZ, CON LA TARJETA : 5489133208360204 EL 2024-02-25 "/>
        <s v="Apple pay: COMPRA EN KFC MORATALAZ 124, CON LA TARJETA : 5489133210353833 EL 2024-02-25 "/>
        <s v="Apple pay: COMPRA EN AHORRAMAS, CON LA TARJETA : 5489133208122208 EL 2024-02-24 "/>
        <s v="TRANSFERENCIA DE AYES CONSULTING SL, CONCEPTO GASTOS CRISTINA PAZ "/>
        <s v="Apple pay: COMPRA EN MACDONALD MAGALLANES, CON LA TARJETA : 5489133208122208 EL 2024-02-22 "/>
        <s v="Apple pay: COMPRA EN UBR* PENDING.UBER.COM, CON LA TARJETA : 5489133208122208 EL 2024-02-18 "/>
        <s v="RECIBO ORANGE ESPAGNE S.A. Nº RECIBO 0073 0100 755 CDCJRXY REF. MANDATO OSP202308KENAN02276921506 "/>
        <s v="Apple pay: COMPRA EN PANISHOP DE LOS VINATEROS, CON LA TARJETA : 5489133208360204 EL 2024-02-21 "/>
        <s v="Apple pay: COMPRA EN ARAMARK 4X CAF CAMPUS PRI, CON LA TARJETA : 5489133210353833 EL 2024-02-21 "/>
        <s v="Apple pay: COMPRA EN MERCADONA MANUEL MACHADO, CON LA TARJETA : 5489133208360204 EL 2024-02-21 "/>
        <s v="Apple pay: COMPRA EN LICENCIA 4721, CON LA TARJETA : 5489133208122208 EL 2024-02-20 "/>
        <s v="TRANSFERENCIA A FAVOR DE PEREZ PANTO NICOLAS CONCEPTO: Dinero para invertir "/>
        <s v="TRANSFERENCIA DE PEREZ PANTO NICOLAS, CONCEPTO Dinero para invertir "/>
        <s v="Apple pay: COMPRA EN MC DONALD'S COLLBLANC, CON LA TARJETA : 5489133208122208 EL 2024-02-19 "/>
        <s v="Apple pay: COMPRA EN HOTEL MADANIS, CON LA TARJETA : 5489133208122208 EL 2024-02-19 "/>
        <s v="COMPRA EN Netflix.com, CON LA TARJETA : 5489133208360204 EL 2024-02-18 "/>
        <s v="Apple pay: COMPRA EN MCDONALDS-MORATALAZ, CON LA TARJETA : 5489133208122208 EL 2024-02-18 "/>
        <s v="Apple pay: COMPRA EN LOS TORREZNOS, CON LA TARJETA : 5489133208122208 EL 2024-02-18 "/>
        <s v="Apple pay: COMPRA EN VENETA GELATO ITALIANO, CON LA TARJETA : 5489133208122208 EL 2024-02-18 "/>
        <s v="Apple pay: COMPRA EN MCDONALDS-MORATALAZ, CON LA TARJETA : 5489133210353833 EL 2024-02-18 "/>
        <s v="Apple pay: COMPRA EN VIENA CAPELLANES GOYA, CON LA TARJETA : 5489133208122208 EL 2024-02-18 "/>
        <s v="Apple pay: COMPRA EN TIGER GOYA,20, CON LA TARJETA : 5489133208122208 EL 2024-02-18 "/>
        <s v="Apple pay: COMPRA EN CAFETERIA ALCALA, CON LA TARJETA : 5489133208122208 EL 2024-02-17 "/>
        <s v="Apple pay: COMPRA EN RENFE CERCANIAS TNA 28 6, CON LA TARJETA : 5489133208122208 EL 2024-02-17 "/>
        <s v="Apple pay: COMPRA EN ALCAMPO S A MORATALAZ, CON LA TARJETA : 5489133208360204 EL 2024-02-17 "/>
        <s v="Apple pay: COMPRA EN PUNTO ENTRE ARROYOS, CON LA TARJETA : 5489133208122208 EL 2024-02-16 "/>
        <s v="Apple pay: COMPRA EN KFC MORATALAZ 124, CON LA TARJETA : 5489133208360204 EL 2024-02-16 "/>
        <s v="BIZUM DE CRISTINA PAZ RODRIGUEZ CONCEPTO Alimentacion "/>
        <s v="Apple pay: COMPRA EN ALCAMPO S A MORATALAZ, CON LA TARJETA : 5489133208122208 EL 2024-02-16 "/>
        <s v="Apple pay: COMPRA EN ALCAMPO S A MORATALAZ, CON LA TARJETA : 5489133208360204 EL 2024-02-16 "/>
        <s v="Apple pay: COMPRA EN MERCADONA MANUEL MACHADO, CON LA TARJETA : 5489133208122208 EL 2024-02-16 "/>
        <s v="BIZUM A FAVOR DE NICOLAS PEREZ PANTO CONCEPTO: Alimentacion "/>
        <s v="Apple pay: COMPRA EN SEVEN ONE SEVE, CON LA TARJETA : 5489133210353833 EL 2024-02-15 "/>
        <s v="Apple pay: COMPRA EN UBR* PENDING.UBER.COM, CON LA TARJETA : 5489133208122208 EL 2024-02-12 "/>
        <s v="Apple pay: COMPRA EN ARAMARK 4X CAF CAMPUS PRI, CON LA TARJETA : 5489133210353833 EL 2024-02-15 "/>
        <s v="Apple pay: COMPRA EN SEVEN ONE SEVE, CON LA TARJETA : 5489133210353833 EL 2024-02-14 "/>
        <s v="Apple pay: COMPRA EN MON PARNASSE, CON LA TARJETA : 5489133210353833 EL 2024-02-14 "/>
        <s v="Apple pay: COMPRA EN 05801, CON LA TARJETA : 5489133208122208 EL 2024-02-13 "/>
        <s v="RECIBO UNIVERSIDAD NEBRIJA Nº RECIBO 0073 0100 755 CDBCSBZ REF. MANDATO UNNEACA0021984800039925 "/>
        <s v="Apple pay: COMPRA EN GESTION DE MAQUINAS, CON LA TARJETA : 5489133210353833 EL 2024-02-13 "/>
        <s v="Apple pay: COMPRA EN ALLIANCE VENDING, CON LA TARJETA : 5489133210353833 EL 2024-02-13 "/>
        <s v="Apple pay: COMPRA EN Glovo 09FEB MUGGTLBY, CON LA TARJETA : 5489133210353833 EL 2024-02-09 "/>
        <s v="Apple pay: COMPRA EN Glovo 09FEB MZGDEKXD, CON LA TARJETA : 5489133210353833 EL 2024-02-09 "/>
        <s v="Apple pay: COMPRA EN PUNTO ENTRE ARROYOS, CON LA TARJETA : 5489133208360204 EL 2024-02-12 "/>
        <s v="Apple pay: COMPRA EN TIPICOS MARKET, CON LA TARJETA : 5489133208122208 EL 2024-02-12 "/>
        <s v="RECIBO TOTALENERGIES CLIENTESSAU Nº RECIBO 0073 0100 755 CCZTHJZ REF. MANDATO NCESIGS241020230000000"/>
        <s v="Apple pay: COMPRA EN ARAMARK 4X CAF CAMPUS PRI, CON LA TARJETA : 5489133210353833 EL 2024-02-12 "/>
        <s v="Apple pay: COMPRA EN MERCADONA MANUEL MACHADO, CON LA TARJETA : 5489133208122208 EL 2024-02-12 "/>
        <s v="Apple pay: COMPRA EN NAGU, CON LA TARJETA : 5489133208122208 EL 2024-02-11 "/>
        <s v="Apple pay: COMPRA EN CITYPLAY, CON LA TARJETA : 5489133210353833 EL 2024-02-11 "/>
        <s v="Apple pay: COMPRA EN PALACIO DE HIELO, CON LA TARJETA : 5489133210353833 EL 2024-02-11 "/>
        <s v="Apple pay: COMPRA EN ALLIANCE VENDING, CON LA TARJETA : 5489133210353833 EL 2024-02-11 "/>
        <s v="Apple pay: COMPRA EN SHUSHI DEL 30, CON LA TARJETA : 5489133208122208 EL 2024-02-10 "/>
        <s v="Apple pay: COMPRA EN ALCAMPO S A MORATALAZ, CON LA TARJETA : 5489133210353833 EL 2024-02-10 "/>
        <s v="Apple pay: COMPRA EN MCDONALDS-MORATALAZ, CON LA TARJETA : 5489133210353833 EL 2024-02-10 "/>
        <s v="Apple pay: COMPRA EN VENETA GELATO ITALIANO, CON LA TARJETA : 5489133210353833 EL 2024-02-10 "/>
        <s v="Apple pay: COMPRA EN PRIMOR SOL, CON LA TARJETA : 5489133208122208 EL 2024-02-10 "/>
        <s v="Apple pay: COMPRA EN ALCAMPO S A MORATALAZ, CON LA TARJETA : 5489133208360204 EL 2024-02-10 "/>
        <s v="Apple pay: COMPRA EN MERCADONA MANUEL MACHADO, CON LA TARJETA : 5489133208360204 EL 2024-02-10 "/>
        <s v="Apple pay: COMPRA EN KIOSKO EL RETIRO, CON LA TARJETA : 5489133210353833 EL 2024-02-10 "/>
        <s v="COMPRA EN AMZN MKTP ES*083C89FS5, CON LA TARJETA : 5489133210353833 EL 2024-02-06 "/>
        <s v="Apple pay: COMPRA EN TIPICOS MARKET, CON LA TARJETA : 5489133208122208 EL 2024-02-08 "/>
        <s v="Apple pay: COMPRA EN GESTION DE MAQUINAS, CON LA TARJETA : 5489133210353833 EL 2024-02-08 "/>
        <s v="Apple pay: COMPRA EN MERCADONA MANUEL MACHADO, CON LA TARJETA : 5489133208360204 EL 2024-02-08 "/>
        <s v="Apple pay: COMPRA EN MACDONALD MAGALLANES, CON LA TARJETA : 5489133208122208 EL 2024-02-08 "/>
        <s v="Apple pay: COMPRA EN OCIO Y HOSTELERIA ALGABA, CON LA TARJETA : 5489133210353833 EL 2024-02-07 "/>
        <s v="Apple pay: COMPRA EN UBR* PENDING.UBER.COM, CON LA TARJETA : 5489133208122208 EL 2024-02-04 "/>
        <s v="COMPRA EN APP CRTM, CON LA TARJETA : 5489133208360204 EL 2024-02-07 "/>
        <s v="Apple pay: COMPRA EN TAXI LICENCIA 02154, CON LA TARJETA : 5489133208122208 EL 2024-02-06 "/>
        <s v="Apple pay: COMPRA EN GESTION DE MAQUINAS, CON LA TARJETA : 5489133210353833 EL 2024-02-06 "/>
        <s v="Apple pay: COMPRA EN MC DONALD'S COLLBLANC, CON LA TARJETA : 5489133208122208 EL 2024-02-05 "/>
        <s v="Apple pay: COMPRA EN ALCAMPO S A MORATALAZ, CON LA TARJETA : 5489133208122208 EL 2024-02-05 "/>
        <s v="COMPRA EN NYX*ABServiciosSelecta, CON LA TARJETA : 5489133208122208 EL 2024-02-03 "/>
        <s v="Apple pay: COMPRA EN TOTO E PEPPINO, CON LA TARJETA : 5489133210353833 EL 2024-02-04 "/>
        <s v="Apple pay: COMPRA EN ALCAMPO S A MORATALAZ, CON LA TARJETA : 5489133208122208 EL 2024-02-04 "/>
        <s v="Apple pay: COMPRA EN ALCAMPO S A MORATALAZ, CON LA TARJETA : 5489133208360204 EL 2024-02-04 "/>
        <s v="COMPRA EN EL CORTE INGLES-DEPARTAM., CON LA TARJETA : 5489133208360204 EL 2024-02-04 "/>
        <s v="Apple pay: COMPRA EN KFC GOYA2, CON LA TARJETA : 5489133210353833 EL 2024-02-04 "/>
        <s v="Apple pay: COMPRA EN AEROPUERTO MADRID BARAJAS, CON LA TARJETA : 5489133210353833 EL 2024-02-03 "/>
        <s v="Apple pay: COMPRA EN MERCADONA MANUEL MACHADO, CON LA TARJETA : 5489133208360204 EL 2024-02-03 "/>
        <s v="TRANSFERENCIA A FAVOR DE Jesús Gonzalez CONCEPTO: Alquiler mes octubre 2023 "/>
        <s v="RECIBO SANITAS S A DE SEGUROS Nº RECIBO 0073 0100 755 CCTQQTB REF. MANDATO 800018385362 "/>
        <s v="TRANSFERENCIA INMEDIATA DE E KABEL ESPANA S.L. CONCEPTO Pago Nomina Enero 2024 NP "/>
        <s v="Apple pay: COMPRA EN MACDONALD MAGALLANES, CON LA TARJETA : 5489133208122208 EL 2024-01-31 "/>
        <s v="Apple pay: COMPRA EN LUCIFER, CON LA TARJETA : 5489133208122208 EL 2024-01-31 "/>
        <s v="Apple pay: COMPRA EN ASIAN BOX AIRPORT TERM, CON LA TARJETA : 5489133210353833 EL 2024-01-27 "/>
        <s v="RECIBO CAIXABANK PAYMENTS CONSUMER, E.f.c., E Nº RECIBO 0073 0100 755 CCVJHYT REF. MANDATO 202307581"/>
        <s v="RECIBO CAIXABANK PAYMENTS CONSUMER, E.f.c., E Nº RECIBO 0073 0100 755 CCVJJFV REF. MANDATO 202308211"/>
        <s v="RECIBO CAIXABANK PAYMENTS CONSUMER, E.f.c., E Nº RECIBO 0073 0100 755 CCVJJSS REF. MANDATO 202309651"/>
        <s v="Apple pay: COMPRA EN ALCAMPO S A MORATALAZ, CON LA TARJETA : 5489133208360204 EL 2024-01-30 "/>
        <s v="Apple pay: COMPRA EN MERCADONA MANUEL MACHADO, CON LA TARJETA : 5489133208360204 EL 2024-01-30 "/>
        <s v="COMPRA EN APPLE.COM/BILL, CON LA TARJETA : 5489133208360204 EL 2024-01-25 "/>
        <s v="BIZUM A FAVOR DE RICARDO PAZ RODRIGUEZ CONCEPTO: gasto carro "/>
        <s v="Apple pay: COMPRA EN ALCAMPO S A MORATALAZ, CON LA TARJETA : 5489133208122208 EL 2024-01-28 "/>
        <s v="Apple pay: COMPRA EN ALCAMPO S A MORATALAZ, CON LA TARJETA : 5489133208360204 EL 2024-01-28 "/>
        <s v="Apple pay: COMPRA EN KFC MORATALAZ 124, CON LA TARJETA : 5489133210353833 EL 2024-01-27 "/>
        <s v="Apple pay: COMPRA EN ALCAMPO S A MORATALAZ, CON LA TARJETA : 5489133208122208 EL 2024-01-27 "/>
        <s v="Apple pay: COMPRA EN MCDONALDS-MORATALAZ, CON LA TARJETA : 5489133208122208 EL 2024-01-26 "/>
        <s v="Apple pay: COMPRA EN CVS/PHARMACY Ñ10132, CON LA TARJETA : 5489133210353833 EL 2024-01-23 "/>
        <s v="Apple pay: COMPRA EN MERCADONA MANUEL MACHADO, CON LA TARJETA : 5489133208122208 EL 2024-01-26 "/>
        <s v="Apple pay: COMPRA EN FARMACIA ENTREARROYOS1, CON LA TARJETA : 5489133208122208 EL 2024-01-25 "/>
        <s v="Apple pay: COMPRA EN UBR* PENDING.UBER.COM, CON LA TARJETA : 5489133208122208 EL 2024-01-21 "/>
        <s v="Apple pay: COMPRA EN TAXI 03862, CON LA TARJETA : 5489133208122208 EL 2024-01-23 "/>
        <s v="RECIBO ORANGE ESPAGNE S.A. Nº RECIBO 0073 0100 755 CCSMZNJ REF. MANDATO OSP202308KENAN02276921506 "/>
        <s v="Apple pay: COMPRA EN ARAMARK 4X CAF CAMPUS PRI, CON LA TARJETA : 5489133210353833 EL 2024-01-22 "/>
        <s v="Apple pay: COMPRA EN ALLIANCE VENDING, CON LA TARJETA : 5489133210353833 EL 2024-01-22 "/>
        <s v="Apple pay: COMPRA EN GOST, CON LA TARJETA : 5489133210353833 EL 2024-01-21 "/>
        <s v="Apple pay: COMPRA EN POLLOS ASADOS LA CANADA, CON LA TARJETA : 5489133210353833 EL 2024-01-21 "/>
        <s v="Apple pay: COMPRA EN ALCAMPO S A MORATALAZ, CON LA TARJETA : 5489133210353833 EL 2024-01-21 "/>
        <s v="Apple pay: COMPRA EN D. JOSE 1, CON LA TARJETA : 5489133210353833 EL 2024-01-21 "/>
        <s v="Apple pay: COMPRA EN ALCAMPO S A MORATALAZ, CON LA TARJETA : 5489133208122208 EL 2024-01-20 "/>
        <s v="Apple pay: COMPRA EN ALCAMPO S A MORATALAZ, CON LA TARJETA : 5489133208360204 EL 2024-01-20 "/>
        <s v="Apple pay: COMPRA EN MERCADONA MANUEL MACHADO, CON LA TARJETA : 5489133208360204 EL 2024-01-20 "/>
        <s v="Apple pay: COMPRA EN PUNTO ENTRE ARROYOS, CON LA TARJETA : 5489133210353833 EL 2024-01-19 "/>
        <s v="COMPRA EN FARMACIA ENTREARROYOS1, CON LA TARJETA : 5489133208122208 EL 2024-01-19 "/>
        <s v="COMPRA EN NETFLIX.COM, CON LA TARJETA : 5489133208360204 EL 2024-01-18 "/>
        <s v="Apple pay: COMPRA EN UBR* PENDING.UBER.COM, CON LA TARJETA : 5489133208122208 EL 2024-01-15 "/>
        <s v="Apple pay: COMPRA EN MERCADONA MANUEL MACHADO, CON LA TARJETA : 5489133208360204 EL 2024-01-18 "/>
        <s v="Apple pay: COMPRA EN LICENCIA 08693, CON LA TARJETA : 5489133208122208 EL 2024-01-16 "/>
        <s v="Apple pay: COMPRA EN ARAMARK 4X CAF CAMPUS PRI, CON LA TARJETA : 5489133210353833 EL 2024-01-16 "/>
        <s v="COMPRA EN EL CORTE INGLES DEPARTAM., CON LA TARJETA : 5489133210353833 EL 2024-01-15 "/>
        <s v="Apple pay: COMPRA EN RODILLA SANCHEZ, CON LA TARJETA : 5489133210353833 EL 2024-01-15 "/>
        <s v="Apple pay: COMPRA EN ALAMEDA PELUQUERO, CON LA TARJETA : 5489133208122208 EL 2024-01-15 "/>
        <s v="Apple pay: COMPRA EN ALCAMPO S A MORATALAZ, CON LA TARJETA : 5489133208360204 EL 2024-01-15 "/>
        <s v="Apple pay: COMPRA EN OMIO *OMIO, CON LA TARJETA : 5489133210353833 EL 2024-01-11 "/>
        <s v="Apple pay: COMPRA EN ARAMARK 4X CAF CAMPUS PRI, CON LA TARJETA : 5489133210353833 EL 2024-01-15 "/>
        <s v="Apple pay: COMPRA EN ALCAMPO S A MORATALAZ, CON LA TARJETA : 5489133210353833 EL 2024-01-14 "/>
        <s v="Apple pay: COMPRA EN CASA BARANDA, CON LA TARJETA : 5489133210353833 EL 2024-01-13 "/>
        <s v="Apple pay: COMPRA EN LOS TORREZNOS -GOYA-, CON LA TARJETA : 5489133210353833 EL 2024-01-13 "/>
        <s v="Apple pay: COMPRA EN NATAS DOURO, CON LA TARJETA : 5489133210353833 EL 2024-01-13 "/>
        <s v="Apple pay: COMPRA EN PANARIA STA ENGRACIA, CON LA TARJETA : 5489133210353833 EL 2024-01-13 "/>
        <s v="Apple pay: COMPRA EN MERCADONA MANUEL MACHADO, CON LA TARJETA : 5489133208360204 EL 2024-01-13 "/>
        <s v="Apple pay: COMPRA EN BAR LA TROPICAL, CON LA TARJETA : 5489133210353833 EL 2024-01-12 "/>
        <s v="Apple pay: COMPRA EN ALCAZAR DE SEGOVIA, CON LA TARJETA : 5489133210353833 EL 2024-01-12 "/>
        <s v="Apple pay: COMPRA EN MCDONALD'S SEGOVIA PLAZA, CON LA TARJETA : 5489133210353833 EL 2024-01-12 "/>
        <s v="Apple pay: COMPRA EN PASTELERIA LIMON Y MENTA, CON LA TARJETA : 5489133210353833 EL 2024-01-12 "/>
        <s v="Apple pay: COMPRA EN SANCEDA RESTAURACION, CON LA TARJETA : 5489133210353833 EL 2024-01-10 "/>
        <s v="Apple pay: COMPRA EN HELADERIA DON NINO, CON LA TARJETA : 5489133210353833 EL 2024-01-10 "/>
        <s v="RECIBO UNIVERSIDAD NEBRIJA Nº RECIBO 0073 0100 755 CCQKMQF REF. MANDATO UNNEACA0021984800039925 "/>
        <s v="Apple pay: COMPRA EN METRO DE MADRID S.A., CON LA TARJETA : 5489133210353833 EL 2024-01-10 "/>
        <s v="Apple pay: COMPRA EN ARAMARK 4X CAF CAMPUS PRI, CON LA TARJETA : 5489133210353833 EL 2024-01-10 "/>
        <s v="Apple pay: COMPRA EN MYTOKYS, CON LA TARJETA : 5489133210353833 EL 2024-01-09 "/>
        <s v="Apple pay: COMPRA EN EL ENCUENTRO, CON LA TARJETA : 5489133210353833 EL 2024-01-09 "/>
        <s v="Apple pay: COMPRA EN HIPERBAZAR, CON LA TARJETA : 5489133208122208 EL 2024-01-09 "/>
        <s v="Apple pay: COMPRA EN ARAMARK 4X CAF CAMPUS PRI, CON LA TARJETA : 5489133210353833 EL 2024-01-09 "/>
        <s v="Apple pay: COMPRA EN FIVE GUYS SPAIN S L U, CON LA TARJETA : 5489133210353833 EL 2024-01-08 "/>
        <s v="Apple pay: COMPRA EN CREATE, CON LA TARJETA : 5489133208122208 EL 2024-01-08 "/>
        <s v="Apple pay: COMPRA EN IKEA SSDLR HFB, CON LA TARJETA : 5489133208122208 EL 2024-01-08 "/>
        <s v="Apple pay: COMPRA EN SPRINGFIELD WOMEN, CON LA TARJETA : 5489133208122208 EL 2024-01-08 "/>
        <s v="Apple pay: COMPRA EN ALAMEDA PELUQUERO, CON LA TARJETA : 5489133208122208 EL 2024-01-08 "/>
        <s v="Apple pay: COMPRA EN ALCAMPO S A MORATALAZ, CON LA TARJETA : 5489133208360204 EL 2024-01-08 "/>
        <s v="COMPRA EN APP CRTM, CON LA TARJETA : 5489133208360204 EL 2024-01-08 "/>
        <s v="Apple pay: COMPRA EN ALCAMPO28029-VAGUADA, CON LA TARJETA : 5489133208360204 EL 2024-01-08 "/>
        <s v="Apple pay: COMPRA EN MERCADONA MANUEL MACHADO, CON LA TARJETA : 5489133208122208 EL 2024-01-08 "/>
        <s v="Apple pay: COMPRA EN MERCADONA MANUEL MACHADO, CON LA TARJETA : 5489133208360204 EL 2024-01-08 "/>
        <s v="Apple pay: COMPRA EN ALCAMPO S A MORATALAZ, CON LA TARJETA : 5489133210353833 EL 2024-01-07 "/>
        <s v="Apple pay: COMPRA EN IKEA GOYA FOOD, CON LA TARJETA : 5489133210353833 EL 2024-01-07 "/>
        <s v="COMPRA EN APP CRTM, CON LA TARJETA : 5489133208360204 EL 2024-01-07 "/>
        <s v="Apple pay: COMPRA EN PUNTO ENTRE ARROYOS, CON LA TARJETA : 5489133210353833 EL 2024-01-06 "/>
        <s v="Apple pay: COMPRA EN MERCADONA MANUEL MACHADO, CON LA TARJETA : 5489133210353833 EL 2024-01-05 "/>
        <s v="|"/>
        <s v="Apple pay: COMPRA EN PANISHOP DE LOS VINATEROS, CON LA TARJETA : 5489133210353833 EL 2024-01-05 "/>
        <s v="Apple pay: COMPRA EN MERCADONA MANUEL MACHADO, CON LA TARJETA : 5489133208360204 EL 2024-01-05 "/>
        <s v="Apple pay: COMPRA EN PUNTO ENTRE ARROYOS, CON LA TARJETA : 5489133210353833 EL 2024-01-04 "/>
        <s v="TRANSFERENCIA DE E KABEL ESPANA S.L., CONCEPTO PAGO NOMINA DICIEMBRE 2023 NP "/>
        <s v="TRANSFERENCIA DE PEREZ PANTO NICOLAS, CONCEPTO Pagos de comida hechos con tarjeta de gastos mensuale"/>
        <s v="TRANSFERENCIA A FAVOR DE PEREZ PANTO NICOLAS CONCEPTO: Pagos de comida hechos con tarjeta de gastos "/>
        <s v="Apple pay: COMPRA EN MERCADONA MANUEL MACHADO, CON LA TARJETA : 5489133208360204 EL 2024-01-03 "/>
        <s v="RECIBO CAIXABANK PAYMENTS CONSUMER, E.f.c., E Nº RECIBO 0073 0100 755 CCLWMWZ REF. MANDATO 202307581"/>
        <s v="RECIBO CAIXABANK PAYMENTS CONSUMER, E.f.c., E Nº RECIBO 0073 0100 755 CCLWNDJ REF. MANDATO 202308211"/>
        <s v="RECIBO CAIXABANK PAYMENTS CONSUMER, E.f.c., E Nº RECIBO 0073 0100 755 CCLWNSH REF. MANDATO 202309651"/>
        <s v="Apple pay: COMPRA EN Uniqlo Europe Ltd Sucu, CON LA TARJETA : 5489133208122208 EL 2023-12-30 "/>
        <s v="Apple pay: COMPRA EN RENFE CERCANIAS TNA 28 5, CON LA TARJETA : 5489133208122208 EL 2024-01-02 "/>
        <s v="RECIBO SANITAS S A DE SEGUROS Nº RECIBO 0073 0100 755 CCKXPFG REF. MANDATO 800018385362 "/>
        <s v="COMPRA EN KINDLE SVCS*1P0RA6KX5, CON LA TARJETA : 5489133210353833 EL 2023-12-30 "/>
        <s v="Apple pay: COMPRA EN ALCAMPO S A MORATALAZ, CON LA TARJETA : 5489133208360204 EL 2023-12-31 "/>
        <s v="Apple pay: COMPRA EN MERCADONA MANUEL MACHADO, CON LA TARJETA : 5489133208360204 EL 2023-12-31 "/>
        <s v="Apple pay: COMPRA EN MCDONALDS GOYA, CON LA TARJETA : 5489133208360204 EL 2023-12-30 "/>
        <s v="BIZUM A FAVOR DE RICARDO PAZ RODRIGUEZ CONCEPTO: pasticho noche vieja "/>
        <s v="Apple pay: COMPRA EN ALCAMPO S A MORATALAZ, CON LA TARJETA : 5489133208360204 EL 2023-12-29 "/>
        <s v="Apple pay: COMPRA EN MNE*95018768Moneynet_S, CON LA TARJETA : 5489133210353833 EL 2023-12-27 "/>
        <s v="Apple pay: COMPRA EN MERCADONA MANUEL MACHADO, CON LA TARJETA : 5489133208360204 EL 2023-12-29 "/>
        <s v="Apple pay: COMPRA EN PUNTO ENTRE ARROYOS, CON LA TARJETA : 5489133208360204 EL 2023-12-28 "/>
        <s v="Apple pay: COMPRA EN ATRACCIONES CASTAN, CON LA TARJETA : 5489133210353833 EL 2023-12-28 "/>
        <s v="Apple pay: COMPRA EN CERVECERIA LA OFICINA, CON LA TARJETA : 5489133210353833 EL 2023-12-27 "/>
        <s v="Apple pay: COMPRA EN ALCAMPO S A MORATALAZ, CON LA TARJETA : 5489133210353833 EL 2023-12-27 "/>
        <s v="Apple pay: COMPRA EN CAFE ESCONDITE COMERCIAL, CON LA TARJETA : 5489133210353833 EL 2023-12-27 "/>
        <s v="Apple pay: COMPRA EN MERKAL MORATALAZ, CON LA TARJETA : 5489133208122208 EL 2023-12-27 "/>
        <s v="Apple pay: COMPRA EN ALCAMPO S A MORATALAZ, CON LA TARJETA : 5489133208360204 EL 2023-12-27 "/>
        <s v="COMPRA EN APP CRTM, CON LA TARJETA : 5489133208360204 EL 2023-12-27 "/>
        <s v="COMPRA EN APPLE.COM/BILL, CON LA TARJETA : 5489133208360204 EL 2023-12-25 "/>
        <s v="Apple pay: COMPRA EN RITMO FRUTAS, CON LA TARJETA : 5489133208360204 EL 2023-12-27 "/>
        <s v="Apple pay: COMPRA EN MERCADONA MANUEL MACHADO, CON LA TARJETA : 5489133208360204 EL 2023-12-27 "/>
        <s v="Apple pay: COMPRA EN LUCIFER, CON LA TARJETA : 5489133210353833 EL 2023-12-27 "/>
        <s v="COMPRA EN PARQ ATRACCIONES MADRID-T, CON LA TARJETA : 5489133210353833 EL 2023-12-23 "/>
        <s v="Apple pay: COMPRA EN CASA DANI TERRAZA, CON LA TARJETA : 5489133210353833 EL 2023-12-23 "/>
        <s v="Apple pay: COMPRA EN MATAKO, CON LA TARJETA : 5489133210353833 EL 2023-12-26 "/>
        <s v="Apple pay: COMPRA EN P.ATRACCIONE MADRID K1.TE, CON LA TARJETA : 5489133210353833 EL 2023-12-26 "/>
        <s v="BIZUM A FAVOR DE RICARDO PAZ RODRIGUEZ CONCEPTO: gasto ensaladilla para 24 "/>
        <s v="Apple pay: COMPRA EN P.ATRACCIONES MADRID AUDI, CON LA TARJETA : 5489133210353833 EL 2023-12-26 "/>
        <s v="Apple pay: COMPRA EN ALCAMPO S A MORATALAZ, CON LA TARJETA : 5489133208122208 EL 2023-12-23 "/>
        <s v="Apple pay: COMPRA EN ALCAMPO S A MORATALAZ, CON LA TARJETA : 5489133208360204 EL 2023-12-23 "/>
        <s v="Apple pay: COMPRA EN ALCAMPO S A MORATALAZ, CON LA TARJETA : 5489133208360204 EL 2023-12-24 "/>
        <s v="COMPRA EN MERCADONA MANUEL MACHADO, CON LA TARJETA : 5489133208360204 EL 2023-12-23 "/>
        <s v="Apple pay: COMPRA EN MERCADONA MANUEL MACHADO, CON LA TARJETA : 5489133208360204 EL 2023-12-24 "/>
        <s v="Apple pay: COMPRA EN ALCAMPO S A MORATALAZ, CON LA TARJETA : 5489133208360204 EL 2023-12-22 "/>
        <s v="Apple pay: COMPRA EN ARAMARK 4X CAF CAMPUS PRI, CON LA TARJETA : 5489133210353833 EL 2023-12-22 "/>
        <s v="Apple pay: COMPRA EN MERCADONA MANUEL MACHADO, CON LA TARJETA : 5489133208360204 EL 2023-12-22 "/>
        <s v="RECIBO ORANGE ESPAGNE S.A. Nº RECIBO 0073 0100 755 CCJDDWQ REF. MANDATO OSP202308KENAN02276921506 "/>
        <s v="Apple pay: COMPRA EN CIBER LOCUTORIO VINATEROS, CON LA TARJETA : 5489133210353833 EL 2023-12-21 "/>
        <s v="Apple pay: COMPRA EN CORTEFIEL, CON LA TARJETA : 5489133210353833 EL 2023-12-19 "/>
        <s v="Apple pay: COMPRA EN MERCADONA MANUEL MACHADO, CON LA TARJETA : 5489133208360204 EL 2023-12-21 "/>
        <s v="Apple pay: COMPRA EN UBR* PENDING.UBER.COM, CON LA TARJETA : 5489133208122208 EL 2023-12-17 "/>
        <s v="Apple pay: COMPRA EN FARMACIA ENTREARROYOS1, CON LA TARJETA : 5489133208122208 EL 2023-12-20 "/>
        <s v="Apple pay: COMPRA EN MERCADONA MANUEL MACHADO, CON LA TARJETA : 5489133208360204 EL 2023-12-20 "/>
        <s v="Apple pay: COMPRA EN ALFREDOS PASTA, CON LA TARJETA : 5489133210353833 EL 2023-12-19 "/>
        <s v="Apple pay: COMPRA EN TAXI LIC. 1441, CON LA TARJETA : 5489133208122208 EL 2023-12-19 "/>
        <s v="COMPRA EN Netflix.com, CON LA TARJETA : 5489133208360204 EL 2023-12-18 "/>
        <s v="Apple pay: COMPRA EN CRUSTO SL, CON LA TARJETA : 5489133210353833 EL 2023-12-19 "/>
        <s v="Apple pay: COMPRA EN Glovo 15DEC M43HRWPF, CON LA TARJETA : 5489133210353833 EL 2023-12-15 "/>
        <s v="Apple pay: COMPRA EN MCDONALDS-MORATALAZ, CON LA TARJETA : 5489133210353833 EL 2023-12-16 "/>
        <s v="Apple pay: COMPRA EN ALCAMPO S A MORATALAZ, CON LA TARJETA : 5489133208122208 EL 2023-12-17 "/>
        <s v="Apple pay: COMPRA EN ALCAMPO S A MORATALAZ, CON LA TARJETA : 5489133208360204 EL 2023-12-17 "/>
        <s v="Apple pay: COMPRA EN PANISHOP DE LOS VINATEROS, CON LA TARJETA : 5489133210353833 EL 2023-12-17 "/>
        <s v="Apple pay: COMPRA EN MARKET AGUILERA, CON LA TARJETA : 5489133210353833 EL 2023-12-18 "/>
        <s v="Apple pay: COMPRA EN ARAMARK 4X CAF CAMPUS PRI, CON LA TARJETA : 5489133210353833 EL 2023-12-18 "/>
        <s v="COMPRA EN MNE*95018797Moneynet_S, CON LA TARJETA : 5489133210353833 EL 2023-12-14 "/>
        <s v="Apple pay: COMPRA EN MERCADONA MANUEL MACHADO, CON LA TARJETA : 5489133208360204 EL 2023-12-16 "/>
        <s v="Apple pay: COMPRA EN DOLCEMANIA ATOCHA, CON LA TARJETA : 5489133208122208 EL 2023-12-18 "/>
        <s v="Apple pay: COMPRA EN FARMACIA ENTREARROYOS1, CON LA TARJETA : 5489133208122208 EL 2023-12-15 "/>
        <s v="Apple pay: COMPRA EN NYX*NORDISSOCIALCONSUL, CON LA TARJETA : 5489133210353833 EL 2023-12-12 "/>
        <s v="Apple pay: COMPRA EN NYX*NORDISSOCIALCONSUL, CON LA TARJETA : 5489133210353833 EL 2023-12-13 "/>
        <s v="Apple pay: COMPRA EN FARMACIA ENTREARROYOS1, CON LA TARJETA : 5489133208122208 EL 2023-12-14 "/>
        <s v="Apple pay: COMPRA EN FARMACIA ANA DE DIEGO LOP, CON LA TARJETA : 5489133208122208 EL 2023-12-14 "/>
        <s v="COMPRA EN GESTION DE MAQUINAS, CON LA TARJETA : 5489133210353833 EL 2023-12-13 "/>
        <s v="Apple pay: COMPRA EN MARKET AGUILERA, CON LA TARJETA : 5489133210353833 EL 2023-12-13 "/>
        <s v="Apple pay: COMPRA EN PANISHOP DE LOS VINATEROS, CON LA TARJETA : 5489133210353833 EL 2023-12-12 "/>
        <s v="COMPRA EN FARMACIA ENTREARROYOS1, CON LA TARJETA : 5489133210353833 EL 2023-12-12 "/>
        <s v="Apple pay: COMPRA EN ALLIANCE VENDING, CON LA TARJETA : 5489133210353833 EL 2023-12-12 "/>
        <s v="Apple pay: COMPRA EN MERCADONA MANUEL MACHADO, CON LA TARJETA : 5489133208122208 EL 2023-12-12 "/>
        <s v="Apple pay: COMPRA EN TGB OASIZ (CC OASIZ), CON LA TARJETA : 5489133210353833 EL 2023-12-09 "/>
        <s v="Apple pay: COMPRA EN SUCRE &amp; SALE, CON LA TARJETA : 5489133210353833 EL 2023-12-09 "/>
        <s v="Apple pay: COMPRA EN VR AIRSOFT, CON LA TARJETA : 5489133210353833 EL 2023-12-09 "/>
        <s v="Apple pay: COMPRA EN GOXO MAITIA, S.L., CON LA TARJETA : 5489133210353833 EL 2023-12-10 "/>
        <s v="Apple pay: COMPRA EN PASTELERIA EL PASO, CON LA TARJETA : 5489133210353833 EL 2023-12-11 "/>
        <s v="Apple pay: COMPRA EN SONRISAS Y ADRENALINA, CON LA TARJETA : 5489133210353833 EL 2023-12-09 "/>
        <s v="TRANSFERENCIA A FAVOR DE Nicolás Pérez CONCEPTO: Salidas navideñas "/>
        <s v="Apple pay: COMPRA EN ZARA, CON LA TARJETA : 5489133208122208 EL 2023-12-10 "/>
        <s v="COMPRA EN APP CRTM, CON LA TARJETA : 5489133208360204 EL 2023-12-09 "/>
        <s v="Apple pay: COMPRA EN ALCAMPO S A MORATALAZ, CON LA TARJETA : 5489133208360204 EL 2023-12-10 "/>
        <s v="Apple pay: COMPRA EN ZAPSHOP RIO 2, CON LA TARJETA : 5489133208122208 EL 2023-12-10 "/>
        <s v="RECIBO UNIVERSIDAD NEBRIJA Nº RECIBO 0073 0100 755 CCFLYBW REF. MANDATO UNNEACA0021984800039925 "/>
        <s v="RECIBO TotalEnergies ClientesSAU Nº RECIBO 0073 0100 755 CCGBYHL REF. MANDATO NCESIGS241020230000000"/>
        <s v="TRANSFERENCIA DE PAZ RODRIGUEZ CRISTINA, CONCEPTO Salidas navideñas "/>
        <s v="Apple pay: COMPRA EN RENFE CERCANIAS TNA 28 5, CON LA TARJETA : 5489133210353833 EL 2023-12-09 "/>
        <s v="COMPRA EN EL CORTE INGLES DEPARTAM., CON LA TARJETA : 5489133210353833 EL 2023-12-11 "/>
        <s v="Apple pay: COMPRA EN ALLIANCE VENDING, CON LA TARJETA : 5489133210353833 EL 2023-12-11 "/>
        <s v="COMPRA EN HIPERBAZAR, CON LA TARJETA : 5489133210353833 EL 2023-12-08 "/>
        <s v="Apple pay: COMPRA EN PANOD, CON LA TARJETA : 5489133210353833 EL 2023-12-07 "/>
        <s v="Apple pay: COMPRA EN FARO DE MONCLOA, CON LA TARJETA : 5489133210353833 EL 2023-12-06 "/>
        <s v="Apple pay: COMPRA EN BAR PASCUAL, CON LA TARJETA : 5489133210353833 EL 2023-12-06 "/>
        <s v="COMPRA EN HTTPS://PARQUEMAGICASNAVI, CON LA TARJETA : 5489133210353833 EL 2023-12-07 "/>
        <s v="COMPRA EN EL CORTE INGLES DEPARTAM., CON LA TARJETA : 5489133208122208 EL 2023-12-06 "/>
        <s v="BIZUM A FAVOR DE RICARDO PAZ RODRIGUEZ CONCEPTO: padel 0612 "/>
        <s v="COMPRA EN ACTIVIDADES CULTURALES WE, CON LA TARJETA : 5489133210353833 EL 2023-12-07 "/>
        <s v="Apple pay: COMPRA EN TIERRA BURRITOS, CON LA TARJETA : 5489133210353833 EL 2023-12-05 "/>
        <s v="Apple pay: COMPRA EN ALCAMPO S A MORATALAZ, CON LA TARJETA : 5489133210353833 EL 2023-12-05 "/>
        <s v="Apple pay: COMPRA EN ALCAMPO S A MORATALAZ, CON LA TARJETA : 5489133208360204 EL 2023-12-05 "/>
        <s v="Apple pay: COMPRA EN NORMALES0101 MA, CON LA TARJETA : 5489133208360204 EL 2023-12-02 "/>
        <s v="COMPRA EN APP CRTM, CON LA TARJETA : 5489133208360204 EL 2023-12-05 "/>
        <s v="Apple pay: COMPRA EN GESTION DE MAQUINAS, CON LA TARJETA : 5489133210353833 EL 2023-12-05 "/>
        <s v="Apple pay: COMPRA EN MERCADONA MANUEL MACHADO, CON LA TARJETA : 5489133208360204 EL 2023-12-05 "/>
        <s v="Apple pay: COMPRA EN IKEA LA GAVIA FOOD, CON LA TARJETA : 5489133210353833 EL 2023-12-02 "/>
        <s v="Apple pay: COMPRA EN MERCADONA MANUEL MACHADO, CON LA TARJETA : 5489133210353833 EL 2023-12-02 "/>
        <s v="Apple pay: COMPRA EN 100 MONTADITOS VAGUADA, CON LA TARJETA : 5489133210353833 EL 2023-12-03 "/>
        <s v="Apple pay: COMPRA EN ALCAMPO S A MORATALAZ, CON LA TARJETA : 5489133208360204 EL 2023-12-03 "/>
        <s v="Apple pay: COMPRA EN PANISHOP DE LOS VINATEROS, CON LA TARJETA : 5489133208360204 EL 2023-12-04 "/>
        <s v="Apple pay: COMPRA EN IKEA LA GAVIA HFB, CON LA TARJETA : 5489133210353833 EL 2023-12-02 "/>
        <s v="Apple pay: COMPRA EN SPRINGFIELD WOMEN, CON LA TARJETA : 5489133210353833 EL 2023-12-03 "/>
        <s v="Apple pay: COMPRA EN DECATHLON CITY LA VAGUADA, CON LA TARJETA : 5489133210353833 EL 2023-12-03 "/>
        <s v="Apple pay: COMPRA EN ESTANCO J.I. PALACIOS BUE, CON LA TARJETA : 5489133210353833 EL 2023-12-03 "/>
        <s v="COMPRA EN WWW.AMAZON* 404-102691, CON LA TARJETA : 5489133210353833 EL 2023-12-01 "/>
        <s v="TRANSFERENCIA A FAVOR DE IBKR CONCEPTO: Inversiones Noviembre y Diciembre "/>
        <s v="Apple pay: COMPRA EN MCDONALDS-MORATALAZ, CON LA TARJETA : 5489133210353833 EL 2023-12-01 "/>
        <s v="Apple pay: COMPRA EN PEZ TORTILLA ESPOZ M, CON LA TARJETA : 5489133210353833 EL 2023-12-01 "/>
        <s v="Apple pay: COMPRA EN LA TORTILLA DE PERICO, CON LA TARJETA : 5489133210353833 EL 2023-12-01 "/>
        <s v="Apple pay: COMPRA EN KFC MORATALAZ 124, CON LA TARJETA : 5489133210353833 EL 2023-12-01 "/>
        <s v="Apple pay: COMPRA EN Revolut**7501*, CON LA TARJETA : 5489133208122208 EL 2023-11-29 "/>
        <s v="RECIBO SANITAS S A DE SEGUROS Nº RECIBO 0073 0100 755 CBZMHTQ REF. MANDATO 800018385362 "/>
        <s v="COMPRA EN KINDLE SVCS*HW5ZB55N4, CON LA TARJETA : 5489133210353833 EL 2023-11-29 "/>
        <s v="TRANSFERENCIA DE E KABEL ESPANA S.L., CONCEPTO PAGO NOMINA NP NOV 2023 "/>
        <s v="RECIBO CAIXABANK PAYMENTS CONSUMER, E.f.c., E Nº RECIBO 0073 0100 755 CCBLGMM REF. MANDATO 202307581"/>
        <s v="RECIBO CAIXABANK PAYMENTS CONSUMER, E.f.c., E Nº RECIBO 0073 0100 755 CCBLGTG REF. MANDATO 202308211"/>
        <s v="RECIBO CAIXABANK PAYMENTS CONSUMER, E.f.c., E Nº RECIBO 0073 0100 755 CCBLHKR REF. MANDATO 202309651"/>
        <s v="Apple pay: COMPRA EN MINBER, CON LA TARJETA : 5489133210353833 EL 2023-11-30 "/>
        <s v="Apple pay: COMPRA EN ALCAMPO S A MORATALAZ, CON LA TARJETA : 5489133208360204 EL 2023-11-29 "/>
        <s v="COMPRA EN EL CORTE INGLES DEPARTAM., CON LA TARJETA : 5489133210353833 EL 2023-11-29 "/>
        <s v="COMPRA EN UBER *TRIP, CON LA TARJETA : 5489133210353833 EL 2023-11-27 "/>
        <s v="COMPRA EN WWW.AMAZON* 404-546203, CON LA TARJETA : 5489133210353833 EL 2023-11-27 "/>
        <s v="Apple pay: COMPRA EN MERCADONA MANUEL MACHADO, CON LA TARJETA : 5489133208360204 EL 2023-11-29 "/>
        <s v="Apple pay: COMPRA EN YULI, CON LA TARJETA : 5489133210353833 EL 2023-11-29 "/>
        <s v="Apple pay: COMPRA EN PASTELERIA EL PASO, CON LA TARJETA : 5489133210353833 EL 2023-11-28 "/>
        <s v="COMPRA EN EL CORTE INGLES DEPARTAM., CON LA TARJETA : 5489133210353833 EL 2023-11-28 "/>
        <s v="Apple pay: COMPRA EN PUNTO ENTRE ARROYOS, CON LA TARJETA : 5489133208122208 EL 2023-11-27 "/>
        <s v="Apple pay: COMPRA EN RODILLA CALLAO, CON LA TARJETA : 5489133208122208 EL 2023-11-27 "/>
        <s v="Apple pay: COMPRA EN HIPERBAZAR, CON LA TARJETA : 5489133208122208 EL 2023-11-27 "/>
        <s v="Apple pay: COMPRA EN PRIMOR GRAN VIA, CON LA TARJETA : 5489133208122208 EL 2023-11-27 "/>
        <s v="COMPRA EN APPLE.COM/BILL, CON LA TARJETA : 5489133208360204 EL 2023-11-25 "/>
        <s v="COMPRA EN ALLIANCE VENDING, CON LA TARJETA : 5489133210353833 EL 2023-11-27 "/>
        <s v="COMPRA EN GESTION DE MAQUINAS, CON LA TARJETA : 5489133210353833 EL 2023-11-27 "/>
        <s v="COMPRA EN AMZN MKTP ES*HI5TU5YY4, CON LA TARJETA : 5489133210353833 EL 2023-11-25 "/>
        <s v="COMPRA EN AMZN MKTP ES*HI08Q09I4, CON LA TARJETA : 5489133210353833 EL 2023-11-24 "/>
        <s v="BIZUM DE ANDRES ALEJANDRO YSTURIZ C CONCEPTO torreznos "/>
        <s v="Apple pay: COMPRA EN LOS TORREZNOS, CON LA TARJETA : 5489133210353833 EL 2023-11-26 "/>
        <s v="Apple pay: COMPRA EN IKEA GOYA FOOD, CON LA TARJETA : 5489133210353833 EL 2023-11-26 "/>
        <s v="Apple pay: COMPRA EN IKEA GOYA HFB, CON LA TARJETA : 5489133208122208 EL 2023-11-26 "/>
        <s v="COMPRA EN EL CORTE INGLES-DEPARTAM., CON LA TARJETA : 5489133210353833 EL 2023-11-26 "/>
        <s v="Apple pay: COMPRA EN O'MEXILLON, CON LA TARJETA : 5489133210353833 EL 2023-11-25 "/>
        <s v="Apple pay: COMPRA EN MARKET CUINA FRESCA, CON LA TARJETA : 5489133210353833 EL 2023-11-25 "/>
        <s v="Apple pay: COMPRA EN MERCADO DE MOTORES, CON LA TARJETA : 5489133210353833 EL 2023-11-25 "/>
        <s v="Apple pay: COMPRA EN ALCAMPO S A MORATALAZ, CON LA TARJETA : 5489133208122208 EL 2023-11-25 "/>
        <s v="Apple pay: COMPRA EN Glovo 22NOV MA3DK7FZ, CON LA TARJETA : 5489133210353833 EL 2023-11-22 "/>
        <s v="Apple pay: COMPRA EN KFC MORATALAZ 124, CON LA TARJETA : 5489133210353833 EL 2023-11-24 "/>
        <s v="Apple pay: COMPRA EN HIPERBAZAR, CON LA TARJETA : 5489133208122208 EL 2023-11-24 "/>
        <s v="Apple pay: COMPRA EN ALCAMPO S A MORATALAZ, CON LA TARJETA : 5489133208360204 EL 2023-11-24 "/>
        <s v="Apple pay: COMPRA EN MERCADONA MANUEL MACHADO, CON LA TARJETA : 5489133208360204 EL 2023-11-23 "/>
        <s v="RECIBO ORANGE ESPAGNE S.A. Nº RECIBO 0073 0100 755 CBYGSPS REF. MANDATO OSP202308KENAN02276921506 "/>
        <s v="COMPRA EN AMZN MKTP ES*HI32W1TM4, CON LA TARJETA : 5489133210353833 EL 2023-11-19 "/>
        <s v="Apple pay: COMPRA EN SUMA, CON LA TARJETA : 5489133210353833 EL 2023-11-22 "/>
        <s v="Apple pay: COMPRA EN Glovo 19NOV M1M6GPDP, CON LA TARJETA : 5489133210353833 EL 2023-11-19 "/>
        <s v="DISPOSICION EN CAJERO CON LA TARJETA 5489133208360204, COMISION 0,00, EL 2023-11-20 "/>
        <s v="COMPRA EN UBER *EATS, CON LA TARJETA : 5489133210353833 EL 2023-11-16 "/>
        <s v="Apple pay: COMPRA EN MERCADONA MANUEL MACHADO, CON LA TARJETA : 5489133210353833 EL 2023-11-20 "/>
        <s v="TRANSFERENCIA A FAVOR DE Nicolás Pérez CONCEPTO: Navidad con mamá "/>
        <s v="Apple pay: COMPRA EN ALCAMPO S A MORATALAZ, CON LA TARJETA : 5489133208122208 EL 2023-11-20 "/>
        <s v="COMPRA EN NETFLIX.COM, CON LA TARJETA : 5489133208360204 EL 2023-11-18 "/>
        <s v="TRANSFERENCIA DE PAZ RODRIGUEZ CRISTINA, CONCEPTO Navidad con mamá "/>
        <s v="Apple pay: COMPRA EN PUNTO ENTRE ARROYOS, CON LA TARJETA : 5489133210353833 EL 2023-11-19 "/>
        <s v="Apple pay: COMPRA EN ALCAMPO S A MORATALAZ, CON LA TARJETA : 5489133208122208 EL 2023-11-19 "/>
        <s v="Apple pay: COMPRA EN ALCAMPO S A MORATALAZ, CON LA TARJETA : 5489133208360204 EL 2023-11-19 "/>
        <s v="Apple pay: COMPRA EN STARBUCKS REINA SOFIA, CON LA TARJETA : 5489133210353833 EL 2023-11-19 "/>
        <s v="BIZUM A FAVOR DE NICOLAS PEREZ PANTO CONCEPTO: comida metro mama "/>
        <s v="BIZUM DE CRISTINA PAZ RODRIGUEZ CONCEPTO comida metro mama "/>
        <s v="Apple pay: COMPRA EN ZARA MADRID VAGUADA A34, CON LA TARJETA : 5489133210353833 EL 2023-11-18 "/>
        <s v="Apple pay: COMPRA EN MCDONALDS-MORATALAZ, CON LA TARJETA : 5489133210353833 EL 2023-11-18 "/>
        <s v="Apple pay: COMPRA EN OFICINA NUEVOS MINISTERIO, CON LA TARJETA : 5489133210353833 EL 2023-11-18 "/>
        <s v="COMPRA EN EL CORTE INGLES-DEPARTAM., CON LA TARJETA : 5489133210353833 EL 2023-11-18 "/>
        <s v="Apple pay: COMPRA EN ALCAMPO S A MORATALAZ, CON LA TARJETA : 5489133208122208 EL 2023-11-18 "/>
        <s v="Apple pay: COMPRA EN ALCAMPO S A MORATALAZ, CON LA TARJETA : 5489133208360204 EL 2023-11-18 "/>
        <s v="COMPRA EN METRO DE MADRID S.A., CON LA TARJETA : 5489133210353833 EL 2023-11-18 "/>
        <s v="Apple pay: COMPRA EN ALCAMPO S A MORATALAZ, CON LA TARJETA : 5489133208360204 EL 2023-11-17 "/>
        <s v="Apple pay: COMPRA EN BURGER KING QUEVEDO, CON LA TARJETA : 5489133208122208 EL 2023-11-16 "/>
        <s v="Apple pay: COMPRA EN MERCADONA MANUEL MACHADO, CON LA TARJETA : 5489133208360204 EL 2023-11-15 "/>
        <s v="Apple pay: COMPRA EN BURGER KING QUEVEDO, CON LA TARJETA : 5489133208122208 EL 2023-11-14 "/>
        <s v="RECIBO UNIVERSIDAD NEBRIJA Nº RECIBO 0073 0100 755 CBWYYGV REF. MANDATO UNNEACA0021984800039925 "/>
        <s v="Apple pay: COMPRA EN PRIMARK GRAN VIA, CON LA TARJETA : 5489133208122208 EL 2023-11-09 "/>
        <s v="Apple pay: COMPRA EN ALCAMPO S A MORATALAZ, CON LA TARJETA : 5489133208122208 EL 2023-11-12 "/>
        <s v="Apple pay: COMPRA EN ALCAMPO S A MORATALAZ, CON LA TARJETA : 5489133210353833 EL 2023-11-11 "/>
        <s v="Apple pay: COMPRA EN MERCADONA MANUEL MACHADO, CON LA TARJETA : 5489133208360204 EL 2023-11-11 "/>
        <s v="Apple pay: COMPRA EN RESTAURANTE ACUARELA, CON LA TARJETA : 5489133210353833 EL 2023-11-10 "/>
        <s v="Apple pay: COMPRA EN HIPERBAZAR, CON LA TARJETA : 5489133208122208 EL 2023-11-10 "/>
        <s v="Apple pay: COMPRA EN PEZ TORTILLA ESPOZ M, CON LA TARJETA : 5489133210353833 EL 2023-11-09 "/>
        <s v="Apple pay: COMPRA EN THE COOKIE LAB, CON LA TARJETA : 5489133210353833 EL 2023-11-09 "/>
        <s v="COMPRA EN GALIPAN, CON LA TARJETA : 5489133210353833 EL 2023-11-09 "/>
        <s v="Apple pay: COMPRA EN MC DONALD'S MONTERA, CON LA TARJETA : 5489133210353833 EL 2023-11-09 "/>
        <s v="Apple pay: COMPRA EN VENETA GELATO ITALIANO, CON LA TARJETA : 5489133210353833 EL 2023-11-09 "/>
        <s v="Apple pay: COMPRA EN ALCAMPO S A MORATALAZ, CON LA TARJETA : 5489133208122208 EL 2023-11-09 "/>
        <s v="Apple pay: COMPRA EN BOUTIQUE LINDT GOYA, CON LA TARJETA : 5489133208122208 EL 2023-11-09 "/>
        <s v="Apple pay: COMPRA EN PERFUMERIA PRIMOR, CON LA TARJETA : 5489133208122208 EL 2023-11-09 "/>
        <s v="COMPRA EN APP CRTM, CON LA TARJETA : 5489133208360204 EL 2023-11-09 "/>
        <s v="Apple pay: COMPRA EN ALCAMPO S A MORATALAZ, CON LA TARJETA : 5489133208360204 EL 2023-11-09 "/>
        <s v="Apple pay: COMPRA EN TIERRA BURRITOS QUEVEDO, CON LA TARJETA : 5489133210353833 EL 2023-11-08 "/>
        <s v="RECIBO IBERDROLA CLIENTES, S.A.U Nº RECIBO 0073 0100 755 CBTGWDG REF. MANDATO 275734314000 "/>
        <s v="Apple pay: COMPRA EN MAISON KAYSER, CON LA TARJETA : 5489133210353833 EL 2023-11-08 "/>
        <s v="Apple pay: COMPRA EN MANOLO BAKES, CON LA TARJETA : 5489133210353833 EL 2023-11-08 "/>
        <s v="Apple pay: COMPRA EN NYX*NORDISSOCIALCONSUL, CON LA TARJETA : 5489133210353833 EL 2023-11-06 "/>
        <s v="Apple pay: COMPRA EN ALLIANCE VENDING, CON LA TARJETA : 5489133210353833 EL 2023-11-08 "/>
        <s v="RECIBO IBERDROLA CLIENTES, S.A.U Nº RECIBO 0073 0100 755 CBSJJVJ REF. MANDATO 286734314000 "/>
        <s v="Apple pay: COMPRA EN STARBUCKS PRINCESA 40 MAD, CON LA TARJETA : 5489133210353833 EL 2023-11-07 "/>
        <s v="Apple pay: COMPRA EN ARAMARK 4X CAF CAMPUS PRI, CON LA TARJETA : 5489133210353833 EL 2023-11-07 "/>
        <s v="Apple pay: COMPRA EN MERCADONA MANUEL MACHADO, CON LA TARJETA : 5489133208360204 EL 2023-11-07 "/>
        <s v="TRANSFERENCIA A FAVOR DE Servicio De Entrega Rápida Courier Expre CONCEPTO: 1000278 "/>
        <s v="Apple pay: COMPRA EN BOLUDITAS MORATALAZ, CON LA TARJETA : 5489133210353833 EL 2023-11-05 "/>
        <s v="COMPRA EN APP CRTM, CON LA TARJETA : 5489133208360204 EL 2023-11-05 "/>
        <s v="Apple pay: COMPRA EN ALCAMPO S A MORATALAZ, CON LA TARJETA : 5489133208360204 EL 2023-11-05 "/>
        <s v="Apple pay: COMPRA EN METRO DE MADRID S.A., CON LA TARJETA : 5489133210353833 EL 2023-11-05 "/>
        <s v="Apple pay: COMPRA EN ALCAMPO S A MORATALAZ, CON LA TARJETA : 5489133210353833 EL 2023-11-05 "/>
        <s v="Apple pay: COMPRA EN ALCAMPO S A MORATALAZ, CON LA TARJETA : 5489133210353833 EL 2023-11-04 "/>
        <s v="Apple pay: COMPRA EN HIPERBAZAR, CON LA TARJETA : 5489133210353833 EL 2023-11-04 "/>
        <s v="Apple pay: COMPRA EN MERCADONA MANUEL MACHADO, CON LA TARJETA : 5489133208360204 EL 2023-11-04 "/>
        <s v="Apple pay: COMPRA EN KFC MORATALAZ 124, CON LA TARJETA : 5489133210353833 EL 2023-11-03 "/>
        <s v="Apple pay: COMPRA EN PANISHOP DE LOS VINATEROS, CON LA TARJETA : 5489133208360204 EL 2023-11-03 "/>
        <s v="Apple pay: COMPRA EN ALCAMPO S A MORATALAZ, CON LA TARJETA : 5489133208360204 EL 2023-11-03 "/>
        <s v="Apple pay: COMPRA EN MERCADONA MANUEL MACHADO, CON LA TARJETA : 5489133208360204 EL 2023-11-03 "/>
        <s v="Apple pay: COMPRA EN AL PUNTO CASTELLANA, CON LA TARJETA : 5489133210353833 EL 2023-11-03 "/>
        <s v="TRANSFERENCIA DE E KABEL ESPANA S.L., CONCEPTO PAGO NMINA NP OCT 2023 "/>
        <s v="TRANSFERENCIA DE PEREZ PANTO NICOLAS, CONCEPTO Pagos mensuales de noviembre "/>
        <s v="RECIBO SANITAS S A DE SEGUROS Nº RECIBO 0073 0100 755 CBQKZYT REF. MANDATO 800018385362 "/>
        <s v="RECIBO SANITAS S A DE SEGUROS Nº RECIBO 0073 0100 755 CBQKZYV REF. MANDATO 800018385362 "/>
        <s v="TRANSFERENCIA A FAVOR DE PEREZ PANTO NICOLAS CONCEPTO: Pagos mensuales de noviembre "/>
        <s v="Apple pay: COMPRA EN STARBUCKS PRINCESA 40 MAD, CON LA TARJETA : 5489133210353833 EL 2023-11-02 "/>
        <s v="Apple pay: COMPRA EN ARAMARK 4X CAF CAMPUS PRI, CON LA TARJETA : 5489133210353833 EL 2023-11-02 "/>
        <s v="COMPRA EN AMZN MKTP ES*H08ZR7YS4, CON LA TARJETA : 5489133210353833 EL 2023-10-29 "/>
        <s v="Apple pay: COMPRA EN NYX*NORDISSOCIALCONSUL, CON LA TARJETA : 5489133210353833 EL 2023-10-30 "/>
        <s v="Apple pay: COMPRA EN GESTION DE MAQUINAS, CON LA TARJETA : 5489133210353833 EL 2023-11-02 "/>
        <s v="Apple pay: COMPRA EN ALCAMPO S A MORATALAZ, CON LA TARJETA : 5489133208122208 EL 2023-11-01 "/>
        <s v="RECIBO CAIXABANK PAYMENTS CONSUMER, E.f.c., E Nº RECIBO 0073 0100 755 CBRSKSZ REF. MANDATO 202307581"/>
        <s v="RECIBO CAIXABANK PAYMENTS CONSUMER, E.f.c., E Nº RECIBO 0073 0100 755 CBRSKZV REF. MANDATO 202308211"/>
        <s v="Apple pay: COMPRA EN STARBUCKS PRINCESA 40 MAD, CON LA TARJETA : 5489133208360204 EL 2023-10-31 "/>
        <s v="Apple pay: COMPRA EN GESTION DE MAQUINAS, CON LA TARJETA : 5489133208360204 EL 2023-10-31 "/>
        <s v="Apple pay: COMPRA EN ALCAMPO S A MORATALAZ, CON LA TARJETA : 5489133208360204 EL 2023-10-31 "/>
        <s v="Apple pay: COMPRA EN PRIMARK GRAN VIA, CON LA TARJETA : 5489133210353833 EL 2023-10-29 "/>
        <s v="Apple pay: COMPRA EN MERCADONA MANUEL MACHADO, CON LA TARJETA : 5489133208360204 EL 2023-10-31 "/>
        <s v="Apple pay: COMPRA EN Glovo 28OCT MQJEHTCE, CON LA TARJETA : 5489133210353833 EL 2023-10-28 "/>
        <s v="Apple pay: COMPRA EN ALLIANCE VENDING, CON LA TARJETA : 5489133208360204 EL 2023-10-30 "/>
        <s v="Apple pay: COMPRA EN ARAMARK 4X CAF CAMPUS PRI, CON LA TARJETA : 5489133210353833 EL 2023-10-30 "/>
        <s v="Apple pay: COMPRA EN NYX*NORDISSOCIALCONSUL, CON LA TARJETA : 5489133210353833 EL 2023-10-26 "/>
        <s v="Apple pay: COMPRA EN HARRYTOKYS MALASA¥A, CON LA TARJETA : 5489133210353833 EL 2023-10-29 "/>
        <s v="Apple pay: COMPRA EN IKEA GOYA FOOD, CON LA TARJETA : 5489133210353833 EL 2023-10-29 "/>
        <s v="Apple pay: COMPRA EN ALCAMPO S A MORATALAZ, CON LA TARJETA : 5489133208122208 EL 2023-10-29 "/>
        <s v="Apple pay: COMPRA EN TABERNA LAS BOTAS 2, CON LA TARJETA : 5489133208122208 EL 2023-10-28 "/>
        <s v="Apple pay: COMPRA EN HELADERIA SIENA, CON LA TARJETA : 5489133210353833 EL 2023-10-28 "/>
        <s v="BIZUM DE GREGORY JOSE RONDON CARDOZ CONCEPTO Sin concepto "/>
        <s v="BIZUM DE NICOLAS PEREZ PANTO CONCEPTO mercado "/>
        <s v="COMPRA EN APPLE.COM/BILL, CON LA TARJETA : 5489133208360204 EL 2023-10-25 "/>
        <s v="Apple pay: COMPRA EN MERCADONA MANUEL MACHADO, CON LA TARJETA : 5489133208122208 EL 2023-10-27 "/>
        <s v="BIZUM A FAVOR DE CRISTINA PAZ RODRIGUEZ CONCEPTO: mercado "/>
        <s v="Apple pay: COMPRA EN BURGER KING QUEVEDO, CON LA TARJETA : 5489133208122208 EL 2023-10-26 "/>
        <s v="TRANSFERENCIA DE TOTALENERGIES MERCADO ESPANA, S.A.U, CONCEPTO Abono TotalEnergies 700008400014 "/>
        <s v="RECIBO TotalEnergies Mercado SAU Nº RECIBO 0073 0100 755 CBPZPHV REF. MANDATO HCESIG1230620230000000"/>
        <s v="Apple pay: COMPRA EN GESTION DE MAQUINAS, CON LA TARJETA : 5489133210353833 EL 2023-10-26 "/>
        <s v="Apple pay: COMPRA EN TIERRA BURRITOS QUEVEDO, CON LA TARJETA : 5489133210353833 EL 2023-10-25 "/>
        <s v="Apple pay: COMPRA EN MARKET QUEVEDO, CON LA TARJETA : 5489133210353833 EL 2023-10-25 "/>
        <s v="BIZUM DE CRISTINA PAZ RODRIGUEZ CONCEPTO luz y seguro "/>
        <s v="Apple pay: COMPRA EN (2538) STARBUKS QUEVEDO, CON LA TARJETA : 5489133210353833 EL 2023-10-25 "/>
        <s v="Apple pay: COMPRA EN GESTION DE MAQUINAS, CON LA TARJETA : 5489133210353833 EL 2023-10-25 "/>
        <s v="Apple pay: COMPRA EN MERCADONA MANUEL MACHADO, CON LA TARJETA : 5489133208122208 EL 2023-10-25 "/>
        <s v="BIZUM A FAVOR DE NICOLAS PEREZ PANTO CONCEPTO: luz y seguro "/>
        <s v="Apple pay: COMPRA EN Cabify ES, CON LA TARJETA : 5489133208122208 EL 2023-10-22 "/>
        <s v="RECIBO ORANGE ESPAGNE S.A. Nº RECIBO 0073 0100 755 CBPMTHN REF. MANDATO OSP202308KENAN02276921506 "/>
        <s v="Apple pay: COMPRA EN UVEPAN ALBERTO AGUILERA, CON LA TARJETA : 5489133210353833 EL 2023-10-24 "/>
        <s v="Apple pay: COMPRA EN GESTION DE MAQUINAS, CON LA TARJETA : 5489133210353833 EL 2023-10-24 "/>
        <s v="Apple pay: COMPRA EN ALLIANCE VENDING, CON LA TARJETA : 5489133210353833 EL 2023-10-23 "/>
        <s v="Apple pay: COMPRA EN UVEPAN ALBERTO AGUILERA, CON LA TARJETA : 5489133210353833 EL 2023-10-23 "/>
        <s v="Apple pay: COMPRA EN MERCADONA MANUEL MACHADO, CON LA TARJETA : 5489133208360204 EL 2023-10-23 "/>
        <s v="Apple pay: COMPRA EN MAR MORA, CON LA TARJETA : 5489133210353833 EL 2023-10-23 "/>
        <s v="Apple pay: COMPRA EN ALCAMPO S A MORATALAZ, CON LA TARJETA : 5489133208360204 EL 2023-10-22 "/>
        <s v="Apple pay: COMPRA EN RESTAURANTE ACUARELA, CON LA TARJETA : 5489133208122208 EL 2023-10-21 "/>
        <s v="Apple pay: COMPRA EN LA ORQUIDEA, CON LA TARJETA : 5489133210353833 EL 2023-10-21 "/>
        <s v="COMPRA EN DECATHLON CITY LA VAGUADA, CON LA TARJETA : 5489133208122208 EL 2023-10-21 "/>
        <s v="Apple pay: COMPRA EN SPRINGFIELD WOMEN, CON LA TARJETA : 5489133208122208 EL 2023-10-21 "/>
        <s v="Apple pay: COMPRA EN RODILLA LA VAGUADA, CON LA TARJETA : 5489133210353833 EL 2023-10-21 "/>
        <s v="Apple pay: COMPRA EN ALCAMPO S A MORATALAZ, CON LA TARJETA : 5489133210353833 EL 2023-10-21 "/>
        <s v="Apple pay: COMPRA EN ALCAMPO S A MORATALAZ, CON LA TARJETA : 5489133210353833 EL 2023-10-20 "/>
        <s v="Apple pay: COMPRA EN MCDONALDS-MORATALAZ, CON LA TARJETA : 5489133208122208 EL 2023-10-20 "/>
        <s v="Apple pay: COMPRA EN CERVECERIA DE PEPE, CON LA TARJETA : 5489133210353833 EL 2023-10-20 "/>
        <s v="Apple pay: COMPRA EN L0LH92 - MERLIN BITES ADE, CON LA TARJETA : 5489133210353833 EL 2023-10-20 "/>
        <s v="Apple pay: COMPRA EN MAR MORA, CON LA TARJETA : 5489133210353833 EL 2023-10-20 "/>
        <s v="COMPRA EN NETFLIX.COM, CON LA TARJETA : 5489133208360204 EL 2023-10-18 "/>
        <s v="Apple pay: COMPRA EN GESTION DE MAQUINAS, CON LA TARJETA : 5489133210353833 EL 2023-10-19 "/>
        <s v="Apple pay: COMPRA EN FARMACIA ENTREARROYOS1, CON LA TARJETA : 5489133208122208 EL 2023-10-18 "/>
        <s v="Apple pay: COMPRA EN GESTION DE MAQUINAS, CON LA TARJETA : 5489133210353833 EL 2023-10-18 "/>
        <s v="Apple pay: COMPRA EN MERCADONA MANUEL MACHADO, CON LA TARJETA : 5489133208122208 EL 2023-10-18 "/>
        <s v="Apple pay: COMPRA EN BK13628 MORATALAZ, CON LA TARJETA : 5489133208122208 EL 2023-10-14 "/>
        <s v="Apple pay: COMPRA EN BAR LAREDO, CON LA TARJETA : 5489133210353833 EL 2023-10-17 "/>
        <s v="Apple pay: COMPRA EN EL ANTOJO CHAMARTIN, CON LA TARJETA : 5489133210353833 EL 2023-10-17 "/>
        <s v="Apple pay: COMPRA EN ALLIANCE VENDING, CON LA TARJETA : 5489133210353833 EL 2023-10-17 "/>
        <s v="Apple pay: COMPRA EN Glovo 13OCT M2YAZL13, CON LA TARJETA : 5489133208122208 EL 2023-10-13 "/>
        <s v="Apple pay: COMPRA EN PLATERIA VERA, CON LA TARJETA : 5489133208122208 EL 2023-10-16 "/>
        <s v="RECIBO CENTRO DE SEGUROS Y SERVICIOS ECI, S.A. Nº RECIBO 0073 0100 755 CBNDKPJ REF. MANDATO 16310C64"/>
        <s v="Apple pay: COMPRA EN MERCADONA MANUEL MACHADO, CON LA TARJETA : 5489133208122208 EL 2023-10-16 "/>
        <s v="Apple pay: COMPRA EN OZONE BOWLING, CON LA TARJETA : 5489133208122208 EL 2023-10-15 "/>
        <s v="Apple pay: COMPRA EN WANDERLUST, CON LA TARJETA : 5489133208122208 EL 2023-10-15 "/>
        <s v="Apple pay: COMPRA EN HELADOS MAISON GLACEE ESP, CON LA TARJETA : 5489133208122208 EL 2023-10-15 "/>
        <s v="Apple pay: COMPRA EN CANEL ROLLS, CON LA TARJETA : 5489133210353833 EL 2023-10-15 "/>
        <s v="Apple pay: COMPRA EN BORN AND GLAZED, CON LA TARJETA : 5489133208122208 EL 2023-10-14 "/>
        <s v="Apple pay: COMPRA EN RODILLA CALLAO, CON LA TARJETA : 5489133208122208 EL 2023-10-14 "/>
        <s v="Apple pay: COMPRA EN STARBUCKS COFFEE ALCALA, CON LA TARJETA : 5489133210353833 EL 2023-10-14 "/>
        <s v="Apple pay: COMPRA EN REDONDEO SOLIDARIO, CON LA TARJETA : 5489133208122208 EL 2023-10-14 "/>
        <s v="Apple pay: COMPRA EN MERCADONA MANUEL MACHADO, CON LA TARJETA : 5489133208360204 EL 2023-10-13 "/>
        <s v="BIZUM A FAVOR DE FATIMA NAZARETH CHIRINOS CONCEPTO: juego de Ricardo "/>
        <s v="Apple pay: COMPRA EN PUNTO ENTRE ARROYOS, CON LA TARJETA : 5489133210353833 EL 2023-10-12 "/>
        <s v="Apple pay: COMPRA EN PANISHOP DE LOS VINATEROS, CON LA TARJETA : 5489133208360204 EL 2023-10-12 "/>
        <s v="Apple pay: COMPRA EN ALCAMPO S A MORATALAZ, CON LA TARJETA : 5489133208360204 EL 2023-10-12 "/>
        <s v="RECIBO UNIVERSIDAD NEBRIJA Nº RECIBO 0073 0100 755 CBMPRDR REF. MANDATO UNNEACA0021984800039925 "/>
        <s v="COMPRA EN EMPRESA MUNICIPAL EMT, CON LA TARJETA : 5489133208360204 EL 2023-10-11 "/>
        <s v="Apple pay: COMPRA EN Glovo 08OCT ML1WLPCS, CON LA TARJETA : 5489133210353833 EL 2023-10-08 "/>
        <s v="COMPRA EN APP CRTM, CON LA TARJETA : 5489133208360204 EL 2023-10-10 "/>
        <s v="Apple pay: COMPRA EN Glovo 05OCT MVNWCDEL, CON LA TARJETA : 5489133210353833 EL 2023-10-05 "/>
        <s v="Apple pay: COMPRA EN PLAZA RIO 2, CON LA TARJETA : 5489133208122208 EL 2023-10-07 "/>
        <s v="Apple pay: COMPRA EN Revolut**6925*, CON LA TARJETA : 5489133208360204 EL 2023-10-05 "/>
        <s v="Apple pay: COMPRA EN HM Plaza Rio, CON LA TARJETA : 5489133210353833 EL 2023-10-07 "/>
        <s v="Apple pay: COMPRA EN PUNTO ENTRE ARROYOS, CON LA TARJETA : 5489133210353833 EL 2023-10-08 "/>
        <s v="Apple pay: COMPRA EN RODILLA CC PLAZA RIO2, CON LA TARJETA : 5489133210353833 EL 2023-10-07 "/>
        <s v="Apple pay: COMPRA EN LA ORQUIDEA, CON LA TARJETA : 5489133210353833 EL 2023-10-07 "/>
        <s v="Apple pay: COMPRA EN MERCADONA MANUEL MACHADO, CON LA TARJETA : 5489133210353833 EL 2023-10-07 "/>
        <s v="COMPRA EN WEB CRTM, CON LA TARJETA : 5489133208122208 EL 2023-10-07 "/>
        <s v="Apple pay: COMPRA EN TIGER STORES - MADRID C.C, CON LA TARJETA : 5489133208122208 EL 2023-10-07 "/>
        <s v="Apple pay: COMPRA EN ALCAMPO CC PLAZA RIO 2, CON LA TARJETA : 5489133208360204 EL 2023-10-07 "/>
        <s v="COMPRA EN SFERA M. PLAZA RIO 2, CON LA TARJETA : 5489133210353833 EL 2023-10-07 "/>
        <s v="Apple pay: COMPRA EN E.S. LEGAZPI, CON LA TARJETA : 5489133210353833 EL 2023-10-07 "/>
        <s v="Apple pay: COMPRA EN MERCADONA MANUEL MACHADO, CON LA TARJETA : 5489133208360204 EL 2023-10-07 "/>
        <s v="Apple pay: COMPRA EN ALCAMPO S A MORATALAZ, CON LA TARJETA : 5489133208360204 EL 2023-10-06 "/>
        <s v="COMPRA EN WWW.AMAZON* 404-506328, CON LA TARJETA : 5489133210353833 EL 2023-10-04 "/>
        <s v="Apple pay: COMPRA EN Glovo 03OCT M21LUL86, CON LA TARJETA : 5489133210353833 EL 2023-10-03 "/>
        <s v="Apple pay: COMPRA EN BURGER KING QUEVEDO, CON LA TARJETA : 5489133208122208 EL 2023-10-05 "/>
        <s v="COMPRA EN APP CRTM, CON LA TARJETA : 5489133208360204 EL 2023-10-04 "/>
        <s v="Apple pay: COMPRA EN PANISHOP DE LOS VINATEROS, CON LA TARJETA : 5489133208360204 EL 2023-10-04 "/>
        <s v="Apple pay: COMPRA EN PANISHOP DE LOS VINATEROS, CON LA TARJETA : 5489133210353833 EL 2023-10-04 "/>
        <s v="RECIBO CAIXABANK PAYMENTS CONSUMER, E.f.c., E Nº RECIBO 0073 0100 755 CBHQPZT REF. MANDATO 202307581"/>
        <s v="RECIBO CAIXABANK PAYMENTS CONSUMER, E.f.c., E Nº RECIBO 0073 0100 755 CBHQQJJ REF. MANDATO 202308211"/>
        <s v="TRANSFERENCIA DE PEREZ PANTO NICOLAS, CONCEPTO Dinero para el mes "/>
        <s v="RECIBO SANITAS S A DE SEGUROS Nº RECIBO 0073 0100 755 CBGVJSX REF. MANDATO 800018385362 "/>
        <s v="TRANSFERENCIA A FAVOR DE PEREZ PANTO NICOLAS CONCEPTO: Dinero para el mes "/>
        <s v="TRANSFERENCIA DE E KABEL ESPANA S.L., CONCEPTO PAGO NOMINA SEPT 2023 NP "/>
        <s v="Apple pay: COMPRA EN FRUTIDIMARE, CON LA TARJETA : 5489133210353833 EL 2023-10-02 "/>
        <s v="Apple pay: COMPRA EN LOS TORREZNOS, CON LA TARJETA : 5489133210353833 EL 2023-10-01 "/>
        <s v="Apple pay: COMPRA EN ALCAMPO S A MORATALAZ, CON LA TARJETA : 5489133208360204 EL 2023-10-01 "/>
        <s v="Apple pay: COMPRA EN RODILLA SANCHEZ, CON LA TARJETA : 5489133210353833 EL 2023-10-01 "/>
        <s v="BIZUM A FAVOR DE ANDRES ALEJANDRO YSTURIZ CONCEPTO: comida del gordito Andres "/>
        <s v="BIZUM A FAVOR DE LUISELENA ZANCHI CONCEPTO: cervecita y refresco "/>
        <s v="Apple pay: COMPRA EN MARKET CAFE, CON LA TARJETA : 5489133210353833 EL 2023-09-30 "/>
        <s v="Apple pay: COMPRA EN CITYPLAY, CON LA TARJETA : 5489133210353833 EL 2023-09-29 "/>
        <s v="Apple pay: COMPRA EN TIERRA BURRITOS, CON LA TARJETA : 5489133210353833 EL 2023-09-29 "/>
        <s v="TRANSFERENCIA DE PEREZ PANTO NICOLAS, CONCEPTO Pagos faltantes "/>
        <s v="TRANSFERENCIA A FAVOR DE PEREZ PANTO NICOLAS CONCEPTO: Pagos faltantes "/>
        <s v="Apple pay: COMPRA EN MERCADONA MANUEL MACHADO, CON LA TARJETA : 5489133208360204 EL 2023-09-29 "/>
        <s v="BIZUM DE MICHAEL WOO VARGAS CONCEPTO Bolos Maik "/>
        <s v="BIZUM DE ANDRES ALEJANDRO YSTURIZ C CONCEPTO Sin concepto "/>
        <s v="Apple pay: COMPRA EN RESTAURANTE LA MONTANA, CON LA TARJETA : 5489133210353833 EL 2023-09-28 "/>
        <s v="Apple pay: COMPRA EN IKEA GOYA FOOD, CON LA TARJETA : 5489133210353833 EL 2023-09-28 "/>
        <s v="Apple pay: COMPRA EN LA MALLORQUINA QUEVEDO, CON LA TARJETA : 5489133210353833 EL 2023-09-28 "/>
        <s v="Apple pay: COMPRA EN (2538) STARBUKS QUEVEDO, CON LA TARJETA : 5489133210353833 EL 2023-09-28 "/>
        <s v="COMPRA EN WWW.AMAZON* 404-487854, CON LA TARJETA : 5489133210353833 EL 2023-09-26 "/>
        <s v="COMPRA EN APPLE.COM/BILL, CON LA TARJETA : 5489133208360204 EL 2023-09-25 "/>
        <s v="Apple pay: COMPRA EN HUSTAR COFFEE, CON LA TARJETA : 5489133210353833 EL 2023-09-27 "/>
        <s v="Apple pay: COMPRA EN MERCADONA MANUEL MACHADO, CON LA TARJETA : 5489133208122208 EL 2023-09-27 "/>
        <s v="Apple pay: COMPRA EN KFC MORATALAZ 124, CON LA TARJETA : 5489133208122208 EL 2023-09-26 "/>
        <s v="Apple pay: COMPRA EN MERCADONA MANUEL MACHADO, CON LA TARJETA : 5489133208122208 EL 2023-09-26 "/>
        <s v="Apple pay: COMPRA EN PRIMARK GRAN VIA, CON LA TARJETA : 5489133208360204 EL 2023-09-23 "/>
        <s v="Apple pay: COMPRA EN ALCAMPO S A MORATALAZ, CON LA TARJETA : 5489133208360204 EL 2023-09-25 "/>
        <s v="Apple pay: COMPRA EN MERCADONA MANUEL MACHADO, CON LA TARJETA : 5489133208360204 EL 2023-09-25 "/>
        <s v="Apple pay: COMPRA EN PUNTO ENTRE ARROYOS, CON LA TARJETA : 5489133208360204 EL 2023-09-24 "/>
        <s v="Apple pay: COMPRA EN PARTNERS AMERICAN FOOD, CON LA TARJETA : 5489133208360204 EL 2023-09-24 "/>
        <s v="Apple pay: COMPRA EN KFC MORATALAZ 124, CON LA TARJETA : 5489133208360204 EL 2023-09-24 "/>
        <s v="Apple pay: COMPRA EN ZUCCARU, CON LA TARJETA : 5489133208360204 EL 2023-09-24 "/>
        <s v="Apple pay: COMPRA EN KIOSCO MOTORA, CON LA TARJETA : 5489133208360204 EL 2023-09-24 "/>
        <s v="Apple pay: COMPRA EN ALCAMPO S A MORATALAZ, CON LA TARJETA : 5489133208360204 EL 2023-09-24 "/>
        <s v="Apple pay: COMPRA EN FIVE GUYS SPAIN SL, CON LA TARJETA : 5489133208360204 EL 2023-09-23 "/>
        <s v="COMPRA EN TIENDA MAHOU SAN MIGUEL, CON LA TARJETA : 5489133208122208 EL 2023-09-23 "/>
        <s v="Apple pay: COMPRA EN RODILLA CHUECA, CON LA TARJETA : 5489133208360204 EL 2023-09-23 "/>
        <s v="Apple pay: COMPRA EN ALCAMPO S A MORATALAZ, CON LA TARJETA : 5489133208360204 EL 2023-09-23 "/>
        <s v="Apple pay: COMPRA EN RESTAURANTE ACUARELA, CON LA TARJETA : 5489133208360204 EL 2023-09-22 "/>
        <s v="RECIBO ORANGE ESPAGNE S.A. Nº RECIBO 0073 0100 755 CBFGTYP REF. MANDATO OSP202308KENAN02276921506 "/>
        <s v="Apple pay: COMPRA EN MERCADONA MANUEL MACHADO, CON LA TARJETA : 5489133208360204 EL 2023-09-21 "/>
        <s v="BIZUM A FAVOR DE JOSE MIGUEL PESTANA GONCA CONCEPTO: envio de cajas a Moratalaz "/>
        <s v="COMPRA EN NETFLIX.COM, CON LA TARJETA : 5489133208360204 EL 2023-09-18 "/>
        <s v="TRANSFERENCIA DE PEREZ PANTO NICOLAS, CONCEPTO Dinero "/>
        <s v="COMPRA EN AMZN MKTP ES*143M380R4, CON LA TARJETA : 5489133208360204 EL 2023-09-14 "/>
        <s v="TRANSFERENCIA A FAVOR DE PEREZ PANTO NICOLAS CONCEPTO: Dinero "/>
        <s v="Apple pay: COMPRA EN IKEA LA GAVIA FOOD, CON LA TARJETA : 5489133208360204 EL 2023-09-17 "/>
        <s v="Apple pay: COMPRA EN DUNKIN COFFEE LAS GAVIAS, CON LA TARJETA : 5489133208360204 EL 2023-09-17 "/>
        <s v="Apple pay: COMPRA EN MERKAL LA GAVIA, CON LA TARJETA : 5489133208360204 EL 2023-09-17 "/>
        <s v="Apple pay: COMPRA EN PRIMOR GAVIA, CON LA TARJETA : 5489133208360204 EL 2023-09-17 "/>
        <s v="Apple pay: COMPRA EN Y AL VINO VINO, CON LA TARJETA : 5489133208360204 EL 2023-09-16 "/>
        <s v="Apple pay: COMPRA EN COSTCO WHOLESALE SPAIN, S, CON LA TARJETA : 5489133208122208 EL 2023-09-16 "/>
        <s v="Apple pay: COMPRA EN CHURRERIA LA MEJOR, CON LA TARJETA : 5489133208360204 EL 2023-09-16 "/>
        <s v="BIZUM A FAVOR DE RICARDO PAZ RODRIGUEZ CONCEPTO: chaqueta Costco "/>
        <s v="Apple pay: COMPRA EN ALCAMPO S A MORATALAZ, CON LA TARJETA : 5489133208360204 EL 2023-09-16 "/>
        <s v="Apple pay: COMPRA EN ALCAMPO S A MORATALAZ, CON LA TARJETA : 5489133208360204 EL 2023-09-15 "/>
        <s v="Apple pay: COMPRA EN MERCADONA MANUEL MACHADO, CON LA TARJETA : 5489133208360204 EL 2023-09-14 "/>
        <s v="Apple pay: COMPRA EN HIPERBAZAR, CON LA TARJETA : 5489133208122208 EL 2023-09-13 "/>
        <s v="TRANSFERENCIA DE PEREZ PANTO NICOLAS, CONCEPTO Compras de Amazon y pagos del mes "/>
        <s v="COMPRA EN NOTION LABS, INC., CON LA TARJETA : 5489133208360204 EL 2023-09-11 "/>
        <s v="TRANSFERENCIA A FAVOR DE PEREZ PANTO NICOLAS CONCEPTO: Compras de Amazon y pagos del mes "/>
        <s v="Apple pay: COMPRA EN EXPENDIDURIA 106, CON LA TARJETA : 5489133208122208 EL 2023-09-13 "/>
        <s v="COMPRA EN CINES RENOIR RETIRO, CON LA TARJETA : 5489133208360204 EL 2023-09-09 "/>
        <s v="Apple pay: COMPRA EN RENOIR RETIRO, CON LA TARJETA : 5489133208360204 EL 2023-09-09 "/>
        <s v="Apple pay: COMPRA EN MANOLO BAKES, CON LA TARJETA : 5489133208122208 EL 2023-09-12 "/>
        <s v="Apple pay: COMPRA EN HIPERBAZAR, CON LA TARJETA : 5489133208360204 EL 2023-09-12 "/>
        <s v="Apple pay: COMPRA EN MERCADONA MANUEL MACHADO, CON LA TARJETA : 5489133208360204 EL 2023-09-12 "/>
        <s v="Apple pay: COMPRA EN LA CANNOLERIA SICILIAN, CON LA TARJETA : 5489133208360204 EL 2023-09-08 "/>
        <s v="Apple pay: COMPRA EN VENCHI Milano MXP T1-S, CON LA TARJETA : 5489133208360204 EL 2023-09-08 "/>
        <s v="Apple pay: COMPRA EN CARMEN GELATO RAVIZZA, CON LA TARJETA : 5489133208360204 EL 2023-09-08 "/>
        <s v="TRANSFERENCIA DE PEREZ PANTO NICOLAS, CONCEPTO Parcial de efectivo para cuentas y salidas "/>
        <s v="Apple pay: COMPRA EN TAXIBLU 024040 LIC 120, CON LA TARJETA : 5489133208360204 EL 2023-09-07 "/>
        <s v="TRANSFERENCIA A FAVOR DE PEREZ PANTO NICOLAS CONCEPTO: Parcial de efectivo para cuentas y salidas "/>
        <s v="COMPRA EN YULI, CON LA TARJETA : 5489133208360204 EL 2023-09-11 "/>
        <s v="COMPRA EN LIMBO PLAYER TWO, CON LA TARJETA : 5489133208360204 EL 2023-09-10 "/>
        <s v="COMPRA EN APP CRTM, CON LA TARJETA : 5489133208360204 EL 2023-09-10 "/>
        <s v="COMPRA EN FABORIT PLAZA ESPA¥A, CON LA TARJETA : 5489133208360204 EL 2023-09-09 "/>
        <s v="Apple pay: COMPRA EN FABORIT PLAZA ESPA¥A, CON LA TARJETA : 5489133208360204 EL 2023-09-09 "/>
        <s v="Apple pay: COMPRA EN CELICIOSO RETIRO, CON LA TARJETA : 5489133208360204 EL 2023-09-09 "/>
        <s v="Apple pay: COMPRA EN 147-MINIT SPAIN ALC MORAT, CON LA TARJETA : 5489133208360204 EL 2023-09-09 "/>
        <s v="Apple pay: COMPRA EN MCDONALDS-MORATALAZ, CON LA TARJETA : 5489133208122208 EL 2023-09-08 "/>
        <s v="Apple pay: COMPRA EN CIOCCOLATITALIANI, CON LA TARJETA : 5489133208122208 EL 2023-09-05 "/>
        <s v="Apple pay: COMPRA EN MERCADONA MANUEL MACHADO, CON LA TARJETA : 5489133208122208 EL 2023-09-07 "/>
        <s v="TRANSFERENCIA DE E KABEL ESPANA S.L., CONCEPTO PAGO NOMINA NP AGOSTO 2023 "/>
        <s v="Apple pay: COMPRA EN HIPERBAZAR, CON LA TARJETA : 5489133208122208 EL 2023-09-04 "/>
        <s v="COMPRA EN APP CRTM, CON LA TARJETA : 5489133208360204 EL 2023-09-04 "/>
        <s v="Apple pay: COMPRA EN IKEA GOYA FOOD, CON LA TARJETA : 5489133208360204 EL 2023-09-03 "/>
        <s v="Apple pay: COMPRA EN IKEA GOYA HFB, CON LA TARJETA : 5489133208122208 EL 2023-09-03 "/>
        <s v="Apple pay: COMPRA EN HIPERBAZAR, CON LA TARJETA : 5489133208122208 EL 2023-09-03 "/>
        <s v="Apple pay: COMPRA EN VENETA MADRID, CON LA TARJETA : 5489133208360204 EL 2023-09-02 "/>
        <s v="Apple pay: COMPRA EN ALCAMPO S A MORATALAZ, CON LA TARJETA : 5489133208122208 EL 2023-09-02 "/>
        <s v="Apple pay: COMPRA EN EMPRESA MUNICIPAL EMT, CON LA TARJETA : 5489133208360204 EL 2023-09-02 "/>
        <s v="RECIBO SANITAS S A DE SEGUROS Nº RECIBO 0073 0100 755 BZXCGGT REF. MANDATO 800018385362 "/>
        <s v="Apple pay: COMPRA EN ALCAMPO S A MORATALAZ, CON LA TARJETA : 5489133208360204 EL 2023-09-01 "/>
        <s v="Apple pay: COMPRA EN MERCADONA MANUEL MACHADO, CON LA TARJETA : 5489133208360204 EL 2023-09-01 "/>
        <s v="RECIBO CAIXABANK PAYMENTS CONSUMER, E.f.c., E Nº RECIBO 0073 0100 755 BZXGKRT REF. MANDATO 202307581"/>
        <s v="RECIBO CAIXABANK PAYMENTS CONSUMER, E.f.c., E Nº RECIBO 0073 0100 755 BZXGKYS REF. MANDATO 202308211"/>
        <s v="COMPRA EN APPLE.COM/BILL, CON LA TARJETA : 5489133208360204 EL 2023-08-25 "/>
        <s v="RECIBO ORANGE ESPAGNE S.A. Nº RECIBO 0073 0100 755 BZWCCCZ REF. MANDATO OSP202308KENAN02276921506 "/>
        <s v="RECIBO Orange Espagne S.A.U-ORANGE ESPAGNE SA Nº RECIBO 0073 0100 755 BZVNWKJ REF. MANDATO OSP202308"/>
        <s v="RECIBO SANITAS S A DE SEGUROS Nº RECIBO 0073 0100 755 BZSZPPJ REF. MANDATO 800018385362 "/>
        <s v="BIZUM A FAVOR DE RICARDO PAZ RODRIGUEZ CONCEPTO: telefono organge Julio "/>
        <s v="COMPRA EN APP CRTM, CON LA TARJETA : 5489133208360204 EL 2023-08-05 "/>
        <s v="TRANSFERENCIA INMEDIATA DE PEREZ PANTO NICOLAS DANIEL CONCEPTO MATRICULA "/>
        <s v="TRANSFERENCIA DE PEREZ PANTO NICOLAS, CONCEPTO Todo y pagos "/>
        <s v="COMPRA EN UNIVERSIDAD A. NEBRIJA, CON LA TARJETA : 5489133208360204 EL 2023-08-04 "/>
        <s v="TRANSFERENCIA A FAVOR DE PEREZ PANTO NICOLAS CONCEPTO: Todo y pagos "/>
        <s v="TRANSFERENCIA DE E KABEL ESPANA S.L., CONCEPTO PAGO NOMINA JULIO 2023 NICOLAS PEREZ "/>
        <s v="RECIBO CAIXABANK PAYMENTS CONSUMER, E.f.c., E Nº RECIBO 0073 0100 755 BZQHYSL REF. MANDATO 202307581"/>
        <s v="COMPRA EN 86-LA VAGUADA,PTA BAJA MA, CON LA TARJETA : 5489133208122208 EL 2023-07-30 "/>
        <s v="COMPRA EN APPLE.COM/BILL, CON LA TARJETA : 5489133208360204 EL 2023-07-25 "/>
        <s v="BIZUM DE CRISTINA PAZ RODRIGUEZ CONCEPTO alquiler y tlf "/>
        <s v="TRANSFERENCIA A FAVOR DE Universidad De Nebrija CONCEPTO: Nicolás Pérez Pantó "/>
        <s v="BIZUM A FAVOR DE NICOLAS PEREZ PANTO CONCEPTO: alquiler y tlf "/>
        <s v="BIZUM A FAVOR DE RICARDO PAZ RODRIGUEZ CONCEPTO: entradas Barbie "/>
        <s v="Apple pay: COMPRA EN MERCADONA MANUEL MACHADO, CON LA TARJETA : 5489133208122208 EL 2023-07-21 "/>
        <s v="BIZUM A FAVOR DE Carlos Samuel Gonzalez Be CONCEPTO: sushi "/>
        <s v="RECIBO Orange Espagne S.A.U-ORANGE ESPAGNE SA Nº RECIBO 0073 0100 755 BZMFZZT REF. MANDATO OSP202306"/>
        <s v="Apple pay: COMPRA EN ALCAMPO S A MORATALAZ, CON LA TARJETA : 5489133208122208 EL 2023-07-12 "/>
        <s v="Apple pay: COMPRA EN MERCADONA MANUEL MACHADO, CON LA TARJETA : 5489133208122208 EL 2023-07-12 "/>
        <s v="Apple pay: COMPRA EN MARKET QUEVEDO, CON LA TARJETA : 5489133208122208 EL 2023-07-11 "/>
        <s v="Apple pay: COMPRA EN ALCAMPO S A MORATALAZ, CON LA TARJETA : 5489133208122208 EL 2023-07-08 "/>
        <s v="Apple pay: COMPRA EN MERCADONA MANUEL MACHADO, CON LA TARJETA : 5489133208122208 EL 2023-07-08 "/>
        <s v="BIZUM A FAVOR DE RICARDO PAZ RODRIGUEZ CONCEPTO: Orange junio "/>
        <s v="Apple pay: COMPRA EN KFC MORATALAZ 124, CON LA TARJETA : 5489133208122208 EL 2023-07-06 "/>
        <s v="Apple pay: COMPRA EN MERCADONA MANUEL MACHADO, CON LA TARJETA : 5489133208122208 EL 2023-07-06 "/>
        <s v="Apple pay: COMPRA EN KFC MORATALAZ 124, CON LA TARJETA : 5489133208122208 EL 2023-07-05 "/>
        <s v="Apple pay: COMPRA EN ALCAMPO S A MORATALAZ, CON LA TARJETA : 5489133208122208 EL 2023-07-05 "/>
        <s v="TRANSFERENCIA A FAVOR DE Jesus González "/>
        <s v="Apple pay: COMPRA EN TIGER LA GAVIA, CON LA TARJETA : 5489133208122208 EL 2023-07-01 "/>
        <s v="COMPRA EN APPLE.COM/BILL, CON LA TARJETA : 5489133208360204 EL 2023-06-27 "/>
        <s v="Apple pay: COMPRA EN MANOLO BAKES, CON LA TARJETA : 5489133208122208 EL 2023-06-28 "/>
        <s v="TRANSFERENCIA DE PEREZ PANTO NICOLAS DANIEL, CONCEPTO PARCIAL DEL DINERO "/>
        <s v="Apple pay: COMPRA EN ALCAMPO S A MORATALAZ, CON LA TARJETA : 5489133208360204 EL 2023-06-28 "/>
        <s v="BIZUM DE CRISTINA PAZ RODRIGUEZ CONCEPTO iCloud "/>
        <s v="BIZUM A FAVOR DE NICOLAS PEREZ PANTO CONCEPTO: iCloud "/>
        <s v="Apple pay: COMPRA EN (2538) STARBUKS QUEVEDO, CON LA TARJETA : 5489133208122208 EL 2023-06-26 "/>
        <s v="COMPRA EN AYTO MADRID DEPORTES, CON LA TARJETA : 5489133208122208 EL 2023-06-24 "/>
        <s v="COMPRA EN EL CORTE INGLES DEPARTAM., CON LA TARJETA : 5489133208122208 EL 2023-06-21 "/>
        <s v="COMPRA EN MANOLO BAKES, CON LA TARJETA : 5489133208122208 EL 2023-06-19 "/>
        <s v="TRANSFERENCIA A FAVOR DE Jesús González CONCEPTO: Fianza + Proporcional Junio "/>
        <s v="Apple pay: COMPRA EN (2538) STARBUKS QUEVEDO, CON LA TARJETA : 5489133208122208 EL 2023-06-15 "/>
        <s v="COMPRA EN EL CORTE INGLES DEPARTAM., CON LA TARJETA : 5489133208122208 EL 2023-06-14 "/>
        <s v="BIZUM A FAVOR DE RICARDO PAZ RODRIGUEZ CONCEPTO: Sin concepto "/>
        <s v="BIZUM A FAVOR DE RICARDO PAZ RODRIGUEZ CONCEPTO: sena "/>
        <s v="TRANSFERENCIA INMEDIATA DE PAZ RODRIGUEZ CRISTINA CONCEPTO ALQUILER "/>
        <s v="Apple pay: COMPRA EN FUENCARRAL, CON LA TARJETA : 5489133208122208 EL 2026-03-08 " u="1"/>
        <m u="1"/>
      </sharedItems>
    </cacheField>
    <cacheField name="Column1" numFmtId="0">
      <sharedItems containsNonDate="0" containsString="0" containsBlank="1"/>
    </cacheField>
    <cacheField name="Importe" numFmtId="0">
      <sharedItems containsMixedTypes="1" containsNumber="1" minValue="-6000" maxValue="29500"/>
    </cacheField>
    <cacheField name="Column2" numFmtId="0">
      <sharedItems containsNonDate="0" containsString="0" containsBlank="1"/>
    </cacheField>
    <cacheField name="Saldo" numFmtId="0">
      <sharedItems containsBlank="1" containsMixedTypes="1" containsNumber="1" minValue="-6.21" maxValue="36728.410000000003"/>
    </cacheField>
    <cacheField name="Tipo de movimiento" numFmtId="0">
      <sharedItems containsBlank="1" count="3">
        <s v="Egreso"/>
        <s v="Ingreso"/>
        <m/>
      </sharedItems>
    </cacheField>
    <cacheField name="Duplicado?" numFmtId="0">
      <sharedItems/>
    </cacheField>
    <cacheField name="Months (Fecha valor REAL)" numFmtId="0" databaseField="0">
      <fieldGroup base="4">
        <rangePr groupBy="months" startDate="2023-06-13T00:00:00" endDate="2026-04-07T00:00:00"/>
        <groupItems count="14">
          <s v="&lt;6/13/2023"/>
          <s v="Jan"/>
          <s v="Feb"/>
          <s v="Mar"/>
          <s v="Apr"/>
          <s v="May"/>
          <s v="Jun"/>
          <s v="Jul"/>
          <s v="Aug"/>
          <s v="Sep"/>
          <s v="Oct"/>
          <s v="Nov"/>
          <s v="Dec"/>
          <s v="&gt;4/7/2026"/>
        </groupItems>
      </fieldGroup>
    </cacheField>
    <cacheField name="Quarters (Fecha valor REAL)" numFmtId="0" databaseField="0">
      <fieldGroup base="4">
        <rangePr groupBy="quarters" startDate="2023-06-13T00:00:00" endDate="2026-04-07T00:00:00"/>
        <groupItems count="6">
          <s v="&lt;6/13/2023"/>
          <s v="Qtr1"/>
          <s v="Qtr2"/>
          <s v="Qtr3"/>
          <s v="Qtr4"/>
          <s v="&gt;4/7/2026"/>
        </groupItems>
      </fieldGroup>
    </cacheField>
    <cacheField name="Years (Fecha valor REAL)" numFmtId="0" databaseField="0">
      <fieldGroup base="4">
        <rangePr groupBy="years" startDate="2023-06-13T00:00:00" endDate="2026-04-07T00:00:00"/>
        <groupItems count="6">
          <s v="&lt;6/13/2023"/>
          <s v="2023"/>
          <s v="2024"/>
          <s v="2025"/>
          <s v="2026"/>
          <s v="&gt;4/7/2026"/>
        </groupItems>
      </fieldGroup>
    </cacheField>
  </cacheFields>
  <extLst>
    <ext xmlns:x14="http://schemas.microsoft.com/office/spreadsheetml/2009/9/main" uri="{725AE2AE-9491-48be-B2B4-4EB974FC3084}">
      <x14:pivotCacheDefinition pivotCacheId="698919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87">
  <r>
    <x v="0"/>
    <d v="2026-06-04T00:00:00"/>
    <x v="0"/>
    <d v="2026-06-04T00:00:00"/>
    <x v="0"/>
    <x v="0"/>
    <x v="0"/>
    <m/>
    <n v="-1250"/>
    <m/>
    <n v="32323.14"/>
    <x v="0"/>
    <s v="Único"/>
  </r>
  <r>
    <x v="1"/>
    <d v="2026-06-04T00:00:00"/>
    <x v="0"/>
    <d v="2026-05-04T00:00:00"/>
    <x v="1"/>
    <x v="0"/>
    <x v="1"/>
    <m/>
    <n v="-11.91"/>
    <m/>
    <n v="1300.31"/>
    <x v="0"/>
    <s v="Único"/>
  </r>
  <r>
    <x v="0"/>
    <d v="2026-06-04T00:00:00"/>
    <x v="0"/>
    <d v="2026-05-04T00:00:00"/>
    <x v="1"/>
    <x v="0"/>
    <x v="2"/>
    <m/>
    <n v="-30.96"/>
    <m/>
    <n v="33573.14"/>
    <x v="0"/>
    <s v="Único"/>
  </r>
  <r>
    <x v="0"/>
    <d v="2026-06-04T00:00:00"/>
    <x v="0"/>
    <d v="2026-05-04T00:00:00"/>
    <x v="1"/>
    <x v="0"/>
    <x v="3"/>
    <m/>
    <n v="-33.11"/>
    <m/>
    <n v="33604.1"/>
    <x v="0"/>
    <s v="Único"/>
  </r>
  <r>
    <x v="1"/>
    <d v="2026-06-04T00:00:00"/>
    <x v="0"/>
    <d v="2026-04-04T00:00:00"/>
    <x v="2"/>
    <x v="0"/>
    <x v="4"/>
    <m/>
    <n v="-91.41"/>
    <m/>
    <n v="1312.22"/>
    <x v="0"/>
    <s v="Único"/>
  </r>
  <r>
    <x v="0"/>
    <d v="2026-06-04T00:00:00"/>
    <x v="0"/>
    <d v="2026-04-04T00:00:00"/>
    <x v="2"/>
    <x v="0"/>
    <x v="5"/>
    <m/>
    <n v="-6.4"/>
    <m/>
    <n v="33637.21"/>
    <x v="0"/>
    <s v="Único"/>
  </r>
  <r>
    <x v="0"/>
    <d v="2026-06-04T00:00:00"/>
    <x v="0"/>
    <d v="2026-04-04T00:00:00"/>
    <x v="2"/>
    <x v="0"/>
    <x v="6"/>
    <m/>
    <n v="-29.45"/>
    <m/>
    <n v="33643.61"/>
    <x v="0"/>
    <s v="Único"/>
  </r>
  <r>
    <x v="1"/>
    <d v="2026-06-04T00:00:00"/>
    <x v="0"/>
    <d v="2026-03-04T00:00:00"/>
    <x v="3"/>
    <x v="0"/>
    <x v="7"/>
    <m/>
    <n v="-13.07"/>
    <m/>
    <n v="1403.63"/>
    <x v="0"/>
    <s v="Único"/>
  </r>
  <r>
    <x v="0"/>
    <d v="2026-06-04T00:00:00"/>
    <x v="0"/>
    <d v="2026-03-04T00:00:00"/>
    <x v="3"/>
    <x v="0"/>
    <x v="8"/>
    <m/>
    <n v="-59.9"/>
    <m/>
    <n v="33673.06"/>
    <x v="0"/>
    <s v="Único"/>
  </r>
  <r>
    <x v="0"/>
    <d v="2026-06-04T00:00:00"/>
    <x v="0"/>
    <d v="2026-03-04T00:00:00"/>
    <x v="3"/>
    <x v="0"/>
    <x v="8"/>
    <m/>
    <n v="-718.35"/>
    <m/>
    <n v="33732.959999999999"/>
    <x v="0"/>
    <s v="Único"/>
  </r>
  <r>
    <x v="0"/>
    <d v="2026-06-04T00:00:00"/>
    <x v="0"/>
    <d v="2026-03-04T00:00:00"/>
    <x v="3"/>
    <x v="0"/>
    <x v="9"/>
    <m/>
    <n v="-12.6"/>
    <m/>
    <n v="34451.31"/>
    <x v="0"/>
    <s v="Único"/>
  </r>
  <r>
    <x v="0"/>
    <d v="2026-06-04T00:00:00"/>
    <x v="0"/>
    <d v="2026-03-04T00:00:00"/>
    <x v="3"/>
    <x v="0"/>
    <x v="10"/>
    <m/>
    <n v="-26.7"/>
    <m/>
    <n v="34463.910000000003"/>
    <x v="0"/>
    <s v="Único"/>
  </r>
  <r>
    <x v="1"/>
    <d v="2026-02-04T00:00:00"/>
    <x v="1"/>
    <d v="2026-02-04T00:00:00"/>
    <x v="4"/>
    <x v="0"/>
    <x v="11"/>
    <m/>
    <n v="-49.5"/>
    <m/>
    <n v="1416.7"/>
    <x v="0"/>
    <s v="Único"/>
  </r>
  <r>
    <x v="1"/>
    <d v="2026-02-04T00:00:00"/>
    <x v="1"/>
    <d v="2026-02-04T00:00:00"/>
    <x v="4"/>
    <x v="0"/>
    <x v="12"/>
    <m/>
    <n v="-32.700000000000003"/>
    <m/>
    <n v="1466.2"/>
    <x v="0"/>
    <s v="Único"/>
  </r>
  <r>
    <x v="1"/>
    <d v="2026-02-04T00:00:00"/>
    <x v="1"/>
    <d v="2026-02-04T00:00:00"/>
    <x v="4"/>
    <x v="0"/>
    <x v="12"/>
    <m/>
    <n v="-32.700000000000003"/>
    <m/>
    <n v="1498.9"/>
    <x v="0"/>
    <s v="Único"/>
  </r>
  <r>
    <x v="1"/>
    <d v="2026-02-04T00:00:00"/>
    <x v="1"/>
    <d v="2026-02-04T00:00:00"/>
    <x v="4"/>
    <x v="0"/>
    <x v="12"/>
    <m/>
    <n v="-32.700000000000003"/>
    <m/>
    <n v="1531.6"/>
    <x v="0"/>
    <s v="Único"/>
  </r>
  <r>
    <x v="0"/>
    <d v="2026-02-04T00:00:00"/>
    <x v="1"/>
    <d v="2026-02-04T00:00:00"/>
    <x v="4"/>
    <x v="0"/>
    <x v="13"/>
    <m/>
    <n v="-20.79"/>
    <m/>
    <n v="34490.61"/>
    <x v="0"/>
    <s v="Único"/>
  </r>
  <r>
    <x v="0"/>
    <d v="2026-02-04T00:00:00"/>
    <x v="1"/>
    <d v="2026-02-04T00:00:00"/>
    <x v="4"/>
    <x v="0"/>
    <x v="14"/>
    <m/>
    <n v="-36.43"/>
    <m/>
    <n v="34511.4"/>
    <x v="0"/>
    <s v="Único"/>
  </r>
  <r>
    <x v="0"/>
    <d v="2026-02-04T00:00:00"/>
    <x v="1"/>
    <d v="2026-02-04T00:00:00"/>
    <x v="4"/>
    <x v="0"/>
    <x v="15"/>
    <m/>
    <n v="-440.87"/>
    <m/>
    <n v="34547.83"/>
    <x v="0"/>
    <s v="Único"/>
  </r>
  <r>
    <x v="0"/>
    <d v="2026-02-04T00:00:00"/>
    <x v="1"/>
    <d v="2026-02-04T00:00:00"/>
    <x v="4"/>
    <x v="0"/>
    <x v="16"/>
    <m/>
    <n v="-99"/>
    <m/>
    <n v="34988.699999999997"/>
    <x v="0"/>
    <s v="Único"/>
  </r>
  <r>
    <x v="2"/>
    <d v="2026-02-04T00:00:00"/>
    <x v="1"/>
    <d v="2026-02-04T00:00:00"/>
    <x v="4"/>
    <x v="0"/>
    <x v="17"/>
    <m/>
    <n v="-4.5999999999999996"/>
    <m/>
    <n v="2451.37"/>
    <x v="0"/>
    <s v="Único"/>
  </r>
  <r>
    <x v="2"/>
    <d v="2026-02-04T00:00:00"/>
    <x v="1"/>
    <d v="2026-02-04T00:00:00"/>
    <x v="4"/>
    <x v="0"/>
    <x v="18"/>
    <m/>
    <n v="-7"/>
    <m/>
    <n v="2455.9699999999998"/>
    <x v="0"/>
    <s v="Único"/>
  </r>
  <r>
    <x v="1"/>
    <d v="2026-01-04T00:00:00"/>
    <x v="2"/>
    <d v="2026-01-04T00:00:00"/>
    <x v="5"/>
    <x v="0"/>
    <x v="19"/>
    <m/>
    <n v="-115.84"/>
    <m/>
    <n v="1564.3"/>
    <x v="0"/>
    <s v="Único"/>
  </r>
  <r>
    <x v="1"/>
    <d v="2026-01-04T00:00:00"/>
    <x v="2"/>
    <d v="2026-01-04T00:00:00"/>
    <x v="5"/>
    <x v="0"/>
    <x v="20"/>
    <m/>
    <n v="-4"/>
    <m/>
    <n v="1680.14"/>
    <x v="0"/>
    <s v="Único"/>
  </r>
  <r>
    <x v="1"/>
    <d v="2026-01-04T00:00:00"/>
    <x v="2"/>
    <d v="2026-01-04T00:00:00"/>
    <x v="5"/>
    <x v="0"/>
    <x v="21"/>
    <m/>
    <n v="-2.67"/>
    <m/>
    <n v="1684.14"/>
    <x v="0"/>
    <s v="Único"/>
  </r>
  <r>
    <x v="0"/>
    <d v="2026-01-04T00:00:00"/>
    <x v="2"/>
    <d v="2026-01-04T00:00:00"/>
    <x v="5"/>
    <x v="0"/>
    <x v="22"/>
    <m/>
    <n v="-300"/>
    <m/>
    <n v="35087.699999999997"/>
    <x v="0"/>
    <s v="Único"/>
  </r>
  <r>
    <x v="0"/>
    <d v="2026-01-04T00:00:00"/>
    <x v="2"/>
    <d v="2026-01-04T00:00:00"/>
    <x v="5"/>
    <x v="0"/>
    <x v="23"/>
    <m/>
    <n v="-126"/>
    <m/>
    <n v="35387.699999999997"/>
    <x v="0"/>
    <s v="Único"/>
  </r>
  <r>
    <x v="2"/>
    <d v="2026-01-04T00:00:00"/>
    <x v="2"/>
    <d v="2026-01-04T00:00:00"/>
    <x v="5"/>
    <x v="0"/>
    <x v="24"/>
    <m/>
    <n v="-11.9"/>
    <m/>
    <n v="2462.9699999999998"/>
    <x v="0"/>
    <s v="Único"/>
  </r>
  <r>
    <x v="2"/>
    <d v="2026-01-04T00:00:00"/>
    <x v="2"/>
    <d v="2026-01-04T00:00:00"/>
    <x v="5"/>
    <x v="0"/>
    <x v="25"/>
    <m/>
    <n v="-20.2"/>
    <m/>
    <n v="2474.87"/>
    <x v="0"/>
    <s v="Único"/>
  </r>
  <r>
    <x v="2"/>
    <d v="2026-01-04T00:00:00"/>
    <x v="2"/>
    <d v="2026-01-04T00:00:00"/>
    <x v="5"/>
    <x v="0"/>
    <x v="24"/>
    <m/>
    <n v="-11.4"/>
    <m/>
    <n v="2495.0700000000002"/>
    <x v="0"/>
    <s v="Único"/>
  </r>
  <r>
    <x v="2"/>
    <d v="2026-01-04T00:00:00"/>
    <x v="2"/>
    <d v="2026-01-04T00:00:00"/>
    <x v="5"/>
    <x v="0"/>
    <x v="26"/>
    <m/>
    <n v="-12"/>
    <m/>
    <n v="2506.4699999999998"/>
    <x v="0"/>
    <s v="Único"/>
  </r>
  <r>
    <x v="2"/>
    <d v="2026-01-04T00:00:00"/>
    <x v="2"/>
    <d v="2026-01-04T00:00:00"/>
    <x v="5"/>
    <x v="0"/>
    <x v="27"/>
    <m/>
    <n v="-39"/>
    <m/>
    <n v="2518.4699999999998"/>
    <x v="0"/>
    <s v="Único"/>
  </r>
  <r>
    <x v="2"/>
    <d v="2026-01-04T00:00:00"/>
    <x v="2"/>
    <d v="2026-01-04T00:00:00"/>
    <x v="5"/>
    <x v="0"/>
    <x v="28"/>
    <m/>
    <n v="-26.59"/>
    <m/>
    <n v="2557.4699999999998"/>
    <x v="0"/>
    <s v="Único"/>
  </r>
  <r>
    <x v="2"/>
    <d v="2026-01-04T00:00:00"/>
    <x v="2"/>
    <d v="2026-01-04T00:00:00"/>
    <x v="5"/>
    <x v="0"/>
    <x v="29"/>
    <m/>
    <n v="-300"/>
    <m/>
    <n v="2584.06"/>
    <x v="0"/>
    <s v="Único"/>
  </r>
  <r>
    <x v="1"/>
    <s v="31/03/2026"/>
    <x v="3"/>
    <s v="31/03/2026"/>
    <x v="6"/>
    <x v="0"/>
    <x v="30"/>
    <m/>
    <n v="-3.08"/>
    <m/>
    <n v="1686.81"/>
    <x v="0"/>
    <s v="Único"/>
  </r>
  <r>
    <x v="0"/>
    <s v="31/03/2026"/>
    <x v="3"/>
    <s v="31/03/2026"/>
    <x v="6"/>
    <x v="0"/>
    <x v="31"/>
    <m/>
    <n v="-811"/>
    <m/>
    <n v="35513.699999999997"/>
    <x v="0"/>
    <s v="Único"/>
  </r>
  <r>
    <x v="0"/>
    <s v="31/03/2026"/>
    <x v="3"/>
    <s v="31/03/2026"/>
    <x v="6"/>
    <x v="0"/>
    <x v="32"/>
    <m/>
    <n v="-4.5999999999999996"/>
    <m/>
    <n v="36324.699999999997"/>
    <x v="0"/>
    <s v="Único"/>
  </r>
  <r>
    <x v="0"/>
    <s v="31/03/2026"/>
    <x v="3"/>
    <s v="31/03/2026"/>
    <x v="6"/>
    <x v="0"/>
    <x v="33"/>
    <m/>
    <n v="-7.56"/>
    <m/>
    <n v="36329.300000000003"/>
    <x v="0"/>
    <s v="Único"/>
  </r>
  <r>
    <x v="0"/>
    <s v="31/03/2026"/>
    <x v="3"/>
    <s v="31/03/2026"/>
    <x v="6"/>
    <x v="0"/>
    <x v="34"/>
    <m/>
    <n v="2304.31"/>
    <m/>
    <n v="36336.86"/>
    <x v="1"/>
    <s v="Único"/>
  </r>
  <r>
    <x v="2"/>
    <s v="31/03/2026"/>
    <x v="3"/>
    <s v="31/03/2026"/>
    <x v="6"/>
    <x v="0"/>
    <x v="35"/>
    <m/>
    <n v="2295.0300000000002"/>
    <m/>
    <n v="2884.06"/>
    <x v="1"/>
    <s v="Único"/>
  </r>
  <r>
    <x v="2"/>
    <s v="31/03/2026"/>
    <x v="3"/>
    <s v="31/03/2026"/>
    <x v="6"/>
    <x v="0"/>
    <x v="36"/>
    <m/>
    <n v="-19.899999999999999"/>
    <m/>
    <n v="589.03"/>
    <x v="0"/>
    <s v="Único"/>
  </r>
  <r>
    <x v="2"/>
    <s v="31/03/2026"/>
    <x v="3"/>
    <s v="31/03/2026"/>
    <x v="6"/>
    <x v="0"/>
    <x v="37"/>
    <m/>
    <n v="-2.9"/>
    <m/>
    <n v="608.92999999999995"/>
    <x v="0"/>
    <s v="Único"/>
  </r>
  <r>
    <x v="2"/>
    <s v="31/03/2026"/>
    <x v="3"/>
    <s v="31/03/2026"/>
    <x v="6"/>
    <x v="0"/>
    <x v="38"/>
    <m/>
    <n v="-7.85"/>
    <m/>
    <n v="611.83000000000004"/>
    <x v="0"/>
    <s v="Único"/>
  </r>
  <r>
    <x v="2"/>
    <s v="31/03/2026"/>
    <x v="3"/>
    <s v="31/03/2026"/>
    <x v="6"/>
    <x v="0"/>
    <x v="39"/>
    <m/>
    <n v="-22"/>
    <m/>
    <n v="619.67999999999995"/>
    <x v="0"/>
    <s v="Único"/>
  </r>
  <r>
    <x v="2"/>
    <s v="31/03/2026"/>
    <x v="3"/>
    <s v="31/03/2026"/>
    <x v="6"/>
    <x v="0"/>
    <x v="40"/>
    <m/>
    <n v="-15.5"/>
    <m/>
    <n v="641.67999999999995"/>
    <x v="0"/>
    <s v="Único"/>
  </r>
  <r>
    <x v="2"/>
    <s v="31/03/2026"/>
    <x v="3"/>
    <s v="31/03/2026"/>
    <x v="6"/>
    <x v="0"/>
    <x v="41"/>
    <m/>
    <n v="-400"/>
    <m/>
    <n v="657.18"/>
    <x v="0"/>
    <s v="Único"/>
  </r>
  <r>
    <x v="1"/>
    <s v="31/03/2026"/>
    <x v="3"/>
    <s v="30/03/2026"/>
    <x v="7"/>
    <x v="0"/>
    <x v="42"/>
    <m/>
    <n v="-0.55000000000000004"/>
    <m/>
    <n v="1689.89"/>
    <x v="0"/>
    <s v="Único"/>
  </r>
  <r>
    <x v="1"/>
    <s v="30/03/2026"/>
    <x v="4"/>
    <s v="30/03/2026"/>
    <x v="7"/>
    <x v="0"/>
    <x v="43"/>
    <m/>
    <n v="-18.47"/>
    <m/>
    <n v="1690.44"/>
    <x v="0"/>
    <s v="Único"/>
  </r>
  <r>
    <x v="1"/>
    <s v="30/03/2026"/>
    <x v="4"/>
    <s v="30/03/2026"/>
    <x v="7"/>
    <x v="0"/>
    <x v="44"/>
    <m/>
    <n v="200"/>
    <m/>
    <n v="1708.91"/>
    <x v="1"/>
    <s v="Único"/>
  </r>
  <r>
    <x v="0"/>
    <s v="30/03/2026"/>
    <x v="4"/>
    <s v="30/03/2026"/>
    <x v="7"/>
    <x v="0"/>
    <x v="45"/>
    <m/>
    <n v="-146.96"/>
    <m/>
    <n v="34032.550000000003"/>
    <x v="0"/>
    <s v="Único"/>
  </r>
  <r>
    <x v="0"/>
    <s v="30/03/2026"/>
    <x v="4"/>
    <s v="30/03/2026"/>
    <x v="7"/>
    <x v="0"/>
    <x v="46"/>
    <m/>
    <n v="-615.9"/>
    <m/>
    <n v="34179.51"/>
    <x v="0"/>
    <s v="Único"/>
  </r>
  <r>
    <x v="2"/>
    <s v="30/03/2026"/>
    <x v="4"/>
    <s v="30/03/2026"/>
    <x v="7"/>
    <x v="0"/>
    <x v="47"/>
    <m/>
    <n v="-15.96"/>
    <m/>
    <n v="1057.18"/>
    <x v="0"/>
    <s v="Único"/>
  </r>
  <r>
    <x v="1"/>
    <s v="30/03/2026"/>
    <x v="4"/>
    <s v="28/03/2026"/>
    <x v="8"/>
    <x v="0"/>
    <x v="48"/>
    <m/>
    <n v="40"/>
    <m/>
    <n v="1508.91"/>
    <x v="1"/>
    <s v="Único"/>
  </r>
  <r>
    <x v="1"/>
    <s v="30/03/2026"/>
    <x v="4"/>
    <s v="28/03/2026"/>
    <x v="8"/>
    <x v="0"/>
    <x v="49"/>
    <m/>
    <n v="-13.92"/>
    <m/>
    <n v="1468.91"/>
    <x v="0"/>
    <s v="Único"/>
  </r>
  <r>
    <x v="0"/>
    <s v="30/03/2026"/>
    <x v="4"/>
    <s v="28/03/2026"/>
    <x v="8"/>
    <x v="0"/>
    <x v="50"/>
    <m/>
    <n v="20"/>
    <m/>
    <n v="34795.410000000003"/>
    <x v="1"/>
    <s v="Único"/>
  </r>
  <r>
    <x v="0"/>
    <s v="30/03/2026"/>
    <x v="4"/>
    <s v="28/03/2026"/>
    <x v="8"/>
    <x v="0"/>
    <x v="51"/>
    <m/>
    <n v="20"/>
    <m/>
    <n v="34775.410000000003"/>
    <x v="1"/>
    <s v="Único"/>
  </r>
  <r>
    <x v="2"/>
    <s v="30/03/2026"/>
    <x v="4"/>
    <s v="28/03/2026"/>
    <x v="8"/>
    <x v="0"/>
    <x v="52"/>
    <m/>
    <n v="-40.200000000000003"/>
    <m/>
    <n v="1073.1400000000001"/>
    <x v="0"/>
    <s v="Único"/>
  </r>
  <r>
    <x v="0"/>
    <s v="27/03/2026"/>
    <x v="5"/>
    <s v="27/03/2026"/>
    <x v="9"/>
    <x v="0"/>
    <x v="53"/>
    <m/>
    <n v="-6.13"/>
    <m/>
    <n v="34755.410000000003"/>
    <x v="0"/>
    <s v="Único"/>
  </r>
  <r>
    <x v="0"/>
    <s v="27/03/2026"/>
    <x v="5"/>
    <s v="27/03/2026"/>
    <x v="9"/>
    <x v="0"/>
    <x v="54"/>
    <m/>
    <n v="-318.22000000000003"/>
    <m/>
    <n v="34761.54"/>
    <x v="0"/>
    <s v="Único"/>
  </r>
  <r>
    <x v="0"/>
    <s v="27/03/2026"/>
    <x v="5"/>
    <s v="27/03/2026"/>
    <x v="9"/>
    <x v="0"/>
    <x v="55"/>
    <m/>
    <n v="-113.81"/>
    <m/>
    <n v="35079.760000000002"/>
    <x v="0"/>
    <s v="Único"/>
  </r>
  <r>
    <x v="1"/>
    <s v="26/03/2026"/>
    <x v="6"/>
    <s v="26/03/2026"/>
    <x v="10"/>
    <x v="0"/>
    <x v="56"/>
    <m/>
    <n v="-2.2000000000000002"/>
    <m/>
    <n v="1482.83"/>
    <x v="0"/>
    <s v="Único"/>
  </r>
  <r>
    <x v="1"/>
    <s v="26/03/2026"/>
    <x v="6"/>
    <s v="26/03/2026"/>
    <x v="10"/>
    <x v="0"/>
    <x v="57"/>
    <m/>
    <n v="-100.47"/>
    <m/>
    <n v="1485.03"/>
    <x v="0"/>
    <s v="Único"/>
  </r>
  <r>
    <x v="0"/>
    <s v="26/03/2026"/>
    <x v="6"/>
    <s v="26/03/2026"/>
    <x v="10"/>
    <x v="0"/>
    <x v="58"/>
    <m/>
    <n v="-25.9"/>
    <m/>
    <n v="35193.57"/>
    <x v="0"/>
    <s v="Único"/>
  </r>
  <r>
    <x v="0"/>
    <s v="26/03/2026"/>
    <x v="6"/>
    <s v="26/03/2026"/>
    <x v="10"/>
    <x v="0"/>
    <x v="59"/>
    <m/>
    <n v="-1500"/>
    <m/>
    <n v="35219.47"/>
    <x v="0"/>
    <s v="Único"/>
  </r>
  <r>
    <x v="1"/>
    <s v="25/03/2026"/>
    <x v="7"/>
    <s v="25/03/2026"/>
    <x v="11"/>
    <x v="0"/>
    <x v="60"/>
    <m/>
    <n v="-90.87"/>
    <m/>
    <n v="1585.5"/>
    <x v="0"/>
    <s v="Único"/>
  </r>
  <r>
    <x v="0"/>
    <s v="25/03/2026"/>
    <x v="7"/>
    <s v="25/03/2026"/>
    <x v="11"/>
    <x v="0"/>
    <x v="61"/>
    <m/>
    <n v="-5.45"/>
    <m/>
    <n v="36719.47"/>
    <x v="0"/>
    <s v="Único"/>
  </r>
  <r>
    <x v="0"/>
    <s v="25/03/2026"/>
    <x v="7"/>
    <s v="25/03/2026"/>
    <x v="11"/>
    <x v="0"/>
    <x v="62"/>
    <m/>
    <n v="-3.49"/>
    <m/>
    <n v="36724.92"/>
    <x v="0"/>
    <s v="Único"/>
  </r>
  <r>
    <x v="0"/>
    <s v="24/03/2026"/>
    <x v="8"/>
    <s v="24/03/2026"/>
    <x v="12"/>
    <x v="0"/>
    <x v="63"/>
    <m/>
    <n v="29500"/>
    <m/>
    <n v="36728.410000000003"/>
    <x v="1"/>
    <s v="Único"/>
  </r>
  <r>
    <x v="0"/>
    <s v="24/03/2026"/>
    <x v="8"/>
    <s v="24/03/2026"/>
    <x v="12"/>
    <x v="0"/>
    <x v="64"/>
    <m/>
    <n v="-39.130000000000003"/>
    <m/>
    <n v="7228.41"/>
    <x v="0"/>
    <s v="Único"/>
  </r>
  <r>
    <x v="0"/>
    <s v="24/03/2026"/>
    <x v="8"/>
    <s v="24/03/2026"/>
    <x v="12"/>
    <x v="0"/>
    <x v="65"/>
    <m/>
    <n v="-5.24"/>
    <m/>
    <n v="7267.54"/>
    <x v="0"/>
    <s v="Único"/>
  </r>
  <r>
    <x v="2"/>
    <s v="24/03/2026"/>
    <x v="8"/>
    <s v="24/03/2026"/>
    <x v="12"/>
    <x v="0"/>
    <x v="66"/>
    <m/>
    <n v="-10"/>
    <m/>
    <n v="1113.3399999999999"/>
    <x v="0"/>
    <s v="Único"/>
  </r>
  <r>
    <x v="2"/>
    <s v="24/03/2026"/>
    <x v="8"/>
    <s v="24/03/2026"/>
    <x v="12"/>
    <x v="0"/>
    <x v="67"/>
    <m/>
    <n v="-300"/>
    <m/>
    <n v="1123.3399999999999"/>
    <x v="0"/>
    <s v="Único"/>
  </r>
  <r>
    <x v="1"/>
    <s v="23/03/2026"/>
    <x v="9"/>
    <s v="23/03/2026"/>
    <x v="13"/>
    <x v="0"/>
    <x v="68"/>
    <m/>
    <n v="-2"/>
    <m/>
    <n v="1676.37"/>
    <x v="0"/>
    <s v="Único"/>
  </r>
  <r>
    <x v="2"/>
    <s v="23/03/2026"/>
    <x v="9"/>
    <s v="23/03/2026"/>
    <x v="13"/>
    <x v="0"/>
    <x v="69"/>
    <m/>
    <n v="-13.27"/>
    <m/>
    <n v="1423.34"/>
    <x v="0"/>
    <s v="Único"/>
  </r>
  <r>
    <x v="0"/>
    <s v="23/03/2026"/>
    <x v="9"/>
    <s v="21/03/2026"/>
    <x v="14"/>
    <x v="0"/>
    <x v="70"/>
    <m/>
    <n v="-87.99"/>
    <m/>
    <n v="7272.78"/>
    <x v="0"/>
    <s v="Único"/>
  </r>
  <r>
    <x v="0"/>
    <s v="20/03/2026"/>
    <x v="10"/>
    <s v="20/03/2026"/>
    <x v="15"/>
    <x v="0"/>
    <x v="71"/>
    <m/>
    <n v="-12.1"/>
    <m/>
    <n v="7360.77"/>
    <x v="0"/>
    <s v="Único"/>
  </r>
  <r>
    <x v="1"/>
    <s v="19/03/2026"/>
    <x v="11"/>
    <s v="19/03/2026"/>
    <x v="16"/>
    <x v="0"/>
    <x v="72"/>
    <m/>
    <n v="-29.03"/>
    <m/>
    <n v="1678.37"/>
    <x v="0"/>
    <s v="Único"/>
  </r>
  <r>
    <x v="1"/>
    <s v="19/03/2026"/>
    <x v="11"/>
    <s v="19/03/2026"/>
    <x v="16"/>
    <x v="0"/>
    <x v="73"/>
    <m/>
    <n v="-4.0999999999999996"/>
    <m/>
    <n v="1707.4"/>
    <x v="0"/>
    <s v="Único"/>
  </r>
  <r>
    <x v="0"/>
    <s v="17/03/2026"/>
    <x v="12"/>
    <s v="17/03/2026"/>
    <x v="17"/>
    <x v="0"/>
    <x v="74"/>
    <m/>
    <n v="-126"/>
    <m/>
    <n v="7372.87"/>
    <x v="0"/>
    <s v="Único"/>
  </r>
  <r>
    <x v="0"/>
    <s v="17/03/2026"/>
    <x v="12"/>
    <s v="17/03/2026"/>
    <x v="17"/>
    <x v="0"/>
    <x v="75"/>
    <m/>
    <n v="-2.25"/>
    <m/>
    <n v="7498.87"/>
    <x v="0"/>
    <s v="Único"/>
  </r>
  <r>
    <x v="1"/>
    <s v="16/03/2026"/>
    <x v="13"/>
    <s v="16/03/2026"/>
    <x v="18"/>
    <x v="0"/>
    <x v="76"/>
    <m/>
    <n v="-16.989999999999998"/>
    <m/>
    <n v="1711.5"/>
    <x v="0"/>
    <s v="Único"/>
  </r>
  <r>
    <x v="1"/>
    <s v="16/03/2026"/>
    <x v="13"/>
    <s v="16/03/2026"/>
    <x v="18"/>
    <x v="0"/>
    <x v="76"/>
    <m/>
    <n v="-2.99"/>
    <m/>
    <n v="1728.49"/>
    <x v="0"/>
    <s v="Único"/>
  </r>
  <r>
    <x v="1"/>
    <s v="16/03/2026"/>
    <x v="13"/>
    <s v="16/03/2026"/>
    <x v="18"/>
    <x v="0"/>
    <x v="77"/>
    <m/>
    <n v="1500"/>
    <m/>
    <n v="1739.67"/>
    <x v="1"/>
    <s v="Único"/>
  </r>
  <r>
    <x v="2"/>
    <s v="16/03/2026"/>
    <x v="13"/>
    <s v="16/03/2026"/>
    <x v="18"/>
    <x v="0"/>
    <x v="78"/>
    <m/>
    <n v="-112.76"/>
    <m/>
    <n v="1436.61"/>
    <x v="0"/>
    <s v="Único"/>
  </r>
  <r>
    <x v="2"/>
    <s v="16/03/2026"/>
    <x v="13"/>
    <s v="16/03/2026"/>
    <x v="18"/>
    <x v="0"/>
    <x v="79"/>
    <m/>
    <n v="-1500"/>
    <m/>
    <n v="1549.37"/>
    <x v="0"/>
    <s v="Único"/>
  </r>
  <r>
    <x v="1"/>
    <s v="16/03/2026"/>
    <x v="13"/>
    <s v="15/03/2026"/>
    <x v="19"/>
    <x v="0"/>
    <x v="80"/>
    <m/>
    <n v="-8.19"/>
    <m/>
    <n v="1731.48"/>
    <x v="0"/>
    <s v="Único"/>
  </r>
  <r>
    <x v="0"/>
    <s v="16/03/2026"/>
    <x v="13"/>
    <s v="15/03/2026"/>
    <x v="19"/>
    <x v="0"/>
    <x v="81"/>
    <m/>
    <n v="-23.99"/>
    <m/>
    <n v="7501.12"/>
    <x v="0"/>
    <s v="Único"/>
  </r>
  <r>
    <x v="1"/>
    <s v="16/03/2026"/>
    <x v="13"/>
    <s v="14/03/2026"/>
    <x v="20"/>
    <x v="0"/>
    <x v="82"/>
    <m/>
    <n v="-93"/>
    <m/>
    <n v="239.67"/>
    <x v="0"/>
    <s v="Único"/>
  </r>
  <r>
    <x v="2"/>
    <d v="2026-03-13T00:00:00"/>
    <x v="14"/>
    <d v="2026-03-13T00:00:00"/>
    <x v="21"/>
    <x v="1"/>
    <x v="83"/>
    <m/>
    <n v="-6.49"/>
    <m/>
    <n v="3049.37"/>
    <x v="0"/>
    <s v="Único"/>
  </r>
  <r>
    <x v="0"/>
    <d v="2026-03-13T00:00:00"/>
    <x v="14"/>
    <d v="2026-03-13T00:00:00"/>
    <x v="21"/>
    <x v="1"/>
    <x v="84"/>
    <m/>
    <n v="-5.65"/>
    <m/>
    <n v="7525.11"/>
    <x v="0"/>
    <s v="Único"/>
  </r>
  <r>
    <x v="0"/>
    <d v="2026-03-13T00:00:00"/>
    <x v="14"/>
    <d v="2026-03-13T00:00:00"/>
    <x v="21"/>
    <x v="2"/>
    <x v="85"/>
    <m/>
    <n v="-2.6"/>
    <m/>
    <n v="7530.76"/>
    <x v="0"/>
    <s v="Único"/>
  </r>
  <r>
    <x v="1"/>
    <d v="2026-03-13T00:00:00"/>
    <x v="14"/>
    <d v="2026-03-13T00:00:00"/>
    <x v="21"/>
    <x v="3"/>
    <x v="86"/>
    <m/>
    <n v="-4.79"/>
    <m/>
    <n v="332.67"/>
    <x v="0"/>
    <s v="Único"/>
  </r>
  <r>
    <x v="1"/>
    <s v="13/03/2026"/>
    <x v="14"/>
    <s v="13/03/2026"/>
    <x v="21"/>
    <x v="0"/>
    <x v="86"/>
    <m/>
    <n v="-4.79"/>
    <m/>
    <n v="332.67"/>
    <x v="0"/>
    <s v="Único"/>
  </r>
  <r>
    <x v="0"/>
    <s v="13/03/2026"/>
    <x v="14"/>
    <s v="13/03/2026"/>
    <x v="21"/>
    <x v="0"/>
    <x v="84"/>
    <m/>
    <n v="-5.65"/>
    <m/>
    <n v="7525.11"/>
    <x v="0"/>
    <s v="Único"/>
  </r>
  <r>
    <x v="0"/>
    <s v="13/03/2026"/>
    <x v="14"/>
    <s v="13/03/2026"/>
    <x v="21"/>
    <x v="0"/>
    <x v="85"/>
    <m/>
    <n v="-2.6"/>
    <m/>
    <n v="7530.76"/>
    <x v="0"/>
    <s v="Único"/>
  </r>
  <r>
    <x v="2"/>
    <s v="13/03/2026"/>
    <x v="14"/>
    <s v="13/03/2026"/>
    <x v="21"/>
    <x v="0"/>
    <x v="83"/>
    <m/>
    <n v="-6.49"/>
    <m/>
    <n v="3049.37"/>
    <x v="0"/>
    <s v="Único"/>
  </r>
  <r>
    <x v="0"/>
    <d v="2026-12-03T00:00:00"/>
    <x v="15"/>
    <d v="2026-12-03T00:00:00"/>
    <x v="22"/>
    <x v="3"/>
    <x v="87"/>
    <m/>
    <n v="-3.15"/>
    <m/>
    <n v="7533.36"/>
    <x v="0"/>
    <s v="Único"/>
  </r>
  <r>
    <x v="2"/>
    <d v="2026-11-03T00:00:00"/>
    <x v="16"/>
    <d v="2026-11-03T00:00:00"/>
    <x v="23"/>
    <x v="4"/>
    <x v="88"/>
    <m/>
    <n v="-13.99"/>
    <m/>
    <n v="3045.91"/>
    <x v="0"/>
    <s v="Único"/>
  </r>
  <r>
    <x v="0"/>
    <d v="2026-11-03T00:00:00"/>
    <x v="16"/>
    <d v="2026-11-03T00:00:00"/>
    <x v="23"/>
    <x v="5"/>
    <x v="89"/>
    <m/>
    <n v="8"/>
    <m/>
    <n v="7536.51"/>
    <x v="1"/>
    <s v="Único"/>
  </r>
  <r>
    <x v="0"/>
    <d v="2026-11-03T00:00:00"/>
    <x v="16"/>
    <d v="2026-11-03T00:00:00"/>
    <x v="23"/>
    <x v="3"/>
    <x v="90"/>
    <m/>
    <n v="-3"/>
    <m/>
    <n v="7528.51"/>
    <x v="0"/>
    <s v="Único"/>
  </r>
  <r>
    <x v="2"/>
    <d v="2026-12-03T00:00:00"/>
    <x v="15"/>
    <d v="2026-10-03T00:00:00"/>
    <x v="24"/>
    <x v="2"/>
    <x v="91"/>
    <m/>
    <n v="9.9499999999999993"/>
    <m/>
    <n v="3055.86"/>
    <x v="1"/>
    <s v="Único"/>
  </r>
  <r>
    <x v="2"/>
    <d v="2026-10-03T00:00:00"/>
    <x v="17"/>
    <d v="2026-10-03T00:00:00"/>
    <x v="24"/>
    <x v="1"/>
    <x v="92"/>
    <m/>
    <n v="-300"/>
    <m/>
    <n v="3059.9"/>
    <x v="0"/>
    <s v="Único"/>
  </r>
  <r>
    <x v="0"/>
    <d v="2026-10-03T00:00:00"/>
    <x v="17"/>
    <d v="2026-10-03T00:00:00"/>
    <x v="24"/>
    <x v="1"/>
    <x v="93"/>
    <m/>
    <n v="-300"/>
    <m/>
    <n v="7531.51"/>
    <x v="0"/>
    <s v="Único"/>
  </r>
  <r>
    <x v="0"/>
    <d v="2026-09-03T00:00:00"/>
    <x v="18"/>
    <d v="2026-09-03T00:00:00"/>
    <x v="25"/>
    <x v="3"/>
    <x v="94"/>
    <m/>
    <n v="-3.31"/>
    <m/>
    <n v="7831.51"/>
    <x v="0"/>
    <s v="Único"/>
  </r>
  <r>
    <x v="2"/>
    <d v="2026-09-03T00:00:00"/>
    <x v="18"/>
    <d v="2026-08-03T00:00:00"/>
    <x v="26"/>
    <x v="6"/>
    <x v="95"/>
    <m/>
    <n v="-81.89"/>
    <m/>
    <n v="3359.9"/>
    <x v="0"/>
    <s v="Único"/>
  </r>
  <r>
    <x v="0"/>
    <d v="2026-09-03T00:00:00"/>
    <x v="18"/>
    <d v="2026-07-03T00:00:00"/>
    <x v="27"/>
    <x v="7"/>
    <x v="96"/>
    <m/>
    <n v="-23.99"/>
    <m/>
    <n v="7867.81"/>
    <x v="0"/>
    <s v="Único"/>
  </r>
  <r>
    <x v="0"/>
    <d v="2026-09-03T00:00:00"/>
    <x v="18"/>
    <d v="2026-07-03T00:00:00"/>
    <x v="27"/>
    <x v="3"/>
    <x v="97"/>
    <m/>
    <n v="-95.45"/>
    <m/>
    <n v="7891.8"/>
    <x v="0"/>
    <s v="Único"/>
  </r>
  <r>
    <x v="1"/>
    <d v="2026-09-03T00:00:00"/>
    <x v="18"/>
    <d v="2026-07-03T00:00:00"/>
    <x v="27"/>
    <x v="5"/>
    <x v="98"/>
    <m/>
    <n v="32.700000000000003"/>
    <m/>
    <n v="337.46"/>
    <x v="1"/>
    <s v="Único"/>
  </r>
  <r>
    <x v="1"/>
    <d v="2026-09-03T00:00:00"/>
    <x v="18"/>
    <d v="2026-07-03T00:00:00"/>
    <x v="27"/>
    <x v="5"/>
    <x v="99"/>
    <m/>
    <n v="-32.700000000000003"/>
    <m/>
    <n v="304.76"/>
    <x v="0"/>
    <s v="Único"/>
  </r>
  <r>
    <x v="1"/>
    <d v="2026-09-03T00:00:00"/>
    <x v="18"/>
    <d v="2026-07-03T00:00:00"/>
    <x v="27"/>
    <x v="5"/>
    <x v="99"/>
    <m/>
    <n v="-32.700000000000003"/>
    <m/>
    <n v="337.46"/>
    <x v="0"/>
    <s v="Único"/>
  </r>
  <r>
    <x v="0"/>
    <d v="2026-06-03T00:00:00"/>
    <x v="19"/>
    <d v="2026-06-03T00:00:00"/>
    <x v="28"/>
    <x v="3"/>
    <x v="100"/>
    <m/>
    <n v="-2"/>
    <m/>
    <n v="7987.25"/>
    <x v="0"/>
    <s v="Único"/>
  </r>
  <r>
    <x v="0"/>
    <d v="2026-06-03T00:00:00"/>
    <x v="19"/>
    <d v="2026-06-03T00:00:00"/>
    <x v="28"/>
    <x v="1"/>
    <x v="101"/>
    <m/>
    <n v="-4.5999999999999996"/>
    <m/>
    <n v="7989.25"/>
    <x v="0"/>
    <s v="Único"/>
  </r>
  <r>
    <x v="1"/>
    <d v="2026-06-03T00:00:00"/>
    <x v="19"/>
    <d v="2026-06-03T00:00:00"/>
    <x v="28"/>
    <x v="3"/>
    <x v="102"/>
    <m/>
    <n v="-21.98"/>
    <m/>
    <n v="370.16"/>
    <x v="0"/>
    <s v="Único"/>
  </r>
  <r>
    <x v="0"/>
    <d v="2026-05-03T00:00:00"/>
    <x v="20"/>
    <d v="2026-05-03T00:00:00"/>
    <x v="29"/>
    <x v="0"/>
    <x v="103"/>
    <m/>
    <n v="-0.98"/>
    <m/>
    <n v="7993.85"/>
    <x v="0"/>
    <s v="Único"/>
  </r>
  <r>
    <x v="1"/>
    <d v="2026-05-03T00:00:00"/>
    <x v="20"/>
    <d v="2026-05-03T00:00:00"/>
    <x v="29"/>
    <x v="8"/>
    <x v="104"/>
    <m/>
    <n v="-54.45"/>
    <m/>
    <n v="392.14"/>
    <x v="0"/>
    <s v="Único"/>
  </r>
  <r>
    <x v="0"/>
    <d v="2026-04-03T00:00:00"/>
    <x v="21"/>
    <d v="2026-04-03T00:00:00"/>
    <x v="30"/>
    <x v="0"/>
    <x v="105"/>
    <m/>
    <n v="-3"/>
    <m/>
    <n v="7994.83"/>
    <x v="0"/>
    <s v="Único"/>
  </r>
  <r>
    <x v="2"/>
    <d v="2026-05-03T00:00:00"/>
    <x v="20"/>
    <d v="2026-03-03T00:00:00"/>
    <x v="31"/>
    <x v="2"/>
    <x v="106"/>
    <m/>
    <n v="8.25"/>
    <m/>
    <n v="3441.79"/>
    <x v="1"/>
    <s v="Único"/>
  </r>
  <r>
    <x v="0"/>
    <d v="2026-03-03T00:00:00"/>
    <x v="22"/>
    <d v="2026-03-03T00:00:00"/>
    <x v="31"/>
    <x v="9"/>
    <x v="107"/>
    <m/>
    <n v="-99"/>
    <m/>
    <n v="7997.83"/>
    <x v="0"/>
    <s v="Único"/>
  </r>
  <r>
    <x v="1"/>
    <d v="2026-04-03T00:00:00"/>
    <x v="21"/>
    <d v="2026-03-03T00:00:00"/>
    <x v="31"/>
    <x v="0"/>
    <x v="108"/>
    <m/>
    <n v="0.39"/>
    <m/>
    <n v="446.59"/>
    <x v="1"/>
    <s v="Único"/>
  </r>
  <r>
    <x v="2"/>
    <d v="2026-02-03T00:00:00"/>
    <x v="23"/>
    <d v="2026-02-03T00:00:00"/>
    <x v="32"/>
    <x v="9"/>
    <x v="109"/>
    <m/>
    <n v="-22"/>
    <m/>
    <n v="3433.54"/>
    <x v="0"/>
    <s v="Único"/>
  </r>
  <r>
    <x v="2"/>
    <d v="2026-02-03T00:00:00"/>
    <x v="23"/>
    <d v="2026-02-03T00:00:00"/>
    <x v="32"/>
    <x v="4"/>
    <x v="110"/>
    <m/>
    <n v="-8.25"/>
    <m/>
    <n v="3455.54"/>
    <x v="0"/>
    <s v="Único"/>
  </r>
  <r>
    <x v="2"/>
    <d v="2026-02-03T00:00:00"/>
    <x v="23"/>
    <d v="2026-02-03T00:00:00"/>
    <x v="32"/>
    <x v="4"/>
    <x v="111"/>
    <m/>
    <n v="-9.9499999999999993"/>
    <m/>
    <n v="3463.79"/>
    <x v="0"/>
    <s v="Único"/>
  </r>
  <r>
    <x v="2"/>
    <d v="2026-02-03T00:00:00"/>
    <x v="23"/>
    <d v="2026-02-03T00:00:00"/>
    <x v="32"/>
    <x v="10"/>
    <x v="41"/>
    <m/>
    <n v="-400"/>
    <m/>
    <n v="3473.74"/>
    <x v="0"/>
    <s v="Único"/>
  </r>
  <r>
    <x v="0"/>
    <d v="2026-02-03T00:00:00"/>
    <x v="23"/>
    <d v="2026-02-03T00:00:00"/>
    <x v="32"/>
    <x v="0"/>
    <x v="112"/>
    <m/>
    <n v="-4.71"/>
    <m/>
    <n v="8096.83"/>
    <x v="0"/>
    <s v="Único"/>
  </r>
  <r>
    <x v="0"/>
    <d v="2026-02-03T00:00:00"/>
    <x v="23"/>
    <d v="2026-02-03T00:00:00"/>
    <x v="32"/>
    <x v="11"/>
    <x v="113"/>
    <m/>
    <n v="-936"/>
    <m/>
    <n v="8101.54"/>
    <x v="0"/>
    <s v="Único"/>
  </r>
  <r>
    <x v="0"/>
    <d v="2026-02-03T00:00:00"/>
    <x v="23"/>
    <d v="2026-02-03T00:00:00"/>
    <x v="32"/>
    <x v="12"/>
    <x v="114"/>
    <m/>
    <n v="2304.31"/>
    <m/>
    <n v="9051.59"/>
    <x v="1"/>
    <s v="Único"/>
  </r>
  <r>
    <x v="1"/>
    <d v="2026-03-03T00:00:00"/>
    <x v="22"/>
    <d v="2026-02-03T00:00:00"/>
    <x v="32"/>
    <x v="13"/>
    <x v="42"/>
    <m/>
    <n v="-0.54"/>
    <m/>
    <n v="433.08"/>
    <x v="0"/>
    <s v="Único"/>
  </r>
  <r>
    <x v="1"/>
    <d v="2026-03-03T00:00:00"/>
    <x v="22"/>
    <d v="2026-02-03T00:00:00"/>
    <x v="32"/>
    <x v="13"/>
    <x v="42"/>
    <m/>
    <n v="-0.39"/>
    <m/>
    <n v="433.62"/>
    <x v="0"/>
    <s v="Único"/>
  </r>
  <r>
    <x v="1"/>
    <d v="2026-02-03T00:00:00"/>
    <x v="23"/>
    <d v="2026-02-03T00:00:00"/>
    <x v="32"/>
    <x v="9"/>
    <x v="115"/>
    <m/>
    <n v="-18.059999999999999"/>
    <m/>
    <n v="434.01"/>
    <x v="0"/>
    <s v="Único"/>
  </r>
  <r>
    <x v="1"/>
    <d v="2026-02-03T00:00:00"/>
    <x v="23"/>
    <d v="2026-02-03T00:00:00"/>
    <x v="32"/>
    <x v="1"/>
    <x v="116"/>
    <m/>
    <n v="-13.13"/>
    <m/>
    <n v="452.07"/>
    <x v="0"/>
    <s v="Único"/>
  </r>
  <r>
    <x v="1"/>
    <d v="2026-02-03T00:00:00"/>
    <x v="23"/>
    <d v="2026-02-03T00:00:00"/>
    <x v="32"/>
    <x v="14"/>
    <x v="117"/>
    <m/>
    <n v="-115.84"/>
    <m/>
    <n v="465.2"/>
    <x v="0"/>
    <s v="Único"/>
  </r>
  <r>
    <x v="1"/>
    <d v="2026-02-03T00:00:00"/>
    <x v="23"/>
    <d v="2026-02-03T00:00:00"/>
    <x v="32"/>
    <x v="15"/>
    <x v="44"/>
    <m/>
    <n v="200"/>
    <m/>
    <n v="581.04"/>
    <x v="1"/>
    <s v="Único"/>
  </r>
  <r>
    <x v="1"/>
    <d v="2026-02-03T00:00:00"/>
    <x v="23"/>
    <d v="2026-02-03T00:00:00"/>
    <x v="32"/>
    <x v="0"/>
    <x v="21"/>
    <m/>
    <n v="-101.59"/>
    <m/>
    <n v="478.67"/>
    <x v="0"/>
    <s v="Único"/>
  </r>
  <r>
    <x v="0"/>
    <d v="2026-02-03T00:00:00"/>
    <x v="23"/>
    <d v="2026-01-03T00:00:00"/>
    <x v="33"/>
    <x v="2"/>
    <x v="118"/>
    <m/>
    <n v="-4.95"/>
    <m/>
    <n v="9037.5400000000009"/>
    <x v="0"/>
    <s v="Único"/>
  </r>
  <r>
    <x v="1"/>
    <d v="2026-03-03T00:00:00"/>
    <x v="22"/>
    <d v="2026-01-03T00:00:00"/>
    <x v="33"/>
    <x v="2"/>
    <x v="119"/>
    <m/>
    <n v="13.12"/>
    <m/>
    <n v="446.2"/>
    <x v="1"/>
    <s v="Único"/>
  </r>
  <r>
    <x v="1"/>
    <d v="2026-02-03T00:00:00"/>
    <x v="23"/>
    <d v="2026-01-03T00:00:00"/>
    <x v="33"/>
    <x v="3"/>
    <x v="120"/>
    <m/>
    <n v="-1.49"/>
    <m/>
    <n v="381.04"/>
    <x v="0"/>
    <s v="Único"/>
  </r>
  <r>
    <x v="0"/>
    <d v="2026-02-03T00:00:00"/>
    <x v="23"/>
    <d v="2026-02-28T00:00:00"/>
    <x v="34"/>
    <x v="1"/>
    <x v="121"/>
    <m/>
    <n v="-9.1"/>
    <m/>
    <n v="9042.49"/>
    <x v="0"/>
    <s v="Único"/>
  </r>
  <r>
    <x v="1"/>
    <d v="2026-02-03T00:00:00"/>
    <x v="23"/>
    <d v="2026-02-28T00:00:00"/>
    <x v="34"/>
    <x v="3"/>
    <x v="122"/>
    <m/>
    <n v="-22.11"/>
    <m/>
    <n v="382.53"/>
    <x v="0"/>
    <s v="Único"/>
  </r>
  <r>
    <x v="1"/>
    <d v="2026-02-03T00:00:00"/>
    <x v="23"/>
    <d v="2026-02-28T00:00:00"/>
    <x v="34"/>
    <x v="3"/>
    <x v="123"/>
    <m/>
    <n v="-74.03"/>
    <m/>
    <n v="404.64"/>
    <x v="0"/>
    <s v="Único"/>
  </r>
  <r>
    <x v="2"/>
    <d v="2026-02-27T00:00:00"/>
    <x v="24"/>
    <d v="2026-02-27T00:00:00"/>
    <x v="35"/>
    <x v="12"/>
    <x v="124"/>
    <m/>
    <n v="2295.0300000000002"/>
    <m/>
    <n v="3873.74"/>
    <x v="1"/>
    <s v="Único"/>
  </r>
  <r>
    <x v="0"/>
    <d v="2026-02-27T00:00:00"/>
    <x v="24"/>
    <d v="2026-02-27T00:00:00"/>
    <x v="35"/>
    <x v="2"/>
    <x v="125"/>
    <m/>
    <n v="-12.18"/>
    <m/>
    <n v="6747.28"/>
    <x v="0"/>
    <s v="Único"/>
  </r>
  <r>
    <x v="1"/>
    <d v="2026-02-27T00:00:00"/>
    <x v="24"/>
    <d v="2026-02-27T00:00:00"/>
    <x v="35"/>
    <x v="3"/>
    <x v="126"/>
    <m/>
    <n v="-5.4"/>
    <m/>
    <n v="580.26"/>
    <x v="0"/>
    <s v="Único"/>
  </r>
  <r>
    <x v="1"/>
    <d v="2026-02-27T00:00:00"/>
    <x v="24"/>
    <d v="2026-02-27T00:00:00"/>
    <x v="35"/>
    <x v="5"/>
    <x v="127"/>
    <m/>
    <n v="-32.700000000000003"/>
    <m/>
    <n v="585.66"/>
    <x v="0"/>
    <s v="Único"/>
  </r>
  <r>
    <x v="1"/>
    <d v="2026-02-27T00:00:00"/>
    <x v="24"/>
    <d v="2026-02-27T00:00:00"/>
    <x v="35"/>
    <x v="5"/>
    <x v="127"/>
    <m/>
    <n v="-32.700000000000003"/>
    <m/>
    <n v="618.36"/>
    <x v="0"/>
    <s v="Único"/>
  </r>
  <r>
    <x v="0"/>
    <d v="2026-02-25T00:00:00"/>
    <x v="25"/>
    <d v="2026-02-25T00:00:00"/>
    <x v="36"/>
    <x v="1"/>
    <x v="128"/>
    <m/>
    <n v="-2.25"/>
    <m/>
    <n v="6759.46"/>
    <x v="0"/>
    <s v="Único"/>
  </r>
  <r>
    <x v="1"/>
    <d v="2026-02-25T00:00:00"/>
    <x v="25"/>
    <d v="2026-02-25T00:00:00"/>
    <x v="36"/>
    <x v="3"/>
    <x v="129"/>
    <m/>
    <n v="-4.5999999999999996"/>
    <m/>
    <n v="651.05999999999995"/>
    <x v="0"/>
    <s v="Único"/>
  </r>
  <r>
    <x v="1"/>
    <d v="2026-02-25T00:00:00"/>
    <x v="25"/>
    <d v="2026-02-25T00:00:00"/>
    <x v="36"/>
    <x v="3"/>
    <x v="130"/>
    <m/>
    <n v="-2.84"/>
    <m/>
    <n v="655.66"/>
    <x v="0"/>
    <s v="Único"/>
  </r>
  <r>
    <x v="2"/>
    <d v="2026-02-24T00:00:00"/>
    <x v="26"/>
    <d v="2026-02-24T00:00:00"/>
    <x v="37"/>
    <x v="10"/>
    <x v="67"/>
    <m/>
    <n v="-300"/>
    <m/>
    <n v="1578.71"/>
    <x v="0"/>
    <s v="Único"/>
  </r>
  <r>
    <x v="0"/>
    <d v="2026-02-24T00:00:00"/>
    <x v="26"/>
    <d v="2026-02-24T00:00:00"/>
    <x v="37"/>
    <x v="0"/>
    <x v="131"/>
    <m/>
    <n v="-3.75"/>
    <m/>
    <n v="6761.71"/>
    <x v="0"/>
    <s v="Único"/>
  </r>
  <r>
    <x v="2"/>
    <d v="2026-02-23T00:00:00"/>
    <x v="27"/>
    <d v="2026-02-23T00:00:00"/>
    <x v="38"/>
    <x v="0"/>
    <x v="132"/>
    <m/>
    <n v="-4.3"/>
    <m/>
    <n v="1878.71"/>
    <x v="0"/>
    <s v="Único"/>
  </r>
  <r>
    <x v="1"/>
    <d v="2026-02-23T00:00:00"/>
    <x v="27"/>
    <d v="2026-02-23T00:00:00"/>
    <x v="38"/>
    <x v="1"/>
    <x v="133"/>
    <m/>
    <n v="-42.77"/>
    <m/>
    <n v="658.5"/>
    <x v="0"/>
    <s v="Único"/>
  </r>
  <r>
    <x v="1"/>
    <d v="2026-02-23T00:00:00"/>
    <x v="27"/>
    <d v="2026-02-22T00:00:00"/>
    <x v="39"/>
    <x v="3"/>
    <x v="134"/>
    <m/>
    <n v="-11.21"/>
    <m/>
    <n v="701.27"/>
    <x v="0"/>
    <s v="Único"/>
  </r>
  <r>
    <x v="1"/>
    <d v="2026-02-23T00:00:00"/>
    <x v="27"/>
    <d v="2026-02-21T00:00:00"/>
    <x v="40"/>
    <x v="3"/>
    <x v="135"/>
    <m/>
    <n v="-87.98"/>
    <m/>
    <n v="712.48"/>
    <x v="0"/>
    <s v="Único"/>
  </r>
  <r>
    <x v="2"/>
    <d v="2026-02-20T00:00:00"/>
    <x v="28"/>
    <d v="2026-02-20T00:00:00"/>
    <x v="41"/>
    <x v="1"/>
    <x v="136"/>
    <m/>
    <n v="-20.58"/>
    <m/>
    <n v="1883.01"/>
    <x v="0"/>
    <s v="Único"/>
  </r>
  <r>
    <x v="0"/>
    <d v="2026-02-20T00:00:00"/>
    <x v="28"/>
    <d v="2026-02-20T00:00:00"/>
    <x v="41"/>
    <x v="2"/>
    <x v="137"/>
    <m/>
    <n v="-1"/>
    <m/>
    <n v="6765.46"/>
    <x v="0"/>
    <s v="Único"/>
  </r>
  <r>
    <x v="1"/>
    <d v="2026-02-20T00:00:00"/>
    <x v="28"/>
    <d v="2026-02-20T00:00:00"/>
    <x v="41"/>
    <x v="1"/>
    <x v="138"/>
    <m/>
    <n v="-12.25"/>
    <m/>
    <n v="800.46"/>
    <x v="0"/>
    <s v="Único"/>
  </r>
  <r>
    <x v="1"/>
    <d v="2026-02-20T00:00:00"/>
    <x v="28"/>
    <d v="2026-02-20T00:00:00"/>
    <x v="41"/>
    <x v="1"/>
    <x v="138"/>
    <m/>
    <n v="-12.08"/>
    <m/>
    <n v="812.71"/>
    <x v="0"/>
    <s v="Único"/>
  </r>
  <r>
    <x v="1"/>
    <d v="2026-02-20T00:00:00"/>
    <x v="28"/>
    <d v="2026-02-20T00:00:00"/>
    <x v="41"/>
    <x v="8"/>
    <x v="139"/>
    <m/>
    <n v="-89.31"/>
    <m/>
    <n v="824.79"/>
    <x v="0"/>
    <s v="Único"/>
  </r>
  <r>
    <x v="2"/>
    <d v="2026-02-19T00:00:00"/>
    <x v="29"/>
    <d v="2026-02-19T00:00:00"/>
    <x v="42"/>
    <x v="0"/>
    <x v="140"/>
    <m/>
    <n v="-18"/>
    <m/>
    <n v="1903.59"/>
    <x v="0"/>
    <s v="Único"/>
  </r>
  <r>
    <x v="2"/>
    <d v="2026-02-19T00:00:00"/>
    <x v="29"/>
    <d v="2026-02-19T00:00:00"/>
    <x v="42"/>
    <x v="1"/>
    <x v="141"/>
    <m/>
    <n v="-3.2"/>
    <m/>
    <n v="1921.59"/>
    <x v="0"/>
    <s v="Único"/>
  </r>
  <r>
    <x v="1"/>
    <d v="2026-02-18T00:00:00"/>
    <x v="30"/>
    <d v="2026-02-18T00:00:00"/>
    <x v="43"/>
    <x v="1"/>
    <x v="142"/>
    <m/>
    <n v="-32.29"/>
    <m/>
    <n v="914.1"/>
    <x v="0"/>
    <s v="Único"/>
  </r>
  <r>
    <x v="1"/>
    <d v="2026-02-18T00:00:00"/>
    <x v="30"/>
    <d v="2026-02-18T00:00:00"/>
    <x v="43"/>
    <x v="1"/>
    <x v="143"/>
    <m/>
    <n v="-16.88"/>
    <m/>
    <n v="946.39"/>
    <x v="0"/>
    <s v="Único"/>
  </r>
  <r>
    <x v="2"/>
    <d v="2026-02-17T00:00:00"/>
    <x v="31"/>
    <d v="2026-02-17T00:00:00"/>
    <x v="44"/>
    <x v="2"/>
    <x v="144"/>
    <m/>
    <n v="-7.79"/>
    <m/>
    <n v="1924.79"/>
    <x v="0"/>
    <s v="Único"/>
  </r>
  <r>
    <x v="0"/>
    <d v="2026-02-17T00:00:00"/>
    <x v="31"/>
    <d v="2026-02-17T00:00:00"/>
    <x v="44"/>
    <x v="3"/>
    <x v="145"/>
    <m/>
    <n v="-1.4"/>
    <m/>
    <n v="6766.46"/>
    <x v="0"/>
    <s v="Único"/>
  </r>
  <r>
    <x v="0"/>
    <d v="2026-02-17T00:00:00"/>
    <x v="31"/>
    <d v="2026-02-17T00:00:00"/>
    <x v="44"/>
    <x v="6"/>
    <x v="146"/>
    <m/>
    <n v="-15.1"/>
    <m/>
    <n v="6767.86"/>
    <x v="0"/>
    <s v="Único"/>
  </r>
  <r>
    <x v="1"/>
    <d v="2026-02-17T00:00:00"/>
    <x v="31"/>
    <d v="2026-02-17T00:00:00"/>
    <x v="44"/>
    <x v="3"/>
    <x v="147"/>
    <m/>
    <n v="-21.65"/>
    <m/>
    <n v="963.27"/>
    <x v="0"/>
    <s v="Único"/>
  </r>
  <r>
    <x v="2"/>
    <d v="2026-02-16T00:00:00"/>
    <x v="32"/>
    <d v="2026-02-16T00:00:00"/>
    <x v="45"/>
    <x v="1"/>
    <x v="148"/>
    <m/>
    <n v="-3.99"/>
    <m/>
    <n v="1932.58"/>
    <x v="0"/>
    <s v="Único"/>
  </r>
  <r>
    <x v="2"/>
    <d v="2026-02-16T00:00:00"/>
    <x v="32"/>
    <d v="2026-02-16T00:00:00"/>
    <x v="45"/>
    <x v="6"/>
    <x v="149"/>
    <m/>
    <n v="-1.5"/>
    <m/>
    <n v="1930.57"/>
    <x v="0"/>
    <s v="Único"/>
  </r>
  <r>
    <x v="2"/>
    <d v="2026-02-16T00:00:00"/>
    <x v="32"/>
    <d v="2026-02-16T00:00:00"/>
    <x v="45"/>
    <x v="6"/>
    <x v="150"/>
    <m/>
    <n v="-150"/>
    <m/>
    <n v="1932.07"/>
    <x v="0"/>
    <s v="Único"/>
  </r>
  <r>
    <x v="2"/>
    <d v="2026-02-16T00:00:00"/>
    <x v="32"/>
    <d v="2026-02-16T00:00:00"/>
    <x v="45"/>
    <x v="0"/>
    <x v="151"/>
    <m/>
    <n v="-662.61"/>
    <m/>
    <n v="2082.0700000000002"/>
    <x v="0"/>
    <s v="Único"/>
  </r>
  <r>
    <x v="0"/>
    <d v="2026-02-16T00:00:00"/>
    <x v="32"/>
    <d v="2026-02-16T00:00:00"/>
    <x v="45"/>
    <x v="7"/>
    <x v="152"/>
    <m/>
    <n v="-7.49"/>
    <m/>
    <n v="6782.96"/>
    <x v="0"/>
    <s v="Único"/>
  </r>
  <r>
    <x v="1"/>
    <d v="2026-02-16T00:00:00"/>
    <x v="32"/>
    <d v="2026-02-16T00:00:00"/>
    <x v="45"/>
    <x v="9"/>
    <x v="153"/>
    <m/>
    <n v="-2.99"/>
    <m/>
    <n v="984.92"/>
    <x v="0"/>
    <s v="Único"/>
  </r>
  <r>
    <x v="1"/>
    <d v="2026-02-16T00:00:00"/>
    <x v="32"/>
    <d v="2026-02-16T00:00:00"/>
    <x v="45"/>
    <x v="9"/>
    <x v="153"/>
    <m/>
    <n v="-16.989999999999998"/>
    <m/>
    <n v="987.91"/>
    <x v="0"/>
    <s v="Único"/>
  </r>
  <r>
    <x v="0"/>
    <d v="2026-02-16T00:00:00"/>
    <x v="32"/>
    <d v="2026-02-15T00:00:00"/>
    <x v="46"/>
    <x v="6"/>
    <x v="154"/>
    <m/>
    <n v="14.9"/>
    <m/>
    <n v="6790.45"/>
    <x v="1"/>
    <s v="Único"/>
  </r>
  <r>
    <x v="0"/>
    <d v="2026-02-16T00:00:00"/>
    <x v="32"/>
    <d v="2026-02-15T00:00:00"/>
    <x v="46"/>
    <x v="2"/>
    <x v="155"/>
    <m/>
    <n v="-1"/>
    <m/>
    <n v="6775.55"/>
    <x v="0"/>
    <s v="Único"/>
  </r>
  <r>
    <x v="2"/>
    <d v="2026-02-16T00:00:00"/>
    <x v="32"/>
    <d v="2026-02-14T00:00:00"/>
    <x v="47"/>
    <x v="2"/>
    <x v="156"/>
    <m/>
    <n v="6"/>
    <m/>
    <n v="1936.57"/>
    <x v="1"/>
    <s v="Único"/>
  </r>
  <r>
    <x v="1"/>
    <d v="2026-02-16T00:00:00"/>
    <x v="32"/>
    <d v="2026-02-14T00:00:00"/>
    <x v="47"/>
    <x v="3"/>
    <x v="157"/>
    <m/>
    <n v="-41.12"/>
    <m/>
    <n v="1004.9"/>
    <x v="0"/>
    <s v="Único"/>
  </r>
  <r>
    <x v="1"/>
    <d v="2026-02-16T00:00:00"/>
    <x v="32"/>
    <d v="2026-02-14T00:00:00"/>
    <x v="47"/>
    <x v="3"/>
    <x v="158"/>
    <m/>
    <n v="-77.849999999999994"/>
    <m/>
    <n v="1046.02"/>
    <x v="0"/>
    <s v="Único"/>
  </r>
  <r>
    <x v="1"/>
    <d v="2026-02-16T00:00:00"/>
    <x v="32"/>
    <d v="2026-02-14T00:00:00"/>
    <x v="47"/>
    <x v="3"/>
    <x v="158"/>
    <m/>
    <n v="-1.3"/>
    <m/>
    <n v="1123.8699999999999"/>
    <x v="0"/>
    <s v="Único"/>
  </r>
  <r>
    <x v="2"/>
    <d v="2026-02-13T00:00:00"/>
    <x v="33"/>
    <d v="2026-02-13T00:00:00"/>
    <x v="48"/>
    <x v="16"/>
    <x v="159"/>
    <m/>
    <n v="-7.8"/>
    <m/>
    <n v="2744.68"/>
    <x v="0"/>
    <s v="Único"/>
  </r>
  <r>
    <x v="2"/>
    <d v="2026-02-13T00:00:00"/>
    <x v="33"/>
    <d v="2026-02-13T00:00:00"/>
    <x v="48"/>
    <x v="1"/>
    <x v="160"/>
    <m/>
    <n v="-22"/>
    <m/>
    <n v="2752.48"/>
    <x v="0"/>
    <s v="Único"/>
  </r>
  <r>
    <x v="0"/>
    <d v="2026-02-13T00:00:00"/>
    <x v="33"/>
    <d v="2026-02-13T00:00:00"/>
    <x v="48"/>
    <x v="1"/>
    <x v="161"/>
    <m/>
    <n v="-1.8"/>
    <m/>
    <n v="6776.55"/>
    <x v="0"/>
    <s v="Único"/>
  </r>
  <r>
    <x v="0"/>
    <d v="2026-12-02T00:00:00"/>
    <x v="34"/>
    <d v="2026-12-02T00:00:00"/>
    <x v="49"/>
    <x v="6"/>
    <x v="162"/>
    <m/>
    <n v="-3.99"/>
    <m/>
    <n v="6778.35"/>
    <x v="0"/>
    <s v="Único"/>
  </r>
  <r>
    <x v="2"/>
    <d v="2026-11-02T00:00:00"/>
    <x v="35"/>
    <d v="2026-11-02T00:00:00"/>
    <x v="50"/>
    <x v="2"/>
    <x v="163"/>
    <m/>
    <n v="-24.98"/>
    <m/>
    <n v="2774.48"/>
    <x v="0"/>
    <s v="Único"/>
  </r>
  <r>
    <x v="2"/>
    <d v="2026-10-02T00:00:00"/>
    <x v="36"/>
    <d v="2026-10-02T00:00:00"/>
    <x v="51"/>
    <x v="16"/>
    <x v="164"/>
    <m/>
    <n v="-7.02"/>
    <m/>
    <n v="2799.46"/>
    <x v="0"/>
    <s v="Único"/>
  </r>
  <r>
    <x v="2"/>
    <d v="2026-10-02T00:00:00"/>
    <x v="36"/>
    <d v="2026-10-02T00:00:00"/>
    <x v="51"/>
    <x v="1"/>
    <x v="165"/>
    <m/>
    <n v="-6.45"/>
    <m/>
    <n v="2806.48"/>
    <x v="0"/>
    <s v="Único"/>
  </r>
  <r>
    <x v="0"/>
    <d v="2026-09-02T00:00:00"/>
    <x v="37"/>
    <d v="2026-09-02T00:00:00"/>
    <x v="52"/>
    <x v="2"/>
    <x v="166"/>
    <m/>
    <n v="-4.5"/>
    <m/>
    <n v="6782.34"/>
    <x v="0"/>
    <s v="Único"/>
  </r>
  <r>
    <x v="0"/>
    <d v="2026-09-02T00:00:00"/>
    <x v="37"/>
    <d v="2026-09-02T00:00:00"/>
    <x v="52"/>
    <x v="2"/>
    <x v="167"/>
    <m/>
    <n v="-14"/>
    <m/>
    <n v="6786.84"/>
    <x v="0"/>
    <s v="Único"/>
  </r>
  <r>
    <x v="2"/>
    <d v="2026-09-02T00:00:00"/>
    <x v="37"/>
    <d v="2026-08-02T00:00:00"/>
    <x v="53"/>
    <x v="3"/>
    <x v="168"/>
    <m/>
    <n v="-1.47"/>
    <m/>
    <n v="2812.93"/>
    <x v="0"/>
    <s v="Único"/>
  </r>
  <r>
    <x v="2"/>
    <d v="2026-09-02T00:00:00"/>
    <x v="37"/>
    <d v="2026-08-02T00:00:00"/>
    <x v="53"/>
    <x v="6"/>
    <x v="95"/>
    <m/>
    <n v="-82.34"/>
    <m/>
    <n v="2815.7"/>
    <x v="0"/>
    <s v="Único"/>
  </r>
  <r>
    <x v="1"/>
    <d v="2026-09-02T00:00:00"/>
    <x v="37"/>
    <d v="2026-08-02T00:00:00"/>
    <x v="53"/>
    <x v="3"/>
    <x v="169"/>
    <m/>
    <n v="-1.9"/>
    <m/>
    <n v="1125.17"/>
    <x v="0"/>
    <s v="Único"/>
  </r>
  <r>
    <x v="2"/>
    <d v="2026-09-02T00:00:00"/>
    <x v="37"/>
    <d v="2026-07-02T00:00:00"/>
    <x v="54"/>
    <x v="3"/>
    <x v="170"/>
    <m/>
    <n v="-1.3"/>
    <m/>
    <n v="2814.4"/>
    <x v="0"/>
    <s v="Único"/>
  </r>
  <r>
    <x v="1"/>
    <d v="2026-09-02T00:00:00"/>
    <x v="37"/>
    <d v="2026-07-02T00:00:00"/>
    <x v="54"/>
    <x v="3"/>
    <x v="171"/>
    <m/>
    <n v="-21.61"/>
    <m/>
    <n v="1127.07"/>
    <x v="0"/>
    <s v="Único"/>
  </r>
  <r>
    <x v="1"/>
    <d v="2026-09-02T00:00:00"/>
    <x v="37"/>
    <d v="2026-07-02T00:00:00"/>
    <x v="54"/>
    <x v="3"/>
    <x v="172"/>
    <m/>
    <n v="-95.85"/>
    <m/>
    <n v="1148.68"/>
    <x v="0"/>
    <s v="Único"/>
  </r>
  <r>
    <x v="1"/>
    <d v="2026-09-02T00:00:00"/>
    <x v="37"/>
    <d v="2026-07-02T00:00:00"/>
    <x v="54"/>
    <x v="1"/>
    <x v="173"/>
    <m/>
    <n v="13"/>
    <m/>
    <n v="1244.53"/>
    <x v="1"/>
    <s v="Único"/>
  </r>
  <r>
    <x v="1"/>
    <d v="2026-06-02T00:00:00"/>
    <x v="38"/>
    <d v="2026-06-02T00:00:00"/>
    <x v="55"/>
    <x v="5"/>
    <x v="174"/>
    <m/>
    <n v="-32.700000000000003"/>
    <m/>
    <n v="1231.53"/>
    <x v="0"/>
    <s v="Único"/>
  </r>
  <r>
    <x v="2"/>
    <d v="2026-05-02T00:00:00"/>
    <x v="39"/>
    <d v="2026-05-02T00:00:00"/>
    <x v="56"/>
    <x v="1"/>
    <x v="175"/>
    <m/>
    <n v="-30"/>
    <m/>
    <n v="2898.04"/>
    <x v="0"/>
    <s v="Único"/>
  </r>
  <r>
    <x v="0"/>
    <d v="2026-05-02T00:00:00"/>
    <x v="39"/>
    <d v="2026-05-02T00:00:00"/>
    <x v="56"/>
    <x v="3"/>
    <x v="176"/>
    <m/>
    <n v="-2"/>
    <m/>
    <n v="6800.84"/>
    <x v="0"/>
    <s v="Único"/>
  </r>
  <r>
    <x v="2"/>
    <d v="2026-04-02T00:00:00"/>
    <x v="40"/>
    <d v="2026-04-02T00:00:00"/>
    <x v="57"/>
    <x v="0"/>
    <x v="177"/>
    <m/>
    <n v="-2.2000000000000002"/>
    <m/>
    <n v="2928.04"/>
    <x v="0"/>
    <s v="Único"/>
  </r>
  <r>
    <x v="2"/>
    <d v="2026-04-02T00:00:00"/>
    <x v="40"/>
    <d v="2026-04-02T00:00:00"/>
    <x v="57"/>
    <x v="0"/>
    <x v="178"/>
    <m/>
    <n v="-4"/>
    <m/>
    <n v="2930.24"/>
    <x v="0"/>
    <s v="Único"/>
  </r>
  <r>
    <x v="1"/>
    <d v="2026-04-02T00:00:00"/>
    <x v="40"/>
    <d v="2026-04-02T00:00:00"/>
    <x v="57"/>
    <x v="3"/>
    <x v="179"/>
    <m/>
    <n v="-7.2"/>
    <m/>
    <n v="1264.23"/>
    <x v="0"/>
    <s v="Único"/>
  </r>
  <r>
    <x v="1"/>
    <d v="2026-04-02T00:00:00"/>
    <x v="40"/>
    <d v="2026-04-02T00:00:00"/>
    <x v="57"/>
    <x v="3"/>
    <x v="180"/>
    <m/>
    <n v="-2"/>
    <m/>
    <n v="1271.43"/>
    <x v="0"/>
    <s v="Único"/>
  </r>
  <r>
    <x v="2"/>
    <d v="2026-03-02T00:00:00"/>
    <x v="41"/>
    <d v="2026-03-02T00:00:00"/>
    <x v="58"/>
    <x v="1"/>
    <x v="181"/>
    <m/>
    <n v="-300"/>
    <m/>
    <n v="2934.24"/>
    <x v="0"/>
    <s v="Único"/>
  </r>
  <r>
    <x v="2"/>
    <d v="2026-03-02T00:00:00"/>
    <x v="41"/>
    <d v="2026-03-02T00:00:00"/>
    <x v="58"/>
    <x v="1"/>
    <x v="182"/>
    <m/>
    <n v="-12.78"/>
    <m/>
    <n v="3234.24"/>
    <x v="0"/>
    <s v="Único"/>
  </r>
  <r>
    <x v="2"/>
    <d v="2026-03-02T00:00:00"/>
    <x v="41"/>
    <d v="2026-03-02T00:00:00"/>
    <x v="58"/>
    <x v="2"/>
    <x v="183"/>
    <m/>
    <n v="-18.989999999999998"/>
    <m/>
    <n v="3247.02"/>
    <x v="0"/>
    <s v="Único"/>
  </r>
  <r>
    <x v="2"/>
    <d v="2026-03-02T00:00:00"/>
    <x v="41"/>
    <d v="2026-03-02T00:00:00"/>
    <x v="58"/>
    <x v="1"/>
    <x v="182"/>
    <m/>
    <n v="-32.51"/>
    <m/>
    <n v="3266.01"/>
    <x v="0"/>
    <s v="Único"/>
  </r>
  <r>
    <x v="0"/>
    <d v="2026-03-02T00:00:00"/>
    <x v="41"/>
    <d v="2026-03-02T00:00:00"/>
    <x v="58"/>
    <x v="3"/>
    <x v="184"/>
    <m/>
    <n v="-3.15"/>
    <m/>
    <n v="6802.84"/>
    <x v="0"/>
    <s v="Único"/>
  </r>
  <r>
    <x v="0"/>
    <d v="2026-03-02T00:00:00"/>
    <x v="41"/>
    <d v="2026-03-02T00:00:00"/>
    <x v="58"/>
    <x v="1"/>
    <x v="185"/>
    <m/>
    <n v="-300"/>
    <m/>
    <n v="6805.99"/>
    <x v="0"/>
    <s v="Único"/>
  </r>
  <r>
    <x v="0"/>
    <d v="2026-03-02T00:00:00"/>
    <x v="41"/>
    <d v="2026-03-02T00:00:00"/>
    <x v="58"/>
    <x v="17"/>
    <x v="185"/>
    <m/>
    <n v="-126"/>
    <m/>
    <n v="7105.99"/>
    <x v="0"/>
    <s v="Único"/>
  </r>
  <r>
    <x v="0"/>
    <d v="2026-03-02T00:00:00"/>
    <x v="41"/>
    <d v="2026-03-02T00:00:00"/>
    <x v="58"/>
    <x v="9"/>
    <x v="186"/>
    <m/>
    <n v="-99"/>
    <m/>
    <n v="7231.99"/>
    <x v="0"/>
    <s v="Único"/>
  </r>
  <r>
    <x v="1"/>
    <d v="2026-03-02T00:00:00"/>
    <x v="41"/>
    <d v="2026-03-02T00:00:00"/>
    <x v="58"/>
    <x v="8"/>
    <x v="187"/>
    <m/>
    <n v="-54.45"/>
    <m/>
    <n v="1273.43"/>
    <x v="0"/>
    <s v="Único"/>
  </r>
  <r>
    <x v="2"/>
    <d v="2026-02-02T00:00:00"/>
    <x v="42"/>
    <d v="2026-02-02T00:00:00"/>
    <x v="59"/>
    <x v="10"/>
    <x v="41"/>
    <m/>
    <n v="-400"/>
    <m/>
    <n v="3298.52"/>
    <x v="0"/>
    <s v="Único"/>
  </r>
  <r>
    <x v="0"/>
    <d v="2026-02-02T00:00:00"/>
    <x v="42"/>
    <d v="2026-02-02T00:00:00"/>
    <x v="59"/>
    <x v="11"/>
    <x v="113"/>
    <m/>
    <n v="-936"/>
    <m/>
    <n v="7330.99"/>
    <x v="0"/>
    <s v="Único"/>
  </r>
  <r>
    <x v="0"/>
    <d v="2026-02-02T00:00:00"/>
    <x v="42"/>
    <d v="2026-02-02T00:00:00"/>
    <x v="59"/>
    <x v="12"/>
    <x v="188"/>
    <m/>
    <n v="2506.58"/>
    <m/>
    <n v="8266.99"/>
    <x v="1"/>
    <s v="Único"/>
  </r>
  <r>
    <x v="1"/>
    <d v="2026-02-02T00:00:00"/>
    <x v="42"/>
    <d v="2026-02-02T00:00:00"/>
    <x v="59"/>
    <x v="9"/>
    <x v="189"/>
    <m/>
    <n v="-42.9"/>
    <m/>
    <n v="1327.88"/>
    <x v="0"/>
    <s v="Único"/>
  </r>
  <r>
    <x v="1"/>
    <d v="2026-02-02T00:00:00"/>
    <x v="42"/>
    <d v="2026-02-02T00:00:00"/>
    <x v="59"/>
    <x v="14"/>
    <x v="190"/>
    <m/>
    <n v="-12"/>
    <m/>
    <n v="1370.78"/>
    <x v="0"/>
    <s v="Único"/>
  </r>
  <r>
    <x v="1"/>
    <d v="2026-02-02T00:00:00"/>
    <x v="42"/>
    <d v="2026-02-02T00:00:00"/>
    <x v="59"/>
    <x v="14"/>
    <x v="191"/>
    <m/>
    <n v="-115.84"/>
    <m/>
    <n v="1382.78"/>
    <x v="0"/>
    <s v="Único"/>
  </r>
  <r>
    <x v="1"/>
    <d v="2026-02-02T00:00:00"/>
    <x v="42"/>
    <d v="2026-02-02T00:00:00"/>
    <x v="59"/>
    <x v="0"/>
    <x v="21"/>
    <m/>
    <n v="-40.54"/>
    <m/>
    <n v="1647.07"/>
    <x v="0"/>
    <s v="Único"/>
  </r>
  <r>
    <x v="1"/>
    <d v="2026-02-02T00:00:00"/>
    <x v="42"/>
    <d v="2026-01-31T00:00:00"/>
    <x v="60"/>
    <x v="3"/>
    <x v="192"/>
    <m/>
    <n v="-45.92"/>
    <m/>
    <n v="1498.62"/>
    <x v="0"/>
    <s v="Único"/>
  </r>
  <r>
    <x v="1"/>
    <d v="2026-02-02T00:00:00"/>
    <x v="42"/>
    <d v="2026-01-31T00:00:00"/>
    <x v="60"/>
    <x v="3"/>
    <x v="193"/>
    <m/>
    <n v="-102.53"/>
    <m/>
    <n v="1544.54"/>
    <x v="0"/>
    <s v="Único"/>
  </r>
  <r>
    <x v="2"/>
    <d v="2026-01-30T00:00:00"/>
    <x v="43"/>
    <d v="2026-01-30T00:00:00"/>
    <x v="61"/>
    <x v="9"/>
    <x v="194"/>
    <m/>
    <n v="-22"/>
    <m/>
    <n v="3698.52"/>
    <x v="0"/>
    <s v="Único"/>
  </r>
  <r>
    <x v="2"/>
    <d v="2026-01-30T00:00:00"/>
    <x v="43"/>
    <d v="2026-01-30T00:00:00"/>
    <x v="61"/>
    <x v="12"/>
    <x v="195"/>
    <m/>
    <n v="2295.0300000000002"/>
    <m/>
    <n v="3720.52"/>
    <x v="1"/>
    <s v="Único"/>
  </r>
  <r>
    <x v="0"/>
    <d v="2026-01-30T00:00:00"/>
    <x v="43"/>
    <d v="2026-01-30T00:00:00"/>
    <x v="61"/>
    <x v="2"/>
    <x v="196"/>
    <m/>
    <n v="-3"/>
    <m/>
    <n v="5760.41"/>
    <x v="0"/>
    <s v="Único"/>
  </r>
  <r>
    <x v="0"/>
    <d v="2026-01-30T00:00:00"/>
    <x v="43"/>
    <d v="2026-01-30T00:00:00"/>
    <x v="61"/>
    <x v="3"/>
    <x v="197"/>
    <m/>
    <n v="-1.75"/>
    <m/>
    <n v="5763.41"/>
    <x v="0"/>
    <s v="Único"/>
  </r>
  <r>
    <x v="1"/>
    <d v="2026-01-30T00:00:00"/>
    <x v="43"/>
    <d v="2026-01-30T00:00:00"/>
    <x v="61"/>
    <x v="8"/>
    <x v="198"/>
    <m/>
    <n v="-99.51"/>
    <m/>
    <n v="1687.61"/>
    <x v="0"/>
    <s v="Único"/>
  </r>
  <r>
    <x v="1"/>
    <d v="2026-01-30T00:00:00"/>
    <x v="43"/>
    <d v="2026-01-29T00:00:00"/>
    <x v="62"/>
    <x v="13"/>
    <x v="42"/>
    <m/>
    <n v="-0.53"/>
    <m/>
    <n v="1787.12"/>
    <x v="0"/>
    <s v="Único"/>
  </r>
  <r>
    <x v="1"/>
    <d v="2026-01-29T00:00:00"/>
    <x v="44"/>
    <d v="2026-01-29T00:00:00"/>
    <x v="62"/>
    <x v="9"/>
    <x v="199"/>
    <m/>
    <n v="-17.989999999999998"/>
    <m/>
    <n v="1787.65"/>
    <x v="0"/>
    <s v="Único"/>
  </r>
  <r>
    <x v="0"/>
    <d v="2026-01-28T00:00:00"/>
    <x v="45"/>
    <d v="2026-01-28T00:00:00"/>
    <x v="63"/>
    <x v="1"/>
    <x v="200"/>
    <m/>
    <n v="-3.75"/>
    <m/>
    <n v="5765.16"/>
    <x v="0"/>
    <s v="Único"/>
  </r>
  <r>
    <x v="1"/>
    <d v="2026-01-28T00:00:00"/>
    <x v="45"/>
    <d v="2026-01-28T00:00:00"/>
    <x v="63"/>
    <x v="1"/>
    <x v="201"/>
    <m/>
    <n v="-3.95"/>
    <m/>
    <n v="1805.64"/>
    <x v="0"/>
    <s v="Único"/>
  </r>
  <r>
    <x v="1"/>
    <d v="2026-01-28T00:00:00"/>
    <x v="45"/>
    <d v="2026-01-28T00:00:00"/>
    <x v="63"/>
    <x v="11"/>
    <x v="44"/>
    <m/>
    <n v="200"/>
    <m/>
    <n v="1809.59"/>
    <x v="1"/>
    <s v="Único"/>
  </r>
  <r>
    <x v="2"/>
    <d v="2026-01-27T00:00:00"/>
    <x v="46"/>
    <d v="2026-01-27T00:00:00"/>
    <x v="64"/>
    <x v="2"/>
    <x v="202"/>
    <m/>
    <n v="-48.8"/>
    <m/>
    <n v="1425.49"/>
    <x v="0"/>
    <s v="Único"/>
  </r>
  <r>
    <x v="0"/>
    <d v="2026-01-26T00:00:00"/>
    <x v="47"/>
    <d v="2026-01-26T00:00:00"/>
    <x v="65"/>
    <x v="2"/>
    <x v="203"/>
    <m/>
    <n v="-19.899999999999999"/>
    <m/>
    <n v="5768.91"/>
    <x v="0"/>
    <s v="Único"/>
  </r>
  <r>
    <x v="1"/>
    <d v="2026-01-26T00:00:00"/>
    <x v="47"/>
    <d v="2026-01-26T00:00:00"/>
    <x v="65"/>
    <x v="5"/>
    <x v="204"/>
    <m/>
    <n v="-32.700000000000003"/>
    <m/>
    <n v="1609.59"/>
    <x v="0"/>
    <s v="Único"/>
  </r>
  <r>
    <x v="1"/>
    <d v="2026-01-26T00:00:00"/>
    <x v="47"/>
    <d v="2026-01-26T00:00:00"/>
    <x v="65"/>
    <x v="5"/>
    <x v="204"/>
    <m/>
    <n v="-32.700000000000003"/>
    <m/>
    <n v="1642.29"/>
    <x v="0"/>
    <s v="Único"/>
  </r>
  <r>
    <x v="0"/>
    <d v="2026-01-26T00:00:00"/>
    <x v="47"/>
    <d v="2026-01-25T00:00:00"/>
    <x v="66"/>
    <x v="2"/>
    <x v="205"/>
    <m/>
    <n v="-6.85"/>
    <m/>
    <n v="5788.81"/>
    <x v="0"/>
    <s v="Único"/>
  </r>
  <r>
    <x v="1"/>
    <d v="2026-01-26T00:00:00"/>
    <x v="47"/>
    <d v="2026-01-25T00:00:00"/>
    <x v="66"/>
    <x v="3"/>
    <x v="206"/>
    <m/>
    <n v="-23.56"/>
    <m/>
    <n v="1674.99"/>
    <x v="0"/>
    <s v="Único"/>
  </r>
  <r>
    <x v="1"/>
    <d v="2026-01-26T00:00:00"/>
    <x v="47"/>
    <d v="2026-01-24T00:00:00"/>
    <x v="67"/>
    <x v="3"/>
    <x v="207"/>
    <m/>
    <n v="-26.65"/>
    <m/>
    <n v="1698.55"/>
    <x v="0"/>
    <s v="Único"/>
  </r>
  <r>
    <x v="1"/>
    <d v="2026-01-26T00:00:00"/>
    <x v="47"/>
    <d v="2026-01-24T00:00:00"/>
    <x v="67"/>
    <x v="3"/>
    <x v="208"/>
    <m/>
    <n v="-99.99"/>
    <m/>
    <n v="1725.2"/>
    <x v="0"/>
    <s v="Único"/>
  </r>
  <r>
    <x v="2"/>
    <d v="2026-01-23T00:00:00"/>
    <x v="48"/>
    <d v="2026-01-23T00:00:00"/>
    <x v="68"/>
    <x v="10"/>
    <x v="67"/>
    <m/>
    <n v="-300"/>
    <m/>
    <n v="1474.29"/>
    <x v="0"/>
    <s v="Único"/>
  </r>
  <r>
    <x v="1"/>
    <d v="2026-01-22T00:00:00"/>
    <x v="49"/>
    <d v="2026-01-22T00:00:00"/>
    <x v="69"/>
    <x v="8"/>
    <x v="209"/>
    <m/>
    <n v="-86.81"/>
    <m/>
    <n v="1825.19"/>
    <x v="0"/>
    <s v="Único"/>
  </r>
  <r>
    <x v="1"/>
    <d v="2026-01-21T00:00:00"/>
    <x v="50"/>
    <d v="2026-01-21T00:00:00"/>
    <x v="70"/>
    <x v="2"/>
    <x v="210"/>
    <m/>
    <n v="7"/>
    <m/>
    <n v="1912"/>
    <x v="1"/>
    <s v="Único"/>
  </r>
  <r>
    <x v="0"/>
    <d v="2026-01-20T00:00:00"/>
    <x v="51"/>
    <d v="2026-01-20T00:00:00"/>
    <x v="71"/>
    <x v="2"/>
    <x v="211"/>
    <m/>
    <n v="-8.1999999999999993"/>
    <m/>
    <n v="5795.66"/>
    <x v="0"/>
    <s v="Único"/>
  </r>
  <r>
    <x v="2"/>
    <d v="2026-01-19T00:00:00"/>
    <x v="52"/>
    <d v="2026-01-19T00:00:00"/>
    <x v="72"/>
    <x v="0"/>
    <x v="212"/>
    <m/>
    <n v="-0.95"/>
    <m/>
    <n v="1774.29"/>
    <x v="0"/>
    <s v="Único"/>
  </r>
  <r>
    <x v="2"/>
    <d v="2026-01-19T00:00:00"/>
    <x v="52"/>
    <d v="2026-01-19T00:00:00"/>
    <x v="72"/>
    <x v="3"/>
    <x v="213"/>
    <m/>
    <n v="-1.2"/>
    <m/>
    <n v="1775.24"/>
    <x v="0"/>
    <s v="Único"/>
  </r>
  <r>
    <x v="0"/>
    <d v="2026-01-19T00:00:00"/>
    <x v="52"/>
    <d v="2026-01-19T00:00:00"/>
    <x v="72"/>
    <x v="3"/>
    <x v="214"/>
    <m/>
    <n v="-3.51"/>
    <m/>
    <n v="5803.86"/>
    <x v="0"/>
    <s v="Único"/>
  </r>
  <r>
    <x v="0"/>
    <d v="2026-01-19T00:00:00"/>
    <x v="52"/>
    <d v="2026-01-19T00:00:00"/>
    <x v="72"/>
    <x v="2"/>
    <x v="215"/>
    <m/>
    <n v="-0.5"/>
    <m/>
    <n v="5807.37"/>
    <x v="0"/>
    <s v="Único"/>
  </r>
  <r>
    <x v="0"/>
    <d v="2026-01-19T00:00:00"/>
    <x v="52"/>
    <d v="2026-01-18T00:00:00"/>
    <x v="73"/>
    <x v="2"/>
    <x v="216"/>
    <m/>
    <n v="-29.99"/>
    <m/>
    <n v="5807.87"/>
    <x v="0"/>
    <s v="Único"/>
  </r>
  <r>
    <x v="0"/>
    <d v="2026-01-19T00:00:00"/>
    <x v="52"/>
    <d v="2026-01-18T00:00:00"/>
    <x v="73"/>
    <x v="2"/>
    <x v="217"/>
    <m/>
    <n v="-35.92"/>
    <m/>
    <n v="5837.86"/>
    <x v="0"/>
    <s v="Único"/>
  </r>
  <r>
    <x v="1"/>
    <d v="2026-01-19T00:00:00"/>
    <x v="52"/>
    <d v="2026-01-18T00:00:00"/>
    <x v="73"/>
    <x v="3"/>
    <x v="218"/>
    <m/>
    <n v="-4.1399999999999997"/>
    <m/>
    <n v="1905"/>
    <x v="0"/>
    <s v="Único"/>
  </r>
  <r>
    <x v="2"/>
    <d v="2026-01-19T00:00:00"/>
    <x v="52"/>
    <d v="2026-01-17T00:00:00"/>
    <x v="74"/>
    <x v="3"/>
    <x v="219"/>
    <m/>
    <n v="-6.97"/>
    <m/>
    <n v="1776.44"/>
    <x v="0"/>
    <s v="Único"/>
  </r>
  <r>
    <x v="1"/>
    <d v="2026-01-19T00:00:00"/>
    <x v="52"/>
    <d v="2026-01-17T00:00:00"/>
    <x v="74"/>
    <x v="3"/>
    <x v="220"/>
    <m/>
    <n v="-7.19"/>
    <m/>
    <n v="1909.14"/>
    <x v="0"/>
    <s v="Único"/>
  </r>
  <r>
    <x v="1"/>
    <d v="2026-01-19T00:00:00"/>
    <x v="52"/>
    <d v="2026-01-17T00:00:00"/>
    <x v="74"/>
    <x v="3"/>
    <x v="221"/>
    <m/>
    <n v="-67.69"/>
    <m/>
    <n v="1916.33"/>
    <x v="0"/>
    <s v="Único"/>
  </r>
  <r>
    <x v="2"/>
    <d v="2026-01-16T00:00:00"/>
    <x v="53"/>
    <d v="2026-01-16T00:00:00"/>
    <x v="75"/>
    <x v="1"/>
    <x v="222"/>
    <m/>
    <n v="-26.75"/>
    <m/>
    <n v="1783.41"/>
    <x v="0"/>
    <s v="Único"/>
  </r>
  <r>
    <x v="2"/>
    <d v="2026-01-16T00:00:00"/>
    <x v="53"/>
    <d v="2026-01-16T00:00:00"/>
    <x v="75"/>
    <x v="0"/>
    <x v="223"/>
    <m/>
    <n v="-9.9"/>
    <m/>
    <n v="1810.16"/>
    <x v="0"/>
    <s v="Único"/>
  </r>
  <r>
    <x v="0"/>
    <d v="2026-01-16T00:00:00"/>
    <x v="53"/>
    <d v="2026-01-16T00:00:00"/>
    <x v="75"/>
    <x v="3"/>
    <x v="224"/>
    <m/>
    <n v="-4.04"/>
    <m/>
    <n v="5873.78"/>
    <x v="0"/>
    <s v="Único"/>
  </r>
  <r>
    <x v="1"/>
    <d v="2026-01-16T00:00:00"/>
    <x v="53"/>
    <d v="2026-01-16T00:00:00"/>
    <x v="75"/>
    <x v="3"/>
    <x v="225"/>
    <m/>
    <n v="-16.55"/>
    <m/>
    <n v="1984.02"/>
    <x v="0"/>
    <s v="Único"/>
  </r>
  <r>
    <x v="0"/>
    <d v="2026-01-15T00:00:00"/>
    <x v="54"/>
    <d v="2026-01-15T00:00:00"/>
    <x v="76"/>
    <x v="0"/>
    <x v="226"/>
    <m/>
    <n v="-0.98"/>
    <m/>
    <n v="5877.82"/>
    <x v="0"/>
    <s v="Único"/>
  </r>
  <r>
    <x v="1"/>
    <d v="2026-01-15T00:00:00"/>
    <x v="54"/>
    <d v="2026-01-15T00:00:00"/>
    <x v="76"/>
    <x v="9"/>
    <x v="227"/>
    <m/>
    <n v="-16.989999999999998"/>
    <m/>
    <n v="2000.57"/>
    <x v="0"/>
    <s v="Único"/>
  </r>
  <r>
    <x v="1"/>
    <d v="2026-01-15T00:00:00"/>
    <x v="54"/>
    <d v="2026-01-15T00:00:00"/>
    <x v="76"/>
    <x v="9"/>
    <x v="227"/>
    <m/>
    <n v="-2.99"/>
    <m/>
    <n v="2017.56"/>
    <x v="0"/>
    <s v="Único"/>
  </r>
  <r>
    <x v="0"/>
    <d v="2026-01-14T00:00:00"/>
    <x v="55"/>
    <d v="2026-01-14T00:00:00"/>
    <x v="77"/>
    <x v="1"/>
    <x v="228"/>
    <m/>
    <n v="-4.5"/>
    <m/>
    <n v="5878.8"/>
    <x v="0"/>
    <s v="Único"/>
  </r>
  <r>
    <x v="1"/>
    <d v="2026-01-14T00:00:00"/>
    <x v="55"/>
    <d v="2026-01-14T00:00:00"/>
    <x v="77"/>
    <x v="3"/>
    <x v="229"/>
    <m/>
    <n v="-2.88"/>
    <m/>
    <n v="2020.55"/>
    <x v="0"/>
    <s v="Único"/>
  </r>
  <r>
    <x v="2"/>
    <d v="2026-01-13T00:00:00"/>
    <x v="56"/>
    <d v="2026-01-13T00:00:00"/>
    <x v="78"/>
    <x v="2"/>
    <x v="230"/>
    <m/>
    <n v="-27.98"/>
    <m/>
    <n v="1820.06"/>
    <x v="0"/>
    <s v="Único"/>
  </r>
  <r>
    <x v="2"/>
    <d v="2026-01-13T00:00:00"/>
    <x v="56"/>
    <d v="2026-01-13T00:00:00"/>
    <x v="78"/>
    <x v="2"/>
    <x v="230"/>
    <m/>
    <n v="-29.98"/>
    <m/>
    <n v="1848.04"/>
    <x v="0"/>
    <s v="Único"/>
  </r>
  <r>
    <x v="0"/>
    <d v="2026-01-13T00:00:00"/>
    <x v="56"/>
    <d v="2026-01-13T00:00:00"/>
    <x v="78"/>
    <x v="3"/>
    <x v="231"/>
    <m/>
    <n v="-2"/>
    <m/>
    <n v="5883.3"/>
    <x v="0"/>
    <s v="Único"/>
  </r>
  <r>
    <x v="2"/>
    <d v="2026-01-13T00:00:00"/>
    <x v="56"/>
    <d v="2026-12-01T00:00:00"/>
    <x v="79"/>
    <x v="0"/>
    <x v="232"/>
    <m/>
    <n v="19.97"/>
    <m/>
    <n v="1878.02"/>
    <x v="1"/>
    <s v="Único"/>
  </r>
  <r>
    <x v="2"/>
    <d v="2026-12-01T00:00:00"/>
    <x v="57"/>
    <d v="2026-12-01T00:00:00"/>
    <x v="79"/>
    <x v="3"/>
    <x v="233"/>
    <m/>
    <n v="-4.6900000000000004"/>
    <m/>
    <n v="1858.05"/>
    <x v="0"/>
    <s v="Único"/>
  </r>
  <r>
    <x v="2"/>
    <d v="2026-12-01T00:00:00"/>
    <x v="57"/>
    <d v="2026-12-01T00:00:00"/>
    <x v="79"/>
    <x v="2"/>
    <x v="234"/>
    <m/>
    <n v="-405"/>
    <m/>
    <n v="1862.74"/>
    <x v="0"/>
    <s v="Único"/>
  </r>
  <r>
    <x v="0"/>
    <d v="2026-12-01T00:00:00"/>
    <x v="57"/>
    <d v="2026-12-01T00:00:00"/>
    <x v="79"/>
    <x v="1"/>
    <x v="235"/>
    <m/>
    <n v="-4.3499999999999996"/>
    <m/>
    <n v="5885.3"/>
    <x v="0"/>
    <s v="Único"/>
  </r>
  <r>
    <x v="1"/>
    <d v="2026-12-01T00:00:00"/>
    <x v="57"/>
    <d v="2026-12-01T00:00:00"/>
    <x v="79"/>
    <x v="8"/>
    <x v="236"/>
    <m/>
    <n v="-54.45"/>
    <m/>
    <n v="2023.43"/>
    <x v="0"/>
    <s v="Único"/>
  </r>
  <r>
    <x v="2"/>
    <d v="2026-12-01T00:00:00"/>
    <x v="57"/>
    <d v="2026-10-01T00:00:00"/>
    <x v="80"/>
    <x v="18"/>
    <x v="237"/>
    <m/>
    <n v="-1.3"/>
    <m/>
    <n v="2267.7399999999998"/>
    <x v="0"/>
    <s v="Único"/>
  </r>
  <r>
    <x v="0"/>
    <d v="2026-12-01T00:00:00"/>
    <x v="57"/>
    <d v="2026-10-01T00:00:00"/>
    <x v="80"/>
    <x v="2"/>
    <x v="238"/>
    <m/>
    <n v="-106.25"/>
    <m/>
    <n v="5889.65"/>
    <x v="0"/>
    <s v="Único"/>
  </r>
  <r>
    <x v="1"/>
    <d v="2026-12-01T00:00:00"/>
    <x v="57"/>
    <d v="2026-10-01T00:00:00"/>
    <x v="80"/>
    <x v="3"/>
    <x v="239"/>
    <m/>
    <n v="-33.46"/>
    <m/>
    <n v="2077.88"/>
    <x v="0"/>
    <s v="Único"/>
  </r>
  <r>
    <x v="1"/>
    <d v="2026-12-01T00:00:00"/>
    <x v="57"/>
    <d v="2026-10-01T00:00:00"/>
    <x v="80"/>
    <x v="3"/>
    <x v="240"/>
    <m/>
    <n v="-118.29"/>
    <m/>
    <n v="2111.34"/>
    <x v="0"/>
    <s v="Único"/>
  </r>
  <r>
    <x v="2"/>
    <d v="2026-09-01T00:00:00"/>
    <x v="58"/>
    <d v="2026-09-01T00:00:00"/>
    <x v="81"/>
    <x v="2"/>
    <x v="241"/>
    <m/>
    <n v="-129.19"/>
    <m/>
    <n v="2269.04"/>
    <x v="0"/>
    <s v="Único"/>
  </r>
  <r>
    <x v="2"/>
    <d v="2026-09-01T00:00:00"/>
    <x v="58"/>
    <d v="2026-09-01T00:00:00"/>
    <x v="81"/>
    <x v="2"/>
    <x v="242"/>
    <m/>
    <n v="-39.799999999999997"/>
    <m/>
    <n v="2398.23"/>
    <x v="0"/>
    <s v="Único"/>
  </r>
  <r>
    <x v="2"/>
    <d v="2026-09-01T00:00:00"/>
    <x v="58"/>
    <d v="2026-09-01T00:00:00"/>
    <x v="81"/>
    <x v="2"/>
    <x v="242"/>
    <m/>
    <n v="-11.8"/>
    <m/>
    <n v="2438.0300000000002"/>
    <x v="0"/>
    <s v="Único"/>
  </r>
  <r>
    <x v="0"/>
    <d v="2026-09-01T00:00:00"/>
    <x v="58"/>
    <d v="2026-09-01T00:00:00"/>
    <x v="81"/>
    <x v="1"/>
    <x v="243"/>
    <m/>
    <n v="-3.61"/>
    <m/>
    <n v="5995.9"/>
    <x v="0"/>
    <s v="Único"/>
  </r>
  <r>
    <x v="0"/>
    <d v="2026-09-01T00:00:00"/>
    <x v="58"/>
    <d v="2026-09-01T00:00:00"/>
    <x v="81"/>
    <x v="2"/>
    <x v="244"/>
    <m/>
    <n v="-19.989999999999998"/>
    <m/>
    <n v="5999.51"/>
    <x v="0"/>
    <s v="Único"/>
  </r>
  <r>
    <x v="2"/>
    <d v="2026-08-01T00:00:00"/>
    <x v="59"/>
    <d v="2026-08-01T00:00:00"/>
    <x v="82"/>
    <x v="6"/>
    <x v="95"/>
    <m/>
    <n v="-82.34"/>
    <m/>
    <n v="2449.83"/>
    <x v="0"/>
    <s v="Único"/>
  </r>
  <r>
    <x v="2"/>
    <d v="2026-07-01T00:00:00"/>
    <x v="60"/>
    <d v="2026-07-01T00:00:00"/>
    <x v="83"/>
    <x v="1"/>
    <x v="245"/>
    <m/>
    <n v="-4.1399999999999997"/>
    <m/>
    <n v="2532.17"/>
    <x v="0"/>
    <s v="Único"/>
  </r>
  <r>
    <x v="0"/>
    <d v="2026-07-01T00:00:00"/>
    <x v="60"/>
    <d v="2026-07-01T00:00:00"/>
    <x v="83"/>
    <x v="3"/>
    <x v="246"/>
    <m/>
    <n v="-4.71"/>
    <m/>
    <n v="6019.5"/>
    <x v="0"/>
    <s v="Único"/>
  </r>
  <r>
    <x v="0"/>
    <d v="2026-07-01T00:00:00"/>
    <x v="60"/>
    <d v="2026-07-01T00:00:00"/>
    <x v="83"/>
    <x v="9"/>
    <x v="247"/>
    <m/>
    <n v="-99"/>
    <m/>
    <n v="6024.21"/>
    <x v="0"/>
    <s v="Único"/>
  </r>
  <r>
    <x v="0"/>
    <d v="2026-07-01T00:00:00"/>
    <x v="60"/>
    <d v="2026-07-01T00:00:00"/>
    <x v="83"/>
    <x v="12"/>
    <x v="248"/>
    <m/>
    <n v="10.4"/>
    <m/>
    <n v="6123.21"/>
    <x v="1"/>
    <s v="Único"/>
  </r>
  <r>
    <x v="0"/>
    <d v="2026-07-01T00:00:00"/>
    <x v="60"/>
    <d v="2026-07-01T00:00:00"/>
    <x v="83"/>
    <x v="1"/>
    <x v="249"/>
    <m/>
    <n v="-1.5"/>
    <m/>
    <n v="6112.81"/>
    <x v="0"/>
    <s v="Único"/>
  </r>
  <r>
    <x v="1"/>
    <d v="2026-07-01T00:00:00"/>
    <x v="60"/>
    <d v="2026-07-01T00:00:00"/>
    <x v="83"/>
    <x v="3"/>
    <x v="250"/>
    <m/>
    <n v="-2.4900000000000002"/>
    <m/>
    <n v="2229.63"/>
    <x v="0"/>
    <s v="Único"/>
  </r>
  <r>
    <x v="1"/>
    <d v="2026-07-01T00:00:00"/>
    <x v="60"/>
    <d v="2026-06-01T00:00:00"/>
    <x v="84"/>
    <x v="2"/>
    <x v="251"/>
    <m/>
    <n v="14.9"/>
    <m/>
    <n v="2232.12"/>
    <x v="1"/>
    <s v="Único"/>
  </r>
  <r>
    <x v="1"/>
    <d v="2026-07-01T00:00:00"/>
    <x v="60"/>
    <d v="2026-06-01T00:00:00"/>
    <x v="84"/>
    <x v="2"/>
    <x v="251"/>
    <m/>
    <n v="11.8"/>
    <m/>
    <n v="2217.2199999999998"/>
    <x v="1"/>
    <s v="Único"/>
  </r>
  <r>
    <x v="2"/>
    <d v="2026-05-01T00:00:00"/>
    <x v="61"/>
    <d v="2026-05-01T00:00:00"/>
    <x v="85"/>
    <x v="2"/>
    <x v="252"/>
    <m/>
    <n v="-12"/>
    <m/>
    <n v="2536.31"/>
    <x v="0"/>
    <s v="Único"/>
  </r>
  <r>
    <x v="2"/>
    <d v="2026-05-01T00:00:00"/>
    <x v="61"/>
    <d v="2026-05-01T00:00:00"/>
    <x v="85"/>
    <x v="1"/>
    <x v="253"/>
    <m/>
    <n v="-300"/>
    <m/>
    <n v="2548.31"/>
    <x v="0"/>
    <s v="Único"/>
  </r>
  <r>
    <x v="2"/>
    <d v="2026-05-01T00:00:00"/>
    <x v="61"/>
    <d v="2026-05-01T00:00:00"/>
    <x v="85"/>
    <x v="1"/>
    <x v="254"/>
    <m/>
    <n v="-21.29"/>
    <m/>
    <n v="2848.31"/>
    <x v="0"/>
    <s v="Único"/>
  </r>
  <r>
    <x v="0"/>
    <d v="2026-05-01T00:00:00"/>
    <x v="61"/>
    <d v="2026-05-01T00:00:00"/>
    <x v="85"/>
    <x v="1"/>
    <x v="255"/>
    <m/>
    <n v="-300"/>
    <m/>
    <n v="6114.31"/>
    <x v="0"/>
    <s v="Único"/>
  </r>
  <r>
    <x v="1"/>
    <d v="2026-05-01T00:00:00"/>
    <x v="61"/>
    <d v="2026-05-01T00:00:00"/>
    <x v="85"/>
    <x v="3"/>
    <x v="256"/>
    <m/>
    <n v="-10.28"/>
    <m/>
    <n v="2205.42"/>
    <x v="0"/>
    <s v="Único"/>
  </r>
  <r>
    <x v="2"/>
    <d v="2026-05-01T00:00:00"/>
    <x v="61"/>
    <d v="2026-03-01T00:00:00"/>
    <x v="86"/>
    <x v="3"/>
    <x v="257"/>
    <m/>
    <n v="-3"/>
    <m/>
    <n v="2869.6"/>
    <x v="0"/>
    <s v="Único"/>
  </r>
  <r>
    <x v="0"/>
    <d v="2026-05-01T00:00:00"/>
    <x v="61"/>
    <d v="2026-03-01T00:00:00"/>
    <x v="86"/>
    <x v="2"/>
    <x v="258"/>
    <m/>
    <n v="-19.559999999999999"/>
    <m/>
    <n v="6414.31"/>
    <x v="0"/>
    <s v="Único"/>
  </r>
  <r>
    <x v="1"/>
    <d v="2026-05-01T00:00:00"/>
    <x v="61"/>
    <d v="2026-03-01T00:00:00"/>
    <x v="86"/>
    <x v="3"/>
    <x v="259"/>
    <m/>
    <n v="-26.21"/>
    <m/>
    <n v="2215.6999999999998"/>
    <x v="0"/>
    <s v="Único"/>
  </r>
  <r>
    <x v="1"/>
    <d v="2026-05-01T00:00:00"/>
    <x v="61"/>
    <d v="2026-03-01T00:00:00"/>
    <x v="86"/>
    <x v="3"/>
    <x v="260"/>
    <m/>
    <n v="-59.66"/>
    <m/>
    <n v="2241.91"/>
    <x v="0"/>
    <s v="Único"/>
  </r>
  <r>
    <x v="2"/>
    <d v="2026-02-01T00:00:00"/>
    <x v="62"/>
    <d v="2026-02-01T00:00:00"/>
    <x v="87"/>
    <x v="19"/>
    <x v="261"/>
    <m/>
    <n v="-1350"/>
    <m/>
    <n v="2872.6"/>
    <x v="0"/>
    <s v="Único"/>
  </r>
  <r>
    <x v="0"/>
    <d v="2026-02-01T00:00:00"/>
    <x v="62"/>
    <d v="2026-02-01T00:00:00"/>
    <x v="87"/>
    <x v="2"/>
    <x v="262"/>
    <m/>
    <n v="-39.18"/>
    <m/>
    <n v="6433.87"/>
    <x v="0"/>
    <s v="Único"/>
  </r>
  <r>
    <x v="0"/>
    <d v="2026-02-01T00:00:00"/>
    <x v="62"/>
    <d v="2026-02-01T00:00:00"/>
    <x v="87"/>
    <x v="20"/>
    <x v="263"/>
    <m/>
    <n v="-1500"/>
    <m/>
    <n v="6473.05"/>
    <x v="0"/>
    <s v="Único"/>
  </r>
  <r>
    <x v="0"/>
    <d v="2026-02-01T00:00:00"/>
    <x v="62"/>
    <d v="2026-02-01T00:00:00"/>
    <x v="87"/>
    <x v="0"/>
    <x v="113"/>
    <m/>
    <n v="-936"/>
    <m/>
    <n v="7973.05"/>
    <x v="0"/>
    <s v="Único"/>
  </r>
  <r>
    <x v="1"/>
    <d v="2026-02-01T00:00:00"/>
    <x v="62"/>
    <d v="2026-02-01T00:00:00"/>
    <x v="87"/>
    <x v="19"/>
    <x v="264"/>
    <m/>
    <n v="1350"/>
    <m/>
    <n v="2301.5700000000002"/>
    <x v="1"/>
    <s v="Único"/>
  </r>
  <r>
    <x v="1"/>
    <d v="2026-02-01T00:00:00"/>
    <x v="62"/>
    <d v="2026-02-01T00:00:00"/>
    <x v="87"/>
    <x v="17"/>
    <x v="265"/>
    <m/>
    <n v="141"/>
    <m/>
    <n v="951.57"/>
    <x v="1"/>
    <s v="Único"/>
  </r>
  <r>
    <x v="1"/>
    <d v="2026-02-01T00:00:00"/>
    <x v="62"/>
    <d v="2026-02-01T00:00:00"/>
    <x v="87"/>
    <x v="9"/>
    <x v="266"/>
    <m/>
    <n v="-42.9"/>
    <m/>
    <n v="810.57"/>
    <x v="0"/>
    <s v="Único"/>
  </r>
  <r>
    <x v="1"/>
    <d v="2026-02-01T00:00:00"/>
    <x v="62"/>
    <d v="2026-02-01T00:00:00"/>
    <x v="87"/>
    <x v="14"/>
    <x v="267"/>
    <m/>
    <n v="-115.84"/>
    <m/>
    <n v="853.47"/>
    <x v="0"/>
    <s v="Único"/>
  </r>
  <r>
    <x v="1"/>
    <d v="2026-02-01T00:00:00"/>
    <x v="62"/>
    <d v="2026-02-01T00:00:00"/>
    <x v="87"/>
    <x v="0"/>
    <x v="21"/>
    <m/>
    <n v="-449.55"/>
    <m/>
    <n v="969.31"/>
    <x v="0"/>
    <s v="Único"/>
  </r>
  <r>
    <x v="2"/>
    <d v="2025-12-31T00:00:00"/>
    <x v="63"/>
    <d v="2025-12-31T00:00:00"/>
    <x v="88"/>
    <x v="10"/>
    <x v="41"/>
    <m/>
    <n v="-400"/>
    <m/>
    <n v="4222.6000000000004"/>
    <x v="0"/>
    <s v="Único"/>
  </r>
  <r>
    <x v="1"/>
    <d v="2025-12-31T00:00:00"/>
    <x v="63"/>
    <d v="2025-12-31T00:00:00"/>
    <x v="88"/>
    <x v="3"/>
    <x v="268"/>
    <m/>
    <n v="-7.65"/>
    <m/>
    <n v="1418.86"/>
    <x v="0"/>
    <s v="Único"/>
  </r>
  <r>
    <x v="2"/>
    <d v="2025-12-30T00:00:00"/>
    <x v="64"/>
    <d v="2025-12-30T00:00:00"/>
    <x v="89"/>
    <x v="12"/>
    <x v="269"/>
    <m/>
    <n v="2295.64"/>
    <m/>
    <n v="4622.6000000000004"/>
    <x v="1"/>
    <s v="Único"/>
  </r>
  <r>
    <x v="2"/>
    <d v="2025-12-30T00:00:00"/>
    <x v="64"/>
    <d v="2025-12-30T00:00:00"/>
    <x v="89"/>
    <x v="16"/>
    <x v="270"/>
    <m/>
    <n v="-28.08"/>
    <m/>
    <n v="2326.96"/>
    <x v="0"/>
    <s v="Único"/>
  </r>
  <r>
    <x v="2"/>
    <d v="2025-12-30T00:00:00"/>
    <x v="64"/>
    <d v="2025-12-30T00:00:00"/>
    <x v="89"/>
    <x v="9"/>
    <x v="271"/>
    <m/>
    <n v="-22"/>
    <m/>
    <n v="2355.04"/>
    <x v="0"/>
    <s v="Único"/>
  </r>
  <r>
    <x v="2"/>
    <d v="2025-12-30T00:00:00"/>
    <x v="64"/>
    <d v="2025-12-30T00:00:00"/>
    <x v="89"/>
    <x v="0"/>
    <x v="272"/>
    <m/>
    <n v="-6.62"/>
    <m/>
    <n v="2377.04"/>
    <x v="0"/>
    <s v="Único"/>
  </r>
  <r>
    <x v="2"/>
    <d v="2025-12-30T00:00:00"/>
    <x v="64"/>
    <d v="2025-12-30T00:00:00"/>
    <x v="89"/>
    <x v="2"/>
    <x v="273"/>
    <m/>
    <n v="-3"/>
    <m/>
    <n v="2383.66"/>
    <x v="0"/>
    <s v="Único"/>
  </r>
  <r>
    <x v="2"/>
    <d v="2025-12-30T00:00:00"/>
    <x v="64"/>
    <d v="2025-12-30T00:00:00"/>
    <x v="89"/>
    <x v="0"/>
    <x v="274"/>
    <m/>
    <n v="-12.75"/>
    <m/>
    <n v="2386.66"/>
    <x v="0"/>
    <s v="Único"/>
  </r>
  <r>
    <x v="0"/>
    <d v="2025-12-30T00:00:00"/>
    <x v="64"/>
    <d v="2025-12-30T00:00:00"/>
    <x v="89"/>
    <x v="12"/>
    <x v="275"/>
    <m/>
    <n v="2197.66"/>
    <m/>
    <n v="8909.0499999999993"/>
    <x v="1"/>
    <s v="Único"/>
  </r>
  <r>
    <x v="1"/>
    <d v="2025-12-30T00:00:00"/>
    <x v="64"/>
    <d v="2025-12-30T00:00:00"/>
    <x v="89"/>
    <x v="5"/>
    <x v="276"/>
    <m/>
    <n v="-32.700000000000003"/>
    <m/>
    <n v="1426.51"/>
    <x v="0"/>
    <s v="Único"/>
  </r>
  <r>
    <x v="1"/>
    <d v="2025-12-30T00:00:00"/>
    <x v="64"/>
    <d v="2025-12-30T00:00:00"/>
    <x v="89"/>
    <x v="5"/>
    <x v="276"/>
    <m/>
    <n v="-32.700000000000003"/>
    <m/>
    <n v="1459.21"/>
    <x v="0"/>
    <s v="Único"/>
  </r>
  <r>
    <x v="1"/>
    <d v="2025-12-30T00:00:00"/>
    <x v="64"/>
    <d v="2025-12-30T00:00:00"/>
    <x v="89"/>
    <x v="5"/>
    <x v="276"/>
    <m/>
    <n v="-32.700000000000003"/>
    <m/>
    <n v="1491.91"/>
    <x v="0"/>
    <s v="Único"/>
  </r>
  <r>
    <x v="1"/>
    <d v="2025-12-30T00:00:00"/>
    <x v="64"/>
    <d v="2025-12-29T00:00:00"/>
    <x v="90"/>
    <x v="13"/>
    <x v="42"/>
    <m/>
    <n v="-0.54"/>
    <m/>
    <n v="1524.61"/>
    <x v="0"/>
    <s v="Único"/>
  </r>
  <r>
    <x v="1"/>
    <d v="2025-12-29T00:00:00"/>
    <x v="65"/>
    <d v="2025-12-29T00:00:00"/>
    <x v="90"/>
    <x v="9"/>
    <x v="277"/>
    <m/>
    <n v="-18.09"/>
    <m/>
    <n v="1525.15"/>
    <x v="0"/>
    <s v="Único"/>
  </r>
  <r>
    <x v="1"/>
    <d v="2025-12-29T00:00:00"/>
    <x v="65"/>
    <d v="2025-12-29T00:00:00"/>
    <x v="90"/>
    <x v="15"/>
    <x v="44"/>
    <m/>
    <n v="200"/>
    <m/>
    <n v="1543.24"/>
    <x v="1"/>
    <s v="Único"/>
  </r>
  <r>
    <x v="1"/>
    <d v="2025-12-29T00:00:00"/>
    <x v="65"/>
    <d v="2025-12-28T00:00:00"/>
    <x v="91"/>
    <x v="16"/>
    <x v="278"/>
    <m/>
    <n v="13"/>
    <m/>
    <n v="1343.24"/>
    <x v="1"/>
    <s v="Único"/>
  </r>
  <r>
    <x v="1"/>
    <d v="2025-12-29T00:00:00"/>
    <x v="65"/>
    <d v="2025-12-28T00:00:00"/>
    <x v="91"/>
    <x v="16"/>
    <x v="279"/>
    <m/>
    <n v="10.47"/>
    <m/>
    <n v="1330.24"/>
    <x v="1"/>
    <s v="Único"/>
  </r>
  <r>
    <x v="1"/>
    <d v="2025-12-29T00:00:00"/>
    <x v="65"/>
    <d v="2025-12-28T00:00:00"/>
    <x v="91"/>
    <x v="16"/>
    <x v="280"/>
    <m/>
    <n v="10.47"/>
    <m/>
    <n v="1319.77"/>
    <x v="1"/>
    <s v="Único"/>
  </r>
  <r>
    <x v="0"/>
    <d v="2025-12-29T00:00:00"/>
    <x v="65"/>
    <d v="2025-12-28T00:00:00"/>
    <x v="91"/>
    <x v="3"/>
    <x v="281"/>
    <m/>
    <n v="-1.95"/>
    <m/>
    <n v="6711.39"/>
    <x v="0"/>
    <s v="Único"/>
  </r>
  <r>
    <x v="2"/>
    <d v="2025-12-29T00:00:00"/>
    <x v="65"/>
    <d v="2025-12-27T00:00:00"/>
    <x v="92"/>
    <x v="16"/>
    <x v="282"/>
    <m/>
    <n v="-13.8"/>
    <m/>
    <n v="2399.41"/>
    <x v="0"/>
    <s v="Único"/>
  </r>
  <r>
    <x v="2"/>
    <d v="2025-12-29T00:00:00"/>
    <x v="65"/>
    <d v="2025-12-27T00:00:00"/>
    <x v="92"/>
    <x v="2"/>
    <x v="283"/>
    <m/>
    <n v="-4.95"/>
    <m/>
    <n v="2413.21"/>
    <x v="0"/>
    <s v="Único"/>
  </r>
  <r>
    <x v="1"/>
    <d v="2025-12-26T00:00:00"/>
    <x v="66"/>
    <d v="2025-12-26T00:00:00"/>
    <x v="93"/>
    <x v="3"/>
    <x v="284"/>
    <m/>
    <n v="-4.6900000000000004"/>
    <m/>
    <n v="1309.3"/>
    <x v="0"/>
    <s v="Único"/>
  </r>
  <r>
    <x v="1"/>
    <d v="2025-12-26T00:00:00"/>
    <x v="66"/>
    <d v="2025-12-26T00:00:00"/>
    <x v="93"/>
    <x v="3"/>
    <x v="284"/>
    <m/>
    <n v="-67.400000000000006"/>
    <m/>
    <n v="1313.99"/>
    <x v="0"/>
    <s v="Único"/>
  </r>
  <r>
    <x v="1"/>
    <d v="2025-12-24T00:00:00"/>
    <x v="67"/>
    <d v="2025-12-24T00:00:00"/>
    <x v="94"/>
    <x v="3"/>
    <x v="285"/>
    <m/>
    <n v="-19.059999999999999"/>
    <m/>
    <n v="1381.39"/>
    <x v="0"/>
    <s v="Único"/>
  </r>
  <r>
    <x v="1"/>
    <d v="2025-12-24T00:00:00"/>
    <x v="67"/>
    <d v="2025-12-24T00:00:00"/>
    <x v="94"/>
    <x v="3"/>
    <x v="285"/>
    <m/>
    <n v="-2.37"/>
    <m/>
    <n v="1400.45"/>
    <x v="0"/>
    <s v="Único"/>
  </r>
  <r>
    <x v="2"/>
    <d v="2025-12-24T00:00:00"/>
    <x v="67"/>
    <d v="2025-12-24T00:00:00"/>
    <x v="94"/>
    <x v="10"/>
    <x v="67"/>
    <m/>
    <n v="-300"/>
    <m/>
    <n v="2418.16"/>
    <x v="0"/>
    <s v="Único"/>
  </r>
  <r>
    <x v="0"/>
    <d v="2025-12-24T00:00:00"/>
    <x v="67"/>
    <d v="2025-12-24T00:00:00"/>
    <x v="94"/>
    <x v="17"/>
    <x v="286"/>
    <m/>
    <n v="-16"/>
    <m/>
    <n v="6713.34"/>
    <x v="0"/>
    <s v="Único"/>
  </r>
  <r>
    <x v="1"/>
    <d v="2025-12-23T00:00:00"/>
    <x v="68"/>
    <d v="2025-12-23T00:00:00"/>
    <x v="95"/>
    <x v="3"/>
    <x v="287"/>
    <m/>
    <n v="-9.09"/>
    <m/>
    <n v="1402.82"/>
    <x v="0"/>
    <s v="Único"/>
  </r>
  <r>
    <x v="1"/>
    <d v="2025-12-23T00:00:00"/>
    <x v="68"/>
    <d v="2025-12-23T00:00:00"/>
    <x v="95"/>
    <x v="8"/>
    <x v="288"/>
    <m/>
    <n v="-73.39"/>
    <m/>
    <n v="1411.91"/>
    <x v="0"/>
    <s v="Único"/>
  </r>
  <r>
    <x v="2"/>
    <d v="2025-12-22T00:00:00"/>
    <x v="69"/>
    <d v="2025-12-22T00:00:00"/>
    <x v="96"/>
    <x v="16"/>
    <x v="289"/>
    <m/>
    <n v="-22.8"/>
    <m/>
    <n v="2718.16"/>
    <x v="0"/>
    <s v="Único"/>
  </r>
  <r>
    <x v="2"/>
    <d v="2025-12-22T00:00:00"/>
    <x v="69"/>
    <d v="2025-12-22T00:00:00"/>
    <x v="96"/>
    <x v="16"/>
    <x v="290"/>
    <m/>
    <n v="-8.3000000000000007"/>
    <m/>
    <n v="2740.96"/>
    <x v="0"/>
    <s v="Único"/>
  </r>
  <r>
    <x v="2"/>
    <d v="2025-12-22T00:00:00"/>
    <x v="69"/>
    <d v="2025-12-22T00:00:00"/>
    <x v="96"/>
    <x v="17"/>
    <x v="291"/>
    <m/>
    <n v="-84.6"/>
    <m/>
    <n v="2749.26"/>
    <x v="0"/>
    <s v="Único"/>
  </r>
  <r>
    <x v="0"/>
    <d v="2025-12-22T00:00:00"/>
    <x v="69"/>
    <d v="2025-12-22T00:00:00"/>
    <x v="96"/>
    <x v="1"/>
    <x v="292"/>
    <m/>
    <n v="-10.34"/>
    <m/>
    <n v="6729.34"/>
    <x v="0"/>
    <s v="Único"/>
  </r>
  <r>
    <x v="1"/>
    <d v="2025-12-22T00:00:00"/>
    <x v="69"/>
    <d v="2025-12-21T00:00:00"/>
    <x v="97"/>
    <x v="16"/>
    <x v="278"/>
    <m/>
    <n v="5.5"/>
    <m/>
    <n v="1485.3"/>
    <x v="1"/>
    <s v="Único"/>
  </r>
  <r>
    <x v="1"/>
    <d v="2025-12-22T00:00:00"/>
    <x v="69"/>
    <d v="2025-12-21T00:00:00"/>
    <x v="97"/>
    <x v="16"/>
    <x v="293"/>
    <m/>
    <n v="5.5"/>
    <m/>
    <n v="1479.8"/>
    <x v="1"/>
    <s v="Único"/>
  </r>
  <r>
    <x v="2"/>
    <d v="2025-12-22T00:00:00"/>
    <x v="69"/>
    <d v="2025-12-21T00:00:00"/>
    <x v="97"/>
    <x v="2"/>
    <x v="294"/>
    <m/>
    <n v="-9.99"/>
    <m/>
    <n v="2833.86"/>
    <x v="0"/>
    <s v="Único"/>
  </r>
  <r>
    <x v="2"/>
    <d v="2025-12-22T00:00:00"/>
    <x v="69"/>
    <d v="2025-12-21T00:00:00"/>
    <x v="97"/>
    <x v="18"/>
    <x v="295"/>
    <m/>
    <n v="-8.1"/>
    <m/>
    <n v="2843.85"/>
    <x v="0"/>
    <s v="Único"/>
  </r>
  <r>
    <x v="1"/>
    <d v="2025-12-22T00:00:00"/>
    <x v="69"/>
    <d v="2025-12-20T00:00:00"/>
    <x v="98"/>
    <x v="3"/>
    <x v="296"/>
    <m/>
    <n v="-20.260000000000002"/>
    <m/>
    <n v="1474.3"/>
    <x v="0"/>
    <s v="Único"/>
  </r>
  <r>
    <x v="1"/>
    <d v="2025-12-22T00:00:00"/>
    <x v="69"/>
    <d v="2025-12-20T00:00:00"/>
    <x v="98"/>
    <x v="3"/>
    <x v="297"/>
    <m/>
    <n v="-127.22"/>
    <m/>
    <n v="1494.56"/>
    <x v="0"/>
    <s v="Único"/>
  </r>
  <r>
    <x v="2"/>
    <d v="2025-12-22T00:00:00"/>
    <x v="69"/>
    <d v="2025-12-20T00:00:00"/>
    <x v="98"/>
    <x v="18"/>
    <x v="298"/>
    <m/>
    <n v="-1.3"/>
    <m/>
    <n v="2851.95"/>
    <x v="0"/>
    <s v="Único"/>
  </r>
  <r>
    <x v="2"/>
    <d v="2025-12-19T00:00:00"/>
    <x v="70"/>
    <d v="2025-12-19T00:00:00"/>
    <x v="99"/>
    <x v="17"/>
    <x v="299"/>
    <m/>
    <n v="-30.29"/>
    <m/>
    <n v="2853.25"/>
    <x v="2"/>
    <s v="Único"/>
  </r>
  <r>
    <x v="2"/>
    <d v="2025-12-19T00:00:00"/>
    <x v="70"/>
    <d v="2025-12-19T00:00:00"/>
    <x v="99"/>
    <x v="17"/>
    <x v="300"/>
    <m/>
    <n v="-45.95"/>
    <m/>
    <n v="2883.54"/>
    <x v="2"/>
    <s v="Único"/>
  </r>
  <r>
    <x v="2"/>
    <d v="2025-12-18T00:00:00"/>
    <x v="71"/>
    <d v="2025-12-18T00:00:00"/>
    <x v="100"/>
    <x v="2"/>
    <x v="301"/>
    <m/>
    <n v="-13.05"/>
    <m/>
    <n v="2929.49"/>
    <x v="0"/>
    <s v="Único"/>
  </r>
  <r>
    <x v="2"/>
    <d v="2025-12-18T00:00:00"/>
    <x v="71"/>
    <d v="2025-12-18T00:00:00"/>
    <x v="100"/>
    <x v="0"/>
    <x v="302"/>
    <m/>
    <n v="-1.75"/>
    <m/>
    <n v="2942.54"/>
    <x v="0"/>
    <s v="Único"/>
  </r>
  <r>
    <x v="0"/>
    <d v="2025-12-17T00:00:00"/>
    <x v="72"/>
    <d v="2025-12-17T00:00:00"/>
    <x v="101"/>
    <x v="1"/>
    <x v="303"/>
    <m/>
    <n v="-2.79"/>
    <m/>
    <n v="6739.68"/>
    <x v="0"/>
    <s v="Único"/>
  </r>
  <r>
    <x v="2"/>
    <d v="2025-12-16T00:00:00"/>
    <x v="73"/>
    <d v="2025-12-16T00:00:00"/>
    <x v="102"/>
    <x v="1"/>
    <x v="304"/>
    <m/>
    <n v="-6.75"/>
    <m/>
    <n v="2944.29"/>
    <x v="0"/>
    <s v="Único"/>
  </r>
  <r>
    <x v="2"/>
    <d v="2025-12-16T00:00:00"/>
    <x v="73"/>
    <d v="2025-12-16T00:00:00"/>
    <x v="102"/>
    <x v="9"/>
    <x v="305"/>
    <m/>
    <n v="-8.25"/>
    <m/>
    <n v="2951.04"/>
    <x v="0"/>
    <s v="Único"/>
  </r>
  <r>
    <x v="1"/>
    <d v="2025-12-16T00:00:00"/>
    <x v="73"/>
    <d v="2025-12-16T00:00:00"/>
    <x v="102"/>
    <x v="9"/>
    <x v="306"/>
    <m/>
    <n v="-16.989999999999998"/>
    <m/>
    <n v="1621.78"/>
    <x v="0"/>
    <s v="Único"/>
  </r>
  <r>
    <x v="1"/>
    <d v="2025-12-16T00:00:00"/>
    <x v="73"/>
    <d v="2025-12-16T00:00:00"/>
    <x v="102"/>
    <x v="9"/>
    <x v="306"/>
    <m/>
    <n v="-2.99"/>
    <m/>
    <n v="1638.77"/>
    <x v="0"/>
    <s v="Único"/>
  </r>
  <r>
    <x v="0"/>
    <d v="2025-12-16T00:00:00"/>
    <x v="73"/>
    <d v="2025-12-16T00:00:00"/>
    <x v="102"/>
    <x v="17"/>
    <x v="307"/>
    <m/>
    <n v="-39.799999999999997"/>
    <m/>
    <n v="6742.47"/>
    <x v="0"/>
    <s v="Único"/>
  </r>
  <r>
    <x v="2"/>
    <d v="2025-12-15T00:00:00"/>
    <x v="74"/>
    <d v="2025-12-15T00:00:00"/>
    <x v="103"/>
    <x v="5"/>
    <x v="308"/>
    <m/>
    <n v="-19.989999999999998"/>
    <m/>
    <n v="2959.29"/>
    <x v="0"/>
    <s v="Único"/>
  </r>
  <r>
    <x v="0"/>
    <d v="2025-12-15T00:00:00"/>
    <x v="74"/>
    <d v="2025-12-15T00:00:00"/>
    <x v="103"/>
    <x v="1"/>
    <x v="309"/>
    <m/>
    <n v="-19.399999999999999"/>
    <m/>
    <n v="6782.27"/>
    <x v="0"/>
    <s v="Único"/>
  </r>
  <r>
    <x v="0"/>
    <d v="2025-12-15T00:00:00"/>
    <x v="74"/>
    <d v="2025-12-15T00:00:00"/>
    <x v="103"/>
    <x v="2"/>
    <x v="310"/>
    <m/>
    <n v="-5"/>
    <m/>
    <n v="6801.67"/>
    <x v="0"/>
    <s v="Único"/>
  </r>
  <r>
    <x v="0"/>
    <d v="2025-12-15T00:00:00"/>
    <x v="74"/>
    <d v="2025-12-14T00:00:00"/>
    <x v="104"/>
    <x v="2"/>
    <x v="311"/>
    <m/>
    <n v="-19.899999999999999"/>
    <m/>
    <n v="6806.67"/>
    <x v="0"/>
    <s v="Único"/>
  </r>
  <r>
    <x v="0"/>
    <d v="2025-12-15T00:00:00"/>
    <x v="74"/>
    <d v="2025-12-14T00:00:00"/>
    <x v="104"/>
    <x v="2"/>
    <x v="311"/>
    <m/>
    <n v="-19.989999999999998"/>
    <m/>
    <n v="6826.57"/>
    <x v="0"/>
    <s v="Único"/>
  </r>
  <r>
    <x v="0"/>
    <d v="2025-12-15T00:00:00"/>
    <x v="74"/>
    <d v="2025-12-14T00:00:00"/>
    <x v="104"/>
    <x v="2"/>
    <x v="312"/>
    <m/>
    <n v="-16.41"/>
    <m/>
    <n v="6846.56"/>
    <x v="0"/>
    <s v="Único"/>
  </r>
  <r>
    <x v="1"/>
    <d v="2025-12-15T00:00:00"/>
    <x v="74"/>
    <d v="2025-12-13T00:00:00"/>
    <x v="105"/>
    <x v="3"/>
    <x v="313"/>
    <m/>
    <n v="-35.89"/>
    <m/>
    <n v="1641.76"/>
    <x v="0"/>
    <s v="Único"/>
  </r>
  <r>
    <x v="1"/>
    <d v="2025-12-15T00:00:00"/>
    <x v="74"/>
    <d v="2025-12-13T00:00:00"/>
    <x v="105"/>
    <x v="3"/>
    <x v="314"/>
    <m/>
    <n v="-103.83"/>
    <m/>
    <n v="1677.65"/>
    <x v="0"/>
    <s v="Único"/>
  </r>
  <r>
    <x v="2"/>
    <d v="2025-12-15T00:00:00"/>
    <x v="74"/>
    <d v="2025-12-12T00:00:00"/>
    <x v="106"/>
    <x v="1"/>
    <x v="315"/>
    <m/>
    <n v="-33.799999999999997"/>
    <m/>
    <n v="2982.68"/>
    <x v="0"/>
    <s v="Único"/>
  </r>
  <r>
    <x v="0"/>
    <d v="2025-12-12T00:00:00"/>
    <x v="75"/>
    <d v="2025-12-12T00:00:00"/>
    <x v="106"/>
    <x v="1"/>
    <x v="316"/>
    <m/>
    <n v="-4"/>
    <m/>
    <n v="6862.97"/>
    <x v="0"/>
    <s v="Único"/>
  </r>
  <r>
    <x v="0"/>
    <d v="2025-12-12T00:00:00"/>
    <x v="75"/>
    <d v="2025-12-12T00:00:00"/>
    <x v="106"/>
    <x v="2"/>
    <x v="317"/>
    <m/>
    <n v="-1"/>
    <m/>
    <n v="6866.97"/>
    <x v="0"/>
    <s v="Único"/>
  </r>
  <r>
    <x v="2"/>
    <d v="2025-09-12T00:00:00"/>
    <x v="76"/>
    <d v="2025-09-12T00:00:00"/>
    <x v="107"/>
    <x v="1"/>
    <x v="318"/>
    <m/>
    <n v="-13.33"/>
    <m/>
    <n v="3016.48"/>
    <x v="0"/>
    <s v="Único"/>
  </r>
  <r>
    <x v="2"/>
    <d v="2025-09-12T00:00:00"/>
    <x v="76"/>
    <d v="2025-09-12T00:00:00"/>
    <x v="107"/>
    <x v="1"/>
    <x v="319"/>
    <m/>
    <n v="-300"/>
    <m/>
    <n v="3029.81"/>
    <x v="0"/>
    <s v="Único"/>
  </r>
  <r>
    <x v="2"/>
    <d v="2025-09-12T00:00:00"/>
    <x v="76"/>
    <d v="2025-09-12T00:00:00"/>
    <x v="107"/>
    <x v="19"/>
    <x v="320"/>
    <m/>
    <n v="-1500"/>
    <m/>
    <n v="3329.81"/>
    <x v="0"/>
    <s v="Único"/>
  </r>
  <r>
    <x v="1"/>
    <d v="2025-09-12T00:00:00"/>
    <x v="76"/>
    <d v="2025-09-12T00:00:00"/>
    <x v="107"/>
    <x v="19"/>
    <x v="321"/>
    <m/>
    <n v="1500"/>
    <m/>
    <n v="1795.08"/>
    <x v="1"/>
    <s v="Único"/>
  </r>
  <r>
    <x v="0"/>
    <d v="2025-09-12T00:00:00"/>
    <x v="76"/>
    <d v="2025-09-12T00:00:00"/>
    <x v="107"/>
    <x v="17"/>
    <x v="322"/>
    <m/>
    <n v="-250"/>
    <m/>
    <n v="6867.97"/>
    <x v="0"/>
    <s v="Único"/>
  </r>
  <r>
    <x v="0"/>
    <d v="2025-09-12T00:00:00"/>
    <x v="76"/>
    <d v="2025-09-12T00:00:00"/>
    <x v="107"/>
    <x v="21"/>
    <x v="323"/>
    <m/>
    <n v="-1.75"/>
    <m/>
    <n v="7117.97"/>
    <x v="0"/>
    <s v="Único"/>
  </r>
  <r>
    <x v="2"/>
    <d v="2025-09-12T00:00:00"/>
    <x v="76"/>
    <d v="2025-08-12T00:00:00"/>
    <x v="108"/>
    <x v="6"/>
    <x v="95"/>
    <m/>
    <n v="-82.34"/>
    <m/>
    <n v="4831.1099999999997"/>
    <x v="0"/>
    <s v="Único"/>
  </r>
  <r>
    <x v="1"/>
    <d v="2025-09-12T00:00:00"/>
    <x v="76"/>
    <d v="2025-08-12T00:00:00"/>
    <x v="108"/>
    <x v="3"/>
    <x v="324"/>
    <m/>
    <n v="-6.48"/>
    <m/>
    <n v="1781.48"/>
    <x v="0"/>
    <s v="Único"/>
  </r>
  <r>
    <x v="1"/>
    <d v="2025-09-12T00:00:00"/>
    <x v="76"/>
    <d v="2025-07-12T00:00:00"/>
    <x v="109"/>
    <x v="3"/>
    <x v="325"/>
    <m/>
    <n v="-7.12"/>
    <m/>
    <n v="1787.96"/>
    <x v="0"/>
    <s v="Único"/>
  </r>
  <r>
    <x v="2"/>
    <d v="2025-09-12T00:00:00"/>
    <x v="76"/>
    <d v="2025-06-12T00:00:00"/>
    <x v="110"/>
    <x v="18"/>
    <x v="326"/>
    <m/>
    <n v="-1.3"/>
    <m/>
    <n v="4829.8100000000004"/>
    <x v="0"/>
    <s v="Único"/>
  </r>
  <r>
    <x v="1"/>
    <d v="2025-09-12T00:00:00"/>
    <x v="76"/>
    <d v="2025-06-12T00:00:00"/>
    <x v="110"/>
    <x v="3"/>
    <x v="327"/>
    <m/>
    <n v="-6.11"/>
    <m/>
    <n v="295.08"/>
    <x v="0"/>
    <s v="Único"/>
  </r>
  <r>
    <x v="1"/>
    <d v="2025-09-12T00:00:00"/>
    <x v="76"/>
    <d v="2025-06-12T00:00:00"/>
    <x v="110"/>
    <x v="3"/>
    <x v="328"/>
    <m/>
    <n v="-151.44999999999999"/>
    <m/>
    <n v="301.19"/>
    <x v="0"/>
    <s v="Único"/>
  </r>
  <r>
    <x v="1"/>
    <d v="2025-05-12T00:00:00"/>
    <x v="77"/>
    <d v="2025-05-12T00:00:00"/>
    <x v="111"/>
    <x v="3"/>
    <x v="329"/>
    <m/>
    <n v="-8.25"/>
    <m/>
    <n v="452.64"/>
    <x v="0"/>
    <s v="Único"/>
  </r>
  <r>
    <x v="0"/>
    <d v="2025-05-12T00:00:00"/>
    <x v="77"/>
    <d v="2025-05-12T00:00:00"/>
    <x v="111"/>
    <x v="1"/>
    <x v="330"/>
    <m/>
    <n v="-300"/>
    <m/>
    <n v="7119.72"/>
    <x v="0"/>
    <s v="Único"/>
  </r>
  <r>
    <x v="2"/>
    <d v="2025-04-12T00:00:00"/>
    <x v="78"/>
    <d v="2025-04-12T00:00:00"/>
    <x v="112"/>
    <x v="1"/>
    <x v="331"/>
    <m/>
    <n v="-18"/>
    <m/>
    <n v="4913.45"/>
    <x v="0"/>
    <s v="Único"/>
  </r>
  <r>
    <x v="1"/>
    <d v="2025-04-12T00:00:00"/>
    <x v="78"/>
    <d v="2025-04-12T00:00:00"/>
    <x v="112"/>
    <x v="8"/>
    <x v="332"/>
    <m/>
    <n v="-54.45"/>
    <m/>
    <n v="460.89"/>
    <x v="0"/>
    <s v="Único"/>
  </r>
  <r>
    <x v="0"/>
    <d v="2025-04-12T00:00:00"/>
    <x v="78"/>
    <d v="2025-04-12T00:00:00"/>
    <x v="112"/>
    <x v="6"/>
    <x v="333"/>
    <m/>
    <n v="20"/>
    <m/>
    <n v="7419.72"/>
    <x v="1"/>
    <s v="Único"/>
  </r>
  <r>
    <x v="0"/>
    <d v="2025-04-12T00:00:00"/>
    <x v="78"/>
    <d v="2025-04-12T00:00:00"/>
    <x v="112"/>
    <x v="9"/>
    <x v="334"/>
    <m/>
    <n v="-99"/>
    <m/>
    <n v="7399.72"/>
    <x v="0"/>
    <s v="Único"/>
  </r>
  <r>
    <x v="2"/>
    <d v="2025-12-15T00:00:00"/>
    <x v="74"/>
    <d v="2025-12-13T00:00:00"/>
    <x v="113"/>
    <x v="6"/>
    <x v="335"/>
    <m/>
    <n v="-0.15"/>
    <m/>
    <n v="2979.28"/>
    <x v="0"/>
    <s v="Único"/>
  </r>
  <r>
    <x v="2"/>
    <d v="2025-12-15T00:00:00"/>
    <x v="74"/>
    <d v="2025-12-13T00:00:00"/>
    <x v="113"/>
    <x v="6"/>
    <x v="335"/>
    <m/>
    <n v="-3.25"/>
    <m/>
    <n v="2979.43"/>
    <x v="0"/>
    <s v="Único"/>
  </r>
  <r>
    <x v="0"/>
    <d v="2025-03-12T00:00:00"/>
    <x v="79"/>
    <d v="2025-03-12T00:00:00"/>
    <x v="113"/>
    <x v="3"/>
    <x v="336"/>
    <m/>
    <n v="-1.59"/>
    <m/>
    <n v="7498.72"/>
    <x v="0"/>
    <s v="Único"/>
  </r>
  <r>
    <x v="0"/>
    <d v="2025-03-12T00:00:00"/>
    <x v="79"/>
    <d v="2025-03-12T00:00:00"/>
    <x v="113"/>
    <x v="3"/>
    <x v="336"/>
    <m/>
    <n v="-3.05"/>
    <m/>
    <n v="7500.31"/>
    <x v="0"/>
    <s v="Único"/>
  </r>
  <r>
    <x v="0"/>
    <d v="2025-03-12T00:00:00"/>
    <x v="79"/>
    <d v="2025-03-12T00:00:00"/>
    <x v="113"/>
    <x v="3"/>
    <x v="336"/>
    <m/>
    <n v="-1.56"/>
    <m/>
    <n v="7503.36"/>
    <x v="0"/>
    <s v="Único"/>
  </r>
  <r>
    <x v="1"/>
    <d v="2025-02-12T00:00:00"/>
    <x v="80"/>
    <d v="2025-02-12T00:00:00"/>
    <x v="114"/>
    <x v="2"/>
    <x v="337"/>
    <m/>
    <n v="-2.5"/>
    <m/>
    <n v="515.34"/>
    <x v="0"/>
    <s v="Único"/>
  </r>
  <r>
    <x v="1"/>
    <d v="2025-02-12T00:00:00"/>
    <x v="80"/>
    <d v="2025-02-12T00:00:00"/>
    <x v="114"/>
    <x v="5"/>
    <x v="338"/>
    <m/>
    <n v="-32.700000000000003"/>
    <m/>
    <n v="517.84"/>
    <x v="0"/>
    <s v="Único"/>
  </r>
  <r>
    <x v="1"/>
    <d v="2025-02-12T00:00:00"/>
    <x v="80"/>
    <d v="2025-01-12T00:00:00"/>
    <x v="115"/>
    <x v="13"/>
    <x v="42"/>
    <m/>
    <n v="-0.55000000000000004"/>
    <m/>
    <n v="550.54"/>
    <x v="0"/>
    <s v="Único"/>
  </r>
  <r>
    <x v="1"/>
    <d v="2025-01-12T00:00:00"/>
    <x v="81"/>
    <d v="2025-01-12T00:00:00"/>
    <x v="115"/>
    <x v="9"/>
    <x v="339"/>
    <m/>
    <n v="-18.43"/>
    <m/>
    <n v="551.09"/>
    <x v="0"/>
    <s v="Único"/>
  </r>
  <r>
    <x v="1"/>
    <d v="2025-01-12T00:00:00"/>
    <x v="81"/>
    <d v="2025-01-12T00:00:00"/>
    <x v="115"/>
    <x v="5"/>
    <x v="340"/>
    <m/>
    <n v="-32.700000000000003"/>
    <m/>
    <n v="569.52"/>
    <x v="0"/>
    <s v="Único"/>
  </r>
  <r>
    <x v="1"/>
    <d v="2025-01-12T00:00:00"/>
    <x v="81"/>
    <d v="2025-01-12T00:00:00"/>
    <x v="115"/>
    <x v="17"/>
    <x v="341"/>
    <m/>
    <n v="83"/>
    <m/>
    <n v="602.22"/>
    <x v="1"/>
    <s v="Único"/>
  </r>
  <r>
    <x v="1"/>
    <d v="2025-01-12T00:00:00"/>
    <x v="81"/>
    <d v="2025-01-12T00:00:00"/>
    <x v="115"/>
    <x v="9"/>
    <x v="342"/>
    <m/>
    <n v="-42.9"/>
    <m/>
    <n v="519.22"/>
    <x v="0"/>
    <s v="Único"/>
  </r>
  <r>
    <x v="1"/>
    <d v="2025-01-12T00:00:00"/>
    <x v="81"/>
    <d v="2025-01-12T00:00:00"/>
    <x v="115"/>
    <x v="14"/>
    <x v="343"/>
    <m/>
    <n v="-25"/>
    <m/>
    <n v="562.12"/>
    <x v="0"/>
    <s v="Único"/>
  </r>
  <r>
    <x v="1"/>
    <d v="2025-01-12T00:00:00"/>
    <x v="81"/>
    <d v="2025-01-12T00:00:00"/>
    <x v="115"/>
    <x v="14"/>
    <x v="344"/>
    <m/>
    <n v="-115.84"/>
    <m/>
    <n v="587.12"/>
    <x v="0"/>
    <s v="Único"/>
  </r>
  <r>
    <x v="1"/>
    <d v="2025-01-12T00:00:00"/>
    <x v="81"/>
    <d v="2025-01-12T00:00:00"/>
    <x v="115"/>
    <x v="2"/>
    <x v="21"/>
    <m/>
    <n v="-102.21"/>
    <m/>
    <n v="889.82"/>
    <x v="0"/>
    <s v="Único"/>
  </r>
  <r>
    <x v="0"/>
    <d v="2025-01-12T00:00:00"/>
    <x v="81"/>
    <d v="2025-01-12T00:00:00"/>
    <x v="115"/>
    <x v="2"/>
    <x v="345"/>
    <m/>
    <n v="-4.1500000000000004"/>
    <m/>
    <n v="7504.92"/>
    <x v="0"/>
    <s v="Único"/>
  </r>
  <r>
    <x v="0"/>
    <d v="2025-01-12T00:00:00"/>
    <x v="81"/>
    <d v="2025-01-12T00:00:00"/>
    <x v="115"/>
    <x v="1"/>
    <x v="346"/>
    <m/>
    <n v="-3.5"/>
    <m/>
    <n v="7509.07"/>
    <x v="0"/>
    <s v="Único"/>
  </r>
  <r>
    <x v="0"/>
    <d v="2025-01-12T00:00:00"/>
    <x v="81"/>
    <d v="2025-01-12T00:00:00"/>
    <x v="115"/>
    <x v="11"/>
    <x v="113"/>
    <m/>
    <n v="-936"/>
    <m/>
    <n v="7512.57"/>
    <x v="0"/>
    <s v="Único"/>
  </r>
  <r>
    <x v="0"/>
    <d v="2025-01-12T00:00:00"/>
    <x v="81"/>
    <d v="2025-01-12T00:00:00"/>
    <x v="115"/>
    <x v="12"/>
    <x v="347"/>
    <m/>
    <n v="2197.66"/>
    <m/>
    <n v="8490.34"/>
    <x v="1"/>
    <s v="Único"/>
  </r>
  <r>
    <x v="0"/>
    <d v="2025-01-12T00:00:00"/>
    <x v="81"/>
    <d v="2025-11-30T00:00:00"/>
    <x v="116"/>
    <x v="2"/>
    <x v="348"/>
    <m/>
    <n v="-1.49"/>
    <m/>
    <n v="8448.57"/>
    <x v="0"/>
    <s v="Único"/>
  </r>
  <r>
    <x v="0"/>
    <d v="2025-01-12T00:00:00"/>
    <x v="81"/>
    <d v="2025-11-30T00:00:00"/>
    <x v="116"/>
    <x v="2"/>
    <x v="348"/>
    <m/>
    <n v="-48.98"/>
    <m/>
    <n v="8450.06"/>
    <x v="0"/>
    <s v="Único"/>
  </r>
  <r>
    <x v="1"/>
    <d v="2025-01-12T00:00:00"/>
    <x v="81"/>
    <d v="2025-11-29T00:00:00"/>
    <x v="117"/>
    <x v="5"/>
    <x v="349"/>
    <m/>
    <n v="32.700000000000003"/>
    <m/>
    <n v="702.96"/>
    <x v="1"/>
    <s v="Único"/>
  </r>
  <r>
    <x v="1"/>
    <d v="2025-01-12T00:00:00"/>
    <x v="81"/>
    <d v="2025-11-29T00:00:00"/>
    <x v="117"/>
    <x v="5"/>
    <x v="350"/>
    <m/>
    <n v="-32.700000000000003"/>
    <m/>
    <n v="670.26"/>
    <x v="0"/>
    <s v="Único"/>
  </r>
  <r>
    <x v="1"/>
    <d v="2025-01-12T00:00:00"/>
    <x v="81"/>
    <d v="2025-11-29T00:00:00"/>
    <x v="117"/>
    <x v="5"/>
    <x v="350"/>
    <m/>
    <n v="-32.700000000000003"/>
    <m/>
    <n v="702.96"/>
    <x v="0"/>
    <s v="Único"/>
  </r>
  <r>
    <x v="1"/>
    <d v="2025-01-12T00:00:00"/>
    <x v="81"/>
    <d v="2025-11-29T00:00:00"/>
    <x v="117"/>
    <x v="3"/>
    <x v="351"/>
    <m/>
    <n v="-65.5"/>
    <m/>
    <n v="735.66"/>
    <x v="0"/>
    <s v="Único"/>
  </r>
  <r>
    <x v="1"/>
    <d v="2025-01-12T00:00:00"/>
    <x v="81"/>
    <d v="2025-11-29T00:00:00"/>
    <x v="117"/>
    <x v="3"/>
    <x v="352"/>
    <m/>
    <n v="-88.66"/>
    <m/>
    <n v="801.16"/>
    <x v="0"/>
    <s v="Único"/>
  </r>
  <r>
    <x v="0"/>
    <d v="2025-01-12T00:00:00"/>
    <x v="81"/>
    <d v="2025-11-29T00:00:00"/>
    <x v="117"/>
    <x v="1"/>
    <x v="353"/>
    <m/>
    <n v="-2.4900000000000002"/>
    <m/>
    <n v="8499.0400000000009"/>
    <x v="0"/>
    <s v="Único"/>
  </r>
  <r>
    <x v="0"/>
    <d v="2025-01-12T00:00:00"/>
    <x v="81"/>
    <d v="2025-11-29T00:00:00"/>
    <x v="117"/>
    <x v="1"/>
    <x v="354"/>
    <m/>
    <n v="11.19"/>
    <m/>
    <n v="8501.5300000000007"/>
    <x v="1"/>
    <s v="Único"/>
  </r>
  <r>
    <x v="2"/>
    <d v="2025-11-28T00:00:00"/>
    <x v="82"/>
    <d v="2025-11-28T00:00:00"/>
    <x v="118"/>
    <x v="1"/>
    <x v="355"/>
    <m/>
    <n v="-6.55"/>
    <m/>
    <n v="5375.78"/>
    <x v="0"/>
    <s v="Único"/>
  </r>
  <r>
    <x v="2"/>
    <d v="2025-11-28T00:00:00"/>
    <x v="82"/>
    <d v="2025-11-28T00:00:00"/>
    <x v="118"/>
    <x v="12"/>
    <x v="356"/>
    <m/>
    <n v="2295.64"/>
    <m/>
    <n v="5382.33"/>
    <x v="1"/>
    <s v="Único"/>
  </r>
  <r>
    <x v="1"/>
    <d v="2025-11-28T00:00:00"/>
    <x v="82"/>
    <d v="2025-11-28T00:00:00"/>
    <x v="118"/>
    <x v="15"/>
    <x v="44"/>
    <m/>
    <n v="200"/>
    <m/>
    <n v="992.03"/>
    <x v="1"/>
    <s v="Único"/>
  </r>
  <r>
    <x v="0"/>
    <d v="2025-11-28T00:00:00"/>
    <x v="82"/>
    <d v="2025-11-28T00:00:00"/>
    <x v="118"/>
    <x v="2"/>
    <x v="357"/>
    <m/>
    <n v="-15.04"/>
    <m/>
    <n v="6292.68"/>
    <x v="0"/>
    <s v="Único"/>
  </r>
  <r>
    <x v="0"/>
    <d v="2025-11-28T00:00:00"/>
    <x v="82"/>
    <d v="2025-11-28T00:00:00"/>
    <x v="118"/>
    <x v="13"/>
    <x v="358"/>
    <m/>
    <n v="-30"/>
    <m/>
    <n v="6307.72"/>
    <x v="0"/>
    <s v="Único"/>
  </r>
  <r>
    <x v="0"/>
    <d v="2025-11-28T00:00:00"/>
    <x v="82"/>
    <d v="2025-11-28T00:00:00"/>
    <x v="118"/>
    <x v="13"/>
    <x v="358"/>
    <m/>
    <n v="-60"/>
    <m/>
    <n v="6337.72"/>
    <x v="0"/>
    <s v="Único"/>
  </r>
  <r>
    <x v="1"/>
    <d v="2025-11-27T00:00:00"/>
    <x v="83"/>
    <d v="2025-11-27T00:00:00"/>
    <x v="119"/>
    <x v="3"/>
    <x v="359"/>
    <m/>
    <n v="-4.62"/>
    <m/>
    <n v="792.03"/>
    <x v="0"/>
    <s v="Único"/>
  </r>
  <r>
    <x v="2"/>
    <d v="2025-11-25T00:00:00"/>
    <x v="84"/>
    <d v="2025-11-25T00:00:00"/>
    <x v="120"/>
    <x v="1"/>
    <x v="360"/>
    <m/>
    <n v="-1.39"/>
    <m/>
    <n v="3086.69"/>
    <x v="0"/>
    <s v="Único"/>
  </r>
  <r>
    <x v="2"/>
    <d v="2025-11-24T00:00:00"/>
    <x v="85"/>
    <d v="2025-11-24T00:00:00"/>
    <x v="121"/>
    <x v="10"/>
    <x v="67"/>
    <m/>
    <n v="-300"/>
    <m/>
    <n v="3088.08"/>
    <x v="0"/>
    <s v="Único"/>
  </r>
  <r>
    <x v="2"/>
    <d v="2025-11-24T00:00:00"/>
    <x v="85"/>
    <d v="2025-11-23T00:00:00"/>
    <x v="121"/>
    <x v="3"/>
    <x v="361"/>
    <m/>
    <n v="-0.9"/>
    <m/>
    <n v="3388.08"/>
    <x v="0"/>
    <s v="Único"/>
  </r>
  <r>
    <x v="1"/>
    <d v="2025-11-24T00:00:00"/>
    <x v="85"/>
    <d v="2025-11-24T00:00:00"/>
    <x v="121"/>
    <x v="8"/>
    <x v="362"/>
    <m/>
    <n v="-49.43"/>
    <m/>
    <n v="796.65"/>
    <x v="0"/>
    <s v="Único"/>
  </r>
  <r>
    <x v="0"/>
    <d v="2025-11-24T00:00:00"/>
    <x v="85"/>
    <d v="2025-11-24T00:00:00"/>
    <x v="121"/>
    <x v="1"/>
    <x v="363"/>
    <m/>
    <n v="-3"/>
    <m/>
    <n v="6397.72"/>
    <x v="0"/>
    <s v="Único"/>
  </r>
  <r>
    <x v="1"/>
    <d v="2025-11-24T00:00:00"/>
    <x v="85"/>
    <d v="2025-11-23T00:00:00"/>
    <x v="122"/>
    <x v="3"/>
    <x v="364"/>
    <m/>
    <n v="-6.69"/>
    <m/>
    <n v="846.08"/>
    <x v="0"/>
    <s v="Único"/>
  </r>
  <r>
    <x v="1"/>
    <d v="2025-11-24T00:00:00"/>
    <x v="85"/>
    <d v="2025-11-23T00:00:00"/>
    <x v="122"/>
    <x v="3"/>
    <x v="364"/>
    <m/>
    <n v="-0.12"/>
    <m/>
    <n v="852.77"/>
    <x v="0"/>
    <s v="Único"/>
  </r>
  <r>
    <x v="0"/>
    <d v="2025-11-24T00:00:00"/>
    <x v="85"/>
    <d v="2025-11-23T00:00:00"/>
    <x v="122"/>
    <x v="3"/>
    <x v="365"/>
    <m/>
    <n v="-1.8"/>
    <m/>
    <n v="6400.72"/>
    <x v="0"/>
    <s v="Único"/>
  </r>
  <r>
    <x v="1"/>
    <d v="2025-11-24T00:00:00"/>
    <x v="85"/>
    <d v="2025-11-22T00:00:00"/>
    <x v="123"/>
    <x v="3"/>
    <x v="366"/>
    <m/>
    <n v="-6.01"/>
    <m/>
    <n v="852.89"/>
    <x v="0"/>
    <s v="Único"/>
  </r>
  <r>
    <x v="1"/>
    <d v="2025-11-24T00:00:00"/>
    <x v="85"/>
    <d v="2025-11-22T00:00:00"/>
    <x v="123"/>
    <x v="3"/>
    <x v="367"/>
    <m/>
    <n v="-5.64"/>
    <m/>
    <n v="858.9"/>
    <x v="0"/>
    <s v="Único"/>
  </r>
  <r>
    <x v="1"/>
    <d v="2025-11-24T00:00:00"/>
    <x v="85"/>
    <d v="2025-11-22T00:00:00"/>
    <x v="123"/>
    <x v="3"/>
    <x v="367"/>
    <m/>
    <n v="-11.6"/>
    <m/>
    <n v="864.54"/>
    <x v="0"/>
    <s v="Único"/>
  </r>
  <r>
    <x v="1"/>
    <d v="2025-11-24T00:00:00"/>
    <x v="85"/>
    <d v="2025-11-22T00:00:00"/>
    <x v="123"/>
    <x v="3"/>
    <x v="368"/>
    <m/>
    <n v="-83.31"/>
    <m/>
    <n v="876.14"/>
    <x v="0"/>
    <s v="Único"/>
  </r>
  <r>
    <x v="0"/>
    <d v="2025-11-24T00:00:00"/>
    <x v="85"/>
    <d v="2025-11-22T00:00:00"/>
    <x v="123"/>
    <x v="17"/>
    <x v="369"/>
    <m/>
    <n v="300"/>
    <m/>
    <n v="6402.52"/>
    <x v="1"/>
    <s v="Único"/>
  </r>
  <r>
    <x v="2"/>
    <d v="2025-11-21T00:00:00"/>
    <x v="86"/>
    <d v="2025-11-21T00:00:00"/>
    <x v="124"/>
    <x v="17"/>
    <x v="370"/>
    <m/>
    <n v="-89.9"/>
    <m/>
    <n v="3388.98"/>
    <x v="0"/>
    <s v="Único"/>
  </r>
  <r>
    <x v="2"/>
    <d v="2025-11-21T00:00:00"/>
    <x v="86"/>
    <d v="2025-11-21T00:00:00"/>
    <x v="124"/>
    <x v="1"/>
    <x v="371"/>
    <m/>
    <n v="-5.19"/>
    <m/>
    <n v="3478.88"/>
    <x v="0"/>
    <s v="Único"/>
  </r>
  <r>
    <x v="0"/>
    <d v="2025-11-21T00:00:00"/>
    <x v="86"/>
    <d v="2025-11-21T00:00:00"/>
    <x v="124"/>
    <x v="1"/>
    <x v="372"/>
    <m/>
    <n v="-7.46"/>
    <m/>
    <n v="6102.52"/>
    <x v="0"/>
    <s v="Único"/>
  </r>
  <r>
    <x v="2"/>
    <d v="2025-11-20T00:00:00"/>
    <x v="87"/>
    <d v="2025-11-20T00:00:00"/>
    <x v="125"/>
    <x v="2"/>
    <x v="373"/>
    <m/>
    <n v="-10.5"/>
    <m/>
    <n v="3484.07"/>
    <x v="0"/>
    <s v="Único"/>
  </r>
  <r>
    <x v="1"/>
    <d v="2025-11-20T00:00:00"/>
    <x v="87"/>
    <d v="2025-11-20T00:00:00"/>
    <x v="125"/>
    <x v="3"/>
    <x v="374"/>
    <m/>
    <n v="-28.69"/>
    <m/>
    <n v="959.45"/>
    <x v="0"/>
    <s v="Único"/>
  </r>
  <r>
    <x v="1"/>
    <d v="2025-11-20T00:00:00"/>
    <x v="87"/>
    <d v="2025-11-20T00:00:00"/>
    <x v="125"/>
    <x v="3"/>
    <x v="375"/>
    <m/>
    <n v="-18.93"/>
    <m/>
    <n v="988.14"/>
    <x v="0"/>
    <s v="Único"/>
  </r>
  <r>
    <x v="0"/>
    <d v="2025-11-20T00:00:00"/>
    <x v="87"/>
    <d v="2025-11-20T00:00:00"/>
    <x v="125"/>
    <x v="21"/>
    <x v="376"/>
    <m/>
    <n v="-10.4"/>
    <m/>
    <n v="6109.98"/>
    <x v="0"/>
    <s v="Único"/>
  </r>
  <r>
    <x v="0"/>
    <d v="2025-11-19T00:00:00"/>
    <x v="88"/>
    <d v="2025-11-19T00:00:00"/>
    <x v="126"/>
    <x v="21"/>
    <x v="377"/>
    <m/>
    <n v="-1.5"/>
    <m/>
    <n v="6120.38"/>
    <x v="0"/>
    <s v="Único"/>
  </r>
  <r>
    <x v="0"/>
    <d v="2025-11-19T00:00:00"/>
    <x v="88"/>
    <d v="2025-11-19T00:00:00"/>
    <x v="126"/>
    <x v="21"/>
    <x v="378"/>
    <m/>
    <n v="-1.65"/>
    <m/>
    <n v="6121.88"/>
    <x v="0"/>
    <s v="Único"/>
  </r>
  <r>
    <x v="2"/>
    <d v="2025-11-18T00:00:00"/>
    <x v="89"/>
    <d v="2025-11-18T00:00:00"/>
    <x v="127"/>
    <x v="1"/>
    <x v="379"/>
    <m/>
    <n v="-11.79"/>
    <m/>
    <n v="3494.57"/>
    <x v="0"/>
    <s v="Único"/>
  </r>
  <r>
    <x v="0"/>
    <d v="2025-11-18T00:00:00"/>
    <x v="89"/>
    <d v="2025-11-18T00:00:00"/>
    <x v="127"/>
    <x v="21"/>
    <x v="380"/>
    <m/>
    <n v="-2.2000000000000002"/>
    <m/>
    <n v="6123.53"/>
    <x v="0"/>
    <s v="Único"/>
  </r>
  <r>
    <x v="2"/>
    <d v="2025-11-17T00:00:00"/>
    <x v="90"/>
    <d v="2025-11-17T00:00:00"/>
    <x v="128"/>
    <x v="9"/>
    <x v="381"/>
    <m/>
    <n v="-8.25"/>
    <m/>
    <n v="3506.36"/>
    <x v="0"/>
    <s v="Único"/>
  </r>
  <r>
    <x v="1"/>
    <d v="2025-11-17T00:00:00"/>
    <x v="90"/>
    <d v="2025-11-17T00:00:00"/>
    <x v="128"/>
    <x v="1"/>
    <x v="382"/>
    <m/>
    <n v="-1.58"/>
    <m/>
    <n v="1007.07"/>
    <x v="0"/>
    <s v="Único"/>
  </r>
  <r>
    <x v="1"/>
    <d v="2025-11-17T00:00:00"/>
    <x v="90"/>
    <d v="2025-11-17T00:00:00"/>
    <x v="128"/>
    <x v="9"/>
    <x v="383"/>
    <m/>
    <n v="-16.989999999999998"/>
    <m/>
    <n v="1008.65"/>
    <x v="0"/>
    <s v="Único"/>
  </r>
  <r>
    <x v="1"/>
    <d v="2025-11-17T00:00:00"/>
    <x v="90"/>
    <d v="2025-11-17T00:00:00"/>
    <x v="128"/>
    <x v="9"/>
    <x v="384"/>
    <m/>
    <n v="-2.99"/>
    <m/>
    <n v="1025.6400000000001"/>
    <x v="0"/>
    <s v="Único"/>
  </r>
  <r>
    <x v="1"/>
    <d v="2025-11-17T00:00:00"/>
    <x v="90"/>
    <d v="2025-11-17T00:00:00"/>
    <x v="128"/>
    <x v="1"/>
    <x v="382"/>
    <m/>
    <n v="-2.4"/>
    <m/>
    <n v="1028.6300000000001"/>
    <x v="0"/>
    <s v="Único"/>
  </r>
  <r>
    <x v="0"/>
    <d v="2025-11-17T00:00:00"/>
    <x v="90"/>
    <d v="2025-11-16T00:00:00"/>
    <x v="129"/>
    <x v="17"/>
    <x v="385"/>
    <m/>
    <n v="-302.95"/>
    <m/>
    <n v="6125.73"/>
    <x v="0"/>
    <s v="Único"/>
  </r>
  <r>
    <x v="2"/>
    <d v="2025-11-17T00:00:00"/>
    <x v="90"/>
    <d v="2025-11-15T00:00:00"/>
    <x v="130"/>
    <x v="3"/>
    <x v="386"/>
    <m/>
    <n v="-2"/>
    <m/>
    <n v="3514.61"/>
    <x v="0"/>
    <s v="Único"/>
  </r>
  <r>
    <x v="1"/>
    <d v="2025-11-17T00:00:00"/>
    <x v="90"/>
    <d v="2025-11-15T00:00:00"/>
    <x v="130"/>
    <x v="3"/>
    <x v="387"/>
    <m/>
    <n v="-15.5"/>
    <m/>
    <n v="1031.03"/>
    <x v="0"/>
    <s v="Único"/>
  </r>
  <r>
    <x v="1"/>
    <d v="2025-11-17T00:00:00"/>
    <x v="90"/>
    <d v="2025-11-15T00:00:00"/>
    <x v="130"/>
    <x v="3"/>
    <x v="388"/>
    <m/>
    <n v="-90.13"/>
    <m/>
    <n v="1046.53"/>
    <x v="0"/>
    <s v="Único"/>
  </r>
  <r>
    <x v="0"/>
    <d v="2025-11-17T00:00:00"/>
    <x v="90"/>
    <d v="2025-11-15T00:00:00"/>
    <x v="130"/>
    <x v="2"/>
    <x v="389"/>
    <m/>
    <n v="-54.27"/>
    <m/>
    <n v="6428.68"/>
    <x v="0"/>
    <s v="Único"/>
  </r>
  <r>
    <x v="0"/>
    <d v="2025-11-14T00:00:00"/>
    <x v="91"/>
    <d v="2025-11-14T00:00:00"/>
    <x v="131"/>
    <x v="1"/>
    <x v="390"/>
    <m/>
    <n v="-7.42"/>
    <m/>
    <n v="6482.95"/>
    <x v="0"/>
    <s v="Único"/>
  </r>
  <r>
    <x v="0"/>
    <d v="2025-11-14T00:00:00"/>
    <x v="91"/>
    <d v="2025-11-14T00:00:00"/>
    <x v="131"/>
    <x v="6"/>
    <x v="391"/>
    <m/>
    <n v="-5.99"/>
    <m/>
    <n v="6492.12"/>
    <x v="0"/>
    <s v="Único"/>
  </r>
  <r>
    <x v="0"/>
    <d v="2025-11-14T00:00:00"/>
    <x v="91"/>
    <d v="2025-11-14T00:00:00"/>
    <x v="131"/>
    <x v="2"/>
    <x v="392"/>
    <m/>
    <n v="-1.75"/>
    <m/>
    <n v="6490.37"/>
    <x v="0"/>
    <s v="Único"/>
  </r>
  <r>
    <x v="0"/>
    <d v="2025-11-14T00:00:00"/>
    <x v="91"/>
    <d v="2025-11-14T00:00:00"/>
    <x v="131"/>
    <x v="19"/>
    <x v="393"/>
    <m/>
    <n v="5.5"/>
    <m/>
    <n v="6498.11"/>
    <x v="1"/>
    <s v="Único"/>
  </r>
  <r>
    <x v="0"/>
    <d v="2025-11-14T00:00:00"/>
    <x v="91"/>
    <d v="2025-11-14T00:00:00"/>
    <x v="131"/>
    <x v="19"/>
    <x v="394"/>
    <m/>
    <n v="-5.5"/>
    <m/>
    <n v="6492.61"/>
    <x v="0"/>
    <s v="Único"/>
  </r>
  <r>
    <x v="1"/>
    <d v="2025-11-13T00:00:00"/>
    <x v="92"/>
    <d v="2025-11-13T00:00:00"/>
    <x v="132"/>
    <x v="1"/>
    <x v="395"/>
    <m/>
    <n v="-21.5"/>
    <m/>
    <n v="1136.6600000000001"/>
    <x v="0"/>
    <s v="Único"/>
  </r>
  <r>
    <x v="0"/>
    <d v="2025-11-13T00:00:00"/>
    <x v="92"/>
    <d v="2025-11-13T00:00:00"/>
    <x v="132"/>
    <x v="17"/>
    <x v="396"/>
    <m/>
    <n v="-250"/>
    <m/>
    <n v="6498.11"/>
    <x v="0"/>
    <s v="Único"/>
  </r>
  <r>
    <x v="0"/>
    <d v="2025-12-11T00:00:00"/>
    <x v="93"/>
    <d v="2025-12-11T00:00:00"/>
    <x v="133"/>
    <x v="1"/>
    <x v="397"/>
    <m/>
    <n v="-3.25"/>
    <m/>
    <n v="6748.11"/>
    <x v="0"/>
    <s v="Único"/>
  </r>
  <r>
    <x v="2"/>
    <d v="2025-12-11T00:00:00"/>
    <x v="93"/>
    <d v="2025-12-11T00:00:00"/>
    <x v="133"/>
    <x v="18"/>
    <x v="398"/>
    <m/>
    <n v="-2"/>
    <m/>
    <n v="3516.61"/>
    <x v="0"/>
    <s v="Único"/>
  </r>
  <r>
    <x v="1"/>
    <d v="2025-11-11T00:00:00"/>
    <x v="94"/>
    <d v="2025-11-11T00:00:00"/>
    <x v="134"/>
    <x v="1"/>
    <x v="399"/>
    <m/>
    <n v="21.5"/>
    <m/>
    <n v="1158.1600000000001"/>
    <x v="1"/>
    <s v="Único"/>
  </r>
  <r>
    <x v="0"/>
    <d v="2025-10-11T00:00:00"/>
    <x v="95"/>
    <d v="2025-10-11T00:00:00"/>
    <x v="135"/>
    <x v="1"/>
    <x v="400"/>
    <m/>
    <n v="-17.059999999999999"/>
    <m/>
    <n v="6751.36"/>
    <x v="0"/>
    <s v="Único"/>
  </r>
  <r>
    <x v="1"/>
    <d v="2025-10-11T00:00:00"/>
    <x v="95"/>
    <d v="2025-09-11T00:00:00"/>
    <x v="136"/>
    <x v="3"/>
    <x v="401"/>
    <m/>
    <n v="-8.6300000000000008"/>
    <m/>
    <n v="1136.6600000000001"/>
    <x v="0"/>
    <s v="Único"/>
  </r>
  <r>
    <x v="1"/>
    <d v="2025-10-11T00:00:00"/>
    <x v="95"/>
    <d v="2025-08-11T00:00:00"/>
    <x v="137"/>
    <x v="3"/>
    <x v="402"/>
    <m/>
    <n v="-27.49"/>
    <m/>
    <n v="1145.29"/>
    <x v="0"/>
    <s v="Único"/>
  </r>
  <r>
    <x v="1"/>
    <d v="2025-10-11T00:00:00"/>
    <x v="95"/>
    <d v="2025-08-11T00:00:00"/>
    <x v="137"/>
    <x v="3"/>
    <x v="403"/>
    <m/>
    <n v="-150.18"/>
    <m/>
    <n v="1172.78"/>
    <x v="0"/>
    <s v="Único"/>
  </r>
  <r>
    <x v="2"/>
    <d v="2025-10-11T00:00:00"/>
    <x v="95"/>
    <d v="2025-08-11T00:00:00"/>
    <x v="137"/>
    <x v="18"/>
    <x v="404"/>
    <m/>
    <n v="-2"/>
    <m/>
    <n v="3518.61"/>
    <x v="0"/>
    <s v="Único"/>
  </r>
  <r>
    <x v="2"/>
    <d v="2025-10-11T00:00:00"/>
    <x v="95"/>
    <d v="2025-08-11T00:00:00"/>
    <x v="137"/>
    <x v="6"/>
    <x v="95"/>
    <m/>
    <n v="-82.34"/>
    <m/>
    <n v="3520.61"/>
    <x v="0"/>
    <s v="Único"/>
  </r>
  <r>
    <x v="1"/>
    <d v="2025-07-11T00:00:00"/>
    <x v="96"/>
    <d v="2025-07-11T00:00:00"/>
    <x v="138"/>
    <x v="5"/>
    <x v="405"/>
    <m/>
    <n v="-32.700000000000003"/>
    <m/>
    <n v="1322.96"/>
    <x v="0"/>
    <s v="Único"/>
  </r>
  <r>
    <x v="0"/>
    <d v="2025-07-11T00:00:00"/>
    <x v="96"/>
    <d v="2025-07-11T00:00:00"/>
    <x v="138"/>
    <x v="2"/>
    <x v="406"/>
    <m/>
    <n v="-15.99"/>
    <m/>
    <n v="6768.42"/>
    <x v="0"/>
    <s v="Único"/>
  </r>
  <r>
    <x v="1"/>
    <d v="2025-06-11T00:00:00"/>
    <x v="97"/>
    <d v="2025-06-11T00:00:00"/>
    <x v="139"/>
    <x v="3"/>
    <x v="407"/>
    <m/>
    <n v="-5.54"/>
    <m/>
    <n v="1355.66"/>
    <x v="0"/>
    <s v="Único"/>
  </r>
  <r>
    <x v="0"/>
    <d v="2025-06-11T00:00:00"/>
    <x v="97"/>
    <d v="2025-06-11T00:00:00"/>
    <x v="139"/>
    <x v="9"/>
    <x v="408"/>
    <m/>
    <n v="-99"/>
    <m/>
    <n v="6784.41"/>
    <x v="0"/>
    <s v="Único"/>
  </r>
  <r>
    <x v="2"/>
    <d v="2025-05-11T00:00:00"/>
    <x v="98"/>
    <d v="2025-05-11T00:00:00"/>
    <x v="140"/>
    <x v="1"/>
    <x v="409"/>
    <m/>
    <n v="-10.19"/>
    <m/>
    <n v="3602.95"/>
    <x v="0"/>
    <s v="Único"/>
  </r>
  <r>
    <x v="1"/>
    <d v="2025-04-11T00:00:00"/>
    <x v="99"/>
    <d v="2025-04-11T00:00:00"/>
    <x v="141"/>
    <x v="3"/>
    <x v="410"/>
    <m/>
    <n v="-12.53"/>
    <m/>
    <n v="1361.2"/>
    <x v="0"/>
    <s v="Único"/>
  </r>
  <r>
    <x v="1"/>
    <d v="2025-04-11T00:00:00"/>
    <x v="99"/>
    <d v="2025-04-11T00:00:00"/>
    <x v="141"/>
    <x v="8"/>
    <x v="411"/>
    <m/>
    <n v="-54.45"/>
    <m/>
    <n v="1373.73"/>
    <x v="0"/>
    <s v="Único"/>
  </r>
  <r>
    <x v="0"/>
    <d v="2025-04-11T00:00:00"/>
    <x v="99"/>
    <d v="2025-04-11T00:00:00"/>
    <x v="141"/>
    <x v="3"/>
    <x v="412"/>
    <m/>
    <n v="-5.28"/>
    <m/>
    <n v="6883.41"/>
    <x v="0"/>
    <s v="Único"/>
  </r>
  <r>
    <x v="0"/>
    <d v="2025-04-11T00:00:00"/>
    <x v="99"/>
    <d v="2025-04-11T00:00:00"/>
    <x v="141"/>
    <x v="2"/>
    <x v="413"/>
    <m/>
    <n v="-39.799999999999997"/>
    <m/>
    <n v="6888.69"/>
    <x v="0"/>
    <s v="Único"/>
  </r>
  <r>
    <x v="0"/>
    <d v="2025-04-11T00:00:00"/>
    <x v="99"/>
    <d v="2025-04-11T00:00:00"/>
    <x v="141"/>
    <x v="1"/>
    <x v="414"/>
    <m/>
    <n v="-300"/>
    <m/>
    <n v="6928.49"/>
    <x v="0"/>
    <s v="Único"/>
  </r>
  <r>
    <x v="0"/>
    <d v="2025-04-11T00:00:00"/>
    <x v="99"/>
    <d v="2025-04-11T00:00:00"/>
    <x v="141"/>
    <x v="6"/>
    <x v="415"/>
    <m/>
    <n v="52"/>
    <m/>
    <n v="7228.49"/>
    <x v="1"/>
    <s v="Único"/>
  </r>
  <r>
    <x v="2"/>
    <d v="2025-04-11T00:00:00"/>
    <x v="99"/>
    <d v="2025-04-11T00:00:00"/>
    <x v="141"/>
    <x v="1"/>
    <x v="416"/>
    <m/>
    <n v="-300"/>
    <m/>
    <n v="3613.14"/>
    <x v="0"/>
    <s v="Único"/>
  </r>
  <r>
    <x v="1"/>
    <d v="2025-03-11T00:00:00"/>
    <x v="100"/>
    <d v="2025-03-11T00:00:00"/>
    <x v="142"/>
    <x v="5"/>
    <x v="417"/>
    <m/>
    <n v="-32.700000000000003"/>
    <m/>
    <n v="1428.18"/>
    <x v="0"/>
    <s v="Único"/>
  </r>
  <r>
    <x v="1"/>
    <d v="2025-03-11T00:00:00"/>
    <x v="100"/>
    <d v="2025-03-11T00:00:00"/>
    <x v="142"/>
    <x v="9"/>
    <x v="418"/>
    <m/>
    <n v="-42.9"/>
    <m/>
    <n v="1460.88"/>
    <x v="0"/>
    <s v="Único"/>
  </r>
  <r>
    <x v="1"/>
    <d v="2025-03-11T00:00:00"/>
    <x v="100"/>
    <d v="2025-03-11T00:00:00"/>
    <x v="142"/>
    <x v="14"/>
    <x v="419"/>
    <m/>
    <n v="-115.84"/>
    <m/>
    <n v="1503.78"/>
    <x v="0"/>
    <s v="Único"/>
  </r>
  <r>
    <x v="1"/>
    <d v="2025-03-11T00:00:00"/>
    <x v="100"/>
    <d v="2025-03-11T00:00:00"/>
    <x v="142"/>
    <x v="14"/>
    <x v="420"/>
    <m/>
    <n v="-8"/>
    <m/>
    <n v="1619.62"/>
    <x v="0"/>
    <s v="Único"/>
  </r>
  <r>
    <x v="0"/>
    <d v="2025-03-11T00:00:00"/>
    <x v="100"/>
    <d v="2025-03-11T00:00:00"/>
    <x v="142"/>
    <x v="1"/>
    <x v="421"/>
    <m/>
    <n v="-3.4"/>
    <m/>
    <n v="7190.14"/>
    <x v="0"/>
    <s v="Único"/>
  </r>
  <r>
    <x v="0"/>
    <d v="2025-03-11T00:00:00"/>
    <x v="100"/>
    <d v="2025-03-11T00:00:00"/>
    <x v="142"/>
    <x v="2"/>
    <x v="422"/>
    <m/>
    <n v="-13.65"/>
    <m/>
    <n v="7176.49"/>
    <x v="0"/>
    <s v="Único"/>
  </r>
  <r>
    <x v="2"/>
    <d v="2025-03-11T00:00:00"/>
    <x v="100"/>
    <d v="2025-03-11T00:00:00"/>
    <x v="142"/>
    <x v="1"/>
    <x v="423"/>
    <m/>
    <n v="-4.5"/>
    <m/>
    <n v="3913.14"/>
    <x v="0"/>
    <s v="Único"/>
  </r>
  <r>
    <x v="0"/>
    <d v="2025-03-11T00:00:00"/>
    <x v="100"/>
    <d v="2025-03-11T00:00:00"/>
    <x v="142"/>
    <x v="11"/>
    <x v="113"/>
    <m/>
    <n v="-936"/>
    <m/>
    <n v="7193.54"/>
    <x v="0"/>
    <s v="Único"/>
  </r>
  <r>
    <x v="1"/>
    <d v="2025-03-11T00:00:00"/>
    <x v="100"/>
    <d v="2025-03-11T00:00:00"/>
    <x v="142"/>
    <x v="2"/>
    <x v="21"/>
    <m/>
    <n v="-17.989999999999998"/>
    <m/>
    <n v="1759.21"/>
    <x v="0"/>
    <s v="Único"/>
  </r>
  <r>
    <x v="0"/>
    <d v="2025-03-11T00:00:00"/>
    <x v="100"/>
    <d v="2025-02-11T00:00:00"/>
    <x v="143"/>
    <x v="2"/>
    <x v="424"/>
    <m/>
    <n v="-21.6"/>
    <m/>
    <n v="8129.54"/>
    <x v="0"/>
    <s v="Único"/>
  </r>
  <r>
    <x v="1"/>
    <d v="2025-03-11T00:00:00"/>
    <x v="100"/>
    <d v="2025-01-11T00:00:00"/>
    <x v="144"/>
    <x v="3"/>
    <x v="425"/>
    <m/>
    <n v="-103.71"/>
    <m/>
    <n v="1627.62"/>
    <x v="0"/>
    <s v="Único"/>
  </r>
  <r>
    <x v="1"/>
    <d v="2025-03-11T00:00:00"/>
    <x v="100"/>
    <d v="2025-01-11T00:00:00"/>
    <x v="144"/>
    <x v="3"/>
    <x v="426"/>
    <m/>
    <n v="-27.88"/>
    <m/>
    <n v="1731.33"/>
    <x v="0"/>
    <s v="Único"/>
  </r>
  <r>
    <x v="2"/>
    <d v="2025-03-11T00:00:00"/>
    <x v="100"/>
    <d v="2025-01-11T00:00:00"/>
    <x v="144"/>
    <x v="2"/>
    <x v="427"/>
    <m/>
    <n v="-11"/>
    <m/>
    <n v="3917.64"/>
    <x v="0"/>
    <s v="Único"/>
  </r>
  <r>
    <x v="0"/>
    <d v="2025-10-31T00:00:00"/>
    <x v="101"/>
    <d v="2025-10-31T00:00:00"/>
    <x v="145"/>
    <x v="1"/>
    <x v="428"/>
    <m/>
    <n v="-1.98"/>
    <m/>
    <n v="8151.14"/>
    <x v="0"/>
    <s v="Único"/>
  </r>
  <r>
    <x v="2"/>
    <d v="2025-10-31T00:00:00"/>
    <x v="101"/>
    <d v="2025-10-31T00:00:00"/>
    <x v="145"/>
    <x v="9"/>
    <x v="429"/>
    <m/>
    <n v="-22"/>
    <m/>
    <n v="3928.64"/>
    <x v="0"/>
    <s v="Único"/>
  </r>
  <r>
    <x v="0"/>
    <d v="2025-10-31T00:00:00"/>
    <x v="101"/>
    <d v="2025-10-31T00:00:00"/>
    <x v="145"/>
    <x v="1"/>
    <x v="430"/>
    <m/>
    <n v="-6.45"/>
    <m/>
    <n v="8191.12"/>
    <x v="0"/>
    <s v="Único"/>
  </r>
  <r>
    <x v="0"/>
    <d v="2025-10-31T00:00:00"/>
    <x v="101"/>
    <d v="2025-10-31T00:00:00"/>
    <x v="145"/>
    <x v="12"/>
    <x v="431"/>
    <m/>
    <n v="2187.27"/>
    <m/>
    <n v="8197.57"/>
    <x v="1"/>
    <s v="Único"/>
  </r>
  <r>
    <x v="0"/>
    <d v="2025-10-31T00:00:00"/>
    <x v="101"/>
    <d v="2025-10-31T00:00:00"/>
    <x v="145"/>
    <x v="6"/>
    <x v="432"/>
    <m/>
    <n v="-38"/>
    <m/>
    <n v="8153.12"/>
    <x v="0"/>
    <s v="Único"/>
  </r>
  <r>
    <x v="2"/>
    <d v="2025-10-31T00:00:00"/>
    <x v="101"/>
    <d v="2025-10-31T00:00:00"/>
    <x v="145"/>
    <x v="1"/>
    <x v="433"/>
    <m/>
    <n v="-5.79"/>
    <m/>
    <n v="3950.64"/>
    <x v="0"/>
    <s v="Único"/>
  </r>
  <r>
    <x v="2"/>
    <d v="2025-10-31T00:00:00"/>
    <x v="101"/>
    <d v="2025-10-31T00:00:00"/>
    <x v="145"/>
    <x v="10"/>
    <x v="41"/>
    <m/>
    <n v="-400"/>
    <m/>
    <n v="3956.43"/>
    <x v="0"/>
    <s v="Único"/>
  </r>
  <r>
    <x v="2"/>
    <d v="2025-10-30T00:00:00"/>
    <x v="102"/>
    <d v="2025-10-30T00:00:00"/>
    <x v="146"/>
    <x v="2"/>
    <x v="434"/>
    <m/>
    <n v="-55.17"/>
    <m/>
    <n v="2064.64"/>
    <x v="0"/>
    <s v="Único"/>
  </r>
  <r>
    <x v="0"/>
    <d v="2025-10-30T00:00:00"/>
    <x v="102"/>
    <d v="2025-10-30T00:00:00"/>
    <x v="146"/>
    <x v="1"/>
    <x v="435"/>
    <m/>
    <n v="-1.4"/>
    <m/>
    <n v="6010.3"/>
    <x v="0"/>
    <s v="Único"/>
  </r>
  <r>
    <x v="0"/>
    <d v="2025-10-30T00:00:00"/>
    <x v="102"/>
    <d v="2025-10-30T00:00:00"/>
    <x v="146"/>
    <x v="1"/>
    <x v="436"/>
    <m/>
    <n v="-8.9"/>
    <m/>
    <n v="6011.7"/>
    <x v="0"/>
    <s v="Único"/>
  </r>
  <r>
    <x v="2"/>
    <d v="2025-10-30T00:00:00"/>
    <x v="102"/>
    <d v="2025-10-30T00:00:00"/>
    <x v="146"/>
    <x v="12"/>
    <x v="437"/>
    <m/>
    <n v="2295.64"/>
    <m/>
    <n v="4358.08"/>
    <x v="1"/>
    <s v="Único"/>
  </r>
  <r>
    <x v="2"/>
    <d v="2025-10-30T00:00:00"/>
    <x v="102"/>
    <d v="2025-10-30T00:00:00"/>
    <x v="146"/>
    <x v="1"/>
    <x v="438"/>
    <m/>
    <n v="-2.2000000000000002"/>
    <m/>
    <n v="2062.44"/>
    <x v="0"/>
    <s v="Único"/>
  </r>
  <r>
    <x v="2"/>
    <d v="2025-10-30T00:00:00"/>
    <x v="102"/>
    <d v="2025-10-30T00:00:00"/>
    <x v="146"/>
    <x v="1"/>
    <x v="439"/>
    <m/>
    <n v="-6.25"/>
    <m/>
    <n v="2119.81"/>
    <x v="0"/>
    <s v="Único"/>
  </r>
  <r>
    <x v="2"/>
    <d v="2025-10-31T00:00:00"/>
    <x v="101"/>
    <d v="2025-10-30T00:00:00"/>
    <x v="146"/>
    <x v="13"/>
    <x v="42"/>
    <m/>
    <n v="-1.65"/>
    <m/>
    <n v="4356.43"/>
    <x v="0"/>
    <s v="Único"/>
  </r>
  <r>
    <x v="0"/>
    <d v="2025-10-29T00:00:00"/>
    <x v="103"/>
    <d v="2025-10-29T00:00:00"/>
    <x v="147"/>
    <x v="1"/>
    <x v="440"/>
    <m/>
    <n v="-5.6"/>
    <m/>
    <n v="6026.9"/>
    <x v="0"/>
    <s v="Único"/>
  </r>
  <r>
    <x v="0"/>
    <d v="2025-10-29T00:00:00"/>
    <x v="103"/>
    <d v="2025-10-29T00:00:00"/>
    <x v="147"/>
    <x v="1"/>
    <x v="441"/>
    <m/>
    <n v="-6.3"/>
    <m/>
    <n v="6020.6"/>
    <x v="0"/>
    <s v="Único"/>
  </r>
  <r>
    <x v="1"/>
    <d v="2025-10-29T00:00:00"/>
    <x v="103"/>
    <d v="2025-10-29T00:00:00"/>
    <x v="147"/>
    <x v="15"/>
    <x v="44"/>
    <m/>
    <n v="200"/>
    <m/>
    <n v="1796.1"/>
    <x v="1"/>
    <s v="Único"/>
  </r>
  <r>
    <x v="1"/>
    <d v="2025-10-30T00:00:00"/>
    <x v="102"/>
    <d v="2025-10-29T00:00:00"/>
    <x v="147"/>
    <x v="13"/>
    <x v="42"/>
    <m/>
    <n v="-0.55000000000000004"/>
    <m/>
    <n v="1777.2"/>
    <x v="0"/>
    <s v="Único"/>
  </r>
  <r>
    <x v="1"/>
    <d v="2025-10-29T00:00:00"/>
    <x v="103"/>
    <d v="2025-10-29T00:00:00"/>
    <x v="147"/>
    <x v="9"/>
    <x v="442"/>
    <m/>
    <n v="-18.350000000000001"/>
    <m/>
    <n v="1777.75"/>
    <x v="0"/>
    <s v="Único"/>
  </r>
  <r>
    <x v="2"/>
    <d v="2025-10-29T00:00:00"/>
    <x v="103"/>
    <d v="2025-10-29T00:00:00"/>
    <x v="147"/>
    <x v="1"/>
    <x v="443"/>
    <m/>
    <n v="-2.7"/>
    <m/>
    <n v="2126.06"/>
    <x v="0"/>
    <s v="Único"/>
  </r>
  <r>
    <x v="2"/>
    <d v="2025-10-29T00:00:00"/>
    <x v="103"/>
    <d v="2025-10-29T00:00:00"/>
    <x v="147"/>
    <x v="1"/>
    <x v="443"/>
    <m/>
    <n v="-9.6"/>
    <m/>
    <n v="2128.7600000000002"/>
    <x v="0"/>
    <s v="Único"/>
  </r>
  <r>
    <x v="1"/>
    <d v="2025-10-28T00:00:00"/>
    <x v="104"/>
    <d v="2025-10-28T00:00:00"/>
    <x v="148"/>
    <x v="5"/>
    <x v="444"/>
    <m/>
    <n v="-32.700000000000003"/>
    <m/>
    <n v="1596.1"/>
    <x v="0"/>
    <s v="Único"/>
  </r>
  <r>
    <x v="2"/>
    <d v="2025-10-28T00:00:00"/>
    <x v="104"/>
    <d v="2025-10-28T00:00:00"/>
    <x v="148"/>
    <x v="3"/>
    <x v="445"/>
    <m/>
    <n v="-0.85"/>
    <m/>
    <n v="2138.36"/>
    <x v="0"/>
    <s v="Único"/>
  </r>
  <r>
    <x v="0"/>
    <d v="2025-10-28T00:00:00"/>
    <x v="104"/>
    <d v="2025-10-28T00:00:00"/>
    <x v="148"/>
    <x v="3"/>
    <x v="446"/>
    <m/>
    <n v="-5.48"/>
    <m/>
    <n v="6032.5"/>
    <x v="0"/>
    <s v="Único"/>
  </r>
  <r>
    <x v="2"/>
    <d v="2025-10-28T00:00:00"/>
    <x v="104"/>
    <d v="2025-10-28T00:00:00"/>
    <x v="148"/>
    <x v="3"/>
    <x v="447"/>
    <m/>
    <n v="-0.15"/>
    <m/>
    <n v="2139.21"/>
    <x v="0"/>
    <s v="Único"/>
  </r>
  <r>
    <x v="1"/>
    <d v="2025-10-28T00:00:00"/>
    <x v="104"/>
    <d v="2025-10-28T00:00:00"/>
    <x v="148"/>
    <x v="15"/>
    <x v="448"/>
    <m/>
    <n v="184"/>
    <m/>
    <n v="1628.8"/>
    <x v="1"/>
    <s v="Único"/>
  </r>
  <r>
    <x v="2"/>
    <d v="2025-10-28T00:00:00"/>
    <x v="104"/>
    <d v="2025-10-28T00:00:00"/>
    <x v="148"/>
    <x v="1"/>
    <x v="449"/>
    <m/>
    <n v="-4.1399999999999997"/>
    <m/>
    <n v="2139.36"/>
    <x v="0"/>
    <s v="Único"/>
  </r>
  <r>
    <x v="1"/>
    <d v="2025-10-27T00:00:00"/>
    <x v="105"/>
    <d v="2025-10-27T00:00:00"/>
    <x v="149"/>
    <x v="15"/>
    <x v="44"/>
    <m/>
    <n v="16"/>
    <m/>
    <n v="1444.8"/>
    <x v="1"/>
    <s v="Único"/>
  </r>
  <r>
    <x v="0"/>
    <d v="2025-10-27T00:00:00"/>
    <x v="105"/>
    <d v="2025-10-27T00:00:00"/>
    <x v="149"/>
    <x v="2"/>
    <x v="450"/>
    <m/>
    <n v="-1025.8399999999999"/>
    <m/>
    <n v="6068.75"/>
    <x v="0"/>
    <s v="Único"/>
  </r>
  <r>
    <x v="0"/>
    <d v="2025-10-28T00:00:00"/>
    <x v="104"/>
    <d v="2025-10-27T00:00:00"/>
    <x v="149"/>
    <x v="2"/>
    <x v="42"/>
    <m/>
    <n v="-30.77"/>
    <m/>
    <n v="6037.98"/>
    <x v="0"/>
    <s v="Único"/>
  </r>
  <r>
    <x v="2"/>
    <d v="2025-10-27T00:00:00"/>
    <x v="105"/>
    <d v="2025-10-27T00:00:00"/>
    <x v="149"/>
    <x v="1"/>
    <x v="451"/>
    <m/>
    <n v="-1.5"/>
    <m/>
    <n v="2143.5"/>
    <x v="0"/>
    <s v="Único"/>
  </r>
  <r>
    <x v="2"/>
    <d v="2025-10-27T00:00:00"/>
    <x v="105"/>
    <d v="2025-10-27T00:00:00"/>
    <x v="149"/>
    <x v="19"/>
    <x v="452"/>
    <m/>
    <n v="-19.5"/>
    <m/>
    <n v="2145"/>
    <x v="0"/>
    <s v="Único"/>
  </r>
  <r>
    <x v="1"/>
    <d v="2025-10-27T00:00:00"/>
    <x v="105"/>
    <d v="2025-10-25T00:00:00"/>
    <x v="150"/>
    <x v="3"/>
    <x v="453"/>
    <m/>
    <n v="-12.74"/>
    <m/>
    <n v="1428.8"/>
    <x v="0"/>
    <s v="Único"/>
  </r>
  <r>
    <x v="1"/>
    <d v="2025-10-27T00:00:00"/>
    <x v="105"/>
    <d v="2025-10-25T00:00:00"/>
    <x v="150"/>
    <x v="3"/>
    <x v="454"/>
    <m/>
    <n v="-109.9"/>
    <m/>
    <n v="1441.54"/>
    <x v="0"/>
    <s v="Único"/>
  </r>
  <r>
    <x v="0"/>
    <d v="2025-10-27T00:00:00"/>
    <x v="105"/>
    <d v="2025-10-25T00:00:00"/>
    <x v="150"/>
    <x v="2"/>
    <x v="455"/>
    <m/>
    <n v="-5.99"/>
    <m/>
    <n v="7094.59"/>
    <x v="0"/>
    <s v="Único"/>
  </r>
  <r>
    <x v="0"/>
    <d v="2025-10-27T00:00:00"/>
    <x v="105"/>
    <d v="2025-10-25T00:00:00"/>
    <x v="150"/>
    <x v="1"/>
    <x v="456"/>
    <m/>
    <n v="-4.9800000000000004"/>
    <m/>
    <n v="7100.58"/>
    <x v="0"/>
    <s v="Único"/>
  </r>
  <r>
    <x v="0"/>
    <d v="2025-10-27T00:00:00"/>
    <x v="105"/>
    <d v="2025-10-25T00:00:00"/>
    <x v="150"/>
    <x v="1"/>
    <x v="457"/>
    <m/>
    <n v="-4.9000000000000004"/>
    <m/>
    <n v="7105.56"/>
    <x v="0"/>
    <s v="Único"/>
  </r>
  <r>
    <x v="0"/>
    <d v="2025-10-24T00:00:00"/>
    <x v="106"/>
    <d v="2025-10-24T00:00:00"/>
    <x v="151"/>
    <x v="2"/>
    <x v="458"/>
    <m/>
    <n v="-31.12"/>
    <m/>
    <n v="7110.46"/>
    <x v="0"/>
    <s v="Único"/>
  </r>
  <r>
    <x v="1"/>
    <d v="2025-10-27T00:00:00"/>
    <x v="105"/>
    <d v="2025-10-24T00:00:00"/>
    <x v="151"/>
    <x v="1"/>
    <x v="459"/>
    <m/>
    <n v="19.5"/>
    <m/>
    <n v="1551.44"/>
    <x v="1"/>
    <s v="Único"/>
  </r>
  <r>
    <x v="2"/>
    <d v="2025-10-24T00:00:00"/>
    <x v="106"/>
    <d v="2025-10-24T00:00:00"/>
    <x v="151"/>
    <x v="10"/>
    <x v="67"/>
    <m/>
    <n v="-300"/>
    <m/>
    <n v="2164.5"/>
    <x v="0"/>
    <s v="Único"/>
  </r>
  <r>
    <x v="1"/>
    <d v="2025-10-23T00:00:00"/>
    <x v="107"/>
    <d v="2025-10-23T00:00:00"/>
    <x v="152"/>
    <x v="8"/>
    <x v="460"/>
    <m/>
    <n v="-134.59"/>
    <m/>
    <n v="1531.94"/>
    <x v="0"/>
    <s v="Único"/>
  </r>
  <r>
    <x v="0"/>
    <d v="2025-10-22T00:00:00"/>
    <x v="108"/>
    <d v="2025-10-22T00:00:00"/>
    <x v="153"/>
    <x v="1"/>
    <x v="461"/>
    <m/>
    <n v="-3.6"/>
    <m/>
    <n v="7141.58"/>
    <x v="0"/>
    <s v="Único"/>
  </r>
  <r>
    <x v="0"/>
    <d v="2025-10-22T00:00:00"/>
    <x v="108"/>
    <d v="2025-10-22T00:00:00"/>
    <x v="153"/>
    <x v="9"/>
    <x v="462"/>
    <m/>
    <n v="-3"/>
    <m/>
    <n v="7145.18"/>
    <x v="0"/>
    <s v="Único"/>
  </r>
  <r>
    <x v="1"/>
    <d v="2025-10-21T00:00:00"/>
    <x v="109"/>
    <d v="2025-10-21T00:00:00"/>
    <x v="154"/>
    <x v="3"/>
    <x v="463"/>
    <m/>
    <n v="-8.83"/>
    <m/>
    <n v="1666.53"/>
    <x v="0"/>
    <s v="Único"/>
  </r>
  <r>
    <x v="0"/>
    <d v="2025-10-21T00:00:00"/>
    <x v="109"/>
    <d v="2025-10-21T00:00:00"/>
    <x v="154"/>
    <x v="5"/>
    <x v="464"/>
    <m/>
    <n v="-1.5"/>
    <m/>
    <n v="7148.18"/>
    <x v="0"/>
    <s v="Único"/>
  </r>
  <r>
    <x v="2"/>
    <d v="2025-10-20T00:00:00"/>
    <x v="110"/>
    <d v="2025-10-20T00:00:00"/>
    <x v="155"/>
    <x v="1"/>
    <x v="465"/>
    <m/>
    <n v="-6.25"/>
    <m/>
    <n v="2464.5"/>
    <x v="0"/>
    <s v="Único"/>
  </r>
  <r>
    <x v="1"/>
    <d v="2025-10-20T00:00:00"/>
    <x v="110"/>
    <d v="2025-10-18T00:00:00"/>
    <x v="156"/>
    <x v="1"/>
    <x v="466"/>
    <m/>
    <n v="3.9"/>
    <m/>
    <n v="1675.36"/>
    <x v="1"/>
    <s v="Único"/>
  </r>
  <r>
    <x v="1"/>
    <d v="2025-10-20T00:00:00"/>
    <x v="110"/>
    <d v="2025-10-18T00:00:00"/>
    <x v="156"/>
    <x v="3"/>
    <x v="467"/>
    <m/>
    <n v="-101.21"/>
    <m/>
    <n v="1671.46"/>
    <x v="0"/>
    <s v="Único"/>
  </r>
  <r>
    <x v="1"/>
    <d v="2025-10-20T00:00:00"/>
    <x v="110"/>
    <d v="2025-10-18T00:00:00"/>
    <x v="156"/>
    <x v="3"/>
    <x v="468"/>
    <m/>
    <n v="-18.559999999999999"/>
    <m/>
    <n v="1772.67"/>
    <x v="0"/>
    <s v="Único"/>
  </r>
  <r>
    <x v="0"/>
    <d v="2025-10-17T00:00:00"/>
    <x v="111"/>
    <d v="2025-10-17T00:00:00"/>
    <x v="157"/>
    <x v="2"/>
    <x v="469"/>
    <m/>
    <n v="-15.34"/>
    <m/>
    <n v="7149.68"/>
    <x v="0"/>
    <s v="Único"/>
  </r>
  <r>
    <x v="0"/>
    <d v="2025-10-17T00:00:00"/>
    <x v="111"/>
    <d v="2025-10-17T00:00:00"/>
    <x v="157"/>
    <x v="1"/>
    <x v="470"/>
    <m/>
    <n v="-3.15"/>
    <m/>
    <n v="7165.02"/>
    <x v="0"/>
    <s v="Único"/>
  </r>
  <r>
    <x v="2"/>
    <d v="2025-10-17T00:00:00"/>
    <x v="111"/>
    <d v="2025-10-17T00:00:00"/>
    <x v="157"/>
    <x v="1"/>
    <x v="471"/>
    <m/>
    <n v="-15"/>
    <m/>
    <n v="2488.5700000000002"/>
    <x v="0"/>
    <s v="Único"/>
  </r>
  <r>
    <x v="2"/>
    <d v="2025-10-17T00:00:00"/>
    <x v="111"/>
    <d v="2025-10-17T00:00:00"/>
    <x v="157"/>
    <x v="1"/>
    <x v="472"/>
    <m/>
    <n v="-17.82"/>
    <m/>
    <n v="2470.75"/>
    <x v="0"/>
    <s v="Único"/>
  </r>
  <r>
    <x v="2"/>
    <d v="2025-10-16T00:00:00"/>
    <x v="112"/>
    <d v="2025-10-16T00:00:00"/>
    <x v="158"/>
    <x v="3"/>
    <x v="473"/>
    <m/>
    <n v="-3.2"/>
    <m/>
    <n v="2503.5700000000002"/>
    <x v="0"/>
    <s v="Único"/>
  </r>
  <r>
    <x v="1"/>
    <d v="2025-10-16T00:00:00"/>
    <x v="112"/>
    <d v="2025-10-16T00:00:00"/>
    <x v="158"/>
    <x v="8"/>
    <x v="474"/>
    <m/>
    <n v="-149.99"/>
    <m/>
    <n v="1791.23"/>
    <x v="0"/>
    <s v="Único"/>
  </r>
  <r>
    <x v="0"/>
    <d v="2025-10-15T00:00:00"/>
    <x v="113"/>
    <d v="2025-10-15T00:00:00"/>
    <x v="159"/>
    <x v="1"/>
    <x v="475"/>
    <m/>
    <n v="-9.9"/>
    <m/>
    <n v="7168.17"/>
    <x v="0"/>
    <s v="Único"/>
  </r>
  <r>
    <x v="1"/>
    <d v="2025-10-15T00:00:00"/>
    <x v="113"/>
    <d v="2025-10-15T00:00:00"/>
    <x v="159"/>
    <x v="9"/>
    <x v="476"/>
    <m/>
    <n v="-16.989999999999998"/>
    <m/>
    <n v="1941.22"/>
    <x v="0"/>
    <s v="Único"/>
  </r>
  <r>
    <x v="1"/>
    <d v="2025-10-15T00:00:00"/>
    <x v="113"/>
    <d v="2025-10-15T00:00:00"/>
    <x v="159"/>
    <x v="9"/>
    <x v="476"/>
    <m/>
    <n v="-2.99"/>
    <m/>
    <n v="1958.21"/>
    <x v="0"/>
    <s v="Único"/>
  </r>
  <r>
    <x v="2"/>
    <d v="2025-10-15T00:00:00"/>
    <x v="113"/>
    <d v="2025-10-15T00:00:00"/>
    <x v="159"/>
    <x v="1"/>
    <x v="477"/>
    <m/>
    <n v="-2.83"/>
    <m/>
    <n v="2506.77"/>
    <x v="0"/>
    <s v="Único"/>
  </r>
  <r>
    <x v="2"/>
    <d v="2025-10-15T00:00:00"/>
    <x v="113"/>
    <d v="2025-10-15T00:00:00"/>
    <x v="159"/>
    <x v="19"/>
    <x v="478"/>
    <m/>
    <n v="-42.02"/>
    <m/>
    <n v="2509.6"/>
    <x v="0"/>
    <s v="Único"/>
  </r>
  <r>
    <x v="2"/>
    <d v="2025-10-15T00:00:00"/>
    <x v="113"/>
    <d v="2025-10-15T00:00:00"/>
    <x v="159"/>
    <x v="9"/>
    <x v="479"/>
    <m/>
    <n v="-8.25"/>
    <m/>
    <n v="2551.62"/>
    <x v="0"/>
    <s v="Único"/>
  </r>
  <r>
    <x v="0"/>
    <d v="2025-10-14T00:00:00"/>
    <x v="114"/>
    <d v="2025-10-14T00:00:00"/>
    <x v="160"/>
    <x v="6"/>
    <x v="480"/>
    <m/>
    <n v="20"/>
    <m/>
    <n v="7178.07"/>
    <x v="1"/>
    <s v="Único"/>
  </r>
  <r>
    <x v="0"/>
    <d v="2025-10-14T00:00:00"/>
    <x v="114"/>
    <d v="2025-10-14T00:00:00"/>
    <x v="160"/>
    <x v="3"/>
    <x v="481"/>
    <m/>
    <n v="-2.79"/>
    <m/>
    <n v="7158.07"/>
    <x v="0"/>
    <s v="Único"/>
  </r>
  <r>
    <x v="0"/>
    <d v="2025-10-14T00:00:00"/>
    <x v="114"/>
    <d v="2025-10-14T00:00:00"/>
    <x v="160"/>
    <x v="6"/>
    <x v="482"/>
    <m/>
    <n v="-20"/>
    <m/>
    <n v="7160.86"/>
    <x v="0"/>
    <s v="Único"/>
  </r>
  <r>
    <x v="0"/>
    <d v="2025-10-14T00:00:00"/>
    <x v="114"/>
    <d v="2025-10-14T00:00:00"/>
    <x v="160"/>
    <x v="1"/>
    <x v="483"/>
    <m/>
    <n v="-0.49"/>
    <m/>
    <n v="7180.86"/>
    <x v="0"/>
    <s v="Único"/>
  </r>
  <r>
    <x v="2"/>
    <d v="2025-10-14T00:00:00"/>
    <x v="114"/>
    <d v="2025-10-14T00:00:00"/>
    <x v="160"/>
    <x v="1"/>
    <x v="484"/>
    <m/>
    <n v="-8.76"/>
    <m/>
    <n v="2559.87"/>
    <x v="0"/>
    <s v="Único"/>
  </r>
  <r>
    <x v="2"/>
    <d v="2025-10-13T00:00:00"/>
    <x v="115"/>
    <d v="2025-10-13T00:00:00"/>
    <x v="161"/>
    <x v="2"/>
    <x v="485"/>
    <m/>
    <n v="-6"/>
    <m/>
    <n v="2573.83"/>
    <x v="0"/>
    <s v="Único"/>
  </r>
  <r>
    <x v="1"/>
    <d v="2025-10-13T00:00:00"/>
    <x v="115"/>
    <d v="2025-10-13T00:00:00"/>
    <x v="161"/>
    <x v="1"/>
    <x v="486"/>
    <m/>
    <n v="-6.71"/>
    <m/>
    <n v="1953.2"/>
    <x v="0"/>
    <s v="Único"/>
  </r>
  <r>
    <x v="1"/>
    <d v="2025-10-13T00:00:00"/>
    <x v="115"/>
    <d v="2025-10-13T00:00:00"/>
    <x v="161"/>
    <x v="2"/>
    <x v="487"/>
    <m/>
    <n v="-8.5"/>
    <m/>
    <n v="1959.91"/>
    <x v="0"/>
    <s v="Único"/>
  </r>
  <r>
    <x v="1"/>
    <d v="2025-10-13T00:00:00"/>
    <x v="115"/>
    <d v="2025-10-13T00:00:00"/>
    <x v="161"/>
    <x v="1"/>
    <x v="488"/>
    <m/>
    <n v="-3.99"/>
    <m/>
    <n v="1968.41"/>
    <x v="0"/>
    <s v="Único"/>
  </r>
  <r>
    <x v="1"/>
    <d v="2025-10-13T00:00:00"/>
    <x v="115"/>
    <d v="2025-10-13T00:00:00"/>
    <x v="161"/>
    <x v="1"/>
    <x v="489"/>
    <m/>
    <n v="-43"/>
    <m/>
    <n v="1972.4"/>
    <x v="0"/>
    <s v="Único"/>
  </r>
  <r>
    <x v="2"/>
    <d v="2025-10-13T00:00:00"/>
    <x v="115"/>
    <d v="2025-10-13T00:00:00"/>
    <x v="161"/>
    <x v="1"/>
    <x v="490"/>
    <m/>
    <n v="-5.2"/>
    <m/>
    <n v="2568.63"/>
    <x v="0"/>
    <s v="Único"/>
  </r>
  <r>
    <x v="2"/>
    <d v="2025-10-13T00:00:00"/>
    <x v="115"/>
    <d v="2025-10-13T00:00:00"/>
    <x v="161"/>
    <x v="18"/>
    <x v="491"/>
    <m/>
    <n v="-1.8"/>
    <m/>
    <n v="2588.5300000000002"/>
    <x v="0"/>
    <s v="Único"/>
  </r>
  <r>
    <x v="2"/>
    <d v="2025-10-13T00:00:00"/>
    <x v="115"/>
    <d v="2025-10-13T00:00:00"/>
    <x v="161"/>
    <x v="1"/>
    <x v="492"/>
    <m/>
    <n v="-4.5"/>
    <m/>
    <n v="2579.83"/>
    <x v="0"/>
    <s v="Único"/>
  </r>
  <r>
    <x v="2"/>
    <d v="2025-10-13T00:00:00"/>
    <x v="115"/>
    <d v="2025-10-13T00:00:00"/>
    <x v="161"/>
    <x v="1"/>
    <x v="493"/>
    <m/>
    <n v="-4.2"/>
    <m/>
    <n v="2584.33"/>
    <x v="0"/>
    <s v="Único"/>
  </r>
  <r>
    <x v="1"/>
    <d v="2025-10-14T00:00:00"/>
    <x v="114"/>
    <d v="2025-10-13T00:00:00"/>
    <x v="161"/>
    <x v="1"/>
    <x v="494"/>
    <m/>
    <n v="8"/>
    <m/>
    <n v="1961.2"/>
    <x v="1"/>
    <s v="Único"/>
  </r>
  <r>
    <x v="1"/>
    <d v="2025-10-13T00:00:00"/>
    <x v="115"/>
    <d v="2025-12-10T00:00:00"/>
    <x v="162"/>
    <x v="3"/>
    <x v="495"/>
    <m/>
    <n v="-5.99"/>
    <m/>
    <n v="2015.4"/>
    <x v="0"/>
    <s v="Único"/>
  </r>
  <r>
    <x v="1"/>
    <d v="2025-10-13T00:00:00"/>
    <x v="115"/>
    <d v="2025-11-10T00:00:00"/>
    <x v="163"/>
    <x v="3"/>
    <x v="496"/>
    <m/>
    <n v="-35.83"/>
    <m/>
    <n v="2021.39"/>
    <x v="0"/>
    <s v="Único"/>
  </r>
  <r>
    <x v="1"/>
    <d v="2025-10-13T00:00:00"/>
    <x v="115"/>
    <d v="2025-11-10T00:00:00"/>
    <x v="163"/>
    <x v="3"/>
    <x v="497"/>
    <m/>
    <n v="-102.91"/>
    <m/>
    <n v="2057.2199999999998"/>
    <x v="0"/>
    <s v="Único"/>
  </r>
  <r>
    <x v="0"/>
    <d v="2025-10-13T00:00:00"/>
    <x v="115"/>
    <d v="2025-11-10T00:00:00"/>
    <x v="163"/>
    <x v="18"/>
    <x v="498"/>
    <m/>
    <n v="-1.3"/>
    <m/>
    <n v="7181.35"/>
    <x v="0"/>
    <s v="Único"/>
  </r>
  <r>
    <x v="2"/>
    <d v="2025-10-13T00:00:00"/>
    <x v="115"/>
    <d v="2025-11-10T00:00:00"/>
    <x v="163"/>
    <x v="3"/>
    <x v="499"/>
    <m/>
    <n v="-35.58"/>
    <m/>
    <n v="2590.33"/>
    <x v="0"/>
    <s v="Único"/>
  </r>
  <r>
    <x v="0"/>
    <d v="2025-10-10T00:00:00"/>
    <x v="116"/>
    <d v="2025-10-10T00:00:00"/>
    <x v="164"/>
    <x v="1"/>
    <x v="500"/>
    <m/>
    <n v="-3"/>
    <m/>
    <n v="7182.65"/>
    <x v="0"/>
    <s v="Único"/>
  </r>
  <r>
    <x v="2"/>
    <d v="2025-10-10T00:00:00"/>
    <x v="116"/>
    <d v="2025-10-10T00:00:00"/>
    <x v="164"/>
    <x v="1"/>
    <x v="501"/>
    <m/>
    <n v="-2.85"/>
    <m/>
    <n v="2625.91"/>
    <x v="0"/>
    <s v="Único"/>
  </r>
  <r>
    <x v="1"/>
    <d v="2025-09-10T00:00:00"/>
    <x v="117"/>
    <d v="2025-09-10T00:00:00"/>
    <x v="165"/>
    <x v="3"/>
    <x v="502"/>
    <m/>
    <n v="-2.19"/>
    <m/>
    <n v="2160.13"/>
    <x v="0"/>
    <s v="Único"/>
  </r>
  <r>
    <x v="2"/>
    <d v="2025-09-10T00:00:00"/>
    <x v="117"/>
    <d v="2025-09-10T00:00:00"/>
    <x v="165"/>
    <x v="1"/>
    <x v="503"/>
    <m/>
    <n v="-4.88"/>
    <m/>
    <n v="2628.76"/>
    <x v="0"/>
    <s v="Único"/>
  </r>
  <r>
    <x v="2"/>
    <d v="2025-09-10T00:00:00"/>
    <x v="117"/>
    <d v="2025-09-10T00:00:00"/>
    <x v="165"/>
    <x v="2"/>
    <x v="504"/>
    <m/>
    <n v="-16.989999999999998"/>
    <m/>
    <n v="2633.64"/>
    <x v="0"/>
    <s v="Único"/>
  </r>
  <r>
    <x v="2"/>
    <d v="2025-09-10T00:00:00"/>
    <x v="117"/>
    <d v="2025-09-10T00:00:00"/>
    <x v="165"/>
    <x v="1"/>
    <x v="505"/>
    <m/>
    <n v="-10.25"/>
    <m/>
    <n v="2650.63"/>
    <x v="0"/>
    <s v="Único"/>
  </r>
  <r>
    <x v="1"/>
    <d v="2025-08-10T00:00:00"/>
    <x v="118"/>
    <d v="2025-08-10T00:00:00"/>
    <x v="166"/>
    <x v="1"/>
    <x v="506"/>
    <m/>
    <n v="-43"/>
    <m/>
    <n v="2162.3200000000002"/>
    <x v="0"/>
    <s v="Único"/>
  </r>
  <r>
    <x v="2"/>
    <d v="2025-08-10T00:00:00"/>
    <x v="118"/>
    <d v="2025-08-10T00:00:00"/>
    <x v="166"/>
    <x v="6"/>
    <x v="507"/>
    <m/>
    <n v="-3101"/>
    <m/>
    <n v="2660.88"/>
    <x v="0"/>
    <s v="Único"/>
  </r>
  <r>
    <x v="2"/>
    <d v="2025-08-10T00:00:00"/>
    <x v="118"/>
    <d v="2025-08-10T00:00:00"/>
    <x v="166"/>
    <x v="6"/>
    <x v="508"/>
    <m/>
    <n v="3100"/>
    <m/>
    <n v="5761.88"/>
    <x v="1"/>
    <s v="Único"/>
  </r>
  <r>
    <x v="2"/>
    <d v="2025-08-10T00:00:00"/>
    <x v="118"/>
    <d v="2025-08-10T00:00:00"/>
    <x v="166"/>
    <x v="6"/>
    <x v="509"/>
    <m/>
    <n v="-83"/>
    <m/>
    <n v="2661.88"/>
    <x v="0"/>
    <s v="Único"/>
  </r>
  <r>
    <x v="2"/>
    <d v="2025-08-10T00:00:00"/>
    <x v="118"/>
    <d v="2025-08-10T00:00:00"/>
    <x v="166"/>
    <x v="7"/>
    <x v="509"/>
    <m/>
    <n v="-183"/>
    <m/>
    <n v="2744.88"/>
    <x v="0"/>
    <s v="Único"/>
  </r>
  <r>
    <x v="2"/>
    <d v="2025-08-10T00:00:00"/>
    <x v="118"/>
    <d v="2025-08-10T00:00:00"/>
    <x v="166"/>
    <x v="14"/>
    <x v="510"/>
    <m/>
    <n v="-12.38"/>
    <m/>
    <n v="2927.88"/>
    <x v="0"/>
    <s v="Único"/>
  </r>
  <r>
    <x v="1"/>
    <d v="2025-07-10T00:00:00"/>
    <x v="119"/>
    <d v="2025-07-10T00:00:00"/>
    <x v="167"/>
    <x v="3"/>
    <x v="511"/>
    <m/>
    <n v="-12.6"/>
    <m/>
    <n v="2205.3200000000002"/>
    <x v="0"/>
    <s v="Único"/>
  </r>
  <r>
    <x v="0"/>
    <d v="2025-07-10T00:00:00"/>
    <x v="119"/>
    <d v="2025-07-10T00:00:00"/>
    <x v="167"/>
    <x v="1"/>
    <x v="512"/>
    <m/>
    <n v="-1.4"/>
    <m/>
    <n v="7185.65"/>
    <x v="0"/>
    <s v="Único"/>
  </r>
  <r>
    <x v="0"/>
    <d v="2025-07-10T00:00:00"/>
    <x v="119"/>
    <d v="2025-07-10T00:00:00"/>
    <x v="167"/>
    <x v="1"/>
    <x v="513"/>
    <m/>
    <n v="-10.8"/>
    <m/>
    <n v="7187.05"/>
    <x v="0"/>
    <s v="Único"/>
  </r>
  <r>
    <x v="2"/>
    <d v="2025-07-10T00:00:00"/>
    <x v="119"/>
    <d v="2025-07-10T00:00:00"/>
    <x v="167"/>
    <x v="2"/>
    <x v="514"/>
    <m/>
    <n v="-10"/>
    <m/>
    <n v="2940.26"/>
    <x v="0"/>
    <s v="Único"/>
  </r>
  <r>
    <x v="2"/>
    <d v="2025-07-10T00:00:00"/>
    <x v="119"/>
    <d v="2025-07-10T00:00:00"/>
    <x v="167"/>
    <x v="2"/>
    <x v="515"/>
    <m/>
    <n v="-4.99"/>
    <m/>
    <n v="2950.26"/>
    <x v="0"/>
    <s v="Único"/>
  </r>
  <r>
    <x v="2"/>
    <d v="2025-07-10T00:00:00"/>
    <x v="119"/>
    <d v="2025-07-10T00:00:00"/>
    <x v="167"/>
    <x v="1"/>
    <x v="516"/>
    <m/>
    <n v="-2.7"/>
    <m/>
    <n v="2955.25"/>
    <x v="0"/>
    <s v="Único"/>
  </r>
  <r>
    <x v="1"/>
    <d v="2025-06-10T00:00:00"/>
    <x v="120"/>
    <d v="2025-06-10T00:00:00"/>
    <x v="168"/>
    <x v="1"/>
    <x v="517"/>
    <m/>
    <n v="43"/>
    <m/>
    <n v="2217.92"/>
    <x v="1"/>
    <s v="Único"/>
  </r>
  <r>
    <x v="1"/>
    <d v="2025-06-10T00:00:00"/>
    <x v="120"/>
    <d v="2025-06-10T00:00:00"/>
    <x v="168"/>
    <x v="2"/>
    <x v="518"/>
    <m/>
    <n v="-1.99"/>
    <m/>
    <n v="2174.92"/>
    <x v="0"/>
    <s v="Único"/>
  </r>
  <r>
    <x v="1"/>
    <d v="2025-06-10T00:00:00"/>
    <x v="120"/>
    <d v="2025-06-10T00:00:00"/>
    <x v="168"/>
    <x v="8"/>
    <x v="519"/>
    <m/>
    <n v="-50.82"/>
    <m/>
    <n v="2176.91"/>
    <x v="0"/>
    <s v="Único"/>
  </r>
  <r>
    <x v="0"/>
    <d v="2025-06-10T00:00:00"/>
    <x v="120"/>
    <d v="2025-06-10T00:00:00"/>
    <x v="168"/>
    <x v="3"/>
    <x v="520"/>
    <m/>
    <n v="-2.1"/>
    <m/>
    <n v="7197.85"/>
    <x v="0"/>
    <s v="Único"/>
  </r>
  <r>
    <x v="0"/>
    <d v="2025-06-10T00:00:00"/>
    <x v="120"/>
    <d v="2025-06-10T00:00:00"/>
    <x v="168"/>
    <x v="17"/>
    <x v="521"/>
    <m/>
    <n v="-250"/>
    <m/>
    <n v="7199.95"/>
    <x v="0"/>
    <s v="Único"/>
  </r>
  <r>
    <x v="0"/>
    <d v="2025-06-10T00:00:00"/>
    <x v="120"/>
    <d v="2025-06-10T00:00:00"/>
    <x v="168"/>
    <x v="9"/>
    <x v="522"/>
    <m/>
    <n v="-99"/>
    <m/>
    <n v="7449.95"/>
    <x v="0"/>
    <s v="Único"/>
  </r>
  <r>
    <x v="2"/>
    <d v="2025-06-10T00:00:00"/>
    <x v="120"/>
    <d v="2025-06-10T00:00:00"/>
    <x v="168"/>
    <x v="1"/>
    <x v="523"/>
    <m/>
    <n v="-3.38"/>
    <m/>
    <n v="2957.95"/>
    <x v="0"/>
    <s v="Único"/>
  </r>
  <r>
    <x v="1"/>
    <d v="2025-06-10T00:00:00"/>
    <x v="120"/>
    <d v="2025-04-10T00:00:00"/>
    <x v="169"/>
    <x v="2"/>
    <x v="524"/>
    <m/>
    <n v="-4.0599999999999996"/>
    <m/>
    <n v="2227.73"/>
    <x v="0"/>
    <s v="Único"/>
  </r>
  <r>
    <x v="0"/>
    <d v="2025-06-10T00:00:00"/>
    <x v="120"/>
    <d v="2025-04-10T00:00:00"/>
    <x v="169"/>
    <x v="2"/>
    <x v="525"/>
    <m/>
    <n v="-59"/>
    <m/>
    <n v="7548.95"/>
    <x v="0"/>
    <s v="Único"/>
  </r>
  <r>
    <x v="2"/>
    <d v="2025-06-10T00:00:00"/>
    <x v="120"/>
    <d v="2025-04-10T00:00:00"/>
    <x v="169"/>
    <x v="2"/>
    <x v="526"/>
    <m/>
    <n v="-17.46"/>
    <m/>
    <n v="2961.33"/>
    <x v="0"/>
    <s v="Único"/>
  </r>
  <r>
    <x v="1"/>
    <d v="2025-03-10T00:00:00"/>
    <x v="121"/>
    <d v="2025-03-10T00:00:00"/>
    <x v="170"/>
    <x v="3"/>
    <x v="527"/>
    <m/>
    <n v="-69.75"/>
    <m/>
    <n v="2231.79"/>
    <x v="0"/>
    <s v="Único"/>
  </r>
  <r>
    <x v="1"/>
    <d v="2025-03-10T00:00:00"/>
    <x v="121"/>
    <d v="2025-03-10T00:00:00"/>
    <x v="170"/>
    <x v="5"/>
    <x v="528"/>
    <m/>
    <n v="-32.700000000000003"/>
    <m/>
    <n v="2301.54"/>
    <x v="0"/>
    <s v="Único"/>
  </r>
  <r>
    <x v="0"/>
    <d v="2025-03-10T00:00:00"/>
    <x v="121"/>
    <d v="2025-03-10T00:00:00"/>
    <x v="170"/>
    <x v="1"/>
    <x v="529"/>
    <m/>
    <n v="-3.98"/>
    <m/>
    <n v="7607.95"/>
    <x v="0"/>
    <s v="Único"/>
  </r>
  <r>
    <x v="1"/>
    <d v="2025-02-10T00:00:00"/>
    <x v="122"/>
    <d v="2025-02-10T00:00:00"/>
    <x v="171"/>
    <x v="19"/>
    <x v="530"/>
    <m/>
    <n v="2000"/>
    <m/>
    <n v="2334.2399999999998"/>
    <x v="1"/>
    <s v="Único"/>
  </r>
  <r>
    <x v="0"/>
    <d v="2025-02-10T00:00:00"/>
    <x v="122"/>
    <d v="2025-02-10T00:00:00"/>
    <x v="171"/>
    <x v="1"/>
    <x v="531"/>
    <m/>
    <n v="-4.95"/>
    <m/>
    <n v="7611.93"/>
    <x v="0"/>
    <s v="Único"/>
  </r>
  <r>
    <x v="0"/>
    <d v="2025-02-10T00:00:00"/>
    <x v="122"/>
    <d v="2025-02-10T00:00:00"/>
    <x v="171"/>
    <x v="1"/>
    <x v="532"/>
    <m/>
    <n v="-4.5999999999999996"/>
    <m/>
    <n v="7616.88"/>
    <x v="0"/>
    <s v="Único"/>
  </r>
  <r>
    <x v="2"/>
    <d v="2025-02-10T00:00:00"/>
    <x v="122"/>
    <d v="2025-02-10T00:00:00"/>
    <x v="171"/>
    <x v="19"/>
    <x v="533"/>
    <m/>
    <n v="-2000"/>
    <m/>
    <n v="2978.79"/>
    <x v="0"/>
    <s v="Único"/>
  </r>
  <r>
    <x v="2"/>
    <d v="2025-02-10T00:00:00"/>
    <x v="122"/>
    <d v="2025-02-10T00:00:00"/>
    <x v="171"/>
    <x v="1"/>
    <x v="534"/>
    <m/>
    <n v="-29.13"/>
    <m/>
    <n v="4978.79"/>
    <x v="0"/>
    <s v="Único"/>
  </r>
  <r>
    <x v="2"/>
    <d v="2025-01-10T00:00:00"/>
    <x v="123"/>
    <d v="2025-01-10T00:00:00"/>
    <x v="172"/>
    <x v="1"/>
    <x v="535"/>
    <m/>
    <n v="-3.3"/>
    <m/>
    <n v="5026.92"/>
    <x v="0"/>
    <s v="Único"/>
  </r>
  <r>
    <x v="1"/>
    <d v="2025-01-10T00:00:00"/>
    <x v="123"/>
    <d v="2025-01-10T00:00:00"/>
    <x v="172"/>
    <x v="8"/>
    <x v="536"/>
    <m/>
    <n v="31.42"/>
    <m/>
    <n v="342.35"/>
    <x v="1"/>
    <s v="Único"/>
  </r>
  <r>
    <x v="1"/>
    <d v="2025-01-10T00:00:00"/>
    <x v="123"/>
    <d v="2025-01-10T00:00:00"/>
    <x v="172"/>
    <x v="9"/>
    <x v="537"/>
    <m/>
    <n v="-42.9"/>
    <m/>
    <n v="310.93"/>
    <x v="0"/>
    <s v="Único"/>
  </r>
  <r>
    <x v="1"/>
    <d v="2025-01-10T00:00:00"/>
    <x v="123"/>
    <d v="2025-01-10T00:00:00"/>
    <x v="172"/>
    <x v="14"/>
    <x v="538"/>
    <m/>
    <n v="-115.84"/>
    <m/>
    <n v="353.83"/>
    <x v="0"/>
    <s v="Único"/>
  </r>
  <r>
    <x v="1"/>
    <d v="2025-01-10T00:00:00"/>
    <x v="123"/>
    <d v="2025-01-10T00:00:00"/>
    <x v="172"/>
    <x v="2"/>
    <x v="21"/>
    <m/>
    <n v="-9.66"/>
    <m/>
    <n v="469.67"/>
    <x v="0"/>
    <s v="Único"/>
  </r>
  <r>
    <x v="0"/>
    <d v="2025-01-10T00:00:00"/>
    <x v="123"/>
    <d v="2025-01-10T00:00:00"/>
    <x v="172"/>
    <x v="2"/>
    <x v="539"/>
    <m/>
    <n v="-7.4"/>
    <m/>
    <n v="7621.48"/>
    <x v="0"/>
    <s v="Único"/>
  </r>
  <r>
    <x v="1"/>
    <d v="2025-01-10T00:00:00"/>
    <x v="123"/>
    <d v="2025-01-10T00:00:00"/>
    <x v="172"/>
    <x v="3"/>
    <x v="540"/>
    <m/>
    <n v="-8.11"/>
    <m/>
    <n v="334.24"/>
    <x v="0"/>
    <s v="Único"/>
  </r>
  <r>
    <x v="0"/>
    <d v="2025-01-10T00:00:00"/>
    <x v="123"/>
    <d v="2025-01-10T00:00:00"/>
    <x v="172"/>
    <x v="11"/>
    <x v="113"/>
    <m/>
    <n v="-936"/>
    <m/>
    <n v="7637.68"/>
    <x v="0"/>
    <s v="Único"/>
  </r>
  <r>
    <x v="2"/>
    <d v="2025-01-10T00:00:00"/>
    <x v="123"/>
    <d v="2025-01-10T00:00:00"/>
    <x v="172"/>
    <x v="22"/>
    <x v="541"/>
    <m/>
    <n v="-8"/>
    <m/>
    <n v="5018.92"/>
    <x v="0"/>
    <s v="Único"/>
  </r>
  <r>
    <x v="2"/>
    <d v="2025-01-10T00:00:00"/>
    <x v="123"/>
    <d v="2025-01-10T00:00:00"/>
    <x v="172"/>
    <x v="22"/>
    <x v="542"/>
    <m/>
    <n v="-11"/>
    <m/>
    <n v="5007.92"/>
    <x v="0"/>
    <s v="Único"/>
  </r>
  <r>
    <x v="2"/>
    <d v="2025-01-10T00:00:00"/>
    <x v="123"/>
    <d v="2025-01-10T00:00:00"/>
    <x v="172"/>
    <x v="22"/>
    <x v="543"/>
    <m/>
    <n v="-31.5"/>
    <m/>
    <n v="5030.22"/>
    <x v="0"/>
    <s v="Único"/>
  </r>
  <r>
    <x v="0"/>
    <d v="2025-01-10T00:00:00"/>
    <x v="123"/>
    <d v="2025-01-10T00:00:00"/>
    <x v="172"/>
    <x v="22"/>
    <x v="544"/>
    <m/>
    <n v="-8.8000000000000007"/>
    <m/>
    <n v="7628.88"/>
    <x v="0"/>
    <s v="Único"/>
  </r>
  <r>
    <x v="2"/>
    <d v="2025-01-10T00:00:00"/>
    <x v="123"/>
    <d v="2025-01-10T00:00:00"/>
    <x v="172"/>
    <x v="2"/>
    <x v="545"/>
    <m/>
    <n v="-32.9"/>
    <m/>
    <n v="5061.72"/>
    <x v="0"/>
    <s v="Único"/>
  </r>
  <r>
    <x v="1"/>
    <d v="2025-09-30T00:00:00"/>
    <x v="124"/>
    <d v="2025-09-30T00:00:00"/>
    <x v="173"/>
    <x v="22"/>
    <x v="546"/>
    <m/>
    <n v="-1.59"/>
    <m/>
    <n v="479.33"/>
    <x v="0"/>
    <s v="Único"/>
  </r>
  <r>
    <x v="1"/>
    <d v="2025-09-30T00:00:00"/>
    <x v="124"/>
    <d v="2025-09-30T00:00:00"/>
    <x v="173"/>
    <x v="5"/>
    <x v="547"/>
    <m/>
    <n v="-32.700000000000003"/>
    <m/>
    <n v="480.92"/>
    <x v="0"/>
    <s v="Único"/>
  </r>
  <r>
    <x v="0"/>
    <d v="2025-09-30T00:00:00"/>
    <x v="124"/>
    <d v="2025-09-30T00:00:00"/>
    <x v="173"/>
    <x v="22"/>
    <x v="548"/>
    <m/>
    <n v="-12"/>
    <m/>
    <n v="8573.68"/>
    <x v="0"/>
    <s v="Único"/>
  </r>
  <r>
    <x v="0"/>
    <d v="2025-09-30T00:00:00"/>
    <x v="124"/>
    <d v="2025-09-30T00:00:00"/>
    <x v="173"/>
    <x v="23"/>
    <x v="549"/>
    <m/>
    <n v="-6000"/>
    <m/>
    <n v="8585.68"/>
    <x v="0"/>
    <s v="Único"/>
  </r>
  <r>
    <x v="0"/>
    <d v="2025-09-30T00:00:00"/>
    <x v="124"/>
    <d v="2025-09-30T00:00:00"/>
    <x v="173"/>
    <x v="1"/>
    <x v="550"/>
    <m/>
    <n v="-3.4"/>
    <m/>
    <n v="14585.68"/>
    <x v="0"/>
    <s v="Único"/>
  </r>
  <r>
    <x v="2"/>
    <d v="2025-09-30T00:00:00"/>
    <x v="124"/>
    <d v="2025-09-30T00:00:00"/>
    <x v="173"/>
    <x v="12"/>
    <x v="551"/>
    <m/>
    <n v="2295.64"/>
    <m/>
    <n v="5094.62"/>
    <x v="1"/>
    <s v="Único"/>
  </r>
  <r>
    <x v="2"/>
    <d v="2025-09-30T00:00:00"/>
    <x v="124"/>
    <d v="2025-09-30T00:00:00"/>
    <x v="173"/>
    <x v="22"/>
    <x v="552"/>
    <m/>
    <n v="-13"/>
    <m/>
    <n v="2798.98"/>
    <x v="0"/>
    <s v="Único"/>
  </r>
  <r>
    <x v="2"/>
    <d v="2025-09-30T00:00:00"/>
    <x v="124"/>
    <d v="2025-09-30T00:00:00"/>
    <x v="173"/>
    <x v="22"/>
    <x v="553"/>
    <m/>
    <n v="-3.6"/>
    <m/>
    <n v="2811.98"/>
    <x v="0"/>
    <s v="Único"/>
  </r>
  <r>
    <x v="2"/>
    <d v="2025-09-30T00:00:00"/>
    <x v="124"/>
    <d v="2025-09-30T00:00:00"/>
    <x v="173"/>
    <x v="22"/>
    <x v="554"/>
    <m/>
    <n v="-26"/>
    <m/>
    <n v="2815.58"/>
    <x v="0"/>
    <s v="Único"/>
  </r>
  <r>
    <x v="2"/>
    <d v="2025-09-30T00:00:00"/>
    <x v="124"/>
    <d v="2025-09-30T00:00:00"/>
    <x v="173"/>
    <x v="22"/>
    <x v="555"/>
    <m/>
    <n v="-14.4"/>
    <m/>
    <n v="2841.58"/>
    <x v="0"/>
    <s v="Único"/>
  </r>
  <r>
    <x v="2"/>
    <d v="2025-09-30T00:00:00"/>
    <x v="124"/>
    <d v="2025-09-30T00:00:00"/>
    <x v="173"/>
    <x v="22"/>
    <x v="556"/>
    <m/>
    <n v="-26"/>
    <m/>
    <n v="2855.98"/>
    <x v="0"/>
    <s v="Único"/>
  </r>
  <r>
    <x v="2"/>
    <d v="2025-09-30T00:00:00"/>
    <x v="124"/>
    <d v="2025-09-30T00:00:00"/>
    <x v="173"/>
    <x v="22"/>
    <x v="557"/>
    <m/>
    <n v="-40"/>
    <m/>
    <n v="2881.98"/>
    <x v="0"/>
    <s v="Único"/>
  </r>
  <r>
    <x v="2"/>
    <d v="2025-09-30T00:00:00"/>
    <x v="124"/>
    <d v="2025-09-30T00:00:00"/>
    <x v="173"/>
    <x v="22"/>
    <x v="558"/>
    <m/>
    <n v="-14"/>
    <m/>
    <n v="2921.98"/>
    <x v="0"/>
    <s v="Único"/>
  </r>
  <r>
    <x v="2"/>
    <d v="2025-09-30T00:00:00"/>
    <x v="124"/>
    <d v="2025-09-30T00:00:00"/>
    <x v="173"/>
    <x v="22"/>
    <x v="559"/>
    <m/>
    <n v="-9.1999999999999993"/>
    <m/>
    <n v="2935.98"/>
    <x v="0"/>
    <s v="Único"/>
  </r>
  <r>
    <x v="2"/>
    <d v="2025-09-30T00:00:00"/>
    <x v="124"/>
    <d v="2025-09-30T00:00:00"/>
    <x v="173"/>
    <x v="22"/>
    <x v="560"/>
    <m/>
    <n v="-9.1999999999999993"/>
    <m/>
    <n v="2945.18"/>
    <x v="0"/>
    <s v="Único"/>
  </r>
  <r>
    <x v="2"/>
    <d v="2025-09-30T00:00:00"/>
    <x v="124"/>
    <d v="2025-09-30T00:00:00"/>
    <x v="173"/>
    <x v="22"/>
    <x v="561"/>
    <m/>
    <n v="-12.1"/>
    <m/>
    <n v="2954.38"/>
    <x v="0"/>
    <s v="Único"/>
  </r>
  <r>
    <x v="2"/>
    <d v="2025-09-30T00:00:00"/>
    <x v="124"/>
    <d v="2025-09-30T00:00:00"/>
    <x v="173"/>
    <x v="22"/>
    <x v="562"/>
    <m/>
    <n v="-12"/>
    <m/>
    <n v="2966.48"/>
    <x v="0"/>
    <s v="Único"/>
  </r>
  <r>
    <x v="2"/>
    <d v="2025-09-30T00:00:00"/>
    <x v="124"/>
    <d v="2025-09-30T00:00:00"/>
    <x v="173"/>
    <x v="22"/>
    <x v="563"/>
    <m/>
    <n v="-2.4"/>
    <m/>
    <n v="2978.48"/>
    <x v="0"/>
    <s v="Único"/>
  </r>
  <r>
    <x v="2"/>
    <d v="2025-09-30T00:00:00"/>
    <x v="124"/>
    <d v="2025-09-30T00:00:00"/>
    <x v="173"/>
    <x v="22"/>
    <x v="564"/>
    <m/>
    <n v="-1.1000000000000001"/>
    <m/>
    <n v="2980.88"/>
    <x v="0"/>
    <s v="Único"/>
  </r>
  <r>
    <x v="2"/>
    <d v="2025-09-30T00:00:00"/>
    <x v="124"/>
    <d v="2025-09-30T00:00:00"/>
    <x v="173"/>
    <x v="22"/>
    <x v="565"/>
    <m/>
    <n v="-6"/>
    <m/>
    <n v="2981.98"/>
    <x v="0"/>
    <s v="Único"/>
  </r>
  <r>
    <x v="2"/>
    <d v="2025-09-30T00:00:00"/>
    <x v="124"/>
    <d v="2025-09-30T00:00:00"/>
    <x v="173"/>
    <x v="24"/>
    <x v="566"/>
    <m/>
    <n v="-36"/>
    <m/>
    <n v="2987.98"/>
    <x v="0"/>
    <s v="Único"/>
  </r>
  <r>
    <x v="2"/>
    <d v="2025-09-30T00:00:00"/>
    <x v="124"/>
    <d v="2025-09-30T00:00:00"/>
    <x v="173"/>
    <x v="10"/>
    <x v="41"/>
    <m/>
    <n v="-400"/>
    <m/>
    <n v="3023.98"/>
    <x v="0"/>
    <s v="Único"/>
  </r>
  <r>
    <x v="1"/>
    <d v="2025-09-30T00:00:00"/>
    <x v="124"/>
    <d v="2025-09-29T00:00:00"/>
    <x v="174"/>
    <x v="13"/>
    <x v="42"/>
    <m/>
    <n v="-0.54"/>
    <m/>
    <n v="513.62"/>
    <x v="0"/>
    <s v="Único"/>
  </r>
  <r>
    <x v="1"/>
    <d v="2025-09-29T00:00:00"/>
    <x v="125"/>
    <d v="2025-09-29T00:00:00"/>
    <x v="174"/>
    <x v="9"/>
    <x v="567"/>
    <m/>
    <n v="-18.27"/>
    <m/>
    <n v="514.16"/>
    <x v="0"/>
    <s v="Único"/>
  </r>
  <r>
    <x v="1"/>
    <d v="2025-09-29T00:00:00"/>
    <x v="125"/>
    <d v="2025-09-29T00:00:00"/>
    <x v="174"/>
    <x v="5"/>
    <x v="568"/>
    <m/>
    <n v="-32.700000000000003"/>
    <m/>
    <n v="532.42999999999995"/>
    <x v="0"/>
    <s v="Único"/>
  </r>
  <r>
    <x v="0"/>
    <d v="2025-09-29T00:00:00"/>
    <x v="125"/>
    <d v="2025-09-29T00:00:00"/>
    <x v="174"/>
    <x v="22"/>
    <x v="569"/>
    <m/>
    <n v="-4.5"/>
    <m/>
    <n v="14589.08"/>
    <x v="0"/>
    <s v="Único"/>
  </r>
  <r>
    <x v="0"/>
    <d v="2025-09-29T00:00:00"/>
    <x v="125"/>
    <d v="2025-09-29T00:00:00"/>
    <x v="174"/>
    <x v="2"/>
    <x v="570"/>
    <m/>
    <n v="-27.98"/>
    <m/>
    <n v="14593.58"/>
    <x v="0"/>
    <s v="Único"/>
  </r>
  <r>
    <x v="0"/>
    <d v="2025-09-29T00:00:00"/>
    <x v="125"/>
    <d v="2025-09-29T00:00:00"/>
    <x v="174"/>
    <x v="22"/>
    <x v="571"/>
    <m/>
    <n v="-10.1"/>
    <m/>
    <n v="14621.56"/>
    <x v="0"/>
    <s v="Único"/>
  </r>
  <r>
    <x v="0"/>
    <d v="2025-09-29T00:00:00"/>
    <x v="125"/>
    <d v="2025-09-29T00:00:00"/>
    <x v="174"/>
    <x v="22"/>
    <x v="572"/>
    <m/>
    <n v="-32"/>
    <m/>
    <n v="14631.66"/>
    <x v="0"/>
    <s v="Único"/>
  </r>
  <r>
    <x v="0"/>
    <d v="2025-09-29T00:00:00"/>
    <x v="125"/>
    <d v="2025-09-29T00:00:00"/>
    <x v="174"/>
    <x v="22"/>
    <x v="573"/>
    <m/>
    <n v="-14"/>
    <m/>
    <n v="14663.66"/>
    <x v="0"/>
    <s v="Único"/>
  </r>
  <r>
    <x v="0"/>
    <d v="2025-09-29T00:00:00"/>
    <x v="125"/>
    <d v="2025-09-29T00:00:00"/>
    <x v="174"/>
    <x v="22"/>
    <x v="574"/>
    <m/>
    <n v="-34"/>
    <m/>
    <n v="14677.66"/>
    <x v="0"/>
    <s v="Único"/>
  </r>
  <r>
    <x v="0"/>
    <d v="2025-09-29T00:00:00"/>
    <x v="125"/>
    <d v="2025-09-29T00:00:00"/>
    <x v="174"/>
    <x v="22"/>
    <x v="575"/>
    <m/>
    <n v="-67"/>
    <m/>
    <n v="14711.66"/>
    <x v="0"/>
    <s v="Único"/>
  </r>
  <r>
    <x v="0"/>
    <d v="2025-09-29T00:00:00"/>
    <x v="125"/>
    <d v="2025-09-29T00:00:00"/>
    <x v="174"/>
    <x v="12"/>
    <x v="576"/>
    <m/>
    <n v="2349.9699999999998"/>
    <m/>
    <n v="14778.66"/>
    <x v="1"/>
    <s v="Único"/>
  </r>
  <r>
    <x v="2"/>
    <d v="2025-09-29T00:00:00"/>
    <x v="125"/>
    <d v="2025-09-29T00:00:00"/>
    <x v="174"/>
    <x v="22"/>
    <x v="577"/>
    <m/>
    <n v="-32"/>
    <m/>
    <n v="3423.98"/>
    <x v="0"/>
    <s v="Único"/>
  </r>
  <r>
    <x v="2"/>
    <d v="2025-09-29T00:00:00"/>
    <x v="125"/>
    <d v="2025-09-29T00:00:00"/>
    <x v="174"/>
    <x v="22"/>
    <x v="578"/>
    <m/>
    <n v="-2"/>
    <m/>
    <n v="3455.98"/>
    <x v="0"/>
    <s v="Único"/>
  </r>
  <r>
    <x v="2"/>
    <d v="2025-09-29T00:00:00"/>
    <x v="125"/>
    <d v="2025-09-29T00:00:00"/>
    <x v="174"/>
    <x v="22"/>
    <x v="579"/>
    <m/>
    <n v="-20.8"/>
    <m/>
    <n v="3457.98"/>
    <x v="0"/>
    <s v="Único"/>
  </r>
  <r>
    <x v="2"/>
    <d v="2025-09-29T00:00:00"/>
    <x v="125"/>
    <d v="2025-09-29T00:00:00"/>
    <x v="174"/>
    <x v="22"/>
    <x v="580"/>
    <m/>
    <n v="-25.85"/>
    <m/>
    <n v="3478.78"/>
    <x v="0"/>
    <s v="Único"/>
  </r>
  <r>
    <x v="2"/>
    <d v="2025-09-29T00:00:00"/>
    <x v="125"/>
    <d v="2025-09-29T00:00:00"/>
    <x v="174"/>
    <x v="22"/>
    <x v="581"/>
    <m/>
    <n v="-25.2"/>
    <m/>
    <n v="3504.63"/>
    <x v="0"/>
    <s v="Único"/>
  </r>
  <r>
    <x v="2"/>
    <d v="2025-09-29T00:00:00"/>
    <x v="125"/>
    <d v="2025-09-29T00:00:00"/>
    <x v="174"/>
    <x v="22"/>
    <x v="582"/>
    <m/>
    <n v="-19.600000000000001"/>
    <m/>
    <n v="3529.83"/>
    <x v="0"/>
    <s v="Único"/>
  </r>
  <r>
    <x v="2"/>
    <d v="2025-09-29T00:00:00"/>
    <x v="125"/>
    <d v="2025-09-29T00:00:00"/>
    <x v="174"/>
    <x v="22"/>
    <x v="583"/>
    <m/>
    <n v="-7.5"/>
    <m/>
    <n v="3549.43"/>
    <x v="0"/>
    <s v="Único"/>
  </r>
  <r>
    <x v="2"/>
    <d v="2025-09-29T00:00:00"/>
    <x v="125"/>
    <d v="2025-09-29T00:00:00"/>
    <x v="174"/>
    <x v="22"/>
    <x v="584"/>
    <m/>
    <n v="-1.1000000000000001"/>
    <m/>
    <n v="3556.93"/>
    <x v="0"/>
    <s v="Único"/>
  </r>
  <r>
    <x v="2"/>
    <d v="2025-09-29T00:00:00"/>
    <x v="125"/>
    <d v="2025-09-29T00:00:00"/>
    <x v="174"/>
    <x v="22"/>
    <x v="585"/>
    <m/>
    <n v="-31"/>
    <m/>
    <n v="3558.03"/>
    <x v="0"/>
    <s v="Único"/>
  </r>
  <r>
    <x v="2"/>
    <d v="2025-09-29T00:00:00"/>
    <x v="125"/>
    <d v="2025-09-29T00:00:00"/>
    <x v="174"/>
    <x v="22"/>
    <x v="584"/>
    <m/>
    <n v="-9.4"/>
    <m/>
    <n v="3589.03"/>
    <x v="0"/>
    <s v="Único"/>
  </r>
  <r>
    <x v="2"/>
    <d v="2025-09-29T00:00:00"/>
    <x v="125"/>
    <d v="2025-09-29T00:00:00"/>
    <x v="174"/>
    <x v="6"/>
    <x v="586"/>
    <m/>
    <n v="-130"/>
    <m/>
    <n v="3598.43"/>
    <x v="0"/>
    <s v="Único"/>
  </r>
  <r>
    <x v="1"/>
    <d v="2025-09-29T00:00:00"/>
    <x v="125"/>
    <d v="2025-09-27T00:00:00"/>
    <x v="175"/>
    <x v="3"/>
    <x v="587"/>
    <m/>
    <n v="-26.88"/>
    <m/>
    <n v="565.13"/>
    <x v="0"/>
    <s v="Único"/>
  </r>
  <r>
    <x v="1"/>
    <d v="2025-09-29T00:00:00"/>
    <x v="125"/>
    <d v="2025-09-27T00:00:00"/>
    <x v="175"/>
    <x v="3"/>
    <x v="588"/>
    <m/>
    <n v="-42.59"/>
    <m/>
    <n v="592.01"/>
    <x v="0"/>
    <s v="Único"/>
  </r>
  <r>
    <x v="1"/>
    <d v="2025-09-26T00:00:00"/>
    <x v="126"/>
    <d v="2025-09-26T00:00:00"/>
    <x v="176"/>
    <x v="15"/>
    <x v="44"/>
    <m/>
    <n v="16"/>
    <m/>
    <n v="634.6"/>
    <x v="1"/>
    <s v="Único"/>
  </r>
  <r>
    <x v="2"/>
    <d v="2025-09-26T00:00:00"/>
    <x v="126"/>
    <d v="2025-09-26T00:00:00"/>
    <x v="176"/>
    <x v="22"/>
    <x v="589"/>
    <m/>
    <n v="-12.25"/>
    <m/>
    <n v="3728.43"/>
    <x v="0"/>
    <s v="Único"/>
  </r>
  <r>
    <x v="2"/>
    <d v="2025-09-26T00:00:00"/>
    <x v="126"/>
    <d v="2025-09-26T00:00:00"/>
    <x v="176"/>
    <x v="22"/>
    <x v="590"/>
    <m/>
    <n v="-28.2"/>
    <m/>
    <n v="3740.68"/>
    <x v="0"/>
    <s v="Único"/>
  </r>
  <r>
    <x v="1"/>
    <d v="2025-09-25T00:00:00"/>
    <x v="127"/>
    <d v="2025-09-25T00:00:00"/>
    <x v="177"/>
    <x v="3"/>
    <x v="591"/>
    <m/>
    <n v="-3.89"/>
    <m/>
    <n v="618.6"/>
    <x v="0"/>
    <s v="Único"/>
  </r>
  <r>
    <x v="0"/>
    <d v="2025-09-25T00:00:00"/>
    <x v="127"/>
    <d v="2025-09-25T00:00:00"/>
    <x v="177"/>
    <x v="2"/>
    <x v="592"/>
    <m/>
    <n v="-8.0399999999999991"/>
    <m/>
    <n v="12428.69"/>
    <x v="0"/>
    <s v="Único"/>
  </r>
  <r>
    <x v="0"/>
    <d v="2025-09-25T00:00:00"/>
    <x v="127"/>
    <d v="2025-09-25T00:00:00"/>
    <x v="177"/>
    <x v="1"/>
    <x v="593"/>
    <m/>
    <n v="-2.79"/>
    <m/>
    <n v="12436.73"/>
    <x v="0"/>
    <s v="Único"/>
  </r>
  <r>
    <x v="0"/>
    <d v="2025-09-25T00:00:00"/>
    <x v="127"/>
    <d v="2025-09-25T00:00:00"/>
    <x v="177"/>
    <x v="2"/>
    <x v="594"/>
    <m/>
    <n v="-6"/>
    <m/>
    <n v="12439.52"/>
    <x v="0"/>
    <s v="Único"/>
  </r>
  <r>
    <x v="0"/>
    <d v="2025-09-25T00:00:00"/>
    <x v="127"/>
    <d v="2025-09-25T00:00:00"/>
    <x v="177"/>
    <x v="1"/>
    <x v="595"/>
    <m/>
    <n v="-3.4"/>
    <m/>
    <n v="12445.52"/>
    <x v="0"/>
    <s v="Único"/>
  </r>
  <r>
    <x v="2"/>
    <d v="2025-09-25T00:00:00"/>
    <x v="127"/>
    <d v="2025-09-25T00:00:00"/>
    <x v="177"/>
    <x v="1"/>
    <x v="596"/>
    <m/>
    <n v="-10.73"/>
    <m/>
    <n v="3768.88"/>
    <x v="0"/>
    <s v="Único"/>
  </r>
  <r>
    <x v="0"/>
    <d v="2025-09-24T00:00:00"/>
    <x v="128"/>
    <d v="2025-09-24T00:00:00"/>
    <x v="178"/>
    <x v="6"/>
    <x v="432"/>
    <m/>
    <n v="-20"/>
    <m/>
    <n v="12448.92"/>
    <x v="0"/>
    <s v="Único"/>
  </r>
  <r>
    <x v="0"/>
    <d v="2025-09-24T00:00:00"/>
    <x v="128"/>
    <d v="2025-09-24T00:00:00"/>
    <x v="178"/>
    <x v="1"/>
    <x v="597"/>
    <m/>
    <n v="-2.79"/>
    <m/>
    <n v="12468.92"/>
    <x v="0"/>
    <s v="Único"/>
  </r>
  <r>
    <x v="0"/>
    <d v="2025-09-24T00:00:00"/>
    <x v="128"/>
    <d v="2025-09-24T00:00:00"/>
    <x v="178"/>
    <x v="1"/>
    <x v="598"/>
    <m/>
    <n v="-300"/>
    <m/>
    <n v="12471.71"/>
    <x v="0"/>
    <s v="Único"/>
  </r>
  <r>
    <x v="2"/>
    <d v="2025-09-24T00:00:00"/>
    <x v="128"/>
    <d v="2025-09-24T00:00:00"/>
    <x v="178"/>
    <x v="1"/>
    <x v="599"/>
    <m/>
    <n v="-300"/>
    <m/>
    <n v="3779.61"/>
    <x v="0"/>
    <s v="Único"/>
  </r>
  <r>
    <x v="2"/>
    <d v="2025-09-24T00:00:00"/>
    <x v="128"/>
    <d v="2025-09-24T00:00:00"/>
    <x v="178"/>
    <x v="10"/>
    <x v="67"/>
    <m/>
    <n v="-300"/>
    <m/>
    <n v="4079.61"/>
    <x v="0"/>
    <s v="Único"/>
  </r>
  <r>
    <x v="1"/>
    <d v="2025-09-23T00:00:00"/>
    <x v="129"/>
    <d v="2025-09-23T00:00:00"/>
    <x v="179"/>
    <x v="3"/>
    <x v="600"/>
    <m/>
    <n v="-2.56"/>
    <m/>
    <n v="622.49"/>
    <x v="0"/>
    <s v="Único"/>
  </r>
  <r>
    <x v="0"/>
    <d v="2025-09-23T00:00:00"/>
    <x v="129"/>
    <d v="2025-09-23T00:00:00"/>
    <x v="179"/>
    <x v="2"/>
    <x v="601"/>
    <m/>
    <n v="-21"/>
    <m/>
    <n v="12774.61"/>
    <x v="0"/>
    <s v="Único"/>
  </r>
  <r>
    <x v="1"/>
    <d v="2025-09-23T00:00:00"/>
    <x v="129"/>
    <d v="2025-09-23T00:00:00"/>
    <x v="179"/>
    <x v="8"/>
    <x v="602"/>
    <m/>
    <n v="-145.72"/>
    <m/>
    <n v="697.57"/>
    <x v="0"/>
    <s v="Único"/>
  </r>
  <r>
    <x v="0"/>
    <d v="2025-09-23T00:00:00"/>
    <x v="129"/>
    <d v="2025-09-23T00:00:00"/>
    <x v="179"/>
    <x v="1"/>
    <x v="603"/>
    <m/>
    <n v="-2.9"/>
    <m/>
    <n v="12771.71"/>
    <x v="0"/>
    <s v="Único"/>
  </r>
  <r>
    <x v="2"/>
    <d v="2025-09-23T00:00:00"/>
    <x v="129"/>
    <d v="2025-09-23T00:00:00"/>
    <x v="179"/>
    <x v="1"/>
    <x v="604"/>
    <m/>
    <n v="-6.9"/>
    <m/>
    <n v="4390.87"/>
    <x v="0"/>
    <s v="Único"/>
  </r>
  <r>
    <x v="2"/>
    <d v="2025-09-23T00:00:00"/>
    <x v="129"/>
    <d v="2025-09-23T00:00:00"/>
    <x v="179"/>
    <x v="5"/>
    <x v="605"/>
    <m/>
    <n v="-11.26"/>
    <m/>
    <n v="4379.6099999999997"/>
    <x v="0"/>
    <s v="Único"/>
  </r>
  <r>
    <x v="1"/>
    <d v="2025-09-23T00:00:00"/>
    <x v="129"/>
    <d v="2025-09-23T00:00:00"/>
    <x v="179"/>
    <x v="8"/>
    <x v="606"/>
    <m/>
    <n v="-72.52"/>
    <m/>
    <n v="625.04999999999995"/>
    <x v="0"/>
    <s v="Único"/>
  </r>
  <r>
    <x v="1"/>
    <d v="2025-09-22T00:00:00"/>
    <x v="130"/>
    <d v="2025-09-22T00:00:00"/>
    <x v="180"/>
    <x v="3"/>
    <x v="607"/>
    <m/>
    <n v="-14.49"/>
    <m/>
    <n v="843.29"/>
    <x v="0"/>
    <s v="Único"/>
  </r>
  <r>
    <x v="0"/>
    <d v="2025-09-22T00:00:00"/>
    <x v="130"/>
    <d v="2025-09-22T00:00:00"/>
    <x v="180"/>
    <x v="17"/>
    <x v="608"/>
    <m/>
    <n v="-250"/>
    <m/>
    <n v="12795.61"/>
    <x v="0"/>
    <s v="Único"/>
  </r>
  <r>
    <x v="1"/>
    <d v="2025-09-22T00:00:00"/>
    <x v="130"/>
    <d v="2025-09-21T00:00:00"/>
    <x v="181"/>
    <x v="3"/>
    <x v="609"/>
    <m/>
    <n v="-2.95"/>
    <m/>
    <n v="857.78"/>
    <x v="0"/>
    <s v="Único"/>
  </r>
  <r>
    <x v="0"/>
    <d v="2025-09-22T00:00:00"/>
    <x v="130"/>
    <d v="2025-09-21T00:00:00"/>
    <x v="181"/>
    <x v="18"/>
    <x v="610"/>
    <m/>
    <n v="-3.9"/>
    <m/>
    <n v="13045.61"/>
    <x v="0"/>
    <s v="Único"/>
  </r>
  <r>
    <x v="1"/>
    <d v="2025-09-22T00:00:00"/>
    <x v="130"/>
    <d v="2025-09-21T00:00:00"/>
    <x v="181"/>
    <x v="2"/>
    <x v="611"/>
    <m/>
    <n v="-66.95"/>
    <m/>
    <n v="860.73"/>
    <x v="0"/>
    <s v="Único"/>
  </r>
  <r>
    <x v="0"/>
    <d v="2025-09-22T00:00:00"/>
    <x v="130"/>
    <d v="2025-09-21T00:00:00"/>
    <x v="181"/>
    <x v="6"/>
    <x v="612"/>
    <m/>
    <n v="20.27"/>
    <m/>
    <n v="13045.61"/>
    <x v="1"/>
    <s v="Único"/>
  </r>
  <r>
    <x v="0"/>
    <d v="2025-09-22T00:00:00"/>
    <x v="130"/>
    <d v="2025-09-21T00:00:00"/>
    <x v="181"/>
    <x v="6"/>
    <x v="613"/>
    <m/>
    <n v="-20.27"/>
    <m/>
    <n v="13025.34"/>
    <x v="0"/>
    <s v="Único"/>
  </r>
  <r>
    <x v="1"/>
    <d v="2025-09-22T00:00:00"/>
    <x v="130"/>
    <d v="2025-09-21T00:00:00"/>
    <x v="181"/>
    <x v="6"/>
    <x v="614"/>
    <m/>
    <n v="11.95"/>
    <m/>
    <n v="927.68"/>
    <x v="1"/>
    <s v="Único"/>
  </r>
  <r>
    <x v="2"/>
    <d v="2025-09-22T00:00:00"/>
    <x v="130"/>
    <d v="2025-09-21T00:00:00"/>
    <x v="181"/>
    <x v="3"/>
    <x v="615"/>
    <m/>
    <n v="-7.76"/>
    <m/>
    <n v="4397.7700000000004"/>
    <x v="0"/>
    <s v="Único"/>
  </r>
  <r>
    <x v="1"/>
    <d v="2025-09-22T00:00:00"/>
    <x v="130"/>
    <d v="2025-09-20T00:00:00"/>
    <x v="182"/>
    <x v="3"/>
    <x v="616"/>
    <m/>
    <n v="-135.5"/>
    <m/>
    <n v="915.73"/>
    <x v="0"/>
    <s v="Único"/>
  </r>
  <r>
    <x v="2"/>
    <d v="2025-09-22T00:00:00"/>
    <x v="130"/>
    <d v="2025-09-20T00:00:00"/>
    <x v="182"/>
    <x v="1"/>
    <x v="617"/>
    <m/>
    <n v="-24.3"/>
    <m/>
    <n v="4405.53"/>
    <x v="0"/>
    <s v="Único"/>
  </r>
  <r>
    <x v="2"/>
    <d v="2025-09-22T00:00:00"/>
    <x v="130"/>
    <d v="2025-09-20T00:00:00"/>
    <x v="182"/>
    <x v="1"/>
    <x v="618"/>
    <m/>
    <n v="-4.5999999999999996"/>
    <m/>
    <n v="4429.83"/>
    <x v="0"/>
    <s v="Único"/>
  </r>
  <r>
    <x v="2"/>
    <d v="2025-09-22T00:00:00"/>
    <x v="130"/>
    <d v="2025-09-20T00:00:00"/>
    <x v="182"/>
    <x v="18"/>
    <x v="619"/>
    <m/>
    <n v="-2"/>
    <m/>
    <n v="4434.43"/>
    <x v="0"/>
    <s v="Único"/>
  </r>
  <r>
    <x v="2"/>
    <d v="2025-09-22T00:00:00"/>
    <x v="130"/>
    <d v="2025-09-20T00:00:00"/>
    <x v="182"/>
    <x v="18"/>
    <x v="620"/>
    <m/>
    <n v="7.95"/>
    <m/>
    <n v="4436.43"/>
    <x v="1"/>
    <s v="Único"/>
  </r>
  <r>
    <x v="0"/>
    <d v="2025-09-19T00:00:00"/>
    <x v="131"/>
    <d v="2025-09-19T00:00:00"/>
    <x v="183"/>
    <x v="1"/>
    <x v="621"/>
    <m/>
    <n v="-1.8"/>
    <m/>
    <n v="13049.51"/>
    <x v="0"/>
    <s v="Único"/>
  </r>
  <r>
    <x v="0"/>
    <d v="2025-09-19T00:00:00"/>
    <x v="131"/>
    <d v="2025-09-19T00:00:00"/>
    <x v="183"/>
    <x v="1"/>
    <x v="622"/>
    <m/>
    <n v="-9.6"/>
    <m/>
    <n v="13051.31"/>
    <x v="0"/>
    <s v="Único"/>
  </r>
  <r>
    <x v="0"/>
    <d v="2025-09-19T00:00:00"/>
    <x v="131"/>
    <d v="2025-09-19T00:00:00"/>
    <x v="183"/>
    <x v="1"/>
    <x v="621"/>
    <m/>
    <n v="-4.9800000000000004"/>
    <m/>
    <n v="13060.91"/>
    <x v="0"/>
    <s v="Único"/>
  </r>
  <r>
    <x v="0"/>
    <d v="2025-09-19T00:00:00"/>
    <x v="131"/>
    <d v="2025-09-19T00:00:00"/>
    <x v="183"/>
    <x v="1"/>
    <x v="623"/>
    <m/>
    <n v="-3.4"/>
    <m/>
    <n v="13065.89"/>
    <x v="0"/>
    <s v="Único"/>
  </r>
  <r>
    <x v="2"/>
    <d v="2025-09-19T00:00:00"/>
    <x v="131"/>
    <d v="2025-09-19T00:00:00"/>
    <x v="183"/>
    <x v="1"/>
    <x v="624"/>
    <m/>
    <n v="-31"/>
    <m/>
    <n v="4428.4799999999996"/>
    <x v="0"/>
    <s v="Único"/>
  </r>
  <r>
    <x v="0"/>
    <d v="2025-09-18T00:00:00"/>
    <x v="132"/>
    <d v="2025-09-18T00:00:00"/>
    <x v="184"/>
    <x v="1"/>
    <x v="625"/>
    <m/>
    <n v="-5.7"/>
    <m/>
    <n v="13069.29"/>
    <x v="0"/>
    <s v="Único"/>
  </r>
  <r>
    <x v="0"/>
    <d v="2025-09-18T00:00:00"/>
    <x v="132"/>
    <d v="2025-09-18T00:00:00"/>
    <x v="184"/>
    <x v="1"/>
    <x v="625"/>
    <m/>
    <n v="-1.91"/>
    <m/>
    <n v="13074.99"/>
    <x v="0"/>
    <s v="Único"/>
  </r>
  <r>
    <x v="2"/>
    <d v="2025-09-18T00:00:00"/>
    <x v="132"/>
    <d v="2025-09-18T00:00:00"/>
    <x v="184"/>
    <x v="1"/>
    <x v="626"/>
    <m/>
    <n v="-1.98"/>
    <m/>
    <n v="4459.4799999999996"/>
    <x v="0"/>
    <s v="Único"/>
  </r>
  <r>
    <x v="2"/>
    <d v="2025-09-18T00:00:00"/>
    <x v="132"/>
    <d v="2025-09-18T00:00:00"/>
    <x v="184"/>
    <x v="2"/>
    <x v="627"/>
    <m/>
    <n v="-8.16"/>
    <m/>
    <n v="4461.46"/>
    <x v="0"/>
    <s v="Único"/>
  </r>
  <r>
    <x v="2"/>
    <d v="2025-09-18T00:00:00"/>
    <x v="132"/>
    <d v="2025-09-18T00:00:00"/>
    <x v="184"/>
    <x v="1"/>
    <x v="628"/>
    <m/>
    <n v="-23.8"/>
    <m/>
    <n v="4469.62"/>
    <x v="0"/>
    <s v="Único"/>
  </r>
  <r>
    <x v="1"/>
    <d v="2025-09-17T00:00:00"/>
    <x v="133"/>
    <d v="2025-09-17T00:00:00"/>
    <x v="185"/>
    <x v="3"/>
    <x v="629"/>
    <m/>
    <n v="-6.5"/>
    <m/>
    <n v="1051.23"/>
    <x v="0"/>
    <s v="Único"/>
  </r>
  <r>
    <x v="0"/>
    <d v="2025-09-17T00:00:00"/>
    <x v="133"/>
    <d v="2025-09-17T00:00:00"/>
    <x v="185"/>
    <x v="1"/>
    <x v="630"/>
    <m/>
    <n v="-2.79"/>
    <m/>
    <n v="13076.9"/>
    <x v="0"/>
    <s v="Único"/>
  </r>
  <r>
    <x v="1"/>
    <d v="2025-09-16T00:00:00"/>
    <x v="134"/>
    <d v="2025-09-16T00:00:00"/>
    <x v="186"/>
    <x v="3"/>
    <x v="631"/>
    <m/>
    <n v="-7.66"/>
    <m/>
    <n v="1057.73"/>
    <x v="0"/>
    <s v="Único"/>
  </r>
  <r>
    <x v="2"/>
    <d v="2025-09-16T00:00:00"/>
    <x v="134"/>
    <d v="2025-09-16T00:00:00"/>
    <x v="186"/>
    <x v="6"/>
    <x v="632"/>
    <m/>
    <n v="-29.12"/>
    <m/>
    <n v="4493.42"/>
    <x v="0"/>
    <s v="Único"/>
  </r>
  <r>
    <x v="2"/>
    <d v="2025-09-16T00:00:00"/>
    <x v="134"/>
    <d v="2025-09-16T00:00:00"/>
    <x v="186"/>
    <x v="1"/>
    <x v="633"/>
    <m/>
    <n v="-31.55"/>
    <m/>
    <n v="4706.82"/>
    <x v="0"/>
    <s v="Único"/>
  </r>
  <r>
    <x v="2"/>
    <d v="2025-09-16T00:00:00"/>
    <x v="134"/>
    <d v="2025-09-16T00:00:00"/>
    <x v="186"/>
    <x v="22"/>
    <x v="634"/>
    <m/>
    <n v="-26.4"/>
    <m/>
    <n v="4577.32"/>
    <x v="0"/>
    <s v="Único"/>
  </r>
  <r>
    <x v="2"/>
    <d v="2025-09-16T00:00:00"/>
    <x v="134"/>
    <d v="2025-09-16T00:00:00"/>
    <x v="186"/>
    <x v="2"/>
    <x v="635"/>
    <m/>
    <n v="-8"/>
    <m/>
    <n v="4569.32"/>
    <x v="0"/>
    <s v="Único"/>
  </r>
  <r>
    <x v="2"/>
    <d v="2025-09-16T00:00:00"/>
    <x v="134"/>
    <d v="2025-09-16T00:00:00"/>
    <x v="186"/>
    <x v="2"/>
    <x v="635"/>
    <m/>
    <n v="-9.15"/>
    <m/>
    <n v="4603.72"/>
    <x v="0"/>
    <s v="Único"/>
  </r>
  <r>
    <x v="2"/>
    <d v="2025-09-16T00:00:00"/>
    <x v="134"/>
    <d v="2025-09-16T00:00:00"/>
    <x v="186"/>
    <x v="6"/>
    <x v="636"/>
    <m/>
    <n v="-93.95"/>
    <m/>
    <n v="4612.87"/>
    <x v="0"/>
    <s v="Único"/>
  </r>
  <r>
    <x v="2"/>
    <d v="2025-09-16T00:00:00"/>
    <x v="134"/>
    <d v="2025-09-16T00:00:00"/>
    <x v="186"/>
    <x v="1"/>
    <x v="637"/>
    <m/>
    <n v="-46.78"/>
    <m/>
    <n v="4522.54"/>
    <x v="0"/>
    <s v="Único"/>
  </r>
  <r>
    <x v="2"/>
    <d v="2025-09-15T00:00:00"/>
    <x v="135"/>
    <d v="2025-09-15T00:00:00"/>
    <x v="187"/>
    <x v="1"/>
    <x v="638"/>
    <m/>
    <n v="-4.95"/>
    <m/>
    <n v="4754.07"/>
    <x v="0"/>
    <s v="Único"/>
  </r>
  <r>
    <x v="0"/>
    <d v="2025-09-15T00:00:00"/>
    <x v="135"/>
    <d v="2025-09-15T00:00:00"/>
    <x v="187"/>
    <x v="2"/>
    <x v="639"/>
    <m/>
    <n v="-24.9"/>
    <m/>
    <n v="13079.69"/>
    <x v="0"/>
    <s v="Único"/>
  </r>
  <r>
    <x v="2"/>
    <d v="2025-09-15T00:00:00"/>
    <x v="135"/>
    <d v="2025-09-15T00:00:00"/>
    <x v="187"/>
    <x v="22"/>
    <x v="640"/>
    <m/>
    <n v="-16.8"/>
    <m/>
    <n v="4759.0200000000004"/>
    <x v="0"/>
    <s v="Único"/>
  </r>
  <r>
    <x v="0"/>
    <d v="2025-09-15T00:00:00"/>
    <x v="135"/>
    <d v="2025-09-15T00:00:00"/>
    <x v="187"/>
    <x v="1"/>
    <x v="641"/>
    <m/>
    <n v="-9.48"/>
    <m/>
    <n v="13104.59"/>
    <x v="0"/>
    <s v="Único"/>
  </r>
  <r>
    <x v="0"/>
    <d v="2025-09-15T00:00:00"/>
    <x v="135"/>
    <d v="2025-09-15T00:00:00"/>
    <x v="187"/>
    <x v="6"/>
    <x v="432"/>
    <m/>
    <n v="-12"/>
    <m/>
    <n v="13114.07"/>
    <x v="0"/>
    <s v="Único"/>
  </r>
  <r>
    <x v="2"/>
    <d v="2025-09-15T00:00:00"/>
    <x v="135"/>
    <d v="2025-09-15T00:00:00"/>
    <x v="187"/>
    <x v="1"/>
    <x v="642"/>
    <m/>
    <n v="-15.7"/>
    <m/>
    <n v="4738.37"/>
    <x v="0"/>
    <s v="Único"/>
  </r>
  <r>
    <x v="1"/>
    <d v="2025-09-15T00:00:00"/>
    <x v="135"/>
    <d v="2025-09-15T00:00:00"/>
    <x v="187"/>
    <x v="9"/>
    <x v="643"/>
    <m/>
    <n v="-16.989999999999998"/>
    <m/>
    <n v="1065.3900000000001"/>
    <x v="0"/>
    <s v="Único"/>
  </r>
  <r>
    <x v="1"/>
    <d v="2025-09-15T00:00:00"/>
    <x v="135"/>
    <d v="2025-09-15T00:00:00"/>
    <x v="187"/>
    <x v="9"/>
    <x v="643"/>
    <m/>
    <n v="-2.99"/>
    <m/>
    <n v="1082.3800000000001"/>
    <x v="0"/>
    <s v="Único"/>
  </r>
  <r>
    <x v="2"/>
    <d v="2025-09-15T00:00:00"/>
    <x v="135"/>
    <d v="2025-09-15T00:00:00"/>
    <x v="187"/>
    <x v="9"/>
    <x v="644"/>
    <m/>
    <n v="-8.25"/>
    <m/>
    <n v="4775.82"/>
    <x v="0"/>
    <s v="Único"/>
  </r>
  <r>
    <x v="1"/>
    <d v="2025-09-15T00:00:00"/>
    <x v="135"/>
    <d v="2025-09-14T00:00:00"/>
    <x v="188"/>
    <x v="5"/>
    <x v="645"/>
    <m/>
    <n v="-7.3"/>
    <m/>
    <n v="1085.3699999999999"/>
    <x v="0"/>
    <s v="Único"/>
  </r>
  <r>
    <x v="2"/>
    <d v="2025-09-15T00:00:00"/>
    <x v="135"/>
    <d v="2025-09-14T00:00:00"/>
    <x v="188"/>
    <x v="1"/>
    <x v="646"/>
    <m/>
    <n v="-7.2"/>
    <m/>
    <n v="4784.07"/>
    <x v="0"/>
    <s v="Único"/>
  </r>
  <r>
    <x v="2"/>
    <d v="2025-09-15T00:00:00"/>
    <x v="135"/>
    <d v="2025-09-14T00:00:00"/>
    <x v="188"/>
    <x v="1"/>
    <x v="647"/>
    <m/>
    <n v="-21.1"/>
    <m/>
    <n v="4901.5"/>
    <x v="0"/>
    <s v="Único"/>
  </r>
  <r>
    <x v="2"/>
    <d v="2025-09-15T00:00:00"/>
    <x v="135"/>
    <d v="2025-09-14T00:00:00"/>
    <x v="188"/>
    <x v="2"/>
    <x v="648"/>
    <m/>
    <n v="-21.6"/>
    <m/>
    <n v="4849.92"/>
    <x v="0"/>
    <s v="Único"/>
  </r>
  <r>
    <x v="2"/>
    <d v="2025-09-15T00:00:00"/>
    <x v="135"/>
    <d v="2025-09-14T00:00:00"/>
    <x v="188"/>
    <x v="2"/>
    <x v="649"/>
    <m/>
    <n v="-29.98"/>
    <m/>
    <n v="4871.5200000000004"/>
    <x v="0"/>
    <s v="Único"/>
  </r>
  <r>
    <x v="2"/>
    <d v="2025-09-15T00:00:00"/>
    <x v="135"/>
    <d v="2025-09-14T00:00:00"/>
    <x v="188"/>
    <x v="1"/>
    <x v="650"/>
    <m/>
    <n v="-58.65"/>
    <m/>
    <n v="4791.2700000000004"/>
    <x v="0"/>
    <s v="Único"/>
  </r>
  <r>
    <x v="1"/>
    <d v="2025-09-15T00:00:00"/>
    <x v="135"/>
    <d v="2025-09-13T00:00:00"/>
    <x v="189"/>
    <x v="3"/>
    <x v="651"/>
    <m/>
    <n v="-86.58"/>
    <m/>
    <n v="1092.67"/>
    <x v="0"/>
    <s v="Único"/>
  </r>
  <r>
    <x v="0"/>
    <d v="2025-09-15T00:00:00"/>
    <x v="135"/>
    <d v="2025-09-13T00:00:00"/>
    <x v="189"/>
    <x v="2"/>
    <x v="652"/>
    <m/>
    <n v="-7.93"/>
    <m/>
    <n v="13126.07"/>
    <x v="0"/>
    <s v="Único"/>
  </r>
  <r>
    <x v="0"/>
    <d v="2025-09-15T00:00:00"/>
    <x v="135"/>
    <d v="2025-09-13T00:00:00"/>
    <x v="189"/>
    <x v="5"/>
    <x v="653"/>
    <m/>
    <n v="-3"/>
    <m/>
    <n v="13134"/>
    <x v="0"/>
    <s v="Único"/>
  </r>
  <r>
    <x v="2"/>
    <d v="2025-09-15T00:00:00"/>
    <x v="135"/>
    <d v="2025-09-13T00:00:00"/>
    <x v="189"/>
    <x v="2"/>
    <x v="654"/>
    <m/>
    <n v="-1.99"/>
    <m/>
    <n v="4922.6000000000004"/>
    <x v="0"/>
    <s v="Único"/>
  </r>
  <r>
    <x v="2"/>
    <d v="2025-09-15T00:00:00"/>
    <x v="135"/>
    <d v="2025-09-13T00:00:00"/>
    <x v="189"/>
    <x v="1"/>
    <x v="655"/>
    <m/>
    <n v="-1.8"/>
    <m/>
    <n v="4924.59"/>
    <x v="0"/>
    <s v="Único"/>
  </r>
  <r>
    <x v="2"/>
    <d v="2025-09-15T00:00:00"/>
    <x v="135"/>
    <d v="2025-09-13T00:00:00"/>
    <x v="189"/>
    <x v="1"/>
    <x v="656"/>
    <m/>
    <n v="-5.15"/>
    <m/>
    <n v="4964.59"/>
    <x v="0"/>
    <s v="Único"/>
  </r>
  <r>
    <x v="2"/>
    <d v="2025-09-15T00:00:00"/>
    <x v="135"/>
    <d v="2025-09-13T00:00:00"/>
    <x v="189"/>
    <x v="1"/>
    <x v="657"/>
    <m/>
    <n v="-13.5"/>
    <m/>
    <n v="4935.3900000000003"/>
    <x v="0"/>
    <s v="Único"/>
  </r>
  <r>
    <x v="2"/>
    <d v="2025-09-15T00:00:00"/>
    <x v="135"/>
    <d v="2025-09-13T00:00:00"/>
    <x v="189"/>
    <x v="1"/>
    <x v="658"/>
    <m/>
    <n v="-9"/>
    <m/>
    <n v="4926.3900000000003"/>
    <x v="0"/>
    <s v="Único"/>
  </r>
  <r>
    <x v="2"/>
    <d v="2025-09-15T00:00:00"/>
    <x v="135"/>
    <d v="2025-09-13T00:00:00"/>
    <x v="189"/>
    <x v="1"/>
    <x v="659"/>
    <m/>
    <n v="-15.7"/>
    <m/>
    <n v="4948.8900000000003"/>
    <x v="0"/>
    <s v="Único"/>
  </r>
  <r>
    <x v="0"/>
    <d v="2025-12-09T00:00:00"/>
    <x v="136"/>
    <d v="2025-12-09T00:00:00"/>
    <x v="190"/>
    <x v="1"/>
    <x v="660"/>
    <m/>
    <n v="-6.05"/>
    <m/>
    <n v="13137"/>
    <x v="0"/>
    <s v="Único"/>
  </r>
  <r>
    <x v="0"/>
    <d v="2025-12-09T00:00:00"/>
    <x v="136"/>
    <d v="2025-12-09T00:00:00"/>
    <x v="190"/>
    <x v="1"/>
    <x v="661"/>
    <m/>
    <n v="-1.8"/>
    <m/>
    <n v="13143.05"/>
    <x v="0"/>
    <s v="Único"/>
  </r>
  <r>
    <x v="0"/>
    <d v="2025-12-09T00:00:00"/>
    <x v="136"/>
    <d v="2025-12-09T00:00:00"/>
    <x v="190"/>
    <x v="1"/>
    <x v="662"/>
    <m/>
    <n v="-4.46"/>
    <m/>
    <n v="13144.85"/>
    <x v="0"/>
    <s v="Único"/>
  </r>
  <r>
    <x v="0"/>
    <d v="2025-12-09T00:00:00"/>
    <x v="136"/>
    <d v="2025-12-09T00:00:00"/>
    <x v="190"/>
    <x v="1"/>
    <x v="663"/>
    <m/>
    <n v="-9.0500000000000007"/>
    <m/>
    <n v="13149.31"/>
    <x v="0"/>
    <s v="Único"/>
  </r>
  <r>
    <x v="2"/>
    <d v="2025-12-09T00:00:00"/>
    <x v="136"/>
    <d v="2025-12-09T00:00:00"/>
    <x v="190"/>
    <x v="18"/>
    <x v="664"/>
    <m/>
    <n v="-4.5999999999999996"/>
    <m/>
    <n v="5008.34"/>
    <x v="0"/>
    <s v="Único"/>
  </r>
  <r>
    <x v="0"/>
    <d v="2025-12-09T00:00:00"/>
    <x v="136"/>
    <d v="2025-12-09T00:00:00"/>
    <x v="190"/>
    <x v="1"/>
    <x v="665"/>
    <m/>
    <n v="-1.2"/>
    <m/>
    <n v="13162.56"/>
    <x v="0"/>
    <s v="Único"/>
  </r>
  <r>
    <x v="0"/>
    <d v="2025-12-09T00:00:00"/>
    <x v="136"/>
    <d v="2025-12-09T00:00:00"/>
    <x v="190"/>
    <x v="5"/>
    <x v="666"/>
    <m/>
    <n v="-4.2"/>
    <m/>
    <n v="13158.36"/>
    <x v="0"/>
    <s v="Único"/>
  </r>
  <r>
    <x v="2"/>
    <d v="2025-12-09T00:00:00"/>
    <x v="136"/>
    <d v="2025-12-09T00:00:00"/>
    <x v="190"/>
    <x v="3"/>
    <x v="667"/>
    <m/>
    <n v="-38.6"/>
    <m/>
    <n v="4969.74"/>
    <x v="0"/>
    <s v="Único"/>
  </r>
  <r>
    <x v="0"/>
    <d v="2025-11-09T00:00:00"/>
    <x v="137"/>
    <d v="2025-11-09T00:00:00"/>
    <x v="191"/>
    <x v="3"/>
    <x v="668"/>
    <m/>
    <n v="-7.09"/>
    <m/>
    <n v="13163.76"/>
    <x v="0"/>
    <s v="Único"/>
  </r>
  <r>
    <x v="0"/>
    <d v="2025-11-09T00:00:00"/>
    <x v="137"/>
    <d v="2025-11-09T00:00:00"/>
    <x v="191"/>
    <x v="3"/>
    <x v="669"/>
    <m/>
    <n v="-5.3"/>
    <m/>
    <n v="13170.85"/>
    <x v="0"/>
    <s v="Único"/>
  </r>
  <r>
    <x v="2"/>
    <d v="2025-11-09T00:00:00"/>
    <x v="137"/>
    <d v="2025-11-09T00:00:00"/>
    <x v="191"/>
    <x v="1"/>
    <x v="670"/>
    <m/>
    <n v="-7.55"/>
    <m/>
    <n v="5040.04"/>
    <x v="0"/>
    <s v="Único"/>
  </r>
  <r>
    <x v="2"/>
    <d v="2025-11-09T00:00:00"/>
    <x v="137"/>
    <d v="2025-11-09T00:00:00"/>
    <x v="191"/>
    <x v="1"/>
    <x v="671"/>
    <m/>
    <n v="-27.1"/>
    <m/>
    <n v="5012.9399999999996"/>
    <x v="0"/>
    <s v="Único"/>
  </r>
  <r>
    <x v="2"/>
    <d v="2025-11-09T00:00:00"/>
    <x v="137"/>
    <d v="2025-11-09T00:00:00"/>
    <x v="191"/>
    <x v="1"/>
    <x v="672"/>
    <m/>
    <n v="-4.5"/>
    <m/>
    <n v="5047.59"/>
    <x v="0"/>
    <s v="Único"/>
  </r>
  <r>
    <x v="0"/>
    <d v="2025-10-09T00:00:00"/>
    <x v="138"/>
    <d v="2025-10-09T00:00:00"/>
    <x v="192"/>
    <x v="3"/>
    <x v="673"/>
    <m/>
    <n v="-4.84"/>
    <m/>
    <n v="13176.15"/>
    <x v="0"/>
    <s v="Único"/>
  </r>
  <r>
    <x v="2"/>
    <d v="2025-10-09T00:00:00"/>
    <x v="138"/>
    <d v="2025-10-09T00:00:00"/>
    <x v="192"/>
    <x v="1"/>
    <x v="674"/>
    <m/>
    <n v="-3.4"/>
    <m/>
    <n v="5052.09"/>
    <x v="0"/>
    <s v="Único"/>
  </r>
  <r>
    <x v="0"/>
    <d v="2025-09-09T00:00:00"/>
    <x v="139"/>
    <d v="2025-09-09T00:00:00"/>
    <x v="193"/>
    <x v="1"/>
    <x v="675"/>
    <m/>
    <n v="-5.5"/>
    <m/>
    <n v="13180.99"/>
    <x v="0"/>
    <s v="Único"/>
  </r>
  <r>
    <x v="0"/>
    <d v="2025-09-09T00:00:00"/>
    <x v="139"/>
    <d v="2025-09-09T00:00:00"/>
    <x v="193"/>
    <x v="1"/>
    <x v="675"/>
    <m/>
    <n v="-1.21"/>
    <m/>
    <n v="13186.49"/>
    <x v="0"/>
    <s v="Único"/>
  </r>
  <r>
    <x v="0"/>
    <d v="2025-09-09T00:00:00"/>
    <x v="139"/>
    <d v="2025-09-09T00:00:00"/>
    <x v="193"/>
    <x v="1"/>
    <x v="675"/>
    <m/>
    <n v="-5.5"/>
    <m/>
    <n v="13187.7"/>
    <x v="0"/>
    <s v="Único"/>
  </r>
  <r>
    <x v="2"/>
    <d v="2025-09-09T00:00:00"/>
    <x v="139"/>
    <d v="2025-09-09T00:00:00"/>
    <x v="193"/>
    <x v="1"/>
    <x v="676"/>
    <m/>
    <n v="-9"/>
    <m/>
    <n v="5055.49"/>
    <x v="0"/>
    <s v="Único"/>
  </r>
  <r>
    <x v="2"/>
    <d v="2025-09-09T00:00:00"/>
    <x v="139"/>
    <d v="2025-09-09T00:00:00"/>
    <x v="193"/>
    <x v="1"/>
    <x v="676"/>
    <m/>
    <n v="-3.5"/>
    <m/>
    <n v="5064.49"/>
    <x v="0"/>
    <s v="Único"/>
  </r>
  <r>
    <x v="2"/>
    <d v="2025-09-09T00:00:00"/>
    <x v="139"/>
    <d v="2025-09-09T00:00:00"/>
    <x v="193"/>
    <x v="1"/>
    <x v="677"/>
    <m/>
    <n v="-9.6"/>
    <m/>
    <n v="5067.99"/>
    <x v="0"/>
    <s v="Único"/>
  </r>
  <r>
    <x v="0"/>
    <d v="2025-08-09T00:00:00"/>
    <x v="140"/>
    <d v="2025-08-09T00:00:00"/>
    <x v="194"/>
    <x v="18"/>
    <x v="678"/>
    <m/>
    <n v="-1.29"/>
    <m/>
    <n v="13193.2"/>
    <x v="0"/>
    <s v="Único"/>
  </r>
  <r>
    <x v="0"/>
    <d v="2025-08-09T00:00:00"/>
    <x v="140"/>
    <d v="2025-08-09T00:00:00"/>
    <x v="194"/>
    <x v="1"/>
    <x v="679"/>
    <m/>
    <n v="-2.71"/>
    <m/>
    <n v="13194.49"/>
    <x v="0"/>
    <s v="Único"/>
  </r>
  <r>
    <x v="2"/>
    <d v="2025-08-09T00:00:00"/>
    <x v="140"/>
    <d v="2025-08-09T00:00:00"/>
    <x v="194"/>
    <x v="1"/>
    <x v="680"/>
    <m/>
    <n v="-26.6"/>
    <m/>
    <n v="5077.59"/>
    <x v="0"/>
    <s v="Único"/>
  </r>
  <r>
    <x v="2"/>
    <d v="2025-08-09T00:00:00"/>
    <x v="140"/>
    <d v="2025-08-09T00:00:00"/>
    <x v="194"/>
    <x v="2"/>
    <x v="681"/>
    <m/>
    <n v="-3.99"/>
    <m/>
    <n v="5104.1899999999996"/>
    <x v="0"/>
    <s v="Único"/>
  </r>
  <r>
    <x v="2"/>
    <d v="2025-08-09T00:00:00"/>
    <x v="140"/>
    <d v="2025-08-09T00:00:00"/>
    <x v="194"/>
    <x v="1"/>
    <x v="682"/>
    <m/>
    <n v="-13.04"/>
    <m/>
    <n v="5108.18"/>
    <x v="0"/>
    <s v="Único"/>
  </r>
  <r>
    <x v="2"/>
    <d v="2025-08-09T00:00:00"/>
    <x v="140"/>
    <d v="2025-07-09T00:00:00"/>
    <x v="195"/>
    <x v="18"/>
    <x v="683"/>
    <m/>
    <n v="-1.25"/>
    <m/>
    <n v="5121.22"/>
    <x v="0"/>
    <s v="Único"/>
  </r>
  <r>
    <x v="1"/>
    <d v="2025-08-09T00:00:00"/>
    <x v="140"/>
    <d v="2025-07-09T00:00:00"/>
    <x v="195"/>
    <x v="5"/>
    <x v="684"/>
    <m/>
    <n v="-32.700000000000003"/>
    <m/>
    <n v="995.25"/>
    <x v="0"/>
    <s v="Único"/>
  </r>
  <r>
    <x v="2"/>
    <d v="2025-08-09T00:00:00"/>
    <x v="140"/>
    <d v="2025-07-09T00:00:00"/>
    <x v="195"/>
    <x v="1"/>
    <x v="685"/>
    <m/>
    <n v="-65"/>
    <m/>
    <n v="5122.47"/>
    <x v="0"/>
    <s v="Único"/>
  </r>
  <r>
    <x v="1"/>
    <d v="2025-08-09T00:00:00"/>
    <x v="140"/>
    <d v="2025-07-09T00:00:00"/>
    <x v="195"/>
    <x v="15"/>
    <x v="686"/>
    <m/>
    <n v="184"/>
    <m/>
    <n v="1179.25"/>
    <x v="1"/>
    <s v="Único"/>
  </r>
  <r>
    <x v="1"/>
    <d v="2025-08-09T00:00:00"/>
    <x v="140"/>
    <d v="2025-06-09T00:00:00"/>
    <x v="196"/>
    <x v="3"/>
    <x v="687"/>
    <m/>
    <n v="-16.71"/>
    <m/>
    <n v="1027.95"/>
    <x v="0"/>
    <s v="Único"/>
  </r>
  <r>
    <x v="1"/>
    <d v="2025-08-09T00:00:00"/>
    <x v="140"/>
    <d v="2025-06-09T00:00:00"/>
    <x v="196"/>
    <x v="3"/>
    <x v="688"/>
    <m/>
    <n v="-119.21"/>
    <m/>
    <n v="1044.6600000000001"/>
    <x v="0"/>
    <s v="Único"/>
  </r>
  <r>
    <x v="1"/>
    <d v="2025-08-09T00:00:00"/>
    <x v="140"/>
    <d v="2025-06-09T00:00:00"/>
    <x v="196"/>
    <x v="3"/>
    <x v="689"/>
    <m/>
    <n v="-47.82"/>
    <m/>
    <n v="1163.8699999999999"/>
    <x v="0"/>
    <s v="Único"/>
  </r>
  <r>
    <x v="2"/>
    <d v="2025-08-09T00:00:00"/>
    <x v="140"/>
    <d v="2025-06-09T00:00:00"/>
    <x v="196"/>
    <x v="18"/>
    <x v="690"/>
    <m/>
    <n v="-1.3"/>
    <m/>
    <n v="5187.47"/>
    <x v="0"/>
    <s v="Único"/>
  </r>
  <r>
    <x v="2"/>
    <d v="2025-08-09T00:00:00"/>
    <x v="140"/>
    <d v="2025-06-09T00:00:00"/>
    <x v="196"/>
    <x v="1"/>
    <x v="691"/>
    <m/>
    <n v="-9.1"/>
    <m/>
    <n v="5188.7700000000004"/>
    <x v="0"/>
    <s v="Único"/>
  </r>
  <r>
    <x v="0"/>
    <d v="2025-05-09T00:00:00"/>
    <x v="141"/>
    <d v="2025-05-09T00:00:00"/>
    <x v="197"/>
    <x v="1"/>
    <x v="692"/>
    <m/>
    <n v="-9.6"/>
    <m/>
    <n v="13197.2"/>
    <x v="0"/>
    <s v="Único"/>
  </r>
  <r>
    <x v="0"/>
    <d v="2025-05-09T00:00:00"/>
    <x v="141"/>
    <d v="2025-05-09T00:00:00"/>
    <x v="197"/>
    <x v="18"/>
    <x v="693"/>
    <m/>
    <n v="-3.3"/>
    <m/>
    <n v="13206.8"/>
    <x v="0"/>
    <s v="Único"/>
  </r>
  <r>
    <x v="2"/>
    <d v="2025-04-09T00:00:00"/>
    <x v="142"/>
    <d v="2025-04-09T00:00:00"/>
    <x v="198"/>
    <x v="6"/>
    <x v="694"/>
    <m/>
    <n v="-29.9"/>
    <m/>
    <n v="5197.87"/>
    <x v="0"/>
    <s v="Único"/>
  </r>
  <r>
    <x v="0"/>
    <d v="2025-04-09T00:00:00"/>
    <x v="142"/>
    <d v="2025-04-09T00:00:00"/>
    <x v="198"/>
    <x v="9"/>
    <x v="695"/>
    <m/>
    <n v="-99"/>
    <m/>
    <n v="13210.1"/>
    <x v="0"/>
    <s v="Único"/>
  </r>
  <r>
    <x v="0"/>
    <d v="2025-03-09T00:00:00"/>
    <x v="143"/>
    <d v="2025-03-09T00:00:00"/>
    <x v="199"/>
    <x v="13"/>
    <x v="696"/>
    <m/>
    <n v="-40"/>
    <m/>
    <n v="13309.1"/>
    <x v="0"/>
    <s v="Único"/>
  </r>
  <r>
    <x v="0"/>
    <d v="2025-03-09T00:00:00"/>
    <x v="143"/>
    <d v="2025-03-09T00:00:00"/>
    <x v="199"/>
    <x v="13"/>
    <x v="696"/>
    <m/>
    <n v="-10"/>
    <m/>
    <n v="13349.1"/>
    <x v="0"/>
    <s v="Único"/>
  </r>
  <r>
    <x v="1"/>
    <d v="2025-02-09T00:00:00"/>
    <x v="144"/>
    <d v="2025-02-09T00:00:00"/>
    <x v="200"/>
    <x v="8"/>
    <x v="697"/>
    <m/>
    <n v="-50.82"/>
    <m/>
    <n v="1211.69"/>
    <x v="0"/>
    <s v="Único"/>
  </r>
  <r>
    <x v="2"/>
    <d v="2025-02-09T00:00:00"/>
    <x v="144"/>
    <d v="2025-02-09T00:00:00"/>
    <x v="200"/>
    <x v="1"/>
    <x v="698"/>
    <m/>
    <n v="-43.45"/>
    <m/>
    <n v="5227.7700000000004"/>
    <x v="0"/>
    <s v="Único"/>
  </r>
  <r>
    <x v="2"/>
    <d v="2025-02-09T00:00:00"/>
    <x v="144"/>
    <d v="2025-02-09T00:00:00"/>
    <x v="200"/>
    <x v="1"/>
    <x v="699"/>
    <m/>
    <n v="-14.98"/>
    <m/>
    <n v="5271.22"/>
    <x v="0"/>
    <s v="Único"/>
  </r>
  <r>
    <x v="2"/>
    <d v="2025-02-09T00:00:00"/>
    <x v="144"/>
    <d v="2025-02-09T00:00:00"/>
    <x v="200"/>
    <x v="1"/>
    <x v="699"/>
    <m/>
    <n v="-15.51"/>
    <m/>
    <n v="5286.2"/>
    <x v="0"/>
    <s v="Único"/>
  </r>
  <r>
    <x v="1"/>
    <d v="2025-01-09T00:00:00"/>
    <x v="145"/>
    <d v="2025-01-09T00:00:00"/>
    <x v="201"/>
    <x v="3"/>
    <x v="700"/>
    <m/>
    <n v="-1.1399999999999999"/>
    <m/>
    <n v="1262.51"/>
    <x v="0"/>
    <s v="Único"/>
  </r>
  <r>
    <x v="1"/>
    <d v="2025-01-09T00:00:00"/>
    <x v="145"/>
    <d v="2025-01-09T00:00:00"/>
    <x v="201"/>
    <x v="6"/>
    <x v="701"/>
    <m/>
    <n v="30.85"/>
    <m/>
    <n v="1263.6500000000001"/>
    <x v="1"/>
    <s v="Único"/>
  </r>
  <r>
    <x v="1"/>
    <d v="2025-01-09T00:00:00"/>
    <x v="145"/>
    <d v="2025-01-09T00:00:00"/>
    <x v="201"/>
    <x v="9"/>
    <x v="702"/>
    <m/>
    <n v="-42.9"/>
    <m/>
    <n v="1232.8"/>
    <x v="0"/>
    <s v="Único"/>
  </r>
  <r>
    <x v="1"/>
    <d v="2025-01-09T00:00:00"/>
    <x v="145"/>
    <d v="2025-01-09T00:00:00"/>
    <x v="201"/>
    <x v="14"/>
    <x v="703"/>
    <m/>
    <n v="-115.84"/>
    <m/>
    <n v="1275.7"/>
    <x v="0"/>
    <s v="Único"/>
  </r>
  <r>
    <x v="1"/>
    <d v="2025-01-09T00:00:00"/>
    <x v="145"/>
    <d v="2025-01-09T00:00:00"/>
    <x v="201"/>
    <x v="2"/>
    <x v="21"/>
    <m/>
    <n v="-10.99"/>
    <m/>
    <n v="1575.29"/>
    <x v="0"/>
    <s v="Único"/>
  </r>
  <r>
    <x v="2"/>
    <d v="2025-01-09T00:00:00"/>
    <x v="145"/>
    <d v="2025-01-09T00:00:00"/>
    <x v="201"/>
    <x v="1"/>
    <x v="704"/>
    <m/>
    <n v="-13.52"/>
    <m/>
    <n v="5301.71"/>
    <x v="0"/>
    <s v="Único"/>
  </r>
  <r>
    <x v="2"/>
    <d v="2025-01-09T00:00:00"/>
    <x v="145"/>
    <d v="2025-01-09T00:00:00"/>
    <x v="201"/>
    <x v="1"/>
    <x v="705"/>
    <m/>
    <n v="-44.13"/>
    <m/>
    <n v="5315.23"/>
    <x v="0"/>
    <s v="Único"/>
  </r>
  <r>
    <x v="2"/>
    <d v="2025-01-09T00:00:00"/>
    <x v="145"/>
    <d v="2025-01-09T00:00:00"/>
    <x v="201"/>
    <x v="12"/>
    <x v="706"/>
    <m/>
    <n v="2295.64"/>
    <m/>
    <n v="5359.36"/>
    <x v="1"/>
    <s v="Único"/>
  </r>
  <r>
    <x v="2"/>
    <d v="2025-01-09T00:00:00"/>
    <x v="145"/>
    <d v="2025-01-09T00:00:00"/>
    <x v="201"/>
    <x v="10"/>
    <x v="41"/>
    <m/>
    <n v="-400"/>
    <m/>
    <n v="3063.72"/>
    <x v="0"/>
    <s v="Único"/>
  </r>
  <r>
    <x v="0"/>
    <d v="2025-01-09T00:00:00"/>
    <x v="145"/>
    <d v="2025-01-09T00:00:00"/>
    <x v="201"/>
    <x v="2"/>
    <x v="707"/>
    <m/>
    <n v="-4.95"/>
    <m/>
    <n v="13359.1"/>
    <x v="0"/>
    <s v="Único"/>
  </r>
  <r>
    <x v="0"/>
    <d v="2025-01-09T00:00:00"/>
    <x v="145"/>
    <d v="2025-01-09T00:00:00"/>
    <x v="201"/>
    <x v="6"/>
    <x v="251"/>
    <m/>
    <n v="1"/>
    <m/>
    <n v="13364.05"/>
    <x v="1"/>
    <s v="Único"/>
  </r>
  <r>
    <x v="0"/>
    <d v="2025-01-09T00:00:00"/>
    <x v="145"/>
    <d v="2025-01-09T00:00:00"/>
    <x v="201"/>
    <x v="6"/>
    <x v="614"/>
    <m/>
    <n v="205.5"/>
    <m/>
    <n v="13363.05"/>
    <x v="1"/>
    <s v="Único"/>
  </r>
  <r>
    <x v="1"/>
    <d v="2025-01-09T00:00:00"/>
    <x v="145"/>
    <d v="2025-08-31T00:00:00"/>
    <x v="202"/>
    <x v="5"/>
    <x v="708"/>
    <m/>
    <n v="32.700000000000003"/>
    <m/>
    <n v="1391.54"/>
    <x v="1"/>
    <s v="Único"/>
  </r>
  <r>
    <x v="1"/>
    <d v="2025-01-09T00:00:00"/>
    <x v="145"/>
    <d v="2025-08-31T00:00:00"/>
    <x v="202"/>
    <x v="5"/>
    <x v="709"/>
    <m/>
    <n v="-32.700000000000003"/>
    <m/>
    <n v="1358.84"/>
    <x v="0"/>
    <s v="Único"/>
  </r>
  <r>
    <x v="1"/>
    <d v="2025-01-09T00:00:00"/>
    <x v="145"/>
    <d v="2025-08-31T00:00:00"/>
    <x v="202"/>
    <x v="5"/>
    <x v="709"/>
    <m/>
    <n v="-32.700000000000003"/>
    <m/>
    <n v="1391.54"/>
    <x v="0"/>
    <s v="Único"/>
  </r>
  <r>
    <x v="1"/>
    <d v="2025-01-09T00:00:00"/>
    <x v="145"/>
    <d v="2025-08-31T00:00:00"/>
    <x v="202"/>
    <x v="5"/>
    <x v="709"/>
    <m/>
    <n v="-32.700000000000003"/>
    <m/>
    <n v="1424.24"/>
    <x v="0"/>
    <s v="Único"/>
  </r>
  <r>
    <x v="0"/>
    <d v="2025-01-09T00:00:00"/>
    <x v="145"/>
    <d v="2025-08-31T00:00:00"/>
    <x v="202"/>
    <x v="2"/>
    <x v="710"/>
    <m/>
    <n v="-58.37"/>
    <m/>
    <n v="13157.55"/>
    <x v="0"/>
    <s v="Único"/>
  </r>
  <r>
    <x v="1"/>
    <d v="2025-01-09T00:00:00"/>
    <x v="145"/>
    <d v="2025-08-30T00:00:00"/>
    <x v="203"/>
    <x v="3"/>
    <x v="711"/>
    <m/>
    <n v="-21.54"/>
    <m/>
    <n v="1456.94"/>
    <x v="0"/>
    <s v="Único"/>
  </r>
  <r>
    <x v="1"/>
    <d v="2025-01-09T00:00:00"/>
    <x v="145"/>
    <d v="2025-08-30T00:00:00"/>
    <x v="203"/>
    <x v="3"/>
    <x v="711"/>
    <m/>
    <n v="-79.959999999999994"/>
    <m/>
    <n v="1478.48"/>
    <x v="0"/>
    <s v="Único"/>
  </r>
  <r>
    <x v="1"/>
    <d v="2025-01-09T00:00:00"/>
    <x v="145"/>
    <d v="2025-08-30T00:00:00"/>
    <x v="203"/>
    <x v="3"/>
    <x v="712"/>
    <m/>
    <n v="-16.850000000000001"/>
    <m/>
    <n v="1558.44"/>
    <x v="0"/>
    <s v="Único"/>
  </r>
  <r>
    <x v="2"/>
    <d v="2025-01-09T00:00:00"/>
    <x v="145"/>
    <d v="2025-08-30T00:00:00"/>
    <x v="203"/>
    <x v="1"/>
    <x v="713"/>
    <m/>
    <n v="-2"/>
    <m/>
    <n v="3463.72"/>
    <x v="0"/>
    <s v="Único"/>
  </r>
  <r>
    <x v="2"/>
    <d v="2025-01-09T00:00:00"/>
    <x v="145"/>
    <d v="2025-08-30T00:00:00"/>
    <x v="203"/>
    <x v="1"/>
    <x v="714"/>
    <m/>
    <n v="-2.5"/>
    <m/>
    <n v="3465.72"/>
    <x v="0"/>
    <s v="Único"/>
  </r>
  <r>
    <x v="2"/>
    <d v="2025-01-09T00:00:00"/>
    <x v="145"/>
    <d v="2025-08-30T00:00:00"/>
    <x v="203"/>
    <x v="1"/>
    <x v="714"/>
    <m/>
    <n v="-11.6"/>
    <m/>
    <n v="3468.22"/>
    <x v="0"/>
    <s v="Único"/>
  </r>
  <r>
    <x v="2"/>
    <d v="2025-01-09T00:00:00"/>
    <x v="145"/>
    <d v="2025-08-30T00:00:00"/>
    <x v="203"/>
    <x v="2"/>
    <x v="714"/>
    <m/>
    <n v="-25.1"/>
    <m/>
    <n v="3479.82"/>
    <x v="0"/>
    <s v="Único"/>
  </r>
  <r>
    <x v="2"/>
    <d v="2025-01-09T00:00:00"/>
    <x v="145"/>
    <d v="2025-08-30T00:00:00"/>
    <x v="203"/>
    <x v="1"/>
    <x v="715"/>
    <m/>
    <n v="-15.7"/>
    <m/>
    <n v="3504.92"/>
    <x v="0"/>
    <s v="Único"/>
  </r>
  <r>
    <x v="0"/>
    <d v="2025-08-29T00:00:00"/>
    <x v="146"/>
    <d v="2025-08-29T00:00:00"/>
    <x v="204"/>
    <x v="1"/>
    <x v="716"/>
    <m/>
    <n v="-4.9800000000000004"/>
    <m/>
    <n v="13215.92"/>
    <x v="0"/>
    <s v="Único"/>
  </r>
  <r>
    <x v="0"/>
    <d v="2025-08-29T00:00:00"/>
    <x v="146"/>
    <d v="2025-08-29T00:00:00"/>
    <x v="204"/>
    <x v="1"/>
    <x v="716"/>
    <m/>
    <n v="-4.78"/>
    <m/>
    <n v="13220.9"/>
    <x v="0"/>
    <s v="Único"/>
  </r>
  <r>
    <x v="0"/>
    <d v="2025-08-29T00:00:00"/>
    <x v="146"/>
    <d v="2025-08-29T00:00:00"/>
    <x v="204"/>
    <x v="1"/>
    <x v="716"/>
    <m/>
    <n v="-1.49"/>
    <m/>
    <n v="13225.68"/>
    <x v="0"/>
    <s v="Único"/>
  </r>
  <r>
    <x v="0"/>
    <d v="2025-08-29T00:00:00"/>
    <x v="146"/>
    <d v="2025-08-29T00:00:00"/>
    <x v="204"/>
    <x v="2"/>
    <x v="717"/>
    <m/>
    <n v="-11.93"/>
    <m/>
    <n v="13227.17"/>
    <x v="0"/>
    <s v="Único"/>
  </r>
  <r>
    <x v="0"/>
    <d v="2025-08-29T00:00:00"/>
    <x v="146"/>
    <d v="2025-08-29T00:00:00"/>
    <x v="204"/>
    <x v="1"/>
    <x v="718"/>
    <m/>
    <n v="-7.4"/>
    <m/>
    <n v="13239.1"/>
    <x v="0"/>
    <s v="Único"/>
  </r>
  <r>
    <x v="0"/>
    <d v="2025-08-29T00:00:00"/>
    <x v="146"/>
    <d v="2025-08-29T00:00:00"/>
    <x v="204"/>
    <x v="1"/>
    <x v="719"/>
    <m/>
    <n v="-6.5"/>
    <m/>
    <n v="13246.5"/>
    <x v="0"/>
    <s v="Único"/>
  </r>
  <r>
    <x v="0"/>
    <d v="2025-08-29T00:00:00"/>
    <x v="146"/>
    <d v="2025-08-29T00:00:00"/>
    <x v="204"/>
    <x v="11"/>
    <x v="720"/>
    <m/>
    <n v="-18"/>
    <m/>
    <n v="13253"/>
    <x v="0"/>
    <s v="Único"/>
  </r>
  <r>
    <x v="0"/>
    <d v="2025-08-29T00:00:00"/>
    <x v="146"/>
    <d v="2025-08-29T00:00:00"/>
    <x v="204"/>
    <x v="11"/>
    <x v="31"/>
    <m/>
    <n v="-918"/>
    <m/>
    <n v="13271"/>
    <x v="0"/>
    <s v="Único"/>
  </r>
  <r>
    <x v="0"/>
    <d v="2025-08-29T00:00:00"/>
    <x v="146"/>
    <d v="2025-08-29T00:00:00"/>
    <x v="204"/>
    <x v="1"/>
    <x v="721"/>
    <m/>
    <n v="-13.5"/>
    <m/>
    <n v="14189"/>
    <x v="0"/>
    <s v="Único"/>
  </r>
  <r>
    <x v="0"/>
    <d v="2025-08-29T00:00:00"/>
    <x v="146"/>
    <d v="2025-08-29T00:00:00"/>
    <x v="204"/>
    <x v="12"/>
    <x v="722"/>
    <m/>
    <n v="2204.13"/>
    <m/>
    <n v="14202.5"/>
    <x v="1"/>
    <s v="Único"/>
  </r>
  <r>
    <x v="2"/>
    <d v="2025-08-29T00:00:00"/>
    <x v="146"/>
    <d v="2025-08-29T00:00:00"/>
    <x v="204"/>
    <x v="1"/>
    <x v="723"/>
    <m/>
    <n v="-11.2"/>
    <m/>
    <n v="3520.62"/>
    <x v="0"/>
    <s v="Único"/>
  </r>
  <r>
    <x v="2"/>
    <d v="2025-08-29T00:00:00"/>
    <x v="146"/>
    <d v="2025-08-29T00:00:00"/>
    <x v="204"/>
    <x v="1"/>
    <x v="724"/>
    <m/>
    <n v="-10.199999999999999"/>
    <m/>
    <n v="3531.82"/>
    <x v="0"/>
    <s v="Único"/>
  </r>
  <r>
    <x v="1"/>
    <d v="2025-08-29T00:00:00"/>
    <x v="146"/>
    <d v="2025-08-29T00:00:00"/>
    <x v="204"/>
    <x v="9"/>
    <x v="725"/>
    <m/>
    <n v="-18.350000000000001"/>
    <m/>
    <n v="1586.83"/>
    <x v="0"/>
    <s v="Único"/>
  </r>
  <r>
    <x v="1"/>
    <d v="2025-01-09T00:00:00"/>
    <x v="145"/>
    <d v="2025-08-29T00:00:00"/>
    <x v="204"/>
    <x v="13"/>
    <x v="42"/>
    <m/>
    <n v="-0.55000000000000004"/>
    <m/>
    <n v="1586.28"/>
    <x v="0"/>
    <s v="Único"/>
  </r>
  <r>
    <x v="0"/>
    <d v="2025-08-27T00:00:00"/>
    <x v="147"/>
    <d v="2025-08-27T00:00:00"/>
    <x v="205"/>
    <x v="1"/>
    <x v="726"/>
    <m/>
    <n v="-3.65"/>
    <m/>
    <n v="11998.37"/>
    <x v="0"/>
    <s v="Único"/>
  </r>
  <r>
    <x v="2"/>
    <d v="2025-08-26T00:00:00"/>
    <x v="148"/>
    <d v="2025-08-26T00:00:00"/>
    <x v="206"/>
    <x v="1"/>
    <x v="727"/>
    <m/>
    <n v="-20.27"/>
    <m/>
    <n v="3542.02"/>
    <x v="0"/>
    <s v="Único"/>
  </r>
  <r>
    <x v="1"/>
    <d v="2025-08-26T00:00:00"/>
    <x v="148"/>
    <d v="2025-08-26T00:00:00"/>
    <x v="206"/>
    <x v="15"/>
    <x v="44"/>
    <m/>
    <n v="16"/>
    <m/>
    <n v="1605.18"/>
    <x v="1"/>
    <s v="Único"/>
  </r>
  <r>
    <x v="0"/>
    <d v="2025-08-25T00:00:00"/>
    <x v="149"/>
    <d v="2025-08-25T00:00:00"/>
    <x v="207"/>
    <x v="3"/>
    <x v="728"/>
    <m/>
    <n v="-1.51"/>
    <m/>
    <n v="12002.02"/>
    <x v="0"/>
    <s v="Único"/>
  </r>
  <r>
    <x v="0"/>
    <d v="2025-08-25T00:00:00"/>
    <x v="149"/>
    <d v="2025-08-25T00:00:00"/>
    <x v="207"/>
    <x v="18"/>
    <x v="729"/>
    <m/>
    <n v="-3.4"/>
    <m/>
    <n v="12003.53"/>
    <x v="0"/>
    <s v="Único"/>
  </r>
  <r>
    <x v="2"/>
    <d v="2025-08-25T00:00:00"/>
    <x v="149"/>
    <d v="2025-08-25T00:00:00"/>
    <x v="207"/>
    <x v="18"/>
    <x v="730"/>
    <m/>
    <n v="-2.6"/>
    <m/>
    <n v="3562.29"/>
    <x v="0"/>
    <s v="Único"/>
  </r>
  <r>
    <x v="2"/>
    <d v="2025-08-25T00:00:00"/>
    <x v="149"/>
    <d v="2025-08-25T00:00:00"/>
    <x v="207"/>
    <x v="1"/>
    <x v="731"/>
    <m/>
    <n v="-25.19"/>
    <m/>
    <n v="3564.89"/>
    <x v="0"/>
    <s v="Único"/>
  </r>
  <r>
    <x v="1"/>
    <d v="2025-08-25T00:00:00"/>
    <x v="149"/>
    <d v="2025-08-25T00:00:00"/>
    <x v="207"/>
    <x v="3"/>
    <x v="732"/>
    <m/>
    <n v="-4.74"/>
    <m/>
    <n v="1589.18"/>
    <x v="0"/>
    <s v="Único"/>
  </r>
  <r>
    <x v="0"/>
    <d v="2025-08-25T00:00:00"/>
    <x v="149"/>
    <d v="2025-08-24T00:00:00"/>
    <x v="208"/>
    <x v="2"/>
    <x v="733"/>
    <m/>
    <n v="-49.99"/>
    <m/>
    <n v="12006.93"/>
    <x v="0"/>
    <s v="Único"/>
  </r>
  <r>
    <x v="2"/>
    <d v="2025-08-25T00:00:00"/>
    <x v="149"/>
    <d v="2025-08-24T00:00:00"/>
    <x v="208"/>
    <x v="1"/>
    <x v="734"/>
    <m/>
    <n v="-9.4600000000000009"/>
    <m/>
    <n v="3590.08"/>
    <x v="0"/>
    <s v="Único"/>
  </r>
  <r>
    <x v="0"/>
    <d v="2025-08-25T00:00:00"/>
    <x v="149"/>
    <d v="2025-08-23T00:00:00"/>
    <x v="209"/>
    <x v="3"/>
    <x v="278"/>
    <m/>
    <n v="5.2"/>
    <m/>
    <n v="12056.92"/>
    <x v="1"/>
    <s v="Único"/>
  </r>
  <r>
    <x v="2"/>
    <d v="2025-08-25T00:00:00"/>
    <x v="149"/>
    <d v="2025-08-23T00:00:00"/>
    <x v="209"/>
    <x v="1"/>
    <x v="735"/>
    <m/>
    <n v="-3.95"/>
    <m/>
    <n v="3599.54"/>
    <x v="0"/>
    <s v="Único"/>
  </r>
  <r>
    <x v="2"/>
    <d v="2025-08-25T00:00:00"/>
    <x v="149"/>
    <d v="2025-08-23T00:00:00"/>
    <x v="209"/>
    <x v="1"/>
    <x v="736"/>
    <m/>
    <n v="-38.5"/>
    <m/>
    <n v="3603.49"/>
    <x v="0"/>
    <s v="Único"/>
  </r>
  <r>
    <x v="2"/>
    <d v="2025-08-25T00:00:00"/>
    <x v="149"/>
    <d v="2025-08-23T00:00:00"/>
    <x v="209"/>
    <x v="2"/>
    <x v="737"/>
    <m/>
    <n v="-3"/>
    <m/>
    <n v="3641.99"/>
    <x v="0"/>
    <s v="Único"/>
  </r>
  <r>
    <x v="2"/>
    <d v="2025-08-25T00:00:00"/>
    <x v="149"/>
    <d v="2025-08-23T00:00:00"/>
    <x v="209"/>
    <x v="3"/>
    <x v="738"/>
    <m/>
    <n v="-2"/>
    <m/>
    <n v="3644.99"/>
    <x v="0"/>
    <s v="Único"/>
  </r>
  <r>
    <x v="1"/>
    <d v="2025-08-25T00:00:00"/>
    <x v="149"/>
    <d v="2025-08-23T00:00:00"/>
    <x v="209"/>
    <x v="3"/>
    <x v="739"/>
    <m/>
    <n v="-29.94"/>
    <m/>
    <n v="1593.92"/>
    <x v="0"/>
    <s v="Único"/>
  </r>
  <r>
    <x v="1"/>
    <d v="2025-08-25T00:00:00"/>
    <x v="149"/>
    <d v="2025-08-23T00:00:00"/>
    <x v="209"/>
    <x v="3"/>
    <x v="740"/>
    <m/>
    <n v="-94.52"/>
    <m/>
    <n v="1623.86"/>
    <x v="0"/>
    <s v="Único"/>
  </r>
  <r>
    <x v="0"/>
    <d v="2025-08-22T00:00:00"/>
    <x v="150"/>
    <d v="2025-08-22T00:00:00"/>
    <x v="210"/>
    <x v="22"/>
    <x v="741"/>
    <m/>
    <n v="-9.5"/>
    <m/>
    <n v="12051.72"/>
    <x v="0"/>
    <s v="Único"/>
  </r>
  <r>
    <x v="0"/>
    <d v="2025-08-22T00:00:00"/>
    <x v="150"/>
    <d v="2025-08-22T00:00:00"/>
    <x v="210"/>
    <x v="3"/>
    <x v="742"/>
    <m/>
    <n v="-27.9"/>
    <m/>
    <n v="12061.22"/>
    <x v="0"/>
    <s v="Único"/>
  </r>
  <r>
    <x v="2"/>
    <d v="2025-08-22T00:00:00"/>
    <x v="150"/>
    <d v="2025-08-22T00:00:00"/>
    <x v="210"/>
    <x v="22"/>
    <x v="743"/>
    <m/>
    <n v="-19.7"/>
    <m/>
    <n v="3646.99"/>
    <x v="0"/>
    <s v="Único"/>
  </r>
  <r>
    <x v="2"/>
    <d v="2025-08-22T00:00:00"/>
    <x v="150"/>
    <d v="2025-08-22T00:00:00"/>
    <x v="210"/>
    <x v="3"/>
    <x v="744"/>
    <m/>
    <n v="-3.2"/>
    <m/>
    <n v="3666.69"/>
    <x v="0"/>
    <s v="Único"/>
  </r>
  <r>
    <x v="2"/>
    <d v="2025-08-22T00:00:00"/>
    <x v="150"/>
    <d v="2025-08-22T00:00:00"/>
    <x v="210"/>
    <x v="10"/>
    <x v="67"/>
    <m/>
    <n v="-300"/>
    <m/>
    <n v="3669.89"/>
    <x v="0"/>
    <s v="Único"/>
  </r>
  <r>
    <x v="1"/>
    <d v="2025-08-22T00:00:00"/>
    <x v="150"/>
    <d v="2025-08-22T00:00:00"/>
    <x v="210"/>
    <x v="8"/>
    <x v="745"/>
    <m/>
    <n v="-143.30000000000001"/>
    <m/>
    <n v="1718.38"/>
    <x v="0"/>
    <s v="Único"/>
  </r>
  <r>
    <x v="0"/>
    <d v="2025-08-21T00:00:00"/>
    <x v="151"/>
    <d v="2025-08-21T00:00:00"/>
    <x v="211"/>
    <x v="2"/>
    <x v="746"/>
    <m/>
    <n v="-8.0399999999999991"/>
    <m/>
    <n v="12089.12"/>
    <x v="0"/>
    <s v="Único"/>
  </r>
  <r>
    <x v="2"/>
    <d v="2025-08-21T00:00:00"/>
    <x v="151"/>
    <d v="2025-08-21T00:00:00"/>
    <x v="211"/>
    <x v="22"/>
    <x v="747"/>
    <m/>
    <n v="-10"/>
    <m/>
    <n v="3969.89"/>
    <x v="0"/>
    <s v="Único"/>
  </r>
  <r>
    <x v="1"/>
    <d v="2025-08-21T00:00:00"/>
    <x v="151"/>
    <d v="2025-08-21T00:00:00"/>
    <x v="211"/>
    <x v="3"/>
    <x v="748"/>
    <m/>
    <n v="-1"/>
    <m/>
    <n v="1861.68"/>
    <x v="0"/>
    <s v="Único"/>
  </r>
  <r>
    <x v="1"/>
    <d v="2025-08-21T00:00:00"/>
    <x v="151"/>
    <d v="2025-08-21T00:00:00"/>
    <x v="211"/>
    <x v="22"/>
    <x v="749"/>
    <m/>
    <n v="-0.59"/>
    <m/>
    <n v="1862.68"/>
    <x v="0"/>
    <s v="Único"/>
  </r>
  <r>
    <x v="2"/>
    <d v="2025-08-19T00:00:00"/>
    <x v="152"/>
    <d v="2025-08-19T00:00:00"/>
    <x v="212"/>
    <x v="22"/>
    <x v="750"/>
    <m/>
    <n v="-5.45"/>
    <m/>
    <n v="3979.89"/>
    <x v="0"/>
    <s v="Único"/>
  </r>
  <r>
    <x v="2"/>
    <d v="2025-08-19T00:00:00"/>
    <x v="152"/>
    <d v="2025-08-19T00:00:00"/>
    <x v="212"/>
    <x v="22"/>
    <x v="751"/>
    <m/>
    <n v="-104.6"/>
    <m/>
    <n v="3985.34"/>
    <x v="0"/>
    <s v="Único"/>
  </r>
  <r>
    <x v="1"/>
    <d v="2025-08-19T00:00:00"/>
    <x v="152"/>
    <d v="2025-08-19T00:00:00"/>
    <x v="212"/>
    <x v="3"/>
    <x v="752"/>
    <m/>
    <n v="-15.56"/>
    <m/>
    <n v="1863.27"/>
    <x v="0"/>
    <s v="Único"/>
  </r>
  <r>
    <x v="2"/>
    <d v="2025-08-18T00:00:00"/>
    <x v="153"/>
    <d v="2025-08-18T00:00:00"/>
    <x v="213"/>
    <x v="22"/>
    <x v="753"/>
    <m/>
    <n v="-29.4"/>
    <m/>
    <n v="4089.94"/>
    <x v="0"/>
    <s v="Único"/>
  </r>
  <r>
    <x v="2"/>
    <d v="2025-08-18T00:00:00"/>
    <x v="153"/>
    <d v="2025-08-18T00:00:00"/>
    <x v="213"/>
    <x v="6"/>
    <x v="754"/>
    <m/>
    <n v="-71"/>
    <m/>
    <n v="4119.34"/>
    <x v="0"/>
    <s v="Único"/>
  </r>
  <r>
    <x v="2"/>
    <d v="2025-08-18T00:00:00"/>
    <x v="153"/>
    <d v="2025-08-18T00:00:00"/>
    <x v="213"/>
    <x v="3"/>
    <x v="755"/>
    <m/>
    <n v="-6"/>
    <m/>
    <n v="4190.34"/>
    <x v="0"/>
    <s v="Único"/>
  </r>
  <r>
    <x v="1"/>
    <d v="2025-08-18T00:00:00"/>
    <x v="153"/>
    <d v="2025-08-18T00:00:00"/>
    <x v="213"/>
    <x v="3"/>
    <x v="756"/>
    <m/>
    <n v="-23.63"/>
    <m/>
    <n v="1878.83"/>
    <x v="0"/>
    <s v="Único"/>
  </r>
  <r>
    <x v="1"/>
    <d v="2025-08-18T00:00:00"/>
    <x v="153"/>
    <d v="2025-08-18T00:00:00"/>
    <x v="213"/>
    <x v="9"/>
    <x v="757"/>
    <m/>
    <n v="-2.99"/>
    <m/>
    <n v="1902.46"/>
    <x v="0"/>
    <s v="Único"/>
  </r>
  <r>
    <x v="1"/>
    <d v="2025-08-18T00:00:00"/>
    <x v="153"/>
    <d v="2025-08-18T00:00:00"/>
    <x v="213"/>
    <x v="9"/>
    <x v="757"/>
    <m/>
    <n v="-16.989999999999998"/>
    <m/>
    <n v="1905.45"/>
    <x v="0"/>
    <s v="Único"/>
  </r>
  <r>
    <x v="0"/>
    <d v="2025-08-18T00:00:00"/>
    <x v="153"/>
    <d v="2025-08-16T00:00:00"/>
    <x v="214"/>
    <x v="2"/>
    <x v="758"/>
    <m/>
    <n v="-3.49"/>
    <m/>
    <n v="12097.16"/>
    <x v="0"/>
    <s v="Único"/>
  </r>
  <r>
    <x v="2"/>
    <d v="2025-08-18T00:00:00"/>
    <x v="153"/>
    <d v="2025-08-16T00:00:00"/>
    <x v="214"/>
    <x v="22"/>
    <x v="759"/>
    <m/>
    <n v="-0.8"/>
    <m/>
    <n v="4196.34"/>
    <x v="0"/>
    <s v="Único"/>
  </r>
  <r>
    <x v="2"/>
    <d v="2025-08-18T00:00:00"/>
    <x v="153"/>
    <d v="2025-08-16T00:00:00"/>
    <x v="214"/>
    <x v="22"/>
    <x v="760"/>
    <m/>
    <n v="-7.4"/>
    <m/>
    <n v="4197.1400000000003"/>
    <x v="0"/>
    <s v="Único"/>
  </r>
  <r>
    <x v="2"/>
    <d v="2025-08-18T00:00:00"/>
    <x v="153"/>
    <d v="2025-08-16T00:00:00"/>
    <x v="214"/>
    <x v="22"/>
    <x v="761"/>
    <m/>
    <n v="-10.199999999999999"/>
    <m/>
    <n v="4204.54"/>
    <x v="0"/>
    <s v="Único"/>
  </r>
  <r>
    <x v="2"/>
    <d v="2025-08-18T00:00:00"/>
    <x v="153"/>
    <d v="2025-08-16T00:00:00"/>
    <x v="214"/>
    <x v="22"/>
    <x v="762"/>
    <m/>
    <n v="-4.5999999999999996"/>
    <m/>
    <n v="4214.74"/>
    <x v="0"/>
    <s v="Único"/>
  </r>
  <r>
    <x v="2"/>
    <d v="2025-08-18T00:00:00"/>
    <x v="153"/>
    <d v="2025-08-16T00:00:00"/>
    <x v="214"/>
    <x v="22"/>
    <x v="763"/>
    <m/>
    <n v="-7.7"/>
    <m/>
    <n v="4219.34"/>
    <x v="0"/>
    <s v="Único"/>
  </r>
  <r>
    <x v="0"/>
    <d v="2025-08-18T00:00:00"/>
    <x v="153"/>
    <d v="2025-08-15T00:00:00"/>
    <x v="215"/>
    <x v="2"/>
    <x v="764"/>
    <m/>
    <n v="-15"/>
    <m/>
    <n v="12100.65"/>
    <x v="0"/>
    <s v="Único"/>
  </r>
  <r>
    <x v="2"/>
    <d v="2025-08-18T00:00:00"/>
    <x v="153"/>
    <d v="2025-08-15T00:00:00"/>
    <x v="215"/>
    <x v="22"/>
    <x v="765"/>
    <m/>
    <n v="-6.8"/>
    <m/>
    <n v="4227.04"/>
    <x v="0"/>
    <s v="Único"/>
  </r>
  <r>
    <x v="1"/>
    <d v="2025-08-18T00:00:00"/>
    <x v="153"/>
    <d v="2025-08-15T00:00:00"/>
    <x v="215"/>
    <x v="3"/>
    <x v="766"/>
    <m/>
    <n v="-1.2"/>
    <m/>
    <n v="1922.44"/>
    <x v="0"/>
    <s v="Único"/>
  </r>
  <r>
    <x v="0"/>
    <d v="2025-08-14T00:00:00"/>
    <x v="154"/>
    <d v="2025-08-14T00:00:00"/>
    <x v="216"/>
    <x v="3"/>
    <x v="767"/>
    <m/>
    <n v="-0.28999999999999998"/>
    <m/>
    <n v="12115.65"/>
    <x v="0"/>
    <s v="Único"/>
  </r>
  <r>
    <x v="2"/>
    <d v="2025-08-14T00:00:00"/>
    <x v="154"/>
    <d v="2025-08-14T00:00:00"/>
    <x v="216"/>
    <x v="6"/>
    <x v="768"/>
    <m/>
    <n v="-10"/>
    <m/>
    <n v="4233.84"/>
    <x v="0"/>
    <s v="Único"/>
  </r>
  <r>
    <x v="2"/>
    <d v="2025-08-14T00:00:00"/>
    <x v="154"/>
    <d v="2025-08-14T00:00:00"/>
    <x v="216"/>
    <x v="22"/>
    <x v="769"/>
    <m/>
    <n v="-15.81"/>
    <m/>
    <n v="4243.84"/>
    <x v="0"/>
    <s v="Único"/>
  </r>
  <r>
    <x v="2"/>
    <d v="2025-08-14T00:00:00"/>
    <x v="154"/>
    <d v="2025-08-14T00:00:00"/>
    <x v="216"/>
    <x v="1"/>
    <x v="770"/>
    <m/>
    <n v="-869.93"/>
    <m/>
    <n v="4259.6499999999996"/>
    <x v="0"/>
    <s v="Único"/>
  </r>
  <r>
    <x v="1"/>
    <d v="2025-08-14T00:00:00"/>
    <x v="154"/>
    <d v="2025-08-14T00:00:00"/>
    <x v="216"/>
    <x v="3"/>
    <x v="771"/>
    <m/>
    <n v="-3.44"/>
    <m/>
    <n v="1923.64"/>
    <x v="0"/>
    <s v="Único"/>
  </r>
  <r>
    <x v="0"/>
    <d v="2025-08-13T00:00:00"/>
    <x v="155"/>
    <d v="2025-08-13T00:00:00"/>
    <x v="217"/>
    <x v="10"/>
    <x v="772"/>
    <m/>
    <n v="-250"/>
    <m/>
    <n v="12115.94"/>
    <x v="0"/>
    <s v="Único"/>
  </r>
  <r>
    <x v="2"/>
    <d v="2025-08-13T00:00:00"/>
    <x v="155"/>
    <d v="2025-08-13T00:00:00"/>
    <x v="217"/>
    <x v="3"/>
    <x v="773"/>
    <m/>
    <n v="-2.6"/>
    <m/>
    <n v="5129.58"/>
    <x v="0"/>
    <s v="Único"/>
  </r>
  <r>
    <x v="1"/>
    <d v="2025-08-13T00:00:00"/>
    <x v="155"/>
    <d v="2025-08-13T00:00:00"/>
    <x v="217"/>
    <x v="22"/>
    <x v="774"/>
    <m/>
    <n v="-74.98"/>
    <m/>
    <n v="1927.08"/>
    <x v="0"/>
    <s v="Único"/>
  </r>
  <r>
    <x v="1"/>
    <d v="2025-08-13T00:00:00"/>
    <x v="155"/>
    <d v="2025-08-13T00:00:00"/>
    <x v="217"/>
    <x v="3"/>
    <x v="775"/>
    <m/>
    <n v="-56.84"/>
    <m/>
    <n v="2002.06"/>
    <x v="0"/>
    <s v="Único"/>
  </r>
  <r>
    <x v="0"/>
    <d v="2025-12-08T00:00:00"/>
    <x v="156"/>
    <d v="2025-12-08T00:00:00"/>
    <x v="218"/>
    <x v="3"/>
    <x v="776"/>
    <m/>
    <n v="-6.32"/>
    <m/>
    <n v="12365.94"/>
    <x v="0"/>
    <s v="Único"/>
  </r>
  <r>
    <x v="2"/>
    <d v="2025-12-08T00:00:00"/>
    <x v="156"/>
    <d v="2025-12-08T00:00:00"/>
    <x v="218"/>
    <x v="22"/>
    <x v="777"/>
    <m/>
    <n v="-27.3"/>
    <m/>
    <n v="5132.18"/>
    <x v="0"/>
    <s v="Único"/>
  </r>
  <r>
    <x v="2"/>
    <d v="2025-12-08T00:00:00"/>
    <x v="156"/>
    <d v="2025-12-08T00:00:00"/>
    <x v="218"/>
    <x v="22"/>
    <x v="778"/>
    <m/>
    <n v="-9"/>
    <m/>
    <n v="5159.4799999999996"/>
    <x v="0"/>
    <s v="Único"/>
  </r>
  <r>
    <x v="2"/>
    <d v="2025-12-08T00:00:00"/>
    <x v="156"/>
    <d v="2025-12-08T00:00:00"/>
    <x v="218"/>
    <x v="22"/>
    <x v="779"/>
    <m/>
    <n v="-12.8"/>
    <m/>
    <n v="5168.4799999999996"/>
    <x v="0"/>
    <s v="Único"/>
  </r>
  <r>
    <x v="2"/>
    <d v="2025-12-08T00:00:00"/>
    <x v="156"/>
    <d v="2025-12-08T00:00:00"/>
    <x v="218"/>
    <x v="22"/>
    <x v="780"/>
    <m/>
    <n v="-8.5"/>
    <m/>
    <n v="5181.28"/>
    <x v="0"/>
    <s v="Único"/>
  </r>
  <r>
    <x v="2"/>
    <d v="2025-12-08T00:00:00"/>
    <x v="156"/>
    <d v="2025-12-08T00:00:00"/>
    <x v="218"/>
    <x v="22"/>
    <x v="781"/>
    <m/>
    <n v="-3.5"/>
    <m/>
    <n v="5189.78"/>
    <x v="0"/>
    <s v="Único"/>
  </r>
  <r>
    <x v="2"/>
    <d v="2025-12-08T00:00:00"/>
    <x v="156"/>
    <d v="2025-12-08T00:00:00"/>
    <x v="218"/>
    <x v="22"/>
    <x v="782"/>
    <m/>
    <n v="-58.3"/>
    <m/>
    <n v="5193.28"/>
    <x v="0"/>
    <s v="Único"/>
  </r>
  <r>
    <x v="2"/>
    <d v="2025-12-08T00:00:00"/>
    <x v="156"/>
    <d v="2025-12-08T00:00:00"/>
    <x v="218"/>
    <x v="22"/>
    <x v="783"/>
    <m/>
    <n v="-12"/>
    <m/>
    <n v="5251.58"/>
    <x v="0"/>
    <s v="Único"/>
  </r>
  <r>
    <x v="2"/>
    <d v="2025-12-08T00:00:00"/>
    <x v="156"/>
    <d v="2025-12-08T00:00:00"/>
    <x v="218"/>
    <x v="22"/>
    <x v="784"/>
    <m/>
    <n v="-8.35"/>
    <m/>
    <n v="5263.58"/>
    <x v="0"/>
    <s v="Único"/>
  </r>
  <r>
    <x v="0"/>
    <d v="2025-11-08T00:00:00"/>
    <x v="157"/>
    <d v="2025-11-08T00:00:00"/>
    <x v="219"/>
    <x v="1"/>
    <x v="785"/>
    <m/>
    <n v="-4.95"/>
    <m/>
    <n v="12372.26"/>
    <x v="0"/>
    <s v="Único"/>
  </r>
  <r>
    <x v="2"/>
    <d v="2025-11-08T00:00:00"/>
    <x v="157"/>
    <d v="2025-11-08T00:00:00"/>
    <x v="219"/>
    <x v="1"/>
    <x v="786"/>
    <m/>
    <n v="-13.68"/>
    <m/>
    <n v="5271.93"/>
    <x v="0"/>
    <s v="Único"/>
  </r>
  <r>
    <x v="2"/>
    <d v="2025-11-08T00:00:00"/>
    <x v="157"/>
    <d v="2025-11-08T00:00:00"/>
    <x v="219"/>
    <x v="7"/>
    <x v="787"/>
    <m/>
    <n v="-51.09"/>
    <m/>
    <n v="5285.61"/>
    <x v="0"/>
    <s v="Único"/>
  </r>
  <r>
    <x v="2"/>
    <d v="2025-11-08T00:00:00"/>
    <x v="157"/>
    <d v="2025-10-08T00:00:00"/>
    <x v="219"/>
    <x v="6"/>
    <x v="788"/>
    <m/>
    <n v="-1.6"/>
    <m/>
    <n v="5336.7"/>
    <x v="0"/>
    <s v="Único"/>
  </r>
  <r>
    <x v="1"/>
    <d v="2025-11-08T00:00:00"/>
    <x v="157"/>
    <d v="2025-11-08T00:00:00"/>
    <x v="219"/>
    <x v="3"/>
    <x v="789"/>
    <m/>
    <n v="-5.8"/>
    <m/>
    <n v="2058.9"/>
    <x v="0"/>
    <s v="Único"/>
  </r>
  <r>
    <x v="1"/>
    <d v="2025-11-08T00:00:00"/>
    <x v="157"/>
    <d v="2025-11-08T00:00:00"/>
    <x v="219"/>
    <x v="3"/>
    <x v="790"/>
    <m/>
    <n v="-23.49"/>
    <m/>
    <n v="2064.6999999999998"/>
    <x v="0"/>
    <s v="Único"/>
  </r>
  <r>
    <x v="1"/>
    <d v="2025-11-08T00:00:00"/>
    <x v="157"/>
    <d v="2025-10-08T00:00:00"/>
    <x v="220"/>
    <x v="2"/>
    <x v="791"/>
    <m/>
    <n v="-7"/>
    <m/>
    <n v="2088.19"/>
    <x v="0"/>
    <s v="Único"/>
  </r>
  <r>
    <x v="0"/>
    <d v="2025-11-08T00:00:00"/>
    <x v="157"/>
    <d v="2025-09-08T00:00:00"/>
    <x v="221"/>
    <x v="1"/>
    <x v="792"/>
    <m/>
    <n v="-9.92"/>
    <m/>
    <n v="12377.21"/>
    <x v="0"/>
    <s v="Único"/>
  </r>
  <r>
    <x v="1"/>
    <d v="2025-11-08T00:00:00"/>
    <x v="157"/>
    <d v="2025-09-08T00:00:00"/>
    <x v="221"/>
    <x v="3"/>
    <x v="793"/>
    <m/>
    <n v="-34.880000000000003"/>
    <m/>
    <n v="2095.19"/>
    <x v="0"/>
    <s v="Único"/>
  </r>
  <r>
    <x v="1"/>
    <d v="2025-11-08T00:00:00"/>
    <x v="157"/>
    <d v="2025-09-08T00:00:00"/>
    <x v="221"/>
    <x v="3"/>
    <x v="794"/>
    <m/>
    <n v="-23.4"/>
    <m/>
    <n v="2130.0700000000002"/>
    <x v="0"/>
    <s v="Único"/>
  </r>
  <r>
    <x v="0"/>
    <d v="2025-08-08T00:00:00"/>
    <x v="158"/>
    <d v="2025-08-08T00:00:00"/>
    <x v="222"/>
    <x v="11"/>
    <x v="31"/>
    <m/>
    <n v="-918"/>
    <m/>
    <n v="12387.13"/>
    <x v="0"/>
    <s v="Único"/>
  </r>
  <r>
    <x v="0"/>
    <d v="2025-08-08T00:00:00"/>
    <x v="158"/>
    <d v="2025-08-08T00:00:00"/>
    <x v="222"/>
    <x v="1"/>
    <x v="795"/>
    <m/>
    <n v="-3.1"/>
    <m/>
    <n v="13305.13"/>
    <x v="0"/>
    <s v="Único"/>
  </r>
  <r>
    <x v="1"/>
    <d v="2025-07-08T00:00:00"/>
    <x v="159"/>
    <d v="2025-07-08T00:00:00"/>
    <x v="223"/>
    <x v="5"/>
    <x v="796"/>
    <m/>
    <n v="-32.700000000000003"/>
    <m/>
    <n v="2153.4699999999998"/>
    <x v="0"/>
    <s v="Único"/>
  </r>
  <r>
    <x v="1"/>
    <d v="2025-06-08T00:00:00"/>
    <x v="160"/>
    <d v="2025-06-08T00:00:00"/>
    <x v="224"/>
    <x v="3"/>
    <x v="797"/>
    <m/>
    <n v="-3.35"/>
    <m/>
    <n v="2186.17"/>
    <x v="0"/>
    <s v="Único"/>
  </r>
  <r>
    <x v="2"/>
    <d v="2025-06-08T00:00:00"/>
    <x v="160"/>
    <d v="2025-06-08T00:00:00"/>
    <x v="224"/>
    <x v="1"/>
    <x v="798"/>
    <m/>
    <n v="-34.28"/>
    <m/>
    <n v="5338.3"/>
    <x v="0"/>
    <s v="Único"/>
  </r>
  <r>
    <x v="2"/>
    <d v="2025-06-08T00:00:00"/>
    <x v="160"/>
    <d v="2025-06-08T00:00:00"/>
    <x v="224"/>
    <x v="1"/>
    <x v="798"/>
    <m/>
    <n v="-17.010000000000002"/>
    <m/>
    <n v="5372.58"/>
    <x v="0"/>
    <s v="Único"/>
  </r>
  <r>
    <x v="2"/>
    <d v="2025-06-08T00:00:00"/>
    <x v="160"/>
    <d v="2025-06-08T00:00:00"/>
    <x v="224"/>
    <x v="1"/>
    <x v="798"/>
    <m/>
    <n v="-26.25"/>
    <m/>
    <n v="5389.59"/>
    <x v="0"/>
    <s v="Único"/>
  </r>
  <r>
    <x v="2"/>
    <d v="2025-06-08T00:00:00"/>
    <x v="160"/>
    <d v="2025-06-08T00:00:00"/>
    <x v="224"/>
    <x v="1"/>
    <x v="798"/>
    <m/>
    <n v="-38.31"/>
    <m/>
    <n v="5415.84"/>
    <x v="0"/>
    <s v="Único"/>
  </r>
  <r>
    <x v="2"/>
    <d v="2025-06-08T00:00:00"/>
    <x v="160"/>
    <d v="2025-06-08T00:00:00"/>
    <x v="224"/>
    <x v="1"/>
    <x v="799"/>
    <m/>
    <n v="-20.07"/>
    <m/>
    <n v="5454.15"/>
    <x v="0"/>
    <s v="Único"/>
  </r>
  <r>
    <x v="2"/>
    <d v="2025-06-08T00:00:00"/>
    <x v="160"/>
    <d v="2025-06-08T00:00:00"/>
    <x v="224"/>
    <x v="2"/>
    <x v="800"/>
    <m/>
    <n v="-9.9"/>
    <m/>
    <n v="5474.22"/>
    <x v="0"/>
    <s v="Único"/>
  </r>
  <r>
    <x v="0"/>
    <d v="2025-06-08T00:00:00"/>
    <x v="160"/>
    <d v="2025-06-08T00:00:00"/>
    <x v="224"/>
    <x v="1"/>
    <x v="801"/>
    <m/>
    <n v="-7.2"/>
    <m/>
    <n v="13308.23"/>
    <x v="0"/>
    <s v="Único"/>
  </r>
  <r>
    <x v="0"/>
    <d v="2025-06-08T00:00:00"/>
    <x v="160"/>
    <d v="2025-06-08T00:00:00"/>
    <x v="224"/>
    <x v="3"/>
    <x v="802"/>
    <m/>
    <n v="-4.3499999999999996"/>
    <m/>
    <n v="13315.43"/>
    <x v="0"/>
    <s v="Único"/>
  </r>
  <r>
    <x v="1"/>
    <d v="2025-05-08T00:00:00"/>
    <x v="161"/>
    <d v="2025-05-08T00:00:00"/>
    <x v="225"/>
    <x v="5"/>
    <x v="803"/>
    <m/>
    <n v="32.700000000000003"/>
    <m/>
    <n v="2189.52"/>
    <x v="1"/>
    <s v="Único"/>
  </r>
  <r>
    <x v="1"/>
    <d v="2025-05-08T00:00:00"/>
    <x v="161"/>
    <d v="2025-05-08T00:00:00"/>
    <x v="225"/>
    <x v="5"/>
    <x v="804"/>
    <m/>
    <n v="-32.700000000000003"/>
    <m/>
    <n v="2156.8200000000002"/>
    <x v="0"/>
    <s v="Único"/>
  </r>
  <r>
    <x v="1"/>
    <d v="2025-05-08T00:00:00"/>
    <x v="161"/>
    <d v="2025-05-08T00:00:00"/>
    <x v="225"/>
    <x v="5"/>
    <x v="804"/>
    <m/>
    <n v="-32.700000000000003"/>
    <m/>
    <n v="2189.52"/>
    <x v="0"/>
    <s v="Único"/>
  </r>
  <r>
    <x v="2"/>
    <d v="2025-05-08T00:00:00"/>
    <x v="161"/>
    <d v="2025-05-08T00:00:00"/>
    <x v="225"/>
    <x v="2"/>
    <x v="805"/>
    <m/>
    <n v="-15.75"/>
    <m/>
    <n v="5484.12"/>
    <x v="0"/>
    <s v="Único"/>
  </r>
  <r>
    <x v="0"/>
    <d v="2025-06-08T00:00:00"/>
    <x v="161"/>
    <d v="2025-06-08T00:00:00"/>
    <x v="225"/>
    <x v="9"/>
    <x v="806"/>
    <m/>
    <n v="-99"/>
    <m/>
    <n v="13319.78"/>
    <x v="0"/>
    <s v="Único"/>
  </r>
  <r>
    <x v="0"/>
    <d v="2025-05-08T00:00:00"/>
    <x v="161"/>
    <d v="2025-05-08T00:00:00"/>
    <x v="225"/>
    <x v="6"/>
    <x v="807"/>
    <m/>
    <n v="-36"/>
    <m/>
    <n v="13418.78"/>
    <x v="0"/>
    <s v="Único"/>
  </r>
  <r>
    <x v="0"/>
    <d v="2025-05-08T00:00:00"/>
    <x v="161"/>
    <d v="2025-05-08T00:00:00"/>
    <x v="225"/>
    <x v="6"/>
    <x v="808"/>
    <m/>
    <n v="-169.5"/>
    <m/>
    <n v="13454.78"/>
    <x v="0"/>
    <s v="Único"/>
  </r>
  <r>
    <x v="1"/>
    <d v="2025-04-08T00:00:00"/>
    <x v="162"/>
    <d v="2025-04-08T00:00:00"/>
    <x v="226"/>
    <x v="8"/>
    <x v="809"/>
    <m/>
    <n v="-50.82"/>
    <m/>
    <n v="624.22"/>
    <x v="0"/>
    <s v="Único"/>
  </r>
  <r>
    <x v="1"/>
    <d v="2025-04-08T00:00:00"/>
    <x v="162"/>
    <d v="2025-04-08T00:00:00"/>
    <x v="226"/>
    <x v="6"/>
    <x v="810"/>
    <m/>
    <n v="-102"/>
    <m/>
    <n v="2222.2199999999998"/>
    <x v="0"/>
    <s v="Único"/>
  </r>
  <r>
    <x v="1"/>
    <d v="2025-04-08T00:00:00"/>
    <x v="162"/>
    <d v="2025-04-08T00:00:00"/>
    <x v="226"/>
    <x v="19"/>
    <x v="811"/>
    <m/>
    <n v="1700"/>
    <m/>
    <n v="2324.2199999999998"/>
    <x v="1"/>
    <s v="Único"/>
  </r>
  <r>
    <x v="2"/>
    <d v="2025-04-08T00:00:00"/>
    <x v="162"/>
    <d v="2025-04-08T00:00:00"/>
    <x v="226"/>
    <x v="6"/>
    <x v="812"/>
    <m/>
    <n v="-102"/>
    <m/>
    <n v="5499.87"/>
    <x v="0"/>
    <s v="Único"/>
  </r>
  <r>
    <x v="2"/>
    <d v="2025-04-08T00:00:00"/>
    <x v="162"/>
    <d v="2025-04-08T00:00:00"/>
    <x v="226"/>
    <x v="2"/>
    <x v="813"/>
    <m/>
    <n v="-19.72"/>
    <m/>
    <n v="5601.87"/>
    <x v="0"/>
    <s v="Único"/>
  </r>
  <r>
    <x v="2"/>
    <d v="2025-04-08T00:00:00"/>
    <x v="162"/>
    <d v="2025-04-08T00:00:00"/>
    <x v="226"/>
    <x v="19"/>
    <x v="814"/>
    <m/>
    <n v="-1700"/>
    <m/>
    <n v="5621.59"/>
    <x v="0"/>
    <s v="Único"/>
  </r>
  <r>
    <x v="1"/>
    <d v="2025-04-08T00:00:00"/>
    <x v="162"/>
    <d v="2025-02-08T00:00:00"/>
    <x v="227"/>
    <x v="3"/>
    <x v="815"/>
    <m/>
    <n v="-11.82"/>
    <m/>
    <n v="675.04"/>
    <x v="0"/>
    <s v="Único"/>
  </r>
  <r>
    <x v="1"/>
    <d v="2025-04-08T00:00:00"/>
    <x v="162"/>
    <d v="2025-02-08T00:00:00"/>
    <x v="227"/>
    <x v="3"/>
    <x v="816"/>
    <m/>
    <n v="-16.260000000000002"/>
    <m/>
    <n v="686.86"/>
    <x v="0"/>
    <s v="Único"/>
  </r>
  <r>
    <x v="1"/>
    <d v="2025-04-08T00:00:00"/>
    <x v="162"/>
    <d v="2025-02-08T00:00:00"/>
    <x v="227"/>
    <x v="3"/>
    <x v="817"/>
    <m/>
    <n v="-84.99"/>
    <m/>
    <n v="703.12"/>
    <x v="0"/>
    <s v="Único"/>
  </r>
  <r>
    <x v="1"/>
    <d v="2025-01-08T00:00:00"/>
    <x v="163"/>
    <d v="2025-01-08T00:00:00"/>
    <x v="228"/>
    <x v="9"/>
    <x v="818"/>
    <m/>
    <s v="-42,90"/>
    <m/>
    <s v="790,35"/>
    <x v="1"/>
    <s v="Único"/>
  </r>
  <r>
    <x v="1"/>
    <d v="2025-01-08T00:00:00"/>
    <x v="163"/>
    <d v="2025-01-08T00:00:00"/>
    <x v="228"/>
    <x v="14"/>
    <x v="819"/>
    <m/>
    <s v="-7,00"/>
    <m/>
    <s v="833,25"/>
    <x v="1"/>
    <s v="Único"/>
  </r>
  <r>
    <x v="1"/>
    <d v="2025-01-08T00:00:00"/>
    <x v="163"/>
    <d v="2025-01-08T00:00:00"/>
    <x v="228"/>
    <x v="14"/>
    <x v="820"/>
    <m/>
    <s v="-117,93"/>
    <m/>
    <s v="840,25"/>
    <x v="1"/>
    <s v="Único"/>
  </r>
  <r>
    <x v="1"/>
    <d v="2025-01-08T00:00:00"/>
    <x v="163"/>
    <d v="2025-01-08T00:00:00"/>
    <x v="228"/>
    <x v="2"/>
    <x v="21"/>
    <m/>
    <s v="-462,47"/>
    <m/>
    <s v="958,18"/>
    <x v="1"/>
    <s v="Único"/>
  </r>
  <r>
    <x v="1"/>
    <d v="2025-01-08T00:00:00"/>
    <x v="163"/>
    <d v="2025-01-08T00:00:00"/>
    <x v="228"/>
    <x v="3"/>
    <x v="821"/>
    <m/>
    <n v="-2.2400000000000002"/>
    <m/>
    <n v="788.11"/>
    <x v="0"/>
    <s v="Único"/>
  </r>
  <r>
    <x v="2"/>
    <d v="2025-07-31T00:00:00"/>
    <x v="164"/>
    <d v="2025-07-31T00:00:00"/>
    <x v="229"/>
    <x v="12"/>
    <x v="822"/>
    <m/>
    <s v="2.295,64"/>
    <m/>
    <s v="7.321,59"/>
    <x v="1"/>
    <s v="Único"/>
  </r>
  <r>
    <x v="2"/>
    <d v="2025-07-31T00:00:00"/>
    <x v="164"/>
    <d v="2025-07-31T00:00:00"/>
    <x v="229"/>
    <x v="10"/>
    <x v="41"/>
    <m/>
    <s v="-400,00"/>
    <m/>
    <s v="5.025,95"/>
    <x v="1"/>
    <s v="Único"/>
  </r>
  <r>
    <x v="0"/>
    <d v="2025-07-31T00:00:00"/>
    <x v="164"/>
    <d v="2025-07-31T00:00:00"/>
    <x v="229"/>
    <x v="6"/>
    <x v="823"/>
    <m/>
    <s v="100,00"/>
    <m/>
    <s v="13.624,28"/>
    <x v="1"/>
    <s v="Único"/>
  </r>
  <r>
    <x v="0"/>
    <d v="2025-07-31T00:00:00"/>
    <x v="164"/>
    <d v="2025-07-31T00:00:00"/>
    <x v="229"/>
    <x v="6"/>
    <x v="824"/>
    <m/>
    <s v="-100,00"/>
    <m/>
    <s v="13.524,28"/>
    <x v="1"/>
    <s v="Único"/>
  </r>
  <r>
    <x v="0"/>
    <d v="2025-07-30T00:00:00"/>
    <x v="165"/>
    <d v="2025-07-30T00:00:00"/>
    <x v="230"/>
    <x v="12"/>
    <x v="825"/>
    <m/>
    <s v="2.204,13"/>
    <m/>
    <s v="13.624,28"/>
    <x v="1"/>
    <s v="Único"/>
  </r>
  <r>
    <x v="1"/>
    <d v="2025-07-30T00:00:00"/>
    <x v="165"/>
    <d v="2025-07-30T00:00:00"/>
    <x v="230"/>
    <x v="13"/>
    <x v="823"/>
    <m/>
    <s v="50,00"/>
    <m/>
    <s v="1.420,65"/>
    <x v="1"/>
    <s v="Único"/>
  </r>
  <r>
    <x v="1"/>
    <d v="2025-07-30T00:00:00"/>
    <x v="165"/>
    <d v="2025-07-30T00:00:00"/>
    <x v="230"/>
    <x v="5"/>
    <x v="826"/>
    <m/>
    <s v="-32,70"/>
    <m/>
    <s v="1.370,65"/>
    <x v="1"/>
    <s v="Único"/>
  </r>
  <r>
    <x v="2"/>
    <d v="2025-07-29T00:00:00"/>
    <x v="166"/>
    <d v="2025-07-29T00:00:00"/>
    <x v="231"/>
    <x v="6"/>
    <x v="827"/>
    <m/>
    <s v="-10,00"/>
    <m/>
    <s v="5.425,95"/>
    <x v="1"/>
    <s v="Único"/>
  </r>
  <r>
    <x v="1"/>
    <d v="2025-07-28T00:00:00"/>
    <x v="167"/>
    <d v="2025-07-28T00:00:00"/>
    <x v="232"/>
    <x v="3"/>
    <x v="828"/>
    <m/>
    <s v="-2,79"/>
    <m/>
    <s v="1.403,35"/>
    <x v="1"/>
    <s v="Único"/>
  </r>
  <r>
    <x v="1"/>
    <d v="2025-07-28T00:00:00"/>
    <x v="167"/>
    <d v="2025-07-28T00:00:00"/>
    <x v="232"/>
    <x v="15"/>
    <x v="44"/>
    <m/>
    <s v="16,00"/>
    <m/>
    <s v="1.406,14"/>
    <x v="1"/>
    <s v="Único"/>
  </r>
  <r>
    <x v="2"/>
    <d v="2025-07-28T00:00:00"/>
    <x v="167"/>
    <d v="2025-07-27T00:00:00"/>
    <x v="233"/>
    <x v="2"/>
    <x v="829"/>
    <m/>
    <s v="-14,16"/>
    <m/>
    <s v="5.435,95"/>
    <x v="1"/>
    <s v="Único"/>
  </r>
  <r>
    <x v="2"/>
    <d v="2025-07-28T00:00:00"/>
    <x v="167"/>
    <d v="2025-07-27T00:00:00"/>
    <x v="233"/>
    <x v="2"/>
    <x v="830"/>
    <m/>
    <s v="-4,99"/>
    <m/>
    <s v="5.450,11"/>
    <x v="1"/>
    <s v="Único"/>
  </r>
  <r>
    <x v="0"/>
    <d v="2025-07-28T00:00:00"/>
    <x v="167"/>
    <d v="2025-07-27T00:00:00"/>
    <x v="233"/>
    <x v="2"/>
    <x v="831"/>
    <m/>
    <s v="-11,88"/>
    <m/>
    <s v="11.420,15"/>
    <x v="1"/>
    <s v="Único"/>
  </r>
  <r>
    <x v="2"/>
    <d v="2025-07-28T00:00:00"/>
    <x v="167"/>
    <d v="2025-07-26T00:00:00"/>
    <x v="234"/>
    <x v="5"/>
    <x v="832"/>
    <m/>
    <s v="-7,30"/>
    <m/>
    <s v="5.455,10"/>
    <x v="1"/>
    <s v="Único"/>
  </r>
  <r>
    <x v="0"/>
    <d v="2025-07-28T00:00:00"/>
    <x v="167"/>
    <d v="2025-07-26T00:00:00"/>
    <x v="234"/>
    <x v="2"/>
    <x v="833"/>
    <m/>
    <s v="-26,19"/>
    <m/>
    <s v="11.438,44"/>
    <x v="1"/>
    <s v="Único"/>
  </r>
  <r>
    <x v="1"/>
    <d v="2025-07-28T00:00:00"/>
    <x v="167"/>
    <d v="2025-07-26T00:00:00"/>
    <x v="234"/>
    <x v="3"/>
    <x v="834"/>
    <m/>
    <s v="-3,49"/>
    <m/>
    <s v="1.390,14"/>
    <x v="1"/>
    <s v="Único"/>
  </r>
  <r>
    <x v="0"/>
    <d v="2025-07-28T00:00:00"/>
    <x v="167"/>
    <d v="2025-07-26T00:00:00"/>
    <x v="234"/>
    <x v="1"/>
    <x v="835"/>
    <m/>
    <s v="-6,41"/>
    <m/>
    <s v="11.432,03"/>
    <x v="1"/>
    <s v="Único"/>
  </r>
  <r>
    <x v="2"/>
    <d v="2025-07-24T00:00:00"/>
    <x v="168"/>
    <d v="2025-07-24T00:00:00"/>
    <x v="235"/>
    <x v="10"/>
    <x v="67"/>
    <m/>
    <s v="-300,00"/>
    <m/>
    <s v="5.462,40"/>
    <x v="1"/>
    <s v="Único"/>
  </r>
  <r>
    <x v="1"/>
    <d v="2025-07-24T00:00:00"/>
    <x v="168"/>
    <d v="2025-07-24T00:00:00"/>
    <x v="235"/>
    <x v="3"/>
    <x v="836"/>
    <m/>
    <s v="-47,27"/>
    <m/>
    <s v="1.393,63"/>
    <x v="1"/>
    <s v="Único"/>
  </r>
  <r>
    <x v="2"/>
    <d v="2025-07-23T00:00:00"/>
    <x v="169"/>
    <d v="2025-07-23T00:00:00"/>
    <x v="236"/>
    <x v="2"/>
    <x v="837"/>
    <m/>
    <s v="-5,99"/>
    <m/>
    <s v="5.762,40"/>
    <x v="1"/>
    <s v="Único"/>
  </r>
  <r>
    <x v="0"/>
    <d v="2025-07-23T00:00:00"/>
    <x v="169"/>
    <d v="2025-07-23T00:00:00"/>
    <x v="236"/>
    <x v="6"/>
    <x v="838"/>
    <m/>
    <s v="-137,30"/>
    <m/>
    <s v="11.469,14"/>
    <x v="1"/>
    <s v="Único"/>
  </r>
  <r>
    <x v="1"/>
    <d v="2025-07-23T00:00:00"/>
    <x v="169"/>
    <d v="2025-07-23T00:00:00"/>
    <x v="236"/>
    <x v="8"/>
    <x v="839"/>
    <m/>
    <s v="-143,30"/>
    <m/>
    <s v="1.440,90"/>
    <x v="1"/>
    <s v="Único"/>
  </r>
  <r>
    <x v="0"/>
    <d v="2025-07-23T00:00:00"/>
    <x v="169"/>
    <d v="2025-07-23T00:00:00"/>
    <x v="236"/>
    <x v="1"/>
    <x v="840"/>
    <m/>
    <s v="-4,51"/>
    <m/>
    <s v="11.464,63"/>
    <x v="1"/>
    <s v="Único"/>
  </r>
  <r>
    <x v="2"/>
    <d v="2025-07-23T00:00:00"/>
    <x v="169"/>
    <d v="2025-07-22T00:00:00"/>
    <x v="237"/>
    <x v="13"/>
    <x v="42"/>
    <m/>
    <s v="-1,30"/>
    <m/>
    <s v="5.768,39"/>
    <x v="1"/>
    <s v="Único"/>
  </r>
  <r>
    <x v="2"/>
    <d v="2025-07-23T00:00:00"/>
    <x v="169"/>
    <d v="2025-07-22T00:00:00"/>
    <x v="237"/>
    <x v="13"/>
    <x v="42"/>
    <m/>
    <s v="-0,36"/>
    <m/>
    <s v="5.769,69"/>
    <x v="1"/>
    <s v="Único"/>
  </r>
  <r>
    <x v="2"/>
    <d v="2025-07-22T00:00:00"/>
    <x v="170"/>
    <d v="2025-07-22T00:00:00"/>
    <x v="237"/>
    <x v="3"/>
    <x v="841"/>
    <m/>
    <s v="-12,13"/>
    <m/>
    <s v="5.770,05"/>
    <x v="1"/>
    <s v="Único"/>
  </r>
  <r>
    <x v="2"/>
    <d v="2025-07-22T00:00:00"/>
    <x v="170"/>
    <d v="2025-07-22T00:00:00"/>
    <x v="237"/>
    <x v="3"/>
    <x v="842"/>
    <m/>
    <s v="-43,40"/>
    <m/>
    <s v="5.782,18"/>
    <x v="1"/>
    <s v="Único"/>
  </r>
  <r>
    <x v="1"/>
    <d v="2025-07-21T00:00:00"/>
    <x v="171"/>
    <d v="2025-07-21T00:00:00"/>
    <x v="238"/>
    <x v="8"/>
    <x v="843"/>
    <m/>
    <n v="-14.54"/>
    <m/>
    <n v="1584.2"/>
    <x v="0"/>
    <s v="Único"/>
  </r>
  <r>
    <x v="0"/>
    <d v="2025-07-21T00:00:00"/>
    <x v="171"/>
    <d v="2025-07-21T00:00:00"/>
    <x v="238"/>
    <x v="1"/>
    <x v="844"/>
    <m/>
    <n v="-4.67"/>
    <m/>
    <n v="11608.63"/>
    <x v="0"/>
    <s v="Único"/>
  </r>
  <r>
    <x v="2"/>
    <d v="2025-07-21T00:00:00"/>
    <x v="171"/>
    <d v="2025-07-21T00:00:00"/>
    <x v="238"/>
    <x v="1"/>
    <x v="845"/>
    <m/>
    <n v="-3.99"/>
    <m/>
    <n v="5825.58"/>
    <x v="0"/>
    <s v="Único"/>
  </r>
  <r>
    <x v="0"/>
    <d v="2025-07-21T00:00:00"/>
    <x v="171"/>
    <d v="2025-07-21T00:00:00"/>
    <x v="238"/>
    <x v="1"/>
    <x v="846"/>
    <m/>
    <s v="-2,19"/>
    <m/>
    <s v="11.606,44"/>
    <x v="1"/>
    <s v="Único"/>
  </r>
  <r>
    <x v="1"/>
    <d v="2025-07-21T00:00:00"/>
    <x v="171"/>
    <d v="2025-07-19T00:00:00"/>
    <x v="239"/>
    <x v="3"/>
    <x v="847"/>
    <m/>
    <n v="-18.329999999999998"/>
    <m/>
    <n v="1598.74"/>
    <x v="0"/>
    <s v="Único"/>
  </r>
  <r>
    <x v="1"/>
    <d v="2025-07-21T00:00:00"/>
    <x v="171"/>
    <d v="2025-07-19T00:00:00"/>
    <x v="239"/>
    <x v="3"/>
    <x v="848"/>
    <m/>
    <n v="-73.34"/>
    <m/>
    <n v="1617.07"/>
    <x v="0"/>
    <s v="Único"/>
  </r>
  <r>
    <x v="0"/>
    <d v="2025-07-21T00:00:00"/>
    <x v="171"/>
    <d v="2025-07-19T00:00:00"/>
    <x v="239"/>
    <x v="1"/>
    <x v="849"/>
    <m/>
    <n v="-14"/>
    <m/>
    <n v="11613.3"/>
    <x v="0"/>
    <s v="Único"/>
  </r>
  <r>
    <x v="2"/>
    <d v="2025-07-18T00:00:00"/>
    <x v="172"/>
    <d v="2025-07-18T00:00:00"/>
    <x v="240"/>
    <x v="2"/>
    <x v="850"/>
    <m/>
    <n v="-41.86"/>
    <m/>
    <n v="5829.57"/>
    <x v="0"/>
    <s v="Único"/>
  </r>
  <r>
    <x v="0"/>
    <d v="2025-07-17T00:00:00"/>
    <x v="173"/>
    <d v="2025-07-17T00:00:00"/>
    <x v="241"/>
    <x v="1"/>
    <x v="851"/>
    <m/>
    <n v="-5.45"/>
    <m/>
    <n v="11627.3"/>
    <x v="0"/>
    <s v="Único"/>
  </r>
  <r>
    <x v="2"/>
    <d v="2025-07-17T00:00:00"/>
    <x v="173"/>
    <d v="2025-07-16T00:00:00"/>
    <x v="242"/>
    <x v="13"/>
    <x v="42"/>
    <m/>
    <n v="-0.18"/>
    <m/>
    <n v="5871.43"/>
    <x v="0"/>
    <s v="Único"/>
  </r>
  <r>
    <x v="2"/>
    <d v="2025-07-16T00:00:00"/>
    <x v="174"/>
    <d v="2025-07-16T00:00:00"/>
    <x v="242"/>
    <x v="1"/>
    <x v="852"/>
    <m/>
    <n v="-6.11"/>
    <m/>
    <n v="5871.61"/>
    <x v="0"/>
    <s v="Único"/>
  </r>
  <r>
    <x v="2"/>
    <d v="2025-07-15T00:00:00"/>
    <x v="175"/>
    <d v="2025-07-15T00:00:00"/>
    <x v="243"/>
    <x v="1"/>
    <x v="853"/>
    <m/>
    <n v="-853.53"/>
    <m/>
    <n v="5882.61"/>
    <x v="0"/>
    <s v="Único"/>
  </r>
  <r>
    <x v="2"/>
    <d v="2025-07-16T00:00:00"/>
    <x v="174"/>
    <d v="2025-07-15T00:00:00"/>
    <x v="243"/>
    <x v="13"/>
    <x v="42"/>
    <m/>
    <n v="-0.14000000000000001"/>
    <m/>
    <n v="5877.72"/>
    <x v="0"/>
    <s v="Único"/>
  </r>
  <r>
    <x v="2"/>
    <d v="2025-07-15T00:00:00"/>
    <x v="175"/>
    <d v="2025-07-15T00:00:00"/>
    <x v="243"/>
    <x v="2"/>
    <x v="854"/>
    <m/>
    <n v="-4.75"/>
    <m/>
    <n v="5877.86"/>
    <x v="0"/>
    <s v="Único"/>
  </r>
  <r>
    <x v="1"/>
    <d v="2025-07-15T00:00:00"/>
    <x v="175"/>
    <d v="2025-07-15T00:00:00"/>
    <x v="243"/>
    <x v="9"/>
    <x v="855"/>
    <m/>
    <n v="-2.99"/>
    <m/>
    <n v="1690.41"/>
    <x v="0"/>
    <s v="Único"/>
  </r>
  <r>
    <x v="1"/>
    <d v="2025-07-15T00:00:00"/>
    <x v="175"/>
    <d v="2025-07-15T00:00:00"/>
    <x v="243"/>
    <x v="9"/>
    <x v="855"/>
    <m/>
    <n v="-16.989999999999998"/>
    <m/>
    <n v="1693.4"/>
    <x v="0"/>
    <s v="Único"/>
  </r>
  <r>
    <x v="0"/>
    <d v="2025-07-16T00:00:00"/>
    <x v="174"/>
    <d v="2025-07-15T00:00:00"/>
    <x v="243"/>
    <x v="13"/>
    <x v="42"/>
    <m/>
    <n v="-2.21"/>
    <m/>
    <n v="11632.75"/>
    <x v="0"/>
    <s v="Único"/>
  </r>
  <r>
    <x v="0"/>
    <d v="2025-07-15T00:00:00"/>
    <x v="175"/>
    <d v="2025-07-15T00:00:00"/>
    <x v="243"/>
    <x v="2"/>
    <x v="856"/>
    <m/>
    <n v="-73.75"/>
    <m/>
    <n v="11634.96"/>
    <x v="0"/>
    <s v="Único"/>
  </r>
  <r>
    <x v="0"/>
    <d v="2025-07-15T00:00:00"/>
    <x v="175"/>
    <d v="2025-07-15T00:00:00"/>
    <x v="243"/>
    <x v="1"/>
    <x v="857"/>
    <m/>
    <n v="-4.46"/>
    <m/>
    <n v="11708.71"/>
    <x v="0"/>
    <s v="Único"/>
  </r>
  <r>
    <x v="2"/>
    <d v="2025-07-15T00:00:00"/>
    <x v="175"/>
    <d v="2025-07-14T00:00:00"/>
    <x v="244"/>
    <x v="13"/>
    <x v="108"/>
    <m/>
    <n v="0.72"/>
    <m/>
    <n v="6736.14"/>
    <x v="1"/>
    <s v="Único"/>
  </r>
  <r>
    <x v="2"/>
    <d v="2025-07-15T00:00:00"/>
    <x v="175"/>
    <d v="2025-07-14T00:00:00"/>
    <x v="244"/>
    <x v="13"/>
    <x v="42"/>
    <m/>
    <n v="-0.72"/>
    <m/>
    <n v="6735.42"/>
    <x v="0"/>
    <s v="Único"/>
  </r>
  <r>
    <x v="0"/>
    <d v="2025-07-14T00:00:00"/>
    <x v="176"/>
    <d v="2025-07-14T00:00:00"/>
    <x v="244"/>
    <x v="2"/>
    <x v="858"/>
    <m/>
    <n v="-14.15"/>
    <m/>
    <n v="11713.17"/>
    <x v="0"/>
    <s v="Único"/>
  </r>
  <r>
    <x v="0"/>
    <d v="2025-07-14T00:00:00"/>
    <x v="176"/>
    <d v="2025-07-14T00:00:00"/>
    <x v="244"/>
    <x v="17"/>
    <x v="859"/>
    <m/>
    <n v="-250"/>
    <m/>
    <n v="11727.32"/>
    <x v="0"/>
    <s v="Único"/>
  </r>
  <r>
    <x v="0"/>
    <d v="2025-07-14T00:00:00"/>
    <x v="176"/>
    <d v="2025-07-14T00:00:00"/>
    <x v="244"/>
    <x v="10"/>
    <x v="859"/>
    <m/>
    <n v="-300"/>
    <m/>
    <n v="11977.32"/>
    <x v="0"/>
    <s v="Único"/>
  </r>
  <r>
    <x v="2"/>
    <d v="2025-07-14T00:00:00"/>
    <x v="176"/>
    <d v="2025-07-14T00:00:00"/>
    <x v="244"/>
    <x v="1"/>
    <x v="860"/>
    <m/>
    <n v="-24.02"/>
    <m/>
    <n v="6736.14"/>
    <x v="0"/>
    <s v="Único"/>
  </r>
  <r>
    <x v="0"/>
    <d v="2025-07-14T00:00:00"/>
    <x v="176"/>
    <d v="2025-07-13T00:00:00"/>
    <x v="245"/>
    <x v="2"/>
    <x v="861"/>
    <m/>
    <n v="-3.7"/>
    <m/>
    <n v="12305.73"/>
    <x v="0"/>
    <s v="Único"/>
  </r>
  <r>
    <x v="0"/>
    <d v="2025-07-14T00:00:00"/>
    <x v="176"/>
    <d v="2025-07-13T00:00:00"/>
    <x v="245"/>
    <x v="7"/>
    <x v="862"/>
    <m/>
    <n v="-10"/>
    <m/>
    <n v="12309.43"/>
    <x v="0"/>
    <s v="Único"/>
  </r>
  <r>
    <x v="0"/>
    <d v="2025-07-14T00:00:00"/>
    <x v="176"/>
    <d v="2025-07-13T00:00:00"/>
    <x v="245"/>
    <x v="1"/>
    <x v="863"/>
    <m/>
    <n v="-21.21"/>
    <m/>
    <n v="12284.52"/>
    <x v="0"/>
    <s v="Único"/>
  </r>
  <r>
    <x v="0"/>
    <d v="2025-07-14T00:00:00"/>
    <x v="176"/>
    <d v="2025-07-13T00:00:00"/>
    <x v="245"/>
    <x v="1"/>
    <x v="864"/>
    <m/>
    <n v="-7.2"/>
    <m/>
    <n v="12277.32"/>
    <x v="0"/>
    <s v="Único"/>
  </r>
  <r>
    <x v="0"/>
    <d v="2025-07-14T00:00:00"/>
    <x v="176"/>
    <d v="2025-07-13T00:00:00"/>
    <x v="245"/>
    <x v="1"/>
    <x v="865"/>
    <m/>
    <n v="-4.67"/>
    <m/>
    <n v="12319.43"/>
    <x v="0"/>
    <s v="Único"/>
  </r>
  <r>
    <x v="1"/>
    <d v="2025-07-14T00:00:00"/>
    <x v="176"/>
    <d v="2025-12-07T00:00:00"/>
    <x v="246"/>
    <x v="3"/>
    <x v="866"/>
    <m/>
    <n v="-41.26"/>
    <m/>
    <n v="1710.39"/>
    <x v="0"/>
    <s v="Único"/>
  </r>
  <r>
    <x v="1"/>
    <d v="2025-07-14T00:00:00"/>
    <x v="176"/>
    <d v="2025-12-07T00:00:00"/>
    <x v="246"/>
    <x v="3"/>
    <x v="867"/>
    <m/>
    <n v="-47.98"/>
    <m/>
    <n v="1751.65"/>
    <x v="0"/>
    <s v="Único"/>
  </r>
  <r>
    <x v="2"/>
    <d v="2025-07-14T00:00:00"/>
    <x v="176"/>
    <d v="2025-12-07T00:00:00"/>
    <x v="246"/>
    <x v="1"/>
    <x v="868"/>
    <m/>
    <n v="24.02"/>
    <m/>
    <n v="6760.16"/>
    <x v="1"/>
    <s v="Único"/>
  </r>
  <r>
    <x v="2"/>
    <d v="2025-07-14T00:00:00"/>
    <x v="176"/>
    <d v="2025-11-07T00:00:00"/>
    <x v="247"/>
    <x v="13"/>
    <x v="42"/>
    <m/>
    <n v="-0.39"/>
    <m/>
    <n v="6736.14"/>
    <x v="0"/>
    <s v="Único"/>
  </r>
  <r>
    <x v="2"/>
    <d v="2025-07-14T00:00:00"/>
    <x v="176"/>
    <d v="2025-11-07T00:00:00"/>
    <x v="247"/>
    <x v="13"/>
    <x v="42"/>
    <m/>
    <n v="-0.13"/>
    <m/>
    <n v="6736.53"/>
    <x v="0"/>
    <s v="Único"/>
  </r>
  <r>
    <x v="2"/>
    <d v="2025-11-07T00:00:00"/>
    <x v="177"/>
    <d v="2025-11-07T00:00:00"/>
    <x v="247"/>
    <x v="2"/>
    <x v="869"/>
    <m/>
    <n v="-4.62"/>
    <m/>
    <n v="6736.66"/>
    <x v="0"/>
    <s v="Único"/>
  </r>
  <r>
    <x v="0"/>
    <d v="2025-11-07T00:00:00"/>
    <x v="177"/>
    <d v="2025-11-07T00:00:00"/>
    <x v="247"/>
    <x v="2"/>
    <x v="870"/>
    <m/>
    <n v="-4"/>
    <m/>
    <n v="12324.1"/>
    <x v="0"/>
    <s v="Único"/>
  </r>
  <r>
    <x v="0"/>
    <d v="2025-11-07T00:00:00"/>
    <x v="177"/>
    <d v="2025-11-07T00:00:00"/>
    <x v="247"/>
    <x v="2"/>
    <x v="871"/>
    <m/>
    <n v="-4.99"/>
    <m/>
    <n v="12328.1"/>
    <x v="0"/>
    <s v="Único"/>
  </r>
  <r>
    <x v="2"/>
    <d v="2025-11-07T00:00:00"/>
    <x v="177"/>
    <d v="2025-11-07T00:00:00"/>
    <x v="247"/>
    <x v="1"/>
    <x v="872"/>
    <m/>
    <n v="-13.11"/>
    <m/>
    <n v="6741.28"/>
    <x v="0"/>
    <s v="Único"/>
  </r>
  <r>
    <x v="0"/>
    <d v="2025-11-07T00:00:00"/>
    <x v="177"/>
    <d v="2025-11-07T00:00:00"/>
    <x v="247"/>
    <x v="1"/>
    <x v="873"/>
    <m/>
    <n v="-9.34"/>
    <m/>
    <n v="12333.09"/>
    <x v="0"/>
    <s v="Único"/>
  </r>
  <r>
    <x v="2"/>
    <d v="2025-09-07T00:00:00"/>
    <x v="178"/>
    <d v="2025-09-07T00:00:00"/>
    <x v="248"/>
    <x v="2"/>
    <x v="874"/>
    <m/>
    <n v="-12.34"/>
    <m/>
    <n v="6754.39"/>
    <x v="0"/>
    <s v="Único"/>
  </r>
  <r>
    <x v="0"/>
    <d v="2025-09-07T00:00:00"/>
    <x v="178"/>
    <d v="2025-09-07T00:00:00"/>
    <x v="248"/>
    <x v="1"/>
    <x v="875"/>
    <m/>
    <n v="-6.15"/>
    <m/>
    <n v="12342.43"/>
    <x v="0"/>
    <s v="Único"/>
  </r>
  <r>
    <x v="2"/>
    <d v="2025-08-07T00:00:00"/>
    <x v="179"/>
    <d v="2025-08-07T00:00:00"/>
    <x v="249"/>
    <x v="2"/>
    <x v="876"/>
    <m/>
    <n v="-5.15"/>
    <m/>
    <n v="6766.73"/>
    <x v="0"/>
    <s v="Único"/>
  </r>
  <r>
    <x v="0"/>
    <d v="2025-08-07T00:00:00"/>
    <x v="179"/>
    <d v="2025-08-07T00:00:00"/>
    <x v="249"/>
    <x v="7"/>
    <x v="877"/>
    <m/>
    <n v="-7"/>
    <m/>
    <n v="12348.58"/>
    <x v="0"/>
    <s v="Único"/>
  </r>
  <r>
    <x v="0"/>
    <d v="2025-08-07T00:00:00"/>
    <x v="179"/>
    <d v="2025-08-07T00:00:00"/>
    <x v="249"/>
    <x v="1"/>
    <x v="878"/>
    <m/>
    <n v="-5.9"/>
    <m/>
    <n v="12355.58"/>
    <x v="0"/>
    <s v="Único"/>
  </r>
  <r>
    <x v="2"/>
    <d v="2025-07-07T00:00:00"/>
    <x v="180"/>
    <d v="2025-07-07T00:00:00"/>
    <x v="250"/>
    <x v="2"/>
    <x v="879"/>
    <m/>
    <n v="-1"/>
    <m/>
    <n v="6771.88"/>
    <x v="0"/>
    <s v="Único"/>
  </r>
  <r>
    <x v="2"/>
    <d v="2025-07-07T00:00:00"/>
    <x v="180"/>
    <d v="2025-07-07T00:00:00"/>
    <x v="250"/>
    <x v="5"/>
    <x v="880"/>
    <m/>
    <n v="-20.91"/>
    <m/>
    <n v="6772.88"/>
    <x v="0"/>
    <s v="Único"/>
  </r>
  <r>
    <x v="2"/>
    <d v="2025-07-07T00:00:00"/>
    <x v="180"/>
    <d v="2025-07-07T00:00:00"/>
    <x v="250"/>
    <x v="22"/>
    <x v="881"/>
    <m/>
    <n v="-21.72"/>
    <m/>
    <n v="6793.79"/>
    <x v="0"/>
    <s v="Único"/>
  </r>
  <r>
    <x v="2"/>
    <d v="2025-07-07T00:00:00"/>
    <x v="180"/>
    <d v="2025-07-07T00:00:00"/>
    <x v="250"/>
    <x v="2"/>
    <x v="879"/>
    <m/>
    <n v="-1"/>
    <m/>
    <n v="6855.87"/>
    <x v="0"/>
    <s v="Único"/>
  </r>
  <r>
    <x v="2"/>
    <d v="2025-07-07T00:00:00"/>
    <x v="180"/>
    <d v="2025-07-07T00:00:00"/>
    <x v="250"/>
    <x v="2"/>
    <x v="879"/>
    <m/>
    <n v="-1"/>
    <m/>
    <n v="6856.87"/>
    <x v="0"/>
    <s v="Único"/>
  </r>
  <r>
    <x v="2"/>
    <d v="2025-07-07T00:00:00"/>
    <x v="180"/>
    <d v="2025-07-07T00:00:00"/>
    <x v="250"/>
    <x v="2"/>
    <x v="882"/>
    <m/>
    <n v="-27.99"/>
    <m/>
    <n v="6857.87"/>
    <x v="0"/>
    <s v="Único"/>
  </r>
  <r>
    <x v="1"/>
    <d v="2025-07-07T00:00:00"/>
    <x v="180"/>
    <d v="2025-07-07T00:00:00"/>
    <x v="250"/>
    <x v="3"/>
    <x v="883"/>
    <m/>
    <n v="-45.32"/>
    <m/>
    <n v="1799.63"/>
    <x v="0"/>
    <s v="Único"/>
  </r>
  <r>
    <x v="0"/>
    <d v="2025-07-07T00:00:00"/>
    <x v="180"/>
    <d v="2025-07-07T00:00:00"/>
    <x v="250"/>
    <x v="2"/>
    <x v="884"/>
    <m/>
    <n v="-1"/>
    <m/>
    <n v="12361.48"/>
    <x v="0"/>
    <s v="Único"/>
  </r>
  <r>
    <x v="0"/>
    <d v="2025-07-07T00:00:00"/>
    <x v="180"/>
    <d v="2025-07-07T00:00:00"/>
    <x v="250"/>
    <x v="2"/>
    <x v="884"/>
    <m/>
    <n v="-1"/>
    <m/>
    <n v="12362.48"/>
    <x v="0"/>
    <s v="Único"/>
  </r>
  <r>
    <x v="2"/>
    <d v="2025-07-07T00:00:00"/>
    <x v="180"/>
    <d v="2025-07-07T00:00:00"/>
    <x v="250"/>
    <x v="1"/>
    <x v="885"/>
    <m/>
    <n v="-24.01"/>
    <m/>
    <n v="6831.86"/>
    <x v="0"/>
    <s v="Único"/>
  </r>
  <r>
    <x v="2"/>
    <d v="2025-07-07T00:00:00"/>
    <x v="180"/>
    <d v="2025-07-07T00:00:00"/>
    <x v="250"/>
    <x v="1"/>
    <x v="885"/>
    <m/>
    <n v="-16.350000000000001"/>
    <m/>
    <n v="6815.51"/>
    <x v="0"/>
    <s v="Único"/>
  </r>
  <r>
    <x v="0"/>
    <d v="2025-07-07T00:00:00"/>
    <x v="180"/>
    <d v="2025-07-07T00:00:00"/>
    <x v="250"/>
    <x v="1"/>
    <x v="886"/>
    <m/>
    <n v="-6.15"/>
    <m/>
    <n v="12367.43"/>
    <x v="0"/>
    <s v="Único"/>
  </r>
  <r>
    <x v="0"/>
    <d v="2025-07-07T00:00:00"/>
    <x v="180"/>
    <d v="2025-07-07T00:00:00"/>
    <x v="250"/>
    <x v="1"/>
    <x v="887"/>
    <m/>
    <n v="-3.95"/>
    <m/>
    <n v="12363.48"/>
    <x v="0"/>
    <s v="Único"/>
  </r>
  <r>
    <x v="2"/>
    <d v="2025-07-07T00:00:00"/>
    <x v="180"/>
    <d v="2025-06-07T00:00:00"/>
    <x v="251"/>
    <x v="2"/>
    <x v="888"/>
    <m/>
    <n v="-11"/>
    <m/>
    <n v="6901.46"/>
    <x v="0"/>
    <s v="Único"/>
  </r>
  <r>
    <x v="2"/>
    <d v="2025-07-07T00:00:00"/>
    <x v="180"/>
    <d v="2025-06-07T00:00:00"/>
    <x v="251"/>
    <x v="1"/>
    <x v="889"/>
    <m/>
    <n v="-15.6"/>
    <m/>
    <n v="6885.86"/>
    <x v="0"/>
    <s v="Único"/>
  </r>
  <r>
    <x v="1"/>
    <d v="2025-04-07T00:00:00"/>
    <x v="181"/>
    <d v="2025-04-07T00:00:00"/>
    <x v="252"/>
    <x v="3"/>
    <x v="890"/>
    <m/>
    <n v="-26.49"/>
    <m/>
    <n v="1844.95"/>
    <x v="0"/>
    <s v="Único"/>
  </r>
  <r>
    <x v="0"/>
    <d v="2025-04-07T00:00:00"/>
    <x v="181"/>
    <d v="2025-04-07T00:00:00"/>
    <x v="252"/>
    <x v="5"/>
    <x v="891"/>
    <m/>
    <n v="21"/>
    <m/>
    <n v="12384.68"/>
    <x v="1"/>
    <s v="Único"/>
  </r>
  <r>
    <x v="2"/>
    <d v="2025-04-07T00:00:00"/>
    <x v="181"/>
    <d v="2025-04-07T00:00:00"/>
    <x v="252"/>
    <x v="1"/>
    <x v="892"/>
    <m/>
    <n v="-15.21"/>
    <m/>
    <n v="6912.46"/>
    <x v="0"/>
    <s v="Único"/>
  </r>
  <r>
    <x v="0"/>
    <d v="2025-04-07T00:00:00"/>
    <x v="181"/>
    <d v="2025-04-07T00:00:00"/>
    <x v="252"/>
    <x v="1"/>
    <x v="893"/>
    <m/>
    <n v="-11.1"/>
    <m/>
    <n v="12373.58"/>
    <x v="0"/>
    <s v="Único"/>
  </r>
  <r>
    <x v="1"/>
    <d v="2025-03-07T00:00:00"/>
    <x v="182"/>
    <d v="2025-03-07T00:00:00"/>
    <x v="253"/>
    <x v="22"/>
    <x v="894"/>
    <m/>
    <n v="60"/>
    <m/>
    <n v="1871.44"/>
    <x v="1"/>
    <s v="Único"/>
  </r>
  <r>
    <x v="1"/>
    <d v="2025-03-07T00:00:00"/>
    <x v="182"/>
    <d v="2025-03-07T00:00:00"/>
    <x v="253"/>
    <x v="8"/>
    <x v="895"/>
    <m/>
    <n v="-50.82"/>
    <m/>
    <n v="1811.44"/>
    <x v="0"/>
    <s v="Único"/>
  </r>
  <r>
    <x v="0"/>
    <d v="2025-03-07T00:00:00"/>
    <x v="182"/>
    <d v="2025-03-07T00:00:00"/>
    <x v="253"/>
    <x v="1"/>
    <x v="896"/>
    <m/>
    <n v="-3.1"/>
    <m/>
    <n v="12303.68"/>
    <x v="0"/>
    <s v="Único"/>
  </r>
  <r>
    <x v="0"/>
    <d v="2025-03-07T00:00:00"/>
    <x v="182"/>
    <d v="2025-03-07T00:00:00"/>
    <x v="253"/>
    <x v="1"/>
    <x v="823"/>
    <m/>
    <n v="60"/>
    <m/>
    <n v="12363.68"/>
    <x v="1"/>
    <s v="Único"/>
  </r>
  <r>
    <x v="1"/>
    <d v="2025-02-07T00:00:00"/>
    <x v="183"/>
    <d v="2025-02-07T00:00:00"/>
    <x v="254"/>
    <x v="1"/>
    <x v="897"/>
    <m/>
    <n v="-21.97"/>
    <m/>
    <n v="1862.26"/>
    <x v="0"/>
    <s v="Único"/>
  </r>
  <r>
    <x v="2"/>
    <d v="2025-02-07T00:00:00"/>
    <x v="183"/>
    <d v="2025-02-07T00:00:00"/>
    <x v="254"/>
    <x v="1"/>
    <x v="898"/>
    <m/>
    <n v="-18.93"/>
    <m/>
    <n v="6927.67"/>
    <x v="0"/>
    <s v="Único"/>
  </r>
  <r>
    <x v="1"/>
    <d v="2025-02-07T00:00:00"/>
    <x v="183"/>
    <d v="2025-02-07T00:00:00"/>
    <x v="254"/>
    <x v="1"/>
    <x v="899"/>
    <m/>
    <n v="-6.15"/>
    <m/>
    <n v="1884.23"/>
    <x v="0"/>
    <s v="Único"/>
  </r>
  <r>
    <x v="2"/>
    <d v="2025-01-07T00:00:00"/>
    <x v="184"/>
    <d v="2025-01-07T00:00:00"/>
    <x v="255"/>
    <x v="2"/>
    <x v="900"/>
    <m/>
    <n v="-5.99"/>
    <m/>
    <n v="6946.6"/>
    <x v="0"/>
    <s v="Único"/>
  </r>
  <r>
    <x v="1"/>
    <d v="2025-01-07T00:00:00"/>
    <x v="184"/>
    <d v="2025-01-07T00:00:00"/>
    <x v="255"/>
    <x v="9"/>
    <x v="901"/>
    <m/>
    <n v="-42.9"/>
    <m/>
    <n v="1890.38"/>
    <x v="0"/>
    <s v="Único"/>
  </r>
  <r>
    <x v="1"/>
    <d v="2025-01-07T00:00:00"/>
    <x v="185"/>
    <d v="2025-01-07T00:00:00"/>
    <x v="255"/>
    <x v="14"/>
    <x v="902"/>
    <m/>
    <n v="-99.48"/>
    <m/>
    <n v="1933.28"/>
    <x v="0"/>
    <s v="Único"/>
  </r>
  <r>
    <x v="0"/>
    <d v="2025-01-07T00:00:00"/>
    <x v="184"/>
    <d v="2025-01-07T00:00:00"/>
    <x v="255"/>
    <x v="2"/>
    <x v="903"/>
    <m/>
    <n v="-1.3"/>
    <m/>
    <n v="12306.78"/>
    <x v="0"/>
    <s v="Único"/>
  </r>
  <r>
    <x v="0"/>
    <d v="2025-01-07T00:00:00"/>
    <x v="184"/>
    <d v="2025-01-07T00:00:00"/>
    <x v="255"/>
    <x v="2"/>
    <x v="903"/>
    <m/>
    <n v="-14"/>
    <m/>
    <n v="12308.08"/>
    <x v="0"/>
    <s v="Único"/>
  </r>
  <r>
    <x v="0"/>
    <d v="2025-01-07T00:00:00"/>
    <x v="184"/>
    <d v="2025-01-07T00:00:00"/>
    <x v="255"/>
    <x v="9"/>
    <x v="904"/>
    <m/>
    <n v="-99"/>
    <m/>
    <n v="12331.08"/>
    <x v="0"/>
    <s v="Único"/>
  </r>
  <r>
    <x v="0"/>
    <d v="2025-01-07T00:00:00"/>
    <x v="184"/>
    <d v="2025-01-07T00:00:00"/>
    <x v="255"/>
    <x v="1"/>
    <x v="905"/>
    <m/>
    <n v="-9"/>
    <m/>
    <n v="12322.08"/>
    <x v="0"/>
    <s v="Único"/>
  </r>
  <r>
    <x v="2"/>
    <d v="2025-06-30T00:00:00"/>
    <x v="186"/>
    <d v="2025-06-30T00:00:00"/>
    <x v="256"/>
    <x v="12"/>
    <x v="906"/>
    <m/>
    <n v="2295.64"/>
    <m/>
    <n v="6952.59"/>
    <x v="1"/>
    <s v="Único"/>
  </r>
  <r>
    <x v="2"/>
    <d v="2025-06-30T00:00:00"/>
    <x v="186"/>
    <d v="2025-06-30T00:00:00"/>
    <x v="256"/>
    <x v="10"/>
    <x v="41"/>
    <m/>
    <n v="-400"/>
    <m/>
    <n v="4656.95"/>
    <x v="0"/>
    <s v="Único"/>
  </r>
  <r>
    <x v="1"/>
    <d v="2025-06-30T00:00:00"/>
    <x v="186"/>
    <d v="2025-06-30T00:00:00"/>
    <x v="256"/>
    <x v="15"/>
    <x v="686"/>
    <m/>
    <n v="18.95"/>
    <m/>
    <n v="2032.76"/>
    <x v="1"/>
    <s v="Único"/>
  </r>
  <r>
    <x v="1"/>
    <d v="2025-06-30T00:00:00"/>
    <x v="186"/>
    <d v="2025-06-30T00:00:00"/>
    <x v="256"/>
    <x v="2"/>
    <x v="907"/>
    <m/>
    <n v="-1.29"/>
    <m/>
    <n v="2043.71"/>
    <x v="0"/>
    <s v="Único"/>
  </r>
  <r>
    <x v="1"/>
    <d v="2025-06-30T00:00:00"/>
    <x v="186"/>
    <d v="2025-06-30T00:00:00"/>
    <x v="256"/>
    <x v="2"/>
    <x v="907"/>
    <m/>
    <n v="-1.29"/>
    <m/>
    <n v="2045"/>
    <x v="0"/>
    <s v="Único"/>
  </r>
  <r>
    <x v="0"/>
    <d v="2025-06-30T00:00:00"/>
    <x v="186"/>
    <d v="2025-06-30T00:00:00"/>
    <x v="256"/>
    <x v="11"/>
    <x v="908"/>
    <m/>
    <n v="-918"/>
    <m/>
    <n v="12430.08"/>
    <x v="0"/>
    <s v="Único"/>
  </r>
  <r>
    <x v="0"/>
    <d v="2025-06-30T00:00:00"/>
    <x v="186"/>
    <d v="2025-06-30T00:00:00"/>
    <x v="256"/>
    <x v="12"/>
    <x v="909"/>
    <m/>
    <n v="2204.13"/>
    <m/>
    <n v="13415.95"/>
    <x v="1"/>
    <s v="Único"/>
  </r>
  <r>
    <x v="1"/>
    <d v="2025-06-30T00:00:00"/>
    <x v="186"/>
    <d v="2025-06-30T00:00:00"/>
    <x v="256"/>
    <x v="1"/>
    <x v="910"/>
    <m/>
    <n v="-29.9"/>
    <m/>
    <n v="2013.81"/>
    <x v="0"/>
    <s v="Único"/>
  </r>
  <r>
    <x v="1"/>
    <d v="2025-06-30T00:00:00"/>
    <x v="186"/>
    <d v="2025-06-29T00:00:00"/>
    <x v="257"/>
    <x v="5"/>
    <x v="911"/>
    <m/>
    <n v="-21.8"/>
    <m/>
    <n v="2046.29"/>
    <x v="0"/>
    <s v="Único"/>
  </r>
  <r>
    <x v="1"/>
    <d v="2025-06-30T00:00:00"/>
    <x v="186"/>
    <d v="2025-06-29T00:00:00"/>
    <x v="257"/>
    <x v="5"/>
    <x v="911"/>
    <m/>
    <n v="-21.8"/>
    <m/>
    <n v="2068.09"/>
    <x v="0"/>
    <s v="Único"/>
  </r>
  <r>
    <x v="1"/>
    <d v="2025-06-30T00:00:00"/>
    <x v="186"/>
    <d v="2025-06-28T00:00:00"/>
    <x v="258"/>
    <x v="3"/>
    <x v="912"/>
    <m/>
    <n v="-24.18"/>
    <m/>
    <n v="2097.09"/>
    <x v="0"/>
    <s v="Único"/>
  </r>
  <r>
    <x v="1"/>
    <d v="2025-06-30T00:00:00"/>
    <x v="186"/>
    <d v="2025-06-28T00:00:00"/>
    <x v="258"/>
    <x v="3"/>
    <x v="913"/>
    <m/>
    <n v="-109.98"/>
    <m/>
    <n v="2121.27"/>
    <x v="0"/>
    <s v="Único"/>
  </r>
  <r>
    <x v="0"/>
    <d v="2025-06-30T00:00:00"/>
    <x v="186"/>
    <d v="2025-06-28T00:00:00"/>
    <x v="258"/>
    <x v="3"/>
    <x v="914"/>
    <m/>
    <n v="-2"/>
    <m/>
    <n v="13348.08"/>
    <x v="0"/>
    <s v="Único"/>
  </r>
  <r>
    <x v="0"/>
    <d v="2025-06-30T00:00:00"/>
    <x v="186"/>
    <d v="2025-06-28T00:00:00"/>
    <x v="258"/>
    <x v="3"/>
    <x v="915"/>
    <m/>
    <n v="-0.12"/>
    <m/>
    <n v="13350.08"/>
    <x v="0"/>
    <s v="Único"/>
  </r>
  <r>
    <x v="0"/>
    <d v="2025-06-30T00:00:00"/>
    <x v="186"/>
    <d v="2025-06-28T00:00:00"/>
    <x v="258"/>
    <x v="3"/>
    <x v="915"/>
    <m/>
    <n v="-65.75"/>
    <m/>
    <n v="13350.2"/>
    <x v="0"/>
    <s v="Único"/>
  </r>
  <r>
    <x v="1"/>
    <d v="2025-06-30T00:00:00"/>
    <x v="186"/>
    <d v="2025-06-28T00:00:00"/>
    <x v="258"/>
    <x v="1"/>
    <x v="916"/>
    <m/>
    <n v="-7.2"/>
    <m/>
    <n v="2089.89"/>
    <x v="0"/>
    <s v="Único"/>
  </r>
  <r>
    <x v="1"/>
    <d v="2025-06-27T00:00:00"/>
    <x v="187"/>
    <d v="2025-06-27T00:00:00"/>
    <x v="259"/>
    <x v="15"/>
    <x v="44"/>
    <m/>
    <n v="16"/>
    <m/>
    <n v="2239.4899999999998"/>
    <x v="1"/>
    <s v="Único"/>
  </r>
  <r>
    <x v="0"/>
    <d v="2025-06-27T00:00:00"/>
    <x v="187"/>
    <d v="2025-06-27T00:00:00"/>
    <x v="259"/>
    <x v="2"/>
    <x v="917"/>
    <m/>
    <n v="-19.16"/>
    <m/>
    <n v="11226.59"/>
    <x v="0"/>
    <s v="Único"/>
  </r>
  <r>
    <x v="0"/>
    <d v="2025-06-27T00:00:00"/>
    <x v="187"/>
    <d v="2025-06-27T00:00:00"/>
    <x v="259"/>
    <x v="1"/>
    <x v="918"/>
    <m/>
    <n v="-9.3000000000000007"/>
    <m/>
    <n v="11217.29"/>
    <x v="0"/>
    <s v="Único"/>
  </r>
  <r>
    <x v="0"/>
    <d v="2025-06-27T00:00:00"/>
    <x v="187"/>
    <d v="2025-06-27T00:00:00"/>
    <x v="259"/>
    <x v="1"/>
    <x v="919"/>
    <m/>
    <n v="-5.47"/>
    <m/>
    <n v="11211.82"/>
    <x v="0"/>
    <s v="Único"/>
  </r>
  <r>
    <x v="0"/>
    <d v="2025-06-27T00:00:00"/>
    <x v="187"/>
    <d v="2025-06-27T00:00:00"/>
    <x v="259"/>
    <x v="1"/>
    <x v="920"/>
    <m/>
    <n v="-3.4"/>
    <m/>
    <n v="11245.75"/>
    <x v="0"/>
    <s v="Único"/>
  </r>
  <r>
    <x v="1"/>
    <d v="2025-06-27T00:00:00"/>
    <x v="187"/>
    <d v="2025-06-27T00:00:00"/>
    <x v="259"/>
    <x v="1"/>
    <x v="921"/>
    <m/>
    <n v="-8.24"/>
    <m/>
    <n v="2231.25"/>
    <x v="0"/>
    <s v="Único"/>
  </r>
  <r>
    <x v="1"/>
    <d v="2025-06-25T00:00:00"/>
    <x v="188"/>
    <d v="2025-06-25T00:00:00"/>
    <x v="260"/>
    <x v="3"/>
    <x v="922"/>
    <m/>
    <n v="-1.19"/>
    <m/>
    <n v="2223.4899999999998"/>
    <x v="0"/>
    <s v="Único"/>
  </r>
  <r>
    <x v="0"/>
    <d v="2025-06-25T00:00:00"/>
    <x v="188"/>
    <d v="2025-06-25T00:00:00"/>
    <x v="260"/>
    <x v="10"/>
    <x v="923"/>
    <m/>
    <n v="-500"/>
    <m/>
    <n v="11249.15"/>
    <x v="0"/>
    <s v="Único"/>
  </r>
  <r>
    <x v="0"/>
    <d v="2025-06-25T00:00:00"/>
    <x v="188"/>
    <d v="2025-06-25T00:00:00"/>
    <x v="260"/>
    <x v="1"/>
    <x v="924"/>
    <m/>
    <n v="-3.9"/>
    <m/>
    <n v="11749.15"/>
    <x v="0"/>
    <s v="Único"/>
  </r>
  <r>
    <x v="2"/>
    <d v="2025-06-24T00:00:00"/>
    <x v="189"/>
    <d v="2025-06-24T00:00:00"/>
    <x v="261"/>
    <x v="10"/>
    <x v="67"/>
    <m/>
    <n v="-300"/>
    <m/>
    <n v="5056.95"/>
    <x v="0"/>
    <s v="Único"/>
  </r>
  <r>
    <x v="1"/>
    <d v="2025-06-24T00:00:00"/>
    <x v="189"/>
    <d v="2025-06-24T00:00:00"/>
    <x v="261"/>
    <x v="8"/>
    <x v="925"/>
    <m/>
    <n v="-144.91999999999999"/>
    <m/>
    <n v="2224.6799999999998"/>
    <x v="0"/>
    <s v="Único"/>
  </r>
  <r>
    <x v="0"/>
    <d v="2025-06-24T00:00:00"/>
    <x v="189"/>
    <d v="2025-06-24T00:00:00"/>
    <x v="261"/>
    <x v="1"/>
    <x v="926"/>
    <m/>
    <n v="-0.99"/>
    <m/>
    <n v="11753.05"/>
    <x v="0"/>
    <s v="Único"/>
  </r>
  <r>
    <x v="0"/>
    <d v="2025-06-23T00:00:00"/>
    <x v="190"/>
    <d v="2025-06-23T00:00:00"/>
    <x v="262"/>
    <x v="2"/>
    <x v="927"/>
    <m/>
    <n v="-4"/>
    <m/>
    <n v="11754.04"/>
    <x v="0"/>
    <s v="Único"/>
  </r>
  <r>
    <x v="0"/>
    <d v="2025-06-23T00:00:00"/>
    <x v="190"/>
    <d v="2025-06-23T00:00:00"/>
    <x v="262"/>
    <x v="10"/>
    <x v="928"/>
    <m/>
    <n v="-500"/>
    <m/>
    <n v="11758.04"/>
    <x v="0"/>
    <s v="Único"/>
  </r>
  <r>
    <x v="0"/>
    <d v="2025-06-23T00:00:00"/>
    <x v="190"/>
    <d v="2025-06-23T00:00:00"/>
    <x v="262"/>
    <x v="7"/>
    <x v="929"/>
    <m/>
    <n v="-457.49"/>
    <m/>
    <n v="12258.04"/>
    <x v="0"/>
    <s v="Único"/>
  </r>
  <r>
    <x v="1"/>
    <d v="2025-06-23T00:00:00"/>
    <x v="190"/>
    <d v="2025-06-23T00:00:00"/>
    <x v="262"/>
    <x v="1"/>
    <x v="930"/>
    <m/>
    <n v="-10.63"/>
    <m/>
    <n v="2369.6"/>
    <x v="0"/>
    <s v="Único"/>
  </r>
  <r>
    <x v="2"/>
    <d v="2025-06-23T00:00:00"/>
    <x v="190"/>
    <d v="2025-06-22T00:00:00"/>
    <x v="263"/>
    <x v="2"/>
    <x v="931"/>
    <m/>
    <n v="-59.9"/>
    <m/>
    <n v="5356.95"/>
    <x v="0"/>
    <s v="Único"/>
  </r>
  <r>
    <x v="2"/>
    <d v="2025-06-23T00:00:00"/>
    <x v="190"/>
    <d v="2025-06-22T00:00:00"/>
    <x v="263"/>
    <x v="7"/>
    <x v="932"/>
    <m/>
    <n v="-32.619999999999997"/>
    <m/>
    <n v="5416.85"/>
    <x v="0"/>
    <s v="Único"/>
  </r>
  <r>
    <x v="2"/>
    <d v="2025-06-23T00:00:00"/>
    <x v="190"/>
    <d v="2025-06-22T00:00:00"/>
    <x v="263"/>
    <x v="7"/>
    <x v="933"/>
    <m/>
    <n v="-25.98"/>
    <m/>
    <n v="5449.47"/>
    <x v="0"/>
    <s v="Único"/>
  </r>
  <r>
    <x v="2"/>
    <d v="2025-06-23T00:00:00"/>
    <x v="190"/>
    <d v="2025-06-21T00:00:00"/>
    <x v="264"/>
    <x v="2"/>
    <x v="934"/>
    <m/>
    <n v="-2.8"/>
    <m/>
    <n v="5475.45"/>
    <x v="0"/>
    <s v="Único"/>
  </r>
  <r>
    <x v="1"/>
    <d v="2025-06-23T00:00:00"/>
    <x v="190"/>
    <d v="2025-06-21T00:00:00"/>
    <x v="264"/>
    <x v="3"/>
    <x v="935"/>
    <m/>
    <n v="-21.61"/>
    <m/>
    <n v="2380.23"/>
    <x v="0"/>
    <s v="Único"/>
  </r>
  <r>
    <x v="1"/>
    <d v="2025-06-23T00:00:00"/>
    <x v="190"/>
    <d v="2025-06-21T00:00:00"/>
    <x v="264"/>
    <x v="3"/>
    <x v="936"/>
    <m/>
    <n v="-102.07"/>
    <m/>
    <n v="2401.84"/>
    <x v="0"/>
    <s v="Único"/>
  </r>
  <r>
    <x v="0"/>
    <d v="2025-06-23T00:00:00"/>
    <x v="190"/>
    <d v="2025-06-21T00:00:00"/>
    <x v="264"/>
    <x v="1"/>
    <x v="937"/>
    <m/>
    <n v="-6.25"/>
    <m/>
    <n v="12715.53"/>
    <x v="0"/>
    <s v="Único"/>
  </r>
  <r>
    <x v="2"/>
    <d v="2025-06-20T00:00:00"/>
    <x v="191"/>
    <d v="2025-06-20T00:00:00"/>
    <x v="265"/>
    <x v="2"/>
    <x v="938"/>
    <m/>
    <n v="-1.89"/>
    <m/>
    <n v="5478.25"/>
    <x v="0"/>
    <s v="Único"/>
  </r>
  <r>
    <x v="0"/>
    <d v="2025-06-20T00:00:00"/>
    <x v="191"/>
    <d v="2025-06-20T00:00:00"/>
    <x v="265"/>
    <x v="4"/>
    <x v="939"/>
    <m/>
    <n v="-4.99"/>
    <m/>
    <n v="12721.78"/>
    <x v="0"/>
    <s v="Único"/>
  </r>
  <r>
    <x v="0"/>
    <d v="2025-06-20T00:00:00"/>
    <x v="191"/>
    <d v="2025-06-20T00:00:00"/>
    <x v="265"/>
    <x v="2"/>
    <x v="940"/>
    <m/>
    <n v="-6"/>
    <m/>
    <n v="12730.24"/>
    <x v="0"/>
    <s v="Único"/>
  </r>
  <r>
    <x v="0"/>
    <d v="2025-06-20T00:00:00"/>
    <x v="191"/>
    <d v="2025-06-20T00:00:00"/>
    <x v="265"/>
    <x v="1"/>
    <x v="941"/>
    <m/>
    <n v="-10.6"/>
    <m/>
    <n v="12736.24"/>
    <x v="0"/>
    <s v="Único"/>
  </r>
  <r>
    <x v="0"/>
    <d v="2025-06-20T00:00:00"/>
    <x v="191"/>
    <d v="2025-06-20T00:00:00"/>
    <x v="265"/>
    <x v="1"/>
    <x v="942"/>
    <m/>
    <n v="-3.47"/>
    <m/>
    <n v="12726.77"/>
    <x v="0"/>
    <s v="Único"/>
  </r>
  <r>
    <x v="0"/>
    <d v="2025-06-19T00:00:00"/>
    <x v="192"/>
    <d v="2025-06-19T00:00:00"/>
    <x v="266"/>
    <x v="17"/>
    <x v="943"/>
    <m/>
    <n v="-763.99"/>
    <m/>
    <n v="12746.84"/>
    <x v="0"/>
    <s v="Único"/>
  </r>
  <r>
    <x v="1"/>
    <d v="2025-06-18T00:00:00"/>
    <x v="193"/>
    <d v="2025-06-18T00:00:00"/>
    <x v="267"/>
    <x v="7"/>
    <x v="944"/>
    <m/>
    <n v="-3.2"/>
    <m/>
    <n v="2503.91"/>
    <x v="0"/>
    <s v="Único"/>
  </r>
  <r>
    <x v="1"/>
    <d v="2025-06-18T00:00:00"/>
    <x v="193"/>
    <d v="2025-06-18T00:00:00"/>
    <x v="267"/>
    <x v="3"/>
    <x v="945"/>
    <m/>
    <n v="-1.51"/>
    <m/>
    <n v="2507.11"/>
    <x v="0"/>
    <s v="Único"/>
  </r>
  <r>
    <x v="2"/>
    <d v="2025-06-16T00:00:00"/>
    <x v="194"/>
    <d v="2025-06-16T00:00:00"/>
    <x v="268"/>
    <x v="1"/>
    <x v="946"/>
    <m/>
    <n v="-725.73"/>
    <m/>
    <n v="5562.09"/>
    <x v="0"/>
    <s v="Único"/>
  </r>
  <r>
    <x v="2"/>
    <d v="2025-06-17T00:00:00"/>
    <x v="195"/>
    <d v="2025-06-17T00:00:00"/>
    <x v="268"/>
    <x v="2"/>
    <x v="947"/>
    <m/>
    <n v="-17.989999999999998"/>
    <m/>
    <n v="5480.14"/>
    <x v="0"/>
    <s v="Único"/>
  </r>
  <r>
    <x v="2"/>
    <d v="2025-06-17T00:00:00"/>
    <x v="195"/>
    <d v="2025-06-17T00:00:00"/>
    <x v="268"/>
    <x v="2"/>
    <x v="948"/>
    <m/>
    <n v="-8.98"/>
    <m/>
    <n v="5498.13"/>
    <x v="0"/>
    <s v="Único"/>
  </r>
  <r>
    <x v="2"/>
    <d v="2025-06-17T00:00:00"/>
    <x v="195"/>
    <d v="2025-06-17T00:00:00"/>
    <x v="268"/>
    <x v="7"/>
    <x v="949"/>
    <m/>
    <n v="-42"/>
    <m/>
    <n v="5507.11"/>
    <x v="0"/>
    <s v="Único"/>
  </r>
  <r>
    <x v="2"/>
    <d v="2025-06-16T00:00:00"/>
    <x v="194"/>
    <d v="2025-06-16T00:00:00"/>
    <x v="268"/>
    <x v="2"/>
    <x v="950"/>
    <m/>
    <n v="-12.98"/>
    <m/>
    <n v="5549.11"/>
    <x v="0"/>
    <s v="Único"/>
  </r>
  <r>
    <x v="1"/>
    <d v="2025-06-16T00:00:00"/>
    <x v="194"/>
    <d v="2025-06-14T00:00:00"/>
    <x v="268"/>
    <x v="3"/>
    <x v="951"/>
    <m/>
    <n v="-92.78"/>
    <m/>
    <n v="2609.63"/>
    <x v="0"/>
    <s v="Único"/>
  </r>
  <r>
    <x v="1"/>
    <d v="2025-06-17T00:00:00"/>
    <x v="195"/>
    <d v="2025-06-17T00:00:00"/>
    <x v="268"/>
    <x v="1"/>
    <x v="952"/>
    <m/>
    <n v="-42.69"/>
    <m/>
    <n v="2508.62"/>
    <x v="0"/>
    <s v="Único"/>
  </r>
  <r>
    <x v="1"/>
    <d v="2025-06-17T00:00:00"/>
    <x v="195"/>
    <d v="2025-06-17T00:00:00"/>
    <x v="268"/>
    <x v="1"/>
    <x v="953"/>
    <m/>
    <n v="-16.79"/>
    <m/>
    <n v="2551.31"/>
    <x v="0"/>
    <s v="Único"/>
  </r>
  <r>
    <x v="1"/>
    <d v="2025-06-16T00:00:00"/>
    <x v="194"/>
    <d v="2025-06-16T00:00:00"/>
    <x v="269"/>
    <x v="9"/>
    <x v="954"/>
    <m/>
    <n v="-2.99"/>
    <m/>
    <n v="2568.1"/>
    <x v="0"/>
    <s v="Único"/>
  </r>
  <r>
    <x v="1"/>
    <d v="2025-06-16T00:00:00"/>
    <x v="194"/>
    <d v="2025-06-16T00:00:00"/>
    <x v="269"/>
    <x v="9"/>
    <x v="954"/>
    <m/>
    <n v="-16.989999999999998"/>
    <m/>
    <n v="2571.09"/>
    <x v="0"/>
    <s v="Único"/>
  </r>
  <r>
    <x v="1"/>
    <d v="2025-06-16T00:00:00"/>
    <x v="194"/>
    <d v="2025-06-14T00:00:00"/>
    <x v="270"/>
    <x v="3"/>
    <x v="955"/>
    <m/>
    <n v="-21.55"/>
    <m/>
    <n v="2588.08"/>
    <x v="0"/>
    <s v="Único"/>
  </r>
  <r>
    <x v="0"/>
    <d v="2025-06-16T00:00:00"/>
    <x v="194"/>
    <d v="2025-06-14T00:00:00"/>
    <x v="270"/>
    <x v="1"/>
    <x v="956"/>
    <m/>
    <n v="-7.2"/>
    <m/>
    <n v="13510.83"/>
    <x v="0"/>
    <s v="Único"/>
  </r>
  <r>
    <x v="2"/>
    <d v="2025-06-13T00:00:00"/>
    <x v="196"/>
    <d v="2025-06-13T00:00:00"/>
    <x v="271"/>
    <x v="2"/>
    <x v="957"/>
    <m/>
    <n v="-13.99"/>
    <m/>
    <n v="6287.82"/>
    <x v="0"/>
    <s v="Único"/>
  </r>
  <r>
    <x v="0"/>
    <d v="2025-06-13T00:00:00"/>
    <x v="196"/>
    <d v="2025-06-13T00:00:00"/>
    <x v="271"/>
    <x v="8"/>
    <x v="958"/>
    <m/>
    <n v="-30"/>
    <m/>
    <n v="13524.58"/>
    <x v="0"/>
    <s v="Único"/>
  </r>
  <r>
    <x v="0"/>
    <d v="2025-06-13T00:00:00"/>
    <x v="196"/>
    <d v="2025-06-13T00:00:00"/>
    <x v="271"/>
    <x v="1"/>
    <x v="959"/>
    <m/>
    <n v="-6.55"/>
    <m/>
    <n v="13518.03"/>
    <x v="0"/>
    <s v="Único"/>
  </r>
  <r>
    <x v="1"/>
    <d v="2025-11-06T00:00:00"/>
    <x v="197"/>
    <d v="2025-11-06T00:00:00"/>
    <x v="272"/>
    <x v="8"/>
    <x v="960"/>
    <m/>
    <n v="-50.82"/>
    <m/>
    <n v="2702.41"/>
    <x v="0"/>
    <s v="Único"/>
  </r>
  <r>
    <x v="1"/>
    <d v="2025-10-06T00:00:00"/>
    <x v="198"/>
    <d v="2025-10-06T00:00:00"/>
    <x v="273"/>
    <x v="3"/>
    <x v="961"/>
    <m/>
    <n v="-1.58"/>
    <m/>
    <n v="2753.23"/>
    <x v="0"/>
    <s v="Único"/>
  </r>
  <r>
    <x v="1"/>
    <d v="2025-10-06T00:00:00"/>
    <x v="198"/>
    <d v="2025-10-06T00:00:00"/>
    <x v="273"/>
    <x v="1"/>
    <x v="962"/>
    <m/>
    <n v="-19.27"/>
    <m/>
    <n v="2754.81"/>
    <x v="0"/>
    <s v="Único"/>
  </r>
  <r>
    <x v="2"/>
    <d v="2025-09-06T00:00:00"/>
    <x v="199"/>
    <d v="2025-09-06T00:00:00"/>
    <x v="274"/>
    <x v="2"/>
    <x v="963"/>
    <m/>
    <n v="-9.9"/>
    <m/>
    <n v="6301.81"/>
    <x v="0"/>
    <s v="Único"/>
  </r>
  <r>
    <x v="2"/>
    <d v="2025-09-06T00:00:00"/>
    <x v="199"/>
    <d v="2025-09-06T00:00:00"/>
    <x v="274"/>
    <x v="18"/>
    <x v="964"/>
    <m/>
    <n v="-2.4"/>
    <m/>
    <n v="6311.71"/>
    <x v="0"/>
    <s v="Único"/>
  </r>
  <r>
    <x v="2"/>
    <d v="2025-09-06T00:00:00"/>
    <x v="199"/>
    <d v="2025-09-06T00:00:00"/>
    <x v="274"/>
    <x v="19"/>
    <x v="965"/>
    <m/>
    <n v="-1700"/>
    <m/>
    <n v="6314.11"/>
    <x v="0"/>
    <s v="Único"/>
  </r>
  <r>
    <x v="0"/>
    <d v="2025-09-06T00:00:00"/>
    <x v="199"/>
    <d v="2025-09-06T00:00:00"/>
    <x v="274"/>
    <x v="18"/>
    <x v="966"/>
    <m/>
    <n v="-3.85"/>
    <m/>
    <n v="13554.58"/>
    <x v="0"/>
    <s v="Único"/>
  </r>
  <r>
    <x v="1"/>
    <d v="2025-09-06T00:00:00"/>
    <x v="199"/>
    <d v="2025-09-06T00:00:00"/>
    <x v="274"/>
    <x v="5"/>
    <x v="967"/>
    <m/>
    <n v="-21.8"/>
    <m/>
    <n v="2802.85"/>
    <x v="0"/>
    <s v="Único"/>
  </r>
  <r>
    <x v="1"/>
    <d v="2025-09-06T00:00:00"/>
    <x v="199"/>
    <d v="2025-09-06T00:00:00"/>
    <x v="274"/>
    <x v="19"/>
    <x v="968"/>
    <m/>
    <n v="1700"/>
    <m/>
    <n v="2824.65"/>
    <x v="1"/>
    <s v="Único"/>
  </r>
  <r>
    <x v="1"/>
    <d v="2025-09-06T00:00:00"/>
    <x v="199"/>
    <d v="2025-09-06T00:00:00"/>
    <x v="274"/>
    <x v="1"/>
    <x v="962"/>
    <m/>
    <n v="-28.77"/>
    <m/>
    <n v="2774.08"/>
    <x v="0"/>
    <s v="Único"/>
  </r>
  <r>
    <x v="2"/>
    <d v="2025-09-06T00:00:00"/>
    <x v="199"/>
    <d v="2025-08-06T00:00:00"/>
    <x v="275"/>
    <x v="7"/>
    <x v="969"/>
    <m/>
    <n v="-13.5"/>
    <m/>
    <n v="8014.11"/>
    <x v="0"/>
    <s v="Único"/>
  </r>
  <r>
    <x v="1"/>
    <d v="2025-09-06T00:00:00"/>
    <x v="199"/>
    <d v="2025-08-06T00:00:00"/>
    <x v="275"/>
    <x v="5"/>
    <x v="970"/>
    <m/>
    <n v="-21.8"/>
    <m/>
    <n v="1124.6500000000001"/>
    <x v="0"/>
    <s v="Único"/>
  </r>
  <r>
    <x v="0"/>
    <d v="2025-09-06T00:00:00"/>
    <x v="199"/>
    <d v="2025-07-06T00:00:00"/>
    <x v="276"/>
    <x v="18"/>
    <x v="971"/>
    <m/>
    <n v="-9.65"/>
    <m/>
    <n v="13558.43"/>
    <x v="0"/>
    <s v="Único"/>
  </r>
  <r>
    <x v="1"/>
    <d v="2025-09-06T00:00:00"/>
    <x v="199"/>
    <d v="2025-07-06T00:00:00"/>
    <x v="276"/>
    <x v="3"/>
    <x v="972"/>
    <m/>
    <n v="-52.56"/>
    <m/>
    <n v="1126.55"/>
    <x v="0"/>
    <s v="Único"/>
  </r>
  <r>
    <x v="1"/>
    <d v="2025-09-06T00:00:00"/>
    <x v="199"/>
    <d v="2025-07-06T00:00:00"/>
    <x v="276"/>
    <x v="3"/>
    <x v="973"/>
    <m/>
    <n v="-107.08"/>
    <m/>
    <n v="1165.1099999999999"/>
    <x v="0"/>
    <s v="Único"/>
  </r>
  <r>
    <x v="1"/>
    <d v="2025-09-06T00:00:00"/>
    <x v="199"/>
    <d v="2025-07-06T00:00:00"/>
    <x v="276"/>
    <x v="3"/>
    <x v="974"/>
    <m/>
    <n v="19.899999999999999"/>
    <m/>
    <n v="1146.45"/>
    <x v="1"/>
    <s v="Único"/>
  </r>
  <r>
    <x v="1"/>
    <d v="2025-09-06T00:00:00"/>
    <x v="199"/>
    <d v="2025-07-06T00:00:00"/>
    <x v="276"/>
    <x v="1"/>
    <x v="975"/>
    <m/>
    <n v="14"/>
    <m/>
    <n v="1179.1099999999999"/>
    <x v="1"/>
    <s v="Único"/>
  </r>
  <r>
    <x v="1"/>
    <d v="2025-06-06T00:00:00"/>
    <x v="200"/>
    <d v="2025-06-06T00:00:00"/>
    <x v="277"/>
    <x v="5"/>
    <x v="976"/>
    <m/>
    <n v="-21.8"/>
    <m/>
    <n v="1272.19"/>
    <x v="0"/>
    <s v="Único"/>
  </r>
  <r>
    <x v="1"/>
    <d v="2025-06-06T00:00:00"/>
    <x v="200"/>
    <d v="2025-06-06T00:00:00"/>
    <x v="277"/>
    <x v="5"/>
    <x v="976"/>
    <m/>
    <n v="-21.8"/>
    <m/>
    <n v="1293.99"/>
    <x v="0"/>
    <s v="Único"/>
  </r>
  <r>
    <x v="1"/>
    <d v="2025-05-06T00:00:00"/>
    <x v="201"/>
    <d v="2025-05-06T00:00:00"/>
    <x v="278"/>
    <x v="3"/>
    <x v="977"/>
    <m/>
    <n v="-4.6500000000000004"/>
    <m/>
    <n v="1315.79"/>
    <x v="0"/>
    <s v="Único"/>
  </r>
  <r>
    <x v="1"/>
    <d v="2025-04-06T00:00:00"/>
    <x v="202"/>
    <d v="2025-04-06T00:00:00"/>
    <x v="279"/>
    <x v="3"/>
    <x v="978"/>
    <m/>
    <n v="-1.99"/>
    <m/>
    <n v="1320.44"/>
    <x v="0"/>
    <s v="Único"/>
  </r>
  <r>
    <x v="0"/>
    <d v="2025-04-06T00:00:00"/>
    <x v="202"/>
    <d v="2025-04-06T00:00:00"/>
    <x v="279"/>
    <x v="6"/>
    <x v="975"/>
    <m/>
    <n v="100"/>
    <m/>
    <n v="13587.7"/>
    <x v="1"/>
    <s v="Único"/>
  </r>
  <r>
    <x v="0"/>
    <d v="2025-04-06T00:00:00"/>
    <x v="202"/>
    <d v="2025-04-06T00:00:00"/>
    <x v="279"/>
    <x v="1"/>
    <x v="979"/>
    <m/>
    <n v="-7.96"/>
    <m/>
    <n v="13569.99"/>
    <x v="0"/>
    <s v="Único"/>
  </r>
  <r>
    <x v="0"/>
    <d v="2025-04-06T00:00:00"/>
    <x v="202"/>
    <d v="2025-04-06T00:00:00"/>
    <x v="279"/>
    <x v="1"/>
    <x v="980"/>
    <m/>
    <n v="-5.5"/>
    <m/>
    <n v="13577.95"/>
    <x v="0"/>
    <s v="Único"/>
  </r>
  <r>
    <x v="0"/>
    <d v="2025-04-06T00:00:00"/>
    <x v="202"/>
    <d v="2025-04-06T00:00:00"/>
    <x v="279"/>
    <x v="1"/>
    <x v="981"/>
    <m/>
    <n v="-4.25"/>
    <m/>
    <n v="13583.45"/>
    <x v="0"/>
    <s v="Único"/>
  </r>
  <r>
    <x v="0"/>
    <d v="2025-04-06T00:00:00"/>
    <x v="202"/>
    <d v="2025-04-06T00:00:00"/>
    <x v="279"/>
    <x v="1"/>
    <x v="979"/>
    <m/>
    <n v="-1.91"/>
    <m/>
    <n v="13568.08"/>
    <x v="0"/>
    <s v="Único"/>
  </r>
  <r>
    <x v="0"/>
    <d v="2025-03-06T00:00:00"/>
    <x v="203"/>
    <d v="2025-03-06T00:00:00"/>
    <x v="280"/>
    <x v="2"/>
    <x v="982"/>
    <m/>
    <n v="-2.2000000000000002"/>
    <m/>
    <n v="13487.7"/>
    <x v="0"/>
    <s v="Único"/>
  </r>
  <r>
    <x v="2"/>
    <d v="2025-03-06T00:00:00"/>
    <x v="203"/>
    <d v="2025-03-06T00:00:00"/>
    <x v="280"/>
    <x v="6"/>
    <x v="983"/>
    <m/>
    <n v="-52"/>
    <m/>
    <n v="8027.61"/>
    <x v="0"/>
    <s v="Único"/>
  </r>
  <r>
    <x v="2"/>
    <d v="2025-03-06T00:00:00"/>
    <x v="203"/>
    <d v="2025-03-06T00:00:00"/>
    <x v="280"/>
    <x v="6"/>
    <x v="983"/>
    <m/>
    <n v="-102"/>
    <m/>
    <n v="8079.61"/>
    <x v="0"/>
    <s v="Único"/>
  </r>
  <r>
    <x v="2"/>
    <d v="2025-03-06T00:00:00"/>
    <x v="203"/>
    <d v="2025-03-06T00:00:00"/>
    <x v="280"/>
    <x v="2"/>
    <x v="984"/>
    <m/>
    <n v="-124.58"/>
    <m/>
    <n v="8181.61"/>
    <x v="0"/>
    <s v="Único"/>
  </r>
  <r>
    <x v="2"/>
    <d v="2025-03-06T00:00:00"/>
    <x v="203"/>
    <d v="2025-03-06T00:00:00"/>
    <x v="280"/>
    <x v="2"/>
    <x v="985"/>
    <m/>
    <n v="-10.5"/>
    <m/>
    <n v="8306.19"/>
    <x v="0"/>
    <s v="Único"/>
  </r>
  <r>
    <x v="1"/>
    <d v="2025-02-06T00:00:00"/>
    <x v="204"/>
    <d v="2025-02-06T00:00:00"/>
    <x v="281"/>
    <x v="18"/>
    <x v="986"/>
    <m/>
    <n v="-1.89"/>
    <m/>
    <n v="1335.28"/>
    <x v="0"/>
    <s v="Único"/>
  </r>
  <r>
    <x v="1"/>
    <d v="2025-02-06T00:00:00"/>
    <x v="204"/>
    <d v="2025-02-06T00:00:00"/>
    <x v="281"/>
    <x v="9"/>
    <x v="987"/>
    <m/>
    <n v="-42.9"/>
    <m/>
    <n v="1337.17"/>
    <x v="0"/>
    <s v="Único"/>
  </r>
  <r>
    <x v="1"/>
    <d v="2025-02-06T00:00:00"/>
    <x v="204"/>
    <d v="2025-02-06T00:00:00"/>
    <x v="281"/>
    <x v="14"/>
    <x v="988"/>
    <m/>
    <n v="-99.48"/>
    <m/>
    <n v="1380.07"/>
    <x v="0"/>
    <s v="Único"/>
  </r>
  <r>
    <x v="0"/>
    <d v="2025-02-06T00:00:00"/>
    <x v="204"/>
    <d v="2025-02-06T00:00:00"/>
    <x v="281"/>
    <x v="12"/>
    <x v="989"/>
    <m/>
    <n v="2204.13"/>
    <m/>
    <n v="13876.39"/>
    <x v="1"/>
    <s v="Único"/>
  </r>
  <r>
    <x v="2"/>
    <d v="2025-02-06T00:00:00"/>
    <x v="204"/>
    <d v="2025-02-06T00:00:00"/>
    <x v="281"/>
    <x v="2"/>
    <x v="990"/>
    <m/>
    <n v="-51.98"/>
    <m/>
    <n v="8316.69"/>
    <x v="0"/>
    <s v="Único"/>
  </r>
  <r>
    <x v="2"/>
    <d v="2025-02-06T00:00:00"/>
    <x v="204"/>
    <d v="2025-02-06T00:00:00"/>
    <x v="281"/>
    <x v="2"/>
    <x v="991"/>
    <m/>
    <n v="-33.99"/>
    <m/>
    <n v="8368.67"/>
    <x v="0"/>
    <s v="Único"/>
  </r>
  <r>
    <x v="2"/>
    <d v="2025-02-06T00:00:00"/>
    <x v="204"/>
    <d v="2025-02-06T00:00:00"/>
    <x v="281"/>
    <x v="10"/>
    <x v="41"/>
    <m/>
    <n v="-400"/>
    <m/>
    <n v="8402.66"/>
    <x v="0"/>
    <s v="Único"/>
  </r>
  <r>
    <x v="1"/>
    <d v="2025-02-06T00:00:00"/>
    <x v="204"/>
    <d v="2025-02-06T00:00:00"/>
    <x v="281"/>
    <x v="1"/>
    <x v="992"/>
    <m/>
    <n v="-12.85"/>
    <m/>
    <n v="1322.43"/>
    <x v="0"/>
    <s v="Único"/>
  </r>
  <r>
    <x v="0"/>
    <d v="2025-02-06T00:00:00"/>
    <x v="204"/>
    <d v="2025-02-06T00:00:00"/>
    <x v="281"/>
    <x v="1"/>
    <x v="993"/>
    <m/>
    <n v="-2.25"/>
    <m/>
    <n v="13588.9"/>
    <x v="0"/>
    <s v="Único"/>
  </r>
  <r>
    <x v="0"/>
    <d v="2025-02-06T00:00:00"/>
    <x v="204"/>
    <d v="2025-02-06T00:00:00"/>
    <x v="281"/>
    <x v="1"/>
    <x v="994"/>
    <m/>
    <n v="-99"/>
    <m/>
    <n v="13489.9"/>
    <x v="0"/>
    <s v="Único"/>
  </r>
  <r>
    <x v="1"/>
    <d v="2025-02-06T00:00:00"/>
    <x v="204"/>
    <d v="2025-01-06T00:00:00"/>
    <x v="282"/>
    <x v="3"/>
    <x v="995"/>
    <m/>
    <n v="-12.87"/>
    <m/>
    <n v="1479.55"/>
    <x v="0"/>
    <s v="Único"/>
  </r>
  <r>
    <x v="0"/>
    <d v="2025-02-06T00:00:00"/>
    <x v="204"/>
    <d v="2025-01-06T00:00:00"/>
    <x v="282"/>
    <x v="2"/>
    <x v="996"/>
    <m/>
    <n v="-8.0399999999999991"/>
    <m/>
    <n v="13591.15"/>
    <x v="0"/>
    <s v="Único"/>
  </r>
  <r>
    <x v="1"/>
    <d v="2025-02-06T00:00:00"/>
    <x v="204"/>
    <d v="2025-05-31T00:00:00"/>
    <x v="283"/>
    <x v="3"/>
    <x v="997"/>
    <m/>
    <n v="-94.77"/>
    <m/>
    <n v="1492.42"/>
    <x v="0"/>
    <s v="Único"/>
  </r>
  <r>
    <x v="0"/>
    <d v="2025-02-06T00:00:00"/>
    <x v="204"/>
    <d v="2025-05-31T00:00:00"/>
    <x v="283"/>
    <x v="22"/>
    <x v="998"/>
    <m/>
    <n v="-97.2"/>
    <m/>
    <n v="13599.19"/>
    <x v="0"/>
    <s v="Único"/>
  </r>
  <r>
    <x v="0"/>
    <d v="2025-02-06T00:00:00"/>
    <x v="204"/>
    <d v="2025-05-31T00:00:00"/>
    <x v="283"/>
    <x v="2"/>
    <x v="999"/>
    <m/>
    <n v="-180"/>
    <m/>
    <n v="13696.39"/>
    <x v="0"/>
    <s v="Único"/>
  </r>
  <r>
    <x v="2"/>
    <d v="2025-02-06T00:00:00"/>
    <x v="204"/>
    <d v="2025-05-31T00:00:00"/>
    <x v="283"/>
    <x v="22"/>
    <x v="1000"/>
    <m/>
    <n v="-105"/>
    <m/>
    <n v="8802.66"/>
    <x v="0"/>
    <s v="Único"/>
  </r>
  <r>
    <x v="2"/>
    <d v="2025-02-06T00:00:00"/>
    <x v="204"/>
    <d v="2025-05-31T00:00:00"/>
    <x v="283"/>
    <x v="22"/>
    <x v="1000"/>
    <m/>
    <n v="-57"/>
    <m/>
    <n v="8907.66"/>
    <x v="0"/>
    <s v="Único"/>
  </r>
  <r>
    <x v="2"/>
    <d v="2025-02-06T00:00:00"/>
    <x v="204"/>
    <d v="2025-05-31T00:00:00"/>
    <x v="283"/>
    <x v="2"/>
    <x v="1001"/>
    <m/>
    <n v="-14.97"/>
    <m/>
    <n v="8964.66"/>
    <x v="0"/>
    <s v="Único"/>
  </r>
  <r>
    <x v="2"/>
    <d v="2025-02-06T00:00:00"/>
    <x v="204"/>
    <d v="2025-05-31T00:00:00"/>
    <x v="283"/>
    <x v="2"/>
    <x v="1002"/>
    <m/>
    <n v="-9.9499999999999993"/>
    <m/>
    <n v="8979.6299999999992"/>
    <x v="0"/>
    <s v="Único"/>
  </r>
  <r>
    <x v="2"/>
    <d v="2025-02-06T00:00:00"/>
    <x v="204"/>
    <d v="2025-05-31T00:00:00"/>
    <x v="283"/>
    <x v="2"/>
    <x v="990"/>
    <m/>
    <n v="-18.239999999999998"/>
    <m/>
    <n v="8989.58"/>
    <x v="0"/>
    <s v="Único"/>
  </r>
  <r>
    <x v="2"/>
    <d v="2025-05-30T00:00:00"/>
    <x v="205"/>
    <d v="2025-05-30T00:00:00"/>
    <x v="284"/>
    <x v="12"/>
    <x v="1003"/>
    <m/>
    <n v="2295.64"/>
    <m/>
    <n v="9007.82"/>
    <x v="1"/>
    <s v="Único"/>
  </r>
  <r>
    <x v="1"/>
    <d v="2025-05-30T00:00:00"/>
    <x v="205"/>
    <d v="2025-05-30T00:00:00"/>
    <x v="284"/>
    <x v="15"/>
    <x v="44"/>
    <m/>
    <n v="200"/>
    <m/>
    <n v="1587.19"/>
    <x v="1"/>
    <s v="Único"/>
  </r>
  <r>
    <x v="0"/>
    <d v="2025-05-30T00:00:00"/>
    <x v="205"/>
    <d v="2025-05-30T00:00:00"/>
    <x v="284"/>
    <x v="1"/>
    <x v="1004"/>
    <m/>
    <n v="-16.350000000000001"/>
    <m/>
    <n v="11672.26"/>
    <x v="0"/>
    <s v="Único"/>
  </r>
  <r>
    <x v="2"/>
    <d v="2025-05-29T00:00:00"/>
    <x v="206"/>
    <d v="2025-05-29T00:00:00"/>
    <x v="285"/>
    <x v="1"/>
    <x v="1005"/>
    <m/>
    <n v="-41.5"/>
    <m/>
    <n v="6712.18"/>
    <x v="0"/>
    <s v="Único"/>
  </r>
  <r>
    <x v="2"/>
    <d v="2025-05-29T00:00:00"/>
    <x v="206"/>
    <d v="2025-05-29T00:00:00"/>
    <x v="285"/>
    <x v="2"/>
    <x v="1005"/>
    <m/>
    <n v="-8.9"/>
    <m/>
    <n v="6753.68"/>
    <x v="0"/>
    <s v="Único"/>
  </r>
  <r>
    <x v="1"/>
    <d v="2025-05-30T00:00:00"/>
    <x v="205"/>
    <d v="2025-05-29T00:00:00"/>
    <x v="285"/>
    <x v="13"/>
    <x v="42"/>
    <m/>
    <n v="-0.4"/>
    <m/>
    <n v="1387.19"/>
    <x v="0"/>
    <s v="Único"/>
  </r>
  <r>
    <x v="1"/>
    <d v="2025-05-29T00:00:00"/>
    <x v="206"/>
    <d v="2025-05-29T00:00:00"/>
    <x v="285"/>
    <x v="9"/>
    <x v="1006"/>
    <m/>
    <n v="-13.5"/>
    <m/>
    <n v="1387.59"/>
    <x v="0"/>
    <s v="Único"/>
  </r>
  <r>
    <x v="1"/>
    <d v="2025-05-29T00:00:00"/>
    <x v="206"/>
    <d v="2025-05-29T00:00:00"/>
    <x v="285"/>
    <x v="5"/>
    <x v="1007"/>
    <m/>
    <n v="-21.8"/>
    <m/>
    <n v="1401.09"/>
    <x v="0"/>
    <s v="Único"/>
  </r>
  <r>
    <x v="0"/>
    <d v="2025-05-29T00:00:00"/>
    <x v="206"/>
    <d v="2025-05-29T00:00:00"/>
    <x v="285"/>
    <x v="6"/>
    <x v="1008"/>
    <m/>
    <n v="-100"/>
    <m/>
    <n v="11688.61"/>
    <x v="0"/>
    <s v="Único"/>
  </r>
  <r>
    <x v="0"/>
    <d v="2025-05-28T00:00:00"/>
    <x v="207"/>
    <d v="2025-05-28T00:00:00"/>
    <x v="286"/>
    <x v="11"/>
    <x v="908"/>
    <m/>
    <n v="-918"/>
    <m/>
    <n v="11788.61"/>
    <x v="0"/>
    <s v="Único"/>
  </r>
  <r>
    <x v="1"/>
    <d v="2025-05-28T00:00:00"/>
    <x v="207"/>
    <d v="2025-05-28T00:00:00"/>
    <x v="286"/>
    <x v="3"/>
    <x v="1009"/>
    <m/>
    <n v="-5.79"/>
    <m/>
    <n v="1422.89"/>
    <x v="0"/>
    <s v="Único"/>
  </r>
  <r>
    <x v="2"/>
    <d v="2025-05-27T00:00:00"/>
    <x v="208"/>
    <d v="2025-05-27T00:00:00"/>
    <x v="287"/>
    <x v="13"/>
    <x v="1010"/>
    <m/>
    <n v="-10"/>
    <m/>
    <n v="6762.58"/>
    <x v="0"/>
    <s v="Único"/>
  </r>
  <r>
    <x v="1"/>
    <d v="2025-05-27T00:00:00"/>
    <x v="208"/>
    <d v="2025-05-27T00:00:00"/>
    <x v="287"/>
    <x v="1"/>
    <x v="1011"/>
    <m/>
    <n v="-27.87"/>
    <m/>
    <n v="1428.68"/>
    <x v="0"/>
    <s v="Único"/>
  </r>
  <r>
    <x v="0"/>
    <d v="2025-05-27T00:00:00"/>
    <x v="208"/>
    <d v="2025-05-27T00:00:00"/>
    <x v="287"/>
    <x v="1"/>
    <x v="1012"/>
    <m/>
    <n v="-1.95"/>
    <m/>
    <n v="12706.61"/>
    <x v="0"/>
    <s v="Único"/>
  </r>
  <r>
    <x v="2"/>
    <d v="2025-05-26T00:00:00"/>
    <x v="209"/>
    <d v="2025-05-26T00:00:00"/>
    <x v="288"/>
    <x v="2"/>
    <x v="1013"/>
    <m/>
    <n v="-16.899999999999999"/>
    <m/>
    <n v="6772.58"/>
    <x v="0"/>
    <s v="Único"/>
  </r>
  <r>
    <x v="0"/>
    <d v="2025-05-26T00:00:00"/>
    <x v="209"/>
    <d v="2025-05-26T00:00:00"/>
    <x v="288"/>
    <x v="3"/>
    <x v="1014"/>
    <m/>
    <n v="-1.3"/>
    <m/>
    <n v="12708.56"/>
    <x v="0"/>
    <s v="Único"/>
  </r>
  <r>
    <x v="1"/>
    <d v="2025-05-26T00:00:00"/>
    <x v="209"/>
    <d v="2025-05-26T00:00:00"/>
    <x v="288"/>
    <x v="3"/>
    <x v="1015"/>
    <m/>
    <n v="-7.76"/>
    <m/>
    <n v="1456.55"/>
    <x v="0"/>
    <s v="Único"/>
  </r>
  <r>
    <x v="1"/>
    <d v="2025-05-26T00:00:00"/>
    <x v="209"/>
    <d v="2025-05-26T00:00:00"/>
    <x v="288"/>
    <x v="8"/>
    <x v="1016"/>
    <m/>
    <n v="-124.57"/>
    <m/>
    <n v="1475.8"/>
    <x v="0"/>
    <s v="Único"/>
  </r>
  <r>
    <x v="1"/>
    <d v="2025-05-26T00:00:00"/>
    <x v="209"/>
    <d v="2025-05-26T00:00:00"/>
    <x v="288"/>
    <x v="1"/>
    <x v="1017"/>
    <m/>
    <n v="-11.49"/>
    <m/>
    <n v="1464.31"/>
    <x v="0"/>
    <s v="Único"/>
  </r>
  <r>
    <x v="0"/>
    <d v="2025-05-26T00:00:00"/>
    <x v="209"/>
    <d v="2025-05-26T00:00:00"/>
    <x v="288"/>
    <x v="1"/>
    <x v="1018"/>
    <m/>
    <n v="-8.35"/>
    <m/>
    <n v="12709.86"/>
    <x v="0"/>
    <s v="Único"/>
  </r>
  <r>
    <x v="2"/>
    <d v="2025-05-26T00:00:00"/>
    <x v="209"/>
    <d v="2025-05-25T00:00:00"/>
    <x v="289"/>
    <x v="18"/>
    <x v="1019"/>
    <m/>
    <n v="-7.3"/>
    <m/>
    <n v="6789.48"/>
    <x v="0"/>
    <s v="Único"/>
  </r>
  <r>
    <x v="1"/>
    <d v="2025-05-26T00:00:00"/>
    <x v="209"/>
    <d v="2025-05-25T00:00:00"/>
    <x v="289"/>
    <x v="3"/>
    <x v="1020"/>
    <m/>
    <n v="-26.89"/>
    <m/>
    <n v="1600.37"/>
    <x v="0"/>
    <s v="Único"/>
  </r>
  <r>
    <x v="1"/>
    <d v="2025-05-26T00:00:00"/>
    <x v="209"/>
    <d v="2025-05-24T00:00:00"/>
    <x v="290"/>
    <x v="3"/>
    <x v="1021"/>
    <m/>
    <n v="-1.5"/>
    <m/>
    <n v="1627.26"/>
    <x v="0"/>
    <s v="Único"/>
  </r>
  <r>
    <x v="1"/>
    <d v="2025-05-26T00:00:00"/>
    <x v="209"/>
    <d v="2025-05-24T00:00:00"/>
    <x v="290"/>
    <x v="3"/>
    <x v="1021"/>
    <m/>
    <n v="-6.19"/>
    <m/>
    <n v="1628.76"/>
    <x v="0"/>
    <s v="Único"/>
  </r>
  <r>
    <x v="1"/>
    <d v="2025-05-26T00:00:00"/>
    <x v="209"/>
    <d v="2025-05-24T00:00:00"/>
    <x v="290"/>
    <x v="3"/>
    <x v="1022"/>
    <m/>
    <n v="-92.85"/>
    <m/>
    <n v="1634.95"/>
    <x v="0"/>
    <s v="Único"/>
  </r>
  <r>
    <x v="2"/>
    <d v="2025-05-23T00:00:00"/>
    <x v="210"/>
    <d v="2025-05-23T00:00:00"/>
    <x v="291"/>
    <x v="10"/>
    <x v="67"/>
    <m/>
    <n v="-300"/>
    <m/>
    <n v="6796.78"/>
    <x v="0"/>
    <s v="Único"/>
  </r>
  <r>
    <x v="0"/>
    <d v="2025-05-23T00:00:00"/>
    <x v="210"/>
    <d v="2025-05-23T00:00:00"/>
    <x v="291"/>
    <x v="1"/>
    <x v="1023"/>
    <m/>
    <n v="-26.15"/>
    <m/>
    <n v="12737.18"/>
    <x v="0"/>
    <s v="Único"/>
  </r>
  <r>
    <x v="0"/>
    <d v="2025-05-23T00:00:00"/>
    <x v="210"/>
    <d v="2025-05-23T00:00:00"/>
    <x v="291"/>
    <x v="1"/>
    <x v="1024"/>
    <m/>
    <n v="-9"/>
    <m/>
    <n v="12728.18"/>
    <x v="0"/>
    <s v="Único"/>
  </r>
  <r>
    <x v="0"/>
    <d v="2025-05-23T00:00:00"/>
    <x v="210"/>
    <d v="2025-05-23T00:00:00"/>
    <x v="291"/>
    <x v="1"/>
    <x v="1025"/>
    <m/>
    <n v="-5.47"/>
    <m/>
    <n v="12718.21"/>
    <x v="0"/>
    <s v="Único"/>
  </r>
  <r>
    <x v="0"/>
    <d v="2025-05-23T00:00:00"/>
    <x v="210"/>
    <d v="2025-05-23T00:00:00"/>
    <x v="291"/>
    <x v="1"/>
    <x v="1024"/>
    <m/>
    <n v="-4.5"/>
    <m/>
    <n v="12723.68"/>
    <x v="0"/>
    <s v="Único"/>
  </r>
  <r>
    <x v="1"/>
    <d v="2025-05-23T00:00:00"/>
    <x v="210"/>
    <d v="2025-05-22T00:00:00"/>
    <x v="292"/>
    <x v="13"/>
    <x v="42"/>
    <m/>
    <n v="-0.56999999999999995"/>
    <m/>
    <n v="1727.8"/>
    <x v="0"/>
    <s v="Único"/>
  </r>
  <r>
    <x v="1"/>
    <d v="2025-05-22T00:00:00"/>
    <x v="211"/>
    <d v="2025-05-22T00:00:00"/>
    <x v="292"/>
    <x v="9"/>
    <x v="1026"/>
    <m/>
    <n v="-19.059999999999999"/>
    <m/>
    <n v="1728.37"/>
    <x v="0"/>
    <s v="Único"/>
  </r>
  <r>
    <x v="1"/>
    <d v="2025-05-22T00:00:00"/>
    <x v="211"/>
    <d v="2025-05-22T00:00:00"/>
    <x v="292"/>
    <x v="8"/>
    <x v="1027"/>
    <m/>
    <n v="-159.29"/>
    <m/>
    <n v="1747.43"/>
    <x v="0"/>
    <s v="Único"/>
  </r>
  <r>
    <x v="2"/>
    <d v="2025-05-19T00:00:00"/>
    <x v="212"/>
    <d v="2025-05-19T00:00:00"/>
    <x v="293"/>
    <x v="2"/>
    <x v="1028"/>
    <m/>
    <n v="-13.99"/>
    <m/>
    <n v="7096.78"/>
    <x v="0"/>
    <s v="Único"/>
  </r>
  <r>
    <x v="2"/>
    <d v="2025-05-19T00:00:00"/>
    <x v="212"/>
    <d v="2025-05-19T00:00:00"/>
    <x v="293"/>
    <x v="1"/>
    <x v="1029"/>
    <m/>
    <n v="-5.8"/>
    <m/>
    <n v="7110.77"/>
    <x v="0"/>
    <s v="Único"/>
  </r>
  <r>
    <x v="2"/>
    <d v="2025-05-19T00:00:00"/>
    <x v="212"/>
    <d v="2025-05-18T00:00:00"/>
    <x v="294"/>
    <x v="1"/>
    <x v="1030"/>
    <m/>
    <n v="-70.84"/>
    <m/>
    <n v="7119.37"/>
    <x v="0"/>
    <s v="Único"/>
  </r>
  <r>
    <x v="2"/>
    <d v="2025-05-19T00:00:00"/>
    <x v="212"/>
    <d v="2025-05-18T00:00:00"/>
    <x v="294"/>
    <x v="2"/>
    <x v="1031"/>
    <m/>
    <n v="-1.8"/>
    <m/>
    <n v="7116.57"/>
    <x v="0"/>
    <s v="Único"/>
  </r>
  <r>
    <x v="2"/>
    <d v="2025-05-19T00:00:00"/>
    <x v="212"/>
    <d v="2025-05-18T00:00:00"/>
    <x v="294"/>
    <x v="2"/>
    <x v="1032"/>
    <m/>
    <n v="-1"/>
    <m/>
    <n v="7118.37"/>
    <x v="0"/>
    <s v="Único"/>
  </r>
  <r>
    <x v="2"/>
    <d v="2025-05-19T00:00:00"/>
    <x v="212"/>
    <d v="2025-05-17T00:00:00"/>
    <x v="295"/>
    <x v="2"/>
    <x v="1033"/>
    <m/>
    <n v="-4.99"/>
    <m/>
    <n v="7208.17"/>
    <x v="0"/>
    <s v="Único"/>
  </r>
  <r>
    <x v="2"/>
    <d v="2025-05-19T00:00:00"/>
    <x v="212"/>
    <d v="2025-05-17T00:00:00"/>
    <x v="295"/>
    <x v="2"/>
    <x v="1034"/>
    <m/>
    <n v="-5"/>
    <m/>
    <n v="7213.16"/>
    <x v="0"/>
    <s v="Único"/>
  </r>
  <r>
    <x v="2"/>
    <d v="2025-05-19T00:00:00"/>
    <x v="212"/>
    <d v="2025-05-17T00:00:00"/>
    <x v="295"/>
    <x v="5"/>
    <x v="1035"/>
    <m/>
    <n v="-6.1"/>
    <m/>
    <n v="7218.16"/>
    <x v="0"/>
    <s v="Único"/>
  </r>
  <r>
    <x v="2"/>
    <d v="2025-05-19T00:00:00"/>
    <x v="212"/>
    <d v="2025-05-17T00:00:00"/>
    <x v="295"/>
    <x v="18"/>
    <x v="1036"/>
    <m/>
    <n v="-9.8000000000000007"/>
    <m/>
    <n v="7224.26"/>
    <x v="0"/>
    <s v="Único"/>
  </r>
  <r>
    <x v="1"/>
    <d v="2025-05-19T00:00:00"/>
    <x v="212"/>
    <d v="2025-05-17T00:00:00"/>
    <x v="295"/>
    <x v="3"/>
    <x v="1037"/>
    <m/>
    <n v="-103.12"/>
    <m/>
    <n v="1906.72"/>
    <x v="0"/>
    <s v="Único"/>
  </r>
  <r>
    <x v="1"/>
    <d v="2025-05-19T00:00:00"/>
    <x v="212"/>
    <d v="2025-05-17T00:00:00"/>
    <x v="295"/>
    <x v="3"/>
    <x v="1038"/>
    <m/>
    <n v="-27.01"/>
    <m/>
    <n v="2009.84"/>
    <x v="0"/>
    <s v="Único"/>
  </r>
  <r>
    <x v="2"/>
    <d v="2025-05-19T00:00:00"/>
    <x v="212"/>
    <d v="2025-05-17T00:00:00"/>
    <x v="295"/>
    <x v="1"/>
    <x v="1039"/>
    <m/>
    <n v="-17.96"/>
    <m/>
    <n v="7190.21"/>
    <x v="0"/>
    <s v="Único"/>
  </r>
  <r>
    <x v="2"/>
    <d v="2025-05-16T00:00:00"/>
    <x v="213"/>
    <d v="2025-05-16T00:00:00"/>
    <x v="296"/>
    <x v="1"/>
    <x v="1040"/>
    <m/>
    <n v="-43.6"/>
    <m/>
    <n v="7234.06"/>
    <x v="0"/>
    <s v="Único"/>
  </r>
  <r>
    <x v="1"/>
    <d v="2025-05-16T00:00:00"/>
    <x v="213"/>
    <d v="2025-05-16T00:00:00"/>
    <x v="296"/>
    <x v="3"/>
    <x v="1041"/>
    <m/>
    <n v="-30.43"/>
    <m/>
    <n v="2036.85"/>
    <x v="0"/>
    <s v="Único"/>
  </r>
  <r>
    <x v="2"/>
    <d v="2025-05-16T00:00:00"/>
    <x v="213"/>
    <d v="2025-05-16T00:00:00"/>
    <x v="296"/>
    <x v="1"/>
    <x v="1042"/>
    <m/>
    <n v="-15.7"/>
    <m/>
    <n v="7277.66"/>
    <x v="0"/>
    <s v="Único"/>
  </r>
  <r>
    <x v="2"/>
    <d v="2025-05-16T00:00:00"/>
    <x v="213"/>
    <d v="2025-05-16T00:00:00"/>
    <x v="296"/>
    <x v="1"/>
    <x v="1043"/>
    <m/>
    <n v="-15.25"/>
    <m/>
    <n v="7323.76"/>
    <x v="0"/>
    <s v="Único"/>
  </r>
  <r>
    <x v="2"/>
    <d v="2025-05-16T00:00:00"/>
    <x v="213"/>
    <d v="2025-05-16T00:00:00"/>
    <x v="296"/>
    <x v="1"/>
    <x v="1044"/>
    <m/>
    <n v="-8.9"/>
    <m/>
    <n v="7293.36"/>
    <x v="0"/>
    <s v="Único"/>
  </r>
  <r>
    <x v="2"/>
    <d v="2025-05-16T00:00:00"/>
    <x v="213"/>
    <d v="2025-05-16T00:00:00"/>
    <x v="296"/>
    <x v="1"/>
    <x v="1045"/>
    <m/>
    <n v="-8.9"/>
    <m/>
    <n v="7304.26"/>
    <x v="0"/>
    <s v="Único"/>
  </r>
  <r>
    <x v="2"/>
    <d v="2025-05-16T00:00:00"/>
    <x v="213"/>
    <d v="2025-05-16T00:00:00"/>
    <x v="296"/>
    <x v="1"/>
    <x v="1046"/>
    <m/>
    <n v="-8.8000000000000007"/>
    <m/>
    <n v="7345.81"/>
    <x v="0"/>
    <s v="Único"/>
  </r>
  <r>
    <x v="2"/>
    <d v="2025-05-16T00:00:00"/>
    <x v="213"/>
    <d v="2025-05-16T00:00:00"/>
    <x v="296"/>
    <x v="1"/>
    <x v="1047"/>
    <m/>
    <n v="-6.9"/>
    <m/>
    <n v="7316.86"/>
    <x v="0"/>
    <s v="Único"/>
  </r>
  <r>
    <x v="2"/>
    <d v="2025-05-16T00:00:00"/>
    <x v="213"/>
    <d v="2025-05-16T00:00:00"/>
    <x v="296"/>
    <x v="1"/>
    <x v="1045"/>
    <m/>
    <n v="-3.7"/>
    <m/>
    <n v="7313.16"/>
    <x v="0"/>
    <s v="Único"/>
  </r>
  <r>
    <x v="2"/>
    <d v="2025-05-16T00:00:00"/>
    <x v="213"/>
    <d v="2025-05-16T00:00:00"/>
    <x v="296"/>
    <x v="1"/>
    <x v="1048"/>
    <m/>
    <n v="-3.5"/>
    <m/>
    <n v="7339.01"/>
    <x v="0"/>
    <s v="Único"/>
  </r>
  <r>
    <x v="2"/>
    <d v="2025-05-16T00:00:00"/>
    <x v="213"/>
    <d v="2025-05-16T00:00:00"/>
    <x v="296"/>
    <x v="1"/>
    <x v="1049"/>
    <m/>
    <n v="-3.3"/>
    <m/>
    <n v="7342.51"/>
    <x v="0"/>
    <s v="Único"/>
  </r>
  <r>
    <x v="2"/>
    <d v="2025-05-16T00:00:00"/>
    <x v="213"/>
    <d v="2025-05-16T00:00:00"/>
    <x v="296"/>
    <x v="1"/>
    <x v="1045"/>
    <m/>
    <n v="-2"/>
    <m/>
    <n v="7302.26"/>
    <x v="0"/>
    <s v="Único"/>
  </r>
  <r>
    <x v="2"/>
    <d v="2025-05-15T00:00:00"/>
    <x v="214"/>
    <d v="2025-05-15T00:00:00"/>
    <x v="297"/>
    <x v="1"/>
    <x v="1050"/>
    <m/>
    <n v="-1559.13"/>
    <m/>
    <n v="7429.03"/>
    <x v="0"/>
    <s v="Único"/>
  </r>
  <r>
    <x v="2"/>
    <d v="2025-05-15T00:00:00"/>
    <x v="214"/>
    <d v="2025-05-15T00:00:00"/>
    <x v="297"/>
    <x v="2"/>
    <x v="1051"/>
    <m/>
    <n v="-5.99"/>
    <m/>
    <n v="7354.61"/>
    <x v="0"/>
    <s v="Único"/>
  </r>
  <r>
    <x v="2"/>
    <d v="2025-05-15T00:00:00"/>
    <x v="214"/>
    <d v="2025-05-15T00:00:00"/>
    <x v="297"/>
    <x v="2"/>
    <x v="1052"/>
    <m/>
    <n v="-3.99"/>
    <m/>
    <n v="7360.6"/>
    <x v="0"/>
    <s v="Único"/>
  </r>
  <r>
    <x v="2"/>
    <d v="2025-05-15T00:00:00"/>
    <x v="214"/>
    <d v="2025-05-15T00:00:00"/>
    <x v="297"/>
    <x v="18"/>
    <x v="1053"/>
    <m/>
    <n v="-6.35"/>
    <m/>
    <n v="7364.59"/>
    <x v="0"/>
    <s v="Único"/>
  </r>
  <r>
    <x v="2"/>
    <d v="2025-05-15T00:00:00"/>
    <x v="214"/>
    <d v="2025-05-15T00:00:00"/>
    <x v="297"/>
    <x v="18"/>
    <x v="1054"/>
    <m/>
    <n v="-6.9"/>
    <m/>
    <n v="7399.44"/>
    <x v="0"/>
    <s v="Único"/>
  </r>
  <r>
    <x v="2"/>
    <d v="2025-05-15T00:00:00"/>
    <x v="214"/>
    <d v="2025-05-15T00:00:00"/>
    <x v="297"/>
    <x v="2"/>
    <x v="1055"/>
    <m/>
    <n v="-7.99"/>
    <m/>
    <n v="7406.34"/>
    <x v="0"/>
    <s v="Único"/>
  </r>
  <r>
    <x v="2"/>
    <d v="2025-05-15T00:00:00"/>
    <x v="214"/>
    <d v="2025-05-15T00:00:00"/>
    <x v="297"/>
    <x v="2"/>
    <x v="1056"/>
    <m/>
    <n v="-14.7"/>
    <m/>
    <n v="7414.33"/>
    <x v="0"/>
    <s v="Único"/>
  </r>
  <r>
    <x v="1"/>
    <d v="2025-05-15T00:00:00"/>
    <x v="214"/>
    <d v="2025-05-15T00:00:00"/>
    <x v="297"/>
    <x v="9"/>
    <x v="1057"/>
    <m/>
    <n v="-16.989999999999998"/>
    <m/>
    <n v="2067.2800000000002"/>
    <x v="0"/>
    <s v="Único"/>
  </r>
  <r>
    <x v="1"/>
    <d v="2025-05-15T00:00:00"/>
    <x v="214"/>
    <d v="2025-05-15T00:00:00"/>
    <x v="297"/>
    <x v="9"/>
    <x v="1057"/>
    <m/>
    <n v="-2.99"/>
    <m/>
    <n v="2084.27"/>
    <x v="0"/>
    <s v="Único"/>
  </r>
  <r>
    <x v="2"/>
    <d v="2025-05-15T00:00:00"/>
    <x v="214"/>
    <d v="2025-05-15T00:00:00"/>
    <x v="297"/>
    <x v="1"/>
    <x v="1058"/>
    <m/>
    <n v="-28.5"/>
    <m/>
    <n v="7370.94"/>
    <x v="0"/>
    <s v="Único"/>
  </r>
  <r>
    <x v="1"/>
    <d v="2025-05-15T00:00:00"/>
    <x v="214"/>
    <d v="2025-05-15T00:00:00"/>
    <x v="297"/>
    <x v="1"/>
    <x v="1059"/>
    <m/>
    <n v="9.75"/>
    <m/>
    <n v="2087.2600000000002"/>
    <x v="1"/>
    <s v="Único"/>
  </r>
  <r>
    <x v="2"/>
    <d v="2025-05-14T00:00:00"/>
    <x v="215"/>
    <d v="2025-05-14T00:00:00"/>
    <x v="298"/>
    <x v="1"/>
    <x v="1060"/>
    <m/>
    <n v="-13.85"/>
    <m/>
    <n v="8988.16"/>
    <x v="0"/>
    <s v="Único"/>
  </r>
  <r>
    <x v="0"/>
    <d v="2025-05-14T00:00:00"/>
    <x v="215"/>
    <d v="2025-05-14T00:00:00"/>
    <x v="298"/>
    <x v="1"/>
    <x v="1061"/>
    <m/>
    <n v="-2"/>
    <m/>
    <n v="12763.33"/>
    <x v="0"/>
    <s v="Único"/>
  </r>
  <r>
    <x v="0"/>
    <d v="2025-05-13T00:00:00"/>
    <x v="216"/>
    <d v="2025-05-13T00:00:00"/>
    <x v="299"/>
    <x v="2"/>
    <x v="1062"/>
    <m/>
    <n v="-2"/>
    <m/>
    <n v="12765.33"/>
    <x v="0"/>
    <s v="Único"/>
  </r>
  <r>
    <x v="2"/>
    <d v="2025-05-13T00:00:00"/>
    <x v="216"/>
    <d v="2025-05-13T00:00:00"/>
    <x v="299"/>
    <x v="1"/>
    <x v="1063"/>
    <m/>
    <n v="-8.8000000000000007"/>
    <m/>
    <n v="9004.4599999999991"/>
    <x v="0"/>
    <s v="Único"/>
  </r>
  <r>
    <x v="2"/>
    <d v="2025-05-13T00:00:00"/>
    <x v="216"/>
    <d v="2025-05-13T00:00:00"/>
    <x v="299"/>
    <x v="1"/>
    <x v="1064"/>
    <m/>
    <n v="-2.4500000000000002"/>
    <m/>
    <n v="9002.01"/>
    <x v="0"/>
    <s v="Único"/>
  </r>
  <r>
    <x v="2"/>
    <d v="2025-12-05T00:00:00"/>
    <x v="217"/>
    <d v="2025-12-05T00:00:00"/>
    <x v="300"/>
    <x v="2"/>
    <x v="1065"/>
    <m/>
    <n v="-1"/>
    <m/>
    <n v="9031.41"/>
    <x v="0"/>
    <s v="Único"/>
  </r>
  <r>
    <x v="2"/>
    <d v="2025-12-05T00:00:00"/>
    <x v="217"/>
    <d v="2025-12-05T00:00:00"/>
    <x v="300"/>
    <x v="2"/>
    <x v="1065"/>
    <m/>
    <n v="-1"/>
    <m/>
    <n v="9032.41"/>
    <x v="0"/>
    <s v="Único"/>
  </r>
  <r>
    <x v="2"/>
    <d v="2025-12-05T00:00:00"/>
    <x v="217"/>
    <d v="2025-12-05T00:00:00"/>
    <x v="300"/>
    <x v="2"/>
    <x v="1065"/>
    <m/>
    <n v="-1"/>
    <m/>
    <n v="9033.41"/>
    <x v="0"/>
    <s v="Único"/>
  </r>
  <r>
    <x v="2"/>
    <d v="2025-12-05T00:00:00"/>
    <x v="217"/>
    <d v="2025-12-05T00:00:00"/>
    <x v="300"/>
    <x v="6"/>
    <x v="1066"/>
    <m/>
    <n v="-47"/>
    <m/>
    <n v="9034.41"/>
    <x v="0"/>
    <s v="Único"/>
  </r>
  <r>
    <x v="1"/>
    <d v="2025-12-05T00:00:00"/>
    <x v="217"/>
    <d v="2025-12-05T00:00:00"/>
    <x v="300"/>
    <x v="3"/>
    <x v="1067"/>
    <m/>
    <n v="-1.9"/>
    <m/>
    <n v="2077.5100000000002"/>
    <x v="0"/>
    <s v="Único"/>
  </r>
  <r>
    <x v="2"/>
    <d v="2025-12-05T00:00:00"/>
    <x v="217"/>
    <d v="2025-12-05T00:00:00"/>
    <x v="300"/>
    <x v="1"/>
    <x v="1068"/>
    <m/>
    <n v="-18.149999999999999"/>
    <m/>
    <n v="9013.26"/>
    <x v="0"/>
    <s v="Único"/>
  </r>
  <r>
    <x v="2"/>
    <d v="2025-12-05T00:00:00"/>
    <x v="217"/>
    <d v="2025-12-05T00:00:00"/>
    <x v="300"/>
    <x v="1"/>
    <x v="1069"/>
    <m/>
    <n v="-8.8000000000000007"/>
    <m/>
    <n v="9085.77"/>
    <x v="0"/>
    <s v="Único"/>
  </r>
  <r>
    <x v="2"/>
    <d v="2025-12-05T00:00:00"/>
    <x v="217"/>
    <d v="2025-12-05T00:00:00"/>
    <x v="300"/>
    <x v="1"/>
    <x v="1070"/>
    <m/>
    <n v="-4.3600000000000003"/>
    <m/>
    <n v="9081.41"/>
    <x v="0"/>
    <s v="Único"/>
  </r>
  <r>
    <x v="2"/>
    <d v="2025-12-05T00:00:00"/>
    <x v="217"/>
    <d v="2025-11-05T00:00:00"/>
    <x v="301"/>
    <x v="18"/>
    <x v="1071"/>
    <m/>
    <n v="-7.4"/>
    <m/>
    <n v="9109.9699999999993"/>
    <x v="0"/>
    <s v="Único"/>
  </r>
  <r>
    <x v="2"/>
    <d v="2025-12-05T00:00:00"/>
    <x v="217"/>
    <d v="2025-11-05T00:00:00"/>
    <x v="301"/>
    <x v="2"/>
    <x v="1072"/>
    <m/>
    <n v="-1.5"/>
    <m/>
    <n v="9125.3700000000008"/>
    <x v="0"/>
    <s v="Único"/>
  </r>
  <r>
    <x v="2"/>
    <d v="2025-12-05T00:00:00"/>
    <x v="217"/>
    <d v="2025-11-05T00:00:00"/>
    <x v="301"/>
    <x v="2"/>
    <x v="1072"/>
    <m/>
    <n v="-3"/>
    <m/>
    <n v="9126.8700000000008"/>
    <x v="0"/>
    <s v="Único"/>
  </r>
  <r>
    <x v="2"/>
    <d v="2025-12-05T00:00:00"/>
    <x v="217"/>
    <d v="2025-11-05T00:00:00"/>
    <x v="301"/>
    <x v="1"/>
    <x v="1073"/>
    <m/>
    <n v="-15.4"/>
    <m/>
    <n v="9094.57"/>
    <x v="0"/>
    <s v="Único"/>
  </r>
  <r>
    <x v="2"/>
    <d v="2025-12-05T00:00:00"/>
    <x v="217"/>
    <d v="2025-11-05T00:00:00"/>
    <x v="301"/>
    <x v="1"/>
    <x v="1074"/>
    <m/>
    <n v="-10.6"/>
    <m/>
    <n v="9133.8700000000008"/>
    <x v="0"/>
    <s v="Único"/>
  </r>
  <r>
    <x v="2"/>
    <d v="2025-12-05T00:00:00"/>
    <x v="217"/>
    <d v="2025-11-05T00:00:00"/>
    <x v="301"/>
    <x v="1"/>
    <x v="1075"/>
    <m/>
    <n v="-8"/>
    <m/>
    <n v="9117.3700000000008"/>
    <x v="0"/>
    <s v="Único"/>
  </r>
  <r>
    <x v="2"/>
    <d v="2025-12-05T00:00:00"/>
    <x v="217"/>
    <d v="2025-11-05T00:00:00"/>
    <x v="301"/>
    <x v="1"/>
    <x v="1074"/>
    <m/>
    <n v="-4"/>
    <m/>
    <n v="9129.8700000000008"/>
    <x v="0"/>
    <s v="Único"/>
  </r>
  <r>
    <x v="2"/>
    <d v="2025-12-05T00:00:00"/>
    <x v="217"/>
    <d v="2025-10-05T00:00:00"/>
    <x v="302"/>
    <x v="1"/>
    <x v="1076"/>
    <m/>
    <n v="-35.9"/>
    <m/>
    <n v="9157.4699999999993"/>
    <x v="0"/>
    <s v="Único"/>
  </r>
  <r>
    <x v="2"/>
    <d v="2025-12-05T00:00:00"/>
    <x v="217"/>
    <d v="2025-10-05T00:00:00"/>
    <x v="302"/>
    <x v="18"/>
    <x v="1077"/>
    <m/>
    <n v="-13"/>
    <m/>
    <n v="9144.4699999999993"/>
    <x v="0"/>
    <s v="Único"/>
  </r>
  <r>
    <x v="2"/>
    <d v="2025-12-05T00:00:00"/>
    <x v="217"/>
    <d v="2025-10-05T00:00:00"/>
    <x v="302"/>
    <x v="5"/>
    <x v="1078"/>
    <m/>
    <n v="-9.3000000000000007"/>
    <m/>
    <n v="9193.3700000000008"/>
    <x v="0"/>
    <s v="Único"/>
  </r>
  <r>
    <x v="0"/>
    <d v="2025-12-05T00:00:00"/>
    <x v="217"/>
    <d v="2025-10-05T00:00:00"/>
    <x v="302"/>
    <x v="2"/>
    <x v="1079"/>
    <m/>
    <n v="-7.9"/>
    <m/>
    <n v="12767.33"/>
    <x v="0"/>
    <s v="Único"/>
  </r>
  <r>
    <x v="1"/>
    <d v="2025-12-05T00:00:00"/>
    <x v="217"/>
    <d v="2025-10-05T00:00:00"/>
    <x v="302"/>
    <x v="3"/>
    <x v="1080"/>
    <m/>
    <n v="-17.8"/>
    <m/>
    <n v="2079.41"/>
    <x v="0"/>
    <s v="Único"/>
  </r>
  <r>
    <x v="1"/>
    <d v="2025-12-05T00:00:00"/>
    <x v="217"/>
    <d v="2025-10-05T00:00:00"/>
    <x v="302"/>
    <x v="3"/>
    <x v="1080"/>
    <m/>
    <n v="-14.8"/>
    <m/>
    <n v="2097.21"/>
    <x v="0"/>
    <s v="Único"/>
  </r>
  <r>
    <x v="1"/>
    <d v="2025-12-05T00:00:00"/>
    <x v="217"/>
    <d v="2025-10-05T00:00:00"/>
    <x v="302"/>
    <x v="3"/>
    <x v="1081"/>
    <m/>
    <n v="-89.89"/>
    <m/>
    <n v="2112.0100000000002"/>
    <x v="0"/>
    <s v="Único"/>
  </r>
  <r>
    <x v="2"/>
    <d v="2025-09-05T00:00:00"/>
    <x v="218"/>
    <d v="2025-09-05T00:00:00"/>
    <x v="303"/>
    <x v="1"/>
    <x v="1082"/>
    <m/>
    <n v="-39.200000000000003"/>
    <m/>
    <n v="9202.0400000000009"/>
    <x v="0"/>
    <s v="Único"/>
  </r>
  <r>
    <x v="1"/>
    <d v="2025-09-05T00:00:00"/>
    <x v="218"/>
    <d v="2025-09-05T00:00:00"/>
    <x v="303"/>
    <x v="13"/>
    <x v="1083"/>
    <m/>
    <n v="344.54"/>
    <m/>
    <n v="2208"/>
    <x v="1"/>
    <s v="Único"/>
  </r>
  <r>
    <x v="2"/>
    <d v="2025-12-05T00:00:00"/>
    <x v="217"/>
    <d v="2025-09-05T00:00:00"/>
    <x v="303"/>
    <x v="13"/>
    <x v="108"/>
    <m/>
    <n v="0.63"/>
    <m/>
    <n v="9202.67"/>
    <x v="1"/>
    <s v="Único"/>
  </r>
  <r>
    <x v="1"/>
    <d v="2025-09-05T00:00:00"/>
    <x v="218"/>
    <d v="2025-09-05T00:00:00"/>
    <x v="303"/>
    <x v="5"/>
    <x v="1084"/>
    <m/>
    <n v="-6.1"/>
    <m/>
    <n v="2201.9"/>
    <x v="0"/>
    <s v="Único"/>
  </r>
  <r>
    <x v="0"/>
    <d v="2025-09-05T00:00:00"/>
    <x v="218"/>
    <d v="2025-09-05T00:00:00"/>
    <x v="303"/>
    <x v="1"/>
    <x v="1085"/>
    <m/>
    <n v="-13"/>
    <m/>
    <n v="12775.23"/>
    <x v="0"/>
    <s v="Único"/>
  </r>
  <r>
    <x v="2"/>
    <d v="2025-09-05T00:00:00"/>
    <x v="218"/>
    <d v="2025-09-05T00:00:00"/>
    <x v="303"/>
    <x v="1"/>
    <x v="1086"/>
    <m/>
    <n v="-8.8000000000000007"/>
    <m/>
    <n v="9221.4699999999993"/>
    <x v="0"/>
    <s v="Único"/>
  </r>
  <r>
    <x v="2"/>
    <d v="2025-09-05T00:00:00"/>
    <x v="218"/>
    <d v="2025-09-05T00:00:00"/>
    <x v="303"/>
    <x v="1"/>
    <x v="1087"/>
    <m/>
    <n v="-1.5"/>
    <m/>
    <n v="9219.9699999999993"/>
    <x v="0"/>
    <s v="Único"/>
  </r>
  <r>
    <x v="1"/>
    <d v="2025-08-05T00:00:00"/>
    <x v="219"/>
    <d v="2025-08-05T00:00:00"/>
    <x v="304"/>
    <x v="6"/>
    <x v="1088"/>
    <m/>
    <n v="-89.02"/>
    <m/>
    <n v="1863.46"/>
    <x v="0"/>
    <s v="Único"/>
  </r>
  <r>
    <x v="0"/>
    <d v="2025-08-05T00:00:00"/>
    <x v="219"/>
    <d v="2025-08-05T00:00:00"/>
    <x v="304"/>
    <x v="13"/>
    <x v="1083"/>
    <m/>
    <n v="1370.63"/>
    <m/>
    <n v="12788.23"/>
    <x v="1"/>
    <s v="Único"/>
  </r>
  <r>
    <x v="2"/>
    <d v="2025-09-05T00:00:00"/>
    <x v="218"/>
    <d v="2025-08-05T00:00:00"/>
    <x v="304"/>
    <x v="13"/>
    <x v="42"/>
    <m/>
    <n v="-4.1100000000000003"/>
    <m/>
    <n v="9230.27"/>
    <x v="0"/>
    <s v="Único"/>
  </r>
  <r>
    <x v="2"/>
    <d v="2025-08-05T00:00:00"/>
    <x v="219"/>
    <d v="2025-08-05T00:00:00"/>
    <x v="304"/>
    <x v="22"/>
    <x v="1089"/>
    <m/>
    <n v="-137.11000000000001"/>
    <m/>
    <n v="9234.3799999999992"/>
    <x v="0"/>
    <s v="Único"/>
  </r>
  <r>
    <x v="2"/>
    <d v="2025-08-05T00:00:00"/>
    <x v="219"/>
    <d v="2025-08-05T00:00:00"/>
    <x v="304"/>
    <x v="1"/>
    <x v="1090"/>
    <m/>
    <n v="-20"/>
    <m/>
    <n v="9375.99"/>
    <x v="0"/>
    <s v="Único"/>
  </r>
  <r>
    <x v="2"/>
    <d v="2025-08-05T00:00:00"/>
    <x v="219"/>
    <d v="2025-08-05T00:00:00"/>
    <x v="304"/>
    <x v="1"/>
    <x v="1091"/>
    <m/>
    <n v="-4.5"/>
    <m/>
    <n v="9371.49"/>
    <x v="0"/>
    <s v="Único"/>
  </r>
  <r>
    <x v="1"/>
    <d v="2025-07-05T00:00:00"/>
    <x v="220"/>
    <d v="2025-07-05T00:00:00"/>
    <x v="305"/>
    <x v="1"/>
    <x v="1092"/>
    <m/>
    <n v="-33.72"/>
    <m/>
    <n v="1959.56"/>
    <x v="0"/>
    <s v="Único"/>
  </r>
  <r>
    <x v="1"/>
    <d v="2025-07-05T00:00:00"/>
    <x v="220"/>
    <d v="2025-07-05T00:00:00"/>
    <x v="305"/>
    <x v="3"/>
    <x v="1093"/>
    <m/>
    <n v="-7.08"/>
    <m/>
    <n v="1952.48"/>
    <x v="0"/>
    <s v="Único"/>
  </r>
  <r>
    <x v="2"/>
    <d v="2025-07-05T00:00:00"/>
    <x v="220"/>
    <d v="2025-07-05T00:00:00"/>
    <x v="305"/>
    <x v="22"/>
    <x v="1094"/>
    <m/>
    <n v="-128.25"/>
    <m/>
    <n v="9395.99"/>
    <x v="0"/>
    <s v="Único"/>
  </r>
  <r>
    <x v="1"/>
    <d v="2025-07-05T00:00:00"/>
    <x v="220"/>
    <d v="2025-07-05T00:00:00"/>
    <x v="305"/>
    <x v="1"/>
    <x v="1095"/>
    <m/>
    <n v="-14.96"/>
    <m/>
    <n v="1993.28"/>
    <x v="0"/>
    <s v="Único"/>
  </r>
  <r>
    <x v="2"/>
    <d v="2025-07-05T00:00:00"/>
    <x v="220"/>
    <d v="2025-07-05T00:00:00"/>
    <x v="305"/>
    <x v="1"/>
    <x v="1096"/>
    <m/>
    <n v="-8.8000000000000007"/>
    <m/>
    <n v="9532.64"/>
    <x v="0"/>
    <s v="Único"/>
  </r>
  <r>
    <x v="2"/>
    <d v="2025-07-05T00:00:00"/>
    <x v="220"/>
    <d v="2025-07-05T00:00:00"/>
    <x v="305"/>
    <x v="1"/>
    <x v="1097"/>
    <m/>
    <n v="-6.9"/>
    <m/>
    <n v="9524.24"/>
    <x v="0"/>
    <s v="Único"/>
  </r>
  <r>
    <x v="0"/>
    <d v="2025-07-05T00:00:00"/>
    <x v="220"/>
    <d v="2025-07-05T00:00:00"/>
    <x v="305"/>
    <x v="1"/>
    <x v="1098"/>
    <m/>
    <n v="-3"/>
    <m/>
    <n v="11417.6"/>
    <x v="0"/>
    <s v="Único"/>
  </r>
  <r>
    <x v="2"/>
    <d v="2025-07-05T00:00:00"/>
    <x v="220"/>
    <d v="2025-07-05T00:00:00"/>
    <x v="305"/>
    <x v="1"/>
    <x v="1099"/>
    <m/>
    <n v="-1.5"/>
    <m/>
    <n v="9531.14"/>
    <x v="0"/>
    <s v="Único"/>
  </r>
  <r>
    <x v="1"/>
    <d v="2025-07-05T00:00:00"/>
    <x v="220"/>
    <d v="2025-06-05T00:00:00"/>
    <x v="306"/>
    <x v="13"/>
    <x v="42"/>
    <m/>
    <n v="-0.55000000000000004"/>
    <m/>
    <n v="2008.24"/>
    <x v="0"/>
    <s v="Único"/>
  </r>
  <r>
    <x v="1"/>
    <d v="2025-06-05T00:00:00"/>
    <x v="221"/>
    <d v="2025-06-05T00:00:00"/>
    <x v="306"/>
    <x v="6"/>
    <x v="1100"/>
    <m/>
    <n v="-18.63"/>
    <m/>
    <n v="2008.79"/>
    <x v="0"/>
    <s v="Único"/>
  </r>
  <r>
    <x v="1"/>
    <d v="2025-06-05T00:00:00"/>
    <x v="221"/>
    <d v="2025-06-05T00:00:00"/>
    <x v="306"/>
    <x v="6"/>
    <x v="1101"/>
    <m/>
    <n v="-52"/>
    <m/>
    <n v="2027.42"/>
    <x v="0"/>
    <s v="Único"/>
  </r>
  <r>
    <x v="0"/>
    <d v="2025-06-05T00:00:00"/>
    <x v="221"/>
    <d v="2025-06-05T00:00:00"/>
    <x v="306"/>
    <x v="2"/>
    <x v="1102"/>
    <m/>
    <n v="-4"/>
    <m/>
    <n v="11420.6"/>
    <x v="0"/>
    <s v="Único"/>
  </r>
  <r>
    <x v="2"/>
    <d v="2025-06-05T00:00:00"/>
    <x v="221"/>
    <d v="2025-06-05T00:00:00"/>
    <x v="306"/>
    <x v="6"/>
    <x v="1103"/>
    <m/>
    <n v="-52"/>
    <m/>
    <n v="9541.44"/>
    <x v="0"/>
    <s v="Único"/>
  </r>
  <r>
    <x v="2"/>
    <d v="2025-09-05T00:00:00"/>
    <x v="218"/>
    <d v="2025-06-05T00:00:00"/>
    <x v="306"/>
    <x v="5"/>
    <x v="1104"/>
    <m/>
    <n v="21.27"/>
    <m/>
    <n v="9241.24"/>
    <x v="1"/>
    <s v="Único"/>
  </r>
  <r>
    <x v="2"/>
    <d v="2025-06-05T00:00:00"/>
    <x v="221"/>
    <d v="2025-06-05T00:00:00"/>
    <x v="306"/>
    <x v="1"/>
    <x v="1105"/>
    <m/>
    <n v="-8.8000000000000007"/>
    <m/>
    <n v="9596.24"/>
    <x v="0"/>
    <s v="Único"/>
  </r>
  <r>
    <x v="2"/>
    <d v="2025-06-05T00:00:00"/>
    <x v="221"/>
    <d v="2025-06-05T00:00:00"/>
    <x v="306"/>
    <x v="1"/>
    <x v="1106"/>
    <m/>
    <n v="-2.8"/>
    <m/>
    <n v="9593.44"/>
    <x v="0"/>
    <s v="Único"/>
  </r>
  <r>
    <x v="1"/>
    <d v="2025-05-05T00:00:00"/>
    <x v="222"/>
    <d v="2025-05-05T00:00:00"/>
    <x v="307"/>
    <x v="8"/>
    <x v="1107"/>
    <m/>
    <n v="-50.82"/>
    <m/>
    <n v="2094.89"/>
    <x v="0"/>
    <s v="Único"/>
  </r>
  <r>
    <x v="1"/>
    <d v="2025-05-05T00:00:00"/>
    <x v="222"/>
    <d v="2025-05-05T00:00:00"/>
    <x v="307"/>
    <x v="14"/>
    <x v="1108"/>
    <m/>
    <n v="-99.48"/>
    <m/>
    <n v="2145.71"/>
    <x v="0"/>
    <s v="Único"/>
  </r>
  <r>
    <x v="2"/>
    <d v="2025-06-05T00:00:00"/>
    <x v="221"/>
    <d v="2025-05-05T00:00:00"/>
    <x v="307"/>
    <x v="13"/>
    <x v="108"/>
    <m/>
    <n v="0.32"/>
    <m/>
    <n v="9605.0400000000009"/>
    <x v="1"/>
    <s v="Único"/>
  </r>
  <r>
    <x v="1"/>
    <d v="2025-05-05T00:00:00"/>
    <x v="222"/>
    <d v="2025-05-05T00:00:00"/>
    <x v="307"/>
    <x v="1"/>
    <x v="1109"/>
    <m/>
    <n v="-15.47"/>
    <m/>
    <n v="2079.42"/>
    <x v="0"/>
    <s v="Único"/>
  </r>
  <r>
    <x v="2"/>
    <d v="2025-05-05T00:00:00"/>
    <x v="222"/>
    <d v="2025-05-05T00:00:00"/>
    <x v="307"/>
    <x v="1"/>
    <x v="1110"/>
    <m/>
    <n v="-13.95"/>
    <m/>
    <n v="9593.9599999999991"/>
    <x v="0"/>
    <s v="Único"/>
  </r>
  <r>
    <x v="2"/>
    <d v="2025-05-05T00:00:00"/>
    <x v="222"/>
    <d v="2025-05-05T00:00:00"/>
    <x v="307"/>
    <x v="1"/>
    <x v="1111"/>
    <m/>
    <n v="-8.8000000000000007"/>
    <m/>
    <n v="9607.91"/>
    <x v="0"/>
    <s v="Único"/>
  </r>
  <r>
    <x v="1"/>
    <d v="2025-05-05T00:00:00"/>
    <x v="222"/>
    <d v="2025-04-05T00:00:00"/>
    <x v="308"/>
    <x v="1"/>
    <x v="1112"/>
    <m/>
    <n v="-55"/>
    <m/>
    <n v="2274.16"/>
    <x v="0"/>
    <s v="Único"/>
  </r>
  <r>
    <x v="1"/>
    <d v="2025-05-05T00:00:00"/>
    <x v="222"/>
    <d v="2025-04-05T00:00:00"/>
    <x v="308"/>
    <x v="3"/>
    <x v="1113"/>
    <m/>
    <n v="-7.17"/>
    <m/>
    <n v="2245.19"/>
    <x v="0"/>
    <s v="Único"/>
  </r>
  <r>
    <x v="1"/>
    <d v="2025-05-05T00:00:00"/>
    <x v="222"/>
    <d v="2025-04-05T00:00:00"/>
    <x v="308"/>
    <x v="5"/>
    <x v="1114"/>
    <m/>
    <n v="-21.8"/>
    <m/>
    <n v="2252.36"/>
    <x v="0"/>
    <s v="Único"/>
  </r>
  <r>
    <x v="1"/>
    <d v="2025-05-05T00:00:00"/>
    <x v="222"/>
    <d v="2025-04-05T00:00:00"/>
    <x v="308"/>
    <x v="5"/>
    <x v="1114"/>
    <m/>
    <n v="-21.8"/>
    <m/>
    <n v="2329.16"/>
    <x v="0"/>
    <s v="Único"/>
  </r>
  <r>
    <x v="2"/>
    <d v="2025-05-05T00:00:00"/>
    <x v="222"/>
    <d v="2025-04-05T00:00:00"/>
    <x v="308"/>
    <x v="2"/>
    <x v="1115"/>
    <m/>
    <n v="-13.45"/>
    <m/>
    <n v="9616.7099999999991"/>
    <x v="0"/>
    <s v="Único"/>
  </r>
  <r>
    <x v="1"/>
    <d v="2025-05-05T00:00:00"/>
    <x v="222"/>
    <d v="2025-03-05T00:00:00"/>
    <x v="309"/>
    <x v="3"/>
    <x v="1116"/>
    <m/>
    <n v="-93.51"/>
    <m/>
    <n v="1596.96"/>
    <x v="0"/>
    <s v="Único"/>
  </r>
  <r>
    <x v="0"/>
    <d v="2025-05-05T00:00:00"/>
    <x v="222"/>
    <d v="2025-03-05T00:00:00"/>
    <x v="309"/>
    <x v="1"/>
    <x v="1117"/>
    <m/>
    <n v="12.8"/>
    <m/>
    <n v="11424.6"/>
    <x v="1"/>
    <s v="Único"/>
  </r>
  <r>
    <x v="1"/>
    <d v="2025-05-05T00:00:00"/>
    <x v="222"/>
    <d v="2025-03-05T00:00:00"/>
    <x v="309"/>
    <x v="1"/>
    <x v="1118"/>
    <m/>
    <n v="754"/>
    <m/>
    <n v="2350.96"/>
    <x v="1"/>
    <s v="Único"/>
  </r>
  <r>
    <x v="1"/>
    <d v="2025-02-05T00:00:00"/>
    <x v="223"/>
    <d v="2025-02-05T00:00:00"/>
    <x v="310"/>
    <x v="3"/>
    <x v="1119"/>
    <m/>
    <n v="-2.6"/>
    <m/>
    <n v="1704.04"/>
    <x v="0"/>
    <s v="Único"/>
  </r>
  <r>
    <x v="1"/>
    <d v="2025-02-05T00:00:00"/>
    <x v="223"/>
    <d v="2025-02-05T00:00:00"/>
    <x v="310"/>
    <x v="3"/>
    <x v="1120"/>
    <m/>
    <n v="-7.95"/>
    <m/>
    <n v="1706.64"/>
    <x v="0"/>
    <s v="Único"/>
  </r>
  <r>
    <x v="1"/>
    <d v="2025-02-05T00:00:00"/>
    <x v="223"/>
    <d v="2025-02-05T00:00:00"/>
    <x v="310"/>
    <x v="3"/>
    <x v="1120"/>
    <m/>
    <n v="-41.8"/>
    <m/>
    <n v="1714.59"/>
    <x v="0"/>
    <s v="Único"/>
  </r>
  <r>
    <x v="1"/>
    <d v="2025-02-05T00:00:00"/>
    <x v="223"/>
    <d v="2025-02-05T00:00:00"/>
    <x v="310"/>
    <x v="9"/>
    <x v="1121"/>
    <m/>
    <n v="-42.9"/>
    <m/>
    <n v="1756.39"/>
    <x v="0"/>
    <s v="Único"/>
  </r>
  <r>
    <x v="1"/>
    <d v="2025-02-05T00:00:00"/>
    <x v="223"/>
    <d v="2025-02-05T00:00:00"/>
    <x v="310"/>
    <x v="15"/>
    <x v="44"/>
    <m/>
    <n v="200"/>
    <m/>
    <n v="1799.29"/>
    <x v="1"/>
    <s v="Único"/>
  </r>
  <r>
    <x v="2"/>
    <d v="2025-02-05T00:00:00"/>
    <x v="223"/>
    <d v="2025-02-05T00:00:00"/>
    <x v="310"/>
    <x v="2"/>
    <x v="1122"/>
    <m/>
    <n v="-5.58"/>
    <m/>
    <n v="9630.16"/>
    <x v="0"/>
    <s v="Único"/>
  </r>
  <r>
    <x v="1"/>
    <d v="2025-02-05T00:00:00"/>
    <x v="223"/>
    <d v="2025-02-05T00:00:00"/>
    <x v="310"/>
    <x v="1"/>
    <x v="1123"/>
    <m/>
    <n v="-13.57"/>
    <m/>
    <n v="1690.47"/>
    <x v="0"/>
    <s v="Único"/>
  </r>
  <r>
    <x v="2"/>
    <d v="2025-05-05T00:00:00"/>
    <x v="222"/>
    <d v="2025-01-05T00:00:00"/>
    <x v="311"/>
    <x v="13"/>
    <x v="1124"/>
    <m/>
    <n v="10.76"/>
    <m/>
    <n v="9604.7199999999993"/>
    <x v="1"/>
    <s v="Único"/>
  </r>
  <r>
    <x v="1"/>
    <d v="2025-04-30T00:00:00"/>
    <x v="224"/>
    <d v="2025-04-30T00:00:00"/>
    <x v="312"/>
    <x v="3"/>
    <x v="1125"/>
    <m/>
    <n v="-7.77"/>
    <m/>
    <n v="1599.29"/>
    <x v="0"/>
    <s v="Único"/>
  </r>
  <r>
    <x v="1"/>
    <d v="2025-04-30T00:00:00"/>
    <x v="224"/>
    <d v="2025-04-30T00:00:00"/>
    <x v="312"/>
    <x v="5"/>
    <x v="1126"/>
    <m/>
    <n v="-21.8"/>
    <m/>
    <n v="1607.06"/>
    <x v="0"/>
    <s v="Único"/>
  </r>
  <r>
    <x v="2"/>
    <d v="2025-04-30T00:00:00"/>
    <x v="224"/>
    <d v="2025-04-30T00:00:00"/>
    <x v="312"/>
    <x v="12"/>
    <x v="1127"/>
    <m/>
    <n v="2295.64"/>
    <m/>
    <n v="9635.74"/>
    <x v="1"/>
    <s v="Único"/>
  </r>
  <r>
    <x v="2"/>
    <d v="2025-04-30T00:00:00"/>
    <x v="224"/>
    <d v="2025-04-30T00:00:00"/>
    <x v="312"/>
    <x v="10"/>
    <x v="41"/>
    <m/>
    <n v="-400"/>
    <m/>
    <n v="7340.1"/>
    <x v="0"/>
    <s v="Único"/>
  </r>
  <r>
    <x v="0"/>
    <d v="2025-04-30T00:00:00"/>
    <x v="224"/>
    <d v="2025-04-30T00:00:00"/>
    <x v="312"/>
    <x v="24"/>
    <x v="1128"/>
    <m/>
    <n v="-68.45"/>
    <m/>
    <n v="11411.8"/>
    <x v="0"/>
    <s v="Único"/>
  </r>
  <r>
    <x v="0"/>
    <d v="2025-04-30T00:00:00"/>
    <x v="224"/>
    <d v="2025-04-30T00:00:00"/>
    <x v="312"/>
    <x v="12"/>
    <x v="1129"/>
    <m/>
    <n v="2204.42"/>
    <m/>
    <n v="11480.25"/>
    <x v="1"/>
    <s v="Único"/>
  </r>
  <r>
    <x v="3"/>
    <d v="2025-04-30T00:00:00"/>
    <x v="224"/>
    <d v="2025-04-30T00:00:00"/>
    <x v="312"/>
    <x v="1"/>
    <x v="1130"/>
    <m/>
    <n v="-8"/>
    <m/>
    <m/>
    <x v="0"/>
    <s v="Único"/>
  </r>
  <r>
    <x v="3"/>
    <d v="2025-04-30T00:00:00"/>
    <x v="224"/>
    <d v="2025-04-30T00:00:00"/>
    <x v="312"/>
    <x v="1"/>
    <x v="1131"/>
    <m/>
    <n v="-3.3"/>
    <m/>
    <m/>
    <x v="0"/>
    <s v="Único"/>
  </r>
  <r>
    <x v="3"/>
    <d v="2025-04-30T00:00:00"/>
    <x v="224"/>
    <d v="2025-04-30T00:00:00"/>
    <x v="312"/>
    <x v="1"/>
    <x v="1132"/>
    <m/>
    <n v="-2.8"/>
    <m/>
    <m/>
    <x v="0"/>
    <s v="Único"/>
  </r>
  <r>
    <x v="3"/>
    <d v="2025-04-29T00:00:00"/>
    <x v="225"/>
    <d v="2025-04-29T00:00:00"/>
    <x v="313"/>
    <x v="1"/>
    <x v="1133"/>
    <m/>
    <n v="-27.9"/>
    <m/>
    <m/>
    <x v="0"/>
    <s v="Único"/>
  </r>
  <r>
    <x v="3"/>
    <d v="2025-04-29T00:00:00"/>
    <x v="225"/>
    <d v="2025-04-29T00:00:00"/>
    <x v="313"/>
    <x v="1"/>
    <x v="1130"/>
    <m/>
    <n v="-8.8000000000000007"/>
    <m/>
    <m/>
    <x v="0"/>
    <s v="Único"/>
  </r>
  <r>
    <x v="3"/>
    <d v="2025-04-29T00:00:00"/>
    <x v="225"/>
    <d v="2025-04-29T00:00:00"/>
    <x v="313"/>
    <x v="1"/>
    <x v="1134"/>
    <m/>
    <n v="-6.8"/>
    <m/>
    <m/>
    <x v="0"/>
    <s v="Único"/>
  </r>
  <r>
    <x v="0"/>
    <d v="2025-04-29T00:00:00"/>
    <x v="225"/>
    <d v="2025-04-29T00:00:00"/>
    <x v="313"/>
    <x v="1"/>
    <x v="1135"/>
    <m/>
    <n v="-3.5"/>
    <m/>
    <n v="9275.83"/>
    <x v="0"/>
    <s v="Único"/>
  </r>
  <r>
    <x v="0"/>
    <d v="2025-04-28T00:00:00"/>
    <x v="226"/>
    <d v="2025-04-28T00:00:00"/>
    <x v="314"/>
    <x v="11"/>
    <x v="908"/>
    <m/>
    <n v="-918"/>
    <m/>
    <n v="9279.33"/>
    <x v="0"/>
    <s v="Único"/>
  </r>
  <r>
    <x v="3"/>
    <d v="2025-04-28T00:00:00"/>
    <x v="226"/>
    <d v="2025-04-28T00:00:00"/>
    <x v="314"/>
    <x v="1"/>
    <x v="1136"/>
    <m/>
    <n v="-8"/>
    <m/>
    <m/>
    <x v="0"/>
    <s v="Único"/>
  </r>
  <r>
    <x v="3"/>
    <d v="2025-04-28T00:00:00"/>
    <x v="226"/>
    <d v="2025-04-28T00:00:00"/>
    <x v="314"/>
    <x v="1"/>
    <x v="1137"/>
    <m/>
    <n v="-3.58"/>
    <m/>
    <m/>
    <x v="0"/>
    <s v="Único"/>
  </r>
  <r>
    <x v="3"/>
    <d v="2025-04-27T00:00:00"/>
    <x v="227"/>
    <d v="2025-04-27T00:00:00"/>
    <x v="315"/>
    <x v="1"/>
    <x v="1138"/>
    <m/>
    <n v="-45.1"/>
    <m/>
    <m/>
    <x v="0"/>
    <s v="Único"/>
  </r>
  <r>
    <x v="1"/>
    <d v="2025-04-28T00:00:00"/>
    <x v="226"/>
    <d v="2025-04-27T00:00:00"/>
    <x v="315"/>
    <x v="3"/>
    <x v="1139"/>
    <m/>
    <n v="-13.16"/>
    <m/>
    <n v="1628.86"/>
    <x v="0"/>
    <s v="Único"/>
  </r>
  <r>
    <x v="3"/>
    <d v="2025-04-27T00:00:00"/>
    <x v="227"/>
    <d v="2025-04-27T00:00:00"/>
    <x v="315"/>
    <x v="1"/>
    <x v="1140"/>
    <m/>
    <n v="-11.3"/>
    <m/>
    <m/>
    <x v="0"/>
    <s v="Único"/>
  </r>
  <r>
    <x v="1"/>
    <d v="2025-04-28T00:00:00"/>
    <x v="226"/>
    <d v="2025-04-26T00:00:00"/>
    <x v="316"/>
    <x v="3"/>
    <x v="1141"/>
    <m/>
    <n v="-15.29"/>
    <m/>
    <n v="1642.02"/>
    <x v="0"/>
    <s v="Único"/>
  </r>
  <r>
    <x v="1"/>
    <d v="2025-04-28T00:00:00"/>
    <x v="226"/>
    <d v="2025-04-26T00:00:00"/>
    <x v="316"/>
    <x v="3"/>
    <x v="1142"/>
    <m/>
    <n v="-94.86"/>
    <m/>
    <n v="1657.31"/>
    <x v="0"/>
    <s v="Único"/>
  </r>
  <r>
    <x v="0"/>
    <d v="2025-04-28T00:00:00"/>
    <x v="226"/>
    <d v="2025-04-26T00:00:00"/>
    <x v="316"/>
    <x v="6"/>
    <x v="1143"/>
    <m/>
    <n v="30"/>
    <m/>
    <n v="10197.33"/>
    <x v="1"/>
    <s v="Único"/>
  </r>
  <r>
    <x v="3"/>
    <d v="2025-04-26T00:00:00"/>
    <x v="228"/>
    <d v="2025-04-26T00:00:00"/>
    <x v="316"/>
    <x v="1"/>
    <x v="1144"/>
    <m/>
    <n v="-12.5"/>
    <m/>
    <m/>
    <x v="0"/>
    <s v="Único"/>
  </r>
  <r>
    <x v="3"/>
    <d v="2025-04-26T00:00:00"/>
    <x v="228"/>
    <d v="2025-04-26T00:00:00"/>
    <x v="316"/>
    <x v="1"/>
    <x v="1144"/>
    <m/>
    <n v="-10.5"/>
    <m/>
    <m/>
    <x v="0"/>
    <s v="Único"/>
  </r>
  <r>
    <x v="3"/>
    <d v="2025-04-26T00:00:00"/>
    <x v="228"/>
    <d v="2025-04-26T00:00:00"/>
    <x v="316"/>
    <x v="1"/>
    <x v="1145"/>
    <m/>
    <n v="-8"/>
    <m/>
    <m/>
    <x v="0"/>
    <s v="Único"/>
  </r>
  <r>
    <x v="3"/>
    <d v="2025-04-26T00:00:00"/>
    <x v="228"/>
    <d v="2025-04-26T00:00:00"/>
    <x v="316"/>
    <x v="1"/>
    <x v="1146"/>
    <m/>
    <n v="-6.7"/>
    <m/>
    <m/>
    <x v="0"/>
    <s v="Único"/>
  </r>
  <r>
    <x v="3"/>
    <d v="2025-04-26T00:00:00"/>
    <x v="228"/>
    <d v="2025-04-26T00:00:00"/>
    <x v="316"/>
    <x v="1"/>
    <x v="1147"/>
    <m/>
    <n v="-6.5"/>
    <m/>
    <m/>
    <x v="0"/>
    <s v="Único"/>
  </r>
  <r>
    <x v="3"/>
    <d v="2025-04-26T00:00:00"/>
    <x v="228"/>
    <d v="2025-04-26T00:00:00"/>
    <x v="316"/>
    <x v="1"/>
    <x v="1148"/>
    <m/>
    <n v="-6"/>
    <m/>
    <m/>
    <x v="0"/>
    <s v="Único"/>
  </r>
  <r>
    <x v="3"/>
    <d v="2025-04-26T00:00:00"/>
    <x v="228"/>
    <d v="2025-04-26T00:00:00"/>
    <x v="316"/>
    <x v="1"/>
    <x v="1148"/>
    <m/>
    <n v="-2.5"/>
    <m/>
    <m/>
    <x v="0"/>
    <s v="Único"/>
  </r>
  <r>
    <x v="1"/>
    <d v="2025-04-25T00:00:00"/>
    <x v="229"/>
    <d v="2025-04-25T00:00:00"/>
    <x v="317"/>
    <x v="3"/>
    <x v="1149"/>
    <m/>
    <n v="-29.8"/>
    <m/>
    <n v="1752.17"/>
    <x v="0"/>
    <s v="Único"/>
  </r>
  <r>
    <x v="1"/>
    <d v="2025-04-25T00:00:00"/>
    <x v="229"/>
    <d v="2025-04-25T00:00:00"/>
    <x v="317"/>
    <x v="9"/>
    <x v="1150"/>
    <m/>
    <n v="-47.9"/>
    <m/>
    <n v="1781.97"/>
    <x v="0"/>
    <s v="Único"/>
  </r>
  <r>
    <x v="2"/>
    <d v="2025-04-28T00:00:00"/>
    <x v="226"/>
    <d v="2025-04-25T00:00:00"/>
    <x v="317"/>
    <x v="13"/>
    <x v="42"/>
    <m/>
    <n v="-0.31"/>
    <m/>
    <n v="7740.1"/>
    <x v="0"/>
    <s v="Único"/>
  </r>
  <r>
    <x v="2"/>
    <d v="2025-04-25T00:00:00"/>
    <x v="229"/>
    <d v="2025-04-25T00:00:00"/>
    <x v="317"/>
    <x v="21"/>
    <x v="1151"/>
    <m/>
    <n v="-10.61"/>
    <m/>
    <n v="7740.41"/>
    <x v="0"/>
    <s v="Único"/>
  </r>
  <r>
    <x v="0"/>
    <d v="2025-04-25T00:00:00"/>
    <x v="229"/>
    <d v="2025-04-25T00:00:00"/>
    <x v="317"/>
    <x v="1"/>
    <x v="1152"/>
    <m/>
    <n v="-10"/>
    <m/>
    <n v="10167.33"/>
    <x v="0"/>
    <s v="Único"/>
  </r>
  <r>
    <x v="0"/>
    <d v="2025-04-25T00:00:00"/>
    <x v="229"/>
    <d v="2025-04-25T00:00:00"/>
    <x v="317"/>
    <x v="1"/>
    <x v="1153"/>
    <m/>
    <n v="-4.95"/>
    <m/>
    <n v="10177.33"/>
    <x v="0"/>
    <s v="Único"/>
  </r>
  <r>
    <x v="1"/>
    <d v="2025-04-24T00:00:00"/>
    <x v="230"/>
    <d v="2025-04-24T00:00:00"/>
    <x v="318"/>
    <x v="8"/>
    <x v="1154"/>
    <m/>
    <n v="-142.26"/>
    <m/>
    <n v="1829.87"/>
    <x v="0"/>
    <s v="Único"/>
  </r>
  <r>
    <x v="2"/>
    <d v="2025-04-24T00:00:00"/>
    <x v="230"/>
    <d v="2025-04-24T00:00:00"/>
    <x v="318"/>
    <x v="10"/>
    <x v="67"/>
    <m/>
    <n v="-300"/>
    <m/>
    <n v="7751.02"/>
    <x v="0"/>
    <s v="Único"/>
  </r>
  <r>
    <x v="0"/>
    <d v="2025-04-24T00:00:00"/>
    <x v="230"/>
    <d v="2025-04-24T00:00:00"/>
    <x v="318"/>
    <x v="1"/>
    <x v="1155"/>
    <m/>
    <n v="-2.5"/>
    <m/>
    <n v="10182.280000000001"/>
    <x v="0"/>
    <s v="Único"/>
  </r>
  <r>
    <x v="0"/>
    <d v="2025-04-23T00:00:00"/>
    <x v="231"/>
    <d v="2025-04-23T00:00:00"/>
    <x v="319"/>
    <x v="2"/>
    <x v="1156"/>
    <m/>
    <n v="-22.98"/>
    <m/>
    <n v="10186.280000000001"/>
    <x v="0"/>
    <s v="Único"/>
  </r>
  <r>
    <x v="0"/>
    <d v="2025-04-23T00:00:00"/>
    <x v="231"/>
    <d v="2025-04-23T00:00:00"/>
    <x v="319"/>
    <x v="1"/>
    <x v="1157"/>
    <m/>
    <n v="-1.5"/>
    <m/>
    <n v="10184.780000000001"/>
    <x v="0"/>
    <s v="Único"/>
  </r>
  <r>
    <x v="1"/>
    <d v="2025-04-23T00:00:00"/>
    <x v="231"/>
    <d v="2025-04-22T00:00:00"/>
    <x v="320"/>
    <x v="13"/>
    <x v="42"/>
    <m/>
    <n v="-0.56000000000000005"/>
    <m/>
    <n v="1972.13"/>
    <x v="0"/>
    <s v="Único"/>
  </r>
  <r>
    <x v="1"/>
    <d v="2025-04-22T00:00:00"/>
    <x v="232"/>
    <d v="2025-04-22T00:00:00"/>
    <x v="320"/>
    <x v="9"/>
    <x v="1158"/>
    <m/>
    <n v="-18.77"/>
    <m/>
    <n v="1972.69"/>
    <x v="0"/>
    <s v="Único"/>
  </r>
  <r>
    <x v="2"/>
    <d v="2025-04-22T00:00:00"/>
    <x v="232"/>
    <d v="2025-04-22T00:00:00"/>
    <x v="320"/>
    <x v="2"/>
    <x v="1159"/>
    <m/>
    <n v="-79.900000000000006"/>
    <m/>
    <n v="8051.02"/>
    <x v="0"/>
    <s v="Único"/>
  </r>
  <r>
    <x v="0"/>
    <d v="2025-04-22T00:00:00"/>
    <x v="232"/>
    <d v="2025-04-22T00:00:00"/>
    <x v="320"/>
    <x v="1"/>
    <x v="1160"/>
    <m/>
    <n v="-4.95"/>
    <m/>
    <n v="10209.26"/>
    <x v="0"/>
    <s v="Único"/>
  </r>
  <r>
    <x v="0"/>
    <d v="2025-04-21T00:00:00"/>
    <x v="233"/>
    <d v="2025-04-21T00:00:00"/>
    <x v="321"/>
    <x v="2"/>
    <x v="1161"/>
    <m/>
    <n v="-2.5"/>
    <m/>
    <n v="10214.209999999999"/>
    <x v="0"/>
    <s v="Único"/>
  </r>
  <r>
    <x v="0"/>
    <d v="2025-04-21T00:00:00"/>
    <x v="233"/>
    <d v="2025-04-21T00:00:00"/>
    <x v="321"/>
    <x v="1"/>
    <x v="1162"/>
    <m/>
    <n v="-1.5"/>
    <m/>
    <n v="10216.709999999999"/>
    <x v="0"/>
    <s v="Único"/>
  </r>
  <r>
    <x v="1"/>
    <d v="2025-04-21T00:00:00"/>
    <x v="233"/>
    <d v="2025-04-20T00:00:00"/>
    <x v="322"/>
    <x v="3"/>
    <x v="1163"/>
    <m/>
    <n v="-4.2699999999999996"/>
    <m/>
    <n v="1991.46"/>
    <x v="0"/>
    <s v="Único"/>
  </r>
  <r>
    <x v="3"/>
    <d v="2025-04-20T00:00:00"/>
    <x v="234"/>
    <d v="2025-04-20T00:00:00"/>
    <x v="322"/>
    <x v="1"/>
    <x v="1164"/>
    <m/>
    <n v="-11.1"/>
    <m/>
    <m/>
    <x v="0"/>
    <s v="Único"/>
  </r>
  <r>
    <x v="1"/>
    <d v="2025-04-21T00:00:00"/>
    <x v="233"/>
    <d v="2025-04-19T00:00:00"/>
    <x v="323"/>
    <x v="3"/>
    <x v="1165"/>
    <m/>
    <n v="-17.91"/>
    <m/>
    <n v="1995.73"/>
    <x v="0"/>
    <s v="Único"/>
  </r>
  <r>
    <x v="1"/>
    <d v="2025-04-21T00:00:00"/>
    <x v="233"/>
    <d v="2025-04-19T00:00:00"/>
    <x v="323"/>
    <x v="3"/>
    <x v="1166"/>
    <m/>
    <n v="-31.4"/>
    <m/>
    <n v="2013.64"/>
    <x v="0"/>
    <s v="Único"/>
  </r>
  <r>
    <x v="1"/>
    <d v="2025-04-21T00:00:00"/>
    <x v="233"/>
    <d v="2025-04-19T00:00:00"/>
    <x v="323"/>
    <x v="3"/>
    <x v="1165"/>
    <m/>
    <n v="-60.64"/>
    <m/>
    <n v="2045.04"/>
    <x v="0"/>
    <s v="Único"/>
  </r>
  <r>
    <x v="0"/>
    <d v="2025-04-21T00:00:00"/>
    <x v="233"/>
    <d v="2025-04-19T00:00:00"/>
    <x v="323"/>
    <x v="2"/>
    <x v="1167"/>
    <m/>
    <n v="-5"/>
    <m/>
    <n v="10218.209999999999"/>
    <x v="0"/>
    <s v="Único"/>
  </r>
  <r>
    <x v="0"/>
    <d v="2025-04-21T00:00:00"/>
    <x v="233"/>
    <d v="2025-04-19T00:00:00"/>
    <x v="323"/>
    <x v="2"/>
    <x v="1168"/>
    <m/>
    <n v="-60.2"/>
    <m/>
    <n v="10223.209999999999"/>
    <x v="0"/>
    <s v="Único"/>
  </r>
  <r>
    <x v="3"/>
    <d v="2025-04-19T00:00:00"/>
    <x v="235"/>
    <d v="2025-04-19T00:00:00"/>
    <x v="323"/>
    <x v="1"/>
    <x v="1169"/>
    <m/>
    <n v="-14.09"/>
    <m/>
    <m/>
    <x v="0"/>
    <s v="Único"/>
  </r>
  <r>
    <x v="2"/>
    <d v="2025-04-21T00:00:00"/>
    <x v="233"/>
    <d v="2025-04-19T00:00:00"/>
    <x v="323"/>
    <x v="1"/>
    <x v="1170"/>
    <m/>
    <n v="-11.99"/>
    <m/>
    <n v="8130.92"/>
    <x v="0"/>
    <s v="Único"/>
  </r>
  <r>
    <x v="3"/>
    <d v="2025-04-19T00:00:00"/>
    <x v="235"/>
    <d v="2025-04-19T00:00:00"/>
    <x v="323"/>
    <x v="1"/>
    <x v="1171"/>
    <m/>
    <n v="-10.4"/>
    <m/>
    <m/>
    <x v="0"/>
    <s v="Único"/>
  </r>
  <r>
    <x v="3"/>
    <d v="2025-04-19T00:00:00"/>
    <x v="235"/>
    <d v="2025-04-19T00:00:00"/>
    <x v="323"/>
    <x v="1"/>
    <x v="1172"/>
    <m/>
    <n v="-5.35"/>
    <m/>
    <m/>
    <x v="0"/>
    <s v="Único"/>
  </r>
  <r>
    <x v="3"/>
    <d v="2025-04-19T00:00:00"/>
    <x v="235"/>
    <d v="2025-04-19T00:00:00"/>
    <x v="323"/>
    <x v="1"/>
    <x v="1169"/>
    <m/>
    <n v="-3.29"/>
    <m/>
    <m/>
    <x v="0"/>
    <s v="Único"/>
  </r>
  <r>
    <x v="3"/>
    <d v="2025-04-18T00:00:00"/>
    <x v="236"/>
    <d v="2025-04-18T00:00:00"/>
    <x v="324"/>
    <x v="1"/>
    <x v="1138"/>
    <m/>
    <n v="-36.4"/>
    <m/>
    <m/>
    <x v="0"/>
    <s v="Único"/>
  </r>
  <r>
    <x v="1"/>
    <d v="2025-04-21T00:00:00"/>
    <x v="233"/>
    <d v="2025-04-18T00:00:00"/>
    <x v="324"/>
    <x v="3"/>
    <x v="1173"/>
    <m/>
    <n v="-25.45"/>
    <m/>
    <n v="2097.6799999999998"/>
    <x v="0"/>
    <s v="Único"/>
  </r>
  <r>
    <x v="1"/>
    <d v="2025-04-21T00:00:00"/>
    <x v="233"/>
    <d v="2025-04-18T00:00:00"/>
    <x v="324"/>
    <x v="18"/>
    <x v="1174"/>
    <m/>
    <n v="8"/>
    <m/>
    <n v="2105.6799999999998"/>
    <x v="1"/>
    <s v="Único"/>
  </r>
  <r>
    <x v="2"/>
    <d v="2025-04-21T00:00:00"/>
    <x v="233"/>
    <d v="2025-04-18T00:00:00"/>
    <x v="324"/>
    <x v="1"/>
    <x v="1175"/>
    <m/>
    <n v="-9.1999999999999993"/>
    <m/>
    <n v="8142.91"/>
    <x v="0"/>
    <s v="Único"/>
  </r>
  <r>
    <x v="3"/>
    <d v="2025-04-18T00:00:00"/>
    <x v="236"/>
    <d v="2025-04-18T00:00:00"/>
    <x v="324"/>
    <x v="1"/>
    <x v="1176"/>
    <m/>
    <n v="-6"/>
    <m/>
    <m/>
    <x v="0"/>
    <s v="Único"/>
  </r>
  <r>
    <x v="3"/>
    <d v="2025-04-17T00:00:00"/>
    <x v="237"/>
    <d v="2025-04-17T00:00:00"/>
    <x v="325"/>
    <x v="1"/>
    <x v="1177"/>
    <m/>
    <n v="-50.6"/>
    <m/>
    <m/>
    <x v="0"/>
    <s v="Único"/>
  </r>
  <r>
    <x v="3"/>
    <d v="2025-04-17T00:00:00"/>
    <x v="237"/>
    <d v="2025-04-17T00:00:00"/>
    <x v="325"/>
    <x v="1"/>
    <x v="1178"/>
    <m/>
    <n v="-30"/>
    <m/>
    <m/>
    <x v="0"/>
    <s v="Único"/>
  </r>
  <r>
    <x v="3"/>
    <d v="2025-04-17T00:00:00"/>
    <x v="237"/>
    <d v="2025-04-17T00:00:00"/>
    <x v="325"/>
    <x v="1"/>
    <x v="1164"/>
    <m/>
    <n v="-22.4"/>
    <m/>
    <m/>
    <x v="0"/>
    <s v="Único"/>
  </r>
  <r>
    <x v="3"/>
    <d v="2025-04-17T00:00:00"/>
    <x v="237"/>
    <d v="2025-04-17T00:00:00"/>
    <x v="325"/>
    <x v="1"/>
    <x v="1179"/>
    <m/>
    <n v="-19.149999999999999"/>
    <m/>
    <m/>
    <x v="0"/>
    <s v="Único"/>
  </r>
  <r>
    <x v="3"/>
    <d v="2025-04-17T00:00:00"/>
    <x v="237"/>
    <d v="2025-04-17T00:00:00"/>
    <x v="325"/>
    <x v="1"/>
    <x v="1180"/>
    <m/>
    <n v="-17.3"/>
    <m/>
    <m/>
    <x v="0"/>
    <s v="Único"/>
  </r>
  <r>
    <x v="3"/>
    <d v="2025-04-17T00:00:00"/>
    <x v="237"/>
    <d v="2025-04-17T00:00:00"/>
    <x v="325"/>
    <x v="1"/>
    <x v="1181"/>
    <m/>
    <n v="-10"/>
    <m/>
    <m/>
    <x v="0"/>
    <s v="Único"/>
  </r>
  <r>
    <x v="3"/>
    <d v="2025-04-17T00:00:00"/>
    <x v="237"/>
    <d v="2025-04-17T00:00:00"/>
    <x v="325"/>
    <x v="1"/>
    <x v="1182"/>
    <m/>
    <n v="-8.5"/>
    <m/>
    <m/>
    <x v="0"/>
    <s v="Único"/>
  </r>
  <r>
    <x v="0"/>
    <d v="2025-04-16T00:00:00"/>
    <x v="238"/>
    <d v="2025-04-16T00:00:00"/>
    <x v="326"/>
    <x v="6"/>
    <x v="1183"/>
    <m/>
    <n v="-30"/>
    <m/>
    <n v="10283.41"/>
    <x v="0"/>
    <s v="Único"/>
  </r>
  <r>
    <x v="3"/>
    <d v="2025-04-16T00:00:00"/>
    <x v="238"/>
    <d v="2025-04-16T00:00:00"/>
    <x v="326"/>
    <x v="1"/>
    <x v="1184"/>
    <m/>
    <n v="-23.2"/>
    <m/>
    <m/>
    <x v="0"/>
    <s v="Único"/>
  </r>
  <r>
    <x v="3"/>
    <d v="2025-04-16T00:00:00"/>
    <x v="238"/>
    <d v="2025-04-16T00:00:00"/>
    <x v="326"/>
    <x v="1"/>
    <x v="1136"/>
    <m/>
    <n v="-10.4"/>
    <m/>
    <m/>
    <x v="0"/>
    <s v="Único"/>
  </r>
  <r>
    <x v="3"/>
    <d v="2025-04-16T00:00:00"/>
    <x v="238"/>
    <d v="2025-04-16T00:00:00"/>
    <x v="326"/>
    <x v="1"/>
    <x v="1185"/>
    <m/>
    <n v="-3.5"/>
    <m/>
    <m/>
    <x v="0"/>
    <s v="Único"/>
  </r>
  <r>
    <x v="0"/>
    <d v="2025-04-16T00:00:00"/>
    <x v="238"/>
    <d v="2025-04-16T00:00:00"/>
    <x v="326"/>
    <x v="1"/>
    <x v="1186"/>
    <m/>
    <n v="-1.5"/>
    <m/>
    <n v="10313.41"/>
    <x v="0"/>
    <s v="Único"/>
  </r>
  <r>
    <x v="2"/>
    <d v="2025-04-15T00:00:00"/>
    <x v="239"/>
    <d v="2025-04-15T00:00:00"/>
    <x v="327"/>
    <x v="1"/>
    <x v="1187"/>
    <m/>
    <n v="-32.6"/>
    <m/>
    <n v="8170.96"/>
    <x v="0"/>
    <s v="Único"/>
  </r>
  <r>
    <x v="1"/>
    <d v="2025-04-15T00:00:00"/>
    <x v="239"/>
    <d v="2025-04-15T00:00:00"/>
    <x v="327"/>
    <x v="9"/>
    <x v="1188"/>
    <m/>
    <n v="-16.989999999999998"/>
    <m/>
    <n v="2123.13"/>
    <x v="0"/>
    <s v="Único"/>
  </r>
  <r>
    <x v="1"/>
    <d v="2025-04-15T00:00:00"/>
    <x v="239"/>
    <d v="2025-04-15T00:00:00"/>
    <x v="327"/>
    <x v="9"/>
    <x v="1188"/>
    <m/>
    <n v="-2.99"/>
    <m/>
    <n v="2140.12"/>
    <x v="0"/>
    <s v="Único"/>
  </r>
  <r>
    <x v="2"/>
    <d v="2025-04-15T00:00:00"/>
    <x v="239"/>
    <d v="2025-04-15T00:00:00"/>
    <x v="327"/>
    <x v="9"/>
    <x v="1189"/>
    <m/>
    <n v="-8.25"/>
    <m/>
    <n v="8203.56"/>
    <x v="0"/>
    <s v="Único"/>
  </r>
  <r>
    <x v="2"/>
    <d v="2025-04-15T00:00:00"/>
    <x v="239"/>
    <d v="2025-04-15T00:00:00"/>
    <x v="327"/>
    <x v="1"/>
    <x v="1187"/>
    <m/>
    <n v="-18.850000000000001"/>
    <m/>
    <n v="8152.11"/>
    <x v="0"/>
    <s v="Único"/>
  </r>
  <r>
    <x v="3"/>
    <d v="2025-04-15T00:00:00"/>
    <x v="239"/>
    <d v="2025-04-15T00:00:00"/>
    <x v="327"/>
    <x v="1"/>
    <x v="1136"/>
    <m/>
    <n v="-8.8000000000000007"/>
    <m/>
    <m/>
    <x v="0"/>
    <s v="Único"/>
  </r>
  <r>
    <x v="3"/>
    <d v="2025-04-15T00:00:00"/>
    <x v="239"/>
    <d v="2025-04-15T00:00:00"/>
    <x v="327"/>
    <x v="1"/>
    <x v="1176"/>
    <m/>
    <n v="-4.5"/>
    <m/>
    <m/>
    <x v="0"/>
    <s v="Único"/>
  </r>
  <r>
    <x v="0"/>
    <d v="2025-04-15T00:00:00"/>
    <x v="239"/>
    <d v="2025-04-15T00:00:00"/>
    <x v="327"/>
    <x v="1"/>
    <x v="1190"/>
    <m/>
    <n v="-1.5"/>
    <m/>
    <n v="10314.91"/>
    <x v="0"/>
    <s v="Único"/>
  </r>
  <r>
    <x v="1"/>
    <d v="2025-04-14T00:00:00"/>
    <x v="240"/>
    <d v="2025-04-14T00:00:00"/>
    <x v="328"/>
    <x v="3"/>
    <x v="1191"/>
    <m/>
    <n v="-6.69"/>
    <m/>
    <n v="2143.11"/>
    <x v="0"/>
    <s v="Único"/>
  </r>
  <r>
    <x v="3"/>
    <d v="2025-04-14T00:00:00"/>
    <x v="240"/>
    <d v="2025-04-14T00:00:00"/>
    <x v="328"/>
    <x v="1"/>
    <x v="1192"/>
    <m/>
    <n v="-14.56"/>
    <m/>
    <m/>
    <x v="0"/>
    <s v="Único"/>
  </r>
  <r>
    <x v="3"/>
    <d v="2025-04-14T00:00:00"/>
    <x v="240"/>
    <d v="2025-04-14T00:00:00"/>
    <x v="328"/>
    <x v="1"/>
    <x v="1136"/>
    <m/>
    <n v="-8.8000000000000007"/>
    <m/>
    <m/>
    <x v="0"/>
    <s v="Único"/>
  </r>
  <r>
    <x v="0"/>
    <d v="2025-04-14T00:00:00"/>
    <x v="240"/>
    <d v="2025-04-14T00:00:00"/>
    <x v="328"/>
    <x v="1"/>
    <x v="1193"/>
    <m/>
    <n v="-6.65"/>
    <m/>
    <n v="10316.41"/>
    <x v="0"/>
    <s v="Único"/>
  </r>
  <r>
    <x v="0"/>
    <d v="2025-04-14T00:00:00"/>
    <x v="240"/>
    <d v="2025-04-14T00:00:00"/>
    <x v="328"/>
    <x v="1"/>
    <x v="1193"/>
    <m/>
    <n v="-1.5"/>
    <m/>
    <n v="10323.06"/>
    <x v="0"/>
    <s v="Único"/>
  </r>
  <r>
    <x v="1"/>
    <d v="2025-04-14T00:00:00"/>
    <x v="240"/>
    <d v="2025-04-13T00:00:00"/>
    <x v="329"/>
    <x v="3"/>
    <x v="1194"/>
    <m/>
    <n v="-21.91"/>
    <m/>
    <n v="2149.8000000000002"/>
    <x v="0"/>
    <s v="Único"/>
  </r>
  <r>
    <x v="3"/>
    <d v="2025-04-13T00:00:00"/>
    <x v="241"/>
    <d v="2025-04-13T00:00:00"/>
    <x v="329"/>
    <x v="1"/>
    <x v="1192"/>
    <m/>
    <n v="-3.41"/>
    <m/>
    <m/>
    <x v="0"/>
    <s v="Único"/>
  </r>
  <r>
    <x v="3"/>
    <d v="2025-04-13T00:00:00"/>
    <x v="241"/>
    <d v="2025-04-13T00:00:00"/>
    <x v="329"/>
    <x v="1"/>
    <x v="1172"/>
    <m/>
    <n v="-2.2000000000000002"/>
    <m/>
    <m/>
    <x v="0"/>
    <s v="Único"/>
  </r>
  <r>
    <x v="1"/>
    <d v="2025-04-14T00:00:00"/>
    <x v="240"/>
    <d v="2025-04-13T00:00:00"/>
    <x v="329"/>
    <x v="1"/>
    <x v="974"/>
    <m/>
    <n v="74.31"/>
    <m/>
    <n v="2171.71"/>
    <x v="1"/>
    <s v="Único"/>
  </r>
  <r>
    <x v="2"/>
    <d v="2025-04-14T00:00:00"/>
    <x v="240"/>
    <d v="2025-12-04T00:00:00"/>
    <x v="330"/>
    <x v="1"/>
    <x v="1195"/>
    <m/>
    <n v="-148.30000000000001"/>
    <m/>
    <n v="8211.81"/>
    <x v="0"/>
    <s v="Único"/>
  </r>
  <r>
    <x v="1"/>
    <d v="2025-04-14T00:00:00"/>
    <x v="240"/>
    <d v="2025-12-04T00:00:00"/>
    <x v="330"/>
    <x v="3"/>
    <x v="1196"/>
    <m/>
    <n v="-8.77"/>
    <m/>
    <n v="2097.4"/>
    <x v="0"/>
    <s v="Único"/>
  </r>
  <r>
    <x v="1"/>
    <d v="2025-04-14T00:00:00"/>
    <x v="240"/>
    <d v="2025-12-04T00:00:00"/>
    <x v="330"/>
    <x v="3"/>
    <x v="1196"/>
    <m/>
    <n v="-24.14"/>
    <m/>
    <n v="2106.17"/>
    <x v="0"/>
    <s v="Único"/>
  </r>
  <r>
    <x v="1"/>
    <d v="2025-04-14T00:00:00"/>
    <x v="240"/>
    <d v="2025-12-04T00:00:00"/>
    <x v="330"/>
    <x v="3"/>
    <x v="1197"/>
    <m/>
    <n v="-87.64"/>
    <m/>
    <n v="2130.31"/>
    <x v="0"/>
    <s v="Único"/>
  </r>
  <r>
    <x v="2"/>
    <d v="2025-04-14T00:00:00"/>
    <x v="240"/>
    <d v="2025-12-04T00:00:00"/>
    <x v="330"/>
    <x v="18"/>
    <x v="1198"/>
    <m/>
    <n v="-4.5"/>
    <m/>
    <n v="8360.11"/>
    <x v="0"/>
    <s v="Único"/>
  </r>
  <r>
    <x v="2"/>
    <d v="2025-04-14T00:00:00"/>
    <x v="240"/>
    <d v="2025-12-04T00:00:00"/>
    <x v="330"/>
    <x v="18"/>
    <x v="1199"/>
    <m/>
    <n v="-9.75"/>
    <m/>
    <n v="8364.61"/>
    <x v="0"/>
    <s v="Único"/>
  </r>
  <r>
    <x v="0"/>
    <d v="2025-04-14T00:00:00"/>
    <x v="240"/>
    <d v="2025-12-04T00:00:00"/>
    <x v="330"/>
    <x v="2"/>
    <x v="1200"/>
    <m/>
    <n v="-21"/>
    <m/>
    <n v="10332.549999999999"/>
    <x v="0"/>
    <s v="Único"/>
  </r>
  <r>
    <x v="2"/>
    <d v="2025-04-14T00:00:00"/>
    <x v="240"/>
    <d v="2025-12-04T00:00:00"/>
    <x v="330"/>
    <x v="1"/>
    <x v="1201"/>
    <m/>
    <n v="-17"/>
    <m/>
    <n v="8374.36"/>
    <x v="0"/>
    <s v="Único"/>
  </r>
  <r>
    <x v="0"/>
    <d v="2025-04-14T00:00:00"/>
    <x v="240"/>
    <d v="2025-12-04T00:00:00"/>
    <x v="330"/>
    <x v="1"/>
    <x v="1202"/>
    <m/>
    <n v="-7.99"/>
    <m/>
    <n v="10324.56"/>
    <x v="0"/>
    <s v="Único"/>
  </r>
  <r>
    <x v="2"/>
    <d v="2025-11-04T00:00:00"/>
    <x v="242"/>
    <d v="2025-11-04T00:00:00"/>
    <x v="331"/>
    <x v="1"/>
    <x v="1203"/>
    <m/>
    <n v="-26.3"/>
    <m/>
    <n v="8392.02"/>
    <x v="0"/>
    <s v="Único"/>
  </r>
  <r>
    <x v="2"/>
    <d v="2025-11-04T00:00:00"/>
    <x v="242"/>
    <d v="2025-11-04T00:00:00"/>
    <x v="331"/>
    <x v="9"/>
    <x v="1204"/>
    <m/>
    <n v="-22.05"/>
    <m/>
    <n v="8418.32"/>
    <x v="0"/>
    <s v="Único"/>
  </r>
  <r>
    <x v="2"/>
    <d v="2025-04-14T00:00:00"/>
    <x v="240"/>
    <d v="2025-11-04T00:00:00"/>
    <x v="331"/>
    <x v="13"/>
    <x v="42"/>
    <m/>
    <n v="-0.66"/>
    <m/>
    <n v="8391.36"/>
    <x v="0"/>
    <s v="Único"/>
  </r>
  <r>
    <x v="0"/>
    <d v="2025-11-04T00:00:00"/>
    <x v="242"/>
    <d v="2025-11-04T00:00:00"/>
    <x v="331"/>
    <x v="1"/>
    <x v="1205"/>
    <m/>
    <n v="-22.7"/>
    <m/>
    <n v="10368.25"/>
    <x v="0"/>
    <s v="Único"/>
  </r>
  <r>
    <x v="2"/>
    <d v="2025-11-04T00:00:00"/>
    <x v="242"/>
    <d v="2025-11-04T00:00:00"/>
    <x v="331"/>
    <x v="1"/>
    <x v="1206"/>
    <m/>
    <n v="-9.25"/>
    <m/>
    <n v="8449.3700000000008"/>
    <x v="0"/>
    <s v="Único"/>
  </r>
  <r>
    <x v="2"/>
    <d v="2025-11-04T00:00:00"/>
    <x v="242"/>
    <d v="2025-11-04T00:00:00"/>
    <x v="331"/>
    <x v="1"/>
    <x v="1207"/>
    <m/>
    <n v="-9"/>
    <m/>
    <n v="8440.3700000000008"/>
    <x v="0"/>
    <s v="Único"/>
  </r>
  <r>
    <x v="2"/>
    <d v="2025-11-04T00:00:00"/>
    <x v="242"/>
    <d v="2025-11-04T00:00:00"/>
    <x v="331"/>
    <x v="1"/>
    <x v="1208"/>
    <m/>
    <n v="-8.8000000000000007"/>
    <m/>
    <n v="8458.6200000000008"/>
    <x v="0"/>
    <s v="Único"/>
  </r>
  <r>
    <x v="0"/>
    <d v="2025-11-04T00:00:00"/>
    <x v="242"/>
    <d v="2025-11-04T00:00:00"/>
    <x v="331"/>
    <x v="1"/>
    <x v="1209"/>
    <m/>
    <n v="-8.8000000000000007"/>
    <m/>
    <n v="10353.549999999999"/>
    <x v="0"/>
    <s v="Único"/>
  </r>
  <r>
    <x v="0"/>
    <d v="2025-11-04T00:00:00"/>
    <x v="242"/>
    <d v="2025-11-04T00:00:00"/>
    <x v="331"/>
    <x v="1"/>
    <x v="1205"/>
    <m/>
    <n v="-5.9"/>
    <m/>
    <n v="10362.35"/>
    <x v="0"/>
    <s v="Único"/>
  </r>
  <r>
    <x v="0"/>
    <d v="2025-10-04T00:00:00"/>
    <x v="243"/>
    <d v="2025-10-04T00:00:00"/>
    <x v="332"/>
    <x v="1"/>
    <x v="1210"/>
    <m/>
    <n v="-29"/>
    <m/>
    <n v="10390.950000000001"/>
    <x v="0"/>
    <s v="Único"/>
  </r>
  <r>
    <x v="2"/>
    <d v="2025-10-04T00:00:00"/>
    <x v="243"/>
    <d v="2025-10-04T00:00:00"/>
    <x v="332"/>
    <x v="1"/>
    <x v="1211"/>
    <m/>
    <n v="-8.8000000000000007"/>
    <m/>
    <n v="8467.42"/>
    <x v="0"/>
    <s v="Único"/>
  </r>
  <r>
    <x v="0"/>
    <d v="2025-10-04T00:00:00"/>
    <x v="243"/>
    <d v="2025-10-04T00:00:00"/>
    <x v="332"/>
    <x v="1"/>
    <x v="1212"/>
    <m/>
    <n v="-3"/>
    <m/>
    <n v="10419.950000000001"/>
    <x v="0"/>
    <s v="Único"/>
  </r>
  <r>
    <x v="0"/>
    <d v="2025-10-04T00:00:00"/>
    <x v="243"/>
    <d v="2025-10-04T00:00:00"/>
    <x v="332"/>
    <x v="1"/>
    <x v="1212"/>
    <m/>
    <n v="-2.8"/>
    <m/>
    <n v="10422.950000000001"/>
    <x v="0"/>
    <s v="Único"/>
  </r>
  <r>
    <x v="0"/>
    <d v="2025-09-04T00:00:00"/>
    <x v="244"/>
    <d v="2025-09-04T00:00:00"/>
    <x v="333"/>
    <x v="4"/>
    <x v="1213"/>
    <m/>
    <n v="-32.409999999999997"/>
    <m/>
    <n v="10425.75"/>
    <x v="0"/>
    <s v="Único"/>
  </r>
  <r>
    <x v="1"/>
    <d v="2025-09-04T00:00:00"/>
    <x v="244"/>
    <d v="2025-09-04T00:00:00"/>
    <x v="333"/>
    <x v="6"/>
    <x v="1214"/>
    <m/>
    <n v="-100"/>
    <m/>
    <n v="2217.9499999999998"/>
    <x v="0"/>
    <s v="Único"/>
  </r>
  <r>
    <x v="2"/>
    <d v="2025-09-04T00:00:00"/>
    <x v="244"/>
    <d v="2025-09-04T00:00:00"/>
    <x v="333"/>
    <x v="1"/>
    <x v="1215"/>
    <m/>
    <n v="-9.8000000000000007"/>
    <m/>
    <n v="8480.82"/>
    <x v="0"/>
    <s v="Único"/>
  </r>
  <r>
    <x v="2"/>
    <d v="2025-09-04T00:00:00"/>
    <x v="244"/>
    <d v="2025-09-04T00:00:00"/>
    <x v="333"/>
    <x v="1"/>
    <x v="1216"/>
    <m/>
    <n v="-8.8000000000000007"/>
    <m/>
    <n v="8493.1200000000008"/>
    <x v="0"/>
    <s v="Único"/>
  </r>
  <r>
    <x v="2"/>
    <d v="2025-09-04T00:00:00"/>
    <x v="244"/>
    <d v="2025-09-04T00:00:00"/>
    <x v="333"/>
    <x v="1"/>
    <x v="1217"/>
    <m/>
    <n v="-4.5999999999999996"/>
    <m/>
    <n v="8476.2199999999993"/>
    <x v="0"/>
    <s v="Único"/>
  </r>
  <r>
    <x v="2"/>
    <d v="2025-09-04T00:00:00"/>
    <x v="244"/>
    <d v="2025-09-04T00:00:00"/>
    <x v="333"/>
    <x v="1"/>
    <x v="1218"/>
    <m/>
    <n v="-2.5"/>
    <m/>
    <n v="8490.6200000000008"/>
    <x v="0"/>
    <s v="Único"/>
  </r>
  <r>
    <x v="2"/>
    <d v="2025-08-04T00:00:00"/>
    <x v="245"/>
    <d v="2025-08-04T00:00:00"/>
    <x v="334"/>
    <x v="1"/>
    <x v="1219"/>
    <m/>
    <n v="-35"/>
    <m/>
    <n v="8501.92"/>
    <x v="0"/>
    <s v="Único"/>
  </r>
  <r>
    <x v="0"/>
    <d v="2025-08-04T00:00:00"/>
    <x v="245"/>
    <d v="2025-08-04T00:00:00"/>
    <x v="334"/>
    <x v="1"/>
    <x v="1220"/>
    <m/>
    <n v="-6"/>
    <m/>
    <n v="10458.16"/>
    <x v="0"/>
    <s v="Único"/>
  </r>
  <r>
    <x v="2"/>
    <d v="2025-07-04T00:00:00"/>
    <x v="246"/>
    <d v="2025-07-04T00:00:00"/>
    <x v="335"/>
    <x v="1"/>
    <x v="1221"/>
    <m/>
    <n v="-38.5"/>
    <m/>
    <n v="8640.92"/>
    <x v="0"/>
    <s v="Único"/>
  </r>
  <r>
    <x v="1"/>
    <d v="2025-07-04T00:00:00"/>
    <x v="246"/>
    <d v="2025-07-04T00:00:00"/>
    <x v="335"/>
    <x v="3"/>
    <x v="1222"/>
    <m/>
    <n v="-4.22"/>
    <m/>
    <n v="2317.9499999999998"/>
    <x v="0"/>
    <s v="Único"/>
  </r>
  <r>
    <x v="2"/>
    <d v="2025-07-04T00:00:00"/>
    <x v="246"/>
    <d v="2025-07-04T00:00:00"/>
    <x v="335"/>
    <x v="6"/>
    <x v="1223"/>
    <m/>
    <n v="-52"/>
    <m/>
    <n v="8536.92"/>
    <x v="0"/>
    <s v="Único"/>
  </r>
  <r>
    <x v="2"/>
    <d v="2025-07-04T00:00:00"/>
    <x v="246"/>
    <d v="2025-07-04T00:00:00"/>
    <x v="335"/>
    <x v="6"/>
    <x v="1223"/>
    <m/>
    <n v="-52"/>
    <m/>
    <n v="8588.92"/>
    <x v="0"/>
    <s v="Único"/>
  </r>
  <r>
    <x v="2"/>
    <d v="2025-07-04T00:00:00"/>
    <x v="246"/>
    <d v="2025-07-04T00:00:00"/>
    <x v="335"/>
    <x v="1"/>
    <x v="1224"/>
    <m/>
    <n v="-8.8000000000000007"/>
    <m/>
    <n v="8679.42"/>
    <x v="0"/>
    <s v="Único"/>
  </r>
  <r>
    <x v="0"/>
    <d v="2025-07-04T00:00:00"/>
    <x v="246"/>
    <d v="2025-07-04T00:00:00"/>
    <x v="335"/>
    <x v="1"/>
    <x v="1225"/>
    <m/>
    <n v="-2.25"/>
    <m/>
    <n v="10464.16"/>
    <x v="0"/>
    <s v="Único"/>
  </r>
  <r>
    <x v="1"/>
    <d v="2025-07-04T00:00:00"/>
    <x v="246"/>
    <d v="2025-07-04T00:00:00"/>
    <x v="335"/>
    <x v="1"/>
    <x v="1226"/>
    <m/>
    <n v="3.2"/>
    <m/>
    <n v="2322.17"/>
    <x v="1"/>
    <s v="Único"/>
  </r>
  <r>
    <x v="2"/>
    <d v="2025-07-04T00:00:00"/>
    <x v="246"/>
    <d v="2025-06-04T00:00:00"/>
    <x v="336"/>
    <x v="3"/>
    <x v="1227"/>
    <m/>
    <n v="-31.68"/>
    <m/>
    <n v="8688.2199999999993"/>
    <x v="0"/>
    <s v="Único"/>
  </r>
  <r>
    <x v="2"/>
    <d v="2025-07-04T00:00:00"/>
    <x v="246"/>
    <d v="2025-06-04T00:00:00"/>
    <x v="336"/>
    <x v="1"/>
    <x v="1227"/>
    <m/>
    <n v="-1.5"/>
    <m/>
    <n v="8719.9"/>
    <x v="0"/>
    <s v="Único"/>
  </r>
  <r>
    <x v="1"/>
    <d v="2025-07-04T00:00:00"/>
    <x v="246"/>
    <d v="2025-06-04T00:00:00"/>
    <x v="336"/>
    <x v="1"/>
    <x v="1174"/>
    <m/>
    <n v="9"/>
    <m/>
    <n v="2306.2199999999998"/>
    <x v="1"/>
    <s v="Único"/>
  </r>
  <r>
    <x v="1"/>
    <d v="2025-07-04T00:00:00"/>
    <x v="246"/>
    <d v="2025-06-04T00:00:00"/>
    <x v="336"/>
    <x v="1"/>
    <x v="1174"/>
    <m/>
    <n v="12.75"/>
    <m/>
    <n v="2318.9699999999998"/>
    <x v="1"/>
    <s v="Único"/>
  </r>
  <r>
    <x v="0"/>
    <d v="2025-07-04T00:00:00"/>
    <x v="246"/>
    <d v="2025-05-04T00:00:00"/>
    <x v="337"/>
    <x v="1"/>
    <x v="1228"/>
    <m/>
    <n v="-38.299999999999997"/>
    <m/>
    <n v="10466.41"/>
    <x v="0"/>
    <s v="Único"/>
  </r>
  <r>
    <x v="1"/>
    <d v="2025-07-04T00:00:00"/>
    <x v="246"/>
    <d v="2025-05-04T00:00:00"/>
    <x v="337"/>
    <x v="3"/>
    <x v="1229"/>
    <m/>
    <n v="-110.93"/>
    <m/>
    <n v="2287.2199999999998"/>
    <x v="0"/>
    <s v="Único"/>
  </r>
  <r>
    <x v="2"/>
    <d v="2025-07-04T00:00:00"/>
    <x v="246"/>
    <d v="2025-05-04T00:00:00"/>
    <x v="337"/>
    <x v="1"/>
    <x v="1230"/>
    <m/>
    <n v="-11.22"/>
    <m/>
    <n v="8721.4"/>
    <x v="0"/>
    <s v="Único"/>
  </r>
  <r>
    <x v="2"/>
    <d v="2025-07-04T00:00:00"/>
    <x v="246"/>
    <d v="2025-05-04T00:00:00"/>
    <x v="337"/>
    <x v="1"/>
    <x v="1231"/>
    <m/>
    <n v="-10.75"/>
    <m/>
    <n v="8732.6200000000008"/>
    <x v="0"/>
    <s v="Único"/>
  </r>
  <r>
    <x v="1"/>
    <d v="2025-07-04T00:00:00"/>
    <x v="246"/>
    <d v="2025-05-04T00:00:00"/>
    <x v="337"/>
    <x v="1"/>
    <x v="1232"/>
    <m/>
    <n v="10"/>
    <m/>
    <n v="2297.2199999999998"/>
    <x v="1"/>
    <s v="Único"/>
  </r>
  <r>
    <x v="2"/>
    <d v="2025-04-04T00:00:00"/>
    <x v="247"/>
    <d v="2025-04-04T00:00:00"/>
    <x v="338"/>
    <x v="1"/>
    <x v="1233"/>
    <m/>
    <n v="-25.35"/>
    <m/>
    <n v="8743.3700000000008"/>
    <x v="0"/>
    <s v="Único"/>
  </r>
  <r>
    <x v="2"/>
    <d v="2025-04-04T00:00:00"/>
    <x v="247"/>
    <d v="2025-04-04T00:00:00"/>
    <x v="338"/>
    <x v="1"/>
    <x v="1234"/>
    <m/>
    <n v="-20.9"/>
    <m/>
    <n v="8792.17"/>
    <x v="0"/>
    <s v="Único"/>
  </r>
  <r>
    <x v="2"/>
    <d v="2025-04-04T00:00:00"/>
    <x v="247"/>
    <d v="2025-04-04T00:00:00"/>
    <x v="338"/>
    <x v="1"/>
    <x v="1235"/>
    <m/>
    <n v="-19.5"/>
    <m/>
    <n v="8768.7199999999993"/>
    <x v="0"/>
    <s v="Único"/>
  </r>
  <r>
    <x v="0"/>
    <d v="2025-04-04T00:00:00"/>
    <x v="247"/>
    <d v="2025-04-04T00:00:00"/>
    <x v="338"/>
    <x v="1"/>
    <x v="1236"/>
    <m/>
    <n v="-9.4499999999999993"/>
    <m/>
    <n v="10504.71"/>
    <x v="0"/>
    <s v="Único"/>
  </r>
  <r>
    <x v="2"/>
    <d v="2025-04-04T00:00:00"/>
    <x v="247"/>
    <d v="2025-04-04T00:00:00"/>
    <x v="338"/>
    <x v="1"/>
    <x v="1237"/>
    <m/>
    <n v="-8"/>
    <m/>
    <n v="8813.07"/>
    <x v="0"/>
    <s v="Único"/>
  </r>
  <r>
    <x v="2"/>
    <d v="2025-04-04T00:00:00"/>
    <x v="247"/>
    <d v="2025-04-04T00:00:00"/>
    <x v="338"/>
    <x v="1"/>
    <x v="1238"/>
    <m/>
    <n v="-3.95"/>
    <m/>
    <n v="8788.2199999999993"/>
    <x v="0"/>
    <s v="Único"/>
  </r>
  <r>
    <x v="1"/>
    <d v="2025-03-04T00:00:00"/>
    <x v="248"/>
    <d v="2025-03-04T00:00:00"/>
    <x v="339"/>
    <x v="5"/>
    <x v="1239"/>
    <m/>
    <n v="21.8"/>
    <m/>
    <n v="2398.15"/>
    <x v="1"/>
    <s v="Único"/>
  </r>
  <r>
    <x v="1"/>
    <d v="2025-03-04T00:00:00"/>
    <x v="248"/>
    <d v="2025-03-04T00:00:00"/>
    <x v="339"/>
    <x v="5"/>
    <x v="1240"/>
    <m/>
    <n v="-21.8"/>
    <m/>
    <n v="2376.35"/>
    <x v="0"/>
    <s v="Único"/>
  </r>
  <r>
    <x v="1"/>
    <d v="2025-03-04T00:00:00"/>
    <x v="248"/>
    <d v="2025-03-04T00:00:00"/>
    <x v="339"/>
    <x v="5"/>
    <x v="1240"/>
    <m/>
    <n v="-21.8"/>
    <m/>
    <n v="2398.15"/>
    <x v="0"/>
    <s v="Único"/>
  </r>
  <r>
    <x v="1"/>
    <d v="2025-03-04T00:00:00"/>
    <x v="248"/>
    <d v="2025-03-04T00:00:00"/>
    <x v="339"/>
    <x v="5"/>
    <x v="1240"/>
    <m/>
    <n v="-21.8"/>
    <m/>
    <n v="2419.9499999999998"/>
    <x v="0"/>
    <s v="Único"/>
  </r>
  <r>
    <x v="2"/>
    <d v="2025-04-04T00:00:00"/>
    <x v="247"/>
    <d v="2025-03-04T00:00:00"/>
    <x v="339"/>
    <x v="1"/>
    <x v="1241"/>
    <m/>
    <n v="-10"/>
    <m/>
    <n v="8821.07"/>
    <x v="0"/>
    <s v="Único"/>
  </r>
  <r>
    <x v="2"/>
    <d v="2025-03-04T00:00:00"/>
    <x v="248"/>
    <d v="2025-03-04T00:00:00"/>
    <x v="339"/>
    <x v="1"/>
    <x v="1242"/>
    <m/>
    <n v="-8.8000000000000007"/>
    <m/>
    <n v="8831.07"/>
    <x v="0"/>
    <s v="Único"/>
  </r>
  <r>
    <x v="0"/>
    <d v="2025-03-04T00:00:00"/>
    <x v="248"/>
    <d v="2025-03-04T00:00:00"/>
    <x v="339"/>
    <x v="1"/>
    <x v="1243"/>
    <m/>
    <n v="-3.45"/>
    <m/>
    <n v="10515.16"/>
    <x v="0"/>
    <s v="Único"/>
  </r>
  <r>
    <x v="0"/>
    <d v="2025-03-04T00:00:00"/>
    <x v="248"/>
    <d v="2025-03-04T00:00:00"/>
    <x v="339"/>
    <x v="1"/>
    <x v="1243"/>
    <m/>
    <n v="-1"/>
    <m/>
    <n v="10514.16"/>
    <x v="0"/>
    <s v="Único"/>
  </r>
  <r>
    <x v="1"/>
    <d v="2025-02-04T00:00:00"/>
    <x v="249"/>
    <d v="2025-02-04T00:00:00"/>
    <x v="340"/>
    <x v="8"/>
    <x v="1244"/>
    <m/>
    <n v="-50.82"/>
    <m/>
    <n v="2441.75"/>
    <x v="0"/>
    <s v="Único"/>
  </r>
  <r>
    <x v="2"/>
    <d v="2025-02-04T00:00:00"/>
    <x v="249"/>
    <d v="2025-02-04T00:00:00"/>
    <x v="340"/>
    <x v="1"/>
    <x v="1245"/>
    <m/>
    <n v="-8.8000000000000007"/>
    <m/>
    <n v="8847.82"/>
    <x v="0"/>
    <s v="Único"/>
  </r>
  <r>
    <x v="2"/>
    <d v="2025-02-04T00:00:00"/>
    <x v="249"/>
    <d v="2025-02-04T00:00:00"/>
    <x v="340"/>
    <x v="1"/>
    <x v="1246"/>
    <m/>
    <n v="-7.95"/>
    <m/>
    <n v="8839.8700000000008"/>
    <x v="0"/>
    <s v="Único"/>
  </r>
  <r>
    <x v="1"/>
    <d v="2025-01-04T00:00:00"/>
    <x v="250"/>
    <d v="2025-01-04T00:00:00"/>
    <x v="341"/>
    <x v="15"/>
    <x v="1247"/>
    <m/>
    <n v="200"/>
    <m/>
    <n v="2492.5700000000002"/>
    <x v="1"/>
    <s v="Único"/>
  </r>
  <r>
    <x v="1"/>
    <d v="2025-01-04T00:00:00"/>
    <x v="250"/>
    <d v="2025-01-04T00:00:00"/>
    <x v="341"/>
    <x v="14"/>
    <x v="1248"/>
    <m/>
    <n v="-99.48"/>
    <m/>
    <n v="2292.5700000000002"/>
    <x v="0"/>
    <s v="Único"/>
  </r>
  <r>
    <x v="1"/>
    <d v="2025-01-04T00:00:00"/>
    <x v="250"/>
    <d v="2025-01-04T00:00:00"/>
    <x v="341"/>
    <x v="9"/>
    <x v="1249"/>
    <m/>
    <n v="-42.9"/>
    <m/>
    <n v="2392.0500000000002"/>
    <x v="0"/>
    <s v="Único"/>
  </r>
  <r>
    <x v="0"/>
    <d v="2025-01-04T00:00:00"/>
    <x v="250"/>
    <d v="2025-01-04T00:00:00"/>
    <x v="341"/>
    <x v="24"/>
    <x v="1250"/>
    <m/>
    <n v="-68.319999999999993"/>
    <m/>
    <n v="10523.81"/>
    <x v="0"/>
    <s v="Único"/>
  </r>
  <r>
    <x v="2"/>
    <d v="2025-01-04T00:00:00"/>
    <x v="250"/>
    <d v="2025-01-04T00:00:00"/>
    <x v="341"/>
    <x v="12"/>
    <x v="1251"/>
    <m/>
    <n v="2295.64"/>
    <m/>
    <n v="8865.42"/>
    <x v="1"/>
    <s v="Único"/>
  </r>
  <r>
    <x v="2"/>
    <d v="2025-01-04T00:00:00"/>
    <x v="250"/>
    <d v="2025-01-04T00:00:00"/>
    <x v="341"/>
    <x v="1"/>
    <x v="1252"/>
    <m/>
    <n v="-8.8000000000000007"/>
    <m/>
    <n v="8856.6200000000008"/>
    <x v="0"/>
    <s v="Único"/>
  </r>
  <r>
    <x v="0"/>
    <d v="2025-01-04T00:00:00"/>
    <x v="250"/>
    <d v="2025-01-04T00:00:00"/>
    <x v="341"/>
    <x v="1"/>
    <x v="1253"/>
    <m/>
    <n v="-3.2"/>
    <m/>
    <n v="10520.61"/>
    <x v="0"/>
    <s v="Único"/>
  </r>
  <r>
    <x v="0"/>
    <d v="2025-01-04T00:00:00"/>
    <x v="250"/>
    <d v="2025-01-04T00:00:00"/>
    <x v="341"/>
    <x v="1"/>
    <x v="1253"/>
    <m/>
    <n v="-2"/>
    <m/>
    <n v="10518.61"/>
    <x v="0"/>
    <s v="Único"/>
  </r>
  <r>
    <x v="2"/>
    <d v="2025-03-31T00:00:00"/>
    <x v="251"/>
    <d v="2025-03-31T00:00:00"/>
    <x v="342"/>
    <x v="1"/>
    <x v="1254"/>
    <m/>
    <n v="-26"/>
    <m/>
    <n v="6569.78"/>
    <x v="0"/>
    <s v="Único"/>
  </r>
  <r>
    <x v="2"/>
    <d v="2025-03-31T00:00:00"/>
    <x v="251"/>
    <d v="2025-03-31T00:00:00"/>
    <x v="342"/>
    <x v="10"/>
    <x v="41"/>
    <m/>
    <n v="-400"/>
    <m/>
    <n v="6603.78"/>
    <x v="0"/>
    <s v="Único"/>
  </r>
  <r>
    <x v="0"/>
    <d v="2025-03-31T00:00:00"/>
    <x v="251"/>
    <d v="2025-03-31T00:00:00"/>
    <x v="342"/>
    <x v="12"/>
    <x v="1255"/>
    <m/>
    <n v="19.75"/>
    <m/>
    <n v="10593.43"/>
    <x v="1"/>
    <s v="Único"/>
  </r>
  <r>
    <x v="0"/>
    <d v="2025-03-31T00:00:00"/>
    <x v="251"/>
    <d v="2025-03-31T00:00:00"/>
    <x v="342"/>
    <x v="12"/>
    <x v="1256"/>
    <m/>
    <n v="2204.42"/>
    <m/>
    <n v="10573.68"/>
    <x v="1"/>
    <s v="Único"/>
  </r>
  <r>
    <x v="2"/>
    <d v="2025-03-31T00:00:00"/>
    <x v="251"/>
    <d v="2025-03-31T00:00:00"/>
    <x v="342"/>
    <x v="1"/>
    <x v="1257"/>
    <m/>
    <n v="-8"/>
    <m/>
    <n v="6595.78"/>
    <x v="0"/>
    <s v="Único"/>
  </r>
  <r>
    <x v="0"/>
    <d v="2025-03-31T00:00:00"/>
    <x v="251"/>
    <d v="2025-03-31T00:00:00"/>
    <x v="342"/>
    <x v="1"/>
    <x v="1258"/>
    <m/>
    <n v="-1.3"/>
    <m/>
    <n v="10592.13"/>
    <x v="0"/>
    <s v="Único"/>
  </r>
  <r>
    <x v="2"/>
    <d v="2025-03-31T00:00:00"/>
    <x v="251"/>
    <d v="2025-03-30T00:00:00"/>
    <x v="343"/>
    <x v="1"/>
    <x v="1259"/>
    <m/>
    <n v="-37.4"/>
    <m/>
    <n v="7047.81"/>
    <x v="0"/>
    <s v="Único"/>
  </r>
  <r>
    <x v="1"/>
    <d v="2025-03-31T00:00:00"/>
    <x v="251"/>
    <d v="2025-03-30T00:00:00"/>
    <x v="343"/>
    <x v="3"/>
    <x v="1260"/>
    <m/>
    <n v="-48.28"/>
    <m/>
    <n v="2434.9499999999998"/>
    <x v="0"/>
    <s v="Único"/>
  </r>
  <r>
    <x v="2"/>
    <d v="2025-03-31T00:00:00"/>
    <x v="251"/>
    <d v="2025-03-30T00:00:00"/>
    <x v="343"/>
    <x v="2"/>
    <x v="1261"/>
    <m/>
    <n v="-7.73"/>
    <m/>
    <n v="7040.08"/>
    <x v="0"/>
    <s v="Único"/>
  </r>
  <r>
    <x v="2"/>
    <d v="2025-03-31T00:00:00"/>
    <x v="251"/>
    <d v="2025-03-30T00:00:00"/>
    <x v="343"/>
    <x v="1"/>
    <x v="1262"/>
    <m/>
    <n v="-17.600000000000001"/>
    <m/>
    <n v="7022.48"/>
    <x v="0"/>
    <s v="Único"/>
  </r>
  <r>
    <x v="2"/>
    <d v="2025-03-31T00:00:00"/>
    <x v="251"/>
    <d v="2025-03-30T00:00:00"/>
    <x v="343"/>
    <x v="1"/>
    <x v="1263"/>
    <m/>
    <n v="-8.9"/>
    <m/>
    <n v="7013.58"/>
    <x v="0"/>
    <s v="Único"/>
  </r>
  <r>
    <x v="2"/>
    <d v="2025-03-31T00:00:00"/>
    <x v="251"/>
    <d v="2025-03-30T00:00:00"/>
    <x v="343"/>
    <x v="1"/>
    <x v="1264"/>
    <m/>
    <n v="-7.8"/>
    <m/>
    <n v="7003.78"/>
    <x v="0"/>
    <s v="Único"/>
  </r>
  <r>
    <x v="2"/>
    <d v="2025-03-31T00:00:00"/>
    <x v="251"/>
    <d v="2025-03-30T00:00:00"/>
    <x v="343"/>
    <x v="1"/>
    <x v="1263"/>
    <m/>
    <n v="-2"/>
    <m/>
    <n v="7011.58"/>
    <x v="0"/>
    <s v="Único"/>
  </r>
  <r>
    <x v="1"/>
    <d v="2025-03-31T00:00:00"/>
    <x v="251"/>
    <d v="2025-03-29T00:00:00"/>
    <x v="344"/>
    <x v="3"/>
    <x v="1265"/>
    <m/>
    <n v="-18.52"/>
    <m/>
    <n v="2471.23"/>
    <x v="0"/>
    <s v="Único"/>
  </r>
  <r>
    <x v="1"/>
    <d v="2025-03-31T00:00:00"/>
    <x v="251"/>
    <d v="2025-03-29T00:00:00"/>
    <x v="344"/>
    <x v="3"/>
    <x v="1265"/>
    <m/>
    <n v="-121.94"/>
    <m/>
    <n v="2489.75"/>
    <x v="0"/>
    <s v="Único"/>
  </r>
  <r>
    <x v="2"/>
    <d v="2025-03-31T00:00:00"/>
    <x v="251"/>
    <d v="2025-03-29T00:00:00"/>
    <x v="344"/>
    <x v="7"/>
    <x v="1266"/>
    <m/>
    <n v="-143.69999999999999"/>
    <m/>
    <n v="7085.21"/>
    <x v="0"/>
    <s v="Único"/>
  </r>
  <r>
    <x v="2"/>
    <d v="2025-03-31T00:00:00"/>
    <x v="251"/>
    <d v="2025-03-29T00:00:00"/>
    <x v="344"/>
    <x v="7"/>
    <x v="1267"/>
    <m/>
    <n v="-2.25"/>
    <m/>
    <n v="7228.91"/>
    <x v="0"/>
    <s v="Único"/>
  </r>
  <r>
    <x v="2"/>
    <d v="2025-03-31T00:00:00"/>
    <x v="251"/>
    <d v="2025-03-29T00:00:00"/>
    <x v="344"/>
    <x v="7"/>
    <x v="1267"/>
    <m/>
    <n v="-2.2999999999999998"/>
    <m/>
    <n v="7231.16"/>
    <x v="0"/>
    <s v="Único"/>
  </r>
  <r>
    <x v="2"/>
    <d v="2025-03-31T00:00:00"/>
    <x v="251"/>
    <d v="2025-03-29T00:00:00"/>
    <x v="344"/>
    <x v="7"/>
    <x v="1267"/>
    <m/>
    <n v="-44"/>
    <m/>
    <n v="7233.46"/>
    <x v="0"/>
    <s v="Único"/>
  </r>
  <r>
    <x v="2"/>
    <d v="2025-03-31T00:00:00"/>
    <x v="251"/>
    <d v="2025-03-29T00:00:00"/>
    <x v="344"/>
    <x v="7"/>
    <x v="1268"/>
    <m/>
    <n v="-32"/>
    <m/>
    <n v="7277.46"/>
    <x v="0"/>
    <s v="Único"/>
  </r>
  <r>
    <x v="1"/>
    <d v="2025-03-31T00:00:00"/>
    <x v="251"/>
    <d v="2025-03-29T00:00:00"/>
    <x v="344"/>
    <x v="7"/>
    <x v="1269"/>
    <m/>
    <n v="12"/>
    <m/>
    <n v="2483.23"/>
    <x v="1"/>
    <s v="Único"/>
  </r>
  <r>
    <x v="0"/>
    <d v="2025-03-28T00:00:00"/>
    <x v="252"/>
    <d v="2025-03-28T00:00:00"/>
    <x v="345"/>
    <x v="7"/>
    <x v="1270"/>
    <m/>
    <n v="-16.399999999999999"/>
    <m/>
    <n v="8375.86"/>
    <x v="0"/>
    <s v="Único"/>
  </r>
  <r>
    <x v="0"/>
    <d v="2025-03-28T00:00:00"/>
    <x v="252"/>
    <d v="2025-03-28T00:00:00"/>
    <x v="345"/>
    <x v="11"/>
    <x v="908"/>
    <m/>
    <n v="-918"/>
    <m/>
    <n v="8392.26"/>
    <x v="0"/>
    <s v="Único"/>
  </r>
  <r>
    <x v="1"/>
    <d v="2025-03-28T00:00:00"/>
    <x v="252"/>
    <d v="2025-03-28T00:00:00"/>
    <x v="345"/>
    <x v="7"/>
    <x v="1271"/>
    <m/>
    <n v="-11.45"/>
    <m/>
    <n v="2611.69"/>
    <x v="0"/>
    <s v="Único"/>
  </r>
  <r>
    <x v="1"/>
    <d v="2025-03-28T00:00:00"/>
    <x v="252"/>
    <d v="2025-03-28T00:00:00"/>
    <x v="345"/>
    <x v="5"/>
    <x v="1272"/>
    <m/>
    <n v="21.8"/>
    <m/>
    <n v="2623.14"/>
    <x v="1"/>
    <s v="Único"/>
  </r>
  <r>
    <x v="1"/>
    <d v="2025-03-28T00:00:00"/>
    <x v="252"/>
    <d v="2025-03-28T00:00:00"/>
    <x v="345"/>
    <x v="5"/>
    <x v="1273"/>
    <m/>
    <n v="-21.8"/>
    <m/>
    <n v="2601.34"/>
    <x v="0"/>
    <s v="Único"/>
  </r>
  <r>
    <x v="1"/>
    <d v="2025-03-28T00:00:00"/>
    <x v="252"/>
    <d v="2025-03-28T00:00:00"/>
    <x v="345"/>
    <x v="5"/>
    <x v="1273"/>
    <m/>
    <n v="-21.8"/>
    <m/>
    <n v="2623.14"/>
    <x v="0"/>
    <s v="Único"/>
  </r>
  <r>
    <x v="1"/>
    <d v="2025-03-28T00:00:00"/>
    <x v="252"/>
    <d v="2025-03-28T00:00:00"/>
    <x v="345"/>
    <x v="8"/>
    <x v="1274"/>
    <m/>
    <n v="-85.83"/>
    <m/>
    <n v="2644.94"/>
    <x v="0"/>
    <s v="Único"/>
  </r>
  <r>
    <x v="0"/>
    <d v="2025-03-28T00:00:00"/>
    <x v="252"/>
    <d v="2025-03-28T00:00:00"/>
    <x v="345"/>
    <x v="1"/>
    <x v="1275"/>
    <m/>
    <n v="-6.6"/>
    <m/>
    <n v="8369.26"/>
    <x v="0"/>
    <s v="Único"/>
  </r>
  <r>
    <x v="1"/>
    <d v="2025-03-27T00:00:00"/>
    <x v="253"/>
    <d v="2025-03-27T00:00:00"/>
    <x v="346"/>
    <x v="3"/>
    <x v="1276"/>
    <m/>
    <n v="-12.64"/>
    <m/>
    <n v="2730.77"/>
    <x v="0"/>
    <s v="Único"/>
  </r>
  <r>
    <x v="1"/>
    <d v="2025-03-27T00:00:00"/>
    <x v="253"/>
    <d v="2025-03-27T00:00:00"/>
    <x v="346"/>
    <x v="6"/>
    <x v="1277"/>
    <m/>
    <n v="-105.52"/>
    <m/>
    <n v="2753.41"/>
    <x v="0"/>
    <s v="Único"/>
  </r>
  <r>
    <x v="2"/>
    <d v="2025-03-27T00:00:00"/>
    <x v="253"/>
    <d v="2025-03-27T00:00:00"/>
    <x v="346"/>
    <x v="6"/>
    <x v="1278"/>
    <m/>
    <n v="-4.2"/>
    <m/>
    <n v="7309.46"/>
    <x v="0"/>
    <s v="Único"/>
  </r>
  <r>
    <x v="2"/>
    <d v="2025-03-27T00:00:00"/>
    <x v="253"/>
    <d v="2025-03-27T00:00:00"/>
    <x v="346"/>
    <x v="7"/>
    <x v="1279"/>
    <m/>
    <n v="-9.5"/>
    <m/>
    <n v="7313.66"/>
    <x v="0"/>
    <s v="Único"/>
  </r>
  <r>
    <x v="2"/>
    <d v="2025-03-27T00:00:00"/>
    <x v="253"/>
    <d v="2025-03-27T00:00:00"/>
    <x v="346"/>
    <x v="6"/>
    <x v="1280"/>
    <m/>
    <n v="-4"/>
    <m/>
    <n v="7323.16"/>
    <x v="0"/>
    <s v="Único"/>
  </r>
  <r>
    <x v="1"/>
    <d v="2025-03-27T00:00:00"/>
    <x v="253"/>
    <d v="2025-03-27T00:00:00"/>
    <x v="346"/>
    <x v="7"/>
    <x v="1281"/>
    <m/>
    <n v="-10"/>
    <m/>
    <n v="2743.41"/>
    <x v="0"/>
    <s v="Único"/>
  </r>
  <r>
    <x v="0"/>
    <d v="2025-03-27T00:00:00"/>
    <x v="253"/>
    <d v="2025-03-27T00:00:00"/>
    <x v="346"/>
    <x v="1"/>
    <x v="1282"/>
    <m/>
    <n v="-7.55"/>
    <m/>
    <n v="9310.26"/>
    <x v="0"/>
    <s v="Único"/>
  </r>
  <r>
    <x v="1"/>
    <d v="2025-03-26T00:00:00"/>
    <x v="254"/>
    <d v="2025-03-26T00:00:00"/>
    <x v="347"/>
    <x v="2"/>
    <x v="1283"/>
    <m/>
    <n v="-9.16"/>
    <m/>
    <n v="2858.93"/>
    <x v="0"/>
    <s v="Único"/>
  </r>
  <r>
    <x v="2"/>
    <d v="2025-03-26T00:00:00"/>
    <x v="254"/>
    <d v="2025-03-26T00:00:00"/>
    <x v="347"/>
    <x v="1"/>
    <x v="1284"/>
    <m/>
    <n v="-8"/>
    <m/>
    <n v="7327.16"/>
    <x v="0"/>
    <s v="Único"/>
  </r>
  <r>
    <x v="0"/>
    <d v="2025-03-26T00:00:00"/>
    <x v="254"/>
    <d v="2025-03-26T00:00:00"/>
    <x v="347"/>
    <x v="1"/>
    <x v="1285"/>
    <m/>
    <n v="-2"/>
    <m/>
    <n v="9317.81"/>
    <x v="0"/>
    <s v="Único"/>
  </r>
  <r>
    <x v="2"/>
    <d v="2025-03-25T00:00:00"/>
    <x v="255"/>
    <d v="2025-03-25T00:00:00"/>
    <x v="348"/>
    <x v="1"/>
    <x v="1286"/>
    <m/>
    <n v="-38.090000000000003"/>
    <m/>
    <n v="7335.16"/>
    <x v="0"/>
    <s v="Único"/>
  </r>
  <r>
    <x v="1"/>
    <d v="2025-03-25T00:00:00"/>
    <x v="255"/>
    <d v="2025-03-25T00:00:00"/>
    <x v="348"/>
    <x v="6"/>
    <x v="1287"/>
    <m/>
    <n v="-11.55"/>
    <m/>
    <n v="2868.09"/>
    <x v="0"/>
    <s v="Único"/>
  </r>
  <r>
    <x v="1"/>
    <d v="2025-03-25T00:00:00"/>
    <x v="255"/>
    <d v="2025-03-25T00:00:00"/>
    <x v="348"/>
    <x v="6"/>
    <x v="1288"/>
    <m/>
    <n v="-28.82"/>
    <m/>
    <n v="2879.64"/>
    <x v="0"/>
    <s v="Único"/>
  </r>
  <r>
    <x v="1"/>
    <d v="2025-03-25T00:00:00"/>
    <x v="255"/>
    <d v="2025-03-25T00:00:00"/>
    <x v="348"/>
    <x v="6"/>
    <x v="1287"/>
    <m/>
    <n v="-100.16"/>
    <m/>
    <n v="2908.46"/>
    <x v="0"/>
    <s v="Único"/>
  </r>
  <r>
    <x v="1"/>
    <d v="2025-03-25T00:00:00"/>
    <x v="255"/>
    <d v="2025-03-25T00:00:00"/>
    <x v="348"/>
    <x v="2"/>
    <x v="1289"/>
    <m/>
    <n v="-9.06"/>
    <m/>
    <n v="3008.62"/>
    <x v="0"/>
    <s v="Único"/>
  </r>
  <r>
    <x v="2"/>
    <d v="2025-03-25T00:00:00"/>
    <x v="255"/>
    <d v="2025-03-25T00:00:00"/>
    <x v="348"/>
    <x v="4"/>
    <x v="1290"/>
    <m/>
    <n v="-99"/>
    <m/>
    <n v="7373.25"/>
    <x v="0"/>
    <s v="Único"/>
  </r>
  <r>
    <x v="2"/>
    <d v="2025-03-25T00:00:00"/>
    <x v="255"/>
    <d v="2025-03-25T00:00:00"/>
    <x v="348"/>
    <x v="1"/>
    <x v="1291"/>
    <m/>
    <n v="-8.8000000000000007"/>
    <m/>
    <n v="7472.25"/>
    <x v="0"/>
    <s v="Único"/>
  </r>
  <r>
    <x v="1"/>
    <d v="2025-03-25T00:00:00"/>
    <x v="255"/>
    <d v="2025-03-25T00:00:00"/>
    <x v="348"/>
    <x v="1"/>
    <x v="1292"/>
    <m/>
    <n v="-4.95"/>
    <m/>
    <n v="3017.68"/>
    <x v="0"/>
    <s v="Único"/>
  </r>
  <r>
    <x v="0"/>
    <d v="2025-03-25T00:00:00"/>
    <x v="255"/>
    <d v="2025-03-25T00:00:00"/>
    <x v="348"/>
    <x v="1"/>
    <x v="1293"/>
    <m/>
    <n v="-1.95"/>
    <m/>
    <n v="9319.81"/>
    <x v="0"/>
    <s v="Único"/>
  </r>
  <r>
    <x v="1"/>
    <d v="2025-03-25T00:00:00"/>
    <x v="255"/>
    <d v="2025-03-24T00:00:00"/>
    <x v="349"/>
    <x v="13"/>
    <x v="42"/>
    <m/>
    <n v="-0.57999999999999996"/>
    <m/>
    <n v="3022.63"/>
    <x v="0"/>
    <s v="Único"/>
  </r>
  <r>
    <x v="1"/>
    <d v="2025-03-24T00:00:00"/>
    <x v="256"/>
    <d v="2025-03-24T00:00:00"/>
    <x v="349"/>
    <x v="6"/>
    <x v="1294"/>
    <m/>
    <n v="-7.01"/>
    <m/>
    <n v="3023.21"/>
    <x v="0"/>
    <s v="Único"/>
  </r>
  <r>
    <x v="1"/>
    <d v="2025-03-24T00:00:00"/>
    <x v="256"/>
    <d v="2025-03-24T00:00:00"/>
    <x v="349"/>
    <x v="9"/>
    <x v="1295"/>
    <m/>
    <n v="-19.57"/>
    <m/>
    <n v="3030.22"/>
    <x v="0"/>
    <s v="Único"/>
  </r>
  <r>
    <x v="1"/>
    <d v="2025-03-24T00:00:00"/>
    <x v="256"/>
    <d v="2025-03-24T00:00:00"/>
    <x v="349"/>
    <x v="6"/>
    <x v="1296"/>
    <m/>
    <n v="-6.32"/>
    <m/>
    <n v="3049.79"/>
    <x v="0"/>
    <s v="Único"/>
  </r>
  <r>
    <x v="2"/>
    <d v="2025-03-24T00:00:00"/>
    <x v="256"/>
    <d v="2025-03-24T00:00:00"/>
    <x v="349"/>
    <x v="10"/>
    <x v="67"/>
    <m/>
    <n v="-300"/>
    <m/>
    <n v="7489.85"/>
    <x v="0"/>
    <s v="Único"/>
  </r>
  <r>
    <x v="2"/>
    <d v="2025-03-24T00:00:00"/>
    <x v="256"/>
    <d v="2025-03-24T00:00:00"/>
    <x v="349"/>
    <x v="1"/>
    <x v="1297"/>
    <m/>
    <n v="-8.8000000000000007"/>
    <m/>
    <n v="7481.05"/>
    <x v="0"/>
    <s v="Único"/>
  </r>
  <r>
    <x v="0"/>
    <d v="2025-03-24T00:00:00"/>
    <x v="256"/>
    <d v="2025-03-24T00:00:00"/>
    <x v="349"/>
    <x v="1"/>
    <x v="1298"/>
    <m/>
    <n v="-5.99"/>
    <m/>
    <n v="9321.76"/>
    <x v="0"/>
    <s v="Único"/>
  </r>
  <r>
    <x v="0"/>
    <d v="2025-03-24T00:00:00"/>
    <x v="256"/>
    <d v="2025-03-24T00:00:00"/>
    <x v="349"/>
    <x v="1"/>
    <x v="1299"/>
    <m/>
    <n v="-1.3"/>
    <m/>
    <n v="9327.75"/>
    <x v="0"/>
    <s v="Único"/>
  </r>
  <r>
    <x v="2"/>
    <d v="2025-03-24T00:00:00"/>
    <x v="256"/>
    <d v="2025-03-23T00:00:00"/>
    <x v="350"/>
    <x v="1"/>
    <x v="1300"/>
    <m/>
    <n v="-21.5"/>
    <m/>
    <n v="7795.85"/>
    <x v="0"/>
    <s v="Único"/>
  </r>
  <r>
    <x v="2"/>
    <d v="2025-03-24T00:00:00"/>
    <x v="256"/>
    <d v="2025-03-23T00:00:00"/>
    <x v="350"/>
    <x v="1"/>
    <x v="1301"/>
    <m/>
    <n v="-6"/>
    <m/>
    <n v="7789.85"/>
    <x v="0"/>
    <s v="Único"/>
  </r>
  <r>
    <x v="2"/>
    <d v="2025-03-24T00:00:00"/>
    <x v="256"/>
    <d v="2025-03-22T00:00:00"/>
    <x v="351"/>
    <x v="1"/>
    <x v="1302"/>
    <m/>
    <n v="-40.299999999999997"/>
    <m/>
    <n v="7817.35"/>
    <x v="0"/>
    <s v="Único"/>
  </r>
  <r>
    <x v="0"/>
    <d v="2025-03-24T00:00:00"/>
    <x v="256"/>
    <d v="2025-03-22T00:00:00"/>
    <x v="351"/>
    <x v="6"/>
    <x v="1303"/>
    <m/>
    <n v="-10.27"/>
    <m/>
    <n v="9329.0499999999993"/>
    <x v="0"/>
    <s v="Único"/>
  </r>
  <r>
    <x v="0"/>
    <d v="2025-03-24T00:00:00"/>
    <x v="256"/>
    <d v="2025-03-22T00:00:00"/>
    <x v="351"/>
    <x v="6"/>
    <x v="1304"/>
    <m/>
    <n v="-4"/>
    <m/>
    <n v="9339.32"/>
    <x v="0"/>
    <s v="Único"/>
  </r>
  <r>
    <x v="2"/>
    <d v="2025-03-24T00:00:00"/>
    <x v="256"/>
    <d v="2025-03-22T00:00:00"/>
    <x v="351"/>
    <x v="2"/>
    <x v="1305"/>
    <m/>
    <n v="-8.15"/>
    <m/>
    <n v="7857.65"/>
    <x v="0"/>
    <s v="Único"/>
  </r>
  <r>
    <x v="2"/>
    <d v="2025-03-24T00:00:00"/>
    <x v="256"/>
    <d v="2025-03-22T00:00:00"/>
    <x v="351"/>
    <x v="1"/>
    <x v="1306"/>
    <m/>
    <n v="-8.89"/>
    <m/>
    <n v="7865.8"/>
    <x v="0"/>
    <s v="Único"/>
  </r>
  <r>
    <x v="0"/>
    <d v="2025-03-21T00:00:00"/>
    <x v="257"/>
    <d v="2025-03-21T00:00:00"/>
    <x v="352"/>
    <x v="6"/>
    <x v="1307"/>
    <m/>
    <n v="-2.6"/>
    <m/>
    <n v="9343.32"/>
    <x v="0"/>
    <s v="Único"/>
  </r>
  <r>
    <x v="1"/>
    <d v="2025-03-21T00:00:00"/>
    <x v="257"/>
    <d v="2025-03-21T00:00:00"/>
    <x v="352"/>
    <x v="3"/>
    <x v="1308"/>
    <m/>
    <n v="-7.93"/>
    <m/>
    <n v="3056.11"/>
    <x v="0"/>
    <s v="Único"/>
  </r>
  <r>
    <x v="1"/>
    <d v="2025-03-21T00:00:00"/>
    <x v="257"/>
    <d v="2025-03-21T00:00:00"/>
    <x v="352"/>
    <x v="3"/>
    <x v="1309"/>
    <m/>
    <n v="-125.46"/>
    <m/>
    <n v="3064.04"/>
    <x v="0"/>
    <s v="Único"/>
  </r>
  <r>
    <x v="1"/>
    <d v="2025-03-21T00:00:00"/>
    <x v="257"/>
    <d v="2025-03-21T00:00:00"/>
    <x v="352"/>
    <x v="8"/>
    <x v="1310"/>
    <m/>
    <n v="-143.30000000000001"/>
    <m/>
    <n v="3189.5"/>
    <x v="0"/>
    <s v="Único"/>
  </r>
  <r>
    <x v="0"/>
    <d v="2025-03-21T00:00:00"/>
    <x v="257"/>
    <d v="2025-03-21T00:00:00"/>
    <x v="352"/>
    <x v="1"/>
    <x v="1311"/>
    <m/>
    <n v="-9.94"/>
    <m/>
    <n v="9345.92"/>
    <x v="0"/>
    <s v="Único"/>
  </r>
  <r>
    <x v="0"/>
    <d v="2025-03-21T00:00:00"/>
    <x v="257"/>
    <d v="2025-03-21T00:00:00"/>
    <x v="352"/>
    <x v="1"/>
    <x v="1312"/>
    <m/>
    <n v="-2.6"/>
    <m/>
    <n v="9355.86"/>
    <x v="0"/>
    <s v="Único"/>
  </r>
  <r>
    <x v="0"/>
    <d v="2025-03-20T00:00:00"/>
    <x v="258"/>
    <d v="2025-03-20T00:00:00"/>
    <x v="353"/>
    <x v="1"/>
    <x v="1313"/>
    <m/>
    <n v="-2.95"/>
    <m/>
    <n v="9368.06"/>
    <x v="0"/>
    <s v="Único"/>
  </r>
  <r>
    <x v="0"/>
    <d v="2025-03-20T00:00:00"/>
    <x v="258"/>
    <d v="2025-03-20T00:00:00"/>
    <x v="353"/>
    <x v="5"/>
    <x v="1314"/>
    <m/>
    <n v="-9.6"/>
    <m/>
    <n v="9358.4599999999991"/>
    <x v="0"/>
    <s v="Único"/>
  </r>
  <r>
    <x v="2"/>
    <d v="2025-03-19T00:00:00"/>
    <x v="259"/>
    <d v="2025-03-19T00:00:00"/>
    <x v="354"/>
    <x v="1"/>
    <x v="1315"/>
    <m/>
    <n v="-30"/>
    <m/>
    <n v="7874.69"/>
    <x v="0"/>
    <s v="Único"/>
  </r>
  <r>
    <x v="2"/>
    <d v="2025-03-19T00:00:00"/>
    <x v="259"/>
    <d v="2025-03-19T00:00:00"/>
    <x v="354"/>
    <x v="6"/>
    <x v="1316"/>
    <m/>
    <n v="-102"/>
    <m/>
    <n v="7904.69"/>
    <x v="0"/>
    <s v="Único"/>
  </r>
  <r>
    <x v="2"/>
    <d v="2025-03-19T00:00:00"/>
    <x v="259"/>
    <d v="2025-03-19T00:00:00"/>
    <x v="354"/>
    <x v="1"/>
    <x v="1317"/>
    <m/>
    <n v="-8.8000000000000007"/>
    <m/>
    <n v="8009.79"/>
    <x v="0"/>
    <s v="Único"/>
  </r>
  <r>
    <x v="2"/>
    <d v="2025-03-19T00:00:00"/>
    <x v="259"/>
    <d v="2025-03-19T00:00:00"/>
    <x v="354"/>
    <x v="1"/>
    <x v="1318"/>
    <m/>
    <n v="-3.1"/>
    <m/>
    <n v="8006.69"/>
    <x v="0"/>
    <s v="Único"/>
  </r>
  <r>
    <x v="2"/>
    <d v="2025-03-18T00:00:00"/>
    <x v="260"/>
    <d v="2025-03-18T00:00:00"/>
    <x v="355"/>
    <x v="1"/>
    <x v="1319"/>
    <m/>
    <n v="-47.7"/>
    <m/>
    <n v="8101.38"/>
    <x v="0"/>
    <s v="Único"/>
  </r>
  <r>
    <x v="2"/>
    <d v="2025-03-18T00:00:00"/>
    <x v="260"/>
    <d v="2025-03-18T00:00:00"/>
    <x v="355"/>
    <x v="1"/>
    <x v="1320"/>
    <m/>
    <n v="-24.8"/>
    <m/>
    <n v="8018.59"/>
    <x v="0"/>
    <s v="Único"/>
  </r>
  <r>
    <x v="2"/>
    <d v="2025-03-18T00:00:00"/>
    <x v="260"/>
    <d v="2025-03-18T00:00:00"/>
    <x v="355"/>
    <x v="2"/>
    <x v="1321"/>
    <m/>
    <n v="-5.99"/>
    <m/>
    <n v="8057.89"/>
    <x v="0"/>
    <s v="Único"/>
  </r>
  <r>
    <x v="2"/>
    <d v="2025-03-18T00:00:00"/>
    <x v="260"/>
    <d v="2025-03-18T00:00:00"/>
    <x v="355"/>
    <x v="2"/>
    <x v="1322"/>
    <m/>
    <n v="-28"/>
    <m/>
    <n v="8063.88"/>
    <x v="0"/>
    <s v="Único"/>
  </r>
  <r>
    <x v="2"/>
    <d v="2025-03-18T00:00:00"/>
    <x v="260"/>
    <d v="2025-03-18T00:00:00"/>
    <x v="355"/>
    <x v="2"/>
    <x v="1322"/>
    <m/>
    <n v="-9.5"/>
    <m/>
    <n v="8091.88"/>
    <x v="0"/>
    <s v="Único"/>
  </r>
  <r>
    <x v="2"/>
    <d v="2025-03-18T00:00:00"/>
    <x v="260"/>
    <d v="2025-03-18T00:00:00"/>
    <x v="355"/>
    <x v="2"/>
    <x v="1323"/>
    <m/>
    <n v="-63.97"/>
    <m/>
    <n v="8149.08"/>
    <x v="0"/>
    <s v="Único"/>
  </r>
  <r>
    <x v="2"/>
    <d v="2025-03-18T00:00:00"/>
    <x v="260"/>
    <d v="2025-03-18T00:00:00"/>
    <x v="355"/>
    <x v="2"/>
    <x v="1324"/>
    <m/>
    <n v="-10.57"/>
    <m/>
    <n v="8213.0499999999993"/>
    <x v="0"/>
    <s v="Único"/>
  </r>
  <r>
    <x v="0"/>
    <d v="2025-03-18T00:00:00"/>
    <x v="260"/>
    <d v="2025-03-18T00:00:00"/>
    <x v="355"/>
    <x v="12"/>
    <x v="1325"/>
    <m/>
    <n v="-10.15"/>
    <m/>
    <n v="9371.01"/>
    <x v="0"/>
    <s v="Único"/>
  </r>
  <r>
    <x v="2"/>
    <d v="2025-03-18T00:00:00"/>
    <x v="260"/>
    <d v="2025-03-18T00:00:00"/>
    <x v="355"/>
    <x v="1"/>
    <x v="1326"/>
    <m/>
    <n v="-14.5"/>
    <m/>
    <n v="8043.39"/>
    <x v="0"/>
    <s v="Único"/>
  </r>
  <r>
    <x v="0"/>
    <d v="2025-03-18T00:00:00"/>
    <x v="260"/>
    <d v="2025-03-18T00:00:00"/>
    <x v="355"/>
    <x v="1"/>
    <x v="1327"/>
    <m/>
    <n v="-2.15"/>
    <m/>
    <n v="9381.16"/>
    <x v="0"/>
    <s v="Único"/>
  </r>
  <r>
    <x v="1"/>
    <d v="2025-03-17T00:00:00"/>
    <x v="261"/>
    <d v="2025-03-17T00:00:00"/>
    <x v="356"/>
    <x v="3"/>
    <x v="1328"/>
    <m/>
    <n v="-1.99"/>
    <m/>
    <n v="3332.8"/>
    <x v="0"/>
    <s v="Único"/>
  </r>
  <r>
    <x v="1"/>
    <d v="2025-03-17T00:00:00"/>
    <x v="261"/>
    <d v="2025-03-17T00:00:00"/>
    <x v="356"/>
    <x v="9"/>
    <x v="1329"/>
    <m/>
    <n v="-2.99"/>
    <m/>
    <n v="3334.79"/>
    <x v="0"/>
    <s v="Único"/>
  </r>
  <r>
    <x v="1"/>
    <d v="2025-03-17T00:00:00"/>
    <x v="261"/>
    <d v="2025-03-17T00:00:00"/>
    <x v="356"/>
    <x v="9"/>
    <x v="1329"/>
    <m/>
    <n v="-16.989999999999998"/>
    <m/>
    <n v="3337.78"/>
    <x v="0"/>
    <s v="Único"/>
  </r>
  <r>
    <x v="1"/>
    <d v="2025-03-17T00:00:00"/>
    <x v="261"/>
    <d v="2025-03-17T00:00:00"/>
    <x v="356"/>
    <x v="19"/>
    <x v="530"/>
    <m/>
    <n v="2000"/>
    <m/>
    <n v="3354.77"/>
    <x v="1"/>
    <s v="Único"/>
  </r>
  <r>
    <x v="2"/>
    <d v="2025-03-17T00:00:00"/>
    <x v="261"/>
    <d v="2025-03-17T00:00:00"/>
    <x v="356"/>
    <x v="19"/>
    <x v="533"/>
    <m/>
    <n v="-2000"/>
    <m/>
    <n v="8223.6200000000008"/>
    <x v="0"/>
    <s v="Único"/>
  </r>
  <r>
    <x v="2"/>
    <d v="2025-03-17T00:00:00"/>
    <x v="261"/>
    <d v="2025-03-17T00:00:00"/>
    <x v="356"/>
    <x v="1"/>
    <x v="1330"/>
    <m/>
    <n v="-6.4"/>
    <m/>
    <n v="10223.620000000001"/>
    <x v="0"/>
    <s v="Único"/>
  </r>
  <r>
    <x v="1"/>
    <d v="2025-03-17T00:00:00"/>
    <x v="261"/>
    <d v="2025-03-16T00:00:00"/>
    <x v="357"/>
    <x v="9"/>
    <x v="1331"/>
    <m/>
    <n v="-66.5"/>
    <m/>
    <n v="1354.77"/>
    <x v="0"/>
    <s v="Único"/>
  </r>
  <r>
    <x v="2"/>
    <d v="2025-03-17T00:00:00"/>
    <x v="261"/>
    <d v="2025-03-16T00:00:00"/>
    <x v="357"/>
    <x v="3"/>
    <x v="1332"/>
    <m/>
    <n v="-36.65"/>
    <m/>
    <n v="10233.82"/>
    <x v="0"/>
    <s v="Único"/>
  </r>
  <r>
    <x v="2"/>
    <d v="2025-03-17T00:00:00"/>
    <x v="261"/>
    <d v="2025-03-16T00:00:00"/>
    <x v="357"/>
    <x v="1"/>
    <x v="1333"/>
    <m/>
    <n v="-13.9"/>
    <m/>
    <n v="10270.469999999999"/>
    <x v="0"/>
    <s v="Único"/>
  </r>
  <r>
    <x v="2"/>
    <d v="2025-03-17T00:00:00"/>
    <x v="261"/>
    <d v="2025-03-16T00:00:00"/>
    <x v="357"/>
    <x v="1"/>
    <x v="1334"/>
    <m/>
    <n v="-3.8"/>
    <m/>
    <n v="10230.02"/>
    <x v="0"/>
    <s v="Único"/>
  </r>
  <r>
    <x v="1"/>
    <d v="2025-03-17T00:00:00"/>
    <x v="261"/>
    <d v="2025-03-16T00:00:00"/>
    <x v="357"/>
    <x v="1"/>
    <x v="1118"/>
    <m/>
    <n v="30"/>
    <m/>
    <n v="1421.27"/>
    <x v="1"/>
    <s v="Único"/>
  </r>
  <r>
    <x v="2"/>
    <d v="2025-03-17T00:00:00"/>
    <x v="261"/>
    <d v="2025-03-15T00:00:00"/>
    <x v="358"/>
    <x v="1"/>
    <x v="1335"/>
    <m/>
    <n v="-29.95"/>
    <m/>
    <n v="10373.64"/>
    <x v="0"/>
    <s v="Único"/>
  </r>
  <r>
    <x v="2"/>
    <d v="2025-03-17T00:00:00"/>
    <x v="261"/>
    <d v="2025-03-15T00:00:00"/>
    <x v="358"/>
    <x v="2"/>
    <x v="1336"/>
    <m/>
    <n v="-70.37"/>
    <m/>
    <n v="10303.27"/>
    <x v="0"/>
    <s v="Único"/>
  </r>
  <r>
    <x v="0"/>
    <d v="2025-03-17T00:00:00"/>
    <x v="261"/>
    <d v="2025-03-15T00:00:00"/>
    <x v="358"/>
    <x v="7"/>
    <x v="1337"/>
    <m/>
    <n v="-29.99"/>
    <m/>
    <n v="9353.32"/>
    <x v="0"/>
    <s v="Único"/>
  </r>
  <r>
    <x v="0"/>
    <d v="2025-03-17T00:00:00"/>
    <x v="261"/>
    <d v="2025-03-15T00:00:00"/>
    <x v="358"/>
    <x v="2"/>
    <x v="1143"/>
    <m/>
    <n v="29.99"/>
    <m/>
    <n v="9383.31"/>
    <x v="1"/>
    <s v="Único"/>
  </r>
  <r>
    <x v="2"/>
    <d v="2025-03-17T00:00:00"/>
    <x v="261"/>
    <d v="2025-03-15T00:00:00"/>
    <x v="358"/>
    <x v="1"/>
    <x v="1338"/>
    <m/>
    <n v="-18.899999999999999"/>
    <m/>
    <n v="10284.370000000001"/>
    <x v="0"/>
    <s v="Único"/>
  </r>
  <r>
    <x v="1"/>
    <d v="2025-03-14T00:00:00"/>
    <x v="262"/>
    <d v="2025-03-14T00:00:00"/>
    <x v="359"/>
    <x v="3"/>
    <x v="1339"/>
    <m/>
    <n v="-84.93"/>
    <m/>
    <n v="1391.27"/>
    <x v="0"/>
    <s v="Único"/>
  </r>
  <r>
    <x v="2"/>
    <d v="2025-03-14T00:00:00"/>
    <x v="262"/>
    <d v="2025-03-14T00:00:00"/>
    <x v="359"/>
    <x v="1"/>
    <x v="1340"/>
    <m/>
    <n v="-8"/>
    <m/>
    <n v="10403.59"/>
    <x v="0"/>
    <s v="Único"/>
  </r>
  <r>
    <x v="1"/>
    <d v="2025-03-13T00:00:00"/>
    <x v="263"/>
    <d v="2025-03-13T00:00:00"/>
    <x v="360"/>
    <x v="3"/>
    <x v="1341"/>
    <m/>
    <n v="-3.44"/>
    <m/>
    <n v="1476.2"/>
    <x v="0"/>
    <s v="Único"/>
  </r>
  <r>
    <x v="2"/>
    <d v="2025-12-03T00:00:00"/>
    <x v="264"/>
    <d v="2025-12-03T00:00:00"/>
    <x v="361"/>
    <x v="1"/>
    <x v="1342"/>
    <m/>
    <n v="-29"/>
    <m/>
    <n v="10411.59"/>
    <x v="0"/>
    <s v="Único"/>
  </r>
  <r>
    <x v="0"/>
    <d v="2025-12-03T00:00:00"/>
    <x v="264"/>
    <d v="2025-12-03T00:00:00"/>
    <x v="361"/>
    <x v="3"/>
    <x v="1343"/>
    <m/>
    <n v="-0.45"/>
    <m/>
    <n v="9383.31"/>
    <x v="0"/>
    <s v="Único"/>
  </r>
  <r>
    <x v="2"/>
    <d v="2025-12-03T00:00:00"/>
    <x v="264"/>
    <d v="2025-12-03T00:00:00"/>
    <x v="361"/>
    <x v="1"/>
    <x v="1344"/>
    <m/>
    <n v="-9.1"/>
    <m/>
    <n v="10440.59"/>
    <x v="0"/>
    <s v="Único"/>
  </r>
  <r>
    <x v="2"/>
    <d v="2025-11-03T00:00:00"/>
    <x v="265"/>
    <d v="2025-11-03T00:00:00"/>
    <x v="362"/>
    <x v="1"/>
    <x v="1345"/>
    <m/>
    <n v="-25.9"/>
    <m/>
    <n v="10452.89"/>
    <x v="0"/>
    <s v="Único"/>
  </r>
  <r>
    <x v="1"/>
    <d v="2025-11-03T00:00:00"/>
    <x v="265"/>
    <d v="2025-11-03T00:00:00"/>
    <x v="362"/>
    <x v="8"/>
    <x v="1346"/>
    <m/>
    <n v="-50.82"/>
    <m/>
    <n v="1479.64"/>
    <x v="0"/>
    <s v="Único"/>
  </r>
  <r>
    <x v="2"/>
    <d v="2025-11-03T00:00:00"/>
    <x v="265"/>
    <d v="2025-11-03T00:00:00"/>
    <x v="362"/>
    <x v="6"/>
    <x v="1347"/>
    <m/>
    <n v="-3.2"/>
    <m/>
    <n v="10449.69"/>
    <x v="0"/>
    <s v="Único"/>
  </r>
  <r>
    <x v="0"/>
    <d v="2025-11-03T00:00:00"/>
    <x v="265"/>
    <d v="2025-11-03T00:00:00"/>
    <x v="362"/>
    <x v="1"/>
    <x v="1348"/>
    <m/>
    <n v="-5.85"/>
    <m/>
    <n v="9383.76"/>
    <x v="0"/>
    <s v="Único"/>
  </r>
  <r>
    <x v="2"/>
    <d v="2025-10-03T00:00:00"/>
    <x v="266"/>
    <d v="2025-10-03T00:00:00"/>
    <x v="363"/>
    <x v="1"/>
    <x v="1349"/>
    <m/>
    <n v="-36.4"/>
    <m/>
    <n v="10478.790000000001"/>
    <x v="0"/>
    <s v="Único"/>
  </r>
  <r>
    <x v="2"/>
    <d v="2025-10-03T00:00:00"/>
    <x v="266"/>
    <d v="2025-10-03T00:00:00"/>
    <x v="363"/>
    <x v="2"/>
    <x v="1350"/>
    <m/>
    <n v="-16.98"/>
    <m/>
    <n v="10515.19"/>
    <x v="0"/>
    <s v="Único"/>
  </r>
  <r>
    <x v="2"/>
    <d v="2025-10-03T00:00:00"/>
    <x v="266"/>
    <d v="2025-10-03T00:00:00"/>
    <x v="363"/>
    <x v="1"/>
    <x v="1351"/>
    <m/>
    <n v="-13.95"/>
    <m/>
    <n v="10532.17"/>
    <x v="0"/>
    <s v="Único"/>
  </r>
  <r>
    <x v="1"/>
    <d v="2025-10-03T00:00:00"/>
    <x v="266"/>
    <d v="2025-09-03T00:00:00"/>
    <x v="364"/>
    <x v="3"/>
    <x v="1352"/>
    <m/>
    <n v="-5.03"/>
    <m/>
    <n v="1520.46"/>
    <x v="0"/>
    <s v="Único"/>
  </r>
  <r>
    <x v="2"/>
    <d v="2025-10-03T00:00:00"/>
    <x v="266"/>
    <d v="2025-09-03T00:00:00"/>
    <x v="364"/>
    <x v="2"/>
    <x v="1353"/>
    <m/>
    <n v="-1.8"/>
    <m/>
    <n v="10546.12"/>
    <x v="0"/>
    <s v="Único"/>
  </r>
  <r>
    <x v="1"/>
    <d v="2025-10-03T00:00:00"/>
    <x v="266"/>
    <d v="2025-09-03T00:00:00"/>
    <x v="364"/>
    <x v="1"/>
    <x v="1143"/>
    <m/>
    <n v="10"/>
    <m/>
    <n v="1530.46"/>
    <x v="1"/>
    <s v="Único"/>
  </r>
  <r>
    <x v="1"/>
    <d v="2025-10-03T00:00:00"/>
    <x v="266"/>
    <d v="2025-08-03T00:00:00"/>
    <x v="365"/>
    <x v="3"/>
    <x v="1354"/>
    <m/>
    <n v="-4.17"/>
    <m/>
    <n v="1525.49"/>
    <x v="0"/>
    <s v="Único"/>
  </r>
  <r>
    <x v="1"/>
    <d v="2025-10-03T00:00:00"/>
    <x v="266"/>
    <d v="2025-08-03T00:00:00"/>
    <x v="365"/>
    <x v="3"/>
    <x v="1355"/>
    <m/>
    <n v="-1"/>
    <m/>
    <n v="1529.66"/>
    <x v="0"/>
    <s v="Único"/>
  </r>
  <r>
    <x v="1"/>
    <d v="2025-10-03T00:00:00"/>
    <x v="266"/>
    <d v="2025-08-03T00:00:00"/>
    <x v="365"/>
    <x v="3"/>
    <x v="1355"/>
    <m/>
    <n v="-2.95"/>
    <m/>
    <n v="1530.66"/>
    <x v="0"/>
    <s v="Único"/>
  </r>
  <r>
    <x v="1"/>
    <d v="2025-10-03T00:00:00"/>
    <x v="266"/>
    <d v="2025-08-03T00:00:00"/>
    <x v="365"/>
    <x v="3"/>
    <x v="1356"/>
    <m/>
    <n v="-13.83"/>
    <m/>
    <n v="1533.61"/>
    <x v="0"/>
    <s v="Único"/>
  </r>
  <r>
    <x v="0"/>
    <d v="2025-10-03T00:00:00"/>
    <x v="266"/>
    <d v="2025-08-03T00:00:00"/>
    <x v="365"/>
    <x v="3"/>
    <x v="1357"/>
    <m/>
    <n v="-23.25"/>
    <m/>
    <n v="9389.61"/>
    <x v="0"/>
    <s v="Único"/>
  </r>
  <r>
    <x v="2"/>
    <d v="2025-07-03T00:00:00"/>
    <x v="267"/>
    <d v="2025-07-03T00:00:00"/>
    <x v="366"/>
    <x v="1"/>
    <x v="1358"/>
    <m/>
    <n v="-21.1"/>
    <m/>
    <n v="10547.92"/>
    <x v="0"/>
    <s v="Único"/>
  </r>
  <r>
    <x v="2"/>
    <d v="2025-07-03T00:00:00"/>
    <x v="267"/>
    <d v="2025-07-03T00:00:00"/>
    <x v="366"/>
    <x v="1"/>
    <x v="1359"/>
    <m/>
    <n v="-20"/>
    <m/>
    <n v="10613.06"/>
    <x v="0"/>
    <s v="Único"/>
  </r>
  <r>
    <x v="1"/>
    <d v="2025-07-03T00:00:00"/>
    <x v="267"/>
    <d v="2025-07-03T00:00:00"/>
    <x v="366"/>
    <x v="3"/>
    <x v="1360"/>
    <m/>
    <n v="-7"/>
    <m/>
    <n v="1547.44"/>
    <x v="0"/>
    <s v="Único"/>
  </r>
  <r>
    <x v="1"/>
    <d v="2025-07-03T00:00:00"/>
    <x v="267"/>
    <d v="2025-07-03T00:00:00"/>
    <x v="366"/>
    <x v="3"/>
    <x v="1361"/>
    <m/>
    <n v="-79.3"/>
    <m/>
    <n v="1554.44"/>
    <x v="0"/>
    <s v="Único"/>
  </r>
  <r>
    <x v="2"/>
    <d v="2025-07-03T00:00:00"/>
    <x v="267"/>
    <d v="2025-07-03T00:00:00"/>
    <x v="366"/>
    <x v="7"/>
    <x v="1362"/>
    <m/>
    <n v="-33"/>
    <m/>
    <n v="10580.06"/>
    <x v="0"/>
    <s v="Único"/>
  </r>
  <r>
    <x v="2"/>
    <d v="2025-07-03T00:00:00"/>
    <x v="267"/>
    <d v="2025-07-03T00:00:00"/>
    <x v="366"/>
    <x v="1"/>
    <x v="1363"/>
    <m/>
    <n v="-11.04"/>
    <m/>
    <n v="10569.02"/>
    <x v="0"/>
    <s v="Único"/>
  </r>
  <r>
    <x v="0"/>
    <d v="2025-07-03T00:00:00"/>
    <x v="267"/>
    <d v="2025-07-03T00:00:00"/>
    <x v="366"/>
    <x v="1"/>
    <x v="1364"/>
    <m/>
    <n v="-7.61"/>
    <m/>
    <n v="9412.86"/>
    <x v="0"/>
    <s v="Único"/>
  </r>
  <r>
    <x v="2"/>
    <d v="2025-07-03T00:00:00"/>
    <x v="267"/>
    <d v="2025-07-03T00:00:00"/>
    <x v="366"/>
    <x v="1"/>
    <x v="1365"/>
    <m/>
    <n v="21.1"/>
    <m/>
    <n v="10569.02"/>
    <x v="1"/>
    <s v="Único"/>
  </r>
  <r>
    <x v="2"/>
    <d v="2025-06-03T00:00:00"/>
    <x v="268"/>
    <d v="2025-06-03T00:00:00"/>
    <x v="367"/>
    <x v="1"/>
    <x v="1366"/>
    <m/>
    <n v="-25.7"/>
    <m/>
    <n v="10633.06"/>
    <x v="0"/>
    <s v="Único"/>
  </r>
  <r>
    <x v="1"/>
    <d v="2025-05-03T00:00:00"/>
    <x v="269"/>
    <d v="2025-05-03T00:00:00"/>
    <x v="368"/>
    <x v="3"/>
    <x v="1367"/>
    <m/>
    <n v="-1.99"/>
    <m/>
    <n v="1633.74"/>
    <x v="0"/>
    <s v="Único"/>
  </r>
  <r>
    <x v="2"/>
    <d v="2025-05-03T00:00:00"/>
    <x v="269"/>
    <d v="2025-05-03T00:00:00"/>
    <x v="368"/>
    <x v="25"/>
    <x v="1368"/>
    <m/>
    <n v="-22.38"/>
    <m/>
    <n v="10658.76"/>
    <x v="0"/>
    <s v="Único"/>
  </r>
  <r>
    <x v="2"/>
    <d v="2025-05-03T00:00:00"/>
    <x v="269"/>
    <d v="2025-05-03T00:00:00"/>
    <x v="368"/>
    <x v="1"/>
    <x v="1369"/>
    <m/>
    <n v="-7.6"/>
    <m/>
    <n v="10681.14"/>
    <x v="0"/>
    <s v="Único"/>
  </r>
  <r>
    <x v="2"/>
    <d v="2025-04-03T00:00:00"/>
    <x v="270"/>
    <d v="2025-04-03T00:00:00"/>
    <x v="369"/>
    <x v="1"/>
    <x v="1370"/>
    <m/>
    <n v="-32"/>
    <m/>
    <n v="10704.52"/>
    <x v="0"/>
    <s v="Único"/>
  </r>
  <r>
    <x v="1"/>
    <d v="2025-04-03T00:00:00"/>
    <x v="270"/>
    <d v="2025-04-03T00:00:00"/>
    <x v="369"/>
    <x v="5"/>
    <x v="1371"/>
    <m/>
    <n v="-21.8"/>
    <m/>
    <n v="1635.73"/>
    <x v="0"/>
    <s v="Único"/>
  </r>
  <r>
    <x v="2"/>
    <d v="2025-04-03T00:00:00"/>
    <x v="270"/>
    <d v="2025-04-03T00:00:00"/>
    <x v="369"/>
    <x v="12"/>
    <x v="1372"/>
    <m/>
    <n v="7868.64"/>
    <m/>
    <n v="10749.27"/>
    <x v="1"/>
    <s v="Único"/>
  </r>
  <r>
    <x v="2"/>
    <d v="2025-04-03T00:00:00"/>
    <x v="270"/>
    <d v="2025-04-03T00:00:00"/>
    <x v="369"/>
    <x v="1"/>
    <x v="1373"/>
    <m/>
    <n v="-15.78"/>
    <m/>
    <n v="10688.74"/>
    <x v="0"/>
    <s v="Único"/>
  </r>
  <r>
    <x v="2"/>
    <d v="2025-04-03T00:00:00"/>
    <x v="270"/>
    <d v="2025-04-03T00:00:00"/>
    <x v="369"/>
    <x v="1"/>
    <x v="1374"/>
    <m/>
    <n v="-8.85"/>
    <m/>
    <n v="10740.42"/>
    <x v="0"/>
    <s v="Único"/>
  </r>
  <r>
    <x v="2"/>
    <d v="2025-04-03T00:00:00"/>
    <x v="270"/>
    <d v="2025-04-03T00:00:00"/>
    <x v="369"/>
    <x v="1"/>
    <x v="1375"/>
    <m/>
    <n v="-3.9"/>
    <m/>
    <n v="10736.52"/>
    <x v="0"/>
    <s v="Único"/>
  </r>
  <r>
    <x v="1"/>
    <d v="2025-03-03T00:00:00"/>
    <x v="271"/>
    <d v="2025-03-03T00:00:00"/>
    <x v="370"/>
    <x v="3"/>
    <x v="1376"/>
    <m/>
    <n v="-4.25"/>
    <m/>
    <n v="1657.53"/>
    <x v="0"/>
    <s v="Único"/>
  </r>
  <r>
    <x v="1"/>
    <d v="2025-03-03T00:00:00"/>
    <x v="271"/>
    <d v="2025-03-03T00:00:00"/>
    <x v="370"/>
    <x v="14"/>
    <x v="1377"/>
    <m/>
    <n v="-99.48"/>
    <m/>
    <n v="1661.78"/>
    <x v="0"/>
    <s v="Único"/>
  </r>
  <r>
    <x v="2"/>
    <d v="2025-03-03T00:00:00"/>
    <x v="271"/>
    <d v="2025-03-03T00:00:00"/>
    <x v="370"/>
    <x v="6"/>
    <x v="1378"/>
    <m/>
    <n v="-62"/>
    <m/>
    <n v="2880.63"/>
    <x v="0"/>
    <s v="Único"/>
  </r>
  <r>
    <x v="0"/>
    <d v="2025-03-03T00:00:00"/>
    <x v="271"/>
    <d v="2025-03-03T00:00:00"/>
    <x v="370"/>
    <x v="11"/>
    <x v="908"/>
    <m/>
    <n v="-918"/>
    <m/>
    <n v="9420.4699999999993"/>
    <x v="0"/>
    <s v="Único"/>
  </r>
  <r>
    <x v="2"/>
    <d v="2025-03-03T00:00:00"/>
    <x v="271"/>
    <d v="2025-03-03T00:00:00"/>
    <x v="370"/>
    <x v="1"/>
    <x v="1379"/>
    <m/>
    <n v="-8"/>
    <m/>
    <n v="2942.63"/>
    <x v="0"/>
    <s v="Único"/>
  </r>
  <r>
    <x v="1"/>
    <d v="2025-03-03T00:00:00"/>
    <x v="271"/>
    <d v="2025-02-03T00:00:00"/>
    <x v="371"/>
    <x v="3"/>
    <x v="1380"/>
    <m/>
    <n v="-2.1800000000000002"/>
    <m/>
    <n v="1761.26"/>
    <x v="0"/>
    <s v="Único"/>
  </r>
  <r>
    <x v="2"/>
    <d v="2025-03-03T00:00:00"/>
    <x v="271"/>
    <d v="2025-02-03T00:00:00"/>
    <x v="371"/>
    <x v="2"/>
    <x v="1381"/>
    <m/>
    <n v="-5"/>
    <m/>
    <n v="2958.54"/>
    <x v="0"/>
    <s v="Único"/>
  </r>
  <r>
    <x v="2"/>
    <d v="2025-03-03T00:00:00"/>
    <x v="271"/>
    <d v="2025-02-03T00:00:00"/>
    <x v="371"/>
    <x v="2"/>
    <x v="1382"/>
    <m/>
    <n v="-24.99"/>
    <m/>
    <n v="2963.54"/>
    <x v="0"/>
    <s v="Único"/>
  </r>
  <r>
    <x v="2"/>
    <d v="2025-03-03T00:00:00"/>
    <x v="271"/>
    <d v="2025-02-03T00:00:00"/>
    <x v="371"/>
    <x v="2"/>
    <x v="1383"/>
    <m/>
    <n v="-25.95"/>
    <m/>
    <n v="2988.53"/>
    <x v="0"/>
    <s v="Único"/>
  </r>
  <r>
    <x v="2"/>
    <d v="2025-03-03T00:00:00"/>
    <x v="271"/>
    <d v="2025-02-03T00:00:00"/>
    <x v="371"/>
    <x v="1"/>
    <x v="1381"/>
    <m/>
    <n v="-7.91"/>
    <m/>
    <n v="2950.63"/>
    <x v="0"/>
    <s v="Único"/>
  </r>
  <r>
    <x v="2"/>
    <d v="2025-03-03T00:00:00"/>
    <x v="271"/>
    <d v="2025-01-03T00:00:00"/>
    <x v="372"/>
    <x v="1"/>
    <x v="1384"/>
    <m/>
    <n v="-35.5"/>
    <m/>
    <n v="3036.88"/>
    <x v="0"/>
    <s v="Único"/>
  </r>
  <r>
    <x v="1"/>
    <d v="2025-03-03T00:00:00"/>
    <x v="271"/>
    <d v="2025-01-03T00:00:00"/>
    <x v="372"/>
    <x v="3"/>
    <x v="1385"/>
    <m/>
    <n v="-8.2100000000000009"/>
    <m/>
    <n v="1763.44"/>
    <x v="0"/>
    <s v="Único"/>
  </r>
  <r>
    <x v="1"/>
    <d v="2025-03-03T00:00:00"/>
    <x v="271"/>
    <d v="2025-01-03T00:00:00"/>
    <x v="372"/>
    <x v="2"/>
    <x v="21"/>
    <m/>
    <n v="-818.59"/>
    <m/>
    <n v="1771.65"/>
    <x v="0"/>
    <s v="Único"/>
  </r>
  <r>
    <x v="2"/>
    <d v="2025-03-03T00:00:00"/>
    <x v="271"/>
    <d v="2025-01-03T00:00:00"/>
    <x v="372"/>
    <x v="2"/>
    <x v="1386"/>
    <m/>
    <n v="-6.45"/>
    <m/>
    <n v="3014.48"/>
    <x v="0"/>
    <s v="Único"/>
  </r>
  <r>
    <x v="2"/>
    <d v="2025-03-03T00:00:00"/>
    <x v="271"/>
    <d v="2025-01-03T00:00:00"/>
    <x v="372"/>
    <x v="1"/>
    <x v="1387"/>
    <m/>
    <n v="-11.4"/>
    <m/>
    <n v="3025.48"/>
    <x v="0"/>
    <s v="Único"/>
  </r>
  <r>
    <x v="2"/>
    <d v="2025-03-03T00:00:00"/>
    <x v="271"/>
    <d v="2025-01-03T00:00:00"/>
    <x v="372"/>
    <x v="1"/>
    <x v="1388"/>
    <m/>
    <n v="-4.55"/>
    <m/>
    <n v="3020.93"/>
    <x v="0"/>
    <s v="Único"/>
  </r>
  <r>
    <x v="0"/>
    <d v="2025-02-28T00:00:00"/>
    <x v="272"/>
    <d v="2025-02-28T00:00:00"/>
    <x v="373"/>
    <x v="24"/>
    <x v="1389"/>
    <m/>
    <n v="-68.319999999999993"/>
    <m/>
    <n v="10342.99"/>
    <x v="0"/>
    <s v="Único"/>
  </r>
  <r>
    <x v="1"/>
    <d v="2025-02-28T00:00:00"/>
    <x v="272"/>
    <d v="2025-02-28T00:00:00"/>
    <x v="373"/>
    <x v="3"/>
    <x v="1390"/>
    <m/>
    <n v="-3.11"/>
    <m/>
    <n v="2590.2399999999998"/>
    <x v="0"/>
    <s v="Único"/>
  </r>
  <r>
    <x v="1"/>
    <d v="2025-02-28T00:00:00"/>
    <x v="272"/>
    <d v="2025-02-28T00:00:00"/>
    <x v="373"/>
    <x v="3"/>
    <x v="1391"/>
    <m/>
    <n v="-12.62"/>
    <m/>
    <n v="2593.35"/>
    <x v="0"/>
    <s v="Único"/>
  </r>
  <r>
    <x v="1"/>
    <d v="2025-02-28T00:00:00"/>
    <x v="272"/>
    <d v="2025-02-28T00:00:00"/>
    <x v="373"/>
    <x v="3"/>
    <x v="1392"/>
    <m/>
    <n v="-29.68"/>
    <m/>
    <n v="2605.9699999999998"/>
    <x v="0"/>
    <s v="Único"/>
  </r>
  <r>
    <x v="1"/>
    <d v="2025-02-28T00:00:00"/>
    <x v="272"/>
    <d v="2025-02-28T00:00:00"/>
    <x v="373"/>
    <x v="3"/>
    <x v="1390"/>
    <m/>
    <n v="-109.72"/>
    <m/>
    <n v="2635.65"/>
    <x v="0"/>
    <s v="Único"/>
  </r>
  <r>
    <x v="1"/>
    <d v="2025-02-28T00:00:00"/>
    <x v="272"/>
    <d v="2025-02-28T00:00:00"/>
    <x v="373"/>
    <x v="15"/>
    <x v="44"/>
    <m/>
    <n v="200"/>
    <m/>
    <n v="2745.37"/>
    <x v="1"/>
    <s v="Único"/>
  </r>
  <r>
    <x v="2"/>
    <d v="2025-02-28T00:00:00"/>
    <x v="272"/>
    <d v="2025-02-28T00:00:00"/>
    <x v="373"/>
    <x v="7"/>
    <x v="1393"/>
    <m/>
    <n v="-13"/>
    <m/>
    <n v="3072.38"/>
    <x v="0"/>
    <s v="Único"/>
  </r>
  <r>
    <x v="2"/>
    <d v="2025-02-28T00:00:00"/>
    <x v="272"/>
    <d v="2025-02-28T00:00:00"/>
    <x v="373"/>
    <x v="10"/>
    <x v="41"/>
    <m/>
    <n v="-400"/>
    <m/>
    <n v="694.43"/>
    <x v="0"/>
    <s v="Único"/>
  </r>
  <r>
    <x v="2"/>
    <d v="2025-02-28T00:00:00"/>
    <x v="272"/>
    <d v="2025-02-28T00:00:00"/>
    <x v="373"/>
    <x v="12"/>
    <x v="1394"/>
    <m/>
    <n v="2390.9499999999998"/>
    <m/>
    <n v="3085.38"/>
    <x v="1"/>
    <s v="Único"/>
  </r>
  <r>
    <x v="0"/>
    <d v="2025-02-28T00:00:00"/>
    <x v="272"/>
    <d v="2025-02-28T00:00:00"/>
    <x v="373"/>
    <x v="1"/>
    <x v="1395"/>
    <m/>
    <n v="-4.5199999999999996"/>
    <m/>
    <n v="10338.469999999999"/>
    <x v="0"/>
    <s v="Único"/>
  </r>
  <r>
    <x v="2"/>
    <d v="2025-02-27T00:00:00"/>
    <x v="273"/>
    <d v="2025-02-27T00:00:00"/>
    <x v="374"/>
    <x v="1"/>
    <x v="1396"/>
    <m/>
    <n v="-42.9"/>
    <m/>
    <n v="1094.43"/>
    <x v="0"/>
    <s v="Único"/>
  </r>
  <r>
    <x v="2"/>
    <d v="2025-02-27T00:00:00"/>
    <x v="273"/>
    <d v="2025-02-27T00:00:00"/>
    <x v="374"/>
    <x v="1"/>
    <x v="1397"/>
    <m/>
    <n v="-18.399999999999999"/>
    <m/>
    <n v="1137.33"/>
    <x v="0"/>
    <s v="Único"/>
  </r>
  <r>
    <x v="1"/>
    <d v="2025-02-27T00:00:00"/>
    <x v="273"/>
    <d v="2025-02-27T00:00:00"/>
    <x v="374"/>
    <x v="5"/>
    <x v="1398"/>
    <m/>
    <n v="-21.8"/>
    <m/>
    <n v="2630.37"/>
    <x v="0"/>
    <s v="Único"/>
  </r>
  <r>
    <x v="1"/>
    <d v="2025-02-27T00:00:00"/>
    <x v="273"/>
    <d v="2025-02-27T00:00:00"/>
    <x v="374"/>
    <x v="5"/>
    <x v="1398"/>
    <m/>
    <n v="-21.8"/>
    <m/>
    <n v="2652.17"/>
    <x v="0"/>
    <s v="Único"/>
  </r>
  <r>
    <x v="0"/>
    <d v="2025-02-27T00:00:00"/>
    <x v="273"/>
    <d v="2025-02-27T00:00:00"/>
    <x v="374"/>
    <x v="12"/>
    <x v="1399"/>
    <m/>
    <n v="2204.42"/>
    <m/>
    <n v="10411.31"/>
    <x v="1"/>
    <s v="Único"/>
  </r>
  <r>
    <x v="1"/>
    <d v="2025-02-27T00:00:00"/>
    <x v="273"/>
    <d v="2025-02-27T00:00:00"/>
    <x v="374"/>
    <x v="19"/>
    <x v="1400"/>
    <m/>
    <n v="-85"/>
    <m/>
    <n v="2545.37"/>
    <x v="0"/>
    <s v="Único"/>
  </r>
  <r>
    <x v="1"/>
    <d v="2025-02-26T00:00:00"/>
    <x v="274"/>
    <d v="2025-02-26T00:00:00"/>
    <x v="375"/>
    <x v="3"/>
    <x v="1401"/>
    <m/>
    <n v="-2.58"/>
    <m/>
    <n v="2673.97"/>
    <x v="0"/>
    <s v="Único"/>
  </r>
  <r>
    <x v="2"/>
    <d v="2025-02-27T00:00:00"/>
    <x v="273"/>
    <d v="2025-02-26T00:00:00"/>
    <x v="375"/>
    <x v="13"/>
    <x v="42"/>
    <m/>
    <n v="-0.28000000000000003"/>
    <m/>
    <n v="1155.73"/>
    <x v="0"/>
    <s v="Único"/>
  </r>
  <r>
    <x v="2"/>
    <d v="2025-02-26T00:00:00"/>
    <x v="274"/>
    <d v="2025-02-26T00:00:00"/>
    <x v="375"/>
    <x v="1"/>
    <x v="1402"/>
    <m/>
    <n v="-9.57"/>
    <m/>
    <n v="1156.01"/>
    <x v="0"/>
    <s v="Único"/>
  </r>
  <r>
    <x v="2"/>
    <d v="2025-02-26T00:00:00"/>
    <x v="274"/>
    <d v="2025-02-26T00:00:00"/>
    <x v="375"/>
    <x v="1"/>
    <x v="1403"/>
    <m/>
    <n v="-6.2"/>
    <m/>
    <n v="1165.58"/>
    <x v="0"/>
    <s v="Único"/>
  </r>
  <r>
    <x v="0"/>
    <d v="2025-02-25T00:00:00"/>
    <x v="275"/>
    <d v="2025-02-25T00:00:00"/>
    <x v="376"/>
    <x v="3"/>
    <x v="1404"/>
    <m/>
    <n v="-2.2999999999999998"/>
    <m/>
    <n v="8206.89"/>
    <x v="0"/>
    <s v="Único"/>
  </r>
  <r>
    <x v="2"/>
    <d v="2025-02-25T00:00:00"/>
    <x v="275"/>
    <d v="2025-02-25T00:00:00"/>
    <x v="376"/>
    <x v="1"/>
    <x v="1405"/>
    <m/>
    <n v="-16.899999999999999"/>
    <m/>
    <n v="1173.5899999999999"/>
    <x v="0"/>
    <s v="Único"/>
  </r>
  <r>
    <x v="2"/>
    <d v="2025-02-25T00:00:00"/>
    <x v="275"/>
    <d v="2025-02-25T00:00:00"/>
    <x v="376"/>
    <x v="1"/>
    <x v="1406"/>
    <m/>
    <n v="-1.81"/>
    <m/>
    <n v="1171.78"/>
    <x v="0"/>
    <s v="Único"/>
  </r>
  <r>
    <x v="2"/>
    <d v="2025-02-24T00:00:00"/>
    <x v="276"/>
    <d v="2025-02-24T00:00:00"/>
    <x v="377"/>
    <x v="10"/>
    <x v="67"/>
    <m/>
    <n v="-300"/>
    <m/>
    <n v="1190.49"/>
    <x v="0"/>
    <s v="Único"/>
  </r>
  <r>
    <x v="1"/>
    <d v="2025-02-25T00:00:00"/>
    <x v="275"/>
    <d v="2025-02-24T00:00:00"/>
    <x v="377"/>
    <x v="13"/>
    <x v="42"/>
    <m/>
    <n v="-0.61"/>
    <m/>
    <n v="2676.55"/>
    <x v="0"/>
    <s v="Único"/>
  </r>
  <r>
    <x v="1"/>
    <d v="2025-02-24T00:00:00"/>
    <x v="276"/>
    <d v="2025-02-24T00:00:00"/>
    <x v="377"/>
    <x v="9"/>
    <x v="1407"/>
    <m/>
    <n v="-20.46"/>
    <m/>
    <n v="2677.16"/>
    <x v="0"/>
    <s v="Único"/>
  </r>
  <r>
    <x v="0"/>
    <d v="2025-02-24T00:00:00"/>
    <x v="276"/>
    <d v="2025-02-24T00:00:00"/>
    <x v="377"/>
    <x v="18"/>
    <x v="1408"/>
    <m/>
    <n v="-3.6"/>
    <m/>
    <n v="8209.19"/>
    <x v="0"/>
    <s v="Único"/>
  </r>
  <r>
    <x v="0"/>
    <d v="2025-02-24T00:00:00"/>
    <x v="276"/>
    <d v="2025-02-23T00:00:00"/>
    <x v="378"/>
    <x v="18"/>
    <x v="1409"/>
    <m/>
    <n v="-11.9"/>
    <m/>
    <n v="8220.7900000000009"/>
    <x v="0"/>
    <s v="Único"/>
  </r>
  <r>
    <x v="0"/>
    <d v="2025-02-24T00:00:00"/>
    <x v="276"/>
    <d v="2025-02-23T00:00:00"/>
    <x v="378"/>
    <x v="1"/>
    <x v="1410"/>
    <m/>
    <n v="-8"/>
    <m/>
    <n v="8212.7900000000009"/>
    <x v="0"/>
    <s v="Único"/>
  </r>
  <r>
    <x v="1"/>
    <d v="2025-02-21T00:00:00"/>
    <x v="277"/>
    <d v="2025-02-21T00:00:00"/>
    <x v="379"/>
    <x v="3"/>
    <x v="1411"/>
    <m/>
    <n v="-57.63"/>
    <m/>
    <n v="2714.57"/>
    <x v="0"/>
    <s v="Único"/>
  </r>
  <r>
    <x v="1"/>
    <d v="2025-02-21T00:00:00"/>
    <x v="277"/>
    <d v="2025-02-21T00:00:00"/>
    <x v="379"/>
    <x v="3"/>
    <x v="1412"/>
    <m/>
    <n v="-16.95"/>
    <m/>
    <n v="2697.62"/>
    <x v="0"/>
    <s v="Único"/>
  </r>
  <r>
    <x v="1"/>
    <d v="2025-02-21T00:00:00"/>
    <x v="277"/>
    <d v="2025-02-21T00:00:00"/>
    <x v="379"/>
    <x v="8"/>
    <x v="1413"/>
    <m/>
    <n v="-144.28"/>
    <m/>
    <n v="2772.2"/>
    <x v="0"/>
    <s v="Único"/>
  </r>
  <r>
    <x v="2"/>
    <d v="2025-02-21T00:00:00"/>
    <x v="277"/>
    <d v="2025-02-21T00:00:00"/>
    <x v="379"/>
    <x v="1"/>
    <x v="1414"/>
    <m/>
    <n v="-14.61"/>
    <m/>
    <n v="1490.49"/>
    <x v="0"/>
    <s v="Único"/>
  </r>
  <r>
    <x v="0"/>
    <d v="2025-02-21T00:00:00"/>
    <x v="277"/>
    <d v="2025-02-21T00:00:00"/>
    <x v="379"/>
    <x v="1"/>
    <x v="1415"/>
    <m/>
    <n v="-6.25"/>
    <m/>
    <n v="8232.69"/>
    <x v="0"/>
    <s v="Único"/>
  </r>
  <r>
    <x v="2"/>
    <d v="2025-02-20T00:00:00"/>
    <x v="278"/>
    <d v="2025-02-20T00:00:00"/>
    <x v="380"/>
    <x v="6"/>
    <x v="1416"/>
    <m/>
    <n v="-67"/>
    <m/>
    <n v="1505.1"/>
    <x v="0"/>
    <s v="Único"/>
  </r>
  <r>
    <x v="0"/>
    <d v="2025-02-20T00:00:00"/>
    <x v="278"/>
    <d v="2025-02-20T00:00:00"/>
    <x v="380"/>
    <x v="18"/>
    <x v="1417"/>
    <m/>
    <n v="-3.8"/>
    <m/>
    <n v="8238.94"/>
    <x v="0"/>
    <s v="Único"/>
  </r>
  <r>
    <x v="1"/>
    <d v="2025-02-18T00:00:00"/>
    <x v="279"/>
    <d v="2025-02-18T00:00:00"/>
    <x v="381"/>
    <x v="3"/>
    <x v="1418"/>
    <m/>
    <n v="-2.72"/>
    <m/>
    <n v="2916.48"/>
    <x v="0"/>
    <s v="Único"/>
  </r>
  <r>
    <x v="2"/>
    <d v="2025-02-19T00:00:00"/>
    <x v="280"/>
    <d v="2025-02-18T00:00:00"/>
    <x v="381"/>
    <x v="13"/>
    <x v="42"/>
    <m/>
    <n v="-0.39"/>
    <m/>
    <n v="1572.1"/>
    <x v="0"/>
    <s v="Único"/>
  </r>
  <r>
    <x v="2"/>
    <d v="2025-02-18T00:00:00"/>
    <x v="279"/>
    <d v="2025-02-18T00:00:00"/>
    <x v="381"/>
    <x v="21"/>
    <x v="1419"/>
    <m/>
    <n v="-13"/>
    <m/>
    <n v="1572.49"/>
    <x v="0"/>
    <s v="Único"/>
  </r>
  <r>
    <x v="2"/>
    <d v="2025-02-18T00:00:00"/>
    <x v="279"/>
    <d v="2025-02-18T00:00:00"/>
    <x v="381"/>
    <x v="5"/>
    <x v="1420"/>
    <m/>
    <n v="-48.12"/>
    <m/>
    <n v="1585.49"/>
    <x v="0"/>
    <s v="Único"/>
  </r>
  <r>
    <x v="0"/>
    <d v="2025-02-18T00:00:00"/>
    <x v="279"/>
    <d v="2025-02-18T00:00:00"/>
    <x v="381"/>
    <x v="1"/>
    <x v="1421"/>
    <m/>
    <n v="-4.25"/>
    <m/>
    <n v="8242.74"/>
    <x v="0"/>
    <s v="Único"/>
  </r>
  <r>
    <x v="2"/>
    <d v="2025-02-17T00:00:00"/>
    <x v="281"/>
    <d v="2025-02-17T00:00:00"/>
    <x v="382"/>
    <x v="1"/>
    <x v="1422"/>
    <m/>
    <n v="-27.5"/>
    <m/>
    <n v="1633.61"/>
    <x v="0"/>
    <s v="Único"/>
  </r>
  <r>
    <x v="2"/>
    <d v="2025-02-17T00:00:00"/>
    <x v="281"/>
    <d v="2025-02-17T00:00:00"/>
    <x v="382"/>
    <x v="1"/>
    <x v="1423"/>
    <m/>
    <n v="-21.78"/>
    <m/>
    <n v="1661.11"/>
    <x v="0"/>
    <s v="Único"/>
  </r>
  <r>
    <x v="1"/>
    <d v="2025-02-17T00:00:00"/>
    <x v="281"/>
    <d v="2025-02-17T00:00:00"/>
    <x v="382"/>
    <x v="9"/>
    <x v="1424"/>
    <m/>
    <n v="-16.989999999999998"/>
    <m/>
    <n v="2919.2"/>
    <x v="0"/>
    <s v="Único"/>
  </r>
  <r>
    <x v="1"/>
    <d v="2025-02-17T00:00:00"/>
    <x v="281"/>
    <d v="2025-02-17T00:00:00"/>
    <x v="382"/>
    <x v="9"/>
    <x v="1424"/>
    <m/>
    <n v="-2.99"/>
    <m/>
    <n v="2936.19"/>
    <x v="0"/>
    <s v="Único"/>
  </r>
  <r>
    <x v="1"/>
    <d v="2025-02-17T00:00:00"/>
    <x v="281"/>
    <d v="2025-02-17T00:00:00"/>
    <x v="382"/>
    <x v="3"/>
    <x v="1425"/>
    <m/>
    <n v="-1.58"/>
    <m/>
    <n v="2939.18"/>
    <x v="0"/>
    <s v="Único"/>
  </r>
  <r>
    <x v="0"/>
    <d v="2025-02-17T00:00:00"/>
    <x v="281"/>
    <d v="2025-02-17T00:00:00"/>
    <x v="382"/>
    <x v="18"/>
    <x v="1426"/>
    <m/>
    <n v="-1.7"/>
    <m/>
    <n v="8246.99"/>
    <x v="0"/>
    <s v="Único"/>
  </r>
  <r>
    <x v="2"/>
    <d v="2025-02-17T00:00:00"/>
    <x v="281"/>
    <d v="2025-02-17T00:00:00"/>
    <x v="382"/>
    <x v="1"/>
    <x v="1427"/>
    <m/>
    <n v="-12.26"/>
    <m/>
    <n v="1682.89"/>
    <x v="0"/>
    <s v="Único"/>
  </r>
  <r>
    <x v="2"/>
    <d v="2025-02-17T00:00:00"/>
    <x v="281"/>
    <d v="2025-02-16T00:00:00"/>
    <x v="383"/>
    <x v="1"/>
    <x v="1428"/>
    <m/>
    <n v="-53.5"/>
    <m/>
    <n v="1712.15"/>
    <x v="0"/>
    <s v="Único"/>
  </r>
  <r>
    <x v="2"/>
    <d v="2025-02-17T00:00:00"/>
    <x v="281"/>
    <d v="2025-02-16T00:00:00"/>
    <x v="383"/>
    <x v="1"/>
    <x v="1428"/>
    <m/>
    <n v="-17.5"/>
    <m/>
    <n v="1765.65"/>
    <x v="0"/>
    <s v="Único"/>
  </r>
  <r>
    <x v="2"/>
    <d v="2025-02-17T00:00:00"/>
    <x v="281"/>
    <d v="2025-02-16T00:00:00"/>
    <x v="383"/>
    <x v="1"/>
    <x v="1428"/>
    <m/>
    <n v="-10"/>
    <m/>
    <n v="1702.15"/>
    <x v="0"/>
    <s v="Único"/>
  </r>
  <r>
    <x v="2"/>
    <d v="2025-02-17T00:00:00"/>
    <x v="281"/>
    <d v="2025-02-16T00:00:00"/>
    <x v="383"/>
    <x v="1"/>
    <x v="1429"/>
    <m/>
    <n v="-7"/>
    <m/>
    <n v="1695.15"/>
    <x v="0"/>
    <s v="Único"/>
  </r>
  <r>
    <x v="1"/>
    <d v="2025-02-17T00:00:00"/>
    <x v="281"/>
    <d v="2025-02-15T00:00:00"/>
    <x v="384"/>
    <x v="3"/>
    <x v="1430"/>
    <m/>
    <n v="-4.6500000000000004"/>
    <m/>
    <n v="2971.18"/>
    <x v="0"/>
    <s v="Único"/>
  </r>
  <r>
    <x v="2"/>
    <d v="2025-02-17T00:00:00"/>
    <x v="281"/>
    <d v="2025-02-15T00:00:00"/>
    <x v="384"/>
    <x v="13"/>
    <x v="1431"/>
    <m/>
    <n v="-200"/>
    <m/>
    <n v="1783.15"/>
    <x v="0"/>
    <s v="Único"/>
  </r>
  <r>
    <x v="2"/>
    <d v="2025-02-17T00:00:00"/>
    <x v="281"/>
    <d v="2025-02-15T00:00:00"/>
    <x v="384"/>
    <x v="7"/>
    <x v="1432"/>
    <m/>
    <n v="-5.25"/>
    <m/>
    <n v="1983.15"/>
    <x v="0"/>
    <s v="Único"/>
  </r>
  <r>
    <x v="2"/>
    <d v="2025-02-17T00:00:00"/>
    <x v="281"/>
    <d v="2025-02-15T00:00:00"/>
    <x v="384"/>
    <x v="7"/>
    <x v="1433"/>
    <m/>
    <n v="-12.35"/>
    <m/>
    <n v="1988.4"/>
    <x v="0"/>
    <s v="Único"/>
  </r>
  <r>
    <x v="2"/>
    <d v="2025-02-17T00:00:00"/>
    <x v="281"/>
    <d v="2025-02-15T00:00:00"/>
    <x v="384"/>
    <x v="7"/>
    <x v="1434"/>
    <m/>
    <n v="-18.899999999999999"/>
    <m/>
    <n v="2000.75"/>
    <x v="0"/>
    <s v="Único"/>
  </r>
  <r>
    <x v="2"/>
    <d v="2025-02-17T00:00:00"/>
    <x v="281"/>
    <d v="2025-02-15T00:00:00"/>
    <x v="384"/>
    <x v="7"/>
    <x v="1435"/>
    <m/>
    <n v="-17.5"/>
    <m/>
    <n v="2019.65"/>
    <x v="0"/>
    <s v="Único"/>
  </r>
  <r>
    <x v="1"/>
    <d v="2025-02-17T00:00:00"/>
    <x v="281"/>
    <d v="2025-02-15T00:00:00"/>
    <x v="384"/>
    <x v="3"/>
    <x v="1436"/>
    <m/>
    <n v="-13.67"/>
    <m/>
    <n v="2940.76"/>
    <x v="0"/>
    <s v="Único"/>
  </r>
  <r>
    <x v="1"/>
    <d v="2025-02-17T00:00:00"/>
    <x v="281"/>
    <d v="2025-02-15T00:00:00"/>
    <x v="384"/>
    <x v="2"/>
    <x v="1437"/>
    <m/>
    <n v="-16.75"/>
    <m/>
    <n v="2954.43"/>
    <x v="0"/>
    <s v="Único"/>
  </r>
  <r>
    <x v="1"/>
    <d v="2025-02-17T00:00:00"/>
    <x v="281"/>
    <d v="2025-02-15T00:00:00"/>
    <x v="384"/>
    <x v="3"/>
    <x v="1436"/>
    <m/>
    <n v="-11.52"/>
    <m/>
    <n v="2975.83"/>
    <x v="0"/>
    <s v="Único"/>
  </r>
  <r>
    <x v="0"/>
    <d v="2025-02-17T00:00:00"/>
    <x v="281"/>
    <d v="2025-02-15T00:00:00"/>
    <x v="384"/>
    <x v="13"/>
    <x v="1438"/>
    <m/>
    <n v="-40"/>
    <m/>
    <n v="8248.69"/>
    <x v="0"/>
    <s v="Único"/>
  </r>
  <r>
    <x v="1"/>
    <d v="2025-02-14T00:00:00"/>
    <x v="282"/>
    <d v="2025-02-14T00:00:00"/>
    <x v="385"/>
    <x v="3"/>
    <x v="1439"/>
    <m/>
    <n v="-74.290000000000006"/>
    <m/>
    <n v="3019.74"/>
    <x v="0"/>
    <s v="Único"/>
  </r>
  <r>
    <x v="2"/>
    <d v="2025-02-14T00:00:00"/>
    <x v="282"/>
    <d v="2025-02-14T00:00:00"/>
    <x v="385"/>
    <x v="7"/>
    <x v="1440"/>
    <m/>
    <n v="-20.6"/>
    <m/>
    <n v="2037.15"/>
    <x v="0"/>
    <s v="Único"/>
  </r>
  <r>
    <x v="2"/>
    <d v="2025-02-14T00:00:00"/>
    <x v="282"/>
    <d v="2025-02-14T00:00:00"/>
    <x v="385"/>
    <x v="7"/>
    <x v="1441"/>
    <m/>
    <n v="-14"/>
    <m/>
    <n v="2057.75"/>
    <x v="0"/>
    <s v="Único"/>
  </r>
  <r>
    <x v="1"/>
    <d v="2025-02-14T00:00:00"/>
    <x v="282"/>
    <d v="2025-02-14T00:00:00"/>
    <x v="385"/>
    <x v="3"/>
    <x v="1442"/>
    <m/>
    <n v="-32.39"/>
    <m/>
    <n v="2987.35"/>
    <x v="0"/>
    <s v="Único"/>
  </r>
  <r>
    <x v="0"/>
    <d v="2025-02-14T00:00:00"/>
    <x v="282"/>
    <d v="2025-02-14T00:00:00"/>
    <x v="385"/>
    <x v="1"/>
    <x v="1443"/>
    <m/>
    <n v="-9.65"/>
    <m/>
    <n v="8303.7199999999993"/>
    <x v="0"/>
    <s v="Único"/>
  </r>
  <r>
    <x v="0"/>
    <d v="2025-02-14T00:00:00"/>
    <x v="282"/>
    <d v="2025-02-14T00:00:00"/>
    <x v="385"/>
    <x v="1"/>
    <x v="1444"/>
    <m/>
    <n v="-7.56"/>
    <m/>
    <n v="8296.16"/>
    <x v="0"/>
    <s v="Único"/>
  </r>
  <r>
    <x v="0"/>
    <d v="2025-02-14T00:00:00"/>
    <x v="282"/>
    <d v="2025-02-14T00:00:00"/>
    <x v="385"/>
    <x v="1"/>
    <x v="1445"/>
    <m/>
    <n v="-7.47"/>
    <m/>
    <n v="8288.69"/>
    <x v="0"/>
    <s v="Único"/>
  </r>
  <r>
    <x v="0"/>
    <d v="2025-02-13T00:00:00"/>
    <x v="283"/>
    <d v="2025-02-13T00:00:00"/>
    <x v="386"/>
    <x v="18"/>
    <x v="1446"/>
    <m/>
    <n v="-1.4"/>
    <m/>
    <n v="8313.3700000000008"/>
    <x v="0"/>
    <s v="Único"/>
  </r>
  <r>
    <x v="2"/>
    <d v="2025-02-13T00:00:00"/>
    <x v="283"/>
    <d v="2025-02-13T00:00:00"/>
    <x v="386"/>
    <x v="1"/>
    <x v="1447"/>
    <m/>
    <n v="-6.05"/>
    <m/>
    <n v="2071.75"/>
    <x v="0"/>
    <s v="Único"/>
  </r>
  <r>
    <x v="2"/>
    <d v="2025-12-02T00:00:00"/>
    <x v="284"/>
    <d v="2025-12-02T00:00:00"/>
    <x v="387"/>
    <x v="7"/>
    <x v="1448"/>
    <m/>
    <n v="-20"/>
    <m/>
    <n v="2077.8000000000002"/>
    <x v="0"/>
    <s v="Único"/>
  </r>
  <r>
    <x v="0"/>
    <d v="2025-12-02T00:00:00"/>
    <x v="284"/>
    <d v="2025-12-02T00:00:00"/>
    <x v="387"/>
    <x v="2"/>
    <x v="1449"/>
    <m/>
    <n v="-3.5"/>
    <m/>
    <n v="8314.77"/>
    <x v="0"/>
    <s v="Único"/>
  </r>
  <r>
    <x v="2"/>
    <d v="2025-11-02T00:00:00"/>
    <x v="285"/>
    <d v="2025-11-02T00:00:00"/>
    <x v="388"/>
    <x v="1"/>
    <x v="1450"/>
    <m/>
    <n v="-21.4"/>
    <m/>
    <n v="2224.5500000000002"/>
    <x v="0"/>
    <s v="Único"/>
  </r>
  <r>
    <x v="2"/>
    <d v="2025-11-02T00:00:00"/>
    <x v="285"/>
    <d v="2025-11-02T00:00:00"/>
    <x v="388"/>
    <x v="1"/>
    <x v="1451"/>
    <m/>
    <n v="-16.7"/>
    <m/>
    <n v="2245.9499999999998"/>
    <x v="0"/>
    <s v="Único"/>
  </r>
  <r>
    <x v="2"/>
    <d v="2025-11-02T00:00:00"/>
    <x v="285"/>
    <d v="2025-11-02T00:00:00"/>
    <x v="388"/>
    <x v="7"/>
    <x v="1452"/>
    <m/>
    <n v="-7.25"/>
    <m/>
    <n v="2097.8000000000002"/>
    <x v="0"/>
    <s v="Único"/>
  </r>
  <r>
    <x v="2"/>
    <d v="2025-11-02T00:00:00"/>
    <x v="285"/>
    <d v="2025-11-02T00:00:00"/>
    <x v="388"/>
    <x v="7"/>
    <x v="1453"/>
    <m/>
    <n v="-58.4"/>
    <m/>
    <n v="2105.0500000000002"/>
    <x v="0"/>
    <s v="Único"/>
  </r>
  <r>
    <x v="2"/>
    <d v="2025-11-02T00:00:00"/>
    <x v="285"/>
    <d v="2025-11-02T00:00:00"/>
    <x v="388"/>
    <x v="6"/>
    <x v="1454"/>
    <m/>
    <n v="-52"/>
    <m/>
    <n v="2163.4499999999998"/>
    <x v="0"/>
    <s v="Único"/>
  </r>
  <r>
    <x v="2"/>
    <d v="2025-11-02T00:00:00"/>
    <x v="285"/>
    <d v="2025-11-02T00:00:00"/>
    <x v="388"/>
    <x v="1"/>
    <x v="1455"/>
    <m/>
    <n v="-9.1"/>
    <m/>
    <n v="2215.4499999999998"/>
    <x v="0"/>
    <s v="Único"/>
  </r>
  <r>
    <x v="2"/>
    <d v="2025-10-02T00:00:00"/>
    <x v="286"/>
    <d v="2025-10-02T00:00:00"/>
    <x v="389"/>
    <x v="1"/>
    <x v="1456"/>
    <m/>
    <n v="-18.059999999999999"/>
    <m/>
    <n v="2271.75"/>
    <x v="0"/>
    <s v="Único"/>
  </r>
  <r>
    <x v="1"/>
    <d v="2025-10-02T00:00:00"/>
    <x v="286"/>
    <d v="2025-10-02T00:00:00"/>
    <x v="389"/>
    <x v="3"/>
    <x v="1457"/>
    <m/>
    <n v="-3.36"/>
    <m/>
    <n v="3094.03"/>
    <x v="0"/>
    <s v="Único"/>
  </r>
  <r>
    <x v="2"/>
    <d v="2025-10-02T00:00:00"/>
    <x v="286"/>
    <d v="2025-10-02T00:00:00"/>
    <x v="389"/>
    <x v="1"/>
    <x v="1458"/>
    <m/>
    <n v="-9.1"/>
    <m/>
    <n v="2262.65"/>
    <x v="0"/>
    <s v="Único"/>
  </r>
  <r>
    <x v="0"/>
    <d v="2025-10-02T00:00:00"/>
    <x v="286"/>
    <d v="2025-10-02T00:00:00"/>
    <x v="389"/>
    <x v="1"/>
    <x v="1459"/>
    <m/>
    <n v="-7.2"/>
    <m/>
    <n v="8318.27"/>
    <x v="0"/>
    <s v="Único"/>
  </r>
  <r>
    <x v="0"/>
    <d v="2025-10-02T00:00:00"/>
    <x v="286"/>
    <d v="2025-10-02T00:00:00"/>
    <x v="389"/>
    <x v="1"/>
    <x v="1460"/>
    <m/>
    <n v="-5.2"/>
    <m/>
    <n v="8325.4699999999993"/>
    <x v="0"/>
    <s v="Único"/>
  </r>
  <r>
    <x v="2"/>
    <d v="2025-10-02T00:00:00"/>
    <x v="286"/>
    <d v="2025-09-02T00:00:00"/>
    <x v="390"/>
    <x v="1"/>
    <x v="1461"/>
    <m/>
    <n v="-29.25"/>
    <m/>
    <n v="2299.61"/>
    <x v="0"/>
    <s v="Único"/>
  </r>
  <r>
    <x v="2"/>
    <d v="2025-10-02T00:00:00"/>
    <x v="286"/>
    <d v="2025-09-02T00:00:00"/>
    <x v="390"/>
    <x v="18"/>
    <x v="1462"/>
    <m/>
    <n v="-9.8000000000000007"/>
    <m/>
    <n v="2289.81"/>
    <x v="0"/>
    <s v="Único"/>
  </r>
  <r>
    <x v="1"/>
    <d v="2025-10-02T00:00:00"/>
    <x v="286"/>
    <d v="2025-09-02T00:00:00"/>
    <x v="390"/>
    <x v="2"/>
    <x v="1174"/>
    <m/>
    <n v="10.7"/>
    <m/>
    <n v="3097.39"/>
    <x v="1"/>
    <s v="Único"/>
  </r>
  <r>
    <x v="1"/>
    <d v="2025-10-02T00:00:00"/>
    <x v="286"/>
    <d v="2025-09-02T00:00:00"/>
    <x v="390"/>
    <x v="2"/>
    <x v="1143"/>
    <m/>
    <n v="8"/>
    <m/>
    <n v="3086.69"/>
    <x v="1"/>
    <s v="Único"/>
  </r>
  <r>
    <x v="1"/>
    <d v="2025-07-02T00:00:00"/>
    <x v="287"/>
    <d v="2025-07-02T00:00:00"/>
    <x v="391"/>
    <x v="3"/>
    <x v="1463"/>
    <m/>
    <n v="-8.8699999999999992"/>
    <m/>
    <n v="3078.69"/>
    <x v="0"/>
    <s v="Único"/>
  </r>
  <r>
    <x v="1"/>
    <d v="2025-07-02T00:00:00"/>
    <x v="287"/>
    <d v="2025-07-02T00:00:00"/>
    <x v="391"/>
    <x v="3"/>
    <x v="1463"/>
    <m/>
    <n v="-78.099999999999994"/>
    <m/>
    <n v="3087.56"/>
    <x v="0"/>
    <s v="Único"/>
  </r>
  <r>
    <x v="0"/>
    <d v="2025-07-02T00:00:00"/>
    <x v="287"/>
    <d v="2025-07-02T00:00:00"/>
    <x v="391"/>
    <x v="2"/>
    <x v="1464"/>
    <m/>
    <n v="-6"/>
    <m/>
    <n v="8330.67"/>
    <x v="0"/>
    <s v="Único"/>
  </r>
  <r>
    <x v="2"/>
    <d v="2025-06-02T00:00:00"/>
    <x v="288"/>
    <d v="2025-06-02T00:00:00"/>
    <x v="392"/>
    <x v="1"/>
    <x v="1465"/>
    <m/>
    <n v="-32.24"/>
    <m/>
    <n v="2329.8200000000002"/>
    <x v="0"/>
    <s v="Único"/>
  </r>
  <r>
    <x v="2"/>
    <d v="2025-07-02T00:00:00"/>
    <x v="287"/>
    <d v="2025-06-02T00:00:00"/>
    <x v="392"/>
    <x v="13"/>
    <x v="42"/>
    <m/>
    <n v="-0.96"/>
    <m/>
    <n v="2328.86"/>
    <x v="0"/>
    <s v="Único"/>
  </r>
  <r>
    <x v="0"/>
    <d v="2025-06-02T00:00:00"/>
    <x v="288"/>
    <d v="2025-06-02T00:00:00"/>
    <x v="392"/>
    <x v="3"/>
    <x v="1466"/>
    <m/>
    <n v="-2.75"/>
    <m/>
    <n v="8336.67"/>
    <x v="0"/>
    <s v="Único"/>
  </r>
  <r>
    <x v="0"/>
    <d v="2025-05-02T00:00:00"/>
    <x v="289"/>
    <d v="2025-05-02T00:00:00"/>
    <x v="393"/>
    <x v="11"/>
    <x v="31"/>
    <m/>
    <n v="-918"/>
    <m/>
    <n v="8339.42"/>
    <x v="0"/>
    <s v="Único"/>
  </r>
  <r>
    <x v="0"/>
    <d v="2025-04-02T00:00:00"/>
    <x v="290"/>
    <d v="2025-04-02T00:00:00"/>
    <x v="394"/>
    <x v="2"/>
    <x v="1467"/>
    <m/>
    <n v="-3.8"/>
    <m/>
    <n v="9257.42"/>
    <x v="0"/>
    <s v="Único"/>
  </r>
  <r>
    <x v="0"/>
    <d v="2025-04-02T00:00:00"/>
    <x v="290"/>
    <d v="2025-04-02T00:00:00"/>
    <x v="394"/>
    <x v="18"/>
    <x v="1468"/>
    <m/>
    <n v="-3.6"/>
    <m/>
    <n v="9261.2199999999993"/>
    <x v="0"/>
    <s v="Único"/>
  </r>
  <r>
    <x v="2"/>
    <d v="2025-04-02T00:00:00"/>
    <x v="290"/>
    <d v="2025-04-02T00:00:00"/>
    <x v="394"/>
    <x v="1"/>
    <x v="1469"/>
    <m/>
    <n v="-14.9"/>
    <m/>
    <n v="2362.06"/>
    <x v="0"/>
    <s v="Único"/>
  </r>
  <r>
    <x v="1"/>
    <d v="2025-03-02T00:00:00"/>
    <x v="291"/>
    <d v="2025-03-02T00:00:00"/>
    <x v="395"/>
    <x v="8"/>
    <x v="1470"/>
    <m/>
    <n v="-50.82"/>
    <m/>
    <n v="3165.66"/>
    <x v="0"/>
    <s v="Único"/>
  </r>
  <r>
    <x v="1"/>
    <d v="2025-03-02T00:00:00"/>
    <x v="291"/>
    <d v="2025-03-02T00:00:00"/>
    <x v="395"/>
    <x v="14"/>
    <x v="1471"/>
    <m/>
    <n v="-99.48"/>
    <m/>
    <n v="3216.48"/>
    <x v="0"/>
    <s v="Único"/>
  </r>
  <r>
    <x v="0"/>
    <d v="2025-03-02T00:00:00"/>
    <x v="291"/>
    <d v="2025-02-02T00:00:00"/>
    <x v="396"/>
    <x v="2"/>
    <x v="1472"/>
    <m/>
    <n v="-3.4"/>
    <m/>
    <n v="9264.82"/>
    <x v="0"/>
    <s v="Único"/>
  </r>
  <r>
    <x v="0"/>
    <d v="2025-03-02T00:00:00"/>
    <x v="291"/>
    <d v="2025-02-02T00:00:00"/>
    <x v="396"/>
    <x v="7"/>
    <x v="1473"/>
    <m/>
    <n v="-1"/>
    <m/>
    <n v="9268.2199999999993"/>
    <x v="0"/>
    <s v="Único"/>
  </r>
  <r>
    <x v="0"/>
    <d v="2025-03-02T00:00:00"/>
    <x v="291"/>
    <d v="2025-02-02T00:00:00"/>
    <x v="396"/>
    <x v="2"/>
    <x v="1474"/>
    <m/>
    <n v="-1.99"/>
    <m/>
    <n v="9269.2199999999993"/>
    <x v="0"/>
    <s v="Único"/>
  </r>
  <r>
    <x v="2"/>
    <d v="2025-03-02T00:00:00"/>
    <x v="291"/>
    <d v="2025-02-02T00:00:00"/>
    <x v="396"/>
    <x v="1"/>
    <x v="1475"/>
    <m/>
    <n v="-5.98"/>
    <m/>
    <n v="2376.96"/>
    <x v="0"/>
    <s v="Único"/>
  </r>
  <r>
    <x v="0"/>
    <d v="2025-03-02T00:00:00"/>
    <x v="291"/>
    <d v="2025-01-02T00:00:00"/>
    <x v="397"/>
    <x v="3"/>
    <x v="1476"/>
    <m/>
    <n v="-61.16"/>
    <m/>
    <n v="9276.76"/>
    <x v="0"/>
    <s v="Único"/>
  </r>
  <r>
    <x v="1"/>
    <d v="2025-03-02T00:00:00"/>
    <x v="291"/>
    <d v="2025-01-02T00:00:00"/>
    <x v="397"/>
    <x v="3"/>
    <x v="1477"/>
    <m/>
    <n v="-31.6"/>
    <m/>
    <n v="3315.96"/>
    <x v="0"/>
    <s v="Único"/>
  </r>
  <r>
    <x v="0"/>
    <d v="2025-03-02T00:00:00"/>
    <x v="291"/>
    <d v="2025-01-02T00:00:00"/>
    <x v="397"/>
    <x v="18"/>
    <x v="1478"/>
    <m/>
    <n v="6"/>
    <m/>
    <n v="9271.2099999999991"/>
    <x v="1"/>
    <s v="Único"/>
  </r>
  <r>
    <x v="0"/>
    <d v="2025-03-02T00:00:00"/>
    <x v="291"/>
    <d v="2025-01-02T00:00:00"/>
    <x v="397"/>
    <x v="1"/>
    <x v="1479"/>
    <m/>
    <n v="-11.55"/>
    <m/>
    <n v="9265.2099999999991"/>
    <x v="0"/>
    <s v="Único"/>
  </r>
  <r>
    <x v="2"/>
    <d v="2025-03-02T00:00:00"/>
    <x v="291"/>
    <d v="2025-01-02T00:00:00"/>
    <x v="397"/>
    <x v="1"/>
    <x v="1480"/>
    <m/>
    <n v="-10.5"/>
    <m/>
    <n v="2382.94"/>
    <x v="0"/>
    <s v="Único"/>
  </r>
  <r>
    <x v="2"/>
    <d v="2025-01-31T00:00:00"/>
    <x v="292"/>
    <d v="2025-01-31T00:00:00"/>
    <x v="398"/>
    <x v="1"/>
    <x v="1481"/>
    <m/>
    <n v="-23.5"/>
    <m/>
    <n v="193.11"/>
    <x v="0"/>
    <s v="Único"/>
  </r>
  <r>
    <x v="0"/>
    <d v="2025-01-31T00:00:00"/>
    <x v="292"/>
    <d v="2025-01-31T00:00:00"/>
    <x v="398"/>
    <x v="1"/>
    <x v="1482"/>
    <m/>
    <n v="-18"/>
    <m/>
    <n v="9337.92"/>
    <x v="0"/>
    <s v="Único"/>
  </r>
  <r>
    <x v="1"/>
    <d v="2025-01-31T00:00:00"/>
    <x v="292"/>
    <d v="2025-01-31T00:00:00"/>
    <x v="398"/>
    <x v="15"/>
    <x v="44"/>
    <m/>
    <n v="200"/>
    <m/>
    <n v="3347.56"/>
    <x v="1"/>
    <s v="Único"/>
  </r>
  <r>
    <x v="0"/>
    <d v="2025-01-31T00:00:00"/>
    <x v="292"/>
    <d v="2025-01-31T00:00:00"/>
    <x v="398"/>
    <x v="12"/>
    <x v="1483"/>
    <m/>
    <n v="491.99"/>
    <m/>
    <n v="9355.92"/>
    <x v="1"/>
    <s v="Único"/>
  </r>
  <r>
    <x v="0"/>
    <d v="2025-01-31T00:00:00"/>
    <x v="292"/>
    <d v="2025-01-31T00:00:00"/>
    <x v="398"/>
    <x v="12"/>
    <x v="1484"/>
    <m/>
    <n v="1837.01"/>
    <m/>
    <n v="8863.93"/>
    <x v="1"/>
    <s v="Único"/>
  </r>
  <r>
    <x v="2"/>
    <d v="2025-03-02T00:00:00"/>
    <x v="291"/>
    <d v="2025-01-31T00:00:00"/>
    <x v="398"/>
    <x v="12"/>
    <x v="1485"/>
    <m/>
    <n v="2200.33"/>
    <m/>
    <n v="2393.44"/>
    <x v="1"/>
    <s v="Único"/>
  </r>
  <r>
    <x v="0"/>
    <d v="2025-01-30T00:00:00"/>
    <x v="293"/>
    <d v="2025-01-30T00:00:00"/>
    <x v="399"/>
    <x v="24"/>
    <x v="1486"/>
    <m/>
    <n v="-68.319999999999993"/>
    <m/>
    <n v="7031.53"/>
    <x v="0"/>
    <s v="Único"/>
  </r>
  <r>
    <x v="0"/>
    <d v="2025-01-30T00:00:00"/>
    <x v="293"/>
    <d v="2025-01-30T00:00:00"/>
    <x v="399"/>
    <x v="1"/>
    <x v="1487"/>
    <m/>
    <n v="-4.6100000000000003"/>
    <m/>
    <n v="7026.92"/>
    <x v="0"/>
    <s v="Único"/>
  </r>
  <r>
    <x v="2"/>
    <d v="2025-01-27T00:00:00"/>
    <x v="294"/>
    <d v="2025-01-27T00:00:00"/>
    <x v="400"/>
    <x v="1"/>
    <x v="1488"/>
    <m/>
    <n v="-35.200000000000003"/>
    <m/>
    <n v="216.61"/>
    <x v="0"/>
    <s v="Único"/>
  </r>
  <r>
    <x v="2"/>
    <d v="2025-01-27T00:00:00"/>
    <x v="294"/>
    <d v="2025-01-27T00:00:00"/>
    <x v="400"/>
    <x v="1"/>
    <x v="1489"/>
    <m/>
    <n v="-22.4"/>
    <m/>
    <n v="251.81"/>
    <x v="0"/>
    <s v="Único"/>
  </r>
  <r>
    <x v="2"/>
    <d v="2025-01-27T00:00:00"/>
    <x v="294"/>
    <d v="2025-01-27T00:00:00"/>
    <x v="400"/>
    <x v="10"/>
    <x v="67"/>
    <m/>
    <n v="-300"/>
    <m/>
    <n v="274.20999999999998"/>
    <x v="0"/>
    <s v="Único"/>
  </r>
  <r>
    <x v="1"/>
    <d v="2025-01-27T00:00:00"/>
    <x v="294"/>
    <d v="2025-01-27T00:00:00"/>
    <x v="400"/>
    <x v="8"/>
    <x v="1490"/>
    <m/>
    <n v="-92.23"/>
    <m/>
    <n v="3147.56"/>
    <x v="0"/>
    <s v="Único"/>
  </r>
  <r>
    <x v="0"/>
    <d v="2025-01-27T00:00:00"/>
    <x v="294"/>
    <d v="2025-01-26T00:00:00"/>
    <x v="401"/>
    <x v="1"/>
    <x v="1491"/>
    <m/>
    <n v="-2.1"/>
    <m/>
    <n v="7099.85"/>
    <x v="0"/>
    <s v="Único"/>
  </r>
  <r>
    <x v="0"/>
    <d v="2025-01-27T00:00:00"/>
    <x v="294"/>
    <d v="2025-01-25T00:00:00"/>
    <x v="402"/>
    <x v="3"/>
    <x v="1492"/>
    <m/>
    <n v="-88.3"/>
    <m/>
    <n v="7101.95"/>
    <x v="0"/>
    <s v="Único"/>
  </r>
  <r>
    <x v="1"/>
    <d v="2025-01-27T00:00:00"/>
    <x v="294"/>
    <d v="2025-01-25T00:00:00"/>
    <x v="402"/>
    <x v="3"/>
    <x v="1493"/>
    <m/>
    <n v="-17.32"/>
    <m/>
    <n v="3228.59"/>
    <x v="0"/>
    <s v="Único"/>
  </r>
  <r>
    <x v="1"/>
    <d v="2025-01-27T00:00:00"/>
    <x v="294"/>
    <d v="2025-01-25T00:00:00"/>
    <x v="402"/>
    <x v="1"/>
    <x v="1494"/>
    <m/>
    <n v="11.2"/>
    <m/>
    <n v="3239.79"/>
    <x v="1"/>
    <s v="Único"/>
  </r>
  <r>
    <x v="2"/>
    <d v="2025-01-24T00:00:00"/>
    <x v="295"/>
    <d v="2025-01-24T00:00:00"/>
    <x v="403"/>
    <x v="19"/>
    <x v="1495"/>
    <m/>
    <n v="-1500"/>
    <m/>
    <n v="574.21"/>
    <x v="0"/>
    <s v="Único"/>
  </r>
  <r>
    <x v="1"/>
    <d v="2025-01-24T00:00:00"/>
    <x v="295"/>
    <d v="2025-01-24T00:00:00"/>
    <x v="403"/>
    <x v="19"/>
    <x v="1496"/>
    <m/>
    <n v="1500"/>
    <m/>
    <n v="3245.91"/>
    <x v="1"/>
    <s v="Único"/>
  </r>
  <r>
    <x v="0"/>
    <d v="2025-01-24T00:00:00"/>
    <x v="295"/>
    <d v="2025-01-24T00:00:00"/>
    <x v="403"/>
    <x v="1"/>
    <x v="1497"/>
    <m/>
    <n v="-5.9"/>
    <m/>
    <n v="7190.25"/>
    <x v="0"/>
    <s v="Único"/>
  </r>
  <r>
    <x v="2"/>
    <d v="2025-01-22T00:00:00"/>
    <x v="296"/>
    <d v="2025-01-22T00:00:00"/>
    <x v="404"/>
    <x v="1"/>
    <x v="1498"/>
    <m/>
    <n v="-18.7"/>
    <m/>
    <n v="2074.21"/>
    <x v="0"/>
    <s v="Único"/>
  </r>
  <r>
    <x v="1"/>
    <d v="2025-01-23T00:00:00"/>
    <x v="297"/>
    <d v="2025-01-22T00:00:00"/>
    <x v="404"/>
    <x v="13"/>
    <x v="42"/>
    <m/>
    <n v="-0.62"/>
    <m/>
    <n v="1745.91"/>
    <x v="0"/>
    <s v="Único"/>
  </r>
  <r>
    <x v="1"/>
    <d v="2025-01-22T00:00:00"/>
    <x v="296"/>
    <d v="2025-01-22T00:00:00"/>
    <x v="404"/>
    <x v="5"/>
    <x v="1499"/>
    <m/>
    <n v="-5.6"/>
    <m/>
    <n v="1746.53"/>
    <x v="0"/>
    <s v="Único"/>
  </r>
  <r>
    <x v="1"/>
    <d v="2025-01-22T00:00:00"/>
    <x v="296"/>
    <d v="2025-01-22T00:00:00"/>
    <x v="404"/>
    <x v="5"/>
    <x v="1499"/>
    <m/>
    <n v="-21.8"/>
    <m/>
    <n v="1752.13"/>
    <x v="0"/>
    <s v="Único"/>
  </r>
  <r>
    <x v="1"/>
    <d v="2025-01-22T00:00:00"/>
    <x v="296"/>
    <d v="2025-01-22T00:00:00"/>
    <x v="404"/>
    <x v="5"/>
    <x v="1499"/>
    <m/>
    <n v="-21.8"/>
    <m/>
    <n v="1773.93"/>
    <x v="0"/>
    <s v="Único"/>
  </r>
  <r>
    <x v="1"/>
    <d v="2025-01-22T00:00:00"/>
    <x v="296"/>
    <d v="2025-01-22T00:00:00"/>
    <x v="404"/>
    <x v="5"/>
    <x v="1499"/>
    <m/>
    <n v="-21.8"/>
    <m/>
    <n v="1795.73"/>
    <x v="0"/>
    <s v="Único"/>
  </r>
  <r>
    <x v="1"/>
    <d v="2025-01-22T00:00:00"/>
    <x v="296"/>
    <d v="2025-01-22T00:00:00"/>
    <x v="404"/>
    <x v="3"/>
    <x v="1500"/>
    <m/>
    <n v="-4.5999999999999996"/>
    <m/>
    <n v="1817.53"/>
    <x v="0"/>
    <s v="Único"/>
  </r>
  <r>
    <x v="1"/>
    <d v="2025-01-22T00:00:00"/>
    <x v="296"/>
    <d v="2025-01-22T00:00:00"/>
    <x v="404"/>
    <x v="9"/>
    <x v="1501"/>
    <m/>
    <n v="-20.73"/>
    <m/>
    <n v="1822.13"/>
    <x v="0"/>
    <s v="Único"/>
  </r>
  <r>
    <x v="1"/>
    <d v="2025-01-22T00:00:00"/>
    <x v="296"/>
    <d v="2025-01-22T00:00:00"/>
    <x v="404"/>
    <x v="8"/>
    <x v="1502"/>
    <m/>
    <n v="-126.56"/>
    <m/>
    <n v="1842.86"/>
    <x v="0"/>
    <s v="Único"/>
  </r>
  <r>
    <x v="1"/>
    <d v="2025-01-21T00:00:00"/>
    <x v="298"/>
    <d v="2025-01-21T00:00:00"/>
    <x v="405"/>
    <x v="3"/>
    <x v="1503"/>
    <m/>
    <n v="-5.25"/>
    <m/>
    <n v="1971.82"/>
    <x v="0"/>
    <s v="Único"/>
  </r>
  <r>
    <x v="1"/>
    <d v="2025-01-21T00:00:00"/>
    <x v="298"/>
    <d v="2025-01-21T00:00:00"/>
    <x v="405"/>
    <x v="3"/>
    <x v="1504"/>
    <m/>
    <n v="-2.4"/>
    <m/>
    <n v="1969.42"/>
    <x v="0"/>
    <s v="Único"/>
  </r>
  <r>
    <x v="1"/>
    <d v="2025-01-21T00:00:00"/>
    <x v="298"/>
    <d v="2025-01-21T00:00:00"/>
    <x v="405"/>
    <x v="3"/>
    <x v="1505"/>
    <m/>
    <n v="-6.68"/>
    <m/>
    <n v="1977.07"/>
    <x v="0"/>
    <s v="Único"/>
  </r>
  <r>
    <x v="2"/>
    <d v="2025-01-21T00:00:00"/>
    <x v="298"/>
    <d v="2025-01-21T00:00:00"/>
    <x v="405"/>
    <x v="1"/>
    <x v="1506"/>
    <m/>
    <n v="-12.32"/>
    <m/>
    <n v="2092.91"/>
    <x v="0"/>
    <s v="Único"/>
  </r>
  <r>
    <x v="2"/>
    <d v="2025-01-20T00:00:00"/>
    <x v="299"/>
    <d v="2025-01-20T00:00:00"/>
    <x v="406"/>
    <x v="1"/>
    <x v="1507"/>
    <m/>
    <n v="-74.5"/>
    <m/>
    <n v="2129.0300000000002"/>
    <x v="0"/>
    <s v="Único"/>
  </r>
  <r>
    <x v="2"/>
    <d v="2025-01-20T00:00:00"/>
    <x v="299"/>
    <d v="2025-01-20T00:00:00"/>
    <x v="406"/>
    <x v="1"/>
    <x v="1508"/>
    <m/>
    <n v="-23.8"/>
    <m/>
    <n v="2105.23"/>
    <x v="0"/>
    <s v="Único"/>
  </r>
  <r>
    <x v="0"/>
    <d v="2025-01-20T00:00:00"/>
    <x v="299"/>
    <d v="2025-01-20T00:00:00"/>
    <x v="406"/>
    <x v="3"/>
    <x v="1509"/>
    <m/>
    <n v="-4.0999999999999996"/>
    <m/>
    <n v="7196.15"/>
    <x v="0"/>
    <s v="Único"/>
  </r>
  <r>
    <x v="0"/>
    <d v="2025-01-20T00:00:00"/>
    <x v="299"/>
    <d v="2025-01-20T00:00:00"/>
    <x v="406"/>
    <x v="2"/>
    <x v="1510"/>
    <m/>
    <n v="-14.14"/>
    <m/>
    <n v="7200.25"/>
    <x v="0"/>
    <s v="Único"/>
  </r>
  <r>
    <x v="1"/>
    <d v="2025-01-20T00:00:00"/>
    <x v="299"/>
    <d v="2025-01-19T00:00:00"/>
    <x v="407"/>
    <x v="3"/>
    <x v="1511"/>
    <m/>
    <n v="-6.25"/>
    <m/>
    <n v="1983.75"/>
    <x v="0"/>
    <s v="Único"/>
  </r>
  <r>
    <x v="2"/>
    <d v="2025-01-20T00:00:00"/>
    <x v="299"/>
    <d v="2025-01-19T00:00:00"/>
    <x v="407"/>
    <x v="1"/>
    <x v="1512"/>
    <m/>
    <n v="-8.0500000000000007"/>
    <m/>
    <n v="2203.5300000000002"/>
    <x v="0"/>
    <s v="Único"/>
  </r>
  <r>
    <x v="1"/>
    <d v="2025-01-20T00:00:00"/>
    <x v="299"/>
    <d v="2025-01-19T00:00:00"/>
    <x v="407"/>
    <x v="1"/>
    <x v="1513"/>
    <m/>
    <n v="35"/>
    <m/>
    <n v="1990"/>
    <x v="1"/>
    <s v="Único"/>
  </r>
  <r>
    <x v="2"/>
    <d v="2025-01-20T00:00:00"/>
    <x v="299"/>
    <d v="2025-01-18T00:00:00"/>
    <x v="408"/>
    <x v="2"/>
    <x v="1514"/>
    <m/>
    <n v="-35.979999999999997"/>
    <m/>
    <n v="2214.58"/>
    <x v="0"/>
    <s v="Único"/>
  </r>
  <r>
    <x v="2"/>
    <d v="2025-01-20T00:00:00"/>
    <x v="299"/>
    <d v="2025-01-18T00:00:00"/>
    <x v="408"/>
    <x v="2"/>
    <x v="1514"/>
    <m/>
    <n v="-7.99"/>
    <m/>
    <n v="2250.56"/>
    <x v="0"/>
    <s v="Único"/>
  </r>
  <r>
    <x v="2"/>
    <d v="2025-01-20T00:00:00"/>
    <x v="299"/>
    <d v="2025-01-18T00:00:00"/>
    <x v="408"/>
    <x v="1"/>
    <x v="1515"/>
    <m/>
    <n v="-10"/>
    <m/>
    <n v="2258.5500000000002"/>
    <x v="0"/>
    <s v="Único"/>
  </r>
  <r>
    <x v="2"/>
    <d v="2025-01-20T00:00:00"/>
    <x v="299"/>
    <d v="2025-01-18T00:00:00"/>
    <x v="408"/>
    <x v="1"/>
    <x v="1516"/>
    <m/>
    <n v="-3"/>
    <m/>
    <n v="2211.58"/>
    <x v="0"/>
    <s v="Único"/>
  </r>
  <r>
    <x v="2"/>
    <d v="2025-01-17T00:00:00"/>
    <x v="300"/>
    <d v="2025-01-17T00:00:00"/>
    <x v="409"/>
    <x v="1"/>
    <x v="1517"/>
    <m/>
    <n v="-37.5"/>
    <m/>
    <n v="2275.1"/>
    <x v="0"/>
    <s v="Único"/>
  </r>
  <r>
    <x v="1"/>
    <d v="2025-01-17T00:00:00"/>
    <x v="300"/>
    <d v="2025-01-17T00:00:00"/>
    <x v="409"/>
    <x v="3"/>
    <x v="1518"/>
    <m/>
    <n v="-105.94"/>
    <m/>
    <n v="1974.18"/>
    <x v="0"/>
    <s v="Único"/>
  </r>
  <r>
    <x v="2"/>
    <d v="2025-01-17T00:00:00"/>
    <x v="300"/>
    <d v="2025-01-17T00:00:00"/>
    <x v="409"/>
    <x v="2"/>
    <x v="1519"/>
    <m/>
    <n v="-6.55"/>
    <m/>
    <n v="2268.5500000000002"/>
    <x v="0"/>
    <s v="Único"/>
  </r>
  <r>
    <x v="1"/>
    <d v="2025-01-17T00:00:00"/>
    <x v="300"/>
    <d v="2025-01-17T00:00:00"/>
    <x v="409"/>
    <x v="3"/>
    <x v="1520"/>
    <m/>
    <n v="-19.18"/>
    <m/>
    <n v="1955"/>
    <x v="0"/>
    <s v="Único"/>
  </r>
  <r>
    <x v="0"/>
    <d v="2025-01-17T00:00:00"/>
    <x v="300"/>
    <d v="2025-01-17T00:00:00"/>
    <x v="409"/>
    <x v="18"/>
    <x v="1521"/>
    <m/>
    <n v="-1.8"/>
    <m/>
    <n v="7222.99"/>
    <x v="0"/>
    <s v="Único"/>
  </r>
  <r>
    <x v="0"/>
    <d v="2025-01-17T00:00:00"/>
    <x v="300"/>
    <d v="2025-01-17T00:00:00"/>
    <x v="409"/>
    <x v="21"/>
    <x v="1522"/>
    <m/>
    <n v="66.459999999999994"/>
    <m/>
    <n v="7224.79"/>
    <x v="1"/>
    <s v="Único"/>
  </r>
  <r>
    <x v="0"/>
    <d v="2025-01-17T00:00:00"/>
    <x v="300"/>
    <d v="2025-01-17T00:00:00"/>
    <x v="409"/>
    <x v="1"/>
    <x v="1521"/>
    <m/>
    <n v="-8.6"/>
    <m/>
    <n v="7214.39"/>
    <x v="0"/>
    <s v="Único"/>
  </r>
  <r>
    <x v="1"/>
    <d v="2025-01-16T00:00:00"/>
    <x v="301"/>
    <d v="2025-01-16T00:00:00"/>
    <x v="410"/>
    <x v="9"/>
    <x v="1523"/>
    <m/>
    <n v="-2.99"/>
    <m/>
    <n v="2080.12"/>
    <x v="0"/>
    <s v="Único"/>
  </r>
  <r>
    <x v="1"/>
    <d v="2025-01-16T00:00:00"/>
    <x v="301"/>
    <d v="2025-01-16T00:00:00"/>
    <x v="410"/>
    <x v="9"/>
    <x v="1523"/>
    <m/>
    <n v="-16.989999999999998"/>
    <m/>
    <n v="2083.11"/>
    <x v="0"/>
    <s v="Único"/>
  </r>
  <r>
    <x v="2"/>
    <d v="2025-01-15T00:00:00"/>
    <x v="302"/>
    <d v="2025-01-15T00:00:00"/>
    <x v="411"/>
    <x v="1"/>
    <x v="1524"/>
    <m/>
    <n v="-11"/>
    <m/>
    <n v="2312.6"/>
    <x v="0"/>
    <s v="Único"/>
  </r>
  <r>
    <x v="0"/>
    <d v="2025-01-14T00:00:00"/>
    <x v="303"/>
    <d v="2025-01-14T00:00:00"/>
    <x v="412"/>
    <x v="18"/>
    <x v="1525"/>
    <m/>
    <n v="-3.4"/>
    <m/>
    <n v="7158.33"/>
    <x v="0"/>
    <s v="Único"/>
  </r>
  <r>
    <x v="2"/>
    <d v="2025-01-14T00:00:00"/>
    <x v="303"/>
    <d v="2025-01-13T00:00:00"/>
    <x v="413"/>
    <x v="13"/>
    <x v="42"/>
    <m/>
    <n v="-0.7"/>
    <m/>
    <n v="2323.6"/>
    <x v="0"/>
    <s v="Único"/>
  </r>
  <r>
    <x v="2"/>
    <d v="2025-01-13T00:00:00"/>
    <x v="304"/>
    <d v="2025-01-13T00:00:00"/>
    <x v="413"/>
    <x v="2"/>
    <x v="1526"/>
    <m/>
    <n v="-23.36"/>
    <m/>
    <n v="2324.3000000000002"/>
    <x v="0"/>
    <s v="Único"/>
  </r>
  <r>
    <x v="0"/>
    <d v="2025-01-13T00:00:00"/>
    <x v="304"/>
    <d v="2025-01-13T00:00:00"/>
    <x v="413"/>
    <x v="2"/>
    <x v="1527"/>
    <m/>
    <n v="-4.5"/>
    <m/>
    <n v="7161.73"/>
    <x v="0"/>
    <s v="Único"/>
  </r>
  <r>
    <x v="0"/>
    <d v="2025-01-13T00:00:00"/>
    <x v="304"/>
    <d v="2025-01-13T00:00:00"/>
    <x v="413"/>
    <x v="2"/>
    <x v="1528"/>
    <m/>
    <n v="-13"/>
    <m/>
    <n v="7166.23"/>
    <x v="0"/>
    <s v="Único"/>
  </r>
  <r>
    <x v="2"/>
    <d v="2025-01-13T00:00:00"/>
    <x v="304"/>
    <d v="2025-12-01T00:00:00"/>
    <x v="414"/>
    <x v="1"/>
    <x v="1529"/>
    <m/>
    <n v="-26.5"/>
    <m/>
    <n v="2347.66"/>
    <x v="0"/>
    <s v="Único"/>
  </r>
  <r>
    <x v="2"/>
    <d v="2025-01-13T00:00:00"/>
    <x v="304"/>
    <d v="2025-11-01T00:00:00"/>
    <x v="415"/>
    <x v="1"/>
    <x v="1530"/>
    <m/>
    <n v="-30.98"/>
    <m/>
    <n v="2388.46"/>
    <x v="0"/>
    <s v="Único"/>
  </r>
  <r>
    <x v="1"/>
    <d v="2025-01-13T00:00:00"/>
    <x v="304"/>
    <d v="2025-11-01T00:00:00"/>
    <x v="415"/>
    <x v="3"/>
    <x v="1531"/>
    <m/>
    <n v="-16.920000000000002"/>
    <m/>
    <n v="2100.1"/>
    <x v="0"/>
    <s v="Único"/>
  </r>
  <r>
    <x v="0"/>
    <d v="2025-01-13T00:00:00"/>
    <x v="304"/>
    <d v="2025-11-01T00:00:00"/>
    <x v="415"/>
    <x v="2"/>
    <x v="1532"/>
    <m/>
    <n v="-19.989999999999998"/>
    <m/>
    <n v="7179.23"/>
    <x v="0"/>
    <s v="Único"/>
  </r>
  <r>
    <x v="0"/>
    <d v="2025-01-13T00:00:00"/>
    <x v="304"/>
    <d v="2025-11-01T00:00:00"/>
    <x v="415"/>
    <x v="2"/>
    <x v="1533"/>
    <m/>
    <n v="-24.99"/>
    <m/>
    <n v="7202.12"/>
    <x v="0"/>
    <s v="Único"/>
  </r>
  <r>
    <x v="2"/>
    <d v="2025-01-13T00:00:00"/>
    <x v="304"/>
    <d v="2025-11-01T00:00:00"/>
    <x v="415"/>
    <x v="1"/>
    <x v="1534"/>
    <m/>
    <n v="-14.3"/>
    <m/>
    <n v="2374.16"/>
    <x v="0"/>
    <s v="Único"/>
  </r>
  <r>
    <x v="2"/>
    <d v="2025-01-13T00:00:00"/>
    <x v="304"/>
    <d v="2025-11-01T00:00:00"/>
    <x v="415"/>
    <x v="1"/>
    <x v="1535"/>
    <m/>
    <n v="-10.78"/>
    <m/>
    <n v="2419.44"/>
    <x v="0"/>
    <s v="Único"/>
  </r>
  <r>
    <x v="0"/>
    <d v="2025-01-13T00:00:00"/>
    <x v="304"/>
    <d v="2025-11-01T00:00:00"/>
    <x v="415"/>
    <x v="1"/>
    <x v="1536"/>
    <m/>
    <n v="-6.98"/>
    <m/>
    <n v="7227.11"/>
    <x v="0"/>
    <s v="Único"/>
  </r>
  <r>
    <x v="0"/>
    <d v="2025-01-13T00:00:00"/>
    <x v="304"/>
    <d v="2025-11-01T00:00:00"/>
    <x v="415"/>
    <x v="1"/>
    <x v="1537"/>
    <m/>
    <n v="-2.9"/>
    <m/>
    <n v="7199.22"/>
    <x v="0"/>
    <s v="Único"/>
  </r>
  <r>
    <x v="2"/>
    <d v="2025-10-01T00:00:00"/>
    <x v="305"/>
    <d v="2025-10-01T00:00:00"/>
    <x v="416"/>
    <x v="1"/>
    <x v="1538"/>
    <m/>
    <n v="-37.9"/>
    <m/>
    <n v="2436.3200000000002"/>
    <x v="0"/>
    <s v="Único"/>
  </r>
  <r>
    <x v="2"/>
    <d v="2025-10-01T00:00:00"/>
    <x v="305"/>
    <d v="2025-10-01T00:00:00"/>
    <x v="416"/>
    <x v="18"/>
    <x v="1539"/>
    <m/>
    <n v="-3.35"/>
    <m/>
    <n v="2474.2199999999998"/>
    <x v="0"/>
    <s v="Único"/>
  </r>
  <r>
    <x v="1"/>
    <d v="2025-10-01T00:00:00"/>
    <x v="305"/>
    <d v="2025-10-01T00:00:00"/>
    <x v="416"/>
    <x v="3"/>
    <x v="1540"/>
    <m/>
    <n v="-24.28"/>
    <m/>
    <n v="2197.69"/>
    <x v="0"/>
    <s v="Único"/>
  </r>
  <r>
    <x v="1"/>
    <d v="2025-10-01T00:00:00"/>
    <x v="305"/>
    <d v="2025-10-01T00:00:00"/>
    <x v="416"/>
    <x v="3"/>
    <x v="1541"/>
    <m/>
    <n v="-80.67"/>
    <m/>
    <n v="2117.02"/>
    <x v="0"/>
    <s v="Único"/>
  </r>
  <r>
    <x v="2"/>
    <d v="2025-10-01T00:00:00"/>
    <x v="305"/>
    <d v="2025-10-01T00:00:00"/>
    <x v="416"/>
    <x v="1"/>
    <x v="1542"/>
    <m/>
    <n v="-6.1"/>
    <m/>
    <n v="2430.2199999999998"/>
    <x v="0"/>
    <s v="Único"/>
  </r>
  <r>
    <x v="0"/>
    <d v="2025-10-01T00:00:00"/>
    <x v="305"/>
    <d v="2025-10-01T00:00:00"/>
    <x v="416"/>
    <x v="1"/>
    <x v="1543"/>
    <m/>
    <n v="-1.51"/>
    <m/>
    <n v="7234.09"/>
    <x v="0"/>
    <s v="Único"/>
  </r>
  <r>
    <x v="2"/>
    <d v="2025-09-01T00:00:00"/>
    <x v="306"/>
    <d v="2025-09-01T00:00:00"/>
    <x v="417"/>
    <x v="1"/>
    <x v="1544"/>
    <m/>
    <n v="-43.83"/>
    <m/>
    <n v="2477.5700000000002"/>
    <x v="0"/>
    <s v="Único"/>
  </r>
  <r>
    <x v="2"/>
    <d v="2025-09-01T00:00:00"/>
    <x v="306"/>
    <d v="2025-09-01T00:00:00"/>
    <x v="417"/>
    <x v="7"/>
    <x v="1545"/>
    <m/>
    <n v="-19.48"/>
    <m/>
    <n v="2521.4"/>
    <x v="0"/>
    <s v="Único"/>
  </r>
  <r>
    <x v="2"/>
    <d v="2025-09-01T00:00:00"/>
    <x v="306"/>
    <d v="2025-09-01T00:00:00"/>
    <x v="417"/>
    <x v="1"/>
    <x v="1546"/>
    <m/>
    <n v="-3.2"/>
    <m/>
    <n v="2540.88"/>
    <x v="0"/>
    <s v="Único"/>
  </r>
  <r>
    <x v="2"/>
    <d v="2025-08-01T00:00:00"/>
    <x v="307"/>
    <d v="2025-08-01T00:00:00"/>
    <x v="418"/>
    <x v="1"/>
    <x v="1547"/>
    <m/>
    <n v="-18"/>
    <m/>
    <n v="2544.08"/>
    <x v="0"/>
    <s v="Único"/>
  </r>
  <r>
    <x v="1"/>
    <d v="2025-08-01T00:00:00"/>
    <x v="307"/>
    <d v="2025-08-01T00:00:00"/>
    <x v="418"/>
    <x v="3"/>
    <x v="1548"/>
    <m/>
    <n v="-1.72"/>
    <m/>
    <n v="2221.9699999999998"/>
    <x v="0"/>
    <s v="Único"/>
  </r>
  <r>
    <x v="2"/>
    <d v="2025-08-01T00:00:00"/>
    <x v="307"/>
    <d v="2025-08-01T00:00:00"/>
    <x v="418"/>
    <x v="18"/>
    <x v="1549"/>
    <m/>
    <n v="-8.65"/>
    <m/>
    <n v="2562.08"/>
    <x v="0"/>
    <s v="Único"/>
  </r>
  <r>
    <x v="2"/>
    <d v="2025-07-01T00:00:00"/>
    <x v="308"/>
    <d v="2025-07-01T00:00:00"/>
    <x v="419"/>
    <x v="1"/>
    <x v="1550"/>
    <m/>
    <n v="-35"/>
    <m/>
    <n v="2578.33"/>
    <x v="0"/>
    <s v="Único"/>
  </r>
  <r>
    <x v="2"/>
    <d v="2025-07-01T00:00:00"/>
    <x v="308"/>
    <d v="2025-07-01T00:00:00"/>
    <x v="419"/>
    <x v="18"/>
    <x v="1551"/>
    <m/>
    <n v="-8.4"/>
    <m/>
    <n v="2613.33"/>
    <x v="0"/>
    <s v="Único"/>
  </r>
  <r>
    <x v="2"/>
    <d v="2025-07-01T00:00:00"/>
    <x v="308"/>
    <d v="2025-07-01T00:00:00"/>
    <x v="419"/>
    <x v="18"/>
    <x v="1552"/>
    <m/>
    <n v="-1.8"/>
    <m/>
    <n v="2621.73"/>
    <x v="0"/>
    <s v="Único"/>
  </r>
  <r>
    <x v="1"/>
    <d v="2025-07-01T00:00:00"/>
    <x v="308"/>
    <d v="2025-07-01T00:00:00"/>
    <x v="419"/>
    <x v="8"/>
    <x v="1553"/>
    <m/>
    <n v="-46.2"/>
    <m/>
    <n v="2223.69"/>
    <x v="0"/>
    <s v="Único"/>
  </r>
  <r>
    <x v="0"/>
    <d v="2025-07-01T00:00:00"/>
    <x v="308"/>
    <d v="2025-07-01T00:00:00"/>
    <x v="419"/>
    <x v="2"/>
    <x v="1554"/>
    <m/>
    <n v="-7"/>
    <m/>
    <n v="7235.6"/>
    <x v="0"/>
    <s v="Único"/>
  </r>
  <r>
    <x v="2"/>
    <d v="2025-07-01T00:00:00"/>
    <x v="308"/>
    <d v="2025-07-01T00:00:00"/>
    <x v="419"/>
    <x v="1"/>
    <x v="1555"/>
    <m/>
    <n v="-11.7"/>
    <m/>
    <n v="2623.53"/>
    <x v="0"/>
    <s v="Único"/>
  </r>
  <r>
    <x v="2"/>
    <d v="2025-07-01T00:00:00"/>
    <x v="308"/>
    <d v="2025-07-01T00:00:00"/>
    <x v="419"/>
    <x v="1"/>
    <x v="1556"/>
    <m/>
    <n v="-7.6"/>
    <m/>
    <n v="2570.73"/>
    <x v="0"/>
    <s v="Único"/>
  </r>
  <r>
    <x v="0"/>
    <d v="2025-07-01T00:00:00"/>
    <x v="308"/>
    <d v="2025-07-01T00:00:00"/>
    <x v="419"/>
    <x v="1"/>
    <x v="1557"/>
    <m/>
    <n v="-6"/>
    <m/>
    <n v="7242.6"/>
    <x v="0"/>
    <s v="Único"/>
  </r>
  <r>
    <x v="2"/>
    <d v="2025-07-01T00:00:00"/>
    <x v="308"/>
    <d v="2025-06-01T00:00:00"/>
    <x v="420"/>
    <x v="1"/>
    <x v="1558"/>
    <m/>
    <n v="-28.2"/>
    <m/>
    <n v="2652.33"/>
    <x v="0"/>
    <s v="Único"/>
  </r>
  <r>
    <x v="2"/>
    <d v="2025-07-01T00:00:00"/>
    <x v="308"/>
    <d v="2025-06-01T00:00:00"/>
    <x v="420"/>
    <x v="1"/>
    <x v="1559"/>
    <m/>
    <n v="-17.100000000000001"/>
    <m/>
    <n v="2635.23"/>
    <x v="0"/>
    <s v="Único"/>
  </r>
  <r>
    <x v="1"/>
    <d v="2025-07-01T00:00:00"/>
    <x v="308"/>
    <d v="2025-06-01T00:00:00"/>
    <x v="420"/>
    <x v="5"/>
    <x v="1560"/>
    <m/>
    <n v="-21.8"/>
    <m/>
    <n v="2269.89"/>
    <x v="0"/>
    <s v="Único"/>
  </r>
  <r>
    <x v="2"/>
    <d v="2025-07-01T00:00:00"/>
    <x v="308"/>
    <d v="2025-05-01T00:00:00"/>
    <x v="421"/>
    <x v="2"/>
    <x v="1561"/>
    <m/>
    <n v="-8.56"/>
    <m/>
    <n v="2680.53"/>
    <x v="0"/>
    <s v="Único"/>
  </r>
  <r>
    <x v="2"/>
    <d v="2025-07-01T00:00:00"/>
    <x v="308"/>
    <d v="2025-04-01T00:00:00"/>
    <x v="422"/>
    <x v="1"/>
    <x v="1562"/>
    <m/>
    <n v="-45.6"/>
    <m/>
    <n v="2689.09"/>
    <x v="0"/>
    <s v="Único"/>
  </r>
  <r>
    <x v="1"/>
    <d v="2025-07-01T00:00:00"/>
    <x v="308"/>
    <d v="2025-04-01T00:00:00"/>
    <x v="422"/>
    <x v="3"/>
    <x v="1563"/>
    <m/>
    <n v="-9.0500000000000007"/>
    <m/>
    <n v="2291.69"/>
    <x v="0"/>
    <s v="Único"/>
  </r>
  <r>
    <x v="2"/>
    <d v="2025-03-01T00:00:00"/>
    <x v="309"/>
    <d v="2025-03-01T00:00:00"/>
    <x v="423"/>
    <x v="1"/>
    <x v="1564"/>
    <m/>
    <n v="-18.809999999999999"/>
    <m/>
    <n v="2740.64"/>
    <x v="0"/>
    <s v="Único"/>
  </r>
  <r>
    <x v="2"/>
    <d v="2025-03-01T00:00:00"/>
    <x v="309"/>
    <d v="2025-03-01T00:00:00"/>
    <x v="423"/>
    <x v="18"/>
    <x v="1565"/>
    <m/>
    <n v="-5.8"/>
    <m/>
    <n v="2759.45"/>
    <x v="0"/>
    <s v="Único"/>
  </r>
  <r>
    <x v="1"/>
    <d v="2025-03-01T00:00:00"/>
    <x v="309"/>
    <d v="2025-03-01T00:00:00"/>
    <x v="423"/>
    <x v="3"/>
    <x v="1566"/>
    <m/>
    <n v="-33.130000000000003"/>
    <m/>
    <n v="2317.4299999999998"/>
    <x v="0"/>
    <s v="Único"/>
  </r>
  <r>
    <x v="0"/>
    <d v="2025-03-01T00:00:00"/>
    <x v="309"/>
    <d v="2025-03-01T00:00:00"/>
    <x v="423"/>
    <x v="2"/>
    <x v="1567"/>
    <m/>
    <n v="-16.899999999999999"/>
    <m/>
    <n v="7250.7"/>
    <x v="0"/>
    <s v="Único"/>
  </r>
  <r>
    <x v="0"/>
    <d v="2025-03-01T00:00:00"/>
    <x v="309"/>
    <d v="2025-03-01T00:00:00"/>
    <x v="423"/>
    <x v="2"/>
    <x v="1568"/>
    <m/>
    <n v="-6"/>
    <m/>
    <n v="7267.6"/>
    <x v="0"/>
    <s v="Único"/>
  </r>
  <r>
    <x v="0"/>
    <d v="2025-03-01T00:00:00"/>
    <x v="309"/>
    <d v="2025-03-01T00:00:00"/>
    <x v="423"/>
    <x v="2"/>
    <x v="1569"/>
    <m/>
    <n v="-12"/>
    <m/>
    <n v="7273.6"/>
    <x v="0"/>
    <s v="Único"/>
  </r>
  <r>
    <x v="1"/>
    <d v="2025-03-01T00:00:00"/>
    <x v="309"/>
    <d v="2025-03-01T00:00:00"/>
    <x v="423"/>
    <x v="3"/>
    <x v="1570"/>
    <m/>
    <n v="-16.690000000000001"/>
    <m/>
    <n v="2300.7399999999998"/>
    <x v="0"/>
    <s v="Único"/>
  </r>
  <r>
    <x v="2"/>
    <d v="2025-03-01T00:00:00"/>
    <x v="309"/>
    <d v="2025-03-01T00:00:00"/>
    <x v="423"/>
    <x v="1"/>
    <x v="1571"/>
    <m/>
    <n v="-5.95"/>
    <m/>
    <n v="2734.69"/>
    <x v="0"/>
    <s v="Único"/>
  </r>
  <r>
    <x v="0"/>
    <d v="2025-03-01T00:00:00"/>
    <x v="309"/>
    <d v="2025-03-01T00:00:00"/>
    <x v="423"/>
    <x v="1"/>
    <x v="1572"/>
    <m/>
    <n v="-2.1"/>
    <m/>
    <n v="7248.6"/>
    <x v="0"/>
    <s v="Único"/>
  </r>
  <r>
    <x v="1"/>
    <d v="2025-02-01T00:00:00"/>
    <x v="310"/>
    <d v="2025-02-01T00:00:00"/>
    <x v="424"/>
    <x v="1"/>
    <x v="21"/>
    <m/>
    <n v="-104"/>
    <m/>
    <n v="2254.86"/>
    <x v="0"/>
    <s v="Único"/>
  </r>
  <r>
    <x v="2"/>
    <d v="2025-02-01T00:00:00"/>
    <x v="310"/>
    <d v="2025-02-01T00:00:00"/>
    <x v="424"/>
    <x v="1"/>
    <x v="1573"/>
    <m/>
    <n v="-39.85"/>
    <m/>
    <n v="2800.06"/>
    <x v="0"/>
    <s v="Único"/>
  </r>
  <r>
    <x v="1"/>
    <d v="2025-02-01T00:00:00"/>
    <x v="310"/>
    <d v="2025-02-01T00:00:00"/>
    <x v="424"/>
    <x v="19"/>
    <x v="1574"/>
    <m/>
    <n v="300"/>
    <m/>
    <n v="2455.38"/>
    <x v="1"/>
    <s v="Único"/>
  </r>
  <r>
    <x v="2"/>
    <d v="2025-02-01T00:00:00"/>
    <x v="310"/>
    <d v="2025-02-01T00:00:00"/>
    <x v="424"/>
    <x v="12"/>
    <x v="1575"/>
    <m/>
    <n v="2200.0300000000002"/>
    <m/>
    <n v="2850.91"/>
    <x v="1"/>
    <s v="Único"/>
  </r>
  <r>
    <x v="2"/>
    <d v="2025-02-01T00:00:00"/>
    <x v="310"/>
    <d v="2025-02-01T00:00:00"/>
    <x v="424"/>
    <x v="2"/>
    <x v="1576"/>
    <m/>
    <n v="-13.9"/>
    <m/>
    <n v="2765.25"/>
    <x v="0"/>
    <s v="Único"/>
  </r>
  <r>
    <x v="2"/>
    <d v="2025-02-01T00:00:00"/>
    <x v="310"/>
    <d v="2025-02-01T00:00:00"/>
    <x v="424"/>
    <x v="6"/>
    <x v="1577"/>
    <m/>
    <n v="-9.7200000000000006"/>
    <m/>
    <n v="2779.15"/>
    <x v="0"/>
    <s v="Único"/>
  </r>
  <r>
    <x v="2"/>
    <d v="2025-02-01T00:00:00"/>
    <x v="310"/>
    <d v="2025-02-01T00:00:00"/>
    <x v="424"/>
    <x v="2"/>
    <x v="1578"/>
    <m/>
    <n v="-1.49"/>
    <m/>
    <n v="2798.57"/>
    <x v="0"/>
    <s v="Único"/>
  </r>
  <r>
    <x v="1"/>
    <d v="2025-02-01T00:00:00"/>
    <x v="310"/>
    <d v="2025-02-01T00:00:00"/>
    <x v="424"/>
    <x v="14"/>
    <x v="1579"/>
    <m/>
    <n v="-99.48"/>
    <m/>
    <n v="2155.38"/>
    <x v="0"/>
    <s v="Único"/>
  </r>
  <r>
    <x v="0"/>
    <d v="2025-02-01T00:00:00"/>
    <x v="310"/>
    <d v="2025-02-01T00:00:00"/>
    <x v="424"/>
    <x v="2"/>
    <x v="1580"/>
    <m/>
    <n v="-35.979999999999997"/>
    <m/>
    <n v="7285.6"/>
    <x v="0"/>
    <s v="Único"/>
  </r>
  <r>
    <x v="1"/>
    <d v="2025-02-01T00:00:00"/>
    <x v="310"/>
    <d v="2025-02-01T00:00:00"/>
    <x v="424"/>
    <x v="3"/>
    <x v="1581"/>
    <m/>
    <n v="-104.82"/>
    <m/>
    <n v="2350.56"/>
    <x v="0"/>
    <s v="Único"/>
  </r>
  <r>
    <x v="0"/>
    <d v="2025-02-01T00:00:00"/>
    <x v="310"/>
    <d v="2025-02-01T00:00:00"/>
    <x v="424"/>
    <x v="19"/>
    <x v="1582"/>
    <m/>
    <n v="-300"/>
    <m/>
    <n v="7321.58"/>
    <x v="0"/>
    <s v="Único"/>
  </r>
  <r>
    <x v="2"/>
    <d v="2025-02-01T00:00:00"/>
    <x v="310"/>
    <d v="2025-01-01T00:00:00"/>
    <x v="424"/>
    <x v="1"/>
    <x v="1583"/>
    <m/>
    <n v="-11"/>
    <m/>
    <n v="2839.91"/>
    <x v="0"/>
    <s v="Único"/>
  </r>
  <r>
    <x v="2"/>
    <d v="2025-02-01T00:00:00"/>
    <x v="310"/>
    <d v="2025-02-01T00:00:00"/>
    <x v="424"/>
    <x v="1"/>
    <x v="1584"/>
    <m/>
    <n v="-9.6999999999999993"/>
    <m/>
    <n v="2788.87"/>
    <x v="0"/>
    <s v="Único"/>
  </r>
  <r>
    <x v="1"/>
    <d v="2024-12-31T00:00:00"/>
    <x v="311"/>
    <d v="2024-12-31T00:00:00"/>
    <x v="425"/>
    <x v="1"/>
    <x v="1585"/>
    <m/>
    <n v="-30"/>
    <m/>
    <n v="2374.0500000000002"/>
    <x v="0"/>
    <s v="Único"/>
  </r>
  <r>
    <x v="2"/>
    <d v="2024-12-31T00:00:00"/>
    <x v="311"/>
    <d v="2024-12-31T00:00:00"/>
    <x v="425"/>
    <x v="10"/>
    <x v="41"/>
    <m/>
    <n v="-400"/>
    <m/>
    <n v="650.88"/>
    <x v="0"/>
    <s v="Único"/>
  </r>
  <r>
    <x v="1"/>
    <d v="2024-12-31T00:00:00"/>
    <x v="311"/>
    <d v="2024-12-31T00:00:00"/>
    <x v="425"/>
    <x v="3"/>
    <x v="1586"/>
    <m/>
    <n v="-24.91"/>
    <m/>
    <n v="2358.86"/>
    <x v="0"/>
    <s v="Único"/>
  </r>
  <r>
    <x v="1"/>
    <d v="2024-12-31T00:00:00"/>
    <x v="311"/>
    <d v="2024-12-31T00:00:00"/>
    <x v="425"/>
    <x v="15"/>
    <x v="44"/>
    <m/>
    <n v="200"/>
    <m/>
    <n v="2411.5700000000002"/>
    <x v="1"/>
    <s v="Único"/>
  </r>
  <r>
    <x v="0"/>
    <d v="2024-12-31T00:00:00"/>
    <x v="311"/>
    <d v="2024-12-31T00:00:00"/>
    <x v="425"/>
    <x v="24"/>
    <x v="1587"/>
    <m/>
    <n v="-68.319999999999993"/>
    <m/>
    <n v="7622.98"/>
    <x v="0"/>
    <s v="Único"/>
  </r>
  <r>
    <x v="0"/>
    <d v="2024-12-31T00:00:00"/>
    <x v="311"/>
    <d v="2024-12-31T00:00:00"/>
    <x v="425"/>
    <x v="24"/>
    <x v="1588"/>
    <m/>
    <n v="-42.79"/>
    <m/>
    <n v="7691.3"/>
    <x v="0"/>
    <s v="Único"/>
  </r>
  <r>
    <x v="1"/>
    <d v="2024-12-31T00:00:00"/>
    <x v="311"/>
    <d v="2024-12-31T00:00:00"/>
    <x v="425"/>
    <x v="3"/>
    <x v="1589"/>
    <m/>
    <n v="-7.52"/>
    <m/>
    <n v="2404.0500000000002"/>
    <x v="0"/>
    <s v="Único"/>
  </r>
  <r>
    <x v="1"/>
    <d v="2024-12-31T00:00:00"/>
    <x v="311"/>
    <d v="2024-12-31T00:00:00"/>
    <x v="425"/>
    <x v="6"/>
    <x v="1590"/>
    <m/>
    <n v="9.7200000000000006"/>
    <m/>
    <n v="2383.77"/>
    <x v="1"/>
    <s v="Único"/>
  </r>
  <r>
    <x v="0"/>
    <d v="2024-12-31T00:00:00"/>
    <x v="311"/>
    <d v="2024-12-31T00:00:00"/>
    <x v="425"/>
    <x v="1"/>
    <x v="1591"/>
    <m/>
    <n v="-1.4"/>
    <m/>
    <n v="7621.58"/>
    <x v="0"/>
    <s v="Único"/>
  </r>
  <r>
    <x v="2"/>
    <d v="2024-12-30T00:00:00"/>
    <x v="312"/>
    <d v="2024-12-30T00:00:00"/>
    <x v="426"/>
    <x v="1"/>
    <x v="1592"/>
    <m/>
    <n v="-19.48"/>
    <m/>
    <n v="1050.8800000000001"/>
    <x v="0"/>
    <s v="Único"/>
  </r>
  <r>
    <x v="2"/>
    <d v="2024-12-30T00:00:00"/>
    <x v="312"/>
    <d v="2024-12-30T00:00:00"/>
    <x v="426"/>
    <x v="6"/>
    <x v="1593"/>
    <m/>
    <n v="-82"/>
    <m/>
    <n v="1070.3599999999999"/>
    <x v="0"/>
    <s v="Único"/>
  </r>
  <r>
    <x v="1"/>
    <d v="2024-12-30T00:00:00"/>
    <x v="312"/>
    <d v="2024-12-30T00:00:00"/>
    <x v="426"/>
    <x v="3"/>
    <x v="1594"/>
    <m/>
    <n v="-1.94"/>
    <m/>
    <n v="2211.5700000000002"/>
    <x v="0"/>
    <s v="Único"/>
  </r>
  <r>
    <x v="1"/>
    <d v="2024-12-30T00:00:00"/>
    <x v="312"/>
    <d v="2024-12-30T00:00:00"/>
    <x v="426"/>
    <x v="5"/>
    <x v="1595"/>
    <m/>
    <n v="-21.8"/>
    <m/>
    <n v="2241.8000000000002"/>
    <x v="0"/>
    <s v="Único"/>
  </r>
  <r>
    <x v="0"/>
    <d v="2024-12-30T00:00:00"/>
    <x v="312"/>
    <d v="2024-12-30T00:00:00"/>
    <x v="426"/>
    <x v="11"/>
    <x v="113"/>
    <m/>
    <n v="-918"/>
    <m/>
    <n v="7742.11"/>
    <x v="0"/>
    <s v="Único"/>
  </r>
  <r>
    <x v="0"/>
    <d v="2024-12-30T00:00:00"/>
    <x v="312"/>
    <d v="2024-12-29T00:00:00"/>
    <x v="426"/>
    <x v="18"/>
    <x v="1596"/>
    <m/>
    <n v="-1.9"/>
    <m/>
    <n v="8660.11"/>
    <x v="0"/>
    <s v="Único"/>
  </r>
  <r>
    <x v="1"/>
    <d v="2024-12-30T00:00:00"/>
    <x v="312"/>
    <d v="2024-12-30T00:00:00"/>
    <x v="426"/>
    <x v="3"/>
    <x v="1597"/>
    <m/>
    <n v="-28.29"/>
    <m/>
    <n v="2213.5100000000002"/>
    <x v="0"/>
    <s v="Único"/>
  </r>
  <r>
    <x v="1"/>
    <d v="2024-12-30T00:00:00"/>
    <x v="312"/>
    <d v="2024-12-28T00:00:00"/>
    <x v="426"/>
    <x v="3"/>
    <x v="1598"/>
    <m/>
    <n v="-15.37"/>
    <m/>
    <n v="2263.6"/>
    <x v="0"/>
    <s v="Único"/>
  </r>
  <r>
    <x v="0"/>
    <d v="2024-12-30T00:00:00"/>
    <x v="312"/>
    <d v="2024-12-30T00:00:00"/>
    <x v="426"/>
    <x v="1"/>
    <x v="1599"/>
    <m/>
    <n v="-8.02"/>
    <m/>
    <n v="7734.09"/>
    <x v="0"/>
    <s v="Único"/>
  </r>
  <r>
    <x v="2"/>
    <d v="2024-12-30T00:00:00"/>
    <x v="312"/>
    <d v="2024-12-30T00:00:00"/>
    <x v="426"/>
    <x v="1"/>
    <x v="1600"/>
    <m/>
    <n v="-2.66"/>
    <m/>
    <n v="1152.3599999999999"/>
    <x v="0"/>
    <s v="Único"/>
  </r>
  <r>
    <x v="2"/>
    <d v="2024-12-30T00:00:00"/>
    <x v="312"/>
    <d v="2024-12-29T00:00:00"/>
    <x v="427"/>
    <x v="1"/>
    <x v="1601"/>
    <m/>
    <n v="-36.5"/>
    <m/>
    <n v="1155.02"/>
    <x v="0"/>
    <s v="Único"/>
  </r>
  <r>
    <x v="2"/>
    <d v="2024-12-30T00:00:00"/>
    <x v="312"/>
    <d v="2024-12-29T00:00:00"/>
    <x v="427"/>
    <x v="18"/>
    <x v="1602"/>
    <m/>
    <n v="-3.2"/>
    <m/>
    <n v="1201.22"/>
    <x v="0"/>
    <s v="Único"/>
  </r>
  <r>
    <x v="2"/>
    <d v="2024-12-30T00:00:00"/>
    <x v="312"/>
    <d v="2024-12-29T00:00:00"/>
    <x v="427"/>
    <x v="18"/>
    <x v="1603"/>
    <m/>
    <n v="-2.5"/>
    <m/>
    <n v="1204.42"/>
    <x v="0"/>
    <s v="Único"/>
  </r>
  <r>
    <x v="2"/>
    <d v="2024-12-30T00:00:00"/>
    <x v="312"/>
    <d v="2024-12-29T00:00:00"/>
    <x v="427"/>
    <x v="18"/>
    <x v="1604"/>
    <m/>
    <n v="-4"/>
    <m/>
    <n v="1206.92"/>
    <x v="0"/>
    <s v="Único"/>
  </r>
  <r>
    <x v="2"/>
    <d v="2024-12-30T00:00:00"/>
    <x v="312"/>
    <d v="2024-12-29T00:00:00"/>
    <x v="427"/>
    <x v="1"/>
    <x v="1605"/>
    <m/>
    <n v="-9.6999999999999993"/>
    <m/>
    <n v="1191.52"/>
    <x v="0"/>
    <s v="Único"/>
  </r>
  <r>
    <x v="2"/>
    <d v="2024-12-30T00:00:00"/>
    <x v="312"/>
    <d v="2024-12-28T00:00:00"/>
    <x v="428"/>
    <x v="1"/>
    <x v="1606"/>
    <m/>
    <n v="-43.45"/>
    <m/>
    <n v="1210.92"/>
    <x v="0"/>
    <s v="Único"/>
  </r>
  <r>
    <x v="2"/>
    <d v="2024-12-30T00:00:00"/>
    <x v="312"/>
    <d v="2024-12-28T00:00:00"/>
    <x v="428"/>
    <x v="1"/>
    <x v="1607"/>
    <m/>
    <n v="-16.3"/>
    <m/>
    <n v="1261.3699999999999"/>
    <x v="0"/>
    <s v="Único"/>
  </r>
  <r>
    <x v="2"/>
    <d v="2024-12-30T00:00:00"/>
    <x v="312"/>
    <d v="2024-12-28T00:00:00"/>
    <x v="428"/>
    <x v="5"/>
    <x v="1608"/>
    <m/>
    <n v="-17.100000000000001"/>
    <m/>
    <n v="1277.67"/>
    <x v="0"/>
    <s v="Único"/>
  </r>
  <r>
    <x v="2"/>
    <d v="2024-12-30T00:00:00"/>
    <x v="312"/>
    <d v="2024-12-28T00:00:00"/>
    <x v="428"/>
    <x v="1"/>
    <x v="1609"/>
    <m/>
    <n v="-7"/>
    <m/>
    <n v="1254.3699999999999"/>
    <x v="0"/>
    <s v="Único"/>
  </r>
  <r>
    <x v="2"/>
    <d v="2024-12-27T00:00:00"/>
    <x v="313"/>
    <d v="2024-12-27T00:00:00"/>
    <x v="429"/>
    <x v="1"/>
    <x v="1610"/>
    <m/>
    <n v="-36.950000000000003"/>
    <m/>
    <n v="1297.67"/>
    <x v="0"/>
    <s v="Único"/>
  </r>
  <r>
    <x v="0"/>
    <d v="2024-12-27T00:00:00"/>
    <x v="313"/>
    <d v="2024-12-27T00:00:00"/>
    <x v="429"/>
    <x v="1"/>
    <x v="1611"/>
    <m/>
    <n v="-16"/>
    <m/>
    <n v="8711.36"/>
    <x v="0"/>
    <s v="Único"/>
  </r>
  <r>
    <x v="1"/>
    <d v="2024-12-27T00:00:00"/>
    <x v="313"/>
    <d v="2024-12-27T00:00:00"/>
    <x v="429"/>
    <x v="5"/>
    <x v="1612"/>
    <m/>
    <n v="-21.8"/>
    <m/>
    <n v="2270.9699999999998"/>
    <x v="0"/>
    <s v="Único"/>
  </r>
  <r>
    <x v="0"/>
    <d v="2024-12-27T00:00:00"/>
    <x v="313"/>
    <d v="2024-12-27T00:00:00"/>
    <x v="429"/>
    <x v="2"/>
    <x v="1613"/>
    <m/>
    <n v="-39.950000000000003"/>
    <m/>
    <n v="8662.01"/>
    <x v="0"/>
    <s v="Único"/>
  </r>
  <r>
    <x v="0"/>
    <d v="2024-12-27T00:00:00"/>
    <x v="313"/>
    <d v="2024-12-27T00:00:00"/>
    <x v="429"/>
    <x v="1"/>
    <x v="1614"/>
    <m/>
    <n v="-9.4"/>
    <m/>
    <n v="8701.9599999999991"/>
    <x v="0"/>
    <s v="Único"/>
  </r>
  <r>
    <x v="2"/>
    <d v="2024-12-27T00:00:00"/>
    <x v="313"/>
    <d v="2024-12-27T00:00:00"/>
    <x v="429"/>
    <x v="1"/>
    <x v="1610"/>
    <m/>
    <n v="-2.9"/>
    <m/>
    <n v="1294.77"/>
    <x v="0"/>
    <s v="Único"/>
  </r>
  <r>
    <x v="1"/>
    <d v="2024-12-27T00:00:00"/>
    <x v="313"/>
    <d v="2024-12-27T00:00:00"/>
    <x v="429"/>
    <x v="1"/>
    <x v="1615"/>
    <m/>
    <n v="8"/>
    <m/>
    <n v="2278.9699999999998"/>
    <x v="1"/>
    <s v="Único"/>
  </r>
  <r>
    <x v="2"/>
    <d v="2024-12-26T00:00:00"/>
    <x v="314"/>
    <d v="2024-12-26T00:00:00"/>
    <x v="430"/>
    <x v="1"/>
    <x v="1616"/>
    <m/>
    <n v="-29.9"/>
    <m/>
    <n v="1334.62"/>
    <x v="0"/>
    <s v="Único"/>
  </r>
  <r>
    <x v="0"/>
    <d v="2024-12-26T00:00:00"/>
    <x v="314"/>
    <d v="2024-12-26T00:00:00"/>
    <x v="430"/>
    <x v="1"/>
    <x v="1617"/>
    <m/>
    <n v="-11.2"/>
    <m/>
    <n v="8727.36"/>
    <x v="0"/>
    <s v="Único"/>
  </r>
  <r>
    <x v="2"/>
    <d v="2024-12-26T00:00:00"/>
    <x v="314"/>
    <d v="2024-12-26T00:00:00"/>
    <x v="430"/>
    <x v="1"/>
    <x v="1618"/>
    <m/>
    <n v="-8"/>
    <m/>
    <n v="1364.52"/>
    <x v="0"/>
    <s v="Único"/>
  </r>
  <r>
    <x v="2"/>
    <d v="2024-12-26T00:00:00"/>
    <x v="314"/>
    <d v="2024-12-25T00:00:00"/>
    <x v="431"/>
    <x v="1"/>
    <x v="1619"/>
    <m/>
    <n v="-16.5"/>
    <m/>
    <n v="1372.52"/>
    <x v="0"/>
    <s v="Único"/>
  </r>
  <r>
    <x v="1"/>
    <d v="2024-12-26T00:00:00"/>
    <x v="314"/>
    <d v="2024-12-25T00:00:00"/>
    <x v="431"/>
    <x v="1"/>
    <x v="1494"/>
    <m/>
    <n v="7"/>
    <m/>
    <n v="2292.77"/>
    <x v="1"/>
    <s v="Único"/>
  </r>
  <r>
    <x v="2"/>
    <d v="2024-12-24T00:00:00"/>
    <x v="315"/>
    <d v="2024-12-24T00:00:00"/>
    <x v="432"/>
    <x v="1"/>
    <x v="1620"/>
    <m/>
    <n v="-21.34"/>
    <m/>
    <n v="1389.02"/>
    <x v="0"/>
    <s v="Único"/>
  </r>
  <r>
    <x v="1"/>
    <d v="2024-12-24T00:00:00"/>
    <x v="315"/>
    <d v="2024-12-24T00:00:00"/>
    <x v="432"/>
    <x v="3"/>
    <x v="1621"/>
    <m/>
    <n v="-1.35"/>
    <m/>
    <n v="2285.77"/>
    <x v="0"/>
    <s v="Único"/>
  </r>
  <r>
    <x v="0"/>
    <d v="2024-12-24T00:00:00"/>
    <x v="315"/>
    <d v="2024-12-24T00:00:00"/>
    <x v="432"/>
    <x v="2"/>
    <x v="1622"/>
    <m/>
    <n v="-1"/>
    <m/>
    <n v="8738.56"/>
    <x v="0"/>
    <s v="Único"/>
  </r>
  <r>
    <x v="0"/>
    <d v="2024-12-24T00:00:00"/>
    <x v="315"/>
    <d v="2024-12-24T00:00:00"/>
    <x v="432"/>
    <x v="12"/>
    <x v="1483"/>
    <m/>
    <n v="1781.76"/>
    <m/>
    <n v="8739.56"/>
    <x v="1"/>
    <s v="Único"/>
  </r>
  <r>
    <x v="2"/>
    <d v="2024-12-23T00:00:00"/>
    <x v="316"/>
    <d v="2024-12-23T00:00:00"/>
    <x v="433"/>
    <x v="1"/>
    <x v="1623"/>
    <m/>
    <n v="-20"/>
    <m/>
    <n v="1442.28"/>
    <x v="0"/>
    <s v="Único"/>
  </r>
  <r>
    <x v="2"/>
    <d v="2024-12-23T00:00:00"/>
    <x v="316"/>
    <d v="2024-12-23T00:00:00"/>
    <x v="433"/>
    <x v="1"/>
    <x v="1624"/>
    <m/>
    <n v="-15.25"/>
    <m/>
    <n v="1462.28"/>
    <x v="0"/>
    <s v="Único"/>
  </r>
  <r>
    <x v="2"/>
    <d v="2024-12-23T00:00:00"/>
    <x v="316"/>
    <d v="2024-12-23T00:00:00"/>
    <x v="433"/>
    <x v="17"/>
    <x v="1625"/>
    <m/>
    <n v="-10"/>
    <m/>
    <n v="1416.28"/>
    <x v="0"/>
    <s v="Único"/>
  </r>
  <r>
    <x v="2"/>
    <d v="2024-12-23T00:00:00"/>
    <x v="316"/>
    <d v="2024-12-23T00:00:00"/>
    <x v="433"/>
    <x v="17"/>
    <x v="1626"/>
    <m/>
    <n v="-16"/>
    <m/>
    <n v="1426.28"/>
    <x v="0"/>
    <s v="Único"/>
  </r>
  <r>
    <x v="2"/>
    <d v="2024-12-23T00:00:00"/>
    <x v="316"/>
    <d v="2024-12-23T00:00:00"/>
    <x v="433"/>
    <x v="17"/>
    <x v="1627"/>
    <m/>
    <n v="-20.03"/>
    <m/>
    <n v="1483.23"/>
    <x v="0"/>
    <s v="Único"/>
  </r>
  <r>
    <x v="2"/>
    <d v="2024-12-23T00:00:00"/>
    <x v="316"/>
    <d v="2024-12-23T00:00:00"/>
    <x v="433"/>
    <x v="2"/>
    <x v="1627"/>
    <m/>
    <n v="-4.2"/>
    <m/>
    <n v="1503.26"/>
    <x v="0"/>
    <s v="Único"/>
  </r>
  <r>
    <x v="1"/>
    <d v="2024-12-24T00:00:00"/>
    <x v="315"/>
    <d v="2024-12-23T00:00:00"/>
    <x v="433"/>
    <x v="13"/>
    <x v="42"/>
    <m/>
    <n v="-0.61"/>
    <m/>
    <n v="2287.12"/>
    <x v="0"/>
    <s v="Único"/>
  </r>
  <r>
    <x v="1"/>
    <d v="2024-12-23T00:00:00"/>
    <x v="316"/>
    <d v="2024-12-23T00:00:00"/>
    <x v="433"/>
    <x v="9"/>
    <x v="1628"/>
    <m/>
    <n v="-20.57"/>
    <m/>
    <n v="2287.73"/>
    <x v="0"/>
    <s v="Único"/>
  </r>
  <r>
    <x v="1"/>
    <d v="2024-12-23T00:00:00"/>
    <x v="316"/>
    <d v="2024-12-23T00:00:00"/>
    <x v="433"/>
    <x v="3"/>
    <x v="1629"/>
    <m/>
    <n v="-12.32"/>
    <m/>
    <n v="2308.3000000000002"/>
    <x v="0"/>
    <s v="Único"/>
  </r>
  <r>
    <x v="2"/>
    <d v="2024-12-23T00:00:00"/>
    <x v="316"/>
    <d v="2024-12-23T00:00:00"/>
    <x v="433"/>
    <x v="1"/>
    <x v="1630"/>
    <m/>
    <n v="-8.4499999999999993"/>
    <m/>
    <n v="1507.46"/>
    <x v="0"/>
    <s v="Único"/>
  </r>
  <r>
    <x v="2"/>
    <d v="2024-12-23T00:00:00"/>
    <x v="316"/>
    <d v="2024-12-23T00:00:00"/>
    <x v="433"/>
    <x v="1"/>
    <x v="1631"/>
    <m/>
    <n v="-5.92"/>
    <m/>
    <n v="1410.36"/>
    <x v="0"/>
    <s v="Único"/>
  </r>
  <r>
    <x v="2"/>
    <d v="2024-12-23T00:00:00"/>
    <x v="316"/>
    <d v="2024-12-23T00:00:00"/>
    <x v="433"/>
    <x v="1"/>
    <x v="1631"/>
    <m/>
    <n v="-3.2"/>
    <m/>
    <n v="1477.53"/>
    <x v="0"/>
    <s v="Único"/>
  </r>
  <r>
    <x v="2"/>
    <d v="2024-12-23T00:00:00"/>
    <x v="316"/>
    <d v="2024-12-23T00:00:00"/>
    <x v="433"/>
    <x v="1"/>
    <x v="1631"/>
    <m/>
    <n v="-2.5"/>
    <m/>
    <n v="1480.73"/>
    <x v="0"/>
    <s v="Único"/>
  </r>
  <r>
    <x v="2"/>
    <d v="2024-12-23T00:00:00"/>
    <x v="316"/>
    <d v="2024-12-22T00:00:00"/>
    <x v="434"/>
    <x v="1"/>
    <x v="1632"/>
    <m/>
    <n v="-17"/>
    <m/>
    <n v="1515.91"/>
    <x v="0"/>
    <s v="Único"/>
  </r>
  <r>
    <x v="1"/>
    <d v="2024-12-23T00:00:00"/>
    <x v="316"/>
    <d v="2024-12-22T00:00:00"/>
    <x v="434"/>
    <x v="3"/>
    <x v="1633"/>
    <m/>
    <n v="-11.65"/>
    <m/>
    <n v="2320.62"/>
    <x v="0"/>
    <s v="Único"/>
  </r>
  <r>
    <x v="1"/>
    <d v="2024-12-23T00:00:00"/>
    <x v="316"/>
    <d v="2024-12-21T00:00:00"/>
    <x v="435"/>
    <x v="3"/>
    <x v="1634"/>
    <m/>
    <n v="-24.23"/>
    <m/>
    <n v="2327.77"/>
    <x v="0"/>
    <s v="Único"/>
  </r>
  <r>
    <x v="1"/>
    <d v="2024-12-23T00:00:00"/>
    <x v="316"/>
    <d v="2024-12-21T00:00:00"/>
    <x v="435"/>
    <x v="1"/>
    <x v="1513"/>
    <m/>
    <n v="4.5"/>
    <m/>
    <n v="2332.27"/>
    <x v="1"/>
    <s v="Único"/>
  </r>
  <r>
    <x v="2"/>
    <d v="2024-12-20T00:00:00"/>
    <x v="317"/>
    <d v="2024-12-20T00:00:00"/>
    <x v="436"/>
    <x v="1"/>
    <x v="1635"/>
    <m/>
    <n v="-30.39"/>
    <m/>
    <n v="1572.91"/>
    <x v="0"/>
    <s v="Único"/>
  </r>
  <r>
    <x v="2"/>
    <d v="2024-12-20T00:00:00"/>
    <x v="317"/>
    <d v="2024-12-20T00:00:00"/>
    <x v="436"/>
    <x v="17"/>
    <x v="1636"/>
    <m/>
    <n v="-40"/>
    <m/>
    <n v="1532.91"/>
    <x v="0"/>
    <s v="Único"/>
  </r>
  <r>
    <x v="1"/>
    <d v="2024-12-20T00:00:00"/>
    <x v="317"/>
    <d v="2024-12-20T00:00:00"/>
    <x v="436"/>
    <x v="3"/>
    <x v="1637"/>
    <m/>
    <n v="-68.95"/>
    <m/>
    <n v="2352"/>
    <x v="0"/>
    <s v="Único"/>
  </r>
  <r>
    <x v="1"/>
    <d v="2024-12-20T00:00:00"/>
    <x v="317"/>
    <d v="2024-12-20T00:00:00"/>
    <x v="436"/>
    <x v="8"/>
    <x v="1638"/>
    <m/>
    <n v="-148.28"/>
    <m/>
    <n v="2510.2800000000002"/>
    <x v="0"/>
    <s v="Único"/>
  </r>
  <r>
    <x v="1"/>
    <d v="2024-12-20T00:00:00"/>
    <x v="317"/>
    <d v="2024-12-20T00:00:00"/>
    <x v="436"/>
    <x v="3"/>
    <x v="1639"/>
    <m/>
    <n v="-89.33"/>
    <m/>
    <n v="2420.9499999999998"/>
    <x v="0"/>
    <s v="Único"/>
  </r>
  <r>
    <x v="0"/>
    <d v="2024-12-20T00:00:00"/>
    <x v="317"/>
    <d v="2024-12-20T00:00:00"/>
    <x v="436"/>
    <x v="1"/>
    <x v="1640"/>
    <m/>
    <n v="-9.5500000000000007"/>
    <m/>
    <n v="6957.8"/>
    <x v="0"/>
    <s v="Único"/>
  </r>
  <r>
    <x v="0"/>
    <d v="2024-12-20T00:00:00"/>
    <x v="317"/>
    <d v="2024-12-20T00:00:00"/>
    <x v="436"/>
    <x v="1"/>
    <x v="1494"/>
    <m/>
    <n v="13.95"/>
    <m/>
    <n v="6967.35"/>
    <x v="1"/>
    <s v="Único"/>
  </r>
  <r>
    <x v="2"/>
    <d v="2024-12-19T00:00:00"/>
    <x v="318"/>
    <d v="2024-12-19T00:00:00"/>
    <x v="437"/>
    <x v="1"/>
    <x v="1641"/>
    <m/>
    <n v="-20"/>
    <m/>
    <n v="1663.75"/>
    <x v="0"/>
    <s v="Único"/>
  </r>
  <r>
    <x v="2"/>
    <d v="2024-12-19T00:00:00"/>
    <x v="318"/>
    <d v="2024-12-19T00:00:00"/>
    <x v="437"/>
    <x v="1"/>
    <x v="1642"/>
    <m/>
    <n v="-18"/>
    <m/>
    <n v="1683.75"/>
    <x v="0"/>
    <s v="Único"/>
  </r>
  <r>
    <x v="2"/>
    <d v="2024-12-19T00:00:00"/>
    <x v="318"/>
    <d v="2024-12-19T00:00:00"/>
    <x v="437"/>
    <x v="17"/>
    <x v="1643"/>
    <m/>
    <n v="-60.45"/>
    <m/>
    <n v="1603.3"/>
    <x v="0"/>
    <s v="Único"/>
  </r>
  <r>
    <x v="0"/>
    <d v="2024-12-19T00:00:00"/>
    <x v="318"/>
    <d v="2024-12-19T00:00:00"/>
    <x v="437"/>
    <x v="2"/>
    <x v="1644"/>
    <m/>
    <n v="-13.95"/>
    <m/>
    <n v="6953.4"/>
    <x v="0"/>
    <s v="Único"/>
  </r>
  <r>
    <x v="0"/>
    <d v="2024-12-19T00:00:00"/>
    <x v="318"/>
    <d v="2024-12-19T00:00:00"/>
    <x v="437"/>
    <x v="2"/>
    <x v="1645"/>
    <m/>
    <n v="-6"/>
    <m/>
    <n v="6967.35"/>
    <x v="0"/>
    <s v="Único"/>
  </r>
  <r>
    <x v="0"/>
    <d v="2024-12-19T00:00:00"/>
    <x v="318"/>
    <d v="2024-12-19T00:00:00"/>
    <x v="437"/>
    <x v="17"/>
    <x v="1646"/>
    <m/>
    <n v="-19.98"/>
    <m/>
    <n v="6973.35"/>
    <x v="0"/>
    <s v="Único"/>
  </r>
  <r>
    <x v="2"/>
    <d v="2024-12-19T00:00:00"/>
    <x v="318"/>
    <d v="2024-12-19T00:00:00"/>
    <x v="437"/>
    <x v="1"/>
    <x v="1647"/>
    <m/>
    <n v="-4.5"/>
    <m/>
    <n v="1701.75"/>
    <x v="0"/>
    <s v="Único"/>
  </r>
  <r>
    <x v="0"/>
    <d v="2024-12-18T00:00:00"/>
    <x v="319"/>
    <d v="2024-12-18T00:00:00"/>
    <x v="438"/>
    <x v="1"/>
    <x v="1648"/>
    <m/>
    <n v="-16"/>
    <m/>
    <n v="7004.33"/>
    <x v="0"/>
    <s v="Único"/>
  </r>
  <r>
    <x v="2"/>
    <d v="2024-12-18T00:00:00"/>
    <x v="319"/>
    <d v="2024-12-18T00:00:00"/>
    <x v="438"/>
    <x v="2"/>
    <x v="1649"/>
    <m/>
    <n v="-56.02"/>
    <m/>
    <n v="1706.25"/>
    <x v="0"/>
    <s v="Único"/>
  </r>
  <r>
    <x v="0"/>
    <d v="2024-12-18T00:00:00"/>
    <x v="319"/>
    <d v="2024-12-18T00:00:00"/>
    <x v="438"/>
    <x v="17"/>
    <x v="1650"/>
    <m/>
    <n v="-11"/>
    <m/>
    <n v="6993.33"/>
    <x v="0"/>
    <s v="Único"/>
  </r>
  <r>
    <x v="1"/>
    <d v="2024-12-18T00:00:00"/>
    <x v="319"/>
    <d v="2024-12-18T00:00:00"/>
    <x v="438"/>
    <x v="3"/>
    <x v="1651"/>
    <m/>
    <n v="-1.55"/>
    <m/>
    <n v="2658.56"/>
    <x v="0"/>
    <s v="Único"/>
  </r>
  <r>
    <x v="2"/>
    <d v="2024-12-17T00:00:00"/>
    <x v="320"/>
    <d v="2024-12-17T00:00:00"/>
    <x v="439"/>
    <x v="6"/>
    <x v="1652"/>
    <m/>
    <n v="-108.5"/>
    <m/>
    <n v="1762.27"/>
    <x v="0"/>
    <s v="Único"/>
  </r>
  <r>
    <x v="2"/>
    <d v="2024-12-16T00:00:00"/>
    <x v="321"/>
    <d v="2024-12-16T00:00:00"/>
    <x v="440"/>
    <x v="25"/>
    <x v="1653"/>
    <m/>
    <n v="-150"/>
    <m/>
    <n v="1879.75"/>
    <x v="0"/>
    <s v="Único"/>
  </r>
  <r>
    <x v="2"/>
    <d v="2024-12-16T00:00:00"/>
    <x v="321"/>
    <d v="2024-12-16T00:00:00"/>
    <x v="440"/>
    <x v="17"/>
    <x v="1654"/>
    <m/>
    <n v="-219"/>
    <m/>
    <n v="2029.75"/>
    <x v="0"/>
    <s v="Único"/>
  </r>
  <r>
    <x v="0"/>
    <d v="2024-12-16T00:00:00"/>
    <x v="321"/>
    <d v="2024-12-16T00:00:00"/>
    <x v="440"/>
    <x v="17"/>
    <x v="1655"/>
    <m/>
    <n v="-14.8"/>
    <m/>
    <n v="7020.33"/>
    <x v="0"/>
    <s v="Único"/>
  </r>
  <r>
    <x v="1"/>
    <d v="2024-12-16T00:00:00"/>
    <x v="321"/>
    <d v="2024-12-16T00:00:00"/>
    <x v="440"/>
    <x v="9"/>
    <x v="1656"/>
    <m/>
    <n v="-25.95"/>
    <m/>
    <n v="2660.11"/>
    <x v="0"/>
    <s v="Único"/>
  </r>
  <r>
    <x v="2"/>
    <d v="2024-12-16T00:00:00"/>
    <x v="321"/>
    <d v="2024-12-16T00:00:00"/>
    <x v="440"/>
    <x v="1"/>
    <x v="1657"/>
    <m/>
    <n v="-8.98"/>
    <m/>
    <n v="1870.77"/>
    <x v="0"/>
    <s v="Único"/>
  </r>
  <r>
    <x v="2"/>
    <d v="2024-12-16T00:00:00"/>
    <x v="321"/>
    <d v="2024-12-14T00:00:00"/>
    <x v="441"/>
    <x v="1"/>
    <x v="1658"/>
    <m/>
    <n v="-42.6"/>
    <m/>
    <n v="2283.94"/>
    <x v="0"/>
    <s v="Único"/>
  </r>
  <r>
    <x v="2"/>
    <d v="2024-12-16T00:00:00"/>
    <x v="321"/>
    <d v="2024-12-15T00:00:00"/>
    <x v="441"/>
    <x v="1"/>
    <x v="1659"/>
    <m/>
    <n v="-35.19"/>
    <m/>
    <n v="2248.75"/>
    <x v="0"/>
    <s v="Único"/>
  </r>
  <r>
    <x v="2"/>
    <d v="2024-12-16T00:00:00"/>
    <x v="321"/>
    <d v="2024-12-14T00:00:00"/>
    <x v="441"/>
    <x v="1"/>
    <x v="1660"/>
    <m/>
    <n v="-7.2"/>
    <m/>
    <n v="2326.54"/>
    <x v="0"/>
    <s v="Único"/>
  </r>
  <r>
    <x v="1"/>
    <d v="2024-12-16T00:00:00"/>
    <x v="321"/>
    <d v="2024-12-15T00:00:00"/>
    <x v="441"/>
    <x v="1"/>
    <x v="1143"/>
    <m/>
    <n v="5"/>
    <m/>
    <n v="2668.06"/>
    <x v="1"/>
    <s v="Único"/>
  </r>
  <r>
    <x v="1"/>
    <d v="2024-12-16T00:00:00"/>
    <x v="321"/>
    <d v="2024-12-15T00:00:00"/>
    <x v="441"/>
    <x v="1"/>
    <x v="1494"/>
    <m/>
    <n v="18"/>
    <m/>
    <n v="2686.06"/>
    <x v="1"/>
    <s v="Único"/>
  </r>
  <r>
    <x v="0"/>
    <d v="2024-12-16T00:00:00"/>
    <x v="321"/>
    <d v="2024-12-14T00:00:00"/>
    <x v="442"/>
    <x v="17"/>
    <x v="1661"/>
    <m/>
    <n v="-15"/>
    <m/>
    <n v="7035.13"/>
    <x v="0"/>
    <s v="Único"/>
  </r>
  <r>
    <x v="1"/>
    <d v="2024-12-16T00:00:00"/>
    <x v="321"/>
    <d v="2024-12-14T00:00:00"/>
    <x v="442"/>
    <x v="3"/>
    <x v="1662"/>
    <m/>
    <n v="-142.44"/>
    <m/>
    <n v="2663.06"/>
    <x v="0"/>
    <s v="Único"/>
  </r>
  <r>
    <x v="0"/>
    <d v="2024-12-16T00:00:00"/>
    <x v="321"/>
    <d v="2024-12-14T00:00:00"/>
    <x v="442"/>
    <x v="1"/>
    <x v="1663"/>
    <m/>
    <n v="-2.0099999999999998"/>
    <m/>
    <n v="7050.13"/>
    <x v="0"/>
    <s v="Único"/>
  </r>
  <r>
    <x v="2"/>
    <d v="2024-12-16T00:00:00"/>
    <x v="321"/>
    <d v="2024-12-13T00:00:00"/>
    <x v="443"/>
    <x v="17"/>
    <x v="1664"/>
    <m/>
    <n v="-29"/>
    <m/>
    <n v="2333.7399999999998"/>
    <x v="0"/>
    <s v="Único"/>
  </r>
  <r>
    <x v="2"/>
    <d v="2024-12-13T00:00:00"/>
    <x v="322"/>
    <d v="2024-12-13T00:00:00"/>
    <x v="443"/>
    <x v="17"/>
    <x v="1665"/>
    <m/>
    <n v="-8.4"/>
    <m/>
    <n v="2362.7399999999998"/>
    <x v="0"/>
    <s v="Único"/>
  </r>
  <r>
    <x v="2"/>
    <d v="2024-12-13T00:00:00"/>
    <x v="322"/>
    <d v="2024-12-13T00:00:00"/>
    <x v="443"/>
    <x v="17"/>
    <x v="1665"/>
    <m/>
    <n v="-0.6"/>
    <m/>
    <n v="2371.14"/>
    <x v="0"/>
    <s v="Único"/>
  </r>
  <r>
    <x v="2"/>
    <d v="2024-12-13T00:00:00"/>
    <x v="322"/>
    <d v="2024-12-13T00:00:00"/>
    <x v="443"/>
    <x v="17"/>
    <x v="1665"/>
    <m/>
    <n v="-13"/>
    <m/>
    <n v="2371.7399999999998"/>
    <x v="0"/>
    <s v="Único"/>
  </r>
  <r>
    <x v="0"/>
    <d v="2024-12-13T00:00:00"/>
    <x v="322"/>
    <d v="2024-12-13T00:00:00"/>
    <x v="443"/>
    <x v="12"/>
    <x v="1483"/>
    <m/>
    <n v="1937.98"/>
    <m/>
    <n v="7052.14"/>
    <x v="1"/>
    <s v="Único"/>
  </r>
  <r>
    <x v="2"/>
    <d v="2024-12-13T00:00:00"/>
    <x v="322"/>
    <d v="2024-12-12T00:00:00"/>
    <x v="444"/>
    <x v="1"/>
    <x v="1666"/>
    <m/>
    <n v="-43"/>
    <m/>
    <n v="2384.7399999999998"/>
    <x v="0"/>
    <s v="Único"/>
  </r>
  <r>
    <x v="2"/>
    <d v="2024-12-12T00:00:00"/>
    <x v="323"/>
    <d v="2024-12-12T00:00:00"/>
    <x v="444"/>
    <x v="18"/>
    <x v="1667"/>
    <m/>
    <n v="-1.9"/>
    <m/>
    <n v="2435.84"/>
    <x v="0"/>
    <s v="Único"/>
  </r>
  <r>
    <x v="2"/>
    <d v="2024-12-12T00:00:00"/>
    <x v="323"/>
    <d v="2024-12-12T00:00:00"/>
    <x v="444"/>
    <x v="1"/>
    <x v="1667"/>
    <m/>
    <n v="-8.1"/>
    <m/>
    <n v="2427.7399999999998"/>
    <x v="0"/>
    <s v="Único"/>
  </r>
  <r>
    <x v="0"/>
    <d v="2024-12-12T00:00:00"/>
    <x v="323"/>
    <d v="2024-12-12T00:00:00"/>
    <x v="444"/>
    <x v="1"/>
    <x v="1668"/>
    <m/>
    <n v="-6.01"/>
    <m/>
    <n v="5114.16"/>
    <x v="0"/>
    <s v="Único"/>
  </r>
  <r>
    <x v="2"/>
    <d v="2024-11-12T00:00:00"/>
    <x v="324"/>
    <d v="2024-11-12T00:00:00"/>
    <x v="445"/>
    <x v="1"/>
    <x v="1669"/>
    <m/>
    <n v="-30.8"/>
    <m/>
    <n v="2437.7399999999998"/>
    <x v="0"/>
    <s v="Único"/>
  </r>
  <r>
    <x v="2"/>
    <d v="2024-10-12T00:00:00"/>
    <x v="325"/>
    <d v="2024-10-12T00:00:00"/>
    <x v="446"/>
    <x v="2"/>
    <x v="1670"/>
    <m/>
    <n v="-18"/>
    <m/>
    <n v="2468.54"/>
    <x v="0"/>
    <s v="Único"/>
  </r>
  <r>
    <x v="2"/>
    <d v="2024-10-12T00:00:00"/>
    <x v="325"/>
    <d v="2024-10-12T00:00:00"/>
    <x v="446"/>
    <x v="17"/>
    <x v="1671"/>
    <m/>
    <n v="-44.95"/>
    <m/>
    <n v="2486.54"/>
    <x v="0"/>
    <s v="Único"/>
  </r>
  <r>
    <x v="0"/>
    <d v="2024-10-12T00:00:00"/>
    <x v="325"/>
    <d v="2024-10-12T00:00:00"/>
    <x v="446"/>
    <x v="2"/>
    <x v="1672"/>
    <m/>
    <n v="-21"/>
    <m/>
    <n v="5120.17"/>
    <x v="0"/>
    <s v="Único"/>
  </r>
  <r>
    <x v="0"/>
    <d v="2024-10-12T00:00:00"/>
    <x v="325"/>
    <d v="2024-10-12T00:00:00"/>
    <x v="446"/>
    <x v="1"/>
    <x v="1673"/>
    <m/>
    <n v="-7.95"/>
    <m/>
    <n v="5112.22"/>
    <x v="0"/>
    <s v="Único"/>
  </r>
  <r>
    <x v="2"/>
    <d v="2024-10-12T00:00:00"/>
    <x v="325"/>
    <d v="2024-10-12T00:00:00"/>
    <x v="446"/>
    <x v="1"/>
    <x v="1674"/>
    <m/>
    <n v="-6.24"/>
    <m/>
    <n v="2531.4899999999998"/>
    <x v="0"/>
    <s v="Único"/>
  </r>
  <r>
    <x v="0"/>
    <d v="2024-10-12T00:00:00"/>
    <x v="325"/>
    <d v="2024-10-12T00:00:00"/>
    <x v="446"/>
    <x v="1"/>
    <x v="1143"/>
    <m/>
    <n v="7.95"/>
    <m/>
    <n v="5120.17"/>
    <x v="1"/>
    <s v="Único"/>
  </r>
  <r>
    <x v="2"/>
    <d v="2024-09-12T00:00:00"/>
    <x v="326"/>
    <d v="2024-09-12T00:00:00"/>
    <x v="447"/>
    <x v="1"/>
    <x v="1675"/>
    <m/>
    <n v="-14.9"/>
    <m/>
    <n v="2547.2399999999998"/>
    <x v="0"/>
    <s v="Único"/>
  </r>
  <r>
    <x v="2"/>
    <d v="2024-09-12T00:00:00"/>
    <x v="326"/>
    <d v="2024-09-12T00:00:00"/>
    <x v="447"/>
    <x v="1"/>
    <x v="1676"/>
    <m/>
    <n v="-12.95"/>
    <m/>
    <n v="2572.14"/>
    <x v="0"/>
    <s v="Único"/>
  </r>
  <r>
    <x v="2"/>
    <d v="2024-09-12T00:00:00"/>
    <x v="326"/>
    <d v="2024-09-12T00:00:00"/>
    <x v="447"/>
    <x v="17"/>
    <x v="1677"/>
    <m/>
    <n v="-10"/>
    <m/>
    <n v="2562.14"/>
    <x v="0"/>
    <s v="Único"/>
  </r>
  <r>
    <x v="0"/>
    <d v="2024-09-12T00:00:00"/>
    <x v="326"/>
    <d v="2024-09-12T00:00:00"/>
    <x v="447"/>
    <x v="13"/>
    <x v="1678"/>
    <m/>
    <n v="-0.25"/>
    <m/>
    <n v="5141.17"/>
    <x v="0"/>
    <s v="Único"/>
  </r>
  <r>
    <x v="0"/>
    <d v="2024-09-12T00:00:00"/>
    <x v="326"/>
    <d v="2024-09-12T00:00:00"/>
    <x v="447"/>
    <x v="17"/>
    <x v="1679"/>
    <m/>
    <n v="-2.2400000000000002"/>
    <m/>
    <n v="5141.42"/>
    <x v="0"/>
    <s v="Único"/>
  </r>
  <r>
    <x v="0"/>
    <d v="2024-09-12T00:00:00"/>
    <x v="326"/>
    <d v="2024-09-12T00:00:00"/>
    <x v="447"/>
    <x v="18"/>
    <x v="1680"/>
    <m/>
    <n v="-2.4"/>
    <m/>
    <n v="5143.66"/>
    <x v="0"/>
    <s v="Único"/>
  </r>
  <r>
    <x v="1"/>
    <d v="2024-09-12T00:00:00"/>
    <x v="326"/>
    <d v="2024-09-12T00:00:00"/>
    <x v="447"/>
    <x v="5"/>
    <x v="1681"/>
    <m/>
    <n v="-21.8"/>
    <m/>
    <n v="2805.5"/>
    <x v="0"/>
    <s v="Único"/>
  </r>
  <r>
    <x v="1"/>
    <d v="2024-09-12T00:00:00"/>
    <x v="326"/>
    <d v="2024-09-12T00:00:00"/>
    <x v="447"/>
    <x v="8"/>
    <x v="1682"/>
    <m/>
    <n v="-46.2"/>
    <m/>
    <n v="2870.65"/>
    <x v="0"/>
    <s v="Único"/>
  </r>
  <r>
    <x v="2"/>
    <d v="2024-09-12T00:00:00"/>
    <x v="326"/>
    <d v="2024-09-12T00:00:00"/>
    <x v="447"/>
    <x v="1"/>
    <x v="1683"/>
    <m/>
    <n v="-9.51"/>
    <m/>
    <n v="2537.73"/>
    <x v="0"/>
    <s v="Único"/>
  </r>
  <r>
    <x v="2"/>
    <d v="2024-09-12T00:00:00"/>
    <x v="326"/>
    <d v="2024-09-12T00:00:00"/>
    <x v="447"/>
    <x v="1"/>
    <x v="1684"/>
    <m/>
    <n v="-1.85"/>
    <m/>
    <n v="2585.09"/>
    <x v="0"/>
    <s v="Único"/>
  </r>
  <r>
    <x v="0"/>
    <d v="2024-09-12T00:00:00"/>
    <x v="326"/>
    <d v="2024-09-12T00:00:00"/>
    <x v="447"/>
    <x v="1"/>
    <x v="1685"/>
    <m/>
    <n v="-1.4"/>
    <m/>
    <n v="5146.0600000000004"/>
    <x v="0"/>
    <s v="Único"/>
  </r>
  <r>
    <x v="2"/>
    <d v="2024-09-12T00:00:00"/>
    <x v="326"/>
    <d v="2024-08-12T00:00:00"/>
    <x v="448"/>
    <x v="2"/>
    <x v="1686"/>
    <m/>
    <n v="-49.5"/>
    <m/>
    <n v="2586.94"/>
    <x v="0"/>
    <s v="Único"/>
  </r>
  <r>
    <x v="2"/>
    <d v="2024-09-12T00:00:00"/>
    <x v="326"/>
    <d v="2024-08-12T00:00:00"/>
    <x v="448"/>
    <x v="18"/>
    <x v="1687"/>
    <m/>
    <n v="-11.5"/>
    <m/>
    <n v="2636.44"/>
    <x v="0"/>
    <s v="Único"/>
  </r>
  <r>
    <x v="1"/>
    <d v="2024-09-12T00:00:00"/>
    <x v="326"/>
    <d v="2024-08-12T00:00:00"/>
    <x v="448"/>
    <x v="3"/>
    <x v="1688"/>
    <m/>
    <n v="-3.93"/>
    <m/>
    <n v="2827.3"/>
    <x v="0"/>
    <s v="Único"/>
  </r>
  <r>
    <x v="2"/>
    <d v="2024-09-12T00:00:00"/>
    <x v="326"/>
    <d v="2024-07-12T00:00:00"/>
    <x v="449"/>
    <x v="1"/>
    <x v="1689"/>
    <m/>
    <n v="-42"/>
    <m/>
    <n v="2754.13"/>
    <x v="0"/>
    <s v="Único"/>
  </r>
  <r>
    <x v="0"/>
    <d v="2024-09-12T00:00:00"/>
    <x v="326"/>
    <d v="2024-07-12T00:00:00"/>
    <x v="449"/>
    <x v="1"/>
    <x v="1690"/>
    <m/>
    <n v="-16.350000000000001"/>
    <m/>
    <n v="5151.1099999999997"/>
    <x v="0"/>
    <s v="Único"/>
  </r>
  <r>
    <x v="2"/>
    <d v="2024-09-12T00:00:00"/>
    <x v="326"/>
    <d v="2024-07-12T00:00:00"/>
    <x v="449"/>
    <x v="17"/>
    <x v="1691"/>
    <m/>
    <n v="-4"/>
    <m/>
    <n v="2647.94"/>
    <x v="0"/>
    <s v="Único"/>
  </r>
  <r>
    <x v="2"/>
    <d v="2024-09-12T00:00:00"/>
    <x v="326"/>
    <d v="2024-07-12T00:00:00"/>
    <x v="449"/>
    <x v="17"/>
    <x v="1692"/>
    <m/>
    <n v="-16.190000000000001"/>
    <m/>
    <n v="2651.94"/>
    <x v="0"/>
    <s v="Único"/>
  </r>
  <r>
    <x v="2"/>
    <d v="2024-09-12T00:00:00"/>
    <x v="326"/>
    <d v="2024-07-12T00:00:00"/>
    <x v="449"/>
    <x v="17"/>
    <x v="1691"/>
    <m/>
    <n v="-11"/>
    <m/>
    <n v="2668.13"/>
    <x v="0"/>
    <s v="Único"/>
  </r>
  <r>
    <x v="2"/>
    <d v="2024-09-12T00:00:00"/>
    <x v="326"/>
    <d v="2024-07-12T00:00:00"/>
    <x v="449"/>
    <x v="17"/>
    <x v="1691"/>
    <m/>
    <n v="-20"/>
    <m/>
    <n v="2679.13"/>
    <x v="0"/>
    <s v="Único"/>
  </r>
  <r>
    <x v="2"/>
    <d v="2024-09-12T00:00:00"/>
    <x v="326"/>
    <d v="2024-07-12T00:00:00"/>
    <x v="449"/>
    <x v="2"/>
    <x v="1693"/>
    <m/>
    <n v="-55"/>
    <m/>
    <n v="2699.13"/>
    <x v="0"/>
    <s v="Único"/>
  </r>
  <r>
    <x v="2"/>
    <d v="2024-09-12T00:00:00"/>
    <x v="326"/>
    <d v="2024-07-12T00:00:00"/>
    <x v="449"/>
    <x v="3"/>
    <x v="1694"/>
    <m/>
    <n v="-8.9"/>
    <m/>
    <n v="2796.13"/>
    <x v="0"/>
    <s v="Único"/>
  </r>
  <r>
    <x v="0"/>
    <d v="2024-09-12T00:00:00"/>
    <x v="326"/>
    <d v="2024-07-12T00:00:00"/>
    <x v="449"/>
    <x v="2"/>
    <x v="1695"/>
    <m/>
    <n v="-20"/>
    <m/>
    <n v="5147.46"/>
    <x v="0"/>
    <s v="Único"/>
  </r>
  <r>
    <x v="0"/>
    <d v="2024-09-12T00:00:00"/>
    <x v="326"/>
    <d v="2024-07-12T00:00:00"/>
    <x v="449"/>
    <x v="1"/>
    <x v="1143"/>
    <m/>
    <n v="16.350000000000001"/>
    <m/>
    <n v="5167.46"/>
    <x v="1"/>
    <s v="Único"/>
  </r>
  <r>
    <x v="1"/>
    <d v="2024-09-12T00:00:00"/>
    <x v="326"/>
    <d v="2024-06-12T00:00:00"/>
    <x v="450"/>
    <x v="2"/>
    <x v="1696"/>
    <m/>
    <n v="-13.44"/>
    <m/>
    <n v="2831.23"/>
    <x v="0"/>
    <s v="Único"/>
  </r>
  <r>
    <x v="1"/>
    <d v="2024-09-12T00:00:00"/>
    <x v="326"/>
    <d v="2024-06-12T00:00:00"/>
    <x v="450"/>
    <x v="3"/>
    <x v="1697"/>
    <m/>
    <n v="-25.98"/>
    <m/>
    <n v="2844.67"/>
    <x v="0"/>
    <s v="Único"/>
  </r>
  <r>
    <x v="2"/>
    <d v="2024-05-12T00:00:00"/>
    <x v="327"/>
    <d v="2024-05-12T00:00:00"/>
    <x v="451"/>
    <x v="2"/>
    <x v="1698"/>
    <m/>
    <n v="-14.3"/>
    <m/>
    <n v="2805.03"/>
    <x v="0"/>
    <s v="Único"/>
  </r>
  <r>
    <x v="1"/>
    <d v="2024-05-12T00:00:00"/>
    <x v="327"/>
    <d v="2024-05-12T00:00:00"/>
    <x v="451"/>
    <x v="3"/>
    <x v="1699"/>
    <m/>
    <n v="-29.1"/>
    <m/>
    <n v="2920.03"/>
    <x v="0"/>
    <s v="Único"/>
  </r>
  <r>
    <x v="1"/>
    <d v="2024-05-12T00:00:00"/>
    <x v="327"/>
    <d v="2024-05-12T00:00:00"/>
    <x v="451"/>
    <x v="3"/>
    <x v="1700"/>
    <m/>
    <n v="-3.18"/>
    <m/>
    <n v="2916.85"/>
    <x v="0"/>
    <s v="Único"/>
  </r>
  <r>
    <x v="1"/>
    <d v="2024-05-12T00:00:00"/>
    <x v="327"/>
    <d v="2024-05-12T00:00:00"/>
    <x v="451"/>
    <x v="3"/>
    <x v="1700"/>
    <m/>
    <n v="-69.69"/>
    <m/>
    <n v="2949.13"/>
    <x v="0"/>
    <s v="Único"/>
  </r>
  <r>
    <x v="0"/>
    <d v="2024-05-12T00:00:00"/>
    <x v="327"/>
    <d v="2024-05-12T00:00:00"/>
    <x v="451"/>
    <x v="1"/>
    <x v="1701"/>
    <m/>
    <n v="-2.5099999999999998"/>
    <m/>
    <n v="5167.46"/>
    <x v="0"/>
    <s v="Único"/>
  </r>
  <r>
    <x v="0"/>
    <d v="2024-04-12T00:00:00"/>
    <x v="328"/>
    <d v="2024-04-12T00:00:00"/>
    <x v="452"/>
    <x v="21"/>
    <x v="1702"/>
    <m/>
    <n v="-17.95"/>
    <m/>
    <n v="5174.47"/>
    <x v="0"/>
    <s v="Único"/>
  </r>
  <r>
    <x v="0"/>
    <d v="2024-04-12T00:00:00"/>
    <x v="328"/>
    <d v="2024-04-12T00:00:00"/>
    <x v="452"/>
    <x v="18"/>
    <x v="1703"/>
    <m/>
    <n v="-4.9000000000000004"/>
    <m/>
    <n v="5199.83"/>
    <x v="0"/>
    <s v="Único"/>
  </r>
  <r>
    <x v="0"/>
    <d v="2024-05-12T00:00:00"/>
    <x v="327"/>
    <d v="2024-04-12T00:00:00"/>
    <x v="452"/>
    <x v="17"/>
    <x v="1704"/>
    <m/>
    <n v="-4.5"/>
    <m/>
    <n v="5169.97"/>
    <x v="0"/>
    <s v="Único"/>
  </r>
  <r>
    <x v="0"/>
    <d v="2024-04-12T00:00:00"/>
    <x v="328"/>
    <d v="2024-04-12T00:00:00"/>
    <x v="452"/>
    <x v="1"/>
    <x v="1705"/>
    <m/>
    <n v="-7.41"/>
    <m/>
    <n v="5192.42"/>
    <x v="0"/>
    <s v="Único"/>
  </r>
  <r>
    <x v="2"/>
    <d v="2024-04-12T00:00:00"/>
    <x v="328"/>
    <d v="2024-04-12T00:00:00"/>
    <x v="452"/>
    <x v="1"/>
    <x v="1706"/>
    <m/>
    <n v="-6.5"/>
    <m/>
    <n v="2823.33"/>
    <x v="0"/>
    <s v="Único"/>
  </r>
  <r>
    <x v="2"/>
    <d v="2024-04-12T00:00:00"/>
    <x v="328"/>
    <d v="2024-04-12T00:00:00"/>
    <x v="452"/>
    <x v="1"/>
    <x v="1706"/>
    <m/>
    <n v="-5.5"/>
    <m/>
    <n v="2829.83"/>
    <x v="0"/>
    <s v="Único"/>
  </r>
  <r>
    <x v="2"/>
    <d v="2024-04-12T00:00:00"/>
    <x v="328"/>
    <d v="2024-04-12T00:00:00"/>
    <x v="452"/>
    <x v="1"/>
    <x v="1707"/>
    <m/>
    <n v="-4"/>
    <m/>
    <n v="2819.33"/>
    <x v="0"/>
    <s v="Único"/>
  </r>
  <r>
    <x v="2"/>
    <d v="2024-03-12T00:00:00"/>
    <x v="329"/>
    <d v="2024-03-12T00:00:00"/>
    <x v="453"/>
    <x v="17"/>
    <x v="1708"/>
    <m/>
    <n v="-99.9"/>
    <m/>
    <n v="2835.33"/>
    <x v="0"/>
    <s v="Único"/>
  </r>
  <r>
    <x v="0"/>
    <d v="2024-03-12T00:00:00"/>
    <x v="329"/>
    <d v="2024-03-12T00:00:00"/>
    <x v="453"/>
    <x v="21"/>
    <x v="1709"/>
    <m/>
    <n v="-19.95"/>
    <m/>
    <n v="5204.7299999999996"/>
    <x v="0"/>
    <s v="Único"/>
  </r>
  <r>
    <x v="0"/>
    <d v="2024-03-12T00:00:00"/>
    <x v="329"/>
    <d v="2024-03-12T00:00:00"/>
    <x v="453"/>
    <x v="21"/>
    <x v="1710"/>
    <m/>
    <n v="-5.6"/>
    <m/>
    <n v="5224.68"/>
    <x v="0"/>
    <s v="Único"/>
  </r>
  <r>
    <x v="0"/>
    <d v="2024-03-12T00:00:00"/>
    <x v="329"/>
    <d v="2024-03-12T00:00:00"/>
    <x v="453"/>
    <x v="1"/>
    <x v="1711"/>
    <m/>
    <n v="-11.46"/>
    <m/>
    <n v="5230.28"/>
    <x v="0"/>
    <s v="Único"/>
  </r>
  <r>
    <x v="0"/>
    <d v="2024-03-12T00:00:00"/>
    <x v="329"/>
    <d v="2024-03-12T00:00:00"/>
    <x v="453"/>
    <x v="3"/>
    <x v="1712"/>
    <m/>
    <n v="-10.42"/>
    <m/>
    <n v="5241.74"/>
    <x v="0"/>
    <s v="Único"/>
  </r>
  <r>
    <x v="1"/>
    <d v="2024-03-12T00:00:00"/>
    <x v="329"/>
    <d v="2024-03-12T00:00:00"/>
    <x v="453"/>
    <x v="5"/>
    <x v="1713"/>
    <m/>
    <n v="-21.8"/>
    <m/>
    <n v="3018.82"/>
    <x v="0"/>
    <s v="Único"/>
  </r>
  <r>
    <x v="2"/>
    <d v="2024-03-12T00:00:00"/>
    <x v="329"/>
    <d v="2024-03-12T00:00:00"/>
    <x v="453"/>
    <x v="12"/>
    <x v="1714"/>
    <m/>
    <n v="2200.33"/>
    <m/>
    <n v="2935.23"/>
    <x v="1"/>
    <s v="Único"/>
  </r>
  <r>
    <x v="2"/>
    <d v="2024-02-12T00:00:00"/>
    <x v="330"/>
    <d v="2024-02-12T00:00:00"/>
    <x v="454"/>
    <x v="17"/>
    <x v="1715"/>
    <m/>
    <n v="-89.4"/>
    <m/>
    <n v="734.9"/>
    <x v="0"/>
    <s v="Único"/>
  </r>
  <r>
    <x v="2"/>
    <d v="2024-02-12T00:00:00"/>
    <x v="330"/>
    <d v="2024-02-12T00:00:00"/>
    <x v="454"/>
    <x v="2"/>
    <x v="1716"/>
    <m/>
    <n v="-13.95"/>
    <m/>
    <n v="824.3"/>
    <x v="0"/>
    <s v="Único"/>
  </r>
  <r>
    <x v="2"/>
    <d v="2024-02-12T00:00:00"/>
    <x v="330"/>
    <d v="2024-02-12T00:00:00"/>
    <x v="454"/>
    <x v="2"/>
    <x v="1717"/>
    <m/>
    <n v="-23.75"/>
    <m/>
    <n v="838.25"/>
    <x v="0"/>
    <s v="Único"/>
  </r>
  <r>
    <x v="0"/>
    <d v="2024-02-12T00:00:00"/>
    <x v="330"/>
    <d v="2024-02-12T00:00:00"/>
    <x v="454"/>
    <x v="24"/>
    <x v="1718"/>
    <m/>
    <n v="-68.319999999999993"/>
    <m/>
    <n v="5252.16"/>
    <x v="0"/>
    <s v="Único"/>
  </r>
  <r>
    <x v="0"/>
    <d v="2024-02-12T00:00:00"/>
    <x v="330"/>
    <d v="2024-02-12T00:00:00"/>
    <x v="454"/>
    <x v="24"/>
    <x v="1719"/>
    <m/>
    <n v="-42.71"/>
    <m/>
    <n v="5320.48"/>
    <x v="0"/>
    <s v="Único"/>
  </r>
  <r>
    <x v="1"/>
    <d v="2024-02-12T00:00:00"/>
    <x v="330"/>
    <d v="2024-02-12T00:00:00"/>
    <x v="454"/>
    <x v="14"/>
    <x v="1720"/>
    <m/>
    <n v="-99.48"/>
    <m/>
    <n v="3040.62"/>
    <x v="0"/>
    <s v="Único"/>
  </r>
  <r>
    <x v="1"/>
    <d v="2024-02-12T00:00:00"/>
    <x v="330"/>
    <d v="2024-02-12T00:00:00"/>
    <x v="454"/>
    <x v="15"/>
    <x v="44"/>
    <m/>
    <n v="200"/>
    <m/>
    <n v="3140.1"/>
    <x v="1"/>
    <s v="Único"/>
  </r>
  <r>
    <x v="2"/>
    <d v="2024-02-12T00:00:00"/>
    <x v="330"/>
    <d v="2024-01-12T00:00:00"/>
    <x v="455"/>
    <x v="2"/>
    <x v="1721"/>
    <m/>
    <n v="-2.7"/>
    <m/>
    <n v="868.5"/>
    <x v="0"/>
    <s v="Único"/>
  </r>
  <r>
    <x v="2"/>
    <d v="2024-02-12T00:00:00"/>
    <x v="330"/>
    <d v="2024-01-12T00:00:00"/>
    <x v="455"/>
    <x v="1"/>
    <x v="1722"/>
    <m/>
    <n v="-6.5"/>
    <m/>
    <n v="862"/>
    <x v="0"/>
    <s v="Único"/>
  </r>
  <r>
    <x v="2"/>
    <d v="2025-01-12T00:00:00"/>
    <x v="81"/>
    <d v="2025-01-12T00:00:00"/>
    <x v="455"/>
    <x v="0"/>
    <x v="1723"/>
    <m/>
    <n v="-9.66"/>
    <m/>
    <n v="4931.45"/>
    <x v="0"/>
    <s v="Único"/>
  </r>
  <r>
    <x v="2"/>
    <d v="2025-01-12T00:00:00"/>
    <x v="81"/>
    <d v="2025-01-12T00:00:00"/>
    <x v="455"/>
    <x v="0"/>
    <x v="1724"/>
    <m/>
    <n v="-22"/>
    <m/>
    <n v="4941.1099999999997"/>
    <x v="0"/>
    <s v="Único"/>
  </r>
  <r>
    <x v="2"/>
    <d v="2025-01-12T00:00:00"/>
    <x v="81"/>
    <d v="2025-01-12T00:00:00"/>
    <x v="455"/>
    <x v="0"/>
    <x v="1725"/>
    <m/>
    <n v="-12.67"/>
    <m/>
    <n v="4963.1099999999997"/>
    <x v="0"/>
    <s v="Único"/>
  </r>
  <r>
    <x v="2"/>
    <d v="2025-01-12T00:00:00"/>
    <x v="81"/>
    <d v="2025-01-12T00:00:00"/>
    <x v="455"/>
    <x v="10"/>
    <x v="41"/>
    <m/>
    <n v="-400"/>
    <m/>
    <n v="4975.78"/>
    <x v="0"/>
    <s v="Único"/>
  </r>
  <r>
    <x v="1"/>
    <d v="2024-02-12T00:00:00"/>
    <x v="330"/>
    <d v="2024-11-30T00:00:00"/>
    <x v="456"/>
    <x v="1"/>
    <x v="1726"/>
    <m/>
    <n v="-24.4"/>
    <m/>
    <n v="2940.1"/>
    <x v="0"/>
    <s v="Único"/>
  </r>
  <r>
    <x v="2"/>
    <d v="2024-02-12T00:00:00"/>
    <x v="330"/>
    <d v="2024-11-30T00:00:00"/>
    <x v="456"/>
    <x v="2"/>
    <x v="1727"/>
    <m/>
    <n v="-0.9"/>
    <m/>
    <n v="892.3"/>
    <x v="0"/>
    <s v="Único"/>
  </r>
  <r>
    <x v="1"/>
    <d v="2024-02-12T00:00:00"/>
    <x v="330"/>
    <d v="2024-11-30T00:00:00"/>
    <x v="456"/>
    <x v="6"/>
    <x v="1728"/>
    <m/>
    <n v="-35"/>
    <m/>
    <n v="2964.5"/>
    <x v="0"/>
    <s v="Único"/>
  </r>
  <r>
    <x v="1"/>
    <d v="2024-02-12T00:00:00"/>
    <x v="330"/>
    <d v="2024-11-30T00:00:00"/>
    <x v="456"/>
    <x v="3"/>
    <x v="1729"/>
    <m/>
    <n v="-35.81"/>
    <m/>
    <n v="2999.5"/>
    <x v="0"/>
    <s v="Único"/>
  </r>
  <r>
    <x v="1"/>
    <d v="2024-02-12T00:00:00"/>
    <x v="330"/>
    <d v="2024-11-30T00:00:00"/>
    <x v="456"/>
    <x v="3"/>
    <x v="1730"/>
    <m/>
    <n v="-99.12"/>
    <m/>
    <n v="3035.31"/>
    <x v="0"/>
    <s v="Único"/>
  </r>
  <r>
    <x v="2"/>
    <d v="2024-02-12T00:00:00"/>
    <x v="330"/>
    <d v="2024-11-30T00:00:00"/>
    <x v="456"/>
    <x v="1"/>
    <x v="1731"/>
    <m/>
    <n v="-10"/>
    <m/>
    <n v="875.7"/>
    <x v="0"/>
    <s v="Único"/>
  </r>
  <r>
    <x v="2"/>
    <d v="2024-02-12T00:00:00"/>
    <x v="330"/>
    <d v="2024-11-30T00:00:00"/>
    <x v="456"/>
    <x v="1"/>
    <x v="1732"/>
    <m/>
    <n v="-6.6"/>
    <m/>
    <n v="885.7"/>
    <x v="0"/>
    <s v="Único"/>
  </r>
  <r>
    <x v="2"/>
    <d v="2024-02-12T00:00:00"/>
    <x v="330"/>
    <d v="2024-11-30T00:00:00"/>
    <x v="456"/>
    <x v="1"/>
    <x v="1733"/>
    <m/>
    <n v="-4.5"/>
    <m/>
    <n v="871.2"/>
    <x v="0"/>
    <s v="Único"/>
  </r>
  <r>
    <x v="2"/>
    <d v="2024-11-29T00:00:00"/>
    <x v="331"/>
    <d v="2024-11-29T00:00:00"/>
    <x v="457"/>
    <x v="1"/>
    <x v="1734"/>
    <m/>
    <n v="-16.989999999999998"/>
    <m/>
    <n v="893.2"/>
    <x v="0"/>
    <s v="Único"/>
  </r>
  <r>
    <x v="2"/>
    <d v="2024-11-29T00:00:00"/>
    <x v="331"/>
    <d v="2024-11-29T00:00:00"/>
    <x v="457"/>
    <x v="2"/>
    <x v="1734"/>
    <m/>
    <n v="-0.45"/>
    <m/>
    <n v="910.19"/>
    <x v="0"/>
    <s v="Único"/>
  </r>
  <r>
    <x v="1"/>
    <d v="2024-11-29T00:00:00"/>
    <x v="331"/>
    <d v="2024-11-29T00:00:00"/>
    <x v="457"/>
    <x v="3"/>
    <x v="1735"/>
    <m/>
    <n v="-3.98"/>
    <m/>
    <n v="3134.43"/>
    <x v="0"/>
    <s v="Único"/>
  </r>
  <r>
    <x v="0"/>
    <d v="2024-11-29T00:00:00"/>
    <x v="331"/>
    <d v="2024-11-29T00:00:00"/>
    <x v="457"/>
    <x v="2"/>
    <x v="1736"/>
    <m/>
    <n v="-4.59"/>
    <m/>
    <n v="5363.19"/>
    <x v="0"/>
    <s v="Único"/>
  </r>
  <r>
    <x v="0"/>
    <d v="2024-11-29T00:00:00"/>
    <x v="331"/>
    <d v="2024-11-29T00:00:00"/>
    <x v="457"/>
    <x v="2"/>
    <x v="1737"/>
    <m/>
    <n v="-1.7"/>
    <m/>
    <n v="5367.78"/>
    <x v="0"/>
    <s v="Único"/>
  </r>
  <r>
    <x v="0"/>
    <d v="2024-11-29T00:00:00"/>
    <x v="331"/>
    <d v="2024-11-29T00:00:00"/>
    <x v="457"/>
    <x v="11"/>
    <x v="113"/>
    <m/>
    <n v="-918"/>
    <m/>
    <n v="5381.99"/>
    <x v="0"/>
    <s v="Único"/>
  </r>
  <r>
    <x v="0"/>
    <d v="2024-11-29T00:00:00"/>
    <x v="331"/>
    <d v="2024-11-29T00:00:00"/>
    <x v="457"/>
    <x v="12"/>
    <x v="1483"/>
    <m/>
    <n v="1781.76"/>
    <m/>
    <n v="6299.99"/>
    <x v="1"/>
    <s v="Único"/>
  </r>
  <r>
    <x v="0"/>
    <d v="2024-11-29T00:00:00"/>
    <x v="331"/>
    <d v="2024-11-29T00:00:00"/>
    <x v="457"/>
    <x v="1"/>
    <x v="1738"/>
    <m/>
    <n v="-7.9"/>
    <m/>
    <n v="5374.09"/>
    <x v="0"/>
    <s v="Único"/>
  </r>
  <r>
    <x v="2"/>
    <d v="2024-11-29T00:00:00"/>
    <x v="331"/>
    <d v="2024-11-29T00:00:00"/>
    <x v="457"/>
    <x v="1"/>
    <x v="1739"/>
    <m/>
    <n v="-7.4"/>
    <m/>
    <n v="917.42"/>
    <x v="0"/>
    <s v="Único"/>
  </r>
  <r>
    <x v="2"/>
    <d v="2024-11-29T00:00:00"/>
    <x v="331"/>
    <d v="2024-11-29T00:00:00"/>
    <x v="457"/>
    <x v="1"/>
    <x v="1740"/>
    <m/>
    <n v="-6.78"/>
    <m/>
    <n v="910.64"/>
    <x v="0"/>
    <s v="Único"/>
  </r>
  <r>
    <x v="0"/>
    <d v="2024-11-29T00:00:00"/>
    <x v="331"/>
    <d v="2024-11-29T00:00:00"/>
    <x v="457"/>
    <x v="1"/>
    <x v="1741"/>
    <m/>
    <n v="-4.6100000000000003"/>
    <m/>
    <n v="5369.48"/>
    <x v="0"/>
    <s v="Único"/>
  </r>
  <r>
    <x v="1"/>
    <d v="2024-11-28T00:00:00"/>
    <x v="332"/>
    <d v="2024-11-28T00:00:00"/>
    <x v="458"/>
    <x v="3"/>
    <x v="1742"/>
    <m/>
    <n v="-3.6"/>
    <m/>
    <n v="3138.41"/>
    <x v="0"/>
    <s v="Único"/>
  </r>
  <r>
    <x v="1"/>
    <d v="2024-11-28T00:00:00"/>
    <x v="332"/>
    <d v="2024-11-28T00:00:00"/>
    <x v="458"/>
    <x v="3"/>
    <x v="1743"/>
    <m/>
    <n v="-38.299999999999997"/>
    <m/>
    <n v="3142.01"/>
    <x v="0"/>
    <s v="Único"/>
  </r>
  <r>
    <x v="2"/>
    <d v="2024-11-27T00:00:00"/>
    <x v="333"/>
    <d v="2024-11-27T00:00:00"/>
    <x v="459"/>
    <x v="18"/>
    <x v="1744"/>
    <m/>
    <n v="-5"/>
    <m/>
    <n v="926.67"/>
    <x v="0"/>
    <s v="Único"/>
  </r>
  <r>
    <x v="1"/>
    <d v="2024-11-27T00:00:00"/>
    <x v="333"/>
    <d v="2024-11-27T00:00:00"/>
    <x v="459"/>
    <x v="5"/>
    <x v="1745"/>
    <m/>
    <n v="-21.8"/>
    <m/>
    <n v="3156.31"/>
    <x v="0"/>
    <s v="Único"/>
  </r>
  <r>
    <x v="0"/>
    <d v="2024-11-27T00:00:00"/>
    <x v="333"/>
    <d v="2024-11-27T00:00:00"/>
    <x v="459"/>
    <x v="18"/>
    <x v="1746"/>
    <m/>
    <n v="-0.85"/>
    <m/>
    <n v="4518.2299999999996"/>
    <x v="0"/>
    <s v="Único"/>
  </r>
  <r>
    <x v="0"/>
    <d v="2024-11-27T00:00:00"/>
    <x v="333"/>
    <d v="2024-11-27T00:00:00"/>
    <x v="459"/>
    <x v="1"/>
    <x v="1747"/>
    <m/>
    <n v="-3.81"/>
    <m/>
    <n v="4519.08"/>
    <x v="0"/>
    <s v="Único"/>
  </r>
  <r>
    <x v="2"/>
    <d v="2024-11-27T00:00:00"/>
    <x v="333"/>
    <d v="2024-11-27T00:00:00"/>
    <x v="459"/>
    <x v="1"/>
    <x v="1748"/>
    <m/>
    <n v="-1.85"/>
    <m/>
    <n v="924.82"/>
    <x v="0"/>
    <s v="Único"/>
  </r>
  <r>
    <x v="1"/>
    <d v="2024-11-27T00:00:00"/>
    <x v="333"/>
    <d v="2024-11-27T00:00:00"/>
    <x v="459"/>
    <x v="1"/>
    <x v="1143"/>
    <m/>
    <n v="24"/>
    <m/>
    <n v="3180.31"/>
    <x v="1"/>
    <s v="Único"/>
  </r>
  <r>
    <x v="1"/>
    <d v="2024-11-26T00:00:00"/>
    <x v="334"/>
    <d v="2024-11-26T00:00:00"/>
    <x v="460"/>
    <x v="3"/>
    <x v="1749"/>
    <m/>
    <n v="-4.0199999999999996"/>
    <m/>
    <n v="3178.11"/>
    <x v="0"/>
    <s v="Único"/>
  </r>
  <r>
    <x v="2"/>
    <d v="2024-11-25T00:00:00"/>
    <x v="335"/>
    <d v="2024-11-25T00:00:00"/>
    <x v="461"/>
    <x v="1"/>
    <x v="1750"/>
    <m/>
    <n v="-13.71"/>
    <m/>
    <n v="931.67"/>
    <x v="0"/>
    <s v="Único"/>
  </r>
  <r>
    <x v="1"/>
    <d v="2024-11-25T00:00:00"/>
    <x v="335"/>
    <d v="2024-11-25T00:00:00"/>
    <x v="461"/>
    <x v="3"/>
    <x v="1751"/>
    <m/>
    <n v="-2.14"/>
    <m/>
    <n v="3182.13"/>
    <x v="0"/>
    <s v="Único"/>
  </r>
  <r>
    <x v="1"/>
    <d v="2024-11-25T00:00:00"/>
    <x v="335"/>
    <d v="2024-11-25T00:00:00"/>
    <x v="461"/>
    <x v="8"/>
    <x v="1752"/>
    <m/>
    <n v="-80.84"/>
    <m/>
    <n v="3184.27"/>
    <x v="0"/>
    <s v="Único"/>
  </r>
  <r>
    <x v="0"/>
    <d v="2024-11-25T00:00:00"/>
    <x v="335"/>
    <d v="2024-11-25T00:00:00"/>
    <x v="461"/>
    <x v="1"/>
    <x v="1753"/>
    <m/>
    <n v="-1.4"/>
    <m/>
    <n v="4522.8900000000003"/>
    <x v="0"/>
    <s v="Único"/>
  </r>
  <r>
    <x v="2"/>
    <d v="2024-11-25T00:00:00"/>
    <x v="335"/>
    <d v="2024-11-24T00:00:00"/>
    <x v="462"/>
    <x v="1"/>
    <x v="1754"/>
    <m/>
    <n v="-35.950000000000003"/>
    <m/>
    <n v="992.68"/>
    <x v="0"/>
    <s v="Único"/>
  </r>
  <r>
    <x v="2"/>
    <d v="2024-11-25T00:00:00"/>
    <x v="335"/>
    <d v="2024-11-24T00:00:00"/>
    <x v="462"/>
    <x v="1"/>
    <x v="1755"/>
    <m/>
    <n v="-13.17"/>
    <m/>
    <n v="970.41"/>
    <x v="0"/>
    <s v="Único"/>
  </r>
  <r>
    <x v="2"/>
    <d v="2024-11-25T00:00:00"/>
    <x v="335"/>
    <d v="2024-11-24T00:00:00"/>
    <x v="462"/>
    <x v="2"/>
    <x v="1756"/>
    <m/>
    <n v="-9.9"/>
    <m/>
    <n v="945.38"/>
    <x v="0"/>
    <s v="Único"/>
  </r>
  <r>
    <x v="2"/>
    <d v="2024-11-25T00:00:00"/>
    <x v="335"/>
    <d v="2024-11-24T00:00:00"/>
    <x v="462"/>
    <x v="17"/>
    <x v="1757"/>
    <m/>
    <n v="-3.3"/>
    <m/>
    <n v="955.28"/>
    <x v="0"/>
    <s v="Único"/>
  </r>
  <r>
    <x v="2"/>
    <d v="2024-11-25T00:00:00"/>
    <x v="335"/>
    <d v="2024-11-24T00:00:00"/>
    <x v="462"/>
    <x v="17"/>
    <x v="1754"/>
    <m/>
    <n v="-10.57"/>
    <m/>
    <n v="958.58"/>
    <x v="0"/>
    <s v="Único"/>
  </r>
  <r>
    <x v="2"/>
    <d v="2024-11-25T00:00:00"/>
    <x v="335"/>
    <d v="2024-11-24T00:00:00"/>
    <x v="462"/>
    <x v="17"/>
    <x v="1758"/>
    <m/>
    <n v="-9.1"/>
    <m/>
    <n v="983.58"/>
    <x v="0"/>
    <s v="Único"/>
  </r>
  <r>
    <x v="2"/>
    <d v="2024-11-25T00:00:00"/>
    <x v="335"/>
    <d v="2024-11-24T00:00:00"/>
    <x v="462"/>
    <x v="17"/>
    <x v="1754"/>
    <m/>
    <n v="-3.15"/>
    <m/>
    <n v="1028.6300000000001"/>
    <x v="0"/>
    <s v="Único"/>
  </r>
  <r>
    <x v="2"/>
    <d v="2024-11-25T00:00:00"/>
    <x v="335"/>
    <d v="2024-11-24T00:00:00"/>
    <x v="462"/>
    <x v="1"/>
    <x v="1755"/>
    <m/>
    <n v="-1.26"/>
    <m/>
    <n v="969.15"/>
    <x v="0"/>
    <s v="Único"/>
  </r>
  <r>
    <x v="2"/>
    <d v="2024-11-25T00:00:00"/>
    <x v="335"/>
    <d v="2024-11-23T00:00:00"/>
    <x v="463"/>
    <x v="1"/>
    <x v="1759"/>
    <m/>
    <n v="-45.3"/>
    <m/>
    <n v="1048.8800000000001"/>
    <x v="0"/>
    <s v="Único"/>
  </r>
  <r>
    <x v="2"/>
    <d v="2024-11-25T00:00:00"/>
    <x v="335"/>
    <d v="2024-11-23T00:00:00"/>
    <x v="463"/>
    <x v="1"/>
    <x v="1760"/>
    <m/>
    <n v="-11.8"/>
    <m/>
    <n v="1037.08"/>
    <x v="0"/>
    <s v="Único"/>
  </r>
  <r>
    <x v="1"/>
    <d v="2024-11-25T00:00:00"/>
    <x v="335"/>
    <d v="2024-11-23T00:00:00"/>
    <x v="463"/>
    <x v="3"/>
    <x v="1761"/>
    <m/>
    <n v="-22.72"/>
    <m/>
    <n v="3265.11"/>
    <x v="0"/>
    <s v="Único"/>
  </r>
  <r>
    <x v="0"/>
    <d v="2024-11-25T00:00:00"/>
    <x v="335"/>
    <d v="2024-11-23T00:00:00"/>
    <x v="463"/>
    <x v="2"/>
    <x v="1762"/>
    <m/>
    <n v="-111.81"/>
    <m/>
    <n v="4524.29"/>
    <x v="0"/>
    <s v="Único"/>
  </r>
  <r>
    <x v="2"/>
    <d v="2024-11-25T00:00:00"/>
    <x v="335"/>
    <d v="2024-11-23T00:00:00"/>
    <x v="463"/>
    <x v="1"/>
    <x v="1763"/>
    <m/>
    <n v="-5.3"/>
    <m/>
    <n v="1031.78"/>
    <x v="0"/>
    <s v="Único"/>
  </r>
  <r>
    <x v="2"/>
    <d v="2024-11-22T00:00:00"/>
    <x v="336"/>
    <d v="2024-11-22T00:00:00"/>
    <x v="464"/>
    <x v="1"/>
    <x v="1764"/>
    <m/>
    <n v="-11.11"/>
    <m/>
    <n v="1095.99"/>
    <x v="0"/>
    <s v="Único"/>
  </r>
  <r>
    <x v="1"/>
    <d v="2024-11-25T00:00:00"/>
    <x v="335"/>
    <d v="2024-11-22T00:00:00"/>
    <x v="464"/>
    <x v="13"/>
    <x v="42"/>
    <m/>
    <n v="-0.6"/>
    <m/>
    <n v="3287.83"/>
    <x v="0"/>
    <s v="Único"/>
  </r>
  <r>
    <x v="1"/>
    <d v="2024-11-22T00:00:00"/>
    <x v="336"/>
    <d v="2024-11-22T00:00:00"/>
    <x v="464"/>
    <x v="9"/>
    <x v="1765"/>
    <m/>
    <n v="-20.22"/>
    <m/>
    <n v="3288.43"/>
    <x v="0"/>
    <s v="Único"/>
  </r>
  <r>
    <x v="1"/>
    <d v="2024-11-22T00:00:00"/>
    <x v="336"/>
    <d v="2024-11-22T00:00:00"/>
    <x v="464"/>
    <x v="3"/>
    <x v="1766"/>
    <m/>
    <n v="-20.78"/>
    <m/>
    <n v="3308.65"/>
    <x v="0"/>
    <s v="Único"/>
  </r>
  <r>
    <x v="1"/>
    <d v="2024-11-22T00:00:00"/>
    <x v="336"/>
    <d v="2024-11-22T00:00:00"/>
    <x v="464"/>
    <x v="8"/>
    <x v="1767"/>
    <m/>
    <n v="-148.54"/>
    <m/>
    <n v="3329.43"/>
    <x v="0"/>
    <s v="Único"/>
  </r>
  <r>
    <x v="0"/>
    <d v="2024-11-22T00:00:00"/>
    <x v="336"/>
    <d v="2024-11-22T00:00:00"/>
    <x v="464"/>
    <x v="2"/>
    <x v="1768"/>
    <m/>
    <n v="-90"/>
    <m/>
    <n v="4636.1000000000004"/>
    <x v="0"/>
    <s v="Único"/>
  </r>
  <r>
    <x v="0"/>
    <d v="2024-11-22T00:00:00"/>
    <x v="336"/>
    <d v="2024-11-22T00:00:00"/>
    <x v="464"/>
    <x v="18"/>
    <x v="1769"/>
    <m/>
    <n v="-4.9000000000000004"/>
    <m/>
    <n v="4726.1000000000004"/>
    <x v="0"/>
    <s v="Único"/>
  </r>
  <r>
    <x v="2"/>
    <d v="2024-11-22T00:00:00"/>
    <x v="336"/>
    <d v="2024-11-22T00:00:00"/>
    <x v="464"/>
    <x v="1"/>
    <x v="1764"/>
    <m/>
    <n v="-1.81"/>
    <m/>
    <n v="1094.18"/>
    <x v="0"/>
    <s v="Único"/>
  </r>
  <r>
    <x v="1"/>
    <d v="2024-11-21T00:00:00"/>
    <x v="337"/>
    <d v="2024-11-21T00:00:00"/>
    <x v="465"/>
    <x v="3"/>
    <x v="1770"/>
    <m/>
    <n v="-110.1"/>
    <m/>
    <n v="3477.97"/>
    <x v="0"/>
    <s v="Único"/>
  </r>
  <r>
    <x v="2"/>
    <d v="2024-11-20T00:00:00"/>
    <x v="338"/>
    <d v="2024-11-20T00:00:00"/>
    <x v="466"/>
    <x v="1"/>
    <x v="1771"/>
    <m/>
    <n v="-17.45"/>
    <m/>
    <n v="1107.0999999999999"/>
    <x v="0"/>
    <s v="Único"/>
  </r>
  <r>
    <x v="2"/>
    <d v="2024-11-20T00:00:00"/>
    <x v="338"/>
    <d v="2024-11-20T00:00:00"/>
    <x v="466"/>
    <x v="1"/>
    <x v="1772"/>
    <m/>
    <n v="-13"/>
    <m/>
    <n v="1124.55"/>
    <x v="0"/>
    <s v="Único"/>
  </r>
  <r>
    <x v="0"/>
    <d v="2024-11-20T00:00:00"/>
    <x v="338"/>
    <d v="2024-11-20T00:00:00"/>
    <x v="466"/>
    <x v="18"/>
    <x v="1773"/>
    <m/>
    <n v="-2.4"/>
    <m/>
    <n v="4739.41"/>
    <x v="0"/>
    <s v="Único"/>
  </r>
  <r>
    <x v="0"/>
    <d v="2024-11-20T00:00:00"/>
    <x v="338"/>
    <d v="2024-11-20T00:00:00"/>
    <x v="466"/>
    <x v="1"/>
    <x v="1774"/>
    <m/>
    <n v="-8.41"/>
    <m/>
    <n v="4731"/>
    <x v="0"/>
    <s v="Único"/>
  </r>
  <r>
    <x v="2"/>
    <d v="2024-11-19T00:00:00"/>
    <x v="339"/>
    <d v="2024-11-19T00:00:00"/>
    <x v="467"/>
    <x v="1"/>
    <x v="1775"/>
    <m/>
    <n v="-38.1"/>
    <m/>
    <n v="1137.55"/>
    <x v="0"/>
    <s v="Único"/>
  </r>
  <r>
    <x v="0"/>
    <d v="2024-11-19T00:00:00"/>
    <x v="339"/>
    <d v="2024-11-19T00:00:00"/>
    <x v="467"/>
    <x v="1"/>
    <x v="1776"/>
    <m/>
    <n v="-14.6"/>
    <m/>
    <n v="4741.8100000000004"/>
    <x v="0"/>
    <s v="Único"/>
  </r>
  <r>
    <x v="0"/>
    <d v="2024-11-19T00:00:00"/>
    <x v="339"/>
    <d v="2024-11-19T00:00:00"/>
    <x v="467"/>
    <x v="18"/>
    <x v="1777"/>
    <m/>
    <n v="-2.4"/>
    <m/>
    <n v="4756.41"/>
    <x v="0"/>
    <s v="Único"/>
  </r>
  <r>
    <x v="2"/>
    <d v="2024-11-19T00:00:00"/>
    <x v="339"/>
    <d v="2024-11-19T00:00:00"/>
    <x v="467"/>
    <x v="1"/>
    <x v="1778"/>
    <m/>
    <n v="-8.73"/>
    <m/>
    <n v="1175.6500000000001"/>
    <x v="0"/>
    <s v="Único"/>
  </r>
  <r>
    <x v="2"/>
    <d v="2024-11-18T00:00:00"/>
    <x v="340"/>
    <d v="2024-11-18T00:00:00"/>
    <x v="468"/>
    <x v="2"/>
    <x v="1779"/>
    <m/>
    <n v="-19.86"/>
    <m/>
    <n v="1184.3800000000001"/>
    <x v="0"/>
    <s v="Único"/>
  </r>
  <r>
    <x v="2"/>
    <d v="2024-11-18T00:00:00"/>
    <x v="340"/>
    <d v="2024-11-18T00:00:00"/>
    <x v="468"/>
    <x v="2"/>
    <x v="1780"/>
    <m/>
    <n v="-26.99"/>
    <m/>
    <n v="1204.24"/>
    <x v="0"/>
    <s v="Único"/>
  </r>
  <r>
    <x v="2"/>
    <d v="2024-11-18T00:00:00"/>
    <x v="340"/>
    <d v="2024-11-18T00:00:00"/>
    <x v="468"/>
    <x v="19"/>
    <x v="1781"/>
    <m/>
    <n v="-2000"/>
    <m/>
    <n v="1550.56"/>
    <x v="0"/>
    <s v="Único"/>
  </r>
  <r>
    <x v="1"/>
    <d v="2024-11-18T00:00:00"/>
    <x v="340"/>
    <d v="2024-11-18T00:00:00"/>
    <x v="468"/>
    <x v="3"/>
    <x v="1782"/>
    <m/>
    <n v="-5.56"/>
    <m/>
    <n v="3588.07"/>
    <x v="0"/>
    <s v="Único"/>
  </r>
  <r>
    <x v="1"/>
    <d v="2024-11-18T00:00:00"/>
    <x v="340"/>
    <d v="2024-11-18T00:00:00"/>
    <x v="468"/>
    <x v="19"/>
    <x v="1783"/>
    <m/>
    <n v="2000"/>
    <m/>
    <n v="3608.57"/>
    <x v="1"/>
    <s v="Único"/>
  </r>
  <r>
    <x v="0"/>
    <d v="2024-11-18T00:00:00"/>
    <x v="340"/>
    <d v="2024-11-18T00:00:00"/>
    <x v="468"/>
    <x v="13"/>
    <x v="1083"/>
    <m/>
    <n v="383.45"/>
    <m/>
    <n v="4758.8100000000004"/>
    <x v="1"/>
    <s v="Único"/>
  </r>
  <r>
    <x v="2"/>
    <d v="2024-11-18T00:00:00"/>
    <x v="340"/>
    <d v="2024-11-18T00:00:00"/>
    <x v="468"/>
    <x v="1"/>
    <x v="1784"/>
    <m/>
    <n v="-4.5"/>
    <m/>
    <n v="1231.23"/>
    <x v="0"/>
    <s v="Único"/>
  </r>
  <r>
    <x v="2"/>
    <d v="2024-11-18T00:00:00"/>
    <x v="340"/>
    <d v="2024-11-17T00:00:00"/>
    <x v="469"/>
    <x v="1"/>
    <x v="1785"/>
    <m/>
    <n v="-29.25"/>
    <m/>
    <n v="1411.3"/>
    <x v="0"/>
    <s v="Único"/>
  </r>
  <r>
    <x v="2"/>
    <d v="2024-11-18T00:00:00"/>
    <x v="340"/>
    <d v="2024-11-17T00:00:00"/>
    <x v="469"/>
    <x v="1"/>
    <x v="1786"/>
    <m/>
    <n v="-15.21"/>
    <m/>
    <n v="1440.55"/>
    <x v="0"/>
    <s v="Único"/>
  </r>
  <r>
    <x v="2"/>
    <d v="2024-11-18T00:00:00"/>
    <x v="340"/>
    <d v="2024-11-17T00:00:00"/>
    <x v="469"/>
    <x v="2"/>
    <x v="1787"/>
    <m/>
    <n v="-94.95"/>
    <m/>
    <n v="1250.28"/>
    <x v="0"/>
    <s v="Único"/>
  </r>
  <r>
    <x v="2"/>
    <d v="2024-11-18T00:00:00"/>
    <x v="340"/>
    <d v="2024-11-17T00:00:00"/>
    <x v="469"/>
    <x v="2"/>
    <x v="1788"/>
    <m/>
    <n v="-66.069999999999993"/>
    <m/>
    <n v="1345.23"/>
    <x v="0"/>
    <s v="Único"/>
  </r>
  <r>
    <x v="2"/>
    <d v="2024-11-18T00:00:00"/>
    <x v="340"/>
    <d v="2024-11-17T00:00:00"/>
    <x v="469"/>
    <x v="1"/>
    <x v="1789"/>
    <m/>
    <n v="-7.65"/>
    <m/>
    <n v="1242.6300000000001"/>
    <x v="0"/>
    <s v="Único"/>
  </r>
  <r>
    <x v="2"/>
    <d v="2024-11-18T00:00:00"/>
    <x v="340"/>
    <d v="2024-11-17T00:00:00"/>
    <x v="469"/>
    <x v="1"/>
    <x v="1790"/>
    <m/>
    <n v="-6.9"/>
    <m/>
    <n v="1235.73"/>
    <x v="0"/>
    <s v="Único"/>
  </r>
  <r>
    <x v="2"/>
    <d v="2024-11-18T00:00:00"/>
    <x v="340"/>
    <d v="2024-11-16T00:00:00"/>
    <x v="470"/>
    <x v="1"/>
    <x v="1791"/>
    <m/>
    <n v="-27"/>
    <m/>
    <n v="1523.56"/>
    <x v="0"/>
    <s v="Único"/>
  </r>
  <r>
    <x v="2"/>
    <d v="2024-11-18T00:00:00"/>
    <x v="340"/>
    <d v="2024-11-16T00:00:00"/>
    <x v="470"/>
    <x v="1"/>
    <x v="1792"/>
    <m/>
    <n v="-20.3"/>
    <m/>
    <n v="1466.76"/>
    <x v="0"/>
    <s v="Único"/>
  </r>
  <r>
    <x v="2"/>
    <d v="2024-11-18T00:00:00"/>
    <x v="340"/>
    <d v="2024-11-16T00:00:00"/>
    <x v="470"/>
    <x v="1"/>
    <x v="1792"/>
    <m/>
    <n v="-11"/>
    <m/>
    <n v="1455.76"/>
    <x v="0"/>
    <s v="Único"/>
  </r>
  <r>
    <x v="2"/>
    <d v="2024-11-18T00:00:00"/>
    <x v="340"/>
    <d v="2024-11-16T00:00:00"/>
    <x v="470"/>
    <x v="1"/>
    <x v="1792"/>
    <m/>
    <n v="-10.24"/>
    <m/>
    <n v="1487.06"/>
    <x v="0"/>
    <s v="Único"/>
  </r>
  <r>
    <x v="2"/>
    <d v="2024-11-18T00:00:00"/>
    <x v="340"/>
    <d v="2024-11-16T00:00:00"/>
    <x v="470"/>
    <x v="2"/>
    <x v="1793"/>
    <m/>
    <n v="-11.76"/>
    <m/>
    <n v="1504.8"/>
    <x v="0"/>
    <s v="Único"/>
  </r>
  <r>
    <x v="2"/>
    <d v="2024-11-18T00:00:00"/>
    <x v="340"/>
    <d v="2024-11-16T00:00:00"/>
    <x v="470"/>
    <x v="2"/>
    <x v="1794"/>
    <m/>
    <n v="-7"/>
    <m/>
    <n v="1516.56"/>
    <x v="0"/>
    <s v="Único"/>
  </r>
  <r>
    <x v="1"/>
    <d v="2024-11-18T00:00:00"/>
    <x v="340"/>
    <d v="2024-11-16T00:00:00"/>
    <x v="470"/>
    <x v="3"/>
    <x v="1795"/>
    <m/>
    <n v="-4.3499999999999996"/>
    <m/>
    <n v="3593.63"/>
    <x v="0"/>
    <s v="Único"/>
  </r>
  <r>
    <x v="1"/>
    <d v="2024-11-18T00:00:00"/>
    <x v="340"/>
    <d v="2024-11-16T00:00:00"/>
    <x v="470"/>
    <x v="3"/>
    <x v="1796"/>
    <m/>
    <n v="-10.59"/>
    <m/>
    <n v="3597.98"/>
    <x v="0"/>
    <s v="Único"/>
  </r>
  <r>
    <x v="2"/>
    <d v="2024-11-18T00:00:00"/>
    <x v="340"/>
    <d v="2024-11-16T00:00:00"/>
    <x v="470"/>
    <x v="1"/>
    <x v="1792"/>
    <m/>
    <n v="-7.5"/>
    <m/>
    <n v="1497.3"/>
    <x v="0"/>
    <s v="Único"/>
  </r>
  <r>
    <x v="2"/>
    <d v="2024-11-18T00:00:00"/>
    <x v="340"/>
    <d v="2024-11-15T00:00:00"/>
    <x v="471"/>
    <x v="1"/>
    <x v="1797"/>
    <m/>
    <n v="-40.4"/>
    <m/>
    <n v="3550.56"/>
    <x v="0"/>
    <s v="Único"/>
  </r>
  <r>
    <x v="1"/>
    <d v="2024-11-15T00:00:00"/>
    <x v="341"/>
    <d v="2024-11-15T00:00:00"/>
    <x v="471"/>
    <x v="9"/>
    <x v="1798"/>
    <m/>
    <n v="-25.95"/>
    <m/>
    <n v="1608.57"/>
    <x v="0"/>
    <s v="Único"/>
  </r>
  <r>
    <x v="1"/>
    <d v="2024-11-15T00:00:00"/>
    <x v="341"/>
    <d v="2024-11-15T00:00:00"/>
    <x v="471"/>
    <x v="3"/>
    <x v="1799"/>
    <m/>
    <n v="-1.65"/>
    <m/>
    <n v="1634.52"/>
    <x v="0"/>
    <s v="Único"/>
  </r>
  <r>
    <x v="1"/>
    <d v="2024-11-15T00:00:00"/>
    <x v="341"/>
    <d v="2024-11-15T00:00:00"/>
    <x v="471"/>
    <x v="3"/>
    <x v="1800"/>
    <m/>
    <n v="-72.38"/>
    <m/>
    <n v="1636.17"/>
    <x v="0"/>
    <s v="Único"/>
  </r>
  <r>
    <x v="1"/>
    <d v="2024-11-15T00:00:00"/>
    <x v="341"/>
    <d v="2024-11-15T00:00:00"/>
    <x v="471"/>
    <x v="13"/>
    <x v="1083"/>
    <m/>
    <n v="237.91"/>
    <m/>
    <n v="1708.55"/>
    <x v="1"/>
    <s v="Único"/>
  </r>
  <r>
    <x v="2"/>
    <d v="2024-11-13T00:00:00"/>
    <x v="342"/>
    <d v="2024-11-13T00:00:00"/>
    <x v="472"/>
    <x v="1"/>
    <x v="1801"/>
    <m/>
    <n v="-39.020000000000003"/>
    <m/>
    <n v="3605.51"/>
    <x v="0"/>
    <s v="Único"/>
  </r>
  <r>
    <x v="2"/>
    <d v="2024-11-13T00:00:00"/>
    <x v="342"/>
    <d v="2024-11-13T00:00:00"/>
    <x v="472"/>
    <x v="2"/>
    <x v="1802"/>
    <m/>
    <n v="-14.55"/>
    <m/>
    <n v="3590.96"/>
    <x v="0"/>
    <s v="Único"/>
  </r>
  <r>
    <x v="0"/>
    <d v="2024-11-13T00:00:00"/>
    <x v="342"/>
    <d v="2024-11-13T00:00:00"/>
    <x v="472"/>
    <x v="3"/>
    <x v="1803"/>
    <m/>
    <n v="-4.01"/>
    <m/>
    <n v="4375.3599999999997"/>
    <x v="0"/>
    <s v="Único"/>
  </r>
  <r>
    <x v="0"/>
    <d v="2024-11-11T00:00:00"/>
    <x v="343"/>
    <d v="2024-10-11T00:00:00"/>
    <x v="473"/>
    <x v="18"/>
    <x v="1804"/>
    <m/>
    <n v="-1.7"/>
    <m/>
    <n v="4379.37"/>
    <x v="0"/>
    <s v="Único"/>
  </r>
  <r>
    <x v="2"/>
    <d v="2024-11-11T00:00:00"/>
    <x v="343"/>
    <d v="2024-10-11T00:00:00"/>
    <x v="473"/>
    <x v="1"/>
    <x v="1805"/>
    <m/>
    <n v="-8.11"/>
    <m/>
    <n v="3644.53"/>
    <x v="0"/>
    <s v="Único"/>
  </r>
  <r>
    <x v="1"/>
    <d v="2024-11-11T00:00:00"/>
    <x v="343"/>
    <d v="2024-09-11T00:00:00"/>
    <x v="474"/>
    <x v="3"/>
    <x v="1806"/>
    <m/>
    <n v="-3.59"/>
    <m/>
    <n v="1470.64"/>
    <x v="0"/>
    <s v="Único"/>
  </r>
  <r>
    <x v="0"/>
    <d v="2024-11-11T00:00:00"/>
    <x v="343"/>
    <d v="2024-09-11T00:00:00"/>
    <x v="474"/>
    <x v="3"/>
    <x v="1807"/>
    <m/>
    <n v="-10"/>
    <m/>
    <n v="4381.07"/>
    <x v="0"/>
    <s v="Único"/>
  </r>
  <r>
    <x v="0"/>
    <d v="2024-11-11T00:00:00"/>
    <x v="343"/>
    <d v="2024-09-11T00:00:00"/>
    <x v="474"/>
    <x v="2"/>
    <x v="1808"/>
    <m/>
    <n v="-9.99"/>
    <m/>
    <n v="4391.07"/>
    <x v="0"/>
    <s v="Único"/>
  </r>
  <r>
    <x v="0"/>
    <d v="2024-11-11T00:00:00"/>
    <x v="343"/>
    <d v="2024-09-11T00:00:00"/>
    <x v="474"/>
    <x v="5"/>
    <x v="1809"/>
    <m/>
    <n v="-21.8"/>
    <m/>
    <n v="4401.0600000000004"/>
    <x v="0"/>
    <s v="Único"/>
  </r>
  <r>
    <x v="2"/>
    <d v="2024-11-11T00:00:00"/>
    <x v="343"/>
    <d v="2024-09-11T00:00:00"/>
    <x v="474"/>
    <x v="1"/>
    <x v="1810"/>
    <m/>
    <n v="-5.0199999999999996"/>
    <m/>
    <n v="3652.64"/>
    <x v="0"/>
    <s v="Único"/>
  </r>
  <r>
    <x v="1"/>
    <d v="2024-08-11T00:00:00"/>
    <x v="344"/>
    <d v="2024-08-11T00:00:00"/>
    <x v="475"/>
    <x v="3"/>
    <x v="1811"/>
    <m/>
    <n v="-17.93"/>
    <m/>
    <n v="1474.23"/>
    <x v="0"/>
    <s v="Único"/>
  </r>
  <r>
    <x v="1"/>
    <d v="2024-08-11T00:00:00"/>
    <x v="344"/>
    <d v="2024-08-11T00:00:00"/>
    <x v="475"/>
    <x v="3"/>
    <x v="1812"/>
    <m/>
    <n v="-86.78"/>
    <m/>
    <n v="1492.16"/>
    <x v="0"/>
    <s v="Único"/>
  </r>
  <r>
    <x v="1"/>
    <d v="2024-06-11T00:00:00"/>
    <x v="345"/>
    <d v="2024-06-11T00:00:00"/>
    <x v="476"/>
    <x v="8"/>
    <x v="1813"/>
    <m/>
    <n v="-46.2"/>
    <m/>
    <n v="1578.94"/>
    <x v="0"/>
    <s v="Único"/>
  </r>
  <r>
    <x v="0"/>
    <d v="2024-05-11T00:00:00"/>
    <x v="346"/>
    <d v="2024-05-11T00:00:00"/>
    <x v="477"/>
    <x v="3"/>
    <x v="1814"/>
    <m/>
    <n v="-2.04"/>
    <m/>
    <n v="4422.8599999999997"/>
    <x v="0"/>
    <s v="Único"/>
  </r>
  <r>
    <x v="1"/>
    <d v="2024-04-11T00:00:00"/>
    <x v="347"/>
    <d v="2024-04-11T00:00:00"/>
    <x v="478"/>
    <x v="3"/>
    <x v="1815"/>
    <m/>
    <n v="-7.27"/>
    <m/>
    <n v="1625.14"/>
    <x v="0"/>
    <s v="Único"/>
  </r>
  <r>
    <x v="1"/>
    <d v="2024-04-11T00:00:00"/>
    <x v="347"/>
    <d v="2024-04-11T00:00:00"/>
    <x v="478"/>
    <x v="14"/>
    <x v="1816"/>
    <m/>
    <n v="-99.48"/>
    <m/>
    <n v="1632.41"/>
    <x v="0"/>
    <s v="Único"/>
  </r>
  <r>
    <x v="2"/>
    <d v="2024-04-11T00:00:00"/>
    <x v="347"/>
    <d v="2024-04-11T00:00:00"/>
    <x v="478"/>
    <x v="26"/>
    <x v="1817"/>
    <m/>
    <n v="-30"/>
    <m/>
    <n v="3643.66"/>
    <x v="0"/>
    <s v="Único"/>
  </r>
  <r>
    <x v="0"/>
    <d v="2024-04-11T00:00:00"/>
    <x v="347"/>
    <d v="2024-04-11T00:00:00"/>
    <x v="478"/>
    <x v="3"/>
    <x v="1818"/>
    <m/>
    <n v="-1.28"/>
    <m/>
    <n v="4424.8999999999996"/>
    <x v="0"/>
    <s v="Único"/>
  </r>
  <r>
    <x v="0"/>
    <d v="2024-04-11T00:00:00"/>
    <x v="347"/>
    <d v="2024-04-11T00:00:00"/>
    <x v="478"/>
    <x v="18"/>
    <x v="1819"/>
    <m/>
    <n v="-2.4"/>
    <m/>
    <n v="4426.18"/>
    <x v="0"/>
    <s v="Único"/>
  </r>
  <r>
    <x v="2"/>
    <d v="2024-04-11T00:00:00"/>
    <x v="347"/>
    <d v="2024-03-11T00:00:00"/>
    <x v="479"/>
    <x v="1"/>
    <x v="1820"/>
    <m/>
    <n v="-17.899999999999999"/>
    <m/>
    <n v="3673.66"/>
    <x v="0"/>
    <s v="Único"/>
  </r>
  <r>
    <x v="1"/>
    <d v="2024-04-11T00:00:00"/>
    <x v="347"/>
    <d v="2024-03-11T00:00:00"/>
    <x v="479"/>
    <x v="3"/>
    <x v="1174"/>
    <m/>
    <n v="22"/>
    <m/>
    <n v="1731.89"/>
    <x v="1"/>
    <s v="Único"/>
  </r>
  <r>
    <x v="2"/>
    <d v="2024-04-11T00:00:00"/>
    <x v="347"/>
    <d v="2024-02-11T00:00:00"/>
    <x v="480"/>
    <x v="1"/>
    <x v="1821"/>
    <m/>
    <n v="-39.200000000000003"/>
    <m/>
    <n v="3756.81"/>
    <x v="0"/>
    <s v="Único"/>
  </r>
  <r>
    <x v="2"/>
    <d v="2024-04-11T00:00:00"/>
    <x v="347"/>
    <d v="2024-02-11T00:00:00"/>
    <x v="480"/>
    <x v="1"/>
    <x v="1822"/>
    <m/>
    <n v="-30.8"/>
    <m/>
    <n v="3726.01"/>
    <x v="0"/>
    <s v="Único"/>
  </r>
  <r>
    <x v="2"/>
    <d v="2024-04-11T00:00:00"/>
    <x v="347"/>
    <d v="2024-02-11T00:00:00"/>
    <x v="480"/>
    <x v="1"/>
    <x v="1823"/>
    <m/>
    <n v="-14.96"/>
    <m/>
    <n v="3691.56"/>
    <x v="0"/>
    <s v="Único"/>
  </r>
  <r>
    <x v="2"/>
    <d v="2024-04-11T00:00:00"/>
    <x v="347"/>
    <d v="2024-02-11T00:00:00"/>
    <x v="480"/>
    <x v="1"/>
    <x v="1824"/>
    <m/>
    <n v="-13.14"/>
    <m/>
    <n v="3712.87"/>
    <x v="0"/>
    <s v="Único"/>
  </r>
  <r>
    <x v="2"/>
    <d v="2024-04-11T00:00:00"/>
    <x v="347"/>
    <d v="2024-02-11T00:00:00"/>
    <x v="480"/>
    <x v="2"/>
    <x v="1825"/>
    <m/>
    <n v="-2.5"/>
    <m/>
    <n v="3710.37"/>
    <x v="0"/>
    <s v="Único"/>
  </r>
  <r>
    <x v="2"/>
    <d v="2024-04-11T00:00:00"/>
    <x v="347"/>
    <d v="2024-02-11T00:00:00"/>
    <x v="480"/>
    <x v="1"/>
    <x v="1826"/>
    <m/>
    <n v="-3.85"/>
    <m/>
    <n v="3706.52"/>
    <x v="0"/>
    <s v="Único"/>
  </r>
  <r>
    <x v="1"/>
    <d v="2024-04-11T00:00:00"/>
    <x v="347"/>
    <d v="2024-01-11T00:00:00"/>
    <x v="481"/>
    <x v="3"/>
    <x v="1827"/>
    <m/>
    <n v="-7.49"/>
    <m/>
    <n v="1709.89"/>
    <x v="0"/>
    <s v="Único"/>
  </r>
  <r>
    <x v="1"/>
    <d v="2024-04-11T00:00:00"/>
    <x v="347"/>
    <d v="2024-01-11T00:00:00"/>
    <x v="481"/>
    <x v="3"/>
    <x v="1827"/>
    <m/>
    <n v="-4.49"/>
    <m/>
    <n v="1717.38"/>
    <x v="0"/>
    <s v="Único"/>
  </r>
  <r>
    <x v="1"/>
    <d v="2024-04-11T00:00:00"/>
    <x v="347"/>
    <d v="2024-01-11T00:00:00"/>
    <x v="481"/>
    <x v="3"/>
    <x v="1827"/>
    <m/>
    <n v="-2.65"/>
    <m/>
    <n v="1721.87"/>
    <x v="0"/>
    <s v="Único"/>
  </r>
  <r>
    <x v="0"/>
    <d v="2024-10-29T00:00:00"/>
    <x v="348"/>
    <d v="2024-10-29T00:00:00"/>
    <x v="481"/>
    <x v="11"/>
    <x v="113"/>
    <m/>
    <n v="-918"/>
    <m/>
    <n v="2760.8"/>
    <x v="0"/>
    <s v="Único"/>
  </r>
  <r>
    <x v="2"/>
    <d v="2024-04-11T00:00:00"/>
    <x v="347"/>
    <d v="2024-01-11T00:00:00"/>
    <x v="481"/>
    <x v="12"/>
    <x v="1828"/>
    <m/>
    <n v="2200.33"/>
    <m/>
    <n v="3796.01"/>
    <x v="1"/>
    <s v="Único"/>
  </r>
  <r>
    <x v="0"/>
    <d v="2024-04-11T00:00:00"/>
    <x v="347"/>
    <d v="2024-01-11T00:00:00"/>
    <x v="481"/>
    <x v="12"/>
    <x v="1483"/>
    <m/>
    <n v="1781.76"/>
    <m/>
    <n v="4428.58"/>
    <x v="1"/>
    <s v="Único"/>
  </r>
  <r>
    <x v="2"/>
    <d v="2024-10-31T00:00:00"/>
    <x v="349"/>
    <d v="2024-10-31T00:00:00"/>
    <x v="482"/>
    <x v="1"/>
    <x v="1829"/>
    <m/>
    <n v="-10"/>
    <m/>
    <n v="1607.18"/>
    <x v="0"/>
    <s v="Único"/>
  </r>
  <r>
    <x v="2"/>
    <d v="2024-10-31T00:00:00"/>
    <x v="349"/>
    <d v="2024-10-31T00:00:00"/>
    <x v="482"/>
    <x v="2"/>
    <x v="1830"/>
    <m/>
    <n v="-5"/>
    <m/>
    <n v="1602.18"/>
    <x v="0"/>
    <s v="Único"/>
  </r>
  <r>
    <x v="1"/>
    <d v="2024-10-31T00:00:00"/>
    <x v="349"/>
    <d v="2024-10-31T00:00:00"/>
    <x v="482"/>
    <x v="3"/>
    <x v="1831"/>
    <m/>
    <n v="-32.61"/>
    <m/>
    <n v="1724.52"/>
    <x v="0"/>
    <s v="Único"/>
  </r>
  <r>
    <x v="1"/>
    <d v="2024-10-31T00:00:00"/>
    <x v="349"/>
    <d v="2024-10-31T00:00:00"/>
    <x v="482"/>
    <x v="3"/>
    <x v="1832"/>
    <m/>
    <n v="-63.26"/>
    <m/>
    <n v="1757.13"/>
    <x v="0"/>
    <s v="Único"/>
  </r>
  <r>
    <x v="2"/>
    <d v="2024-10-31T00:00:00"/>
    <x v="349"/>
    <d v="2024-10-31T00:00:00"/>
    <x v="482"/>
    <x v="1"/>
    <x v="1833"/>
    <m/>
    <n v="-6.5"/>
    <m/>
    <n v="1595.68"/>
    <x v="0"/>
    <s v="Único"/>
  </r>
  <r>
    <x v="2"/>
    <d v="2024-10-30T00:00:00"/>
    <x v="350"/>
    <d v="2024-10-30T00:00:00"/>
    <x v="483"/>
    <x v="1"/>
    <x v="1834"/>
    <m/>
    <n v="-36.9"/>
    <m/>
    <n v="1617.18"/>
    <x v="0"/>
    <s v="Único"/>
  </r>
  <r>
    <x v="2"/>
    <d v="2024-10-30T00:00:00"/>
    <x v="350"/>
    <d v="2024-10-30T00:00:00"/>
    <x v="483"/>
    <x v="1"/>
    <x v="1835"/>
    <m/>
    <n v="-14"/>
    <m/>
    <n v="1654.08"/>
    <x v="0"/>
    <s v="Único"/>
  </r>
  <r>
    <x v="1"/>
    <d v="2024-10-30T00:00:00"/>
    <x v="350"/>
    <d v="2024-10-30T00:00:00"/>
    <x v="483"/>
    <x v="5"/>
    <x v="1836"/>
    <m/>
    <n v="-21.8"/>
    <m/>
    <n v="1820.39"/>
    <x v="0"/>
    <s v="Único"/>
  </r>
  <r>
    <x v="0"/>
    <d v="2024-10-30T00:00:00"/>
    <x v="350"/>
    <d v="2024-10-30T00:00:00"/>
    <x v="483"/>
    <x v="18"/>
    <x v="1837"/>
    <m/>
    <n v="-0.85"/>
    <m/>
    <n v="2646.82"/>
    <x v="0"/>
    <s v="Único"/>
  </r>
  <r>
    <x v="0"/>
    <d v="2024-10-30T00:00:00"/>
    <x v="350"/>
    <d v="2024-10-30T00:00:00"/>
    <x v="483"/>
    <x v="24"/>
    <x v="1838"/>
    <m/>
    <n v="-68.319999999999993"/>
    <m/>
    <n v="2649.77"/>
    <x v="0"/>
    <s v="Único"/>
  </r>
  <r>
    <x v="0"/>
    <d v="2024-10-30T00:00:00"/>
    <x v="350"/>
    <d v="2024-10-30T00:00:00"/>
    <x v="483"/>
    <x v="24"/>
    <x v="1839"/>
    <m/>
    <n v="-42.71"/>
    <m/>
    <n v="2718.09"/>
    <x v="0"/>
    <s v="Único"/>
  </r>
  <r>
    <x v="2"/>
    <d v="2024-10-30T00:00:00"/>
    <x v="350"/>
    <d v="2024-10-30T00:00:00"/>
    <x v="483"/>
    <x v="18"/>
    <x v="1840"/>
    <m/>
    <n v="-11.7"/>
    <m/>
    <n v="1676.03"/>
    <x v="0"/>
    <s v="Único"/>
  </r>
  <r>
    <x v="2"/>
    <d v="2024-10-30T00:00:00"/>
    <x v="350"/>
    <d v="2024-10-30T00:00:00"/>
    <x v="483"/>
    <x v="1"/>
    <x v="1841"/>
    <m/>
    <n v="-7.95"/>
    <m/>
    <n v="1668.08"/>
    <x v="0"/>
    <s v="Único"/>
  </r>
  <r>
    <x v="0"/>
    <d v="2024-10-30T00:00:00"/>
    <x v="350"/>
    <d v="2024-10-30T00:00:00"/>
    <x v="483"/>
    <x v="1"/>
    <x v="1842"/>
    <m/>
    <n v="-2.1"/>
    <m/>
    <n v="2647.67"/>
    <x v="0"/>
    <s v="Único"/>
  </r>
  <r>
    <x v="2"/>
    <d v="2024-04-11T00:00:00"/>
    <x v="347"/>
    <d v="2024-10-30T00:00:00"/>
    <x v="483"/>
    <x v="1"/>
    <x v="1843"/>
    <m/>
    <s v="14,00"/>
    <m/>
    <s v="3.657,66"/>
    <x v="1"/>
    <s v="Único"/>
  </r>
  <r>
    <x v="2"/>
    <d v="2024-10-29T00:00:00"/>
    <x v="351"/>
    <d v="2024-10-29T00:00:00"/>
    <x v="484"/>
    <x v="1"/>
    <x v="1844"/>
    <m/>
    <n v="-13.5"/>
    <m/>
    <n v="1699.73"/>
    <x v="0"/>
    <s v="Único"/>
  </r>
  <r>
    <x v="2"/>
    <d v="2024-10-29T00:00:00"/>
    <x v="351"/>
    <d v="2024-10-29T00:00:00"/>
    <x v="484"/>
    <x v="7"/>
    <x v="1845"/>
    <m/>
    <n v="-12"/>
    <m/>
    <n v="1687.73"/>
    <x v="0"/>
    <s v="Único"/>
  </r>
  <r>
    <x v="2"/>
    <d v="2024-10-29T00:00:00"/>
    <x v="351"/>
    <d v="2024-10-29T00:00:00"/>
    <x v="484"/>
    <x v="2"/>
    <x v="1846"/>
    <m/>
    <n v="-5"/>
    <m/>
    <n v="1713.23"/>
    <x v="0"/>
    <s v="Único"/>
  </r>
  <r>
    <x v="2"/>
    <d v="2024-10-28T00:00:00"/>
    <x v="352"/>
    <d v="2024-10-28T00:00:00"/>
    <x v="485"/>
    <x v="1"/>
    <x v="1847"/>
    <m/>
    <n v="-16"/>
    <m/>
    <n v="1737.73"/>
    <x v="0"/>
    <s v="Único"/>
  </r>
  <r>
    <x v="2"/>
    <d v="2024-10-28T00:00:00"/>
    <x v="352"/>
    <d v="2024-10-28T00:00:00"/>
    <x v="485"/>
    <x v="1"/>
    <x v="1848"/>
    <m/>
    <n v="-15"/>
    <m/>
    <n v="1722.73"/>
    <x v="0"/>
    <s v="Único"/>
  </r>
  <r>
    <x v="0"/>
    <d v="2024-10-28T00:00:00"/>
    <x v="352"/>
    <d v="2024-10-28T00:00:00"/>
    <x v="485"/>
    <x v="1"/>
    <x v="1849"/>
    <m/>
    <n v="-12.96"/>
    <m/>
    <n v="3744.77"/>
    <x v="0"/>
    <s v="Único"/>
  </r>
  <r>
    <x v="0"/>
    <d v="2024-10-28T00:00:00"/>
    <x v="352"/>
    <d v="2024-10-28T00:00:00"/>
    <x v="485"/>
    <x v="2"/>
    <x v="1850"/>
    <m/>
    <n v="-65.97"/>
    <m/>
    <n v="3678.8"/>
    <x v="0"/>
    <s v="Único"/>
  </r>
  <r>
    <x v="2"/>
    <d v="2024-10-28T00:00:00"/>
    <x v="352"/>
    <d v="2024-10-28T00:00:00"/>
    <x v="485"/>
    <x v="1"/>
    <x v="1851"/>
    <m/>
    <n v="-6.45"/>
    <m/>
    <n v="1753.73"/>
    <x v="0"/>
    <s v="Único"/>
  </r>
  <r>
    <x v="2"/>
    <d v="2024-10-28T00:00:00"/>
    <x v="352"/>
    <d v="2024-10-28T00:00:00"/>
    <x v="485"/>
    <x v="1"/>
    <x v="1852"/>
    <m/>
    <n v="-5.7"/>
    <m/>
    <n v="1760.18"/>
    <x v="0"/>
    <s v="Único"/>
  </r>
  <r>
    <x v="2"/>
    <d v="2024-10-28T00:00:00"/>
    <x v="352"/>
    <d v="2024-10-28T00:00:00"/>
    <x v="485"/>
    <x v="1"/>
    <x v="1851"/>
    <m/>
    <n v="-4.5"/>
    <m/>
    <n v="1718.23"/>
    <x v="0"/>
    <s v="Único"/>
  </r>
  <r>
    <x v="2"/>
    <d v="2024-10-28T00:00:00"/>
    <x v="352"/>
    <d v="2024-10-28T00:00:00"/>
    <x v="485"/>
    <x v="1"/>
    <x v="1853"/>
    <m/>
    <n v="-2.4"/>
    <m/>
    <n v="1765.88"/>
    <x v="0"/>
    <s v="Único"/>
  </r>
  <r>
    <x v="0"/>
    <d v="2024-10-28T00:00:00"/>
    <x v="352"/>
    <d v="2024-10-28T00:00:00"/>
    <x v="485"/>
    <x v="1"/>
    <x v="1854"/>
    <m/>
    <n v="-1.4"/>
    <m/>
    <n v="3757.73"/>
    <x v="0"/>
    <s v="Único"/>
  </r>
  <r>
    <x v="1"/>
    <d v="2024-10-28T00:00:00"/>
    <x v="352"/>
    <d v="2024-10-27T00:00:00"/>
    <x v="486"/>
    <x v="5"/>
    <x v="1855"/>
    <m/>
    <n v="-21.8"/>
    <m/>
    <n v="1842.19"/>
    <x v="0"/>
    <s v="Único"/>
  </r>
  <r>
    <x v="2"/>
    <d v="2024-10-28T00:00:00"/>
    <x v="352"/>
    <d v="2024-10-27T00:00:00"/>
    <x v="486"/>
    <x v="1"/>
    <x v="1856"/>
    <m/>
    <n v="-3.7"/>
    <m/>
    <n v="1768.28"/>
    <x v="0"/>
    <s v="Único"/>
  </r>
  <r>
    <x v="1"/>
    <d v="2024-10-28T00:00:00"/>
    <x v="352"/>
    <d v="2024-10-26T00:00:00"/>
    <x v="487"/>
    <x v="1"/>
    <x v="1857"/>
    <m/>
    <n v="-20.97"/>
    <m/>
    <n v="1863.99"/>
    <x v="0"/>
    <s v="Único"/>
  </r>
  <r>
    <x v="1"/>
    <d v="2024-10-25T00:00:00"/>
    <x v="353"/>
    <d v="2024-10-25T00:00:00"/>
    <x v="488"/>
    <x v="1"/>
    <x v="1858"/>
    <m/>
    <n v="-13.91"/>
    <m/>
    <n v="1885.4"/>
    <x v="0"/>
    <s v="Único"/>
  </r>
  <r>
    <x v="1"/>
    <d v="2024-10-25T00:00:00"/>
    <x v="353"/>
    <d v="2024-10-25T00:00:00"/>
    <x v="488"/>
    <x v="3"/>
    <x v="1859"/>
    <m/>
    <n v="-7.92"/>
    <m/>
    <n v="1900.62"/>
    <x v="0"/>
    <s v="Único"/>
  </r>
  <r>
    <x v="1"/>
    <d v="2024-10-28T00:00:00"/>
    <x v="352"/>
    <d v="2024-10-25T00:00:00"/>
    <x v="488"/>
    <x v="13"/>
    <x v="42"/>
    <m/>
    <n v="-0.41"/>
    <m/>
    <n v="1884.96"/>
    <x v="0"/>
    <s v="Único"/>
  </r>
  <r>
    <x v="1"/>
    <d v="2024-10-28T00:00:00"/>
    <x v="352"/>
    <d v="2024-10-25T00:00:00"/>
    <x v="488"/>
    <x v="13"/>
    <x v="42"/>
    <m/>
    <n v="-0.03"/>
    <m/>
    <n v="1885.37"/>
    <x v="0"/>
    <s v="Único"/>
  </r>
  <r>
    <x v="1"/>
    <d v="2024-10-25T00:00:00"/>
    <x v="353"/>
    <d v="2024-10-25T00:00:00"/>
    <x v="488"/>
    <x v="3"/>
    <x v="1860"/>
    <m/>
    <n v="-67.739999999999995"/>
    <m/>
    <n v="1908.54"/>
    <x v="0"/>
    <s v="Único"/>
  </r>
  <r>
    <x v="1"/>
    <d v="2024-10-25T00:00:00"/>
    <x v="353"/>
    <d v="2024-10-25T00:00:00"/>
    <x v="488"/>
    <x v="1"/>
    <x v="1861"/>
    <m/>
    <n v="-1.31"/>
    <m/>
    <n v="1899.31"/>
    <x v="0"/>
    <s v="Único"/>
  </r>
  <r>
    <x v="0"/>
    <d v="2024-10-24T00:00:00"/>
    <x v="354"/>
    <d v="2024-10-24T00:00:00"/>
    <x v="489"/>
    <x v="21"/>
    <x v="1862"/>
    <m/>
    <n v="-10"/>
    <m/>
    <n v="3759.13"/>
    <x v="0"/>
    <s v="Único"/>
  </r>
  <r>
    <x v="2"/>
    <d v="2024-10-25T00:00:00"/>
    <x v="353"/>
    <d v="2024-10-24T00:00:00"/>
    <x v="489"/>
    <x v="13"/>
    <x v="42"/>
    <m/>
    <n v="-0.02"/>
    <m/>
    <n v="1771.98"/>
    <x v="0"/>
    <s v="Único"/>
  </r>
  <r>
    <x v="2"/>
    <d v="2024-10-24T00:00:00"/>
    <x v="354"/>
    <d v="2024-10-24T00:00:00"/>
    <x v="489"/>
    <x v="1"/>
    <x v="1863"/>
    <m/>
    <n v="-0.68"/>
    <m/>
    <n v="1772"/>
    <x v="0"/>
    <s v="Único"/>
  </r>
  <r>
    <x v="2"/>
    <d v="2024-10-24T00:00:00"/>
    <x v="354"/>
    <d v="2024-10-23T00:00:00"/>
    <x v="490"/>
    <x v="13"/>
    <x v="42"/>
    <m/>
    <n v="-0.12"/>
    <m/>
    <n v="1772.68"/>
    <x v="0"/>
    <s v="Único"/>
  </r>
  <r>
    <x v="1"/>
    <d v="2024-10-23T00:00:00"/>
    <x v="355"/>
    <d v="2024-10-23T00:00:00"/>
    <x v="490"/>
    <x v="8"/>
    <x v="1864"/>
    <m/>
    <n v="-145.37"/>
    <m/>
    <n v="1976.28"/>
    <x v="0"/>
    <s v="Único"/>
  </r>
  <r>
    <x v="0"/>
    <d v="2024-10-23T00:00:00"/>
    <x v="355"/>
    <d v="2024-10-23T00:00:00"/>
    <x v="490"/>
    <x v="18"/>
    <x v="1865"/>
    <m/>
    <n v="-0.95"/>
    <m/>
    <n v="3769.13"/>
    <x v="0"/>
    <s v="Único"/>
  </r>
  <r>
    <x v="0"/>
    <d v="2024-10-23T00:00:00"/>
    <x v="355"/>
    <d v="2024-10-23T00:00:00"/>
    <x v="490"/>
    <x v="18"/>
    <x v="1866"/>
    <m/>
    <n v="-2.4"/>
    <m/>
    <n v="3770.08"/>
    <x v="0"/>
    <s v="Único"/>
  </r>
  <r>
    <x v="2"/>
    <d v="2024-10-23T00:00:00"/>
    <x v="355"/>
    <d v="2024-10-23T00:00:00"/>
    <x v="490"/>
    <x v="1"/>
    <x v="1867"/>
    <m/>
    <n v="-4.1100000000000003"/>
    <m/>
    <n v="1772.8"/>
    <x v="0"/>
    <s v="Único"/>
  </r>
  <r>
    <x v="1"/>
    <d v="2024-10-23T00:00:00"/>
    <x v="355"/>
    <d v="2024-10-22T00:00:00"/>
    <x v="491"/>
    <x v="13"/>
    <x v="42"/>
    <m/>
    <n v="-0.59"/>
    <m/>
    <n v="2121.65"/>
    <x v="0"/>
    <s v="Único"/>
  </r>
  <r>
    <x v="1"/>
    <d v="2024-10-22T00:00:00"/>
    <x v="356"/>
    <d v="2024-10-22T00:00:00"/>
    <x v="491"/>
    <x v="9"/>
    <x v="1868"/>
    <m/>
    <n v="-19.670000000000002"/>
    <m/>
    <n v="2122.2399999999998"/>
    <x v="0"/>
    <s v="Único"/>
  </r>
  <r>
    <x v="1"/>
    <d v="2024-10-22T00:00:00"/>
    <x v="356"/>
    <d v="2024-10-22T00:00:00"/>
    <x v="491"/>
    <x v="15"/>
    <x v="44"/>
    <m/>
    <n v="200"/>
    <m/>
    <n v="2141.91"/>
    <x v="1"/>
    <s v="Único"/>
  </r>
  <r>
    <x v="0"/>
    <d v="2024-10-22T00:00:00"/>
    <x v="356"/>
    <d v="2024-10-22T00:00:00"/>
    <x v="491"/>
    <x v="2"/>
    <x v="1869"/>
    <m/>
    <n v="-14.14"/>
    <m/>
    <n v="3772.48"/>
    <x v="0"/>
    <s v="Único"/>
  </r>
  <r>
    <x v="2"/>
    <d v="2024-10-21T00:00:00"/>
    <x v="357"/>
    <d v="2024-10-21T00:00:00"/>
    <x v="492"/>
    <x v="1"/>
    <x v="1870"/>
    <m/>
    <n v="-10.5"/>
    <m/>
    <n v="1793.61"/>
    <x v="0"/>
    <s v="Único"/>
  </r>
  <r>
    <x v="2"/>
    <d v="2024-10-22T00:00:00"/>
    <x v="356"/>
    <d v="2024-10-21T00:00:00"/>
    <x v="492"/>
    <x v="13"/>
    <x v="42"/>
    <m/>
    <n v="-0.24"/>
    <m/>
    <n v="1776.91"/>
    <x v="0"/>
    <s v="Único"/>
  </r>
  <r>
    <x v="0"/>
    <d v="2024-10-21T00:00:00"/>
    <x v="357"/>
    <d v="2024-10-21T00:00:00"/>
    <x v="492"/>
    <x v="18"/>
    <x v="1871"/>
    <m/>
    <n v="-3.8"/>
    <m/>
    <n v="3786.62"/>
    <x v="0"/>
    <s v="Único"/>
  </r>
  <r>
    <x v="2"/>
    <d v="2024-10-21T00:00:00"/>
    <x v="357"/>
    <d v="2024-10-21T00:00:00"/>
    <x v="492"/>
    <x v="1"/>
    <x v="1872"/>
    <m/>
    <n v="-8.2799999999999994"/>
    <m/>
    <n v="1777.15"/>
    <x v="0"/>
    <s v="Único"/>
  </r>
  <r>
    <x v="2"/>
    <d v="2024-10-21T00:00:00"/>
    <x v="357"/>
    <d v="2024-10-21T00:00:00"/>
    <x v="492"/>
    <x v="1"/>
    <x v="1873"/>
    <m/>
    <n v="-8.18"/>
    <m/>
    <n v="1785.43"/>
    <x v="0"/>
    <s v="Único"/>
  </r>
  <r>
    <x v="0"/>
    <d v="2024-10-21T00:00:00"/>
    <x v="357"/>
    <d v="2024-10-20T00:00:00"/>
    <x v="493"/>
    <x v="1"/>
    <x v="1874"/>
    <m/>
    <n v="-32.5"/>
    <m/>
    <n v="3782.97"/>
    <x v="0"/>
    <s v="Único"/>
  </r>
  <r>
    <x v="1"/>
    <d v="2024-10-21T00:00:00"/>
    <x v="357"/>
    <d v="2024-10-20T00:00:00"/>
    <x v="493"/>
    <x v="3"/>
    <x v="1875"/>
    <m/>
    <n v="-20.010000000000002"/>
    <m/>
    <n v="1941.91"/>
    <x v="0"/>
    <s v="Único"/>
  </r>
  <r>
    <x v="0"/>
    <d v="2024-10-21T00:00:00"/>
    <x v="357"/>
    <d v="2024-10-20T00:00:00"/>
    <x v="493"/>
    <x v="18"/>
    <x v="1876"/>
    <m/>
    <n v="-3.35"/>
    <m/>
    <n v="3790.42"/>
    <x v="0"/>
    <s v="Único"/>
  </r>
  <r>
    <x v="0"/>
    <d v="2024-10-21T00:00:00"/>
    <x v="357"/>
    <d v="2024-10-20T00:00:00"/>
    <x v="493"/>
    <x v="1"/>
    <x v="1877"/>
    <m/>
    <n v="10.8"/>
    <m/>
    <n v="3793.77"/>
    <x v="1"/>
    <s v="Único"/>
  </r>
  <r>
    <x v="2"/>
    <d v="2024-10-21T00:00:00"/>
    <x v="357"/>
    <d v="2024-10-19T00:00:00"/>
    <x v="494"/>
    <x v="1"/>
    <x v="1878"/>
    <m/>
    <n v="-20"/>
    <m/>
    <n v="1813.91"/>
    <x v="0"/>
    <s v="Único"/>
  </r>
  <r>
    <x v="2"/>
    <d v="2024-10-21T00:00:00"/>
    <x v="357"/>
    <d v="2024-10-19T00:00:00"/>
    <x v="494"/>
    <x v="2"/>
    <x v="1879"/>
    <m/>
    <n v="-9.8000000000000007"/>
    <m/>
    <n v="1804.11"/>
    <x v="0"/>
    <s v="Único"/>
  </r>
  <r>
    <x v="1"/>
    <d v="2024-10-21T00:00:00"/>
    <x v="357"/>
    <d v="2024-10-19T00:00:00"/>
    <x v="494"/>
    <x v="3"/>
    <x v="1880"/>
    <m/>
    <n v="-3.78"/>
    <m/>
    <n v="1961.92"/>
    <x v="0"/>
    <s v="Único"/>
  </r>
  <r>
    <x v="0"/>
    <d v="2024-10-21T00:00:00"/>
    <x v="357"/>
    <d v="2024-10-19T00:00:00"/>
    <x v="494"/>
    <x v="1"/>
    <x v="1881"/>
    <m/>
    <n v="-8.76"/>
    <m/>
    <n v="3815.47"/>
    <x v="0"/>
    <s v="Único"/>
  </r>
  <r>
    <x v="1"/>
    <d v="2024-10-21T00:00:00"/>
    <x v="357"/>
    <d v="2024-10-19T00:00:00"/>
    <x v="494"/>
    <x v="1"/>
    <x v="1478"/>
    <m/>
    <n v="10"/>
    <m/>
    <n v="1965.7"/>
    <x v="1"/>
    <s v="Único"/>
  </r>
  <r>
    <x v="0"/>
    <d v="2024-10-17T00:00:00"/>
    <x v="358"/>
    <d v="2024-10-17T00:00:00"/>
    <x v="495"/>
    <x v="2"/>
    <x v="1882"/>
    <m/>
    <n v="-8.99"/>
    <m/>
    <n v="3824.23"/>
    <x v="0"/>
    <s v="Único"/>
  </r>
  <r>
    <x v="1"/>
    <d v="2024-10-17T00:00:00"/>
    <x v="358"/>
    <d v="2024-10-17T00:00:00"/>
    <x v="495"/>
    <x v="3"/>
    <x v="1883"/>
    <m/>
    <n v="-77.02"/>
    <m/>
    <n v="1955.7"/>
    <x v="0"/>
    <s v="Único"/>
  </r>
  <r>
    <x v="1"/>
    <d v="2024-10-16T00:00:00"/>
    <x v="359"/>
    <d v="2024-10-16T00:00:00"/>
    <x v="496"/>
    <x v="3"/>
    <x v="1884"/>
    <m/>
    <n v="-2.2000000000000002"/>
    <m/>
    <n v="2032.72"/>
    <x v="0"/>
    <s v="Único"/>
  </r>
  <r>
    <x v="0"/>
    <d v="2024-10-16T00:00:00"/>
    <x v="359"/>
    <d v="2024-10-16T00:00:00"/>
    <x v="496"/>
    <x v="3"/>
    <x v="1885"/>
    <m/>
    <n v="-1"/>
    <m/>
    <n v="3833.22"/>
    <x v="0"/>
    <s v="Único"/>
  </r>
  <r>
    <x v="0"/>
    <d v="2024-10-16T00:00:00"/>
    <x v="359"/>
    <d v="2024-10-16T00:00:00"/>
    <x v="496"/>
    <x v="18"/>
    <x v="1886"/>
    <m/>
    <n v="-0.85"/>
    <m/>
    <n v="3834.22"/>
    <x v="0"/>
    <s v="Único"/>
  </r>
  <r>
    <x v="2"/>
    <d v="2024-10-15T00:00:00"/>
    <x v="360"/>
    <d v="2024-10-15T00:00:00"/>
    <x v="497"/>
    <x v="2"/>
    <x v="1887"/>
    <m/>
    <n v="-7"/>
    <m/>
    <n v="1833.91"/>
    <x v="0"/>
    <s v="Único"/>
  </r>
  <r>
    <x v="1"/>
    <d v="2024-10-15T00:00:00"/>
    <x v="360"/>
    <d v="2024-10-15T00:00:00"/>
    <x v="497"/>
    <x v="9"/>
    <x v="1888"/>
    <m/>
    <n v="-25.95"/>
    <m/>
    <n v="2034.92"/>
    <x v="0"/>
    <s v="Único"/>
  </r>
  <r>
    <x v="0"/>
    <d v="2024-10-15T00:00:00"/>
    <x v="360"/>
    <d v="2024-10-15T00:00:00"/>
    <x v="497"/>
    <x v="2"/>
    <x v="1889"/>
    <m/>
    <n v="-7.95"/>
    <m/>
    <n v="3835.07"/>
    <x v="0"/>
    <s v="Único"/>
  </r>
  <r>
    <x v="1"/>
    <d v="2024-10-14T00:00:00"/>
    <x v="361"/>
    <d v="2024-10-14T00:00:00"/>
    <x v="498"/>
    <x v="1"/>
    <x v="1890"/>
    <m/>
    <n v="-32.78"/>
    <m/>
    <n v="2060.87"/>
    <x v="0"/>
    <s v="Único"/>
  </r>
  <r>
    <x v="0"/>
    <d v="2024-10-14T00:00:00"/>
    <x v="361"/>
    <d v="2024-10-14T00:00:00"/>
    <x v="498"/>
    <x v="1"/>
    <x v="1891"/>
    <m/>
    <n v="-14.71"/>
    <m/>
    <n v="3843.02"/>
    <x v="0"/>
    <s v="Único"/>
  </r>
  <r>
    <x v="0"/>
    <d v="2024-10-14T00:00:00"/>
    <x v="361"/>
    <d v="2024-10-14T00:00:00"/>
    <x v="498"/>
    <x v="18"/>
    <x v="1892"/>
    <m/>
    <n v="-2.4"/>
    <m/>
    <n v="3857.73"/>
    <x v="0"/>
    <s v="Único"/>
  </r>
  <r>
    <x v="2"/>
    <d v="2024-10-14T00:00:00"/>
    <x v="361"/>
    <d v="2024-10-13T00:00:00"/>
    <x v="499"/>
    <x v="1"/>
    <x v="1893"/>
    <m/>
    <n v="-28.12"/>
    <m/>
    <n v="1871.2"/>
    <x v="0"/>
    <s v="Único"/>
  </r>
  <r>
    <x v="2"/>
    <d v="2024-10-14T00:00:00"/>
    <x v="361"/>
    <d v="2024-10-13T00:00:00"/>
    <x v="499"/>
    <x v="1"/>
    <x v="1894"/>
    <m/>
    <n v="-20"/>
    <m/>
    <n v="1851.2"/>
    <x v="0"/>
    <s v="Único"/>
  </r>
  <r>
    <x v="1"/>
    <d v="2024-10-14T00:00:00"/>
    <x v="361"/>
    <d v="2024-10-13T00:00:00"/>
    <x v="499"/>
    <x v="3"/>
    <x v="1895"/>
    <m/>
    <n v="-2.56"/>
    <m/>
    <n v="2093.65"/>
    <x v="0"/>
    <s v="Único"/>
  </r>
  <r>
    <x v="1"/>
    <d v="2024-10-14T00:00:00"/>
    <x v="361"/>
    <d v="2024-10-13T00:00:00"/>
    <x v="499"/>
    <x v="3"/>
    <x v="1896"/>
    <m/>
    <n v="-23.7"/>
    <m/>
    <n v="2096.21"/>
    <x v="0"/>
    <s v="Único"/>
  </r>
  <r>
    <x v="2"/>
    <d v="2024-10-14T00:00:00"/>
    <x v="361"/>
    <d v="2024-10-13T00:00:00"/>
    <x v="499"/>
    <x v="1"/>
    <x v="1897"/>
    <m/>
    <n v="-8"/>
    <m/>
    <n v="1843.2"/>
    <x v="0"/>
    <s v="Único"/>
  </r>
  <r>
    <x v="2"/>
    <d v="2024-10-14T00:00:00"/>
    <x v="361"/>
    <d v="2024-10-13T00:00:00"/>
    <x v="499"/>
    <x v="1"/>
    <x v="1898"/>
    <m/>
    <n v="-2.29"/>
    <m/>
    <n v="1840.91"/>
    <x v="0"/>
    <s v="Único"/>
  </r>
  <r>
    <x v="2"/>
    <d v="2024-10-14T00:00:00"/>
    <x v="361"/>
    <d v="2024-12-10T00:00:00"/>
    <x v="500"/>
    <x v="1"/>
    <x v="1899"/>
    <m/>
    <n v="-23.55"/>
    <m/>
    <n v="1918.17"/>
    <x v="0"/>
    <s v="Único"/>
  </r>
  <r>
    <x v="2"/>
    <d v="2024-10-14T00:00:00"/>
    <x v="361"/>
    <d v="2024-12-10T00:00:00"/>
    <x v="500"/>
    <x v="18"/>
    <x v="1900"/>
    <m/>
    <n v="-7.3"/>
    <m/>
    <n v="1899.32"/>
    <x v="0"/>
    <s v="Único"/>
  </r>
  <r>
    <x v="2"/>
    <d v="2024-10-14T00:00:00"/>
    <x v="361"/>
    <d v="2024-12-10T00:00:00"/>
    <x v="500"/>
    <x v="18"/>
    <x v="1901"/>
    <m/>
    <n v="-11.55"/>
    <m/>
    <n v="1906.62"/>
    <x v="0"/>
    <s v="Único"/>
  </r>
  <r>
    <x v="1"/>
    <d v="2024-10-14T00:00:00"/>
    <x v="361"/>
    <d v="2024-12-10T00:00:00"/>
    <x v="500"/>
    <x v="1"/>
    <x v="1478"/>
    <m/>
    <n v="11"/>
    <m/>
    <n v="2119.91"/>
    <x v="1"/>
    <s v="Único"/>
  </r>
  <r>
    <x v="1"/>
    <d v="2024-11-10T00:00:00"/>
    <x v="362"/>
    <d v="2024-11-10T00:00:00"/>
    <x v="501"/>
    <x v="9"/>
    <x v="1902"/>
    <m/>
    <n v="-12.99"/>
    <m/>
    <n v="2108.91"/>
    <x v="0"/>
    <s v="Único"/>
  </r>
  <r>
    <x v="2"/>
    <d v="2024-11-10T00:00:00"/>
    <x v="362"/>
    <d v="2024-11-10T00:00:00"/>
    <x v="501"/>
    <x v="1"/>
    <x v="1903"/>
    <m/>
    <n v="-4.3"/>
    <m/>
    <n v="1941.72"/>
    <x v="0"/>
    <s v="Único"/>
  </r>
  <r>
    <x v="1"/>
    <d v="2024-10-10T00:00:00"/>
    <x v="363"/>
    <d v="2024-10-10T00:00:00"/>
    <x v="502"/>
    <x v="5"/>
    <x v="1904"/>
    <m/>
    <n v="-21.8"/>
    <m/>
    <n v="2186.7399999999998"/>
    <x v="0"/>
    <s v="Único"/>
  </r>
  <r>
    <x v="2"/>
    <d v="2024-10-10T00:00:00"/>
    <x v="363"/>
    <d v="2024-10-10T00:00:00"/>
    <x v="502"/>
    <x v="18"/>
    <x v="1905"/>
    <m/>
    <n v="-11.8"/>
    <m/>
    <n v="1946.02"/>
    <x v="0"/>
    <s v="Único"/>
  </r>
  <r>
    <x v="2"/>
    <d v="2024-10-10T00:00:00"/>
    <x v="363"/>
    <d v="2024-10-10T00:00:00"/>
    <x v="502"/>
    <x v="6"/>
    <x v="1906"/>
    <m/>
    <n v="-52"/>
    <m/>
    <n v="1957.82"/>
    <x v="0"/>
    <s v="Único"/>
  </r>
  <r>
    <x v="0"/>
    <d v="2024-10-10T00:00:00"/>
    <x v="363"/>
    <d v="2024-10-10T00:00:00"/>
    <x v="502"/>
    <x v="18"/>
    <x v="1907"/>
    <m/>
    <n v="-2.4"/>
    <m/>
    <n v="3860.13"/>
    <x v="0"/>
    <s v="Único"/>
  </r>
  <r>
    <x v="1"/>
    <d v="2024-10-10T00:00:00"/>
    <x v="363"/>
    <d v="2024-10-10T00:00:00"/>
    <x v="502"/>
    <x v="3"/>
    <x v="1908"/>
    <m/>
    <n v="-64.84"/>
    <m/>
    <n v="2121.9"/>
    <x v="0"/>
    <s v="Único"/>
  </r>
  <r>
    <x v="2"/>
    <d v="2024-10-10T00:00:00"/>
    <x v="363"/>
    <d v="2024-10-10T00:00:00"/>
    <x v="502"/>
    <x v="1"/>
    <x v="1909"/>
    <m/>
    <n v="-5"/>
    <m/>
    <n v="2017.5"/>
    <x v="0"/>
    <s v="Único"/>
  </r>
  <r>
    <x v="2"/>
    <d v="2024-10-10T00:00:00"/>
    <x v="363"/>
    <d v="2024-10-10T00:00:00"/>
    <x v="502"/>
    <x v="1"/>
    <x v="1910"/>
    <m/>
    <n v="-4.28"/>
    <m/>
    <n v="2013.22"/>
    <x v="0"/>
    <s v="Único"/>
  </r>
  <r>
    <x v="2"/>
    <d v="2024-10-10T00:00:00"/>
    <x v="363"/>
    <d v="2024-10-10T00:00:00"/>
    <x v="502"/>
    <x v="1"/>
    <x v="1911"/>
    <m/>
    <n v="-3.4"/>
    <m/>
    <n v="2009.82"/>
    <x v="0"/>
    <s v="Único"/>
  </r>
  <r>
    <x v="1"/>
    <d v="2024-08-10T00:00:00"/>
    <x v="364"/>
    <d v="2024-08-10T00:00:00"/>
    <x v="503"/>
    <x v="3"/>
    <x v="1912"/>
    <m/>
    <n v="-2.56"/>
    <m/>
    <n v="2208.54"/>
    <x v="0"/>
    <s v="Único"/>
  </r>
  <r>
    <x v="1"/>
    <d v="2024-08-10T00:00:00"/>
    <x v="364"/>
    <d v="2024-08-10T00:00:00"/>
    <x v="503"/>
    <x v="3"/>
    <x v="1913"/>
    <m/>
    <n v="-6.74"/>
    <m/>
    <n v="2211.1"/>
    <x v="0"/>
    <s v="Único"/>
  </r>
  <r>
    <x v="2"/>
    <d v="2024-08-10T00:00:00"/>
    <x v="364"/>
    <d v="2024-08-10T00:00:00"/>
    <x v="503"/>
    <x v="18"/>
    <x v="1914"/>
    <m/>
    <n v="-10"/>
    <m/>
    <n v="2039.84"/>
    <x v="0"/>
    <s v="Único"/>
  </r>
  <r>
    <x v="2"/>
    <d v="2024-08-10T00:00:00"/>
    <x v="364"/>
    <d v="2024-08-10T00:00:00"/>
    <x v="503"/>
    <x v="3"/>
    <x v="1915"/>
    <m/>
    <n v="-17.34"/>
    <m/>
    <n v="2022.5"/>
    <x v="0"/>
    <s v="Único"/>
  </r>
  <r>
    <x v="0"/>
    <d v="2024-07-10T00:00:00"/>
    <x v="365"/>
    <d v="2024-07-10T00:00:00"/>
    <x v="504"/>
    <x v="2"/>
    <x v="1916"/>
    <m/>
    <n v="-0.75"/>
    <m/>
    <n v="3862.53"/>
    <x v="0"/>
    <s v="Único"/>
  </r>
  <r>
    <x v="0"/>
    <d v="2024-07-10T00:00:00"/>
    <x v="365"/>
    <d v="2024-07-10T00:00:00"/>
    <x v="504"/>
    <x v="18"/>
    <x v="1917"/>
    <m/>
    <n v="-2.4"/>
    <m/>
    <n v="3863.28"/>
    <x v="0"/>
    <s v="Único"/>
  </r>
  <r>
    <x v="2"/>
    <d v="2024-07-10T00:00:00"/>
    <x v="365"/>
    <d v="2024-07-10T00:00:00"/>
    <x v="504"/>
    <x v="18"/>
    <x v="1918"/>
    <m/>
    <n v="-7.3"/>
    <m/>
    <n v="2055.9"/>
    <x v="0"/>
    <s v="Único"/>
  </r>
  <r>
    <x v="2"/>
    <d v="2024-07-10T00:00:00"/>
    <x v="365"/>
    <d v="2024-07-10T00:00:00"/>
    <x v="504"/>
    <x v="1"/>
    <x v="1919"/>
    <m/>
    <n v="-6.06"/>
    <m/>
    <n v="2049.84"/>
    <x v="0"/>
    <s v="Único"/>
  </r>
  <r>
    <x v="2"/>
    <d v="2024-07-10T00:00:00"/>
    <x v="365"/>
    <d v="2024-06-10T00:00:00"/>
    <x v="505"/>
    <x v="1"/>
    <x v="1920"/>
    <m/>
    <n v="-59.5"/>
    <m/>
    <n v="2079.1999999999998"/>
    <x v="0"/>
    <s v="Único"/>
  </r>
  <r>
    <x v="2"/>
    <d v="2024-07-10T00:00:00"/>
    <x v="365"/>
    <d v="2024-06-10T00:00:00"/>
    <x v="505"/>
    <x v="1"/>
    <x v="1921"/>
    <m/>
    <n v="-16"/>
    <m/>
    <n v="2063.1999999999998"/>
    <x v="0"/>
    <s v="Único"/>
  </r>
  <r>
    <x v="0"/>
    <d v="2024-07-10T00:00:00"/>
    <x v="365"/>
    <d v="2024-05-10T00:00:00"/>
    <x v="506"/>
    <x v="3"/>
    <x v="1922"/>
    <m/>
    <n v="-12.53"/>
    <m/>
    <n v="3865.68"/>
    <x v="0"/>
    <s v="Único"/>
  </r>
  <r>
    <x v="1"/>
    <d v="2024-07-10T00:00:00"/>
    <x v="365"/>
    <d v="2024-05-10T00:00:00"/>
    <x v="506"/>
    <x v="3"/>
    <x v="1923"/>
    <m/>
    <n v="-7.05"/>
    <m/>
    <n v="2217.84"/>
    <x v="0"/>
    <s v="Único"/>
  </r>
  <r>
    <x v="2"/>
    <d v="2024-04-10T00:00:00"/>
    <x v="366"/>
    <d v="2024-04-10T00:00:00"/>
    <x v="507"/>
    <x v="1"/>
    <x v="1924"/>
    <m/>
    <n v="-17.5"/>
    <m/>
    <n v="2148.5"/>
    <x v="0"/>
    <s v="Único"/>
  </r>
  <r>
    <x v="2"/>
    <d v="2024-04-10T00:00:00"/>
    <x v="366"/>
    <d v="2024-04-10T00:00:00"/>
    <x v="507"/>
    <x v="1"/>
    <x v="1925"/>
    <m/>
    <n v="-17"/>
    <m/>
    <n v="2174.1"/>
    <x v="0"/>
    <s v="Único"/>
  </r>
  <r>
    <x v="2"/>
    <d v="2024-04-10T00:00:00"/>
    <x v="366"/>
    <d v="2024-04-10T00:00:00"/>
    <x v="507"/>
    <x v="1"/>
    <x v="1924"/>
    <m/>
    <n v="-9.8000000000000007"/>
    <m/>
    <n v="2138.6999999999998"/>
    <x v="0"/>
    <s v="Único"/>
  </r>
  <r>
    <x v="1"/>
    <d v="2024-04-10T00:00:00"/>
    <x v="366"/>
    <d v="2024-04-10T00:00:00"/>
    <x v="507"/>
    <x v="3"/>
    <x v="1926"/>
    <m/>
    <n v="-6.79"/>
    <m/>
    <n v="2224.89"/>
    <x v="0"/>
    <s v="Único"/>
  </r>
  <r>
    <x v="1"/>
    <d v="2024-04-10T00:00:00"/>
    <x v="366"/>
    <d v="2024-04-10T00:00:00"/>
    <x v="507"/>
    <x v="3"/>
    <x v="1926"/>
    <m/>
    <n v="-21.97"/>
    <m/>
    <n v="2231.6799999999998"/>
    <x v="0"/>
    <s v="Único"/>
  </r>
  <r>
    <x v="2"/>
    <d v="2024-04-10T00:00:00"/>
    <x v="366"/>
    <d v="2024-04-10T00:00:00"/>
    <x v="507"/>
    <x v="2"/>
    <x v="1927"/>
    <m/>
    <n v="-7.99"/>
    <m/>
    <n v="2191.1"/>
    <x v="0"/>
    <s v="Único"/>
  </r>
  <r>
    <x v="1"/>
    <d v="2024-04-10T00:00:00"/>
    <x v="366"/>
    <d v="2024-04-10T00:00:00"/>
    <x v="507"/>
    <x v="3"/>
    <x v="1928"/>
    <m/>
    <n v="-102.62"/>
    <m/>
    <n v="2253.65"/>
    <x v="0"/>
    <s v="Único"/>
  </r>
  <r>
    <x v="2"/>
    <d v="2024-04-10T00:00:00"/>
    <x v="366"/>
    <d v="2024-04-10T00:00:00"/>
    <x v="507"/>
    <x v="1"/>
    <x v="1929"/>
    <m/>
    <n v="-8.1"/>
    <m/>
    <n v="2166"/>
    <x v="0"/>
    <s v="Único"/>
  </r>
  <r>
    <x v="2"/>
    <d v="2024-04-10T00:00:00"/>
    <x v="366"/>
    <d v="2024-04-10T00:00:00"/>
    <x v="507"/>
    <x v="1"/>
    <x v="1930"/>
    <m/>
    <n v="-3.6"/>
    <m/>
    <n v="2199.09"/>
    <x v="0"/>
    <s v="Único"/>
  </r>
  <r>
    <x v="2"/>
    <d v="2024-04-10T00:00:00"/>
    <x v="366"/>
    <d v="2024-04-10T00:00:00"/>
    <x v="507"/>
    <x v="1"/>
    <x v="1931"/>
    <m/>
    <n v="-3.35"/>
    <m/>
    <n v="2202.69"/>
    <x v="0"/>
    <s v="Único"/>
  </r>
  <r>
    <x v="0"/>
    <d v="2024-03-10T00:00:00"/>
    <x v="367"/>
    <d v="2024-03-10T00:00:00"/>
    <x v="508"/>
    <x v="6"/>
    <x v="1932"/>
    <m/>
    <n v="20"/>
    <m/>
    <n v="3965.31"/>
    <x v="1"/>
    <s v="Único"/>
  </r>
  <r>
    <x v="0"/>
    <d v="2024-03-10T00:00:00"/>
    <x v="367"/>
    <d v="2024-03-10T00:00:00"/>
    <x v="508"/>
    <x v="13"/>
    <x v="1933"/>
    <m/>
    <n v="-60"/>
    <m/>
    <n v="3905.31"/>
    <x v="0"/>
    <s v="Único"/>
  </r>
  <r>
    <x v="0"/>
    <d v="2024-03-10T00:00:00"/>
    <x v="367"/>
    <d v="2024-03-10T00:00:00"/>
    <x v="508"/>
    <x v="3"/>
    <x v="1934"/>
    <m/>
    <n v="-2.65"/>
    <m/>
    <n v="3878.21"/>
    <x v="0"/>
    <s v="Único"/>
  </r>
  <r>
    <x v="0"/>
    <d v="2024-03-10T00:00:00"/>
    <x v="367"/>
    <d v="2024-03-10T00:00:00"/>
    <x v="508"/>
    <x v="2"/>
    <x v="1935"/>
    <m/>
    <n v="-1.65"/>
    <m/>
    <n v="3880.86"/>
    <x v="0"/>
    <s v="Único"/>
  </r>
  <r>
    <x v="0"/>
    <d v="2024-03-10T00:00:00"/>
    <x v="367"/>
    <d v="2024-03-10T00:00:00"/>
    <x v="508"/>
    <x v="18"/>
    <x v="1936"/>
    <m/>
    <n v="-2.8"/>
    <m/>
    <n v="3882.51"/>
    <x v="0"/>
    <s v="Único"/>
  </r>
  <r>
    <x v="0"/>
    <d v="2024-03-10T00:00:00"/>
    <x v="367"/>
    <d v="2024-03-10T00:00:00"/>
    <x v="508"/>
    <x v="6"/>
    <x v="1933"/>
    <m/>
    <n v="-20"/>
    <m/>
    <n v="3885.31"/>
    <x v="0"/>
    <s v="Único"/>
  </r>
  <r>
    <x v="1"/>
    <d v="2024-02-10T00:00:00"/>
    <x v="368"/>
    <d v="2024-02-10T00:00:00"/>
    <x v="509"/>
    <x v="15"/>
    <x v="1937"/>
    <m/>
    <n v="200"/>
    <m/>
    <n v="2395.17"/>
    <x v="1"/>
    <s v="Único"/>
  </r>
  <r>
    <x v="2"/>
    <d v="2024-02-10T00:00:00"/>
    <x v="368"/>
    <d v="2024-02-10T00:00:00"/>
    <x v="509"/>
    <x v="2"/>
    <x v="1938"/>
    <m/>
    <n v="-20.98"/>
    <m/>
    <n v="2206.04"/>
    <x v="0"/>
    <s v="Único"/>
  </r>
  <r>
    <x v="1"/>
    <d v="2024-02-10T00:00:00"/>
    <x v="368"/>
    <d v="2024-02-10T00:00:00"/>
    <x v="509"/>
    <x v="6"/>
    <x v="1939"/>
    <m/>
    <n v="-38.9"/>
    <m/>
    <n v="2356.27"/>
    <x v="0"/>
    <s v="Único"/>
  </r>
  <r>
    <x v="1"/>
    <d v="2024-01-10T00:00:00"/>
    <x v="369"/>
    <d v="2024-01-10T00:00:00"/>
    <x v="510"/>
    <x v="1"/>
    <x v="1940"/>
    <m/>
    <n v="-29.67"/>
    <m/>
    <n v="2195.17"/>
    <x v="0"/>
    <s v="Único"/>
  </r>
  <r>
    <x v="0"/>
    <d v="2024-01-10T00:00:00"/>
    <x v="369"/>
    <d v="2024-01-10T00:00:00"/>
    <x v="510"/>
    <x v="6"/>
    <x v="1941"/>
    <m/>
    <n v="9.5"/>
    <m/>
    <n v="2277.44"/>
    <x v="1"/>
    <s v="Único"/>
  </r>
  <r>
    <x v="0"/>
    <d v="2024-01-10T00:00:00"/>
    <x v="369"/>
    <d v="2024-01-10T00:00:00"/>
    <x v="510"/>
    <x v="24"/>
    <x v="1942"/>
    <m/>
    <n v="-68.319999999999993"/>
    <m/>
    <n v="3948.41"/>
    <x v="0"/>
    <s v="Único"/>
  </r>
  <r>
    <x v="0"/>
    <d v="2024-01-10T00:00:00"/>
    <x v="369"/>
    <d v="2024-01-10T00:00:00"/>
    <x v="510"/>
    <x v="24"/>
    <x v="1943"/>
    <m/>
    <n v="-42.71"/>
    <m/>
    <n v="4016.73"/>
    <x v="0"/>
    <s v="Único"/>
  </r>
  <r>
    <x v="0"/>
    <d v="2024-09-30T00:00:00"/>
    <x v="370"/>
    <d v="2024-09-30T00:00:00"/>
    <x v="510"/>
    <x v="11"/>
    <x v="113"/>
    <m/>
    <n v="-918"/>
    <m/>
    <n v="2293.1999999999998"/>
    <x v="0"/>
    <s v="Único"/>
  </r>
  <r>
    <x v="1"/>
    <d v="2024-01-10T00:00:00"/>
    <x v="369"/>
    <d v="2024-01-10T00:00:00"/>
    <x v="510"/>
    <x v="14"/>
    <x v="1944"/>
    <m/>
    <n v="-60"/>
    <m/>
    <n v="2226.7399999999998"/>
    <x v="0"/>
    <s v="Único"/>
  </r>
  <r>
    <x v="1"/>
    <d v="2024-01-10T00:00:00"/>
    <x v="369"/>
    <d v="2024-01-10T00:00:00"/>
    <x v="510"/>
    <x v="14"/>
    <x v="1945"/>
    <m/>
    <n v="-99.48"/>
    <m/>
    <n v="2286.7399999999998"/>
    <x v="0"/>
    <s v="Único"/>
  </r>
  <r>
    <x v="2"/>
    <d v="2024-01-10T00:00:00"/>
    <x v="369"/>
    <d v="2024-01-10T00:00:00"/>
    <x v="510"/>
    <x v="2"/>
    <x v="1946"/>
    <m/>
    <n v="-7.38"/>
    <m/>
    <n v="2227.02"/>
    <x v="0"/>
    <s v="Único"/>
  </r>
  <r>
    <x v="1"/>
    <d v="2024-01-10T00:00:00"/>
    <x v="369"/>
    <d v="2024-01-10T00:00:00"/>
    <x v="510"/>
    <x v="3"/>
    <x v="1947"/>
    <m/>
    <n v="-1.9"/>
    <m/>
    <n v="2224.84"/>
    <x v="0"/>
    <s v="Único"/>
  </r>
  <r>
    <x v="0"/>
    <d v="2024-01-10T00:00:00"/>
    <x v="369"/>
    <d v="2024-01-10T00:00:00"/>
    <x v="510"/>
    <x v="12"/>
    <x v="1483"/>
    <m/>
    <n v="1782"/>
    <m/>
    <n v="4059.44"/>
    <x v="1"/>
    <s v="Único"/>
  </r>
  <r>
    <x v="2"/>
    <d v="2024-01-10T00:00:00"/>
    <x v="369"/>
    <d v="2024-01-10T00:00:00"/>
    <x v="510"/>
    <x v="12"/>
    <x v="1948"/>
    <m/>
    <n v="2200.33"/>
    <m/>
    <n v="2234.4"/>
    <x v="1"/>
    <s v="Único"/>
  </r>
  <r>
    <x v="0"/>
    <d v="2024-01-10T00:00:00"/>
    <x v="369"/>
    <d v="2024-01-10T00:00:00"/>
    <x v="510"/>
    <x v="1"/>
    <x v="1949"/>
    <m/>
    <n v="-3.1"/>
    <m/>
    <n v="3945.31"/>
    <x v="0"/>
    <s v="Único"/>
  </r>
  <r>
    <x v="0"/>
    <d v="2024-09-30T00:00:00"/>
    <x v="370"/>
    <d v="2024-09-30T00:00:00"/>
    <x v="511"/>
    <x v="18"/>
    <x v="1950"/>
    <m/>
    <n v="-5.6"/>
    <m/>
    <n v="2267.94"/>
    <x v="0"/>
    <s v="Único"/>
  </r>
  <r>
    <x v="0"/>
    <d v="2024-09-30T00:00:00"/>
    <x v="370"/>
    <d v="2024-09-30T00:00:00"/>
    <x v="511"/>
    <x v="18"/>
    <x v="1951"/>
    <m/>
    <n v="-5.5"/>
    <m/>
    <n v="2283.54"/>
    <x v="0"/>
    <s v="Único"/>
  </r>
  <r>
    <x v="1"/>
    <d v="2024-09-30T00:00:00"/>
    <x v="370"/>
    <d v="2024-09-30T00:00:00"/>
    <x v="511"/>
    <x v="2"/>
    <x v="1952"/>
    <m/>
    <n v="-7.1"/>
    <m/>
    <n v="2422.8200000000002"/>
    <x v="0"/>
    <s v="Único"/>
  </r>
  <r>
    <x v="0"/>
    <d v="2024-09-30T00:00:00"/>
    <x v="370"/>
    <d v="2024-09-30T00:00:00"/>
    <x v="511"/>
    <x v="6"/>
    <x v="1953"/>
    <m/>
    <n v="-10"/>
    <m/>
    <n v="2273.54"/>
    <x v="0"/>
    <s v="Único"/>
  </r>
  <r>
    <x v="1"/>
    <d v="2024-09-30T00:00:00"/>
    <x v="370"/>
    <d v="2024-09-30T00:00:00"/>
    <x v="511"/>
    <x v="5"/>
    <x v="1954"/>
    <m/>
    <n v="-12.9"/>
    <m/>
    <n v="2387.2199999999998"/>
    <x v="0"/>
    <s v="Único"/>
  </r>
  <r>
    <x v="1"/>
    <d v="2024-09-30T00:00:00"/>
    <x v="370"/>
    <d v="2024-09-30T00:00:00"/>
    <x v="511"/>
    <x v="5"/>
    <x v="1955"/>
    <m/>
    <n v="-21.8"/>
    <m/>
    <n v="2400.12"/>
    <x v="0"/>
    <s v="Único"/>
  </r>
  <r>
    <x v="1"/>
    <d v="2024-09-30T00:00:00"/>
    <x v="370"/>
    <d v="2024-09-30T00:00:00"/>
    <x v="511"/>
    <x v="2"/>
    <x v="1956"/>
    <m/>
    <n v="-0.9"/>
    <m/>
    <n v="2421.92"/>
    <x v="0"/>
    <s v="Único"/>
  </r>
  <r>
    <x v="1"/>
    <d v="2024-09-30T00:00:00"/>
    <x v="370"/>
    <d v="2024-09-30T00:00:00"/>
    <x v="511"/>
    <x v="2"/>
    <x v="1957"/>
    <m/>
    <n v="-3"/>
    <m/>
    <n v="2429.92"/>
    <x v="0"/>
    <s v="Único"/>
  </r>
  <r>
    <x v="1"/>
    <d v="2024-09-30T00:00:00"/>
    <x v="370"/>
    <d v="2024-09-30T00:00:00"/>
    <x v="511"/>
    <x v="2"/>
    <x v="1958"/>
    <m/>
    <n v="-30"/>
    <m/>
    <n v="2444.5300000000002"/>
    <x v="0"/>
    <s v="Único"/>
  </r>
  <r>
    <x v="2"/>
    <d v="2024-09-30T00:00:00"/>
    <x v="370"/>
    <d v="2024-09-30T00:00:00"/>
    <x v="511"/>
    <x v="2"/>
    <x v="1959"/>
    <m/>
    <n v="30"/>
    <m/>
    <n v="34.07"/>
    <x v="1"/>
    <s v="Único"/>
  </r>
  <r>
    <x v="1"/>
    <d v="2024-09-30T00:00:00"/>
    <x v="370"/>
    <d v="2024-09-30T00:00:00"/>
    <x v="511"/>
    <x v="3"/>
    <x v="1960"/>
    <m/>
    <n v="-1"/>
    <m/>
    <n v="2386.2199999999998"/>
    <x v="0"/>
    <s v="Único"/>
  </r>
  <r>
    <x v="1"/>
    <d v="2024-09-30T00:00:00"/>
    <x v="370"/>
    <d v="2024-09-30T00:00:00"/>
    <x v="511"/>
    <x v="1"/>
    <x v="1961"/>
    <m/>
    <n v="-4.7"/>
    <m/>
    <n v="2432.92"/>
    <x v="0"/>
    <s v="Único"/>
  </r>
  <r>
    <x v="0"/>
    <d v="2024-09-30T00:00:00"/>
    <x v="370"/>
    <d v="2024-09-30T00:00:00"/>
    <x v="511"/>
    <x v="1"/>
    <x v="1962"/>
    <m/>
    <n v="-4.16"/>
    <m/>
    <n v="2289.04"/>
    <x v="0"/>
    <s v="Único"/>
  </r>
  <r>
    <x v="0"/>
    <d v="2024-09-30T00:00:00"/>
    <x v="370"/>
    <d v="2024-09-29T00:00:00"/>
    <x v="512"/>
    <x v="1"/>
    <x v="1963"/>
    <m/>
    <n v="-13.76"/>
    <m/>
    <n v="3223.84"/>
    <x v="0"/>
    <s v="Único"/>
  </r>
  <r>
    <x v="0"/>
    <d v="2024-09-30T00:00:00"/>
    <x v="370"/>
    <d v="2024-09-29T00:00:00"/>
    <x v="512"/>
    <x v="1"/>
    <x v="1964"/>
    <m/>
    <n v="-10.65"/>
    <m/>
    <n v="3211.2"/>
    <x v="0"/>
    <s v="Único"/>
  </r>
  <r>
    <x v="0"/>
    <d v="2024-09-30T00:00:00"/>
    <x v="370"/>
    <d v="2024-09-29T00:00:00"/>
    <x v="512"/>
    <x v="2"/>
    <x v="1965"/>
    <m/>
    <n v="-1.99"/>
    <m/>
    <n v="3221.85"/>
    <x v="0"/>
    <s v="Único"/>
  </r>
  <r>
    <x v="1"/>
    <d v="2024-09-30T00:00:00"/>
    <x v="370"/>
    <d v="2024-09-29T00:00:00"/>
    <x v="512"/>
    <x v="3"/>
    <x v="1966"/>
    <m/>
    <n v="-6.91"/>
    <m/>
    <n v="2437.62"/>
    <x v="0"/>
    <s v="Único"/>
  </r>
  <r>
    <x v="1"/>
    <d v="2024-09-30T00:00:00"/>
    <x v="370"/>
    <d v="2024-09-28T00:00:00"/>
    <x v="513"/>
    <x v="7"/>
    <x v="1967"/>
    <m/>
    <n v="50"/>
    <m/>
    <n v="2442.5300000000002"/>
    <x v="1"/>
    <s v="Único"/>
  </r>
  <r>
    <x v="1"/>
    <d v="2024-09-30T00:00:00"/>
    <x v="370"/>
    <d v="2024-09-28T00:00:00"/>
    <x v="513"/>
    <x v="7"/>
    <x v="974"/>
    <m/>
    <n v="32"/>
    <m/>
    <n v="2474.5300000000002"/>
    <x v="1"/>
    <s v="Único"/>
  </r>
  <r>
    <x v="0"/>
    <d v="2024-09-30T00:00:00"/>
    <x v="370"/>
    <d v="2024-09-28T00:00:00"/>
    <x v="513"/>
    <x v="7"/>
    <x v="1968"/>
    <m/>
    <n v="-128.04"/>
    <m/>
    <n v="3247.1"/>
    <x v="0"/>
    <s v="Único"/>
  </r>
  <r>
    <x v="1"/>
    <d v="2024-09-30T00:00:00"/>
    <x v="370"/>
    <d v="2024-09-28T00:00:00"/>
    <x v="513"/>
    <x v="7"/>
    <x v="1969"/>
    <m/>
    <n v="-148"/>
    <m/>
    <n v="2392.5300000000002"/>
    <x v="0"/>
    <s v="Único"/>
  </r>
  <r>
    <x v="0"/>
    <d v="2024-09-30T00:00:00"/>
    <x v="370"/>
    <d v="2024-09-28T00:00:00"/>
    <x v="513"/>
    <x v="6"/>
    <x v="1970"/>
    <m/>
    <n v="-9.5"/>
    <m/>
    <n v="3237.6"/>
    <x v="0"/>
    <s v="Único"/>
  </r>
  <r>
    <x v="0"/>
    <d v="2024-09-27T00:00:00"/>
    <x v="371"/>
    <d v="2024-09-27T00:00:00"/>
    <x v="514"/>
    <x v="3"/>
    <x v="1971"/>
    <m/>
    <n v="-9.15"/>
    <m/>
    <n v="3375.14"/>
    <x v="0"/>
    <s v="Único"/>
  </r>
  <r>
    <x v="0"/>
    <d v="2024-09-27T00:00:00"/>
    <x v="371"/>
    <d v="2024-09-27T00:00:00"/>
    <x v="514"/>
    <x v="6"/>
    <x v="1972"/>
    <m/>
    <n v="-86"/>
    <m/>
    <n v="3479.29"/>
    <x v="0"/>
    <s v="Único"/>
  </r>
  <r>
    <x v="0"/>
    <d v="2024-09-27T00:00:00"/>
    <x v="371"/>
    <d v="2024-09-27T00:00:00"/>
    <x v="514"/>
    <x v="6"/>
    <x v="1973"/>
    <m/>
    <n v="-82"/>
    <m/>
    <n v="3384.29"/>
    <x v="0"/>
    <s v="Único"/>
  </r>
  <r>
    <x v="0"/>
    <d v="2024-09-27T00:00:00"/>
    <x v="371"/>
    <d v="2024-09-27T00:00:00"/>
    <x v="514"/>
    <x v="2"/>
    <x v="1974"/>
    <m/>
    <n v="-13"/>
    <m/>
    <n v="3466.29"/>
    <x v="0"/>
    <s v="Único"/>
  </r>
  <r>
    <x v="0"/>
    <d v="2024-09-27T00:00:00"/>
    <x v="371"/>
    <d v="2024-09-27T00:00:00"/>
    <x v="514"/>
    <x v="2"/>
    <x v="1975"/>
    <m/>
    <n v="-5.78"/>
    <m/>
    <n v="3565.29"/>
    <x v="0"/>
    <s v="Único"/>
  </r>
  <r>
    <x v="1"/>
    <d v="2024-09-27T00:00:00"/>
    <x v="371"/>
    <d v="2024-09-27T00:00:00"/>
    <x v="514"/>
    <x v="3"/>
    <x v="1976"/>
    <m/>
    <n v="-42.41"/>
    <m/>
    <n v="2540.5300000000002"/>
    <x v="0"/>
    <s v="Único"/>
  </r>
  <r>
    <x v="1"/>
    <d v="2024-09-27T00:00:00"/>
    <x v="371"/>
    <d v="2024-09-27T00:00:00"/>
    <x v="514"/>
    <x v="18"/>
    <x v="1977"/>
    <m/>
    <n v="-3.8"/>
    <m/>
    <n v="2653.47"/>
    <x v="0"/>
    <s v="Único"/>
  </r>
  <r>
    <x v="1"/>
    <d v="2024-09-27T00:00:00"/>
    <x v="371"/>
    <d v="2024-09-27T00:00:00"/>
    <x v="514"/>
    <x v="3"/>
    <x v="1978"/>
    <m/>
    <n v="-70.53"/>
    <m/>
    <n v="2582.94"/>
    <x v="0"/>
    <s v="Único"/>
  </r>
  <r>
    <x v="0"/>
    <d v="2024-09-26T00:00:00"/>
    <x v="372"/>
    <d v="2024-09-26T00:00:00"/>
    <x v="515"/>
    <x v="6"/>
    <x v="1979"/>
    <m/>
    <n v="-13.73"/>
    <m/>
    <n v="3571.07"/>
    <x v="0"/>
    <s v="Único"/>
  </r>
  <r>
    <x v="0"/>
    <d v="2024-09-26T00:00:00"/>
    <x v="372"/>
    <d v="2024-09-26T00:00:00"/>
    <x v="515"/>
    <x v="2"/>
    <x v="1980"/>
    <m/>
    <n v="-7.9"/>
    <m/>
    <n v="3613.5"/>
    <x v="0"/>
    <s v="Único"/>
  </r>
  <r>
    <x v="0"/>
    <d v="2024-09-26T00:00:00"/>
    <x v="372"/>
    <d v="2024-09-26T00:00:00"/>
    <x v="515"/>
    <x v="2"/>
    <x v="1981"/>
    <m/>
    <n v="-5.78"/>
    <m/>
    <n v="3625.39"/>
    <x v="0"/>
    <s v="Único"/>
  </r>
  <r>
    <x v="0"/>
    <d v="2024-09-26T00:00:00"/>
    <x v="372"/>
    <d v="2024-09-26T00:00:00"/>
    <x v="515"/>
    <x v="2"/>
    <x v="1982"/>
    <m/>
    <n v="-5.29"/>
    <m/>
    <n v="3631.17"/>
    <x v="0"/>
    <s v="Único"/>
  </r>
  <r>
    <x v="1"/>
    <d v="2024-09-26T00:00:00"/>
    <x v="372"/>
    <d v="2024-09-26T00:00:00"/>
    <x v="515"/>
    <x v="2"/>
    <x v="1983"/>
    <m/>
    <n v="-1.98"/>
    <m/>
    <n v="2660.97"/>
    <x v="0"/>
    <s v="Único"/>
  </r>
  <r>
    <x v="0"/>
    <d v="2024-09-26T00:00:00"/>
    <x v="372"/>
    <d v="2024-09-26T00:00:00"/>
    <x v="515"/>
    <x v="6"/>
    <x v="1984"/>
    <m/>
    <n v="-28.7"/>
    <m/>
    <n v="3584.8"/>
    <x v="0"/>
    <s v="Único"/>
  </r>
  <r>
    <x v="0"/>
    <d v="2024-09-26T00:00:00"/>
    <x v="372"/>
    <d v="2024-09-26T00:00:00"/>
    <x v="515"/>
    <x v="1"/>
    <x v="1985"/>
    <m/>
    <n v="-4.9000000000000004"/>
    <m/>
    <n v="3636.46"/>
    <x v="0"/>
    <s v="Único"/>
  </r>
  <r>
    <x v="0"/>
    <d v="2024-09-26T00:00:00"/>
    <x v="372"/>
    <d v="2024-09-26T00:00:00"/>
    <x v="515"/>
    <x v="1"/>
    <x v="1986"/>
    <m/>
    <n v="-3.99"/>
    <m/>
    <n v="3621.4"/>
    <x v="0"/>
    <s v="Único"/>
  </r>
  <r>
    <x v="1"/>
    <d v="2024-09-26T00:00:00"/>
    <x v="372"/>
    <d v="2024-09-26T00:00:00"/>
    <x v="515"/>
    <x v="1"/>
    <x v="1987"/>
    <m/>
    <n v="-3.7"/>
    <m/>
    <n v="2657.27"/>
    <x v="0"/>
    <s v="Único"/>
  </r>
  <r>
    <x v="0"/>
    <d v="2024-09-25T00:00:00"/>
    <x v="373"/>
    <d v="2024-09-25T00:00:00"/>
    <x v="516"/>
    <x v="1"/>
    <x v="1988"/>
    <m/>
    <n v="-22.2"/>
    <m/>
    <n v="3641.36"/>
    <x v="0"/>
    <s v="Único"/>
  </r>
  <r>
    <x v="0"/>
    <d v="2024-09-25T00:00:00"/>
    <x v="373"/>
    <d v="2024-09-25T00:00:00"/>
    <x v="516"/>
    <x v="7"/>
    <x v="1989"/>
    <m/>
    <n v="-19.43"/>
    <m/>
    <n v="3663.56"/>
    <x v="0"/>
    <s v="Único"/>
  </r>
  <r>
    <x v="0"/>
    <d v="2024-09-25T00:00:00"/>
    <x v="373"/>
    <d v="2024-09-25T00:00:00"/>
    <x v="516"/>
    <x v="7"/>
    <x v="1990"/>
    <m/>
    <n v="-30.9"/>
    <m/>
    <n v="3688.89"/>
    <x v="0"/>
    <s v="Único"/>
  </r>
  <r>
    <x v="0"/>
    <d v="2024-09-25T00:00:00"/>
    <x v="373"/>
    <d v="2024-09-25T00:00:00"/>
    <x v="516"/>
    <x v="22"/>
    <x v="1991"/>
    <m/>
    <n v="-8"/>
    <m/>
    <n v="3719.79"/>
    <x v="0"/>
    <s v="Único"/>
  </r>
  <r>
    <x v="0"/>
    <d v="2024-09-25T00:00:00"/>
    <x v="373"/>
    <d v="2024-09-25T00:00:00"/>
    <x v="516"/>
    <x v="5"/>
    <x v="1992"/>
    <m/>
    <n v="-8.58"/>
    <m/>
    <n v="3727.79"/>
    <x v="0"/>
    <s v="Único"/>
  </r>
  <r>
    <x v="0"/>
    <d v="2024-09-25T00:00:00"/>
    <x v="373"/>
    <d v="2024-09-25T00:00:00"/>
    <x v="516"/>
    <x v="18"/>
    <x v="1993"/>
    <m/>
    <n v="-8.85"/>
    <m/>
    <n v="3738.37"/>
    <x v="0"/>
    <s v="Único"/>
  </r>
  <r>
    <x v="1"/>
    <d v="2024-09-25T00:00:00"/>
    <x v="373"/>
    <d v="2024-09-25T00:00:00"/>
    <x v="516"/>
    <x v="6"/>
    <x v="1994"/>
    <m/>
    <n v="-56.6"/>
    <m/>
    <n v="2662.95"/>
    <x v="0"/>
    <s v="Único"/>
  </r>
  <r>
    <x v="0"/>
    <d v="2024-09-25T00:00:00"/>
    <x v="373"/>
    <d v="2024-09-25T00:00:00"/>
    <x v="516"/>
    <x v="1"/>
    <x v="1995"/>
    <m/>
    <n v="-5.9"/>
    <m/>
    <n v="3682.99"/>
    <x v="0"/>
    <s v="Único"/>
  </r>
  <r>
    <x v="0"/>
    <d v="2024-09-25T00:00:00"/>
    <x v="373"/>
    <d v="2024-09-25T00:00:00"/>
    <x v="516"/>
    <x v="1"/>
    <x v="1996"/>
    <m/>
    <n v="-2"/>
    <m/>
    <n v="3736.37"/>
    <x v="0"/>
    <s v="Único"/>
  </r>
  <r>
    <x v="0"/>
    <d v="2024-09-24T00:00:00"/>
    <x v="374"/>
    <d v="2024-09-24T00:00:00"/>
    <x v="517"/>
    <x v="6"/>
    <x v="1997"/>
    <m/>
    <n v="-6.73"/>
    <m/>
    <n v="3761.42"/>
    <x v="0"/>
    <s v="Único"/>
  </r>
  <r>
    <x v="0"/>
    <d v="2024-09-24T00:00:00"/>
    <x v="374"/>
    <d v="2024-09-24T00:00:00"/>
    <x v="517"/>
    <x v="22"/>
    <x v="1998"/>
    <m/>
    <n v="-17.3"/>
    <m/>
    <n v="3829.75"/>
    <x v="0"/>
    <s v="Único"/>
  </r>
  <r>
    <x v="1"/>
    <d v="2024-09-24T00:00:00"/>
    <x v="374"/>
    <d v="2024-09-24T00:00:00"/>
    <x v="517"/>
    <x v="8"/>
    <x v="1999"/>
    <m/>
    <n v="-123.71"/>
    <m/>
    <n v="2719.55"/>
    <x v="0"/>
    <s v="Único"/>
  </r>
  <r>
    <x v="0"/>
    <d v="2024-09-24T00:00:00"/>
    <x v="374"/>
    <d v="2024-09-24T00:00:00"/>
    <x v="517"/>
    <x v="6"/>
    <x v="2000"/>
    <m/>
    <n v="-14.2"/>
    <m/>
    <n v="3747.22"/>
    <x v="0"/>
    <s v="Único"/>
  </r>
  <r>
    <x v="0"/>
    <d v="2024-09-24T00:00:00"/>
    <x v="374"/>
    <d v="2024-09-24T00:00:00"/>
    <x v="517"/>
    <x v="6"/>
    <x v="2000"/>
    <m/>
    <n v="-61.6"/>
    <m/>
    <n v="3768.15"/>
    <x v="0"/>
    <s v="Único"/>
  </r>
  <r>
    <x v="0"/>
    <d v="2024-09-24T00:00:00"/>
    <x v="374"/>
    <d v="2024-09-24T00:00:00"/>
    <x v="517"/>
    <x v="6"/>
    <x v="2001"/>
    <m/>
    <n v="8.58"/>
    <m/>
    <n v="3847.05"/>
    <x v="1"/>
    <s v="Único"/>
  </r>
  <r>
    <x v="1"/>
    <d v="2024-09-24T00:00:00"/>
    <x v="374"/>
    <d v="2024-09-23T00:00:00"/>
    <x v="518"/>
    <x v="13"/>
    <x v="42"/>
    <m/>
    <n v="-0.56999999999999995"/>
    <m/>
    <n v="2843.26"/>
    <x v="0"/>
    <s v="Único"/>
  </r>
  <r>
    <x v="1"/>
    <d v="2024-09-23T00:00:00"/>
    <x v="375"/>
    <d v="2024-09-23T00:00:00"/>
    <x v="518"/>
    <x v="9"/>
    <x v="2002"/>
    <m/>
    <n v="-19.23"/>
    <m/>
    <n v="2843.83"/>
    <x v="0"/>
    <s v="Único"/>
  </r>
  <r>
    <x v="1"/>
    <d v="2024-09-23T00:00:00"/>
    <x v="375"/>
    <d v="2024-09-23T00:00:00"/>
    <x v="518"/>
    <x v="8"/>
    <x v="2003"/>
    <m/>
    <n v="-172.76"/>
    <m/>
    <n v="2863.06"/>
    <x v="0"/>
    <s v="Único"/>
  </r>
  <r>
    <x v="0"/>
    <d v="2024-09-23T00:00:00"/>
    <x v="375"/>
    <d v="2024-09-23T00:00:00"/>
    <x v="518"/>
    <x v="22"/>
    <x v="2004"/>
    <m/>
    <n v="-7.3"/>
    <m/>
    <n v="3838.47"/>
    <x v="0"/>
    <s v="Único"/>
  </r>
  <r>
    <x v="0"/>
    <d v="2024-09-23T00:00:00"/>
    <x v="375"/>
    <d v="2024-09-23T00:00:00"/>
    <x v="518"/>
    <x v="22"/>
    <x v="2005"/>
    <m/>
    <n v="-0.7"/>
    <m/>
    <n v="3845.77"/>
    <x v="0"/>
    <s v="Único"/>
  </r>
  <r>
    <x v="0"/>
    <d v="2024-09-23T00:00:00"/>
    <x v="375"/>
    <d v="2024-09-23T00:00:00"/>
    <x v="518"/>
    <x v="22"/>
    <x v="2005"/>
    <m/>
    <n v="-18.7"/>
    <m/>
    <n v="3846.47"/>
    <x v="0"/>
    <s v="Único"/>
  </r>
  <r>
    <x v="0"/>
    <d v="2024-09-23T00:00:00"/>
    <x v="375"/>
    <d v="2024-09-23T00:00:00"/>
    <x v="518"/>
    <x v="22"/>
    <x v="2006"/>
    <m/>
    <n v="-5.7"/>
    <m/>
    <n v="3865.17"/>
    <x v="0"/>
    <s v="Único"/>
  </r>
  <r>
    <x v="0"/>
    <d v="2024-09-23T00:00:00"/>
    <x v="375"/>
    <d v="2024-09-23T00:00:00"/>
    <x v="518"/>
    <x v="22"/>
    <x v="2007"/>
    <m/>
    <n v="-69.2"/>
    <m/>
    <n v="3870.87"/>
    <x v="0"/>
    <s v="Único"/>
  </r>
  <r>
    <x v="0"/>
    <d v="2024-09-23T00:00:00"/>
    <x v="375"/>
    <d v="2024-09-23T00:00:00"/>
    <x v="518"/>
    <x v="22"/>
    <x v="2008"/>
    <m/>
    <n v="-47.88"/>
    <m/>
    <n v="3940.07"/>
    <x v="0"/>
    <s v="Único"/>
  </r>
  <r>
    <x v="0"/>
    <d v="2024-09-23T00:00:00"/>
    <x v="375"/>
    <d v="2024-09-23T00:00:00"/>
    <x v="518"/>
    <x v="22"/>
    <x v="2009"/>
    <m/>
    <n v="-11.9"/>
    <m/>
    <n v="3987.95"/>
    <x v="0"/>
    <s v="Único"/>
  </r>
  <r>
    <x v="0"/>
    <d v="2024-09-23T00:00:00"/>
    <x v="375"/>
    <d v="2024-09-23T00:00:00"/>
    <x v="518"/>
    <x v="22"/>
    <x v="2010"/>
    <m/>
    <n v="-21"/>
    <m/>
    <n v="3999.85"/>
    <x v="0"/>
    <s v="Único"/>
  </r>
  <r>
    <x v="0"/>
    <d v="2024-09-23T00:00:00"/>
    <x v="375"/>
    <d v="2024-09-23T00:00:00"/>
    <x v="518"/>
    <x v="22"/>
    <x v="2011"/>
    <m/>
    <n v="-3.2"/>
    <m/>
    <n v="4020.85"/>
    <x v="0"/>
    <s v="Único"/>
  </r>
  <r>
    <x v="0"/>
    <d v="2024-09-23T00:00:00"/>
    <x v="375"/>
    <d v="2024-09-23T00:00:00"/>
    <x v="518"/>
    <x v="22"/>
    <x v="2012"/>
    <m/>
    <n v="-10.3"/>
    <m/>
    <n v="4024.05"/>
    <x v="0"/>
    <s v="Único"/>
  </r>
  <r>
    <x v="0"/>
    <d v="2024-09-23T00:00:00"/>
    <x v="375"/>
    <d v="2024-09-22T00:00:00"/>
    <x v="519"/>
    <x v="1"/>
    <x v="2013"/>
    <m/>
    <n v="-12.55"/>
    <m/>
    <n v="4034.35"/>
    <x v="0"/>
    <s v="Único"/>
  </r>
  <r>
    <x v="1"/>
    <d v="2024-09-23T00:00:00"/>
    <x v="375"/>
    <d v="2024-09-22T00:00:00"/>
    <x v="519"/>
    <x v="7"/>
    <x v="2014"/>
    <m/>
    <n v="40"/>
    <m/>
    <n v="3057.62"/>
    <x v="1"/>
    <s v="Único"/>
  </r>
  <r>
    <x v="1"/>
    <d v="2024-09-23T00:00:00"/>
    <x v="375"/>
    <d v="2024-09-22T00:00:00"/>
    <x v="519"/>
    <x v="5"/>
    <x v="2015"/>
    <m/>
    <n v="-21.8"/>
    <m/>
    <n v="3035.82"/>
    <x v="0"/>
    <s v="Único"/>
  </r>
  <r>
    <x v="0"/>
    <d v="2024-09-23T00:00:00"/>
    <x v="375"/>
    <d v="2024-09-22T00:00:00"/>
    <x v="519"/>
    <x v="2"/>
    <x v="2016"/>
    <m/>
    <n v="-71.489999999999995"/>
    <m/>
    <n v="4046.9"/>
    <x v="0"/>
    <s v="Único"/>
  </r>
  <r>
    <x v="0"/>
    <d v="2024-09-23T00:00:00"/>
    <x v="375"/>
    <d v="2024-09-22T00:00:00"/>
    <x v="519"/>
    <x v="1"/>
    <x v="2017"/>
    <m/>
    <n v="-6.77"/>
    <m/>
    <n v="4118.3900000000003"/>
    <x v="0"/>
    <s v="Único"/>
  </r>
  <r>
    <x v="1"/>
    <d v="2024-09-23T00:00:00"/>
    <x v="375"/>
    <d v="2024-09-21T00:00:00"/>
    <x v="520"/>
    <x v="3"/>
    <x v="2018"/>
    <m/>
    <n v="-5.56"/>
    <m/>
    <n v="3017.62"/>
    <x v="0"/>
    <s v="Único"/>
  </r>
  <r>
    <x v="0"/>
    <d v="2024-09-23T00:00:00"/>
    <x v="375"/>
    <d v="2024-09-21T00:00:00"/>
    <x v="520"/>
    <x v="2"/>
    <x v="2019"/>
    <m/>
    <n v="-4.9400000000000004"/>
    <m/>
    <n v="4125.16"/>
    <x v="0"/>
    <s v="Único"/>
  </r>
  <r>
    <x v="0"/>
    <d v="2024-09-23T00:00:00"/>
    <x v="375"/>
    <d v="2024-09-21T00:00:00"/>
    <x v="520"/>
    <x v="2"/>
    <x v="2020"/>
    <m/>
    <n v="-21"/>
    <m/>
    <n v="4149.8999999999996"/>
    <x v="0"/>
    <s v="Único"/>
  </r>
  <r>
    <x v="1"/>
    <d v="2024-09-23T00:00:00"/>
    <x v="375"/>
    <d v="2024-09-21T00:00:00"/>
    <x v="520"/>
    <x v="3"/>
    <x v="2021"/>
    <m/>
    <n v="-112.95"/>
    <m/>
    <n v="3023.18"/>
    <x v="0"/>
    <s v="Único"/>
  </r>
  <r>
    <x v="0"/>
    <d v="2024-09-23T00:00:00"/>
    <x v="375"/>
    <d v="2024-09-21T00:00:00"/>
    <x v="520"/>
    <x v="6"/>
    <x v="2022"/>
    <m/>
    <n v="-19.8"/>
    <m/>
    <n v="4130.1000000000004"/>
    <x v="0"/>
    <s v="Único"/>
  </r>
  <r>
    <x v="2"/>
    <d v="2024-09-20T00:00:00"/>
    <x v="376"/>
    <d v="2024-09-20T00:00:00"/>
    <x v="521"/>
    <x v="22"/>
    <x v="2023"/>
    <m/>
    <n v="-3"/>
    <m/>
    <n v="4.07"/>
    <x v="0"/>
    <s v="Único"/>
  </r>
  <r>
    <x v="2"/>
    <d v="2024-09-20T00:00:00"/>
    <x v="376"/>
    <d v="2024-09-20T00:00:00"/>
    <x v="521"/>
    <x v="22"/>
    <x v="2024"/>
    <m/>
    <n v="-5.55"/>
    <m/>
    <n v="7.07"/>
    <x v="0"/>
    <s v="Único"/>
  </r>
  <r>
    <x v="2"/>
    <d v="2024-09-20T00:00:00"/>
    <x v="376"/>
    <d v="2024-09-20T00:00:00"/>
    <x v="521"/>
    <x v="22"/>
    <x v="2025"/>
    <m/>
    <n v="-42"/>
    <m/>
    <n v="12.62"/>
    <x v="0"/>
    <s v="Único"/>
  </r>
  <r>
    <x v="2"/>
    <d v="2024-09-20T00:00:00"/>
    <x v="376"/>
    <d v="2024-09-20T00:00:00"/>
    <x v="521"/>
    <x v="22"/>
    <x v="2026"/>
    <m/>
    <n v="-10.43"/>
    <m/>
    <n v="54.62"/>
    <x v="0"/>
    <s v="Único"/>
  </r>
  <r>
    <x v="2"/>
    <d v="2024-09-20T00:00:00"/>
    <x v="376"/>
    <d v="2024-09-20T00:00:00"/>
    <x v="521"/>
    <x v="22"/>
    <x v="2027"/>
    <m/>
    <n v="-84"/>
    <m/>
    <n v="65.05"/>
    <x v="0"/>
    <s v="Único"/>
  </r>
  <r>
    <x v="2"/>
    <d v="2024-09-20T00:00:00"/>
    <x v="376"/>
    <d v="2024-09-20T00:00:00"/>
    <x v="521"/>
    <x v="22"/>
    <x v="2028"/>
    <m/>
    <n v="-7.8"/>
    <m/>
    <n v="149.05000000000001"/>
    <x v="0"/>
    <s v="Único"/>
  </r>
  <r>
    <x v="0"/>
    <d v="2024-09-20T00:00:00"/>
    <x v="376"/>
    <d v="2024-09-20T00:00:00"/>
    <x v="521"/>
    <x v="22"/>
    <x v="2029"/>
    <m/>
    <n v="-51.15"/>
    <m/>
    <n v="4170.8999999999996"/>
    <x v="0"/>
    <s v="Único"/>
  </r>
  <r>
    <x v="0"/>
    <d v="2024-09-20T00:00:00"/>
    <x v="376"/>
    <d v="2024-09-20T00:00:00"/>
    <x v="521"/>
    <x v="22"/>
    <x v="2030"/>
    <m/>
    <n v="-10"/>
    <m/>
    <n v="4222.05"/>
    <x v="0"/>
    <s v="Único"/>
  </r>
  <r>
    <x v="0"/>
    <d v="2024-09-20T00:00:00"/>
    <x v="376"/>
    <d v="2024-09-20T00:00:00"/>
    <x v="521"/>
    <x v="22"/>
    <x v="2031"/>
    <m/>
    <n v="-60"/>
    <m/>
    <n v="4232.05"/>
    <x v="0"/>
    <s v="Único"/>
  </r>
  <r>
    <x v="2"/>
    <d v="2024-09-20T00:00:00"/>
    <x v="376"/>
    <d v="2024-09-19T00:00:00"/>
    <x v="522"/>
    <x v="8"/>
    <x v="2032"/>
    <m/>
    <n v="-0.01"/>
    <m/>
    <n v="156.85"/>
    <x v="0"/>
    <s v="Único"/>
  </r>
  <r>
    <x v="2"/>
    <d v="2024-09-19T00:00:00"/>
    <x v="377"/>
    <d v="2024-09-19T00:00:00"/>
    <x v="522"/>
    <x v="22"/>
    <x v="2033"/>
    <m/>
    <n v="-8.0500000000000007"/>
    <m/>
    <n v="156.86000000000001"/>
    <x v="0"/>
    <s v="Único"/>
  </r>
  <r>
    <x v="2"/>
    <d v="2024-09-19T00:00:00"/>
    <x v="377"/>
    <d v="2024-09-19T00:00:00"/>
    <x v="522"/>
    <x v="22"/>
    <x v="2034"/>
    <m/>
    <n v="-7.2"/>
    <m/>
    <n v="164.91"/>
    <x v="0"/>
    <s v="Único"/>
  </r>
  <r>
    <x v="2"/>
    <d v="2024-09-19T00:00:00"/>
    <x v="377"/>
    <d v="2024-09-19T00:00:00"/>
    <x v="522"/>
    <x v="22"/>
    <x v="2034"/>
    <m/>
    <n v="-1.6"/>
    <m/>
    <n v="172.11"/>
    <x v="0"/>
    <s v="Único"/>
  </r>
  <r>
    <x v="0"/>
    <d v="2024-09-19T00:00:00"/>
    <x v="377"/>
    <d v="2024-09-19T00:00:00"/>
    <x v="522"/>
    <x v="22"/>
    <x v="2035"/>
    <m/>
    <n v="-22.35"/>
    <m/>
    <n v="4292.05"/>
    <x v="0"/>
    <s v="Único"/>
  </r>
  <r>
    <x v="2"/>
    <d v="2024-09-18T00:00:00"/>
    <x v="378"/>
    <d v="2024-09-18T00:00:00"/>
    <x v="523"/>
    <x v="1"/>
    <x v="2036"/>
    <m/>
    <n v="-12.36"/>
    <m/>
    <n v="173.71"/>
    <x v="0"/>
    <s v="Único"/>
  </r>
  <r>
    <x v="2"/>
    <d v="2024-09-18T00:00:00"/>
    <x v="378"/>
    <d v="2024-09-18T00:00:00"/>
    <x v="523"/>
    <x v="22"/>
    <x v="2037"/>
    <m/>
    <n v="-14.36"/>
    <m/>
    <n v="186.07"/>
    <x v="0"/>
    <s v="Único"/>
  </r>
  <r>
    <x v="0"/>
    <d v="2024-09-18T00:00:00"/>
    <x v="378"/>
    <d v="2024-09-18T00:00:00"/>
    <x v="523"/>
    <x v="1"/>
    <x v="2038"/>
    <m/>
    <n v="-8.8000000000000007"/>
    <m/>
    <n v="4314.3999999999996"/>
    <x v="0"/>
    <s v="Único"/>
  </r>
  <r>
    <x v="2"/>
    <d v="2024-09-17T00:00:00"/>
    <x v="379"/>
    <d v="2024-09-17T00:00:00"/>
    <x v="524"/>
    <x v="1"/>
    <x v="2039"/>
    <m/>
    <n v="-23.2"/>
    <m/>
    <n v="200.43"/>
    <x v="0"/>
    <s v="Único"/>
  </r>
  <r>
    <x v="2"/>
    <d v="2024-09-17T00:00:00"/>
    <x v="379"/>
    <d v="2024-09-17T00:00:00"/>
    <x v="524"/>
    <x v="22"/>
    <x v="2040"/>
    <m/>
    <n v="-7.75"/>
    <m/>
    <n v="223.63"/>
    <x v="0"/>
    <s v="Único"/>
  </r>
  <r>
    <x v="0"/>
    <d v="2024-09-17T00:00:00"/>
    <x v="379"/>
    <d v="2024-09-17T00:00:00"/>
    <x v="524"/>
    <x v="2"/>
    <x v="2041"/>
    <m/>
    <n v="-8"/>
    <m/>
    <n v="4323.2"/>
    <x v="0"/>
    <s v="Único"/>
  </r>
  <r>
    <x v="0"/>
    <d v="2024-09-16T00:00:00"/>
    <x v="380"/>
    <d v="2024-09-16T00:00:00"/>
    <x v="525"/>
    <x v="1"/>
    <x v="2042"/>
    <m/>
    <n v="-11.5"/>
    <m/>
    <n v="4342.8999999999996"/>
    <x v="0"/>
    <s v="Único"/>
  </r>
  <r>
    <x v="1"/>
    <d v="2024-09-16T00:00:00"/>
    <x v="380"/>
    <d v="2024-09-16T00:00:00"/>
    <x v="525"/>
    <x v="9"/>
    <x v="2043"/>
    <m/>
    <n v="-25.95"/>
    <m/>
    <n v="3136.13"/>
    <x v="0"/>
    <s v="Único"/>
  </r>
  <r>
    <x v="0"/>
    <d v="2024-09-16T00:00:00"/>
    <x v="380"/>
    <d v="2024-09-16T00:00:00"/>
    <x v="525"/>
    <x v="2"/>
    <x v="2044"/>
    <m/>
    <n v="-9"/>
    <m/>
    <n v="4333.8999999999996"/>
    <x v="0"/>
    <s v="Único"/>
  </r>
  <r>
    <x v="0"/>
    <d v="2024-09-16T00:00:00"/>
    <x v="380"/>
    <d v="2024-09-16T00:00:00"/>
    <x v="525"/>
    <x v="1"/>
    <x v="2045"/>
    <m/>
    <n v="-2.7"/>
    <m/>
    <n v="4331.2"/>
    <x v="0"/>
    <s v="Único"/>
  </r>
  <r>
    <x v="0"/>
    <d v="2024-09-16T00:00:00"/>
    <x v="380"/>
    <d v="2024-09-15T00:00:00"/>
    <x v="526"/>
    <x v="1"/>
    <x v="2046"/>
    <m/>
    <n v="-85.4"/>
    <m/>
    <n v="4310.1499999999996"/>
    <x v="0"/>
    <s v="Único"/>
  </r>
  <r>
    <x v="2"/>
    <d v="2024-09-16T00:00:00"/>
    <x v="380"/>
    <d v="2024-09-15T00:00:00"/>
    <x v="526"/>
    <x v="1"/>
    <x v="2047"/>
    <m/>
    <n v="-15.2"/>
    <m/>
    <n v="231.38"/>
    <x v="0"/>
    <s v="Único"/>
  </r>
  <r>
    <x v="0"/>
    <d v="2024-09-16T00:00:00"/>
    <x v="380"/>
    <d v="2024-09-15T00:00:00"/>
    <x v="526"/>
    <x v="1"/>
    <x v="2048"/>
    <m/>
    <n v="44.25"/>
    <m/>
    <n v="4354.3999999999996"/>
    <x v="1"/>
    <s v="Único"/>
  </r>
  <r>
    <x v="2"/>
    <d v="2024-09-16T00:00:00"/>
    <x v="380"/>
    <d v="2024-09-14T00:00:00"/>
    <x v="527"/>
    <x v="1"/>
    <x v="2049"/>
    <m/>
    <n v="-21.71"/>
    <m/>
    <n v="246.58"/>
    <x v="0"/>
    <s v="Único"/>
  </r>
  <r>
    <x v="1"/>
    <d v="2024-09-16T00:00:00"/>
    <x v="380"/>
    <d v="2024-09-14T00:00:00"/>
    <x v="527"/>
    <x v="3"/>
    <x v="2050"/>
    <m/>
    <n v="-10.1"/>
    <m/>
    <n v="3162.08"/>
    <x v="0"/>
    <s v="Único"/>
  </r>
  <r>
    <x v="2"/>
    <d v="2024-09-16T00:00:00"/>
    <x v="380"/>
    <d v="2024-09-14T00:00:00"/>
    <x v="527"/>
    <x v="1"/>
    <x v="2051"/>
    <m/>
    <n v="-8.2200000000000006"/>
    <m/>
    <n v="271.27999999999997"/>
    <x v="0"/>
    <s v="Único"/>
  </r>
  <r>
    <x v="2"/>
    <d v="2024-09-16T00:00:00"/>
    <x v="380"/>
    <d v="2024-09-14T00:00:00"/>
    <x v="527"/>
    <x v="1"/>
    <x v="2049"/>
    <m/>
    <n v="-2.99"/>
    <m/>
    <n v="268.29000000000002"/>
    <x v="0"/>
    <s v="Único"/>
  </r>
  <r>
    <x v="1"/>
    <d v="2024-09-13T00:00:00"/>
    <x v="381"/>
    <d v="2024-09-13T00:00:00"/>
    <x v="528"/>
    <x v="3"/>
    <x v="2052"/>
    <m/>
    <n v="-19.89"/>
    <m/>
    <n v="3172.18"/>
    <x v="0"/>
    <s v="Único"/>
  </r>
  <r>
    <x v="1"/>
    <d v="2024-09-13T00:00:00"/>
    <x v="381"/>
    <d v="2024-09-13T00:00:00"/>
    <x v="528"/>
    <x v="3"/>
    <x v="2053"/>
    <m/>
    <n v="-29.01"/>
    <m/>
    <n v="3192.07"/>
    <x v="0"/>
    <s v="Único"/>
  </r>
  <r>
    <x v="2"/>
    <d v="2024-09-13T00:00:00"/>
    <x v="381"/>
    <d v="2024-09-13T00:00:00"/>
    <x v="528"/>
    <x v="1"/>
    <x v="2054"/>
    <m/>
    <n v="-6.3"/>
    <m/>
    <n v="279.5"/>
    <x v="0"/>
    <s v="Único"/>
  </r>
  <r>
    <x v="0"/>
    <d v="2024-09-13T00:00:00"/>
    <x v="381"/>
    <d v="2024-09-13T00:00:00"/>
    <x v="528"/>
    <x v="1"/>
    <x v="2055"/>
    <m/>
    <n v="-5"/>
    <m/>
    <n v="4395.55"/>
    <x v="0"/>
    <s v="Único"/>
  </r>
  <r>
    <x v="1"/>
    <d v="2024-12-09T00:00:00"/>
    <x v="382"/>
    <d v="2024-12-09T00:00:00"/>
    <x v="529"/>
    <x v="3"/>
    <x v="2056"/>
    <m/>
    <n v="-1.25"/>
    <m/>
    <n v="3221.08"/>
    <x v="0"/>
    <s v="Único"/>
  </r>
  <r>
    <x v="2"/>
    <d v="2024-12-09T00:00:00"/>
    <x v="382"/>
    <d v="2024-12-09T00:00:00"/>
    <x v="529"/>
    <x v="1"/>
    <x v="2057"/>
    <m/>
    <n v="-6.3"/>
    <m/>
    <n v="285.8"/>
    <x v="0"/>
    <s v="Único"/>
  </r>
  <r>
    <x v="2"/>
    <d v="2024-12-09T00:00:00"/>
    <x v="382"/>
    <d v="2024-12-09T00:00:00"/>
    <x v="529"/>
    <x v="1"/>
    <x v="2058"/>
    <m/>
    <n v="-6"/>
    <m/>
    <n v="292.10000000000002"/>
    <x v="0"/>
    <s v="Único"/>
  </r>
  <r>
    <x v="2"/>
    <d v="2024-11-09T00:00:00"/>
    <x v="383"/>
    <d v="2024-11-09T00:00:00"/>
    <x v="530"/>
    <x v="1"/>
    <x v="2059"/>
    <m/>
    <n v="-31.5"/>
    <m/>
    <n v="298.10000000000002"/>
    <x v="0"/>
    <s v="Único"/>
  </r>
  <r>
    <x v="1"/>
    <d v="2024-11-09T00:00:00"/>
    <x v="383"/>
    <d v="2024-11-09T00:00:00"/>
    <x v="530"/>
    <x v="9"/>
    <x v="2060"/>
    <m/>
    <n v="-12.99"/>
    <m/>
    <n v="3222.33"/>
    <x v="0"/>
    <s v="Único"/>
  </r>
  <r>
    <x v="2"/>
    <d v="2024-10-09T00:00:00"/>
    <x v="384"/>
    <d v="2024-10-09T00:00:00"/>
    <x v="531"/>
    <x v="1"/>
    <x v="2061"/>
    <m/>
    <n v="-32.200000000000003"/>
    <m/>
    <n v="329.6"/>
    <x v="0"/>
    <s v="Único"/>
  </r>
  <r>
    <x v="0"/>
    <d v="2024-10-09T00:00:00"/>
    <x v="384"/>
    <d v="2024-10-09T00:00:00"/>
    <x v="531"/>
    <x v="4"/>
    <x v="2062"/>
    <m/>
    <n v="-320"/>
    <m/>
    <n v="4400.55"/>
    <x v="0"/>
    <s v="Único"/>
  </r>
  <r>
    <x v="2"/>
    <d v="2024-09-09T00:00:00"/>
    <x v="385"/>
    <d v="2024-09-09T00:00:00"/>
    <x v="532"/>
    <x v="2"/>
    <x v="2063"/>
    <m/>
    <n v="-4.5999999999999996"/>
    <m/>
    <n v="361.8"/>
    <x v="0"/>
    <s v="Único"/>
  </r>
  <r>
    <x v="1"/>
    <d v="2024-09-09T00:00:00"/>
    <x v="385"/>
    <d v="2024-09-09T00:00:00"/>
    <x v="532"/>
    <x v="5"/>
    <x v="2064"/>
    <m/>
    <n v="-21.8"/>
    <m/>
    <n v="3235.32"/>
    <x v="0"/>
    <s v="Único"/>
  </r>
  <r>
    <x v="0"/>
    <d v="2024-09-09T00:00:00"/>
    <x v="385"/>
    <d v="2024-09-09T00:00:00"/>
    <x v="532"/>
    <x v="2"/>
    <x v="2065"/>
    <m/>
    <n v="-18.98"/>
    <m/>
    <n v="4720.55"/>
    <x v="0"/>
    <s v="Único"/>
  </r>
  <r>
    <x v="0"/>
    <d v="2024-09-09T00:00:00"/>
    <x v="385"/>
    <d v="2024-09-09T00:00:00"/>
    <x v="532"/>
    <x v="1"/>
    <x v="2066"/>
    <m/>
    <n v="-5.5"/>
    <m/>
    <n v="4739.53"/>
    <x v="0"/>
    <s v="Único"/>
  </r>
  <r>
    <x v="2"/>
    <d v="2024-09-09T00:00:00"/>
    <x v="385"/>
    <d v="2024-08-09T00:00:00"/>
    <x v="533"/>
    <x v="1"/>
    <x v="2067"/>
    <m/>
    <n v="-25.98"/>
    <m/>
    <n v="366.4"/>
    <x v="0"/>
    <s v="Único"/>
  </r>
  <r>
    <x v="1"/>
    <d v="2024-09-09T00:00:00"/>
    <x v="385"/>
    <d v="2024-08-09T00:00:00"/>
    <x v="533"/>
    <x v="3"/>
    <x v="2068"/>
    <m/>
    <n v="-13.85"/>
    <m/>
    <n v="3257.12"/>
    <x v="0"/>
    <s v="Único"/>
  </r>
  <r>
    <x v="0"/>
    <d v="2024-09-09T00:00:00"/>
    <x v="385"/>
    <d v="2024-08-09T00:00:00"/>
    <x v="533"/>
    <x v="3"/>
    <x v="2069"/>
    <m/>
    <n v="-2.95"/>
    <m/>
    <n v="4745.03"/>
    <x v="0"/>
    <s v="Único"/>
  </r>
  <r>
    <x v="2"/>
    <d v="2024-09-09T00:00:00"/>
    <x v="385"/>
    <d v="2024-07-09T00:00:00"/>
    <x v="534"/>
    <x v="1"/>
    <x v="2070"/>
    <m/>
    <n v="-15.38"/>
    <m/>
    <n v="392.38"/>
    <x v="0"/>
    <s v="Único"/>
  </r>
  <r>
    <x v="2"/>
    <d v="2024-09-09T00:00:00"/>
    <x v="385"/>
    <d v="2024-07-09T00:00:00"/>
    <x v="534"/>
    <x v="2"/>
    <x v="2071"/>
    <m/>
    <n v="-1.97"/>
    <m/>
    <n v="407.76"/>
    <x v="0"/>
    <s v="Único"/>
  </r>
  <r>
    <x v="1"/>
    <d v="2024-06-09T00:00:00"/>
    <x v="386"/>
    <d v="2024-06-09T00:00:00"/>
    <x v="535"/>
    <x v="3"/>
    <x v="2072"/>
    <m/>
    <n v="-4.25"/>
    <m/>
    <n v="3270.97"/>
    <x v="0"/>
    <s v="Único"/>
  </r>
  <r>
    <x v="1"/>
    <d v="2024-06-09T00:00:00"/>
    <x v="386"/>
    <d v="2024-06-09T00:00:00"/>
    <x v="535"/>
    <x v="3"/>
    <x v="2073"/>
    <m/>
    <n v="-2.98"/>
    <m/>
    <n v="3275.22"/>
    <x v="0"/>
    <s v="Único"/>
  </r>
  <r>
    <x v="1"/>
    <d v="2024-06-09T00:00:00"/>
    <x v="386"/>
    <d v="2024-06-09T00:00:00"/>
    <x v="535"/>
    <x v="3"/>
    <x v="2074"/>
    <m/>
    <n v="-6.8"/>
    <m/>
    <n v="3278.2"/>
    <x v="0"/>
    <s v="Único"/>
  </r>
  <r>
    <x v="1"/>
    <d v="2024-06-09T00:00:00"/>
    <x v="386"/>
    <d v="2024-06-09T00:00:00"/>
    <x v="535"/>
    <x v="3"/>
    <x v="2074"/>
    <m/>
    <n v="-118.73"/>
    <m/>
    <n v="3285"/>
    <x v="0"/>
    <s v="Único"/>
  </r>
  <r>
    <x v="2"/>
    <d v="2024-05-09T00:00:00"/>
    <x v="387"/>
    <d v="2024-05-09T00:00:00"/>
    <x v="536"/>
    <x v="1"/>
    <x v="2075"/>
    <m/>
    <n v="-15.9"/>
    <m/>
    <n v="470.84"/>
    <x v="0"/>
    <s v="Único"/>
  </r>
  <r>
    <x v="0"/>
    <d v="2024-05-09T00:00:00"/>
    <x v="388"/>
    <d v="2024-05-09T00:00:00"/>
    <x v="536"/>
    <x v="1"/>
    <x v="2076"/>
    <m/>
    <n v="-9.5"/>
    <m/>
    <n v="4747.9799999999996"/>
    <x v="0"/>
    <s v="Único"/>
  </r>
  <r>
    <x v="2"/>
    <d v="2024-05-09T00:00:00"/>
    <x v="387"/>
    <d v="2024-05-09T00:00:00"/>
    <x v="536"/>
    <x v="7"/>
    <x v="2077"/>
    <m/>
    <n v="-61.11"/>
    <m/>
    <n v="409.73"/>
    <x v="0"/>
    <s v="Único"/>
  </r>
  <r>
    <x v="0"/>
    <d v="2024-05-09T00:00:00"/>
    <x v="388"/>
    <d v="2024-05-09T00:00:00"/>
    <x v="536"/>
    <x v="2"/>
    <x v="2078"/>
    <m/>
    <n v="-9.99"/>
    <m/>
    <n v="4757.4799999999996"/>
    <x v="0"/>
    <s v="Único"/>
  </r>
  <r>
    <x v="0"/>
    <d v="2024-05-09T00:00:00"/>
    <x v="388"/>
    <d v="2024-05-09T00:00:00"/>
    <x v="536"/>
    <x v="3"/>
    <x v="2079"/>
    <m/>
    <n v="-3.95"/>
    <m/>
    <n v="4767.47"/>
    <x v="0"/>
    <s v="Único"/>
  </r>
  <r>
    <x v="2"/>
    <d v="2024-04-09T00:00:00"/>
    <x v="389"/>
    <d v="2024-04-09T00:00:00"/>
    <x v="537"/>
    <x v="6"/>
    <x v="2080"/>
    <m/>
    <n v="-52"/>
    <m/>
    <n v="491.24"/>
    <x v="0"/>
    <s v="Único"/>
  </r>
  <r>
    <x v="1"/>
    <d v="2024-04-09T00:00:00"/>
    <x v="390"/>
    <d v="2024-04-09T00:00:00"/>
    <x v="537"/>
    <x v="5"/>
    <x v="2081"/>
    <m/>
    <n v="-11.43"/>
    <m/>
    <n v="3403.73"/>
    <x v="0"/>
    <s v="Único"/>
  </r>
  <r>
    <x v="0"/>
    <d v="2024-04-09T00:00:00"/>
    <x v="390"/>
    <d v="2024-04-09T00:00:00"/>
    <x v="537"/>
    <x v="1"/>
    <x v="2082"/>
    <m/>
    <n v="-7.96"/>
    <m/>
    <n v="4771.42"/>
    <x v="0"/>
    <s v="Único"/>
  </r>
  <r>
    <x v="2"/>
    <d v="2024-04-09T00:00:00"/>
    <x v="389"/>
    <d v="2024-04-09T00:00:00"/>
    <x v="537"/>
    <x v="1"/>
    <x v="2083"/>
    <m/>
    <n v="-5"/>
    <m/>
    <n v="543.24"/>
    <x v="0"/>
    <s v="Único"/>
  </r>
  <r>
    <x v="2"/>
    <d v="2024-04-09T00:00:00"/>
    <x v="389"/>
    <d v="2024-04-09T00:00:00"/>
    <x v="537"/>
    <x v="1"/>
    <x v="2084"/>
    <m/>
    <n v="-4.5"/>
    <m/>
    <n v="486.74"/>
    <x v="0"/>
    <s v="Único"/>
  </r>
  <r>
    <x v="2"/>
    <d v="2024-03-09T00:00:00"/>
    <x v="391"/>
    <d v="2024-03-09T00:00:00"/>
    <x v="538"/>
    <x v="1"/>
    <x v="2085"/>
    <m/>
    <n v="-24.5"/>
    <m/>
    <n v="548.24"/>
    <x v="0"/>
    <s v="Único"/>
  </r>
  <r>
    <x v="2"/>
    <d v="2024-03-09T00:00:00"/>
    <x v="391"/>
    <d v="2024-03-09T00:00:00"/>
    <x v="538"/>
    <x v="1"/>
    <x v="2086"/>
    <m/>
    <n v="-14.02"/>
    <m/>
    <n v="572.74"/>
    <x v="0"/>
    <s v="Único"/>
  </r>
  <r>
    <x v="1"/>
    <d v="2024-03-09T00:00:00"/>
    <x v="392"/>
    <d v="2024-03-09T00:00:00"/>
    <x v="538"/>
    <x v="5"/>
    <x v="2087"/>
    <m/>
    <n v="11.43"/>
    <m/>
    <n v="3415.16"/>
    <x v="1"/>
    <s v="Único"/>
  </r>
  <r>
    <x v="1"/>
    <d v="2024-03-09T00:00:00"/>
    <x v="392"/>
    <d v="2024-03-09T00:00:00"/>
    <x v="538"/>
    <x v="15"/>
    <x v="1937"/>
    <m/>
    <n v="200"/>
    <m/>
    <n v="3403.73"/>
    <x v="1"/>
    <s v="Único"/>
  </r>
  <r>
    <x v="2"/>
    <d v="2024-03-09T00:00:00"/>
    <x v="391"/>
    <d v="2024-03-09T00:00:00"/>
    <x v="538"/>
    <x v="1"/>
    <x v="2088"/>
    <m/>
    <n v="-7.1"/>
    <m/>
    <n v="586.76"/>
    <x v="0"/>
    <s v="Único"/>
  </r>
  <r>
    <x v="0"/>
    <d v="2024-03-09T00:00:00"/>
    <x v="392"/>
    <d v="2024-03-09T00:00:00"/>
    <x v="538"/>
    <x v="1"/>
    <x v="2089"/>
    <m/>
    <n v="-2.1"/>
    <m/>
    <n v="4779.38"/>
    <x v="0"/>
    <s v="Único"/>
  </r>
  <r>
    <x v="1"/>
    <d v="2024-02-09T00:00:00"/>
    <x v="393"/>
    <d v="2024-02-09T00:00:00"/>
    <x v="539"/>
    <x v="14"/>
    <x v="2090"/>
    <m/>
    <n v="-99.48"/>
    <m/>
    <n v="3203.73"/>
    <x v="0"/>
    <s v="Único"/>
  </r>
  <r>
    <x v="1"/>
    <d v="2024-02-09T00:00:00"/>
    <x v="393"/>
    <d v="2024-02-09T00:00:00"/>
    <x v="539"/>
    <x v="14"/>
    <x v="2091"/>
    <m/>
    <n v="-4"/>
    <m/>
    <n v="3303.21"/>
    <x v="0"/>
    <s v="Único"/>
  </r>
  <r>
    <x v="1"/>
    <d v="2024-02-09T00:00:00"/>
    <x v="393"/>
    <d v="2024-02-09T00:00:00"/>
    <x v="539"/>
    <x v="19"/>
    <x v="2092"/>
    <m/>
    <n v="1500"/>
    <m/>
    <n v="3295.21"/>
    <x v="1"/>
    <s v="Único"/>
  </r>
  <r>
    <x v="0"/>
    <d v="2024-02-09T00:00:00"/>
    <x v="393"/>
    <d v="2024-02-09T00:00:00"/>
    <x v="539"/>
    <x v="2"/>
    <x v="2093"/>
    <m/>
    <n v="-10.79"/>
    <m/>
    <n v="4788.38"/>
    <x v="0"/>
    <s v="Único"/>
  </r>
  <r>
    <x v="0"/>
    <d v="2024-02-09T00:00:00"/>
    <x v="393"/>
    <d v="2024-02-09T00:00:00"/>
    <x v="539"/>
    <x v="11"/>
    <x v="113"/>
    <m/>
    <n v="-918"/>
    <m/>
    <n v="4799.17"/>
    <x v="0"/>
    <s v="Único"/>
  </r>
  <r>
    <x v="0"/>
    <d v="2024-02-09T00:00:00"/>
    <x v="393"/>
    <d v="2024-02-09T00:00:00"/>
    <x v="539"/>
    <x v="14"/>
    <x v="2094"/>
    <m/>
    <n v="149.83000000000001"/>
    <m/>
    <n v="5706.76"/>
    <x v="1"/>
    <s v="Único"/>
  </r>
  <r>
    <x v="2"/>
    <d v="2024-02-09T00:00:00"/>
    <x v="393"/>
    <d v="2024-02-09T00:00:00"/>
    <x v="539"/>
    <x v="19"/>
    <x v="2095"/>
    <m/>
    <n v="-1500"/>
    <m/>
    <n v="625.86"/>
    <x v="0"/>
    <s v="Único"/>
  </r>
  <r>
    <x v="2"/>
    <d v="2024-02-09T00:00:00"/>
    <x v="393"/>
    <d v="2024-02-09T00:00:00"/>
    <x v="539"/>
    <x v="6"/>
    <x v="2096"/>
    <m/>
    <n v="-50"/>
    <m/>
    <n v="2125.86"/>
    <x v="0"/>
    <s v="Único"/>
  </r>
  <r>
    <x v="2"/>
    <d v="2024-02-09T00:00:00"/>
    <x v="393"/>
    <d v="2024-02-09T00:00:00"/>
    <x v="539"/>
    <x v="12"/>
    <x v="2097"/>
    <m/>
    <n v="2200.33"/>
    <m/>
    <n v="2218.58"/>
    <x v="1"/>
    <s v="Único"/>
  </r>
  <r>
    <x v="0"/>
    <d v="2024-02-09T00:00:00"/>
    <x v="393"/>
    <d v="2024-02-09T00:00:00"/>
    <x v="539"/>
    <x v="1"/>
    <x v="2098"/>
    <m/>
    <n v="-6.9"/>
    <m/>
    <n v="4781.4799999999996"/>
    <x v="0"/>
    <s v="Único"/>
  </r>
  <r>
    <x v="2"/>
    <d v="2024-02-09T00:00:00"/>
    <x v="393"/>
    <d v="2024-02-09T00:00:00"/>
    <x v="539"/>
    <x v="1"/>
    <x v="2099"/>
    <m/>
    <n v="-4.3499999999999996"/>
    <m/>
    <n v="593.86"/>
    <x v="0"/>
    <s v="Único"/>
  </r>
  <r>
    <x v="2"/>
    <d v="2024-02-09T00:00:00"/>
    <x v="393"/>
    <d v="2024-01-09T00:00:00"/>
    <x v="540"/>
    <x v="1"/>
    <x v="2100"/>
    <m/>
    <n v="-27.65"/>
    <m/>
    <n v="598.21"/>
    <x v="0"/>
    <s v="Único"/>
  </r>
  <r>
    <x v="1"/>
    <d v="2024-02-09T00:00:00"/>
    <x v="393"/>
    <d v="2024-01-09T00:00:00"/>
    <x v="540"/>
    <x v="6"/>
    <x v="2101"/>
    <m/>
    <n v="12"/>
    <m/>
    <n v="3307.21"/>
    <x v="1"/>
    <s v="Único"/>
  </r>
  <r>
    <x v="1"/>
    <d v="2024-02-09T00:00:00"/>
    <x v="393"/>
    <d v="2024-01-09T00:00:00"/>
    <x v="540"/>
    <x v="3"/>
    <x v="2102"/>
    <m/>
    <n v="-15.02"/>
    <m/>
    <n v="1795.21"/>
    <x v="0"/>
    <s v="Único"/>
  </r>
  <r>
    <x v="2"/>
    <d v="2024-02-09T00:00:00"/>
    <x v="393"/>
    <d v="2024-08-31T00:00:00"/>
    <x v="541"/>
    <x v="1"/>
    <x v="2103"/>
    <m/>
    <n v="-42.6"/>
    <m/>
    <n v="2175.98"/>
    <x v="0"/>
    <s v="Único"/>
  </r>
  <r>
    <x v="2"/>
    <d v="2024-02-09T00:00:00"/>
    <x v="393"/>
    <d v="2024-08-31T00:00:00"/>
    <x v="541"/>
    <x v="1"/>
    <x v="2103"/>
    <m/>
    <n v="-0.12"/>
    <m/>
    <n v="2175.86"/>
    <x v="0"/>
    <s v="Único"/>
  </r>
  <r>
    <x v="0"/>
    <d v="2024-02-09T00:00:00"/>
    <x v="393"/>
    <d v="2024-08-31T00:00:00"/>
    <x v="541"/>
    <x v="1"/>
    <x v="2104"/>
    <m/>
    <n v="10.41"/>
    <m/>
    <n v="5717.17"/>
    <x v="1"/>
    <s v="Único"/>
  </r>
  <r>
    <x v="0"/>
    <d v="2024-08-30T00:00:00"/>
    <x v="394"/>
    <d v="2024-08-30T00:00:00"/>
    <x v="542"/>
    <x v="12"/>
    <x v="1483"/>
    <m/>
    <n v="1805.69"/>
    <m/>
    <n v="5670.11"/>
    <x v="1"/>
    <s v="Único"/>
  </r>
  <r>
    <x v="1"/>
    <d v="2024-08-30T00:00:00"/>
    <x v="394"/>
    <d v="2024-08-30T00:00:00"/>
    <x v="542"/>
    <x v="3"/>
    <x v="2105"/>
    <m/>
    <n v="-6.65"/>
    <m/>
    <n v="1810.23"/>
    <x v="0"/>
    <s v="Único"/>
  </r>
  <r>
    <x v="1"/>
    <d v="2024-08-30T00:00:00"/>
    <x v="394"/>
    <d v="2024-08-30T00:00:00"/>
    <x v="542"/>
    <x v="3"/>
    <x v="2105"/>
    <m/>
    <n v="-24.36"/>
    <m/>
    <n v="1816.88"/>
    <x v="0"/>
    <s v="Único"/>
  </r>
  <r>
    <x v="1"/>
    <d v="2024-08-30T00:00:00"/>
    <x v="394"/>
    <d v="2024-08-30T00:00:00"/>
    <x v="542"/>
    <x v="18"/>
    <x v="2106"/>
    <m/>
    <n v="-5.83"/>
    <m/>
    <n v="1920.27"/>
    <x v="0"/>
    <s v="Único"/>
  </r>
  <r>
    <x v="1"/>
    <d v="2024-08-30T00:00:00"/>
    <x v="394"/>
    <d v="2024-08-30T00:00:00"/>
    <x v="542"/>
    <x v="5"/>
    <x v="2107"/>
    <m/>
    <n v="-21.8"/>
    <m/>
    <n v="1926.1"/>
    <x v="0"/>
    <s v="Único"/>
  </r>
  <r>
    <x v="0"/>
    <d v="2024-08-30T00:00:00"/>
    <x v="394"/>
    <d v="2024-08-30T00:00:00"/>
    <x v="542"/>
    <x v="2"/>
    <x v="2108"/>
    <m/>
    <n v="-1.3"/>
    <m/>
    <n v="5556.93"/>
    <x v="0"/>
    <s v="Único"/>
  </r>
  <r>
    <x v="0"/>
    <d v="2024-08-30T00:00:00"/>
    <x v="394"/>
    <d v="2024-08-30T00:00:00"/>
    <x v="542"/>
    <x v="18"/>
    <x v="2109"/>
    <m/>
    <n v="-0.85"/>
    <m/>
    <n v="5558.23"/>
    <x v="0"/>
    <s v="Único"/>
  </r>
  <r>
    <x v="0"/>
    <d v="2024-08-30T00:00:00"/>
    <x v="394"/>
    <d v="2024-08-30T00:00:00"/>
    <x v="542"/>
    <x v="24"/>
    <x v="2110"/>
    <m/>
    <n v="-68.319999999999993"/>
    <m/>
    <n v="5559.08"/>
    <x v="0"/>
    <s v="Único"/>
  </r>
  <r>
    <x v="0"/>
    <d v="2024-08-30T00:00:00"/>
    <x v="394"/>
    <d v="2024-08-30T00:00:00"/>
    <x v="542"/>
    <x v="24"/>
    <x v="2111"/>
    <m/>
    <n v="-42.71"/>
    <m/>
    <n v="5627.4"/>
    <x v="0"/>
    <s v="Único"/>
  </r>
  <r>
    <x v="1"/>
    <d v="2024-08-30T00:00:00"/>
    <x v="394"/>
    <d v="2024-08-30T00:00:00"/>
    <x v="542"/>
    <x v="3"/>
    <x v="2112"/>
    <m/>
    <n v="-79.03"/>
    <m/>
    <n v="1841.24"/>
    <x v="0"/>
    <s v="Único"/>
  </r>
  <r>
    <x v="0"/>
    <d v="2024-08-29T00:00:00"/>
    <x v="395"/>
    <d v="2024-08-29T00:00:00"/>
    <x v="543"/>
    <x v="1"/>
    <x v="2113"/>
    <m/>
    <n v="-12.11"/>
    <m/>
    <n v="3864.42"/>
    <x v="0"/>
    <s v="Único"/>
  </r>
  <r>
    <x v="1"/>
    <d v="2024-08-29T00:00:00"/>
    <x v="395"/>
    <d v="2024-08-29T00:00:00"/>
    <x v="543"/>
    <x v="3"/>
    <x v="2114"/>
    <m/>
    <n v="-2.71"/>
    <m/>
    <n v="1947.9"/>
    <x v="0"/>
    <s v="Único"/>
  </r>
  <r>
    <x v="0"/>
    <d v="2024-08-29T00:00:00"/>
    <x v="395"/>
    <d v="2024-08-29T00:00:00"/>
    <x v="543"/>
    <x v="4"/>
    <x v="2115"/>
    <m/>
    <n v="150"/>
    <m/>
    <n v="3876.53"/>
    <x v="1"/>
    <s v="Único"/>
  </r>
  <r>
    <x v="2"/>
    <d v="2024-08-29T00:00:00"/>
    <x v="395"/>
    <d v="2024-08-29T00:00:00"/>
    <x v="543"/>
    <x v="2"/>
    <x v="2116"/>
    <m/>
    <n v="-8.99"/>
    <m/>
    <n v="18.25"/>
    <x v="0"/>
    <s v="Único"/>
  </r>
  <r>
    <x v="1"/>
    <d v="2024-08-27T00:00:00"/>
    <x v="396"/>
    <d v="2024-08-27T00:00:00"/>
    <x v="544"/>
    <x v="19"/>
    <x v="2117"/>
    <m/>
    <n v="-30"/>
    <m/>
    <n v="1953.18"/>
    <x v="0"/>
    <s v="Único"/>
  </r>
  <r>
    <x v="2"/>
    <d v="2024-08-27T00:00:00"/>
    <x v="396"/>
    <d v="2024-08-27T00:00:00"/>
    <x v="544"/>
    <x v="19"/>
    <x v="2118"/>
    <m/>
    <n v="30"/>
    <m/>
    <n v="30.72"/>
    <x v="1"/>
    <s v="Único"/>
  </r>
  <r>
    <x v="1"/>
    <d v="2024-08-27T00:00:00"/>
    <x v="396"/>
    <d v="2024-08-27T00:00:00"/>
    <x v="544"/>
    <x v="3"/>
    <x v="2119"/>
    <m/>
    <n v="-2.57"/>
    <m/>
    <n v="1950.61"/>
    <x v="0"/>
    <s v="Único"/>
  </r>
  <r>
    <x v="0"/>
    <d v="2024-08-27T00:00:00"/>
    <x v="396"/>
    <d v="2024-08-27T00:00:00"/>
    <x v="544"/>
    <x v="1"/>
    <x v="2120"/>
    <m/>
    <n v="-4"/>
    <m/>
    <n v="3726.53"/>
    <x v="0"/>
    <s v="Único"/>
  </r>
  <r>
    <x v="2"/>
    <d v="2024-08-27T00:00:00"/>
    <x v="396"/>
    <d v="2024-08-27T00:00:00"/>
    <x v="544"/>
    <x v="1"/>
    <x v="2121"/>
    <m/>
    <n v="-3.48"/>
    <m/>
    <n v="27.24"/>
    <x v="0"/>
    <s v="Único"/>
  </r>
  <r>
    <x v="0"/>
    <d v="2024-08-26T00:00:00"/>
    <x v="397"/>
    <d v="2024-08-26T00:00:00"/>
    <x v="545"/>
    <x v="1"/>
    <x v="2122"/>
    <m/>
    <n v="-18.600000000000001"/>
    <m/>
    <n v="3721.23"/>
    <x v="0"/>
    <s v="Único"/>
  </r>
  <r>
    <x v="0"/>
    <d v="2024-08-26T00:00:00"/>
    <x v="397"/>
    <d v="2024-08-26T00:00:00"/>
    <x v="545"/>
    <x v="1"/>
    <x v="1478"/>
    <m/>
    <n v="9.3000000000000007"/>
    <m/>
    <n v="3730.53"/>
    <x v="1"/>
    <s v="Único"/>
  </r>
  <r>
    <x v="0"/>
    <d v="2024-08-26T00:00:00"/>
    <x v="397"/>
    <d v="2024-08-25T00:00:00"/>
    <x v="546"/>
    <x v="1"/>
    <x v="2123"/>
    <m/>
    <n v="-46.4"/>
    <m/>
    <n v="3783.57"/>
    <x v="0"/>
    <s v="Único"/>
  </r>
  <r>
    <x v="0"/>
    <d v="2024-08-26T00:00:00"/>
    <x v="397"/>
    <d v="2024-08-25T00:00:00"/>
    <x v="546"/>
    <x v="1"/>
    <x v="2124"/>
    <m/>
    <n v="-15.3"/>
    <m/>
    <n v="3829.97"/>
    <x v="0"/>
    <s v="Único"/>
  </r>
  <r>
    <x v="1"/>
    <d v="2024-08-26T00:00:00"/>
    <x v="397"/>
    <d v="2024-08-25T00:00:00"/>
    <x v="546"/>
    <x v="3"/>
    <x v="2125"/>
    <m/>
    <n v="-10.050000000000001"/>
    <m/>
    <n v="1983.18"/>
    <x v="0"/>
    <s v="Único"/>
  </r>
  <r>
    <x v="0"/>
    <d v="2024-08-26T00:00:00"/>
    <x v="397"/>
    <d v="2024-08-25T00:00:00"/>
    <x v="546"/>
    <x v="7"/>
    <x v="2126"/>
    <m/>
    <n v="-43.74"/>
    <m/>
    <n v="3739.83"/>
    <x v="0"/>
    <s v="Único"/>
  </r>
  <r>
    <x v="0"/>
    <d v="2024-08-26T00:00:00"/>
    <x v="397"/>
    <d v="2024-08-25T00:00:00"/>
    <x v="546"/>
    <x v="1"/>
    <x v="2124"/>
    <m/>
    <n v="-2"/>
    <m/>
    <n v="3845.27"/>
    <x v="0"/>
    <s v="Único"/>
  </r>
  <r>
    <x v="0"/>
    <d v="2024-08-26T00:00:00"/>
    <x v="397"/>
    <d v="2024-08-24T00:00:00"/>
    <x v="547"/>
    <x v="1"/>
    <x v="2127"/>
    <m/>
    <n v="-20.6"/>
    <m/>
    <n v="3847.27"/>
    <x v="0"/>
    <s v="Único"/>
  </r>
  <r>
    <x v="1"/>
    <d v="2024-08-26T00:00:00"/>
    <x v="397"/>
    <d v="2024-08-24T00:00:00"/>
    <x v="547"/>
    <x v="3"/>
    <x v="2128"/>
    <m/>
    <n v="-7.55"/>
    <m/>
    <n v="1993.23"/>
    <x v="0"/>
    <s v="Único"/>
  </r>
  <r>
    <x v="1"/>
    <d v="2024-08-26T00:00:00"/>
    <x v="397"/>
    <d v="2024-08-24T00:00:00"/>
    <x v="547"/>
    <x v="3"/>
    <x v="2129"/>
    <m/>
    <n v="-108.52"/>
    <m/>
    <n v="2000.78"/>
    <x v="0"/>
    <s v="Único"/>
  </r>
  <r>
    <x v="0"/>
    <d v="2024-08-26T00:00:00"/>
    <x v="397"/>
    <d v="2024-08-24T00:00:00"/>
    <x v="547"/>
    <x v="1"/>
    <x v="2130"/>
    <m/>
    <n v="-6.75"/>
    <m/>
    <n v="3867.87"/>
    <x v="0"/>
    <s v="Único"/>
  </r>
  <r>
    <x v="1"/>
    <d v="2024-08-23T00:00:00"/>
    <x v="398"/>
    <d v="2024-08-23T00:00:00"/>
    <x v="548"/>
    <x v="1"/>
    <x v="2131"/>
    <m/>
    <n v="-26.75"/>
    <m/>
    <n v="2097.3000000000002"/>
    <x v="0"/>
    <s v="Único"/>
  </r>
  <r>
    <x v="1"/>
    <d v="2024-08-23T00:00:00"/>
    <x v="398"/>
    <d v="2024-08-23T00:00:00"/>
    <x v="548"/>
    <x v="9"/>
    <x v="2132"/>
    <m/>
    <n v="-89.9"/>
    <m/>
    <n v="2124.0500000000002"/>
    <x v="0"/>
    <s v="Único"/>
  </r>
  <r>
    <x v="1"/>
    <d v="2024-08-23T00:00:00"/>
    <x v="398"/>
    <d v="2024-08-23T00:00:00"/>
    <x v="548"/>
    <x v="14"/>
    <x v="2133"/>
    <m/>
    <n v="-114.04"/>
    <m/>
    <n v="2213.9499999999998"/>
    <x v="0"/>
    <s v="Único"/>
  </r>
  <r>
    <x v="0"/>
    <d v="2024-08-23T00:00:00"/>
    <x v="398"/>
    <d v="2024-08-23T00:00:00"/>
    <x v="548"/>
    <x v="18"/>
    <x v="2134"/>
    <m/>
    <n v="-0.85"/>
    <m/>
    <n v="3874.62"/>
    <x v="0"/>
    <s v="Único"/>
  </r>
  <r>
    <x v="1"/>
    <d v="2024-08-23T00:00:00"/>
    <x v="398"/>
    <d v="2024-08-23T00:00:00"/>
    <x v="548"/>
    <x v="1"/>
    <x v="2135"/>
    <m/>
    <n v="12"/>
    <m/>
    <n v="2109.3000000000002"/>
    <x v="1"/>
    <s v="Único"/>
  </r>
  <r>
    <x v="1"/>
    <d v="2024-08-22T00:00:00"/>
    <x v="399"/>
    <d v="2024-08-22T00:00:00"/>
    <x v="549"/>
    <x v="1"/>
    <x v="2136"/>
    <m/>
    <n v="-21.7"/>
    <m/>
    <n v="2328.56"/>
    <x v="0"/>
    <s v="Único"/>
  </r>
  <r>
    <x v="0"/>
    <d v="2024-08-22T00:00:00"/>
    <x v="399"/>
    <d v="2024-08-22T00:00:00"/>
    <x v="549"/>
    <x v="1"/>
    <x v="2137"/>
    <m/>
    <n v="-9.6999999999999993"/>
    <m/>
    <n v="3875.47"/>
    <x v="0"/>
    <s v="Único"/>
  </r>
  <r>
    <x v="1"/>
    <d v="2024-08-23T00:00:00"/>
    <x v="398"/>
    <d v="2024-08-22T00:00:00"/>
    <x v="549"/>
    <x v="13"/>
    <x v="42"/>
    <m/>
    <n v="-0.56999999999999995"/>
    <m/>
    <n v="2327.9899999999998"/>
    <x v="0"/>
    <s v="Único"/>
  </r>
  <r>
    <x v="1"/>
    <d v="2024-08-22T00:00:00"/>
    <x v="399"/>
    <d v="2024-08-22T00:00:00"/>
    <x v="549"/>
    <x v="9"/>
    <x v="2138"/>
    <m/>
    <n v="-19.309999999999999"/>
    <m/>
    <n v="2350.2600000000002"/>
    <x v="0"/>
    <s v="Único"/>
  </r>
  <r>
    <x v="2"/>
    <d v="2024-08-22T00:00:00"/>
    <x v="399"/>
    <d v="2024-08-22T00:00:00"/>
    <x v="549"/>
    <x v="2"/>
    <x v="2139"/>
    <m/>
    <n v="-22.98"/>
    <m/>
    <n v="0.72"/>
    <x v="0"/>
    <s v="Único"/>
  </r>
  <r>
    <x v="1"/>
    <d v="2024-08-22T00:00:00"/>
    <x v="399"/>
    <d v="2024-08-22T00:00:00"/>
    <x v="549"/>
    <x v="1"/>
    <x v="2140"/>
    <m/>
    <n v="-5"/>
    <m/>
    <n v="2369.5700000000002"/>
    <x v="0"/>
    <s v="Único"/>
  </r>
  <r>
    <x v="0"/>
    <d v="2024-08-22T00:00:00"/>
    <x v="399"/>
    <d v="2024-08-22T00:00:00"/>
    <x v="549"/>
    <x v="1"/>
    <x v="2141"/>
    <m/>
    <n v="-4.9000000000000004"/>
    <m/>
    <n v="3885.17"/>
    <x v="0"/>
    <s v="Único"/>
  </r>
  <r>
    <x v="1"/>
    <d v="2024-08-21T00:00:00"/>
    <x v="400"/>
    <d v="2024-08-21T00:00:00"/>
    <x v="550"/>
    <x v="1"/>
    <x v="2142"/>
    <m/>
    <n v="-9.9"/>
    <m/>
    <n v="2378.5700000000002"/>
    <x v="0"/>
    <s v="Único"/>
  </r>
  <r>
    <x v="1"/>
    <d v="2024-08-21T00:00:00"/>
    <x v="400"/>
    <d v="2024-08-21T00:00:00"/>
    <x v="550"/>
    <x v="2"/>
    <x v="2143"/>
    <m/>
    <n v="-4"/>
    <m/>
    <n v="2374.5700000000002"/>
    <x v="0"/>
    <s v="Único"/>
  </r>
  <r>
    <x v="2"/>
    <d v="2024-08-21T00:00:00"/>
    <x v="400"/>
    <d v="2024-08-21T00:00:00"/>
    <x v="550"/>
    <x v="1"/>
    <x v="2144"/>
    <m/>
    <n v="-5.7"/>
    <m/>
    <n v="23.7"/>
    <x v="0"/>
    <s v="Único"/>
  </r>
  <r>
    <x v="2"/>
    <d v="2024-08-21T00:00:00"/>
    <x v="400"/>
    <d v="2024-08-21T00:00:00"/>
    <x v="550"/>
    <x v="1"/>
    <x v="2145"/>
    <m/>
    <n v="-4.3"/>
    <m/>
    <n v="29.4"/>
    <x v="0"/>
    <s v="Único"/>
  </r>
  <r>
    <x v="0"/>
    <d v="2024-08-21T00:00:00"/>
    <x v="400"/>
    <d v="2024-08-21T00:00:00"/>
    <x v="550"/>
    <x v="1"/>
    <x v="2146"/>
    <m/>
    <n v="-1.95"/>
    <m/>
    <n v="3890.07"/>
    <x v="0"/>
    <s v="Único"/>
  </r>
  <r>
    <x v="1"/>
    <d v="2024-08-20T00:00:00"/>
    <x v="401"/>
    <d v="2024-08-20T00:00:00"/>
    <x v="551"/>
    <x v="3"/>
    <x v="2147"/>
    <m/>
    <n v="-4.7"/>
    <m/>
    <n v="2390.62"/>
    <x v="0"/>
    <s v="Único"/>
  </r>
  <r>
    <x v="1"/>
    <d v="2024-08-20T00:00:00"/>
    <x v="401"/>
    <d v="2024-08-20T00:00:00"/>
    <x v="551"/>
    <x v="19"/>
    <x v="1958"/>
    <m/>
    <n v="-20"/>
    <m/>
    <n v="2395.3200000000002"/>
    <x v="0"/>
    <s v="Único"/>
  </r>
  <r>
    <x v="0"/>
    <d v="2024-08-20T00:00:00"/>
    <x v="401"/>
    <d v="2024-08-20T00:00:00"/>
    <x v="551"/>
    <x v="8"/>
    <x v="2148"/>
    <m/>
    <n v="-149.83000000000001"/>
    <m/>
    <n v="3892.02"/>
    <x v="0"/>
    <s v="Único"/>
  </r>
  <r>
    <x v="2"/>
    <d v="2024-08-20T00:00:00"/>
    <x v="401"/>
    <d v="2024-08-20T00:00:00"/>
    <x v="551"/>
    <x v="19"/>
    <x v="1959"/>
    <m/>
    <n v="20"/>
    <m/>
    <n v="33.700000000000003"/>
    <x v="1"/>
    <s v="Único"/>
  </r>
  <r>
    <x v="1"/>
    <d v="2024-08-20T00:00:00"/>
    <x v="401"/>
    <d v="2024-08-20T00:00:00"/>
    <x v="551"/>
    <x v="3"/>
    <x v="2149"/>
    <m/>
    <n v="-2.15"/>
    <m/>
    <n v="2388.4699999999998"/>
    <x v="0"/>
    <s v="Único"/>
  </r>
  <r>
    <x v="1"/>
    <d v="2024-08-19T00:00:00"/>
    <x v="402"/>
    <d v="2024-08-19T00:00:00"/>
    <x v="552"/>
    <x v="2"/>
    <x v="2150"/>
    <m/>
    <n v="-12.84"/>
    <m/>
    <n v="2415.3200000000002"/>
    <x v="0"/>
    <s v="Único"/>
  </r>
  <r>
    <x v="2"/>
    <d v="2024-08-19T00:00:00"/>
    <x v="402"/>
    <d v="2024-08-19T00:00:00"/>
    <x v="552"/>
    <x v="7"/>
    <x v="2151"/>
    <m/>
    <n v="-45"/>
    <m/>
    <n v="13.7"/>
    <x v="0"/>
    <s v="Único"/>
  </r>
  <r>
    <x v="2"/>
    <d v="2024-08-19T00:00:00"/>
    <x v="402"/>
    <d v="2024-08-19T00:00:00"/>
    <x v="552"/>
    <x v="7"/>
    <x v="2151"/>
    <m/>
    <n v="-10"/>
    <m/>
    <n v="58.7"/>
    <x v="0"/>
    <s v="Único"/>
  </r>
  <r>
    <x v="0"/>
    <d v="2024-08-19T00:00:00"/>
    <x v="402"/>
    <d v="2024-08-19T00:00:00"/>
    <x v="552"/>
    <x v="1"/>
    <x v="2152"/>
    <m/>
    <n v="-5.3"/>
    <m/>
    <n v="4041.85"/>
    <x v="0"/>
    <s v="Único"/>
  </r>
  <r>
    <x v="1"/>
    <d v="2024-08-19T00:00:00"/>
    <x v="402"/>
    <d v="2024-08-18T00:00:00"/>
    <x v="553"/>
    <x v="1"/>
    <x v="2153"/>
    <m/>
    <n v="-23"/>
    <m/>
    <n v="2449.31"/>
    <x v="0"/>
    <s v="Único"/>
  </r>
  <r>
    <x v="1"/>
    <d v="2024-08-19T00:00:00"/>
    <x v="402"/>
    <d v="2024-08-18T00:00:00"/>
    <x v="553"/>
    <x v="1"/>
    <x v="2154"/>
    <m/>
    <n v="-11.29"/>
    <m/>
    <n v="2438.02"/>
    <x v="0"/>
    <s v="Único"/>
  </r>
  <r>
    <x v="1"/>
    <d v="2024-08-19T00:00:00"/>
    <x v="402"/>
    <d v="2024-08-18T00:00:00"/>
    <x v="553"/>
    <x v="2"/>
    <x v="2155"/>
    <m/>
    <n v="-5.93"/>
    <m/>
    <n v="2428.16"/>
    <x v="0"/>
    <s v="Único"/>
  </r>
  <r>
    <x v="0"/>
    <d v="2024-08-19T00:00:00"/>
    <x v="402"/>
    <d v="2024-08-18T00:00:00"/>
    <x v="553"/>
    <x v="2"/>
    <x v="2156"/>
    <m/>
    <n v="-13.98"/>
    <m/>
    <n v="4047.15"/>
    <x v="0"/>
    <s v="Único"/>
  </r>
  <r>
    <x v="0"/>
    <d v="2024-08-19T00:00:00"/>
    <x v="402"/>
    <d v="2024-08-18T00:00:00"/>
    <x v="553"/>
    <x v="7"/>
    <x v="2157"/>
    <m/>
    <n v="-81.400000000000006"/>
    <m/>
    <n v="4061.13"/>
    <x v="0"/>
    <s v="Único"/>
  </r>
  <r>
    <x v="1"/>
    <d v="2024-08-19T00:00:00"/>
    <x v="402"/>
    <d v="2024-08-18T00:00:00"/>
    <x v="553"/>
    <x v="1"/>
    <x v="2154"/>
    <m/>
    <n v="-3.93"/>
    <m/>
    <n v="2434.09"/>
    <x v="0"/>
    <s v="Único"/>
  </r>
  <r>
    <x v="0"/>
    <d v="2024-08-19T00:00:00"/>
    <x v="402"/>
    <d v="2024-08-17T00:00:00"/>
    <x v="554"/>
    <x v="1"/>
    <x v="2158"/>
    <m/>
    <n v="-38.200000000000003"/>
    <m/>
    <n v="4142.53"/>
    <x v="0"/>
    <s v="Único"/>
  </r>
  <r>
    <x v="1"/>
    <d v="2024-08-19T00:00:00"/>
    <x v="402"/>
    <d v="2024-08-17T00:00:00"/>
    <x v="554"/>
    <x v="3"/>
    <x v="2159"/>
    <m/>
    <n v="-2.25"/>
    <m/>
    <n v="2472.31"/>
    <x v="0"/>
    <s v="Único"/>
  </r>
  <r>
    <x v="1"/>
    <d v="2024-08-19T00:00:00"/>
    <x v="402"/>
    <d v="2024-08-17T00:00:00"/>
    <x v="554"/>
    <x v="3"/>
    <x v="2159"/>
    <m/>
    <n v="-129.83000000000001"/>
    <m/>
    <n v="2474.56"/>
    <x v="0"/>
    <s v="Único"/>
  </r>
  <r>
    <x v="0"/>
    <d v="2024-08-19T00:00:00"/>
    <x v="402"/>
    <d v="2024-08-17T00:00:00"/>
    <x v="554"/>
    <x v="1"/>
    <x v="2160"/>
    <m/>
    <n v="-7.75"/>
    <m/>
    <n v="4180.7299999999996"/>
    <x v="0"/>
    <s v="Único"/>
  </r>
  <r>
    <x v="1"/>
    <d v="2024-08-19T00:00:00"/>
    <x v="402"/>
    <d v="2024-08-16T00:00:00"/>
    <x v="555"/>
    <x v="5"/>
    <x v="2161"/>
    <m/>
    <n v="-19.45"/>
    <m/>
    <n v="2604.39"/>
    <x v="0"/>
    <s v="Único"/>
  </r>
  <r>
    <x v="1"/>
    <d v="2024-08-16T00:00:00"/>
    <x v="403"/>
    <d v="2024-08-16T00:00:00"/>
    <x v="555"/>
    <x v="22"/>
    <x v="2162"/>
    <m/>
    <n v="-5.6"/>
    <m/>
    <n v="2623.84"/>
    <x v="0"/>
    <s v="Único"/>
  </r>
  <r>
    <x v="1"/>
    <d v="2024-08-16T00:00:00"/>
    <x v="403"/>
    <d v="2024-08-16T00:00:00"/>
    <x v="555"/>
    <x v="22"/>
    <x v="2163"/>
    <m/>
    <n v="-15"/>
    <m/>
    <n v="2629.44"/>
    <x v="0"/>
    <s v="Único"/>
  </r>
  <r>
    <x v="1"/>
    <d v="2024-08-16T00:00:00"/>
    <x v="403"/>
    <d v="2024-08-16T00:00:00"/>
    <x v="555"/>
    <x v="9"/>
    <x v="2164"/>
    <m/>
    <n v="-25.95"/>
    <m/>
    <n v="2644.44"/>
    <x v="0"/>
    <s v="Único"/>
  </r>
  <r>
    <x v="2"/>
    <d v="2024-08-16T00:00:00"/>
    <x v="403"/>
    <d v="2024-08-16T00:00:00"/>
    <x v="555"/>
    <x v="22"/>
    <x v="2165"/>
    <m/>
    <n v="-64.400000000000006"/>
    <m/>
    <n v="68.7"/>
    <x v="0"/>
    <s v="Único"/>
  </r>
  <r>
    <x v="2"/>
    <d v="2024-08-16T00:00:00"/>
    <x v="403"/>
    <d v="2024-08-16T00:00:00"/>
    <x v="555"/>
    <x v="22"/>
    <x v="2166"/>
    <m/>
    <n v="-7.21"/>
    <m/>
    <n v="133.1"/>
    <x v="0"/>
    <s v="Único"/>
  </r>
  <r>
    <x v="2"/>
    <d v="2024-08-16T00:00:00"/>
    <x v="403"/>
    <d v="2024-08-16T00:00:00"/>
    <x v="555"/>
    <x v="22"/>
    <x v="2167"/>
    <m/>
    <n v="-22.5"/>
    <m/>
    <n v="140.31"/>
    <x v="0"/>
    <s v="Único"/>
  </r>
  <r>
    <x v="2"/>
    <d v="2024-08-16T00:00:00"/>
    <x v="403"/>
    <d v="2024-08-15T00:00:00"/>
    <x v="556"/>
    <x v="22"/>
    <x v="2168"/>
    <m/>
    <n v="-14.9"/>
    <m/>
    <n v="162.81"/>
    <x v="0"/>
    <s v="Único"/>
  </r>
  <r>
    <x v="0"/>
    <d v="2024-08-14T00:00:00"/>
    <x v="404"/>
    <d v="2024-08-14T00:00:00"/>
    <x v="557"/>
    <x v="2"/>
    <x v="2169"/>
    <m/>
    <n v="-56.7"/>
    <m/>
    <n v="4208.8599999999997"/>
    <x v="0"/>
    <s v="Único"/>
  </r>
  <r>
    <x v="0"/>
    <d v="2024-08-14T00:00:00"/>
    <x v="404"/>
    <d v="2024-08-14T00:00:00"/>
    <x v="557"/>
    <x v="2"/>
    <x v="2170"/>
    <m/>
    <n v="-20.38"/>
    <m/>
    <n v="4188.4799999999996"/>
    <x v="0"/>
    <s v="Único"/>
  </r>
  <r>
    <x v="2"/>
    <d v="2024-08-14T00:00:00"/>
    <x v="404"/>
    <d v="2024-08-14T00:00:00"/>
    <x v="557"/>
    <x v="22"/>
    <x v="2171"/>
    <m/>
    <n v="-11.7"/>
    <m/>
    <n v="185.21"/>
    <x v="0"/>
    <s v="Único"/>
  </r>
  <r>
    <x v="2"/>
    <d v="2024-08-14T00:00:00"/>
    <x v="404"/>
    <d v="2024-08-14T00:00:00"/>
    <x v="557"/>
    <x v="22"/>
    <x v="2172"/>
    <m/>
    <n v="-7.5"/>
    <m/>
    <n v="177.71"/>
    <x v="0"/>
    <s v="Único"/>
  </r>
  <r>
    <x v="2"/>
    <d v="2024-08-13T00:00:00"/>
    <x v="405"/>
    <d v="2024-08-13T00:00:00"/>
    <x v="558"/>
    <x v="1"/>
    <x v="2173"/>
    <m/>
    <n v="-35.69"/>
    <m/>
    <n v="203.41"/>
    <x v="0"/>
    <s v="Único"/>
  </r>
  <r>
    <x v="1"/>
    <d v="2024-08-13T00:00:00"/>
    <x v="405"/>
    <d v="2024-08-13T00:00:00"/>
    <x v="558"/>
    <x v="22"/>
    <x v="2174"/>
    <m/>
    <n v="14"/>
    <m/>
    <n v="2683.38"/>
    <x v="1"/>
    <s v="Único"/>
  </r>
  <r>
    <x v="1"/>
    <d v="2024-08-13T00:00:00"/>
    <x v="405"/>
    <d v="2024-08-13T00:00:00"/>
    <x v="558"/>
    <x v="9"/>
    <x v="2175"/>
    <m/>
    <n v="-12.99"/>
    <m/>
    <n v="2670.39"/>
    <x v="0"/>
    <s v="Único"/>
  </r>
  <r>
    <x v="2"/>
    <d v="2024-08-13T00:00:00"/>
    <x v="405"/>
    <d v="2024-08-13T00:00:00"/>
    <x v="558"/>
    <x v="22"/>
    <x v="2176"/>
    <m/>
    <n v="-10.050000000000001"/>
    <m/>
    <n v="239.1"/>
    <x v="0"/>
    <s v="Único"/>
  </r>
  <r>
    <x v="2"/>
    <d v="2024-08-13T00:00:00"/>
    <x v="405"/>
    <d v="2024-08-13T00:00:00"/>
    <x v="558"/>
    <x v="2"/>
    <x v="2177"/>
    <m/>
    <n v="-1.5"/>
    <m/>
    <n v="201.91"/>
    <x v="0"/>
    <s v="Único"/>
  </r>
  <r>
    <x v="2"/>
    <d v="2024-08-13T00:00:00"/>
    <x v="405"/>
    <d v="2024-08-13T00:00:00"/>
    <x v="558"/>
    <x v="1"/>
    <x v="2178"/>
    <m/>
    <n v="-3"/>
    <m/>
    <n v="198.91"/>
    <x v="0"/>
    <s v="Único"/>
  </r>
  <r>
    <x v="2"/>
    <d v="2024-08-13T00:00:00"/>
    <x v="405"/>
    <d v="2024-08-13T00:00:00"/>
    <x v="558"/>
    <x v="1"/>
    <x v="2178"/>
    <m/>
    <n v="-2"/>
    <m/>
    <n v="196.91"/>
    <x v="0"/>
    <s v="Único"/>
  </r>
  <r>
    <x v="2"/>
    <d v="2024-08-13T00:00:00"/>
    <x v="405"/>
    <d v="2024-12-08T00:00:00"/>
    <x v="559"/>
    <x v="22"/>
    <x v="2179"/>
    <m/>
    <n v="-14.3"/>
    <m/>
    <n v="249.15"/>
    <x v="0"/>
    <s v="Único"/>
  </r>
  <r>
    <x v="1"/>
    <d v="2024-12-08T00:00:00"/>
    <x v="406"/>
    <d v="2024-10-08T00:00:00"/>
    <x v="560"/>
    <x v="22"/>
    <x v="2180"/>
    <m/>
    <n v="17.2"/>
    <m/>
    <n v="2669.38"/>
    <x v="1"/>
    <s v="Único"/>
  </r>
  <r>
    <x v="1"/>
    <d v="2024-12-08T00:00:00"/>
    <x v="406"/>
    <d v="2024-10-08T00:00:00"/>
    <x v="560"/>
    <x v="5"/>
    <x v="2181"/>
    <m/>
    <n v="-21.8"/>
    <m/>
    <n v="2652.18"/>
    <x v="0"/>
    <s v="Único"/>
  </r>
  <r>
    <x v="2"/>
    <d v="2024-12-08T00:00:00"/>
    <x v="406"/>
    <d v="2024-10-08T00:00:00"/>
    <x v="560"/>
    <x v="2"/>
    <x v="2182"/>
    <m/>
    <n v="-33.97"/>
    <m/>
    <n v="297.85000000000002"/>
    <x v="0"/>
    <s v="Único"/>
  </r>
  <r>
    <x v="2"/>
    <d v="2024-12-08T00:00:00"/>
    <x v="406"/>
    <d v="2024-10-08T00:00:00"/>
    <x v="560"/>
    <x v="22"/>
    <x v="2183"/>
    <m/>
    <n v="-34.4"/>
    <m/>
    <n v="263.45"/>
    <x v="0"/>
    <s v="Único"/>
  </r>
  <r>
    <x v="2"/>
    <d v="2024-12-08T00:00:00"/>
    <x v="406"/>
    <d v="2024-10-08T00:00:00"/>
    <x v="560"/>
    <x v="1"/>
    <x v="2184"/>
    <m/>
    <n v="-6.69"/>
    <m/>
    <n v="336.32"/>
    <x v="0"/>
    <s v="Único"/>
  </r>
  <r>
    <x v="2"/>
    <d v="2024-12-08T00:00:00"/>
    <x v="406"/>
    <d v="2024-10-08T00:00:00"/>
    <x v="560"/>
    <x v="1"/>
    <x v="2185"/>
    <m/>
    <n v="-4.5"/>
    <m/>
    <n v="331.82"/>
    <x v="0"/>
    <s v="Único"/>
  </r>
  <r>
    <x v="0"/>
    <d v="2024-09-08T00:00:00"/>
    <x v="407"/>
    <d v="2024-09-08T00:00:00"/>
    <x v="561"/>
    <x v="7"/>
    <x v="2186"/>
    <m/>
    <n v="20"/>
    <m/>
    <n v="4265.5600000000004"/>
    <x v="1"/>
    <s v="Único"/>
  </r>
  <r>
    <x v="0"/>
    <d v="2024-09-08T00:00:00"/>
    <x v="407"/>
    <d v="2024-09-08T00:00:00"/>
    <x v="561"/>
    <x v="18"/>
    <x v="2187"/>
    <m/>
    <n v="-0.85"/>
    <m/>
    <n v="4245.5600000000004"/>
    <x v="0"/>
    <s v="Único"/>
  </r>
  <r>
    <x v="1"/>
    <d v="2024-09-08T00:00:00"/>
    <x v="407"/>
    <d v="2024-09-08T00:00:00"/>
    <x v="561"/>
    <x v="5"/>
    <x v="2188"/>
    <m/>
    <n v="-21.8"/>
    <m/>
    <n v="2673.98"/>
    <x v="0"/>
    <s v="Único"/>
  </r>
  <r>
    <x v="2"/>
    <d v="2024-09-08T00:00:00"/>
    <x v="407"/>
    <d v="2024-09-08T00:00:00"/>
    <x v="561"/>
    <x v="7"/>
    <x v="2189"/>
    <m/>
    <n v="-37.83"/>
    <m/>
    <n v="343.01"/>
    <x v="0"/>
    <s v="Único"/>
  </r>
  <r>
    <x v="0"/>
    <d v="2024-09-08T00:00:00"/>
    <x v="407"/>
    <d v="2024-09-08T00:00:00"/>
    <x v="561"/>
    <x v="1"/>
    <x v="2190"/>
    <m/>
    <n v="-4.9000000000000004"/>
    <m/>
    <n v="4246.41"/>
    <x v="0"/>
    <s v="Único"/>
  </r>
  <r>
    <x v="2"/>
    <d v="2024-07-08T00:00:00"/>
    <x v="408"/>
    <d v="2024-07-08T00:00:00"/>
    <x v="562"/>
    <x v="1"/>
    <x v="2191"/>
    <m/>
    <n v="-16"/>
    <m/>
    <n v="380.84"/>
    <x v="0"/>
    <s v="Único"/>
  </r>
  <r>
    <x v="0"/>
    <d v="2024-07-08T00:00:00"/>
    <x v="408"/>
    <d v="2024-07-08T00:00:00"/>
    <x v="562"/>
    <x v="18"/>
    <x v="2192"/>
    <m/>
    <n v="-0.85"/>
    <m/>
    <n v="4251.3100000000004"/>
    <x v="0"/>
    <s v="Único"/>
  </r>
  <r>
    <x v="2"/>
    <d v="2024-07-08T00:00:00"/>
    <x v="408"/>
    <d v="2024-07-08T00:00:00"/>
    <x v="562"/>
    <x v="2"/>
    <x v="2193"/>
    <m/>
    <n v="-33.979999999999997"/>
    <m/>
    <n v="396.84"/>
    <x v="0"/>
    <s v="Único"/>
  </r>
  <r>
    <x v="0"/>
    <d v="2024-06-08T00:00:00"/>
    <x v="409"/>
    <d v="2024-06-08T00:00:00"/>
    <x v="563"/>
    <x v="2"/>
    <x v="2194"/>
    <m/>
    <n v="-26.19"/>
    <m/>
    <n v="4252.16"/>
    <x v="0"/>
    <s v="Único"/>
  </r>
  <r>
    <x v="1"/>
    <d v="2024-06-08T00:00:00"/>
    <x v="409"/>
    <d v="2024-06-08T00:00:00"/>
    <x v="563"/>
    <x v="3"/>
    <x v="2195"/>
    <m/>
    <n v="-5.56"/>
    <m/>
    <n v="2695.78"/>
    <x v="0"/>
    <s v="Único"/>
  </r>
  <r>
    <x v="2"/>
    <d v="2024-06-08T00:00:00"/>
    <x v="409"/>
    <d v="2024-06-08T00:00:00"/>
    <x v="563"/>
    <x v="2"/>
    <x v="2196"/>
    <m/>
    <n v="-35.15"/>
    <m/>
    <n v="445.86"/>
    <x v="0"/>
    <s v="Único"/>
  </r>
  <r>
    <x v="2"/>
    <d v="2024-06-08T00:00:00"/>
    <x v="409"/>
    <d v="2024-06-08T00:00:00"/>
    <x v="563"/>
    <x v="2"/>
    <x v="2197"/>
    <m/>
    <n v="-9"/>
    <m/>
    <n v="436.86"/>
    <x v="0"/>
    <s v="Único"/>
  </r>
  <r>
    <x v="2"/>
    <d v="2024-07-08T00:00:00"/>
    <x v="408"/>
    <d v="2024-06-08T00:00:00"/>
    <x v="563"/>
    <x v="13"/>
    <x v="42"/>
    <m/>
    <n v="-1.05"/>
    <m/>
    <n v="430.82"/>
    <x v="0"/>
    <s v="Único"/>
  </r>
  <r>
    <x v="0"/>
    <d v="2024-06-08T00:00:00"/>
    <x v="409"/>
    <d v="2024-06-08T00:00:00"/>
    <x v="563"/>
    <x v="3"/>
    <x v="2198"/>
    <m/>
    <n v="-11.3"/>
    <m/>
    <n v="4278.3500000000004"/>
    <x v="0"/>
    <s v="Único"/>
  </r>
  <r>
    <x v="2"/>
    <d v="2024-06-08T00:00:00"/>
    <x v="409"/>
    <d v="2024-06-08T00:00:00"/>
    <x v="563"/>
    <x v="1"/>
    <x v="2199"/>
    <m/>
    <n v="-4.99"/>
    <m/>
    <n v="431.87"/>
    <x v="0"/>
    <s v="Único"/>
  </r>
  <r>
    <x v="1"/>
    <d v="2024-05-08T00:00:00"/>
    <x v="410"/>
    <d v="2024-05-08T00:00:00"/>
    <x v="564"/>
    <x v="19"/>
    <x v="2200"/>
    <m/>
    <n v="1800"/>
    <m/>
    <n v="2701.34"/>
    <x v="1"/>
    <s v="Único"/>
  </r>
  <r>
    <x v="2"/>
    <d v="2024-05-08T00:00:00"/>
    <x v="410"/>
    <d v="2024-05-08T00:00:00"/>
    <x v="564"/>
    <x v="19"/>
    <x v="2201"/>
    <m/>
    <n v="-1800"/>
    <m/>
    <n v="481.01"/>
    <x v="0"/>
    <s v="Único"/>
  </r>
  <r>
    <x v="2"/>
    <d v="2024-05-08T00:00:00"/>
    <x v="410"/>
    <d v="2024-05-08T00:00:00"/>
    <x v="564"/>
    <x v="1"/>
    <x v="2202"/>
    <m/>
    <n v="-5.28"/>
    <m/>
    <n v="2281.0100000000002"/>
    <x v="0"/>
    <s v="Único"/>
  </r>
  <r>
    <x v="1"/>
    <d v="2024-05-08T00:00:00"/>
    <x v="410"/>
    <d v="2024-04-08T00:00:00"/>
    <x v="565"/>
    <x v="2"/>
    <x v="2203"/>
    <m/>
    <n v="33.979999999999997"/>
    <m/>
    <n v="901.34"/>
    <x v="1"/>
    <s v="Único"/>
  </r>
  <r>
    <x v="2"/>
    <d v="2024-05-08T00:00:00"/>
    <x v="410"/>
    <d v="2024-03-08T00:00:00"/>
    <x v="566"/>
    <x v="1"/>
    <x v="2204"/>
    <m/>
    <n v="-10"/>
    <m/>
    <n v="2296.29"/>
    <x v="0"/>
    <s v="Único"/>
  </r>
  <r>
    <x v="2"/>
    <d v="2024-05-08T00:00:00"/>
    <x v="410"/>
    <d v="2024-03-08T00:00:00"/>
    <x v="566"/>
    <x v="1"/>
    <x v="2204"/>
    <m/>
    <n v="-10"/>
    <m/>
    <n v="2286.29"/>
    <x v="0"/>
    <s v="Único"/>
  </r>
  <r>
    <x v="2"/>
    <d v="2024-05-08T00:00:00"/>
    <x v="410"/>
    <d v="2024-03-08T00:00:00"/>
    <x v="566"/>
    <x v="1"/>
    <x v="2205"/>
    <m/>
    <n v="-8.99"/>
    <m/>
    <n v="2306.29"/>
    <x v="0"/>
    <s v="Único"/>
  </r>
  <r>
    <x v="2"/>
    <d v="2024-05-08T00:00:00"/>
    <x v="410"/>
    <d v="2024-03-08T00:00:00"/>
    <x v="566"/>
    <x v="1"/>
    <x v="2206"/>
    <m/>
    <n v="-7.81"/>
    <m/>
    <n v="2315.2800000000002"/>
    <x v="0"/>
    <s v="Único"/>
  </r>
  <r>
    <x v="0"/>
    <d v="2024-05-08T00:00:00"/>
    <x v="410"/>
    <d v="2024-03-08T00:00:00"/>
    <x v="566"/>
    <x v="5"/>
    <x v="2207"/>
    <m/>
    <n v="-2"/>
    <m/>
    <n v="4289.6499999999996"/>
    <x v="0"/>
    <s v="Único"/>
  </r>
  <r>
    <x v="0"/>
    <d v="2024-05-08T00:00:00"/>
    <x v="410"/>
    <d v="2024-03-08T00:00:00"/>
    <x v="566"/>
    <x v="1"/>
    <x v="2208"/>
    <m/>
    <n v="-1.8"/>
    <m/>
    <n v="4291.6499999999996"/>
    <x v="0"/>
    <s v="Único"/>
  </r>
  <r>
    <x v="0"/>
    <d v="2024-02-08T00:00:00"/>
    <x v="411"/>
    <d v="2024-02-08T00:00:00"/>
    <x v="567"/>
    <x v="18"/>
    <x v="2209"/>
    <m/>
    <n v="-0.85"/>
    <m/>
    <n v="4300.6499999999996"/>
    <x v="0"/>
    <s v="Único"/>
  </r>
  <r>
    <x v="1"/>
    <d v="2024-02-08T00:00:00"/>
    <x v="411"/>
    <d v="2024-02-08T00:00:00"/>
    <x v="567"/>
    <x v="15"/>
    <x v="1937"/>
    <m/>
    <n v="200"/>
    <m/>
    <n v="932.82"/>
    <x v="1"/>
    <s v="Único"/>
  </r>
  <r>
    <x v="1"/>
    <d v="2024-02-08T00:00:00"/>
    <x v="411"/>
    <d v="2024-02-08T00:00:00"/>
    <x v="567"/>
    <x v="3"/>
    <x v="2210"/>
    <m/>
    <n v="-7.71"/>
    <m/>
    <n v="867.36"/>
    <x v="0"/>
    <s v="Único"/>
  </r>
  <r>
    <x v="1"/>
    <d v="2024-02-08T00:00:00"/>
    <x v="411"/>
    <d v="2024-02-08T00:00:00"/>
    <x v="567"/>
    <x v="3"/>
    <x v="2211"/>
    <m/>
    <n v="-57.75"/>
    <m/>
    <n v="875.07"/>
    <x v="0"/>
    <s v="Único"/>
  </r>
  <r>
    <x v="0"/>
    <d v="2024-02-08T00:00:00"/>
    <x v="411"/>
    <d v="2024-02-08T00:00:00"/>
    <x v="567"/>
    <x v="1"/>
    <x v="2212"/>
    <m/>
    <n v="-7.2"/>
    <m/>
    <n v="4293.45"/>
    <x v="0"/>
    <s v="Único"/>
  </r>
  <r>
    <x v="0"/>
    <d v="2024-01-08T00:00:00"/>
    <x v="412"/>
    <d v="2024-01-08T00:00:00"/>
    <x v="568"/>
    <x v="1"/>
    <x v="2213"/>
    <m/>
    <n v="-10"/>
    <m/>
    <n v="4311.5"/>
    <x v="0"/>
    <s v="Único"/>
  </r>
  <r>
    <x v="0"/>
    <d v="2024-01-08T00:00:00"/>
    <x v="412"/>
    <d v="2024-01-08T00:00:00"/>
    <x v="568"/>
    <x v="1"/>
    <x v="2213"/>
    <m/>
    <n v="-10"/>
    <m/>
    <n v="4301.5"/>
    <x v="0"/>
    <s v="Único"/>
  </r>
  <r>
    <x v="0"/>
    <d v="2024-07-31T00:00:00"/>
    <x v="413"/>
    <d v="2024-07-31T00:00:00"/>
    <x v="568"/>
    <x v="11"/>
    <x v="113"/>
    <m/>
    <n v="-918"/>
    <m/>
    <n v="2650.57"/>
    <x v="0"/>
    <s v="Único"/>
  </r>
  <r>
    <x v="1"/>
    <d v="2024-01-08T00:00:00"/>
    <x v="412"/>
    <d v="2024-01-08T00:00:00"/>
    <x v="568"/>
    <x v="14"/>
    <x v="2214"/>
    <m/>
    <n v="-101.28"/>
    <m/>
    <n v="756.82"/>
    <x v="0"/>
    <s v="Único"/>
  </r>
  <r>
    <x v="1"/>
    <d v="2024-01-08T00:00:00"/>
    <x v="412"/>
    <d v="2024-01-08T00:00:00"/>
    <x v="568"/>
    <x v="14"/>
    <x v="2215"/>
    <m/>
    <n v="-24"/>
    <m/>
    <n v="732.82"/>
    <x v="0"/>
    <s v="Único"/>
  </r>
  <r>
    <x v="0"/>
    <d v="2024-01-08T00:00:00"/>
    <x v="412"/>
    <d v="2024-01-08T00:00:00"/>
    <x v="568"/>
    <x v="12"/>
    <x v="1483"/>
    <m/>
    <n v="1670.93"/>
    <m/>
    <n v="4321.5"/>
    <x v="1"/>
    <s v="Único"/>
  </r>
  <r>
    <x v="2"/>
    <d v="2024-01-08T00:00:00"/>
    <x v="412"/>
    <d v="2024-01-08T00:00:00"/>
    <x v="568"/>
    <x v="2"/>
    <x v="2216"/>
    <m/>
    <n v="-1044.3499999999999"/>
    <m/>
    <n v="2354.42"/>
    <x v="0"/>
    <s v="Único"/>
  </r>
  <r>
    <x v="2"/>
    <d v="2024-02-08T00:00:00"/>
    <x v="411"/>
    <d v="2024-01-08T00:00:00"/>
    <x v="568"/>
    <x v="13"/>
    <x v="42"/>
    <m/>
    <n v="-31.33"/>
    <m/>
    <n v="2323.09"/>
    <x v="0"/>
    <s v="Único"/>
  </r>
  <r>
    <x v="2"/>
    <d v="2024-01-08T00:00:00"/>
    <x v="412"/>
    <d v="2024-01-08T00:00:00"/>
    <x v="568"/>
    <x v="12"/>
    <x v="2217"/>
    <m/>
    <n v="2200.33"/>
    <m/>
    <n v="3405.98"/>
    <x v="1"/>
    <s v="Único"/>
  </r>
  <r>
    <x v="2"/>
    <d v="2024-01-08T00:00:00"/>
    <x v="412"/>
    <d v="2024-01-08T00:00:00"/>
    <x v="568"/>
    <x v="1"/>
    <x v="2218"/>
    <m/>
    <n v="-7.21"/>
    <m/>
    <n v="3398.77"/>
    <x v="0"/>
    <s v="Único"/>
  </r>
  <r>
    <x v="0"/>
    <d v="2024-07-31T00:00:00"/>
    <x v="413"/>
    <d v="2024-07-31T00:00:00"/>
    <x v="569"/>
    <x v="1"/>
    <x v="2219"/>
    <m/>
    <n v="-2.4"/>
    <m/>
    <n v="3568.57"/>
    <x v="0"/>
    <s v="Único"/>
  </r>
  <r>
    <x v="0"/>
    <d v="2024-07-30T00:00:00"/>
    <x v="414"/>
    <d v="2024-07-30T00:00:00"/>
    <x v="570"/>
    <x v="24"/>
    <x v="2220"/>
    <m/>
    <n v="-42.71"/>
    <m/>
    <n v="3645.79"/>
    <x v="0"/>
    <s v="Único"/>
  </r>
  <r>
    <x v="0"/>
    <d v="2024-07-30T00:00:00"/>
    <x v="414"/>
    <d v="2024-07-30T00:00:00"/>
    <x v="570"/>
    <x v="24"/>
    <x v="2221"/>
    <m/>
    <n v="-68.319999999999993"/>
    <m/>
    <n v="3577.47"/>
    <x v="0"/>
    <s v="Único"/>
  </r>
  <r>
    <x v="2"/>
    <d v="2024-07-30T00:00:00"/>
    <x v="414"/>
    <d v="2024-07-30T00:00:00"/>
    <x v="570"/>
    <x v="7"/>
    <x v="2222"/>
    <m/>
    <n v="-76.989999999999995"/>
    <m/>
    <n v="1205.6500000000001"/>
    <x v="0"/>
    <s v="Único"/>
  </r>
  <r>
    <x v="0"/>
    <d v="2024-07-30T00:00:00"/>
    <x v="414"/>
    <d v="2024-07-30T00:00:00"/>
    <x v="570"/>
    <x v="1"/>
    <x v="2223"/>
    <m/>
    <n v="-6.5"/>
    <m/>
    <n v="3570.97"/>
    <x v="0"/>
    <s v="Único"/>
  </r>
  <r>
    <x v="0"/>
    <d v="2024-07-29T00:00:00"/>
    <x v="415"/>
    <d v="2024-07-29T00:00:00"/>
    <x v="571"/>
    <x v="19"/>
    <x v="2224"/>
    <m/>
    <n v="-1200"/>
    <m/>
    <n v="3688.5"/>
    <x v="0"/>
    <s v="Único"/>
  </r>
  <r>
    <x v="2"/>
    <d v="2024-07-29T00:00:00"/>
    <x v="415"/>
    <d v="2024-07-29T00:00:00"/>
    <x v="571"/>
    <x v="19"/>
    <x v="2225"/>
    <m/>
    <n v="1200"/>
    <m/>
    <n v="1282.6400000000001"/>
    <x v="1"/>
    <s v="Único"/>
  </r>
  <r>
    <x v="0"/>
    <d v="2024-07-29T00:00:00"/>
    <x v="415"/>
    <d v="2024-07-28T00:00:00"/>
    <x v="572"/>
    <x v="1"/>
    <x v="2226"/>
    <m/>
    <n v="-33.67"/>
    <m/>
    <n v="4904.6000000000004"/>
    <x v="0"/>
    <s v="Único"/>
  </r>
  <r>
    <x v="0"/>
    <d v="2024-07-29T00:00:00"/>
    <x v="415"/>
    <d v="2024-07-28T00:00:00"/>
    <x v="572"/>
    <x v="1"/>
    <x v="2227"/>
    <m/>
    <n v="-26"/>
    <m/>
    <n v="4940.7700000000004"/>
    <x v="0"/>
    <s v="Único"/>
  </r>
  <r>
    <x v="0"/>
    <d v="2024-07-29T00:00:00"/>
    <x v="415"/>
    <d v="2024-07-28T00:00:00"/>
    <x v="572"/>
    <x v="1"/>
    <x v="2228"/>
    <m/>
    <n v="-16.100000000000001"/>
    <m/>
    <n v="4888.5"/>
    <x v="0"/>
    <s v="Único"/>
  </r>
  <r>
    <x v="2"/>
    <d v="2024-07-29T00:00:00"/>
    <x v="415"/>
    <d v="2024-07-28T00:00:00"/>
    <x v="572"/>
    <x v="1"/>
    <x v="2229"/>
    <m/>
    <n v="-9.9"/>
    <m/>
    <n v="82.64"/>
    <x v="0"/>
    <s v="Único"/>
  </r>
  <r>
    <x v="1"/>
    <d v="2024-07-29T00:00:00"/>
    <x v="415"/>
    <d v="2024-07-28T00:00:00"/>
    <x v="572"/>
    <x v="5"/>
    <x v="2230"/>
    <m/>
    <n v="-21.8"/>
    <m/>
    <n v="858.1"/>
    <x v="0"/>
    <s v="Único"/>
  </r>
  <r>
    <x v="0"/>
    <d v="2024-07-29T00:00:00"/>
    <x v="415"/>
    <d v="2024-07-28T00:00:00"/>
    <x v="572"/>
    <x v="1"/>
    <x v="2231"/>
    <m/>
    <n v="-2.5"/>
    <m/>
    <n v="4938.2700000000004"/>
    <x v="0"/>
    <s v="Único"/>
  </r>
  <r>
    <x v="1"/>
    <d v="2024-07-29T00:00:00"/>
    <x v="415"/>
    <d v="2024-07-27T00:00:00"/>
    <x v="573"/>
    <x v="3"/>
    <x v="2232"/>
    <m/>
    <n v="-8.82"/>
    <m/>
    <n v="879.9"/>
    <x v="0"/>
    <s v="Único"/>
  </r>
  <r>
    <x v="1"/>
    <d v="2024-07-29T00:00:00"/>
    <x v="415"/>
    <d v="2024-07-27T00:00:00"/>
    <x v="573"/>
    <x v="3"/>
    <x v="2233"/>
    <m/>
    <n v="-73.03"/>
    <m/>
    <n v="888.72"/>
    <x v="0"/>
    <s v="Único"/>
  </r>
  <r>
    <x v="0"/>
    <d v="2024-07-26T00:00:00"/>
    <x v="416"/>
    <d v="2024-07-26T00:00:00"/>
    <x v="574"/>
    <x v="1"/>
    <x v="2234"/>
    <m/>
    <n v="-36.4"/>
    <m/>
    <n v="4966.7700000000004"/>
    <x v="0"/>
    <s v="Único"/>
  </r>
  <r>
    <x v="1"/>
    <d v="2024-07-26T00:00:00"/>
    <x v="416"/>
    <d v="2024-07-26T00:00:00"/>
    <x v="574"/>
    <x v="1"/>
    <x v="2235"/>
    <m/>
    <n v="-23.9"/>
    <m/>
    <n v="961.75"/>
    <x v="0"/>
    <s v="Único"/>
  </r>
  <r>
    <x v="1"/>
    <d v="2024-07-26T00:00:00"/>
    <x v="416"/>
    <d v="2024-07-26T00:00:00"/>
    <x v="574"/>
    <x v="19"/>
    <x v="2236"/>
    <m/>
    <n v="77"/>
    <m/>
    <n v="1062.6500000000001"/>
    <x v="1"/>
    <s v="Único"/>
  </r>
  <r>
    <x v="0"/>
    <d v="2024-07-26T00:00:00"/>
    <x v="416"/>
    <d v="2024-07-26T00:00:00"/>
    <x v="574"/>
    <x v="2"/>
    <x v="2115"/>
    <m/>
    <n v="100"/>
    <m/>
    <n v="5080.17"/>
    <x v="1"/>
    <s v="Único"/>
  </r>
  <r>
    <x v="1"/>
    <d v="2024-07-26T00:00:00"/>
    <x v="416"/>
    <d v="2024-07-26T00:00:00"/>
    <x v="574"/>
    <x v="19"/>
    <x v="2237"/>
    <m/>
    <n v="-77"/>
    <m/>
    <n v="985.65"/>
    <x v="0"/>
    <s v="Único"/>
  </r>
  <r>
    <x v="1"/>
    <d v="2024-07-26T00:00:00"/>
    <x v="416"/>
    <d v="2024-07-26T00:00:00"/>
    <x v="574"/>
    <x v="3"/>
    <x v="2238"/>
    <m/>
    <n v="-9.3000000000000007"/>
    <m/>
    <n v="985.65"/>
    <x v="0"/>
    <s v="Único"/>
  </r>
  <r>
    <x v="2"/>
    <d v="2024-07-26T00:00:00"/>
    <x v="416"/>
    <d v="2024-07-26T00:00:00"/>
    <x v="574"/>
    <x v="19"/>
    <x v="2239"/>
    <m/>
    <n v="77"/>
    <m/>
    <n v="92.54"/>
    <x v="1"/>
    <s v="Único"/>
  </r>
  <r>
    <x v="0"/>
    <d v="2024-07-26T00:00:00"/>
    <x v="416"/>
    <d v="2024-07-26T00:00:00"/>
    <x v="574"/>
    <x v="19"/>
    <x v="2240"/>
    <m/>
    <n v="-77"/>
    <m/>
    <n v="5003.17"/>
    <x v="0"/>
    <s v="Único"/>
  </r>
  <r>
    <x v="0"/>
    <d v="2024-07-25T00:00:00"/>
    <x v="417"/>
    <d v="2024-07-25T00:00:00"/>
    <x v="575"/>
    <x v="1"/>
    <x v="2241"/>
    <m/>
    <n v="-46.5"/>
    <m/>
    <n v="5064.2700000000004"/>
    <x v="0"/>
    <s v="Único"/>
  </r>
  <r>
    <x v="0"/>
    <d v="2024-07-25T00:00:00"/>
    <x v="417"/>
    <d v="2024-07-25T00:00:00"/>
    <x v="575"/>
    <x v="1"/>
    <x v="2242"/>
    <m/>
    <n v="-36.6"/>
    <m/>
    <n v="4980.17"/>
    <x v="0"/>
    <s v="Único"/>
  </r>
  <r>
    <x v="0"/>
    <d v="2024-07-25T00:00:00"/>
    <x v="417"/>
    <d v="2024-07-25T00:00:00"/>
    <x v="575"/>
    <x v="1"/>
    <x v="2243"/>
    <m/>
    <n v="-25.6"/>
    <m/>
    <n v="5025.67"/>
    <x v="0"/>
    <s v="Único"/>
  </r>
  <r>
    <x v="0"/>
    <d v="2024-07-25T00:00:00"/>
    <x v="417"/>
    <d v="2024-07-25T00:00:00"/>
    <x v="575"/>
    <x v="1"/>
    <x v="2241"/>
    <m/>
    <n v="-13"/>
    <m/>
    <n v="5051.2700000000004"/>
    <x v="0"/>
    <s v="Único"/>
  </r>
  <r>
    <x v="0"/>
    <d v="2024-07-25T00:00:00"/>
    <x v="417"/>
    <d v="2024-07-25T00:00:00"/>
    <x v="575"/>
    <x v="2"/>
    <x v="2244"/>
    <m/>
    <n v="-8.9"/>
    <m/>
    <n v="5016.7700000000004"/>
    <x v="0"/>
    <s v="Único"/>
  </r>
  <r>
    <x v="2"/>
    <d v="2024-07-25T00:00:00"/>
    <x v="417"/>
    <d v="2024-07-25T00:00:00"/>
    <x v="575"/>
    <x v="2"/>
    <x v="2245"/>
    <m/>
    <n v="-37.979999999999997"/>
    <m/>
    <n v="15.54"/>
    <x v="0"/>
    <s v="Único"/>
  </r>
  <r>
    <x v="0"/>
    <d v="2024-07-24T00:00:00"/>
    <x v="418"/>
    <d v="2024-07-24T00:00:00"/>
    <x v="576"/>
    <x v="1"/>
    <x v="2246"/>
    <m/>
    <n v="-27.8"/>
    <m/>
    <n v="5615.55"/>
    <x v="0"/>
    <s v="Único"/>
  </r>
  <r>
    <x v="0"/>
    <d v="2024-07-24T00:00:00"/>
    <x v="418"/>
    <d v="2024-07-24T00:00:00"/>
    <x v="576"/>
    <x v="22"/>
    <x v="2247"/>
    <m/>
    <n v="-306.88"/>
    <m/>
    <n v="5308.67"/>
    <x v="0"/>
    <s v="Único"/>
  </r>
  <r>
    <x v="0"/>
    <d v="2024-07-24T00:00:00"/>
    <x v="418"/>
    <d v="2024-07-24T00:00:00"/>
    <x v="576"/>
    <x v="2"/>
    <x v="2248"/>
    <m/>
    <n v="-197.9"/>
    <m/>
    <n v="5110.7700000000004"/>
    <x v="0"/>
    <s v="Único"/>
  </r>
  <r>
    <x v="0"/>
    <d v="2024-07-23T00:00:00"/>
    <x v="419"/>
    <d v="2024-07-23T00:00:00"/>
    <x v="577"/>
    <x v="1"/>
    <x v="2249"/>
    <m/>
    <n v="-9.1999999999999993"/>
    <m/>
    <n v="6032.15"/>
    <x v="0"/>
    <s v="Único"/>
  </r>
  <r>
    <x v="0"/>
    <d v="2024-07-23T00:00:00"/>
    <x v="419"/>
    <d v="2024-07-23T00:00:00"/>
    <x v="577"/>
    <x v="22"/>
    <x v="2250"/>
    <m/>
    <n v="-388.8"/>
    <m/>
    <n v="5643.35"/>
    <x v="0"/>
    <s v="Único"/>
  </r>
  <r>
    <x v="1"/>
    <d v="2024-07-23T00:00:00"/>
    <x v="419"/>
    <d v="2024-07-23T00:00:00"/>
    <x v="577"/>
    <x v="8"/>
    <x v="2251"/>
    <m/>
    <n v="-115.01"/>
    <m/>
    <n v="994.95"/>
    <x v="0"/>
    <s v="Único"/>
  </r>
  <r>
    <x v="0"/>
    <d v="2024-07-22T00:00:00"/>
    <x v="420"/>
    <d v="2024-07-22T00:00:00"/>
    <x v="578"/>
    <x v="2"/>
    <x v="2252"/>
    <m/>
    <n v="-14.14"/>
    <m/>
    <n v="6041.35"/>
    <x v="0"/>
    <s v="Único"/>
  </r>
  <r>
    <x v="1"/>
    <d v="2024-07-22T00:00:00"/>
    <x v="420"/>
    <d v="2024-07-22T00:00:00"/>
    <x v="578"/>
    <x v="8"/>
    <x v="2253"/>
    <m/>
    <n v="-166.67"/>
    <m/>
    <n v="1170.1099999999999"/>
    <x v="0"/>
    <s v="Único"/>
  </r>
  <r>
    <x v="1"/>
    <d v="2024-07-22T00:00:00"/>
    <x v="420"/>
    <d v="2024-07-22T00:00:00"/>
    <x v="578"/>
    <x v="19"/>
    <x v="2254"/>
    <m/>
    <n v="-30"/>
    <m/>
    <n v="1140.1099999999999"/>
    <x v="0"/>
    <s v="Único"/>
  </r>
  <r>
    <x v="1"/>
    <d v="2024-07-22T00:00:00"/>
    <x v="420"/>
    <d v="2024-07-22T00:00:00"/>
    <x v="578"/>
    <x v="19"/>
    <x v="2255"/>
    <m/>
    <n v="-10"/>
    <m/>
    <n v="1130.1099999999999"/>
    <x v="0"/>
    <s v="Único"/>
  </r>
  <r>
    <x v="1"/>
    <d v="2024-07-22T00:00:00"/>
    <x v="420"/>
    <d v="2024-07-22T00:00:00"/>
    <x v="578"/>
    <x v="9"/>
    <x v="2256"/>
    <m/>
    <n v="-19.57"/>
    <m/>
    <n v="1110.54"/>
    <x v="0"/>
    <s v="Único"/>
  </r>
  <r>
    <x v="1"/>
    <d v="2024-07-23T00:00:00"/>
    <x v="419"/>
    <d v="2024-07-22T00:00:00"/>
    <x v="578"/>
    <x v="9"/>
    <x v="42"/>
    <m/>
    <n v="-0.57999999999999996"/>
    <m/>
    <n v="1109.96"/>
    <x v="0"/>
    <s v="Único"/>
  </r>
  <r>
    <x v="2"/>
    <d v="2024-07-22T00:00:00"/>
    <x v="420"/>
    <d v="2024-07-22T00:00:00"/>
    <x v="578"/>
    <x v="19"/>
    <x v="2257"/>
    <m/>
    <n v="10"/>
    <m/>
    <n v="42.53"/>
    <x v="1"/>
    <s v="Único"/>
  </r>
  <r>
    <x v="2"/>
    <d v="2024-07-22T00:00:00"/>
    <x v="420"/>
    <d v="2024-07-22T00:00:00"/>
    <x v="578"/>
    <x v="19"/>
    <x v="2258"/>
    <m/>
    <n v="30"/>
    <m/>
    <n v="32.53"/>
    <x v="1"/>
    <s v="Único"/>
  </r>
  <r>
    <x v="0"/>
    <d v="2024-07-22T00:00:00"/>
    <x v="420"/>
    <d v="2024-07-22T00:00:00"/>
    <x v="578"/>
    <x v="1"/>
    <x v="2259"/>
    <m/>
    <n v="13.59"/>
    <m/>
    <n v="6055.49"/>
    <x v="1"/>
    <s v="Único"/>
  </r>
  <r>
    <x v="0"/>
    <d v="2024-07-22T00:00:00"/>
    <x v="420"/>
    <d v="2024-07-21T00:00:00"/>
    <x v="579"/>
    <x v="1"/>
    <x v="2260"/>
    <m/>
    <n v="-27.65"/>
    <m/>
    <n v="6051.8"/>
    <x v="0"/>
    <s v="Único"/>
  </r>
  <r>
    <x v="0"/>
    <d v="2024-07-22T00:00:00"/>
    <x v="420"/>
    <d v="2024-07-21T00:00:00"/>
    <x v="579"/>
    <x v="1"/>
    <x v="2261"/>
    <m/>
    <n v="-9.9"/>
    <m/>
    <n v="6041.9"/>
    <x v="0"/>
    <s v="Único"/>
  </r>
  <r>
    <x v="0"/>
    <d v="2024-07-22T00:00:00"/>
    <x v="420"/>
    <d v="2024-07-21T00:00:00"/>
    <x v="579"/>
    <x v="2"/>
    <x v="2262"/>
    <m/>
    <n v="22.87"/>
    <m/>
    <n v="6079.45"/>
    <x v="1"/>
    <s v="Único"/>
  </r>
  <r>
    <x v="1"/>
    <d v="2024-07-22T00:00:00"/>
    <x v="420"/>
    <d v="2024-07-21T00:00:00"/>
    <x v="579"/>
    <x v="3"/>
    <x v="2263"/>
    <m/>
    <n v="-7.34"/>
    <m/>
    <n v="1336.78"/>
    <x v="0"/>
    <s v="Único"/>
  </r>
  <r>
    <x v="0"/>
    <d v="2024-07-22T00:00:00"/>
    <x v="420"/>
    <d v="2024-07-20T00:00:00"/>
    <x v="580"/>
    <x v="1"/>
    <x v="2264"/>
    <m/>
    <n v="-32.5"/>
    <m/>
    <n v="6083.28"/>
    <x v="0"/>
    <s v="Único"/>
  </r>
  <r>
    <x v="0"/>
    <d v="2024-07-22T00:00:00"/>
    <x v="420"/>
    <d v="2024-07-20T00:00:00"/>
    <x v="580"/>
    <x v="1"/>
    <x v="2265"/>
    <m/>
    <n v="-20"/>
    <m/>
    <n v="6063.28"/>
    <x v="0"/>
    <s v="Único"/>
  </r>
  <r>
    <x v="0"/>
    <d v="2024-07-22T00:00:00"/>
    <x v="420"/>
    <d v="2024-07-20T00:00:00"/>
    <x v="580"/>
    <x v="1"/>
    <x v="2266"/>
    <m/>
    <n v="-13.8"/>
    <m/>
    <n v="6215.97"/>
    <x v="0"/>
    <s v="Único"/>
  </r>
  <r>
    <x v="0"/>
    <d v="2024-07-22T00:00:00"/>
    <x v="420"/>
    <d v="2024-07-20T00:00:00"/>
    <x v="580"/>
    <x v="2"/>
    <x v="2267"/>
    <m/>
    <n v="-0.1"/>
    <m/>
    <n v="6215.87"/>
    <x v="0"/>
    <s v="Único"/>
  </r>
  <r>
    <x v="0"/>
    <d v="2024-07-22T00:00:00"/>
    <x v="420"/>
    <d v="2024-07-20T00:00:00"/>
    <x v="580"/>
    <x v="2"/>
    <x v="2268"/>
    <m/>
    <n v="-46.14"/>
    <m/>
    <n v="6169.73"/>
    <x v="0"/>
    <s v="Único"/>
  </r>
  <r>
    <x v="0"/>
    <d v="2024-07-22T00:00:00"/>
    <x v="420"/>
    <d v="2024-07-20T00:00:00"/>
    <x v="580"/>
    <x v="2"/>
    <x v="2269"/>
    <m/>
    <n v="-53.95"/>
    <m/>
    <n v="6115.78"/>
    <x v="0"/>
    <s v="Único"/>
  </r>
  <r>
    <x v="2"/>
    <d v="2024-07-23T00:00:00"/>
    <x v="419"/>
    <d v="2024-07-20T00:00:00"/>
    <x v="580"/>
    <x v="2"/>
    <x v="2270"/>
    <m/>
    <n v="10.99"/>
    <m/>
    <n v="53.52"/>
    <x v="1"/>
    <s v="Único"/>
  </r>
  <r>
    <x v="1"/>
    <d v="2024-07-22T00:00:00"/>
    <x v="420"/>
    <d v="2024-07-20T00:00:00"/>
    <x v="580"/>
    <x v="3"/>
    <x v="2271"/>
    <m/>
    <n v="-117.96"/>
    <m/>
    <n v="1344.12"/>
    <x v="0"/>
    <s v="Único"/>
  </r>
  <r>
    <x v="0"/>
    <d v="2024-07-22T00:00:00"/>
    <x v="420"/>
    <d v="2024-07-20T00:00:00"/>
    <x v="580"/>
    <x v="1"/>
    <x v="2272"/>
    <m/>
    <n v="-6.7"/>
    <m/>
    <n v="6056.58"/>
    <x v="0"/>
    <s v="Único"/>
  </r>
  <r>
    <x v="0"/>
    <d v="2024-07-19T00:00:00"/>
    <x v="421"/>
    <d v="2024-07-19T00:00:00"/>
    <x v="581"/>
    <x v="1"/>
    <x v="2273"/>
    <m/>
    <n v="-10.1"/>
    <m/>
    <n v="6229.77"/>
    <x v="0"/>
    <s v="Único"/>
  </r>
  <r>
    <x v="1"/>
    <d v="2024-07-19T00:00:00"/>
    <x v="421"/>
    <d v="2024-07-19T00:00:00"/>
    <x v="581"/>
    <x v="4"/>
    <x v="2274"/>
    <m/>
    <n v="-36.299999999999997"/>
    <m/>
    <n v="1462.08"/>
    <x v="0"/>
    <s v="Único"/>
  </r>
  <r>
    <x v="0"/>
    <d v="2024-07-19T00:00:00"/>
    <x v="421"/>
    <d v="2024-07-19T00:00:00"/>
    <x v="581"/>
    <x v="3"/>
    <x v="2273"/>
    <m/>
    <n v="-28.2"/>
    <m/>
    <n v="6239.87"/>
    <x v="0"/>
    <s v="Único"/>
  </r>
  <r>
    <x v="0"/>
    <d v="2024-07-19T00:00:00"/>
    <x v="421"/>
    <d v="2024-07-19T00:00:00"/>
    <x v="581"/>
    <x v="1"/>
    <x v="2275"/>
    <m/>
    <n v="-7.07"/>
    <m/>
    <n v="6268.07"/>
    <x v="0"/>
    <s v="Único"/>
  </r>
  <r>
    <x v="0"/>
    <d v="2024-07-19T00:00:00"/>
    <x v="421"/>
    <d v="2024-07-19T00:00:00"/>
    <x v="581"/>
    <x v="1"/>
    <x v="2275"/>
    <m/>
    <n v="-4.5"/>
    <m/>
    <n v="6275.14"/>
    <x v="0"/>
    <s v="Único"/>
  </r>
  <r>
    <x v="0"/>
    <d v="2024-07-18T00:00:00"/>
    <x v="422"/>
    <d v="2024-07-18T00:00:00"/>
    <x v="582"/>
    <x v="1"/>
    <x v="2276"/>
    <m/>
    <n v="-7.1"/>
    <m/>
    <n v="6279.64"/>
    <x v="0"/>
    <s v="Único"/>
  </r>
  <r>
    <x v="2"/>
    <d v="2024-07-17T00:00:00"/>
    <x v="423"/>
    <d v="2024-07-17T00:00:00"/>
    <x v="583"/>
    <x v="7"/>
    <x v="2277"/>
    <m/>
    <n v="-21.88"/>
    <m/>
    <n v="8.52"/>
    <x v="0"/>
    <s v="Único"/>
  </r>
  <r>
    <x v="2"/>
    <d v="2024-07-17T00:00:00"/>
    <x v="423"/>
    <d v="2024-07-17T00:00:00"/>
    <x v="583"/>
    <x v="2"/>
    <x v="2278"/>
    <m/>
    <n v="-5.99"/>
    <m/>
    <n v="2.5299999999999998"/>
    <x v="0"/>
    <s v="Único"/>
  </r>
  <r>
    <x v="0"/>
    <d v="2024-07-17T00:00:00"/>
    <x v="423"/>
    <d v="2024-07-17T00:00:00"/>
    <x v="583"/>
    <x v="1"/>
    <x v="2279"/>
    <m/>
    <n v="-4.3"/>
    <m/>
    <n v="6286.74"/>
    <x v="0"/>
    <s v="Único"/>
  </r>
  <r>
    <x v="0"/>
    <d v="2024-07-17T00:00:00"/>
    <x v="423"/>
    <d v="2024-07-17T00:00:00"/>
    <x v="583"/>
    <x v="1"/>
    <x v="2280"/>
    <m/>
    <n v="10"/>
    <m/>
    <n v="6291.04"/>
    <x v="1"/>
    <s v="Único"/>
  </r>
  <r>
    <x v="2"/>
    <d v="2024-07-16T00:00:00"/>
    <x v="424"/>
    <d v="2024-07-16T00:00:00"/>
    <x v="584"/>
    <x v="1"/>
    <x v="2281"/>
    <m/>
    <n v="-19.8"/>
    <m/>
    <n v="30.4"/>
    <x v="0"/>
    <s v="Único"/>
  </r>
  <r>
    <x v="1"/>
    <d v="2024-07-16T00:00:00"/>
    <x v="424"/>
    <d v="2024-07-16T00:00:00"/>
    <x v="584"/>
    <x v="9"/>
    <x v="2282"/>
    <m/>
    <n v="-25.95"/>
    <m/>
    <n v="1524.49"/>
    <x v="0"/>
    <s v="Único"/>
  </r>
  <r>
    <x v="1"/>
    <d v="2024-07-16T00:00:00"/>
    <x v="424"/>
    <d v="2024-07-16T00:00:00"/>
    <x v="584"/>
    <x v="5"/>
    <x v="2283"/>
    <m/>
    <n v="-13.09"/>
    <m/>
    <n v="1511.4"/>
    <x v="0"/>
    <s v="Único"/>
  </r>
  <r>
    <x v="1"/>
    <d v="2024-07-16T00:00:00"/>
    <x v="424"/>
    <d v="2024-07-16T00:00:00"/>
    <x v="584"/>
    <x v="3"/>
    <x v="2284"/>
    <m/>
    <n v="-13.02"/>
    <m/>
    <n v="1498.38"/>
    <x v="0"/>
    <s v="Único"/>
  </r>
  <r>
    <x v="2"/>
    <d v="2024-07-15T00:00:00"/>
    <x v="425"/>
    <d v="2024-07-15T00:00:00"/>
    <x v="585"/>
    <x v="1"/>
    <x v="2285"/>
    <m/>
    <n v="-30.9"/>
    <m/>
    <n v="56.2"/>
    <x v="0"/>
    <s v="Único"/>
  </r>
  <r>
    <x v="0"/>
    <d v="2024-07-15T00:00:00"/>
    <x v="425"/>
    <d v="2024-07-15T00:00:00"/>
    <x v="585"/>
    <x v="1"/>
    <x v="2286"/>
    <m/>
    <n v="-18.75"/>
    <m/>
    <n v="6297.04"/>
    <x v="0"/>
    <s v="Único"/>
  </r>
  <r>
    <x v="0"/>
    <d v="2024-07-15T00:00:00"/>
    <x v="425"/>
    <d v="2024-07-15T00:00:00"/>
    <x v="585"/>
    <x v="1"/>
    <x v="2287"/>
    <m/>
    <n v="-8.1999999999999993"/>
    <m/>
    <n v="6281.04"/>
    <x v="0"/>
    <s v="Único"/>
  </r>
  <r>
    <x v="0"/>
    <d v="2024-07-15T00:00:00"/>
    <x v="425"/>
    <d v="2024-07-15T00:00:00"/>
    <x v="585"/>
    <x v="1"/>
    <x v="2288"/>
    <m/>
    <n v="-7.8"/>
    <m/>
    <n v="6289.24"/>
    <x v="0"/>
    <s v="Único"/>
  </r>
  <r>
    <x v="1"/>
    <d v="2024-07-15T00:00:00"/>
    <x v="425"/>
    <d v="2024-07-15T00:00:00"/>
    <x v="585"/>
    <x v="2"/>
    <x v="2289"/>
    <m/>
    <n v="6"/>
    <m/>
    <n v="1550.44"/>
    <x v="1"/>
    <s v="Único"/>
  </r>
  <r>
    <x v="2"/>
    <d v="2024-07-15T00:00:00"/>
    <x v="425"/>
    <d v="2024-07-15T00:00:00"/>
    <x v="585"/>
    <x v="2"/>
    <x v="2290"/>
    <m/>
    <n v="-6"/>
    <m/>
    <n v="50.2"/>
    <x v="0"/>
    <s v="Único"/>
  </r>
  <r>
    <x v="2"/>
    <d v="2024-07-15T00:00:00"/>
    <x v="425"/>
    <d v="2024-07-14T00:00:00"/>
    <x v="586"/>
    <x v="1"/>
    <x v="2291"/>
    <m/>
    <n v="-21.77"/>
    <m/>
    <n v="87.1"/>
    <x v="0"/>
    <s v="Único"/>
  </r>
  <r>
    <x v="2"/>
    <d v="2024-07-15T00:00:00"/>
    <x v="425"/>
    <d v="2024-07-14T00:00:00"/>
    <x v="586"/>
    <x v="1"/>
    <x v="2292"/>
    <m/>
    <n v="-13.8"/>
    <m/>
    <n v="108.87"/>
    <x v="0"/>
    <s v="Único"/>
  </r>
  <r>
    <x v="2"/>
    <d v="2024-07-15T00:00:00"/>
    <x v="425"/>
    <d v="2024-07-14T00:00:00"/>
    <x v="586"/>
    <x v="5"/>
    <x v="2293"/>
    <m/>
    <n v="-1.5"/>
    <m/>
    <n v="133.66999999999999"/>
    <x v="0"/>
    <s v="Único"/>
  </r>
  <r>
    <x v="2"/>
    <d v="2024-07-15T00:00:00"/>
    <x v="425"/>
    <d v="2024-07-14T00:00:00"/>
    <x v="586"/>
    <x v="5"/>
    <x v="2294"/>
    <m/>
    <n v="-3"/>
    <m/>
    <n v="130.66999999999999"/>
    <x v="0"/>
    <s v="Único"/>
  </r>
  <r>
    <x v="2"/>
    <d v="2024-07-15T00:00:00"/>
    <x v="425"/>
    <d v="2024-07-14T00:00:00"/>
    <x v="586"/>
    <x v="2"/>
    <x v="2295"/>
    <m/>
    <n v="-8"/>
    <m/>
    <n v="122.67"/>
    <x v="0"/>
    <s v="Único"/>
  </r>
  <r>
    <x v="2"/>
    <d v="2024-07-15T00:00:00"/>
    <x v="425"/>
    <d v="2024-07-13T00:00:00"/>
    <x v="587"/>
    <x v="1"/>
    <x v="2296"/>
    <m/>
    <n v="-39.08"/>
    <m/>
    <n v="135.16999999999999"/>
    <x v="0"/>
    <s v="Único"/>
  </r>
  <r>
    <x v="1"/>
    <d v="2024-07-15T00:00:00"/>
    <x v="425"/>
    <d v="2024-07-13T00:00:00"/>
    <x v="587"/>
    <x v="3"/>
    <x v="2297"/>
    <m/>
    <n v="-21.37"/>
    <m/>
    <n v="1611.15"/>
    <x v="0"/>
    <s v="Único"/>
  </r>
  <r>
    <x v="1"/>
    <d v="2024-07-15T00:00:00"/>
    <x v="425"/>
    <d v="2024-07-13T00:00:00"/>
    <x v="587"/>
    <x v="3"/>
    <x v="2298"/>
    <m/>
    <n v="-2.6"/>
    <m/>
    <n v="1528.05"/>
    <x v="0"/>
    <s v="Único"/>
  </r>
  <r>
    <x v="1"/>
    <d v="2024-07-15T00:00:00"/>
    <x v="425"/>
    <d v="2024-07-13T00:00:00"/>
    <x v="587"/>
    <x v="3"/>
    <x v="2299"/>
    <m/>
    <n v="-80.5"/>
    <m/>
    <n v="1530.65"/>
    <x v="0"/>
    <s v="Único"/>
  </r>
  <r>
    <x v="1"/>
    <d v="2024-07-15T00:00:00"/>
    <x v="425"/>
    <d v="2024-07-13T00:00:00"/>
    <x v="587"/>
    <x v="1"/>
    <x v="1494"/>
    <m/>
    <n v="16.39"/>
    <m/>
    <n v="1544.44"/>
    <x v="1"/>
    <s v="Único"/>
  </r>
  <r>
    <x v="2"/>
    <d v="2024-12-07T00:00:00"/>
    <x v="426"/>
    <d v="2024-12-07T00:00:00"/>
    <x v="588"/>
    <x v="1"/>
    <x v="2300"/>
    <m/>
    <n v="-22"/>
    <m/>
    <n v="187.78"/>
    <x v="0"/>
    <s v="Único"/>
  </r>
  <r>
    <x v="2"/>
    <d v="2024-12-07T00:00:00"/>
    <x v="426"/>
    <d v="2024-12-07T00:00:00"/>
    <x v="588"/>
    <x v="1"/>
    <x v="2301"/>
    <m/>
    <n v="-13.53"/>
    <m/>
    <n v="174.25"/>
    <x v="0"/>
    <s v="Único"/>
  </r>
  <r>
    <x v="0"/>
    <d v="2024-12-07T00:00:00"/>
    <x v="426"/>
    <d v="2024-12-07T00:00:00"/>
    <x v="588"/>
    <x v="12"/>
    <x v="1483"/>
    <m/>
    <n v="1838.3"/>
    <m/>
    <n v="6315.79"/>
    <x v="1"/>
    <s v="Único"/>
  </r>
  <r>
    <x v="0"/>
    <d v="2024-11-07T00:00:00"/>
    <x v="427"/>
    <d v="2024-11-07T00:00:00"/>
    <x v="589"/>
    <x v="1"/>
    <x v="2302"/>
    <m/>
    <n v="-10.82"/>
    <m/>
    <n v="4477.49"/>
    <x v="0"/>
    <s v="Único"/>
  </r>
  <r>
    <x v="1"/>
    <d v="2024-11-07T00:00:00"/>
    <x v="427"/>
    <d v="2024-11-07T00:00:00"/>
    <x v="589"/>
    <x v="9"/>
    <x v="2303"/>
    <m/>
    <n v="-12.99"/>
    <m/>
    <n v="1632.52"/>
    <x v="0"/>
    <s v="Único"/>
  </r>
  <r>
    <x v="1"/>
    <d v="2024-10-07T00:00:00"/>
    <x v="428"/>
    <d v="2024-10-07T00:00:00"/>
    <x v="590"/>
    <x v="25"/>
    <x v="2304"/>
    <m/>
    <n v="-773.49"/>
    <m/>
    <n v="1645.51"/>
    <x v="0"/>
    <s v="Único"/>
  </r>
  <r>
    <x v="2"/>
    <d v="2024-10-07T00:00:00"/>
    <x v="428"/>
    <d v="2024-10-07T00:00:00"/>
    <x v="590"/>
    <x v="7"/>
    <x v="2305"/>
    <m/>
    <n v="-21.07"/>
    <m/>
    <n v="209.78"/>
    <x v="0"/>
    <s v="Único"/>
  </r>
  <r>
    <x v="0"/>
    <d v="2024-10-07T00:00:00"/>
    <x v="428"/>
    <d v="2024-10-07T00:00:00"/>
    <x v="590"/>
    <x v="1"/>
    <x v="2306"/>
    <m/>
    <n v="-6.71"/>
    <m/>
    <n v="4488.3100000000004"/>
    <x v="0"/>
    <s v="Único"/>
  </r>
  <r>
    <x v="1"/>
    <d v="2024-09-07T00:00:00"/>
    <x v="429"/>
    <d v="2024-09-07T00:00:00"/>
    <x v="591"/>
    <x v="5"/>
    <x v="2307"/>
    <m/>
    <n v="-21.8"/>
    <m/>
    <n v="2440.8000000000002"/>
    <x v="0"/>
    <s v="Único"/>
  </r>
  <r>
    <x v="1"/>
    <d v="2024-09-07T00:00:00"/>
    <x v="429"/>
    <d v="2024-09-07T00:00:00"/>
    <x v="591"/>
    <x v="5"/>
    <x v="2308"/>
    <m/>
    <n v="21.8"/>
    <m/>
    <n v="2419"/>
    <x v="1"/>
    <s v="Único"/>
  </r>
  <r>
    <x v="1"/>
    <d v="2024-09-07T00:00:00"/>
    <x v="429"/>
    <d v="2024-09-07T00:00:00"/>
    <x v="591"/>
    <x v="5"/>
    <x v="2307"/>
    <m/>
    <n v="-21.8"/>
    <m/>
    <n v="2419"/>
    <x v="0"/>
    <s v="Único"/>
  </r>
  <r>
    <x v="1"/>
    <d v="2024-09-07T00:00:00"/>
    <x v="429"/>
    <d v="2024-09-07T00:00:00"/>
    <x v="591"/>
    <x v="5"/>
    <x v="2307"/>
    <m/>
    <n v="-21.8"/>
    <m/>
    <n v="2397.1999999999998"/>
    <x v="0"/>
    <s v="Único"/>
  </r>
  <r>
    <x v="0"/>
    <d v="2024-08-07T00:00:00"/>
    <x v="430"/>
    <d v="2024-08-07T00:00:00"/>
    <x v="592"/>
    <x v="18"/>
    <x v="2309"/>
    <m/>
    <n v="-5"/>
    <m/>
    <n v="4495.0200000000004"/>
    <x v="0"/>
    <s v="Único"/>
  </r>
  <r>
    <x v="2"/>
    <d v="2024-08-07T00:00:00"/>
    <x v="430"/>
    <d v="2024-08-07T00:00:00"/>
    <x v="592"/>
    <x v="1"/>
    <x v="2310"/>
    <m/>
    <n v="-6.1"/>
    <m/>
    <n v="230.85"/>
    <x v="0"/>
    <s v="Único"/>
  </r>
  <r>
    <x v="2"/>
    <d v="2024-08-07T00:00:00"/>
    <x v="430"/>
    <d v="2024-07-07T00:00:00"/>
    <x v="593"/>
    <x v="1"/>
    <x v="2311"/>
    <m/>
    <n v="-29.2"/>
    <m/>
    <n v="255.7"/>
    <x v="0"/>
    <s v="Único"/>
  </r>
  <r>
    <x v="2"/>
    <d v="2024-08-07T00:00:00"/>
    <x v="430"/>
    <d v="2024-07-07T00:00:00"/>
    <x v="593"/>
    <x v="1"/>
    <x v="2312"/>
    <m/>
    <n v="-16.850000000000001"/>
    <m/>
    <n v="236.95"/>
    <x v="0"/>
    <s v="Único"/>
  </r>
  <r>
    <x v="1"/>
    <d v="2024-08-07T00:00:00"/>
    <x v="430"/>
    <d v="2024-07-07T00:00:00"/>
    <x v="593"/>
    <x v="3"/>
    <x v="2313"/>
    <m/>
    <n v="-2.4"/>
    <m/>
    <n v="2462.6"/>
    <x v="0"/>
    <s v="Único"/>
  </r>
  <r>
    <x v="2"/>
    <d v="2024-08-07T00:00:00"/>
    <x v="430"/>
    <d v="2024-07-07T00:00:00"/>
    <x v="593"/>
    <x v="1"/>
    <x v="2314"/>
    <m/>
    <n v="-1.9"/>
    <m/>
    <n v="253.8"/>
    <x v="0"/>
    <s v="Único"/>
  </r>
  <r>
    <x v="2"/>
    <d v="2024-08-07T00:00:00"/>
    <x v="430"/>
    <d v="2024-06-07T00:00:00"/>
    <x v="594"/>
    <x v="1"/>
    <x v="2315"/>
    <m/>
    <n v="-37"/>
    <m/>
    <n v="318.5"/>
    <x v="0"/>
    <s v="Único"/>
  </r>
  <r>
    <x v="2"/>
    <d v="2024-08-07T00:00:00"/>
    <x v="430"/>
    <d v="2024-06-07T00:00:00"/>
    <x v="594"/>
    <x v="1"/>
    <x v="2316"/>
    <m/>
    <n v="-19.600000000000001"/>
    <m/>
    <n v="284.89999999999998"/>
    <x v="0"/>
    <s v="Único"/>
  </r>
  <r>
    <x v="1"/>
    <d v="2024-08-07T00:00:00"/>
    <x v="430"/>
    <d v="2024-06-07T00:00:00"/>
    <x v="594"/>
    <x v="3"/>
    <x v="2317"/>
    <m/>
    <n v="-18.64"/>
    <m/>
    <n v="2465"/>
    <x v="0"/>
    <s v="Único"/>
  </r>
  <r>
    <x v="2"/>
    <d v="2024-08-07T00:00:00"/>
    <x v="430"/>
    <d v="2024-06-07T00:00:00"/>
    <x v="594"/>
    <x v="2"/>
    <x v="2318"/>
    <m/>
    <n v="-8.15"/>
    <m/>
    <n v="355.5"/>
    <x v="0"/>
    <s v="Único"/>
  </r>
  <r>
    <x v="2"/>
    <d v="2024-08-07T00:00:00"/>
    <x v="430"/>
    <d v="2024-06-07T00:00:00"/>
    <x v="594"/>
    <x v="7"/>
    <x v="2319"/>
    <m/>
    <n v="-14"/>
    <m/>
    <n v="304.5"/>
    <x v="0"/>
    <s v="Único"/>
  </r>
  <r>
    <x v="1"/>
    <d v="2024-08-07T00:00:00"/>
    <x v="430"/>
    <d v="2024-06-07T00:00:00"/>
    <x v="594"/>
    <x v="3"/>
    <x v="2320"/>
    <m/>
    <n v="-116.15"/>
    <m/>
    <n v="2483.64"/>
    <x v="0"/>
    <s v="Único"/>
  </r>
  <r>
    <x v="2"/>
    <d v="2024-05-07T00:00:00"/>
    <x v="431"/>
    <d v="2024-05-07T00:00:00"/>
    <x v="595"/>
    <x v="1"/>
    <x v="2321"/>
    <m/>
    <n v="-12.95"/>
    <m/>
    <n v="372.55"/>
    <x v="0"/>
    <s v="Único"/>
  </r>
  <r>
    <x v="2"/>
    <d v="2024-05-07T00:00:00"/>
    <x v="431"/>
    <d v="2024-05-07T00:00:00"/>
    <x v="595"/>
    <x v="1"/>
    <x v="2322"/>
    <m/>
    <n v="-8.9"/>
    <m/>
    <n v="363.65"/>
    <x v="0"/>
    <s v="Único"/>
  </r>
  <r>
    <x v="1"/>
    <d v="2024-05-07T00:00:00"/>
    <x v="431"/>
    <d v="2024-05-07T00:00:00"/>
    <x v="595"/>
    <x v="3"/>
    <x v="2323"/>
    <m/>
    <n v="-5.8"/>
    <m/>
    <n v="2599.79"/>
    <x v="0"/>
    <s v="Único"/>
  </r>
  <r>
    <x v="0"/>
    <d v="2024-04-07T00:00:00"/>
    <x v="432"/>
    <d v="2024-04-07T00:00:00"/>
    <x v="596"/>
    <x v="1"/>
    <x v="2324"/>
    <m/>
    <n v="-7.96"/>
    <m/>
    <n v="4457.6400000000003"/>
    <x v="0"/>
    <s v="Único"/>
  </r>
  <r>
    <x v="0"/>
    <d v="2024-04-07T00:00:00"/>
    <x v="432"/>
    <d v="2024-04-07T00:00:00"/>
    <x v="596"/>
    <x v="2"/>
    <x v="975"/>
    <m/>
    <n v="42.38"/>
    <m/>
    <n v="4500.0200000000004"/>
    <x v="1"/>
    <s v="Único"/>
  </r>
  <r>
    <x v="2"/>
    <d v="2024-04-07T00:00:00"/>
    <x v="432"/>
    <d v="2024-04-07T00:00:00"/>
    <x v="596"/>
    <x v="2"/>
    <x v="2325"/>
    <m/>
    <n v="-10.71"/>
    <m/>
    <n v="498.68"/>
    <x v="0"/>
    <s v="Único"/>
  </r>
  <r>
    <x v="2"/>
    <d v="2024-04-07T00:00:00"/>
    <x v="432"/>
    <d v="2024-04-07T00:00:00"/>
    <x v="596"/>
    <x v="2"/>
    <x v="2326"/>
    <m/>
    <n v="-60.52"/>
    <m/>
    <n v="438.04"/>
    <x v="0"/>
    <s v="Único"/>
  </r>
  <r>
    <x v="2"/>
    <d v="2024-04-07T00:00:00"/>
    <x v="432"/>
    <d v="2024-04-07T00:00:00"/>
    <x v="596"/>
    <x v="2"/>
    <x v="2325"/>
    <m/>
    <n v="-37.549999999999997"/>
    <m/>
    <n v="400.49"/>
    <x v="0"/>
    <s v="Único"/>
  </r>
  <r>
    <x v="2"/>
    <d v="2024-04-07T00:00:00"/>
    <x v="432"/>
    <d v="2024-04-07T00:00:00"/>
    <x v="596"/>
    <x v="7"/>
    <x v="2327"/>
    <m/>
    <n v="-14.99"/>
    <m/>
    <n v="385.5"/>
    <x v="0"/>
    <s v="Único"/>
  </r>
  <r>
    <x v="2"/>
    <d v="2024-04-07T00:00:00"/>
    <x v="432"/>
    <d v="2024-04-07T00:00:00"/>
    <x v="596"/>
    <x v="1"/>
    <x v="2325"/>
    <m/>
    <n v="-6.15"/>
    <m/>
    <n v="509.39"/>
    <x v="0"/>
    <s v="Único"/>
  </r>
  <r>
    <x v="2"/>
    <d v="2024-04-07T00:00:00"/>
    <x v="432"/>
    <d v="2024-04-07T00:00:00"/>
    <x v="596"/>
    <x v="1"/>
    <x v="2325"/>
    <m/>
    <n v="-0.12"/>
    <m/>
    <n v="498.56"/>
    <x v="0"/>
    <s v="Único"/>
  </r>
  <r>
    <x v="0"/>
    <d v="2024-03-07T00:00:00"/>
    <x v="433"/>
    <d v="2024-03-07T00:00:00"/>
    <x v="597"/>
    <x v="1"/>
    <x v="2328"/>
    <m/>
    <n v="-7.45"/>
    <m/>
    <n v="4472.8"/>
    <x v="0"/>
    <s v="Único"/>
  </r>
  <r>
    <x v="0"/>
    <d v="2024-03-07T00:00:00"/>
    <x v="433"/>
    <d v="2024-03-07T00:00:00"/>
    <x v="597"/>
    <x v="1"/>
    <x v="2329"/>
    <m/>
    <n v="-7.2"/>
    <m/>
    <n v="4465.6000000000004"/>
    <x v="0"/>
    <s v="Único"/>
  </r>
  <r>
    <x v="1"/>
    <d v="2024-03-07T00:00:00"/>
    <x v="433"/>
    <d v="2024-03-07T00:00:00"/>
    <x v="597"/>
    <x v="19"/>
    <x v="2330"/>
    <m/>
    <n v="1800"/>
    <m/>
    <n v="2605.59"/>
    <x v="1"/>
    <s v="Único"/>
  </r>
  <r>
    <x v="2"/>
    <d v="2024-03-07T00:00:00"/>
    <x v="433"/>
    <d v="2024-03-07T00:00:00"/>
    <x v="597"/>
    <x v="19"/>
    <x v="2331"/>
    <m/>
    <n v="-1800"/>
    <m/>
    <n v="515.54"/>
    <x v="0"/>
    <s v="Único"/>
  </r>
  <r>
    <x v="1"/>
    <d v="2024-02-07T00:00:00"/>
    <x v="434"/>
    <d v="2024-02-07T00:00:00"/>
    <x v="598"/>
    <x v="1"/>
    <x v="2332"/>
    <m/>
    <n v="-11.55"/>
    <m/>
    <n v="814.38"/>
    <x v="0"/>
    <s v="Único"/>
  </r>
  <r>
    <x v="1"/>
    <d v="2024-02-07T00:00:00"/>
    <x v="434"/>
    <d v="2024-02-07T00:00:00"/>
    <x v="598"/>
    <x v="1"/>
    <x v="2333"/>
    <m/>
    <n v="-8.7899999999999991"/>
    <m/>
    <n v="805.59"/>
    <x v="0"/>
    <s v="Único"/>
  </r>
  <r>
    <x v="0"/>
    <d v="2024-02-07T00:00:00"/>
    <x v="434"/>
    <d v="2024-02-07T00:00:00"/>
    <x v="598"/>
    <x v="22"/>
    <x v="2334"/>
    <m/>
    <n v="65.45"/>
    <m/>
    <n v="4480.25"/>
    <x v="1"/>
    <s v="Único"/>
  </r>
  <r>
    <x v="0"/>
    <d v="2024-02-07T00:00:00"/>
    <x v="434"/>
    <d v="2024-02-07T00:00:00"/>
    <x v="598"/>
    <x v="22"/>
    <x v="2335"/>
    <m/>
    <n v="65.45"/>
    <m/>
    <n v="4414.8"/>
    <x v="1"/>
    <s v="Único"/>
  </r>
  <r>
    <x v="1"/>
    <d v="2024-02-07T00:00:00"/>
    <x v="434"/>
    <d v="2024-02-07T00:00:00"/>
    <x v="598"/>
    <x v="15"/>
    <x v="1937"/>
    <m/>
    <n v="200"/>
    <m/>
    <n v="825.93"/>
    <x v="1"/>
    <s v="Único"/>
  </r>
  <r>
    <x v="2"/>
    <d v="2024-02-07T00:00:00"/>
    <x v="434"/>
    <d v="2024-02-07T00:00:00"/>
    <x v="598"/>
    <x v="6"/>
    <x v="2336"/>
    <m/>
    <n v="-39.99"/>
    <m/>
    <n v="2315.54"/>
    <x v="0"/>
    <s v="Único"/>
  </r>
  <r>
    <x v="2"/>
    <d v="2024-02-07T00:00:00"/>
    <x v="434"/>
    <d v="2024-02-07T00:00:00"/>
    <x v="598"/>
    <x v="1"/>
    <x v="2336"/>
    <m/>
    <n v="-6.5"/>
    <m/>
    <n v="2355.5300000000002"/>
    <x v="0"/>
    <s v="Único"/>
  </r>
  <r>
    <x v="0"/>
    <d v="2024-01-07T00:00:00"/>
    <x v="435"/>
    <d v="2024-01-07T00:00:00"/>
    <x v="599"/>
    <x v="12"/>
    <x v="1483"/>
    <m/>
    <n v="1671.15"/>
    <m/>
    <n v="5993.32"/>
    <x v="1"/>
    <s v="Único"/>
  </r>
  <r>
    <x v="0"/>
    <d v="2024-01-07T00:00:00"/>
    <x v="435"/>
    <d v="2024-01-07T00:00:00"/>
    <x v="599"/>
    <x v="11"/>
    <x v="2337"/>
    <m/>
    <n v="-918"/>
    <m/>
    <n v="5075.32"/>
    <x v="0"/>
    <s v="Único"/>
  </r>
  <r>
    <x v="0"/>
    <d v="2024-01-07T00:00:00"/>
    <x v="435"/>
    <d v="2024-01-07T00:00:00"/>
    <x v="599"/>
    <x v="19"/>
    <x v="2338"/>
    <m/>
    <n v="-320"/>
    <m/>
    <n v="4481.32"/>
    <x v="0"/>
    <s v="Único"/>
  </r>
  <r>
    <x v="0"/>
    <d v="2024-01-07T00:00:00"/>
    <x v="435"/>
    <d v="2024-01-07T00:00:00"/>
    <x v="599"/>
    <x v="24"/>
    <x v="2339"/>
    <m/>
    <n v="-56.66"/>
    <m/>
    <n v="4424.66"/>
    <x v="0"/>
    <s v="Único"/>
  </r>
  <r>
    <x v="0"/>
    <d v="2024-01-07T00:00:00"/>
    <x v="435"/>
    <d v="2024-01-07T00:00:00"/>
    <x v="599"/>
    <x v="24"/>
    <x v="2340"/>
    <m/>
    <n v="-68.319999999999993"/>
    <m/>
    <n v="4356.34"/>
    <x v="0"/>
    <s v="Único"/>
  </r>
  <r>
    <x v="0"/>
    <d v="2024-01-07T00:00:00"/>
    <x v="435"/>
    <d v="2024-01-07T00:00:00"/>
    <x v="599"/>
    <x v="3"/>
    <x v="2341"/>
    <m/>
    <n v="-6.99"/>
    <m/>
    <n v="4349.3500000000004"/>
    <x v="0"/>
    <s v="Único"/>
  </r>
  <r>
    <x v="1"/>
    <d v="2024-01-07T00:00:00"/>
    <x v="435"/>
    <d v="2024-01-07T00:00:00"/>
    <x v="599"/>
    <x v="14"/>
    <x v="2342"/>
    <m/>
    <n v="-94.74"/>
    <m/>
    <n v="637.28"/>
    <x v="0"/>
    <s v="Único"/>
  </r>
  <r>
    <x v="1"/>
    <d v="2024-01-07T00:00:00"/>
    <x v="435"/>
    <d v="2024-01-07T00:00:00"/>
    <x v="599"/>
    <x v="14"/>
    <x v="2343"/>
    <m/>
    <n v="-8"/>
    <m/>
    <n v="629.28"/>
    <x v="0"/>
    <s v="Único"/>
  </r>
  <r>
    <x v="1"/>
    <d v="2024-01-07T00:00:00"/>
    <x v="435"/>
    <d v="2024-01-07T00:00:00"/>
    <x v="599"/>
    <x v="3"/>
    <x v="2344"/>
    <m/>
    <n v="-3.35"/>
    <m/>
    <n v="625.92999999999995"/>
    <x v="0"/>
    <s v="Único"/>
  </r>
  <r>
    <x v="2"/>
    <d v="2024-01-07T00:00:00"/>
    <x v="435"/>
    <d v="2024-01-07T00:00:00"/>
    <x v="599"/>
    <x v="19"/>
    <x v="2345"/>
    <m/>
    <n v="320"/>
    <m/>
    <n v="2367.23"/>
    <x v="1"/>
    <s v="Único"/>
  </r>
  <r>
    <x v="2"/>
    <d v="2024-01-07T00:00:00"/>
    <x v="435"/>
    <d v="2024-01-07T00:00:00"/>
    <x v="599"/>
    <x v="21"/>
    <x v="2346"/>
    <m/>
    <n v="-5.2"/>
    <m/>
    <n v="2362.0300000000002"/>
    <x v="0"/>
    <s v="Único"/>
  </r>
  <r>
    <x v="2"/>
    <d v="2024-01-07T00:00:00"/>
    <x v="435"/>
    <d v="2024-01-07T00:00:00"/>
    <x v="599"/>
    <x v="12"/>
    <x v="2347"/>
    <m/>
    <n v="1742.07"/>
    <m/>
    <n v="2100.6799999999998"/>
    <x v="1"/>
    <s v="Único"/>
  </r>
  <r>
    <x v="0"/>
    <d v="2024-01-07T00:00:00"/>
    <x v="435"/>
    <d v="2024-06-30T00:00:00"/>
    <x v="600"/>
    <x v="1"/>
    <x v="2348"/>
    <m/>
    <n v="-50"/>
    <m/>
    <n v="4801.32"/>
    <x v="0"/>
    <s v="Único"/>
  </r>
  <r>
    <x v="0"/>
    <d v="2024-01-07T00:00:00"/>
    <x v="435"/>
    <d v="2024-06-30T00:00:00"/>
    <x v="600"/>
    <x v="22"/>
    <x v="2349"/>
    <m/>
    <n v="-99.95"/>
    <m/>
    <n v="4975.37"/>
    <x v="0"/>
    <s v="Único"/>
  </r>
  <r>
    <x v="0"/>
    <d v="2024-01-07T00:00:00"/>
    <x v="435"/>
    <d v="2024-06-30T00:00:00"/>
    <x v="600"/>
    <x v="22"/>
    <x v="2349"/>
    <m/>
    <n v="-38.1"/>
    <m/>
    <n v="4937.2700000000004"/>
    <x v="0"/>
    <s v="Único"/>
  </r>
  <r>
    <x v="0"/>
    <d v="2024-01-07T00:00:00"/>
    <x v="435"/>
    <d v="2024-06-30T00:00:00"/>
    <x v="600"/>
    <x v="22"/>
    <x v="2349"/>
    <m/>
    <n v="-1.25"/>
    <m/>
    <n v="4936.0200000000004"/>
    <x v="0"/>
    <s v="Único"/>
  </r>
  <r>
    <x v="0"/>
    <d v="2024-01-07T00:00:00"/>
    <x v="435"/>
    <d v="2024-06-30T00:00:00"/>
    <x v="600"/>
    <x v="22"/>
    <x v="2349"/>
    <m/>
    <n v="-84.7"/>
    <m/>
    <n v="4851.32"/>
    <x v="0"/>
    <s v="Único"/>
  </r>
  <r>
    <x v="1"/>
    <d v="2024-01-07T00:00:00"/>
    <x v="435"/>
    <d v="2024-06-30T00:00:00"/>
    <x v="600"/>
    <x v="5"/>
    <x v="2350"/>
    <m/>
    <n v="-21.8"/>
    <m/>
    <n v="732.02"/>
    <x v="0"/>
    <s v="Único"/>
  </r>
  <r>
    <x v="2"/>
    <d v="2024-01-07T00:00:00"/>
    <x v="435"/>
    <d v="2024-06-30T00:00:00"/>
    <x v="600"/>
    <x v="2"/>
    <x v="2351"/>
    <m/>
    <n v="-5.25"/>
    <m/>
    <n v="2047.23"/>
    <x v="0"/>
    <s v="Único"/>
  </r>
  <r>
    <x v="2"/>
    <d v="2024-01-07T00:00:00"/>
    <x v="435"/>
    <d v="2024-06-30T00:00:00"/>
    <x v="600"/>
    <x v="1"/>
    <x v="2352"/>
    <m/>
    <n v="-1.5"/>
    <m/>
    <n v="2052.48"/>
    <x v="0"/>
    <s v="Único"/>
  </r>
  <r>
    <x v="2"/>
    <d v="2024-01-07T00:00:00"/>
    <x v="435"/>
    <d v="2024-06-29T00:00:00"/>
    <x v="601"/>
    <x v="1"/>
    <x v="2353"/>
    <m/>
    <n v="-29.1"/>
    <m/>
    <n v="2071.58"/>
    <x v="0"/>
    <s v="Único"/>
  </r>
  <r>
    <x v="2"/>
    <d v="2024-01-07T00:00:00"/>
    <x v="435"/>
    <d v="2024-06-29T00:00:00"/>
    <x v="601"/>
    <x v="1"/>
    <x v="2354"/>
    <m/>
    <n v="-10"/>
    <m/>
    <n v="2061.58"/>
    <x v="0"/>
    <s v="Único"/>
  </r>
  <r>
    <x v="2"/>
    <d v="2024-01-07T00:00:00"/>
    <x v="435"/>
    <d v="2024-06-29T00:00:00"/>
    <x v="601"/>
    <x v="1"/>
    <x v="2355"/>
    <m/>
    <n v="-7.6"/>
    <m/>
    <n v="2053.98"/>
    <x v="0"/>
    <s v="Único"/>
  </r>
  <r>
    <x v="1"/>
    <d v="2024-01-07T00:00:00"/>
    <x v="435"/>
    <d v="2024-06-29T00:00:00"/>
    <x v="601"/>
    <x v="3"/>
    <x v="2356"/>
    <m/>
    <n v="-34.64"/>
    <m/>
    <n v="753.82"/>
    <x v="0"/>
    <s v="Único"/>
  </r>
  <r>
    <x v="1"/>
    <d v="2024-01-07T00:00:00"/>
    <x v="435"/>
    <d v="2024-06-29T00:00:00"/>
    <x v="601"/>
    <x v="3"/>
    <x v="2357"/>
    <m/>
    <n v="-120.71"/>
    <m/>
    <n v="788.46"/>
    <x v="0"/>
    <s v="Único"/>
  </r>
  <r>
    <x v="1"/>
    <d v="2024-06-28T00:00:00"/>
    <x v="436"/>
    <d v="2024-06-28T00:00:00"/>
    <x v="602"/>
    <x v="3"/>
    <x v="2358"/>
    <m/>
    <n v="-39.67"/>
    <m/>
    <n v="909.17"/>
    <x v="0"/>
    <s v="Único"/>
  </r>
  <r>
    <x v="0"/>
    <d v="2024-06-27T00:00:00"/>
    <x v="437"/>
    <d v="2024-06-27T00:00:00"/>
    <x v="603"/>
    <x v="2"/>
    <x v="2359"/>
    <m/>
    <n v="-29"/>
    <m/>
    <n v="4323.93"/>
    <x v="0"/>
    <s v="Único"/>
  </r>
  <r>
    <x v="0"/>
    <d v="2024-06-27T00:00:00"/>
    <x v="437"/>
    <d v="2024-06-27T00:00:00"/>
    <x v="603"/>
    <x v="2"/>
    <x v="2360"/>
    <m/>
    <n v="-1.76"/>
    <m/>
    <n v="4322.17"/>
    <x v="0"/>
    <s v="Único"/>
  </r>
  <r>
    <x v="0"/>
    <d v="2024-06-26T00:00:00"/>
    <x v="438"/>
    <d v="2024-06-26T00:00:00"/>
    <x v="604"/>
    <x v="2"/>
    <x v="2361"/>
    <m/>
    <n v="-2.73"/>
    <m/>
    <n v="4352.93"/>
    <x v="0"/>
    <s v="Único"/>
  </r>
  <r>
    <x v="2"/>
    <d v="2024-06-26T00:00:00"/>
    <x v="438"/>
    <d v="2024-06-26T00:00:00"/>
    <x v="604"/>
    <x v="21"/>
    <x v="2362"/>
    <m/>
    <n v="-4.9000000000000004"/>
    <m/>
    <n v="358.61"/>
    <x v="0"/>
    <s v="Único"/>
  </r>
  <r>
    <x v="1"/>
    <d v="2024-06-25T00:00:00"/>
    <x v="439"/>
    <d v="2024-06-25T00:00:00"/>
    <x v="605"/>
    <x v="21"/>
    <x v="2363"/>
    <m/>
    <n v="500"/>
    <m/>
    <n v="1448.84"/>
    <x v="1"/>
    <s v="Único"/>
  </r>
  <r>
    <x v="1"/>
    <d v="2024-06-25T00:00:00"/>
    <x v="439"/>
    <d v="2024-06-25T00:00:00"/>
    <x v="605"/>
    <x v="15"/>
    <x v="2364"/>
    <m/>
    <n v="200"/>
    <m/>
    <n v="949.43"/>
    <x v="1"/>
    <s v="Único"/>
  </r>
  <r>
    <x v="1"/>
    <d v="2024-06-25T00:00:00"/>
    <x v="439"/>
    <d v="2024-06-25T00:00:00"/>
    <x v="605"/>
    <x v="21"/>
    <x v="2201"/>
    <m/>
    <n v="-500"/>
    <m/>
    <n v="948.84"/>
    <x v="0"/>
    <s v="Único"/>
  </r>
  <r>
    <x v="2"/>
    <d v="2024-06-25T00:00:00"/>
    <x v="439"/>
    <d v="2024-06-25T00:00:00"/>
    <x v="605"/>
    <x v="21"/>
    <x v="2200"/>
    <m/>
    <n v="500"/>
    <m/>
    <n v="511.23"/>
    <x v="1"/>
    <s v="Único"/>
  </r>
  <r>
    <x v="2"/>
    <d v="2024-06-25T00:00:00"/>
    <x v="439"/>
    <d v="2024-06-25T00:00:00"/>
    <x v="605"/>
    <x v="21"/>
    <x v="2365"/>
    <m/>
    <n v="-117.32"/>
    <m/>
    <n v="393.91"/>
    <x v="0"/>
    <s v="Único"/>
  </r>
  <r>
    <x v="2"/>
    <d v="2024-06-25T00:00:00"/>
    <x v="439"/>
    <d v="2024-06-25T00:00:00"/>
    <x v="605"/>
    <x v="21"/>
    <x v="2366"/>
    <m/>
    <n v="-30.4"/>
    <m/>
    <n v="363.51"/>
    <x v="0"/>
    <s v="Único"/>
  </r>
  <r>
    <x v="2"/>
    <d v="2024-06-25T00:00:00"/>
    <x v="439"/>
    <d v="2024-06-25T00:00:00"/>
    <x v="605"/>
    <x v="21"/>
    <x v="2367"/>
    <m/>
    <n v="-12.2"/>
    <m/>
    <n v="11.23"/>
    <x v="0"/>
    <s v="Único"/>
  </r>
  <r>
    <x v="0"/>
    <d v="2024-06-25T00:00:00"/>
    <x v="439"/>
    <d v="2024-06-25T00:00:00"/>
    <x v="605"/>
    <x v="21"/>
    <x v="2368"/>
    <m/>
    <n v="-500"/>
    <m/>
    <n v="4355.66"/>
    <x v="0"/>
    <s v="Único"/>
  </r>
  <r>
    <x v="2"/>
    <d v="2024-06-24T00:00:00"/>
    <x v="440"/>
    <d v="2024-06-24T00:00:00"/>
    <x v="606"/>
    <x v="1"/>
    <x v="2369"/>
    <m/>
    <n v="-40.1"/>
    <m/>
    <n v="23.43"/>
    <x v="0"/>
    <s v="Único"/>
  </r>
  <r>
    <x v="1"/>
    <d v="2024-06-25T00:00:00"/>
    <x v="439"/>
    <d v="2024-06-24T00:00:00"/>
    <x v="606"/>
    <x v="21"/>
    <x v="42"/>
    <m/>
    <n v="-0.59"/>
    <m/>
    <n v="948.84"/>
    <x v="0"/>
    <s v="Único"/>
  </r>
  <r>
    <x v="1"/>
    <d v="2024-06-24T00:00:00"/>
    <x v="440"/>
    <d v="2024-06-24T00:00:00"/>
    <x v="606"/>
    <x v="9"/>
    <x v="2370"/>
    <m/>
    <n v="-19.850000000000001"/>
    <m/>
    <n v="749.43"/>
    <x v="0"/>
    <s v="Único"/>
  </r>
  <r>
    <x v="2"/>
    <d v="2024-06-24T00:00:00"/>
    <x v="440"/>
    <d v="2024-06-24T00:00:00"/>
    <x v="606"/>
    <x v="1"/>
    <x v="2371"/>
    <m/>
    <n v="-2.5"/>
    <m/>
    <n v="65.930000000000007"/>
    <x v="0"/>
    <s v="Único"/>
  </r>
  <r>
    <x v="2"/>
    <d v="2024-06-24T00:00:00"/>
    <x v="440"/>
    <d v="2024-06-24T00:00:00"/>
    <x v="606"/>
    <x v="1"/>
    <x v="2372"/>
    <m/>
    <n v="-2.4"/>
    <m/>
    <n v="63.53"/>
    <x v="0"/>
    <s v="Único"/>
  </r>
  <r>
    <x v="2"/>
    <d v="2024-06-24T00:00:00"/>
    <x v="440"/>
    <d v="2024-06-23T00:00:00"/>
    <x v="607"/>
    <x v="1"/>
    <x v="2373"/>
    <m/>
    <n v="-25.75"/>
    <m/>
    <n v="90.81"/>
    <x v="0"/>
    <s v="Único"/>
  </r>
  <r>
    <x v="2"/>
    <d v="2024-06-24T00:00:00"/>
    <x v="440"/>
    <d v="2024-06-23T00:00:00"/>
    <x v="607"/>
    <x v="1"/>
    <x v="2374"/>
    <m/>
    <n v="-13.88"/>
    <m/>
    <n v="70.73"/>
    <x v="0"/>
    <s v="Único"/>
  </r>
  <r>
    <x v="0"/>
    <d v="2024-06-24T00:00:00"/>
    <x v="440"/>
    <d v="2024-06-23T00:00:00"/>
    <x v="607"/>
    <x v="2"/>
    <x v="2375"/>
    <m/>
    <n v="-3.99"/>
    <m/>
    <n v="4923.42"/>
    <x v="0"/>
    <s v="Único"/>
  </r>
  <r>
    <x v="0"/>
    <d v="2024-06-24T00:00:00"/>
    <x v="440"/>
    <d v="2024-06-23T00:00:00"/>
    <x v="607"/>
    <x v="2"/>
    <x v="2376"/>
    <m/>
    <n v="-67.760000000000005"/>
    <m/>
    <n v="4855.66"/>
    <x v="0"/>
    <s v="Único"/>
  </r>
  <r>
    <x v="2"/>
    <d v="2024-06-24T00:00:00"/>
    <x v="440"/>
    <d v="2024-06-23T00:00:00"/>
    <x v="607"/>
    <x v="2"/>
    <x v="2377"/>
    <m/>
    <n v="-2.2999999999999998"/>
    <m/>
    <n v="68.430000000000007"/>
    <x v="0"/>
    <s v="Único"/>
  </r>
  <r>
    <x v="2"/>
    <d v="2024-06-24T00:00:00"/>
    <x v="440"/>
    <d v="2024-06-23T00:00:00"/>
    <x v="607"/>
    <x v="1"/>
    <x v="2374"/>
    <m/>
    <n v="-6.2"/>
    <m/>
    <n v="84.61"/>
    <x v="0"/>
    <s v="Único"/>
  </r>
  <r>
    <x v="1"/>
    <d v="2024-06-24T00:00:00"/>
    <x v="440"/>
    <d v="2024-06-22T00:00:00"/>
    <x v="608"/>
    <x v="3"/>
    <x v="2378"/>
    <m/>
    <n v="-28.41"/>
    <m/>
    <n v="772.54"/>
    <x v="0"/>
    <s v="Único"/>
  </r>
  <r>
    <x v="1"/>
    <d v="2024-06-24T00:00:00"/>
    <x v="440"/>
    <d v="2024-06-22T00:00:00"/>
    <x v="608"/>
    <x v="3"/>
    <x v="2379"/>
    <m/>
    <n v="-98.56"/>
    <m/>
    <n v="800.95"/>
    <x v="0"/>
    <s v="Único"/>
  </r>
  <r>
    <x v="1"/>
    <d v="2024-06-24T00:00:00"/>
    <x v="440"/>
    <d v="2024-06-22T00:00:00"/>
    <x v="608"/>
    <x v="3"/>
    <x v="2379"/>
    <m/>
    <n v="-3.26"/>
    <m/>
    <n v="769.28"/>
    <x v="0"/>
    <s v="Único"/>
  </r>
  <r>
    <x v="2"/>
    <d v="2024-06-21T00:00:00"/>
    <x v="441"/>
    <d v="2024-06-21T00:00:00"/>
    <x v="609"/>
    <x v="1"/>
    <x v="2380"/>
    <m/>
    <n v="-13"/>
    <m/>
    <n v="129.56"/>
    <x v="0"/>
    <s v="Único"/>
  </r>
  <r>
    <x v="2"/>
    <d v="2024-06-24T00:00:00"/>
    <x v="440"/>
    <d v="2024-06-21T00:00:00"/>
    <x v="609"/>
    <x v="1"/>
    <x v="2381"/>
    <m/>
    <n v="-13"/>
    <m/>
    <n v="116.56"/>
    <x v="0"/>
    <s v="Único"/>
  </r>
  <r>
    <x v="1"/>
    <d v="2024-06-21T00:00:00"/>
    <x v="441"/>
    <d v="2024-06-21T00:00:00"/>
    <x v="609"/>
    <x v="8"/>
    <x v="2382"/>
    <m/>
    <n v="-95.88"/>
    <m/>
    <n v="899.51"/>
    <x v="0"/>
    <s v="Único"/>
  </r>
  <r>
    <x v="2"/>
    <d v="2024-06-21T00:00:00"/>
    <x v="441"/>
    <d v="2024-06-21T00:00:00"/>
    <x v="609"/>
    <x v="3"/>
    <x v="2383"/>
    <m/>
    <n v="-2.0499999999999998"/>
    <m/>
    <n v="143.91"/>
    <x v="0"/>
    <s v="Único"/>
  </r>
  <r>
    <x v="2"/>
    <d v="2024-06-21T00:00:00"/>
    <x v="441"/>
    <d v="2024-06-21T00:00:00"/>
    <x v="609"/>
    <x v="3"/>
    <x v="2383"/>
    <m/>
    <n v="-1.35"/>
    <m/>
    <n v="142.56"/>
    <x v="0"/>
    <s v="Único"/>
  </r>
  <r>
    <x v="0"/>
    <d v="2024-06-20T00:00:00"/>
    <x v="442"/>
    <d v="2024-06-20T00:00:00"/>
    <x v="610"/>
    <x v="5"/>
    <x v="2384"/>
    <m/>
    <n v="-21.35"/>
    <m/>
    <n v="4927.41"/>
    <x v="0"/>
    <s v="Único"/>
  </r>
  <r>
    <x v="2"/>
    <d v="2024-06-20T00:00:00"/>
    <x v="442"/>
    <d v="2024-06-20T00:00:00"/>
    <x v="610"/>
    <x v="3"/>
    <x v="2383"/>
    <m/>
    <n v="-1.25"/>
    <m/>
    <n v="148.26"/>
    <x v="0"/>
    <s v="Único"/>
  </r>
  <r>
    <x v="2"/>
    <d v="2024-06-20T00:00:00"/>
    <x v="442"/>
    <d v="2024-06-20T00:00:00"/>
    <x v="610"/>
    <x v="3"/>
    <x v="2383"/>
    <m/>
    <n v="-1.45"/>
    <m/>
    <n v="146.81"/>
    <x v="0"/>
    <s v="Único"/>
  </r>
  <r>
    <x v="2"/>
    <d v="2024-06-20T00:00:00"/>
    <x v="442"/>
    <d v="2024-06-20T00:00:00"/>
    <x v="610"/>
    <x v="3"/>
    <x v="2383"/>
    <m/>
    <n v="-0.85"/>
    <m/>
    <n v="145.96"/>
    <x v="0"/>
    <s v="Único"/>
  </r>
  <r>
    <x v="1"/>
    <d v="2024-06-19T00:00:00"/>
    <x v="443"/>
    <d v="2024-06-19T00:00:00"/>
    <x v="611"/>
    <x v="3"/>
    <x v="2385"/>
    <m/>
    <n v="-9.9499999999999993"/>
    <m/>
    <n v="995.39"/>
    <x v="0"/>
    <s v="Único"/>
  </r>
  <r>
    <x v="2"/>
    <d v="2024-06-18T00:00:00"/>
    <x v="444"/>
    <d v="2024-06-18T00:00:00"/>
    <x v="612"/>
    <x v="1"/>
    <x v="2386"/>
    <m/>
    <n v="-5.0999999999999996"/>
    <m/>
    <n v="149.51"/>
    <x v="0"/>
    <s v="Único"/>
  </r>
  <r>
    <x v="2"/>
    <d v="2024-06-17T00:00:00"/>
    <x v="445"/>
    <d v="2024-06-17T00:00:00"/>
    <x v="613"/>
    <x v="1"/>
    <x v="2387"/>
    <m/>
    <n v="-20.2"/>
    <m/>
    <n v="154.61000000000001"/>
    <x v="0"/>
    <s v="Único"/>
  </r>
  <r>
    <x v="0"/>
    <d v="2024-06-17T00:00:00"/>
    <x v="445"/>
    <d v="2024-06-17T00:00:00"/>
    <x v="613"/>
    <x v="5"/>
    <x v="2388"/>
    <m/>
    <n v="-45.63"/>
    <m/>
    <n v="4948.76"/>
    <x v="0"/>
    <s v="Único"/>
  </r>
  <r>
    <x v="1"/>
    <d v="2024-06-17T00:00:00"/>
    <x v="445"/>
    <d v="2024-06-17T00:00:00"/>
    <x v="613"/>
    <x v="9"/>
    <x v="2389"/>
    <m/>
    <n v="-25.95"/>
    <m/>
    <n v="1005.34"/>
    <x v="0"/>
    <s v="Único"/>
  </r>
  <r>
    <x v="2"/>
    <d v="2024-06-17T00:00:00"/>
    <x v="445"/>
    <d v="2024-06-16T00:00:00"/>
    <x v="614"/>
    <x v="1"/>
    <x v="2390"/>
    <m/>
    <n v="-51"/>
    <m/>
    <n v="206.71"/>
    <x v="0"/>
    <s v="Único"/>
  </r>
  <r>
    <x v="2"/>
    <d v="2024-06-17T00:00:00"/>
    <x v="445"/>
    <d v="2024-06-16T00:00:00"/>
    <x v="614"/>
    <x v="1"/>
    <x v="2391"/>
    <m/>
    <n v="-16"/>
    <m/>
    <n v="182.31"/>
    <x v="0"/>
    <s v="Único"/>
  </r>
  <r>
    <x v="2"/>
    <d v="2024-06-17T00:00:00"/>
    <x v="445"/>
    <d v="2024-06-16T00:00:00"/>
    <x v="614"/>
    <x v="1"/>
    <x v="2392"/>
    <m/>
    <n v="-8.4"/>
    <m/>
    <n v="198.31"/>
    <x v="0"/>
    <s v="Único"/>
  </r>
  <r>
    <x v="2"/>
    <d v="2024-06-17T00:00:00"/>
    <x v="445"/>
    <d v="2024-06-16T00:00:00"/>
    <x v="614"/>
    <x v="1"/>
    <x v="2393"/>
    <m/>
    <n v="-7.5"/>
    <m/>
    <n v="174.81"/>
    <x v="0"/>
    <s v="Único"/>
  </r>
  <r>
    <x v="2"/>
    <d v="2024-06-17T00:00:00"/>
    <x v="445"/>
    <d v="2024-06-16T00:00:00"/>
    <x v="614"/>
    <x v="6"/>
    <x v="2394"/>
    <m/>
    <n v="12"/>
    <m/>
    <n v="198.31"/>
    <x v="1"/>
    <s v="Único"/>
  </r>
  <r>
    <x v="2"/>
    <d v="2024-06-17T00:00:00"/>
    <x v="445"/>
    <d v="2024-06-16T00:00:00"/>
    <x v="614"/>
    <x v="6"/>
    <x v="2395"/>
    <m/>
    <n v="-12"/>
    <m/>
    <n v="186.31"/>
    <x v="0"/>
    <s v="Único"/>
  </r>
  <r>
    <x v="0"/>
    <d v="2024-06-17T00:00:00"/>
    <x v="445"/>
    <d v="2024-06-15T00:00:00"/>
    <x v="615"/>
    <x v="5"/>
    <x v="2396"/>
    <m/>
    <n v="-39"/>
    <m/>
    <n v="4994.3900000000003"/>
    <x v="0"/>
    <s v="Único"/>
  </r>
  <r>
    <x v="1"/>
    <d v="2024-06-17T00:00:00"/>
    <x v="445"/>
    <d v="2024-06-15T00:00:00"/>
    <x v="615"/>
    <x v="3"/>
    <x v="2397"/>
    <m/>
    <n v="-11.12"/>
    <m/>
    <n v="1031.29"/>
    <x v="0"/>
    <s v="Único"/>
  </r>
  <r>
    <x v="1"/>
    <d v="2024-06-17T00:00:00"/>
    <x v="445"/>
    <d v="2024-06-15T00:00:00"/>
    <x v="615"/>
    <x v="3"/>
    <x v="2398"/>
    <m/>
    <n v="-122.76"/>
    <m/>
    <n v="1042.4100000000001"/>
    <x v="0"/>
    <s v="Único"/>
  </r>
  <r>
    <x v="2"/>
    <d v="2024-06-14T00:00:00"/>
    <x v="446"/>
    <d v="2024-06-14T00:00:00"/>
    <x v="616"/>
    <x v="1"/>
    <x v="2399"/>
    <m/>
    <n v="-18.899999999999999"/>
    <m/>
    <n v="264.66000000000003"/>
    <x v="0"/>
    <s v="Único"/>
  </r>
  <r>
    <x v="2"/>
    <d v="2024-06-14T00:00:00"/>
    <x v="446"/>
    <d v="2024-06-14T00:00:00"/>
    <x v="616"/>
    <x v="1"/>
    <x v="2400"/>
    <m/>
    <n v="-6.95"/>
    <m/>
    <n v="257.70999999999998"/>
    <x v="0"/>
    <s v="Único"/>
  </r>
  <r>
    <x v="1"/>
    <d v="2024-06-14T00:00:00"/>
    <x v="446"/>
    <d v="2024-06-14T00:00:00"/>
    <x v="616"/>
    <x v="3"/>
    <x v="2401"/>
    <m/>
    <n v="-24.11"/>
    <m/>
    <n v="1165.17"/>
    <x v="0"/>
    <s v="Único"/>
  </r>
  <r>
    <x v="2"/>
    <d v="2024-06-13T00:00:00"/>
    <x v="447"/>
    <d v="2024-06-13T00:00:00"/>
    <x v="617"/>
    <x v="18"/>
    <x v="2402"/>
    <m/>
    <n v="-3"/>
    <m/>
    <n v="291.76"/>
    <x v="0"/>
    <s v="Único"/>
  </r>
  <r>
    <x v="2"/>
    <d v="2024-06-13T00:00:00"/>
    <x v="447"/>
    <d v="2024-06-13T00:00:00"/>
    <x v="617"/>
    <x v="18"/>
    <x v="2402"/>
    <m/>
    <n v="-4.75"/>
    <m/>
    <n v="287.01"/>
    <x v="0"/>
    <s v="Único"/>
  </r>
  <r>
    <x v="2"/>
    <d v="2024-06-13T00:00:00"/>
    <x v="447"/>
    <d v="2024-06-13T00:00:00"/>
    <x v="617"/>
    <x v="18"/>
    <x v="2402"/>
    <m/>
    <n v="-3.45"/>
    <m/>
    <n v="283.56"/>
    <x v="0"/>
    <s v="Único"/>
  </r>
  <r>
    <x v="1"/>
    <d v="2024-06-13T00:00:00"/>
    <x v="447"/>
    <d v="2024-06-13T00:00:00"/>
    <x v="617"/>
    <x v="3"/>
    <x v="2403"/>
    <m/>
    <n v="-1.25"/>
    <m/>
    <n v="1189.28"/>
    <x v="0"/>
    <s v="Único"/>
  </r>
  <r>
    <x v="2"/>
    <d v="2024-12-06T00:00:00"/>
    <x v="448"/>
    <d v="2024-12-06T00:00:00"/>
    <x v="618"/>
    <x v="18"/>
    <x v="2404"/>
    <m/>
    <n v="-5.08"/>
    <m/>
    <n v="301.55"/>
    <x v="0"/>
    <s v="Único"/>
  </r>
  <r>
    <x v="2"/>
    <d v="2024-12-06T00:00:00"/>
    <x v="448"/>
    <d v="2024-12-06T00:00:00"/>
    <x v="618"/>
    <x v="18"/>
    <x v="2404"/>
    <m/>
    <n v="-6.79"/>
    <m/>
    <n v="294.76"/>
    <x v="0"/>
    <s v="Único"/>
  </r>
  <r>
    <x v="0"/>
    <d v="2024-12-06T00:00:00"/>
    <x v="448"/>
    <d v="2024-12-06T00:00:00"/>
    <x v="618"/>
    <x v="1"/>
    <x v="2405"/>
    <m/>
    <n v="-2.5"/>
    <m/>
    <n v="5033.3900000000003"/>
    <x v="0"/>
    <s v="Único"/>
  </r>
  <r>
    <x v="2"/>
    <d v="2024-11-06T00:00:00"/>
    <x v="449"/>
    <d v="2024-11-06T00:00:00"/>
    <x v="619"/>
    <x v="1"/>
    <x v="2406"/>
    <m/>
    <n v="-9.3000000000000007"/>
    <m/>
    <n v="306.63"/>
    <x v="0"/>
    <s v="Único"/>
  </r>
  <r>
    <x v="1"/>
    <d v="2024-11-06T00:00:00"/>
    <x v="449"/>
    <d v="2024-11-06T00:00:00"/>
    <x v="619"/>
    <x v="25"/>
    <x v="2407"/>
    <m/>
    <n v="-773.52"/>
    <m/>
    <n v="1203.52"/>
    <x v="0"/>
    <s v="Único"/>
  </r>
  <r>
    <x v="1"/>
    <d v="2024-11-06T00:00:00"/>
    <x v="449"/>
    <d v="2024-11-06T00:00:00"/>
    <x v="619"/>
    <x v="9"/>
    <x v="2408"/>
    <m/>
    <n v="-12.99"/>
    <m/>
    <n v="1190.53"/>
    <x v="0"/>
    <s v="Único"/>
  </r>
  <r>
    <x v="0"/>
    <d v="2024-10-06T00:00:00"/>
    <x v="450"/>
    <d v="2024-10-06T00:00:00"/>
    <x v="620"/>
    <x v="2"/>
    <x v="2409"/>
    <m/>
    <n v="-3"/>
    <m/>
    <n v="5035.8900000000003"/>
    <x v="0"/>
    <s v="Único"/>
  </r>
  <r>
    <x v="2"/>
    <d v="2024-10-06T00:00:00"/>
    <x v="450"/>
    <d v="2024-09-06T00:00:00"/>
    <x v="621"/>
    <x v="1"/>
    <x v="2410"/>
    <m/>
    <n v="-13.5"/>
    <m/>
    <n v="315.93"/>
    <x v="0"/>
    <s v="Único"/>
  </r>
  <r>
    <x v="1"/>
    <d v="2024-10-06T00:00:00"/>
    <x v="450"/>
    <d v="2024-09-06T00:00:00"/>
    <x v="621"/>
    <x v="5"/>
    <x v="2411"/>
    <m/>
    <n v="-21.8"/>
    <m/>
    <n v="2003.43"/>
    <x v="0"/>
    <s v="Único"/>
  </r>
  <r>
    <x v="1"/>
    <d v="2024-10-06T00:00:00"/>
    <x v="450"/>
    <d v="2024-09-06T00:00:00"/>
    <x v="621"/>
    <x v="5"/>
    <x v="2411"/>
    <m/>
    <n v="-21.8"/>
    <m/>
    <n v="1981.63"/>
    <x v="0"/>
    <s v="Único"/>
  </r>
  <r>
    <x v="1"/>
    <d v="2024-10-06T00:00:00"/>
    <x v="450"/>
    <d v="2024-09-06T00:00:00"/>
    <x v="621"/>
    <x v="3"/>
    <x v="2412"/>
    <m/>
    <n v="-4.59"/>
    <m/>
    <n v="1977.04"/>
    <x v="0"/>
    <s v="Único"/>
  </r>
  <r>
    <x v="2"/>
    <d v="2024-10-06T00:00:00"/>
    <x v="450"/>
    <d v="2024-08-06T00:00:00"/>
    <x v="622"/>
    <x v="1"/>
    <x v="2413"/>
    <m/>
    <n v="-6.35"/>
    <m/>
    <n v="330.05"/>
    <x v="0"/>
    <s v="Único"/>
  </r>
  <r>
    <x v="1"/>
    <d v="2024-10-06T00:00:00"/>
    <x v="450"/>
    <d v="2024-08-06T00:00:00"/>
    <x v="622"/>
    <x v="3"/>
    <x v="2414"/>
    <m/>
    <n v="-49.93"/>
    <m/>
    <n v="2038.82"/>
    <x v="0"/>
    <s v="Único"/>
  </r>
  <r>
    <x v="1"/>
    <d v="2024-10-06T00:00:00"/>
    <x v="450"/>
    <d v="2024-08-06T00:00:00"/>
    <x v="622"/>
    <x v="3"/>
    <x v="2415"/>
    <m/>
    <n v="-13.59"/>
    <m/>
    <n v="2025.23"/>
    <x v="0"/>
    <s v="Único"/>
  </r>
  <r>
    <x v="2"/>
    <d v="2024-10-06T00:00:00"/>
    <x v="450"/>
    <d v="2024-08-06T00:00:00"/>
    <x v="622"/>
    <x v="1"/>
    <x v="2413"/>
    <m/>
    <n v="-0.62"/>
    <m/>
    <n v="329.43"/>
    <x v="0"/>
    <s v="Único"/>
  </r>
  <r>
    <x v="1"/>
    <d v="2024-07-06T00:00:00"/>
    <x v="451"/>
    <d v="2024-07-06T00:00:00"/>
    <x v="623"/>
    <x v="25"/>
    <x v="2416"/>
    <m/>
    <n v="-225"/>
    <m/>
    <n v="2229.6"/>
    <x v="0"/>
    <s v="Único"/>
  </r>
  <r>
    <x v="1"/>
    <d v="2024-07-06T00:00:00"/>
    <x v="451"/>
    <d v="2024-07-06T00:00:00"/>
    <x v="623"/>
    <x v="3"/>
    <x v="2417"/>
    <m/>
    <n v="-29.33"/>
    <m/>
    <n v="2088.75"/>
    <x v="0"/>
    <s v="Único"/>
  </r>
  <r>
    <x v="2"/>
    <d v="2024-07-06T00:00:00"/>
    <x v="451"/>
    <d v="2024-07-06T00:00:00"/>
    <x v="623"/>
    <x v="2"/>
    <x v="2418"/>
    <m/>
    <n v="-19.97"/>
    <m/>
    <n v="340.53"/>
    <x v="0"/>
    <s v="Único"/>
  </r>
  <r>
    <x v="2"/>
    <d v="2024-07-06T00:00:00"/>
    <x v="451"/>
    <d v="2024-07-06T00:00:00"/>
    <x v="623"/>
    <x v="2"/>
    <x v="2419"/>
    <m/>
    <n v="-0.93"/>
    <m/>
    <n v="339.6"/>
    <x v="0"/>
    <s v="Único"/>
  </r>
  <r>
    <x v="2"/>
    <d v="2024-07-06T00:00:00"/>
    <x v="451"/>
    <d v="2024-07-06T00:00:00"/>
    <x v="623"/>
    <x v="18"/>
    <x v="2420"/>
    <m/>
    <n v="-1.2"/>
    <m/>
    <n v="338.4"/>
    <x v="0"/>
    <s v="Único"/>
  </r>
  <r>
    <x v="2"/>
    <d v="2024-07-06T00:00:00"/>
    <x v="451"/>
    <d v="2024-07-06T00:00:00"/>
    <x v="623"/>
    <x v="18"/>
    <x v="2420"/>
    <m/>
    <n v="-2"/>
    <m/>
    <n v="336.4"/>
    <x v="0"/>
    <s v="Único"/>
  </r>
  <r>
    <x v="1"/>
    <d v="2024-07-06T00:00:00"/>
    <x v="451"/>
    <d v="2024-07-06T00:00:00"/>
    <x v="623"/>
    <x v="3"/>
    <x v="2421"/>
    <m/>
    <n v="-3.96"/>
    <m/>
    <n v="2454.6"/>
    <x v="0"/>
    <s v="Único"/>
  </r>
  <r>
    <x v="1"/>
    <d v="2024-07-06T00:00:00"/>
    <x v="451"/>
    <d v="2024-07-06T00:00:00"/>
    <x v="623"/>
    <x v="3"/>
    <x v="2421"/>
    <m/>
    <n v="-111.52"/>
    <m/>
    <n v="2118.08"/>
    <x v="0"/>
    <s v="Único"/>
  </r>
  <r>
    <x v="2"/>
    <d v="2024-06-06T00:00:00"/>
    <x v="452"/>
    <d v="2024-06-06T00:00:00"/>
    <x v="624"/>
    <x v="1"/>
    <x v="2422"/>
    <m/>
    <n v="-27.2"/>
    <m/>
    <n v="360.5"/>
    <x v="0"/>
    <s v="Único"/>
  </r>
  <r>
    <x v="0"/>
    <d v="2024-06-06T00:00:00"/>
    <x v="452"/>
    <d v="2024-06-06T00:00:00"/>
    <x v="624"/>
    <x v="1"/>
    <x v="2423"/>
    <m/>
    <n v="-9.02"/>
    <m/>
    <n v="5038.8900000000003"/>
    <x v="0"/>
    <s v="Único"/>
  </r>
  <r>
    <x v="2"/>
    <d v="2024-06-06T00:00:00"/>
    <x v="452"/>
    <d v="2024-06-06T00:00:00"/>
    <x v="624"/>
    <x v="18"/>
    <x v="2424"/>
    <m/>
    <n v="-1.3"/>
    <m/>
    <n v="394.45"/>
    <x v="0"/>
    <s v="Único"/>
  </r>
  <r>
    <x v="2"/>
    <d v="2024-06-06T00:00:00"/>
    <x v="452"/>
    <d v="2024-06-06T00:00:00"/>
    <x v="624"/>
    <x v="18"/>
    <x v="2424"/>
    <m/>
    <n v="-1.2"/>
    <m/>
    <n v="393.25"/>
    <x v="0"/>
    <s v="Único"/>
  </r>
  <r>
    <x v="2"/>
    <d v="2024-06-06T00:00:00"/>
    <x v="452"/>
    <d v="2024-06-06T00:00:00"/>
    <x v="624"/>
    <x v="18"/>
    <x v="2425"/>
    <m/>
    <n v="-3.4"/>
    <m/>
    <n v="389.85"/>
    <x v="0"/>
    <s v="Único"/>
  </r>
  <r>
    <x v="2"/>
    <d v="2024-06-06T00:00:00"/>
    <x v="452"/>
    <d v="2024-06-06T00:00:00"/>
    <x v="624"/>
    <x v="18"/>
    <x v="2426"/>
    <m/>
    <n v="-0.9"/>
    <m/>
    <n v="388.95"/>
    <x v="0"/>
    <s v="Único"/>
  </r>
  <r>
    <x v="2"/>
    <d v="2024-06-06T00:00:00"/>
    <x v="452"/>
    <d v="2024-06-06T00:00:00"/>
    <x v="624"/>
    <x v="18"/>
    <x v="2427"/>
    <m/>
    <n v="-1.25"/>
    <m/>
    <n v="387.7"/>
    <x v="0"/>
    <s v="Único"/>
  </r>
  <r>
    <x v="2"/>
    <d v="2024-05-06T00:00:00"/>
    <x v="453"/>
    <d v="2024-05-06T00:00:00"/>
    <x v="625"/>
    <x v="1"/>
    <x v="2428"/>
    <m/>
    <n v="-41.5"/>
    <m/>
    <n v="395.75"/>
    <x v="0"/>
    <s v="Único"/>
  </r>
  <r>
    <x v="1"/>
    <d v="2024-05-06T00:00:00"/>
    <x v="453"/>
    <d v="2024-05-06T00:00:00"/>
    <x v="625"/>
    <x v="19"/>
    <x v="2429"/>
    <m/>
    <n v="1600"/>
    <m/>
    <n v="2458.56"/>
    <x v="1"/>
    <s v="Único"/>
  </r>
  <r>
    <x v="2"/>
    <d v="2024-05-06T00:00:00"/>
    <x v="453"/>
    <d v="2024-05-06T00:00:00"/>
    <x v="625"/>
    <x v="18"/>
    <x v="2430"/>
    <m/>
    <n v="-1.85"/>
    <m/>
    <n v="2042.5"/>
    <x v="0"/>
    <s v="Único"/>
  </r>
  <r>
    <x v="2"/>
    <d v="2024-05-06T00:00:00"/>
    <x v="453"/>
    <d v="2024-05-06T00:00:00"/>
    <x v="625"/>
    <x v="19"/>
    <x v="2431"/>
    <m/>
    <n v="-1600"/>
    <m/>
    <n v="442.5"/>
    <x v="0"/>
    <s v="Único"/>
  </r>
  <r>
    <x v="2"/>
    <d v="2024-05-06T00:00:00"/>
    <x v="453"/>
    <d v="2024-05-06T00:00:00"/>
    <x v="625"/>
    <x v="18"/>
    <x v="2432"/>
    <m/>
    <n v="-1.85"/>
    <m/>
    <n v="440.65"/>
    <x v="0"/>
    <s v="Único"/>
  </r>
  <r>
    <x v="2"/>
    <d v="2024-05-06T00:00:00"/>
    <x v="453"/>
    <d v="2024-05-06T00:00:00"/>
    <x v="625"/>
    <x v="18"/>
    <x v="2432"/>
    <m/>
    <n v="-3.4"/>
    <m/>
    <n v="437.25"/>
    <x v="0"/>
    <s v="Único"/>
  </r>
  <r>
    <x v="1"/>
    <d v="2024-05-06T00:00:00"/>
    <x v="453"/>
    <d v="2024-05-06T00:00:00"/>
    <x v="625"/>
    <x v="3"/>
    <x v="2433"/>
    <m/>
    <n v="-3.1"/>
    <m/>
    <n v="858.56"/>
    <x v="0"/>
    <s v="Único"/>
  </r>
  <r>
    <x v="0"/>
    <d v="2024-05-06T00:00:00"/>
    <x v="453"/>
    <d v="2024-05-06T00:00:00"/>
    <x v="625"/>
    <x v="1"/>
    <x v="2434"/>
    <m/>
    <n v="-2.96"/>
    <m/>
    <n v="5047.91"/>
    <x v="0"/>
    <s v="Único"/>
  </r>
  <r>
    <x v="2"/>
    <d v="2024-05-06T00:00:00"/>
    <x v="453"/>
    <d v="2024-05-06T00:00:00"/>
    <x v="625"/>
    <x v="1"/>
    <x v="2435"/>
    <m/>
    <n v="-1.1499999999999999"/>
    <m/>
    <n v="436.1"/>
    <x v="0"/>
    <s v="Único"/>
  </r>
  <r>
    <x v="2"/>
    <d v="2024-05-06T00:00:00"/>
    <x v="453"/>
    <d v="2024-05-06T00:00:00"/>
    <x v="625"/>
    <x v="1"/>
    <x v="2436"/>
    <m/>
    <n v="1.1499999999999999"/>
    <m/>
    <n v="437.25"/>
    <x v="1"/>
    <s v="Único"/>
  </r>
  <r>
    <x v="1"/>
    <d v="2024-04-06T00:00:00"/>
    <x v="454"/>
    <d v="2024-04-06T00:00:00"/>
    <x v="626"/>
    <x v="3"/>
    <x v="2437"/>
    <m/>
    <n v="-5.2"/>
    <m/>
    <n v="872.57"/>
    <x v="0"/>
    <s v="Único"/>
  </r>
  <r>
    <x v="1"/>
    <d v="2024-04-06T00:00:00"/>
    <x v="454"/>
    <d v="2024-04-06T00:00:00"/>
    <x v="626"/>
    <x v="3"/>
    <x v="2438"/>
    <m/>
    <n v="-10.91"/>
    <m/>
    <n v="861.66"/>
    <x v="0"/>
    <s v="Único"/>
  </r>
  <r>
    <x v="2"/>
    <d v="2024-04-06T00:00:00"/>
    <x v="454"/>
    <d v="2024-04-06T00:00:00"/>
    <x v="626"/>
    <x v="18"/>
    <x v="2439"/>
    <m/>
    <n v="-8.5"/>
    <m/>
    <n v="2048.35"/>
    <x v="0"/>
    <s v="Único"/>
  </r>
  <r>
    <x v="2"/>
    <d v="2024-04-06T00:00:00"/>
    <x v="454"/>
    <d v="2024-04-06T00:00:00"/>
    <x v="626"/>
    <x v="18"/>
    <x v="2440"/>
    <m/>
    <n v="-1.1499999999999999"/>
    <m/>
    <n v="2047.2"/>
    <x v="0"/>
    <s v="Único"/>
  </r>
  <r>
    <x v="2"/>
    <d v="2024-04-06T00:00:00"/>
    <x v="454"/>
    <d v="2024-04-06T00:00:00"/>
    <x v="626"/>
    <x v="18"/>
    <x v="2440"/>
    <m/>
    <n v="-1.75"/>
    <m/>
    <n v="2045.45"/>
    <x v="0"/>
    <s v="Único"/>
  </r>
  <r>
    <x v="2"/>
    <d v="2024-04-06T00:00:00"/>
    <x v="454"/>
    <d v="2024-04-06T00:00:00"/>
    <x v="626"/>
    <x v="18"/>
    <x v="2440"/>
    <m/>
    <n v="-1.1000000000000001"/>
    <m/>
    <n v="2044.35"/>
    <x v="0"/>
    <s v="Único"/>
  </r>
  <r>
    <x v="2"/>
    <d v="2024-04-06T00:00:00"/>
    <x v="454"/>
    <d v="2024-04-06T00:00:00"/>
    <x v="626"/>
    <x v="1"/>
    <x v="2441"/>
    <m/>
    <n v="-5.43"/>
    <m/>
    <n v="2056.85"/>
    <x v="0"/>
    <s v="Único"/>
  </r>
  <r>
    <x v="1"/>
    <d v="2024-03-06T00:00:00"/>
    <x v="455"/>
    <d v="2024-03-06T00:00:00"/>
    <x v="627"/>
    <x v="1"/>
    <x v="2442"/>
    <m/>
    <n v="-66"/>
    <m/>
    <n v="877.77"/>
    <x v="0"/>
    <s v="Único"/>
  </r>
  <r>
    <x v="1"/>
    <d v="2024-03-06T00:00:00"/>
    <x v="455"/>
    <d v="2024-03-06T00:00:00"/>
    <x v="627"/>
    <x v="1"/>
    <x v="2443"/>
    <m/>
    <n v="-20.100000000000001"/>
    <m/>
    <n v="947.52"/>
    <x v="0"/>
    <s v="Único"/>
  </r>
  <r>
    <x v="0"/>
    <d v="2024-03-06T00:00:00"/>
    <x v="455"/>
    <d v="2024-03-06T00:00:00"/>
    <x v="627"/>
    <x v="1"/>
    <x v="2444"/>
    <m/>
    <n v="-8.4"/>
    <m/>
    <n v="5046.67"/>
    <x v="0"/>
    <s v="Único"/>
  </r>
  <r>
    <x v="0"/>
    <d v="2024-03-06T00:00:00"/>
    <x v="455"/>
    <d v="2024-03-06T00:00:00"/>
    <x v="627"/>
    <x v="19"/>
    <x v="2338"/>
    <m/>
    <n v="-320"/>
    <m/>
    <n v="5055.07"/>
    <x v="0"/>
    <s v="Único"/>
  </r>
  <r>
    <x v="1"/>
    <d v="2024-03-06T00:00:00"/>
    <x v="455"/>
    <d v="2024-03-06T00:00:00"/>
    <x v="627"/>
    <x v="14"/>
    <x v="2445"/>
    <m/>
    <n v="-94.74"/>
    <m/>
    <n v="1080.8800000000001"/>
    <x v="0"/>
    <s v="Único"/>
  </r>
  <r>
    <x v="1"/>
    <d v="2024-03-06T00:00:00"/>
    <x v="455"/>
    <d v="2024-03-06T00:00:00"/>
    <x v="627"/>
    <x v="14"/>
    <x v="2446"/>
    <m/>
    <n v="-3"/>
    <m/>
    <n v="1077.8800000000001"/>
    <x v="0"/>
    <s v="Único"/>
  </r>
  <r>
    <x v="1"/>
    <d v="2024-03-06T00:00:00"/>
    <x v="455"/>
    <d v="2024-03-06T00:00:00"/>
    <x v="627"/>
    <x v="8"/>
    <x v="2447"/>
    <m/>
    <n v="-110.26"/>
    <m/>
    <n v="967.62"/>
    <x v="0"/>
    <s v="Único"/>
  </r>
  <r>
    <x v="2"/>
    <d v="2024-03-06T00:00:00"/>
    <x v="455"/>
    <d v="2024-03-06T00:00:00"/>
    <x v="627"/>
    <x v="19"/>
    <x v="2345"/>
    <m/>
    <n v="320"/>
    <m/>
    <n v="2070.36"/>
    <x v="1"/>
    <s v="Único"/>
  </r>
  <r>
    <x v="2"/>
    <d v="2024-03-06T00:00:00"/>
    <x v="455"/>
    <d v="2024-03-06T00:00:00"/>
    <x v="627"/>
    <x v="2"/>
    <x v="2448"/>
    <m/>
    <n v="-8.08"/>
    <m/>
    <n v="2062.2800000000002"/>
    <x v="0"/>
    <s v="Único"/>
  </r>
  <r>
    <x v="1"/>
    <d v="2024-03-06T00:00:00"/>
    <x v="455"/>
    <d v="2024-03-06T00:00:00"/>
    <x v="627"/>
    <x v="3"/>
    <x v="2449"/>
    <m/>
    <n v="-3.75"/>
    <m/>
    <n v="943.77"/>
    <x v="0"/>
    <s v="Único"/>
  </r>
  <r>
    <x v="2"/>
    <d v="2024-03-06T00:00:00"/>
    <x v="455"/>
    <d v="2024-03-06T00:00:00"/>
    <x v="627"/>
    <x v="12"/>
    <x v="2450"/>
    <m/>
    <n v="1742.07"/>
    <m/>
    <n v="1750.36"/>
    <x v="1"/>
    <s v="Único"/>
  </r>
  <r>
    <x v="0"/>
    <d v="2024-03-06T00:00:00"/>
    <x v="455"/>
    <d v="2024-03-06T00:00:00"/>
    <x v="627"/>
    <x v="1"/>
    <x v="2451"/>
    <m/>
    <n v="4.2"/>
    <m/>
    <n v="5050.87"/>
    <x v="1"/>
    <s v="Único"/>
  </r>
  <r>
    <x v="0"/>
    <d v="2024-03-06T00:00:00"/>
    <x v="455"/>
    <d v="2024-02-06T00:00:00"/>
    <x v="628"/>
    <x v="1"/>
    <x v="2452"/>
    <m/>
    <n v="-9.6"/>
    <m/>
    <n v="5375.07"/>
    <x v="0"/>
    <s v="Único"/>
  </r>
  <r>
    <x v="0"/>
    <d v="2024-03-06T00:00:00"/>
    <x v="455"/>
    <d v="2024-01-06T00:00:00"/>
    <x v="629"/>
    <x v="1"/>
    <x v="2453"/>
    <m/>
    <n v="-95.9"/>
    <m/>
    <n v="5361.67"/>
    <x v="0"/>
    <s v="Único"/>
  </r>
  <r>
    <x v="0"/>
    <d v="2024-03-06T00:00:00"/>
    <x v="455"/>
    <d v="2024-01-06T00:00:00"/>
    <x v="629"/>
    <x v="1"/>
    <x v="2454"/>
    <m/>
    <n v="-24.5"/>
    <m/>
    <n v="5384.67"/>
    <x v="0"/>
    <s v="Único"/>
  </r>
  <r>
    <x v="0"/>
    <d v="2024-05-30T00:00:00"/>
    <x v="456"/>
    <d v="2024-05-30T00:00:00"/>
    <x v="629"/>
    <x v="11"/>
    <x v="2455"/>
    <m/>
    <n v="-900"/>
    <m/>
    <n v="3533.56"/>
    <x v="0"/>
    <s v="Único"/>
  </r>
  <r>
    <x v="1"/>
    <d v="2024-03-06T00:00:00"/>
    <x v="455"/>
    <d v="2024-01-06T00:00:00"/>
    <x v="629"/>
    <x v="5"/>
    <x v="2456"/>
    <m/>
    <n v="-21.8"/>
    <m/>
    <n v="1175.6199999999999"/>
    <x v="0"/>
    <s v="Único"/>
  </r>
  <r>
    <x v="0"/>
    <d v="2024-03-06T00:00:00"/>
    <x v="455"/>
    <d v="2024-01-06T00:00:00"/>
    <x v="629"/>
    <x v="1"/>
    <x v="2457"/>
    <m/>
    <n v="47.5"/>
    <m/>
    <n v="5409.17"/>
    <x v="1"/>
    <s v="Único"/>
  </r>
  <r>
    <x v="0"/>
    <d v="2024-05-31T00:00:00"/>
    <x v="457"/>
    <d v="2024-05-31T00:00:00"/>
    <x v="630"/>
    <x v="12"/>
    <x v="1483"/>
    <m/>
    <n v="1924.01"/>
    <m/>
    <n v="5457.57"/>
    <x v="1"/>
    <s v="Único"/>
  </r>
  <r>
    <x v="1"/>
    <d v="2024-05-31T00:00:00"/>
    <x v="457"/>
    <d v="2024-05-31T00:00:00"/>
    <x v="630"/>
    <x v="3"/>
    <x v="2458"/>
    <m/>
    <n v="-67.14"/>
    <m/>
    <n v="1197.42"/>
    <x v="0"/>
    <s v="Único"/>
  </r>
  <r>
    <x v="0"/>
    <d v="2024-05-30T00:00:00"/>
    <x v="456"/>
    <d v="2024-05-30T00:00:00"/>
    <x v="631"/>
    <x v="24"/>
    <x v="2459"/>
    <m/>
    <n v="-56.61"/>
    <m/>
    <n v="4501.88"/>
    <x v="0"/>
    <s v="Único"/>
  </r>
  <r>
    <x v="0"/>
    <d v="2024-05-30T00:00:00"/>
    <x v="456"/>
    <d v="2024-05-30T00:00:00"/>
    <x v="631"/>
    <x v="24"/>
    <x v="2460"/>
    <m/>
    <n v="-68.319999999999993"/>
    <m/>
    <n v="4433.5600000000004"/>
    <x v="0"/>
    <s v="Único"/>
  </r>
  <r>
    <x v="0"/>
    <d v="2024-05-28T00:00:00"/>
    <x v="458"/>
    <d v="2024-05-28T00:00:00"/>
    <x v="632"/>
    <x v="2"/>
    <x v="2461"/>
    <m/>
    <n v="-10.5"/>
    <m/>
    <n v="4558.49"/>
    <x v="0"/>
    <s v="Único"/>
  </r>
  <r>
    <x v="1"/>
    <d v="2024-05-28T00:00:00"/>
    <x v="458"/>
    <d v="2024-05-28T00:00:00"/>
    <x v="632"/>
    <x v="18"/>
    <x v="2462"/>
    <m/>
    <n v="-1.4"/>
    <m/>
    <n v="1266.56"/>
    <x v="0"/>
    <s v="Único"/>
  </r>
  <r>
    <x v="1"/>
    <d v="2024-05-28T00:00:00"/>
    <x v="458"/>
    <d v="2024-05-28T00:00:00"/>
    <x v="632"/>
    <x v="18"/>
    <x v="2463"/>
    <m/>
    <n v="-1.1499999999999999"/>
    <m/>
    <n v="1265.4100000000001"/>
    <x v="0"/>
    <s v="Único"/>
  </r>
  <r>
    <x v="1"/>
    <d v="2024-05-28T00:00:00"/>
    <x v="458"/>
    <d v="2024-05-28T00:00:00"/>
    <x v="632"/>
    <x v="18"/>
    <x v="2463"/>
    <m/>
    <n v="-0.85"/>
    <m/>
    <n v="1264.56"/>
    <x v="0"/>
    <s v="Único"/>
  </r>
  <r>
    <x v="2"/>
    <d v="2024-05-28T00:00:00"/>
    <x v="458"/>
    <d v="2024-05-28T00:00:00"/>
    <x v="632"/>
    <x v="18"/>
    <x v="2464"/>
    <m/>
    <n v="-1.1499999999999999"/>
    <m/>
    <n v="8.2899999999999991"/>
    <x v="0"/>
    <s v="Único"/>
  </r>
  <r>
    <x v="0"/>
    <d v="2024-05-27T00:00:00"/>
    <x v="459"/>
    <d v="2024-05-27T00:00:00"/>
    <x v="633"/>
    <x v="2"/>
    <x v="2465"/>
    <m/>
    <n v="-51.85"/>
    <m/>
    <n v="4579.5"/>
    <x v="0"/>
    <s v="Único"/>
  </r>
  <r>
    <x v="0"/>
    <d v="2024-05-27T00:00:00"/>
    <x v="459"/>
    <d v="2024-05-27T00:00:00"/>
    <x v="633"/>
    <x v="2"/>
    <x v="2466"/>
    <m/>
    <n v="-10.51"/>
    <m/>
    <n v="4568.99"/>
    <x v="0"/>
    <s v="Único"/>
  </r>
  <r>
    <x v="1"/>
    <d v="2024-05-27T00:00:00"/>
    <x v="459"/>
    <d v="2024-05-27T00:00:00"/>
    <x v="633"/>
    <x v="19"/>
    <x v="2467"/>
    <m/>
    <n v="-30"/>
    <m/>
    <n v="1531.98"/>
    <x v="0"/>
    <s v="Único"/>
  </r>
  <r>
    <x v="1"/>
    <d v="2024-05-27T00:00:00"/>
    <x v="459"/>
    <d v="2024-05-27T00:00:00"/>
    <x v="633"/>
    <x v="19"/>
    <x v="2201"/>
    <m/>
    <n v="-10"/>
    <m/>
    <n v="1386.31"/>
    <x v="0"/>
    <s v="Único"/>
  </r>
  <r>
    <x v="1"/>
    <d v="2024-05-27T00:00:00"/>
    <x v="459"/>
    <d v="2024-05-27T00:00:00"/>
    <x v="633"/>
    <x v="25"/>
    <x v="2468"/>
    <m/>
    <n v="-110"/>
    <m/>
    <n v="1269.3599999999999"/>
    <x v="0"/>
    <s v="Único"/>
  </r>
  <r>
    <x v="1"/>
    <d v="2024-05-27T00:00:00"/>
    <x v="459"/>
    <d v="2024-05-27T00:00:00"/>
    <x v="633"/>
    <x v="18"/>
    <x v="2469"/>
    <m/>
    <n v="-1.4"/>
    <m/>
    <n v="1267.96"/>
    <x v="0"/>
    <s v="Único"/>
  </r>
  <r>
    <x v="2"/>
    <d v="2024-05-27T00:00:00"/>
    <x v="459"/>
    <d v="2024-05-27T00:00:00"/>
    <x v="633"/>
    <x v="19"/>
    <x v="2200"/>
    <m/>
    <n v="10"/>
    <m/>
    <n v="41.74"/>
    <x v="1"/>
    <s v="Único"/>
  </r>
  <r>
    <x v="2"/>
    <d v="2024-05-27T00:00:00"/>
    <x v="459"/>
    <d v="2024-05-27T00:00:00"/>
    <x v="633"/>
    <x v="18"/>
    <x v="2470"/>
    <m/>
    <n v="-2"/>
    <m/>
    <n v="38.49"/>
    <x v="0"/>
    <s v="Único"/>
  </r>
  <r>
    <x v="2"/>
    <d v="2024-05-27T00:00:00"/>
    <x v="459"/>
    <d v="2024-05-27T00:00:00"/>
    <x v="633"/>
    <x v="19"/>
    <x v="2471"/>
    <m/>
    <n v="30"/>
    <m/>
    <n v="31.74"/>
    <x v="1"/>
    <s v="Único"/>
  </r>
  <r>
    <x v="2"/>
    <d v="2024-05-27T00:00:00"/>
    <x v="459"/>
    <d v="2024-05-27T00:00:00"/>
    <x v="633"/>
    <x v="2"/>
    <x v="2472"/>
    <m/>
    <n v="-27.9"/>
    <m/>
    <n v="10.59"/>
    <x v="0"/>
    <s v="Único"/>
  </r>
  <r>
    <x v="2"/>
    <d v="2024-05-27T00:00:00"/>
    <x v="459"/>
    <d v="2024-05-27T00:00:00"/>
    <x v="633"/>
    <x v="18"/>
    <x v="2473"/>
    <m/>
    <n v="-1.1499999999999999"/>
    <m/>
    <n v="9.44"/>
    <x v="0"/>
    <s v="Único"/>
  </r>
  <r>
    <x v="0"/>
    <d v="2024-05-27T00:00:00"/>
    <x v="459"/>
    <d v="2024-05-26T00:00:00"/>
    <x v="634"/>
    <x v="1"/>
    <x v="2474"/>
    <m/>
    <n v="-7"/>
    <m/>
    <n v="4665.33"/>
    <x v="0"/>
    <s v="Único"/>
  </r>
  <r>
    <x v="0"/>
    <d v="2024-05-27T00:00:00"/>
    <x v="459"/>
    <d v="2024-05-26T00:00:00"/>
    <x v="634"/>
    <x v="2"/>
    <x v="2475"/>
    <m/>
    <n v="-19.489999999999998"/>
    <m/>
    <n v="4645.84"/>
    <x v="0"/>
    <s v="Único"/>
  </r>
  <r>
    <x v="0"/>
    <d v="2024-05-27T00:00:00"/>
    <x v="459"/>
    <d v="2024-05-26T00:00:00"/>
    <x v="634"/>
    <x v="2"/>
    <x v="2476"/>
    <m/>
    <n v="-6.52"/>
    <m/>
    <n v="4634.8500000000004"/>
    <x v="0"/>
    <s v="Único"/>
  </r>
  <r>
    <x v="0"/>
    <d v="2024-05-27T00:00:00"/>
    <x v="459"/>
    <d v="2024-05-26T00:00:00"/>
    <x v="634"/>
    <x v="2"/>
    <x v="2477"/>
    <m/>
    <n v="-3.5"/>
    <m/>
    <n v="4631.3500000000004"/>
    <x v="0"/>
    <s v="Único"/>
  </r>
  <r>
    <x v="1"/>
    <d v="2024-05-27T00:00:00"/>
    <x v="459"/>
    <d v="2024-05-26T00:00:00"/>
    <x v="634"/>
    <x v="3"/>
    <x v="2478"/>
    <m/>
    <n v="-6.95"/>
    <m/>
    <n v="1379.36"/>
    <x v="0"/>
    <s v="Único"/>
  </r>
  <r>
    <x v="2"/>
    <d v="2024-05-27T00:00:00"/>
    <x v="459"/>
    <d v="2024-05-26T00:00:00"/>
    <x v="634"/>
    <x v="2"/>
    <x v="2479"/>
    <m/>
    <n v="-1.25"/>
    <m/>
    <n v="40.49"/>
    <x v="0"/>
    <s v="Único"/>
  </r>
  <r>
    <x v="0"/>
    <d v="2024-05-27T00:00:00"/>
    <x v="459"/>
    <d v="2024-05-26T00:00:00"/>
    <x v="634"/>
    <x v="1"/>
    <x v="2480"/>
    <m/>
    <n v="-4.47"/>
    <m/>
    <n v="4641.37"/>
    <x v="0"/>
    <s v="Único"/>
  </r>
  <r>
    <x v="1"/>
    <d v="2024-05-27T00:00:00"/>
    <x v="459"/>
    <d v="2024-05-25T00:00:00"/>
    <x v="635"/>
    <x v="19"/>
    <x v="2481"/>
    <m/>
    <n v="30"/>
    <m/>
    <n v="1561.98"/>
    <x v="1"/>
    <s v="Único"/>
  </r>
  <r>
    <x v="0"/>
    <d v="2024-05-27T00:00:00"/>
    <x v="459"/>
    <d v="2024-05-25T00:00:00"/>
    <x v="635"/>
    <x v="2"/>
    <x v="2482"/>
    <m/>
    <n v="-59.9"/>
    <m/>
    <n v="4672.33"/>
    <x v="0"/>
    <s v="Único"/>
  </r>
  <r>
    <x v="1"/>
    <d v="2024-05-27T00:00:00"/>
    <x v="459"/>
    <d v="2024-05-25T00:00:00"/>
    <x v="635"/>
    <x v="3"/>
    <x v="2483"/>
    <m/>
    <n v="-53.66"/>
    <m/>
    <n v="1396.31"/>
    <x v="0"/>
    <s v="Único"/>
  </r>
  <r>
    <x v="1"/>
    <d v="2024-05-27T00:00:00"/>
    <x v="459"/>
    <d v="2024-05-25T00:00:00"/>
    <x v="635"/>
    <x v="3"/>
    <x v="2484"/>
    <m/>
    <n v="-82.01"/>
    <m/>
    <n v="1449.97"/>
    <x v="0"/>
    <s v="Único"/>
  </r>
  <r>
    <x v="0"/>
    <d v="2024-05-27T00:00:00"/>
    <x v="459"/>
    <d v="2024-05-25T00:00:00"/>
    <x v="635"/>
    <x v="19"/>
    <x v="2485"/>
    <m/>
    <n v="-30"/>
    <m/>
    <n v="4732.2299999999996"/>
    <x v="0"/>
    <s v="Único"/>
  </r>
  <r>
    <x v="0"/>
    <d v="2024-05-27T00:00:00"/>
    <x v="459"/>
    <d v="2024-05-24T00:00:00"/>
    <x v="636"/>
    <x v="1"/>
    <x v="2486"/>
    <m/>
    <n v="-16.899999999999999"/>
    <m/>
    <n v="4762.2299999999996"/>
    <x v="0"/>
    <s v="Único"/>
  </r>
  <r>
    <x v="1"/>
    <d v="2024-05-24T00:00:00"/>
    <x v="460"/>
    <d v="2024-05-24T00:00:00"/>
    <x v="636"/>
    <x v="1"/>
    <x v="2487"/>
    <m/>
    <n v="-15.5"/>
    <m/>
    <n v="1536.19"/>
    <x v="0"/>
    <s v="Único"/>
  </r>
  <r>
    <x v="0"/>
    <d v="2024-05-24T00:00:00"/>
    <x v="460"/>
    <d v="2024-05-24T00:00:00"/>
    <x v="636"/>
    <x v="18"/>
    <x v="2488"/>
    <m/>
    <n v="-5"/>
    <m/>
    <n v="4781.53"/>
    <x v="0"/>
    <s v="Único"/>
  </r>
  <r>
    <x v="0"/>
    <d v="2024-05-24T00:00:00"/>
    <x v="460"/>
    <d v="2024-05-24T00:00:00"/>
    <x v="636"/>
    <x v="18"/>
    <x v="2488"/>
    <m/>
    <n v="-2.4"/>
    <m/>
    <n v="4779.13"/>
    <x v="0"/>
    <s v="Único"/>
  </r>
  <r>
    <x v="1"/>
    <d v="2024-05-24T00:00:00"/>
    <x v="460"/>
    <d v="2024-05-24T00:00:00"/>
    <x v="636"/>
    <x v="18"/>
    <x v="2489"/>
    <m/>
    <n v="-1.6"/>
    <m/>
    <n v="1551.69"/>
    <x v="0"/>
    <s v="Único"/>
  </r>
  <r>
    <x v="1"/>
    <d v="2024-05-24T00:00:00"/>
    <x v="460"/>
    <d v="2024-05-24T00:00:00"/>
    <x v="636"/>
    <x v="18"/>
    <x v="2490"/>
    <m/>
    <n v="-4.21"/>
    <m/>
    <n v="1531.98"/>
    <x v="0"/>
    <s v="Único"/>
  </r>
  <r>
    <x v="1"/>
    <d v="2024-05-23T00:00:00"/>
    <x v="461"/>
    <d v="2024-05-23T00:00:00"/>
    <x v="637"/>
    <x v="3"/>
    <x v="2491"/>
    <m/>
    <n v="-2.4"/>
    <m/>
    <n v="1553.29"/>
    <x v="0"/>
    <s v="Único"/>
  </r>
  <r>
    <x v="0"/>
    <d v="2024-05-22T00:00:00"/>
    <x v="462"/>
    <d v="2024-05-22T00:00:00"/>
    <x v="638"/>
    <x v="1"/>
    <x v="2492"/>
    <m/>
    <n v="-11.25"/>
    <m/>
    <n v="4791.33"/>
    <x v="0"/>
    <s v="Único"/>
  </r>
  <r>
    <x v="0"/>
    <d v="2024-05-22T00:00:00"/>
    <x v="462"/>
    <d v="2024-05-22T00:00:00"/>
    <x v="638"/>
    <x v="18"/>
    <x v="2493"/>
    <m/>
    <n v="-2.4"/>
    <m/>
    <n v="4802.58"/>
    <x v="0"/>
    <s v="Único"/>
  </r>
  <r>
    <x v="1"/>
    <d v="2024-05-22T00:00:00"/>
    <x v="462"/>
    <d v="2024-05-22T00:00:00"/>
    <x v="638"/>
    <x v="8"/>
    <x v="2494"/>
    <m/>
    <n v="-81.8"/>
    <m/>
    <n v="1582.51"/>
    <x v="0"/>
    <s v="Único"/>
  </r>
  <r>
    <x v="1"/>
    <d v="2024-05-22T00:00:00"/>
    <x v="462"/>
    <d v="2024-05-22T00:00:00"/>
    <x v="638"/>
    <x v="9"/>
    <x v="2495"/>
    <m/>
    <n v="-19.64"/>
    <m/>
    <n v="1562.87"/>
    <x v="0"/>
    <s v="Único"/>
  </r>
  <r>
    <x v="1"/>
    <d v="2024-05-22T00:00:00"/>
    <x v="462"/>
    <d v="2024-05-22T00:00:00"/>
    <x v="638"/>
    <x v="18"/>
    <x v="2496"/>
    <m/>
    <n v="-5.3"/>
    <m/>
    <n v="1557.57"/>
    <x v="0"/>
    <s v="Único"/>
  </r>
  <r>
    <x v="1"/>
    <d v="2024-05-22T00:00:00"/>
    <x v="462"/>
    <d v="2024-05-22T00:00:00"/>
    <x v="638"/>
    <x v="18"/>
    <x v="2497"/>
    <m/>
    <n v="-1.3"/>
    <m/>
    <n v="1556.27"/>
    <x v="0"/>
    <s v="Único"/>
  </r>
  <r>
    <x v="1"/>
    <d v="2024-05-23T00:00:00"/>
    <x v="461"/>
    <d v="2024-05-22T00:00:00"/>
    <x v="638"/>
    <x v="13"/>
    <x v="42"/>
    <m/>
    <n v="-0.57999999999999996"/>
    <m/>
    <n v="1555.69"/>
    <x v="0"/>
    <s v="Único"/>
  </r>
  <r>
    <x v="2"/>
    <d v="2024-05-22T00:00:00"/>
    <x v="462"/>
    <d v="2024-05-22T00:00:00"/>
    <x v="638"/>
    <x v="6"/>
    <x v="2498"/>
    <m/>
    <n v="-65"/>
    <m/>
    <n v="23.18"/>
    <x v="0"/>
    <s v="Único"/>
  </r>
  <r>
    <x v="2"/>
    <d v="2024-05-22T00:00:00"/>
    <x v="462"/>
    <d v="2024-05-22T00:00:00"/>
    <x v="638"/>
    <x v="6"/>
    <x v="2499"/>
    <m/>
    <n v="-19.34"/>
    <m/>
    <n v="3.84"/>
    <x v="0"/>
    <s v="Único"/>
  </r>
  <r>
    <x v="0"/>
    <d v="2024-05-22T00:00:00"/>
    <x v="462"/>
    <d v="2024-05-22T00:00:00"/>
    <x v="638"/>
    <x v="1"/>
    <x v="2492"/>
    <m/>
    <n v="-4.8"/>
    <m/>
    <n v="4786.53"/>
    <x v="0"/>
    <s v="Único"/>
  </r>
  <r>
    <x v="2"/>
    <d v="2024-05-22T00:00:00"/>
    <x v="462"/>
    <d v="2024-05-22T00:00:00"/>
    <x v="638"/>
    <x v="1"/>
    <x v="2500"/>
    <m/>
    <n v="-2.1"/>
    <m/>
    <n v="1.74"/>
    <x v="0"/>
    <s v="Único"/>
  </r>
  <r>
    <x v="2"/>
    <d v="2024-05-21T00:00:00"/>
    <x v="463"/>
    <d v="2024-05-21T00:00:00"/>
    <x v="639"/>
    <x v="18"/>
    <x v="2501"/>
    <m/>
    <n v="-1.3"/>
    <m/>
    <n v="90.83"/>
    <x v="0"/>
    <s v="Único"/>
  </r>
  <r>
    <x v="2"/>
    <d v="2024-05-21T00:00:00"/>
    <x v="463"/>
    <d v="2024-05-21T00:00:00"/>
    <x v="639"/>
    <x v="18"/>
    <x v="2501"/>
    <m/>
    <n v="-2.65"/>
    <m/>
    <n v="88.18"/>
    <x v="0"/>
    <s v="Único"/>
  </r>
  <r>
    <x v="1"/>
    <d v="2024-05-20T00:00:00"/>
    <x v="464"/>
    <d v="2024-05-20T00:00:00"/>
    <x v="640"/>
    <x v="1"/>
    <x v="2502"/>
    <m/>
    <n v="-19.84"/>
    <m/>
    <n v="1664.31"/>
    <x v="0"/>
    <s v="Único"/>
  </r>
  <r>
    <x v="2"/>
    <d v="2024-05-20T00:00:00"/>
    <x v="464"/>
    <d v="2024-05-20T00:00:00"/>
    <x v="640"/>
    <x v="6"/>
    <x v="2503"/>
    <m/>
    <n v="-10"/>
    <m/>
    <n v="92.13"/>
    <x v="0"/>
    <s v="Único"/>
  </r>
  <r>
    <x v="2"/>
    <d v="2024-05-20T00:00:00"/>
    <x v="464"/>
    <d v="2024-05-19T00:00:00"/>
    <x v="641"/>
    <x v="1"/>
    <x v="2504"/>
    <m/>
    <n v="-19.100000000000001"/>
    <m/>
    <n v="102.13"/>
    <x v="0"/>
    <s v="Único"/>
  </r>
  <r>
    <x v="2"/>
    <d v="2024-05-20T00:00:00"/>
    <x v="464"/>
    <d v="2024-05-19T00:00:00"/>
    <x v="641"/>
    <x v="1"/>
    <x v="2505"/>
    <m/>
    <n v="-6"/>
    <m/>
    <n v="127.31"/>
    <x v="0"/>
    <s v="Único"/>
  </r>
  <r>
    <x v="0"/>
    <d v="2024-05-20T00:00:00"/>
    <x v="464"/>
    <d v="2024-05-19T00:00:00"/>
    <x v="641"/>
    <x v="2"/>
    <x v="2506"/>
    <m/>
    <n v="-67.900000000000006"/>
    <m/>
    <n v="4804.9799999999996"/>
    <x v="0"/>
    <s v="Único"/>
  </r>
  <r>
    <x v="1"/>
    <d v="2024-05-20T00:00:00"/>
    <x v="464"/>
    <d v="2024-05-19T00:00:00"/>
    <x v="641"/>
    <x v="3"/>
    <x v="2507"/>
    <m/>
    <n v="-6.14"/>
    <m/>
    <n v="1684.15"/>
    <x v="0"/>
    <s v="Único"/>
  </r>
  <r>
    <x v="2"/>
    <d v="2024-05-20T00:00:00"/>
    <x v="464"/>
    <d v="2024-05-19T00:00:00"/>
    <x v="641"/>
    <x v="1"/>
    <x v="2508"/>
    <m/>
    <n v="-4.28"/>
    <m/>
    <n v="121.23"/>
    <x v="0"/>
    <s v="Único"/>
  </r>
  <r>
    <x v="2"/>
    <d v="2024-05-20T00:00:00"/>
    <x v="464"/>
    <d v="2024-05-19T00:00:00"/>
    <x v="641"/>
    <x v="1"/>
    <x v="2509"/>
    <m/>
    <n v="-1.8"/>
    <m/>
    <n v="125.51"/>
    <x v="0"/>
    <s v="Único"/>
  </r>
  <r>
    <x v="2"/>
    <d v="2024-05-20T00:00:00"/>
    <x v="464"/>
    <d v="2024-05-18T00:00:00"/>
    <x v="642"/>
    <x v="1"/>
    <x v="2510"/>
    <m/>
    <n v="-24"/>
    <m/>
    <n v="153.16"/>
    <x v="0"/>
    <s v="Único"/>
  </r>
  <r>
    <x v="0"/>
    <d v="2024-05-20T00:00:00"/>
    <x v="464"/>
    <d v="2024-05-18T00:00:00"/>
    <x v="642"/>
    <x v="1"/>
    <x v="2511"/>
    <m/>
    <n v="-16.3"/>
    <m/>
    <n v="4872.88"/>
    <x v="0"/>
    <s v="Único"/>
  </r>
  <r>
    <x v="2"/>
    <d v="2024-05-20T00:00:00"/>
    <x v="464"/>
    <d v="2024-05-18T00:00:00"/>
    <x v="642"/>
    <x v="1"/>
    <x v="2512"/>
    <m/>
    <n v="-14.5"/>
    <m/>
    <n v="138.66"/>
    <x v="0"/>
    <s v="Único"/>
  </r>
  <r>
    <x v="1"/>
    <d v="2024-05-20T00:00:00"/>
    <x v="464"/>
    <d v="2024-05-18T00:00:00"/>
    <x v="642"/>
    <x v="3"/>
    <x v="2513"/>
    <m/>
    <n v="-1.59"/>
    <m/>
    <n v="1690.29"/>
    <x v="0"/>
    <s v="Único"/>
  </r>
  <r>
    <x v="2"/>
    <d v="2024-05-20T00:00:00"/>
    <x v="464"/>
    <d v="2024-05-18T00:00:00"/>
    <x v="642"/>
    <x v="6"/>
    <x v="2514"/>
    <m/>
    <n v="-5.35"/>
    <m/>
    <n v="133.31"/>
    <x v="0"/>
    <s v="Único"/>
  </r>
  <r>
    <x v="1"/>
    <d v="2024-05-20T00:00:00"/>
    <x v="464"/>
    <d v="2024-05-18T00:00:00"/>
    <x v="642"/>
    <x v="3"/>
    <x v="2515"/>
    <m/>
    <n v="-0.85"/>
    <m/>
    <n v="1709.23"/>
    <x v="0"/>
    <s v="Único"/>
  </r>
  <r>
    <x v="1"/>
    <d v="2024-05-20T00:00:00"/>
    <x v="464"/>
    <d v="2024-05-18T00:00:00"/>
    <x v="642"/>
    <x v="3"/>
    <x v="2515"/>
    <m/>
    <n v="-17.350000000000001"/>
    <m/>
    <n v="1691.88"/>
    <x v="0"/>
    <s v="Único"/>
  </r>
  <r>
    <x v="0"/>
    <d v="2024-05-17T00:00:00"/>
    <x v="465"/>
    <d v="2024-05-17T00:00:00"/>
    <x v="643"/>
    <x v="6"/>
    <x v="2516"/>
    <m/>
    <n v="-31.95"/>
    <m/>
    <n v="4903.76"/>
    <x v="0"/>
    <s v="Único"/>
  </r>
  <r>
    <x v="0"/>
    <d v="2024-05-17T00:00:00"/>
    <x v="465"/>
    <d v="2024-05-17T00:00:00"/>
    <x v="643"/>
    <x v="6"/>
    <x v="2517"/>
    <m/>
    <n v="-3.68"/>
    <m/>
    <n v="4889.18"/>
    <x v="0"/>
    <s v="Único"/>
  </r>
  <r>
    <x v="2"/>
    <d v="2024-05-17T00:00:00"/>
    <x v="465"/>
    <d v="2024-05-17T00:00:00"/>
    <x v="643"/>
    <x v="10"/>
    <x v="41"/>
    <m/>
    <n v="-400"/>
    <m/>
    <n v="193.16"/>
    <x v="0"/>
    <s v="Único"/>
  </r>
  <r>
    <x v="0"/>
    <d v="2024-05-17T00:00:00"/>
    <x v="465"/>
    <d v="2024-05-17T00:00:00"/>
    <x v="643"/>
    <x v="6"/>
    <x v="2518"/>
    <m/>
    <n v="-10.9"/>
    <m/>
    <n v="4892.8599999999997"/>
    <x v="0"/>
    <s v="Único"/>
  </r>
  <r>
    <x v="2"/>
    <d v="2024-05-17T00:00:00"/>
    <x v="465"/>
    <d v="2024-05-17T00:00:00"/>
    <x v="643"/>
    <x v="6"/>
    <x v="2519"/>
    <m/>
    <n v="-13.6"/>
    <m/>
    <n v="177.16"/>
    <x v="0"/>
    <s v="Único"/>
  </r>
  <r>
    <x v="2"/>
    <d v="2024-05-17T00:00:00"/>
    <x v="465"/>
    <d v="2024-05-17T00:00:00"/>
    <x v="643"/>
    <x v="1"/>
    <x v="2520"/>
    <m/>
    <n v="-2.4"/>
    <m/>
    <n v="190.76"/>
    <x v="0"/>
    <s v="Único"/>
  </r>
  <r>
    <x v="0"/>
    <d v="2024-05-16T00:00:00"/>
    <x v="466"/>
    <d v="2024-05-16T00:00:00"/>
    <x v="644"/>
    <x v="1"/>
    <x v="2521"/>
    <m/>
    <n v="-2.8"/>
    <m/>
    <n v="4935.71"/>
    <x v="0"/>
    <s v="Único"/>
  </r>
  <r>
    <x v="1"/>
    <d v="2024-05-15T00:00:00"/>
    <x v="467"/>
    <d v="2024-05-15T00:00:00"/>
    <x v="645"/>
    <x v="1"/>
    <x v="2522"/>
    <m/>
    <n v="-25"/>
    <m/>
    <n v="1736.03"/>
    <x v="0"/>
    <s v="Único"/>
  </r>
  <r>
    <x v="2"/>
    <d v="2024-05-15T00:00:00"/>
    <x v="467"/>
    <d v="2024-05-15T00:00:00"/>
    <x v="645"/>
    <x v="1"/>
    <x v="2523"/>
    <m/>
    <n v="-8"/>
    <m/>
    <n v="593.16"/>
    <x v="0"/>
    <s v="Único"/>
  </r>
  <r>
    <x v="0"/>
    <d v="2024-05-15T00:00:00"/>
    <x v="467"/>
    <d v="2024-05-15T00:00:00"/>
    <x v="645"/>
    <x v="2"/>
    <x v="2524"/>
    <m/>
    <n v="-38.299999999999997"/>
    <m/>
    <n v="4938.51"/>
    <x v="0"/>
    <s v="Único"/>
  </r>
  <r>
    <x v="1"/>
    <d v="2024-05-15T00:00:00"/>
    <x v="467"/>
    <d v="2024-05-15T00:00:00"/>
    <x v="645"/>
    <x v="9"/>
    <x v="2525"/>
    <m/>
    <n v="-25.95"/>
    <m/>
    <n v="1710.08"/>
    <x v="0"/>
    <s v="Único"/>
  </r>
  <r>
    <x v="2"/>
    <d v="2024-05-14T00:00:00"/>
    <x v="468"/>
    <d v="2024-05-14T00:00:00"/>
    <x v="646"/>
    <x v="18"/>
    <x v="2526"/>
    <m/>
    <n v="-1.4"/>
    <m/>
    <n v="602.46"/>
    <x v="0"/>
    <s v="Único"/>
  </r>
  <r>
    <x v="2"/>
    <d v="2024-05-14T00:00:00"/>
    <x v="468"/>
    <d v="2024-05-14T00:00:00"/>
    <x v="646"/>
    <x v="18"/>
    <x v="2527"/>
    <m/>
    <n v="-1.3"/>
    <m/>
    <n v="601.16"/>
    <x v="0"/>
    <s v="Único"/>
  </r>
  <r>
    <x v="1"/>
    <d v="2024-05-13T00:00:00"/>
    <x v="469"/>
    <d v="2024-05-13T00:00:00"/>
    <x v="647"/>
    <x v="1"/>
    <x v="2528"/>
    <m/>
    <n v="-19.579999999999998"/>
    <m/>
    <n v="1884.02"/>
    <x v="0"/>
    <s v="Único"/>
  </r>
  <r>
    <x v="0"/>
    <d v="2024-05-13T00:00:00"/>
    <x v="469"/>
    <d v="2024-05-13T00:00:00"/>
    <x v="647"/>
    <x v="1"/>
    <x v="2529"/>
    <m/>
    <n v="-10.71"/>
    <m/>
    <n v="4976.8100000000004"/>
    <x v="0"/>
    <s v="Único"/>
  </r>
  <r>
    <x v="1"/>
    <d v="2024-05-13T00:00:00"/>
    <x v="469"/>
    <d v="2024-05-13T00:00:00"/>
    <x v="647"/>
    <x v="3"/>
    <x v="2530"/>
    <m/>
    <n v="-138.16"/>
    <m/>
    <n v="1903.6"/>
    <x v="0"/>
    <s v="Único"/>
  </r>
  <r>
    <x v="1"/>
    <d v="2024-05-13T00:00:00"/>
    <x v="469"/>
    <d v="2024-05-13T00:00:00"/>
    <x v="647"/>
    <x v="25"/>
    <x v="2531"/>
    <m/>
    <n v="-110"/>
    <m/>
    <n v="1774.02"/>
    <x v="0"/>
    <s v="Único"/>
  </r>
  <r>
    <x v="1"/>
    <d v="2024-05-13T00:00:00"/>
    <x v="469"/>
    <d v="2024-05-13T00:00:00"/>
    <x v="647"/>
    <x v="9"/>
    <x v="2532"/>
    <m/>
    <n v="-12.99"/>
    <m/>
    <n v="1761.03"/>
    <x v="0"/>
    <s v="Único"/>
  </r>
  <r>
    <x v="2"/>
    <d v="2024-05-13T00:00:00"/>
    <x v="469"/>
    <d v="2024-05-13T00:00:00"/>
    <x v="647"/>
    <x v="19"/>
    <x v="2533"/>
    <m/>
    <n v="138.16"/>
    <m/>
    <n v="661.54"/>
    <x v="1"/>
    <s v="Único"/>
  </r>
  <r>
    <x v="2"/>
    <d v="2024-05-13T00:00:00"/>
    <x v="469"/>
    <d v="2024-05-13T00:00:00"/>
    <x v="647"/>
    <x v="18"/>
    <x v="2534"/>
    <m/>
    <n v="-1.3"/>
    <m/>
    <n v="603.86"/>
    <x v="0"/>
    <s v="Único"/>
  </r>
  <r>
    <x v="2"/>
    <d v="2024-05-13T00:00:00"/>
    <x v="469"/>
    <d v="2024-05-13T00:00:00"/>
    <x v="647"/>
    <x v="1"/>
    <x v="2535"/>
    <m/>
    <n v="-2.7"/>
    <m/>
    <n v="605.16"/>
    <x v="0"/>
    <s v="Único"/>
  </r>
  <r>
    <x v="2"/>
    <d v="2024-05-13T00:00:00"/>
    <x v="469"/>
    <d v="2024-12-05T00:00:00"/>
    <x v="648"/>
    <x v="1"/>
    <x v="2536"/>
    <m/>
    <n v="-7.4"/>
    <m/>
    <n v="618.86"/>
    <x v="0"/>
    <s v="Único"/>
  </r>
  <r>
    <x v="2"/>
    <d v="2024-05-13T00:00:00"/>
    <x v="469"/>
    <d v="2024-12-05T00:00:00"/>
    <x v="648"/>
    <x v="1"/>
    <x v="2537"/>
    <m/>
    <n v="-7.3"/>
    <m/>
    <n v="630.66"/>
    <x v="0"/>
    <s v="Único"/>
  </r>
  <r>
    <x v="2"/>
    <d v="2024-05-13T00:00:00"/>
    <x v="469"/>
    <d v="2024-12-05T00:00:00"/>
    <x v="648"/>
    <x v="2"/>
    <x v="2538"/>
    <m/>
    <n v="-18"/>
    <m/>
    <n v="637.96"/>
    <x v="0"/>
    <s v="Único"/>
  </r>
  <r>
    <x v="2"/>
    <d v="2024-05-13T00:00:00"/>
    <x v="469"/>
    <d v="2024-12-05T00:00:00"/>
    <x v="648"/>
    <x v="2"/>
    <x v="2536"/>
    <m/>
    <n v="-11"/>
    <m/>
    <n v="607.86"/>
    <x v="0"/>
    <s v="Único"/>
  </r>
  <r>
    <x v="2"/>
    <d v="2024-05-13T00:00:00"/>
    <x v="469"/>
    <d v="2024-12-05T00:00:00"/>
    <x v="648"/>
    <x v="1"/>
    <x v="2539"/>
    <m/>
    <n v="-4.4000000000000004"/>
    <m/>
    <n v="626.26"/>
    <x v="0"/>
    <s v="Único"/>
  </r>
  <r>
    <x v="2"/>
    <d v="2024-05-13T00:00:00"/>
    <x v="469"/>
    <d v="2024-12-05T00:00:00"/>
    <x v="648"/>
    <x v="1"/>
    <x v="2540"/>
    <m/>
    <n v="-3.69"/>
    <m/>
    <n v="657.85"/>
    <x v="0"/>
    <s v="Único"/>
  </r>
  <r>
    <x v="2"/>
    <d v="2024-05-13T00:00:00"/>
    <x v="469"/>
    <d v="2024-12-05T00:00:00"/>
    <x v="648"/>
    <x v="1"/>
    <x v="2540"/>
    <m/>
    <n v="-1.89"/>
    <m/>
    <n v="655.96"/>
    <x v="0"/>
    <s v="Único"/>
  </r>
  <r>
    <x v="2"/>
    <d v="2024-05-13T00:00:00"/>
    <x v="469"/>
    <d v="2024-11-05T00:00:00"/>
    <x v="649"/>
    <x v="1"/>
    <x v="2541"/>
    <m/>
    <n v="-24"/>
    <m/>
    <n v="523.38"/>
    <x v="0"/>
    <s v="Único"/>
  </r>
  <r>
    <x v="0"/>
    <d v="2024-05-13T00:00:00"/>
    <x v="469"/>
    <d v="2024-11-05T00:00:00"/>
    <x v="649"/>
    <x v="1"/>
    <x v="2542"/>
    <m/>
    <n v="-8.1"/>
    <m/>
    <n v="4987.5200000000004"/>
    <x v="0"/>
    <s v="Único"/>
  </r>
  <r>
    <x v="1"/>
    <d v="2024-05-13T00:00:00"/>
    <x v="469"/>
    <d v="2024-11-05T00:00:00"/>
    <x v="649"/>
    <x v="3"/>
    <x v="2543"/>
    <m/>
    <n v="-27.9"/>
    <m/>
    <n v="2041.76"/>
    <x v="0"/>
    <s v="Único"/>
  </r>
  <r>
    <x v="2"/>
    <d v="2024-05-13T00:00:00"/>
    <x v="469"/>
    <d v="2024-11-05T00:00:00"/>
    <x v="649"/>
    <x v="19"/>
    <x v="2544"/>
    <m/>
    <n v="-138.16"/>
    <m/>
    <n v="547.38"/>
    <x v="0"/>
    <s v="Único"/>
  </r>
  <r>
    <x v="2"/>
    <d v="2024-10-05T00:00:00"/>
    <x v="470"/>
    <d v="2024-10-05T00:00:00"/>
    <x v="650"/>
    <x v="1"/>
    <x v="2545"/>
    <m/>
    <n v="-9.9"/>
    <m/>
    <n v="689.65"/>
    <x v="0"/>
    <s v="Único"/>
  </r>
  <r>
    <x v="1"/>
    <d v="2024-10-05T00:00:00"/>
    <x v="470"/>
    <d v="2024-10-05T00:00:00"/>
    <x v="650"/>
    <x v="25"/>
    <x v="2546"/>
    <m/>
    <n v="-773.52"/>
    <m/>
    <n v="2069.66"/>
    <x v="0"/>
    <s v="Único"/>
  </r>
  <r>
    <x v="2"/>
    <d v="2024-10-05T00:00:00"/>
    <x v="470"/>
    <d v="2024-10-05T00:00:00"/>
    <x v="650"/>
    <x v="18"/>
    <x v="2547"/>
    <m/>
    <n v="-4.1100000000000003"/>
    <m/>
    <n v="685.54"/>
    <x v="0"/>
    <s v="Único"/>
  </r>
  <r>
    <x v="1"/>
    <d v="2024-09-05T00:00:00"/>
    <x v="387"/>
    <d v="2024-09-05T00:00:00"/>
    <x v="651"/>
    <x v="5"/>
    <x v="2548"/>
    <m/>
    <n v="-21.8"/>
    <m/>
    <n v="2864.98"/>
    <x v="0"/>
    <s v="Único"/>
  </r>
  <r>
    <x v="1"/>
    <d v="2024-09-05T00:00:00"/>
    <x v="387"/>
    <d v="2024-09-05T00:00:00"/>
    <x v="651"/>
    <x v="5"/>
    <x v="2548"/>
    <m/>
    <n v="-21.8"/>
    <m/>
    <n v="2843.18"/>
    <x v="0"/>
    <s v="Único"/>
  </r>
  <r>
    <x v="2"/>
    <d v="2024-09-05T00:00:00"/>
    <x v="387"/>
    <d v="2024-09-05T00:00:00"/>
    <x v="651"/>
    <x v="18"/>
    <x v="2549"/>
    <m/>
    <n v="-4.5999999999999996"/>
    <m/>
    <n v="699.55"/>
    <x v="0"/>
    <s v="Único"/>
  </r>
  <r>
    <x v="0"/>
    <d v="2024-09-05T00:00:00"/>
    <x v="387"/>
    <d v="2024-09-05T00:00:00"/>
    <x v="651"/>
    <x v="3"/>
    <x v="2550"/>
    <m/>
    <n v="-1.2"/>
    <m/>
    <n v="4995.62"/>
    <x v="0"/>
    <s v="Único"/>
  </r>
  <r>
    <x v="2"/>
    <d v="2024-08-05T00:00:00"/>
    <x v="471"/>
    <d v="2024-08-05T00:00:00"/>
    <x v="652"/>
    <x v="18"/>
    <x v="2551"/>
    <m/>
    <n v="-4.75"/>
    <m/>
    <n v="706.8"/>
    <x v="0"/>
    <s v="Único"/>
  </r>
  <r>
    <x v="2"/>
    <d v="2024-08-05T00:00:00"/>
    <x v="471"/>
    <d v="2024-08-05T00:00:00"/>
    <x v="652"/>
    <x v="18"/>
    <x v="2551"/>
    <m/>
    <n v="-2.65"/>
    <m/>
    <n v="704.15"/>
    <x v="0"/>
    <s v="Único"/>
  </r>
  <r>
    <x v="0"/>
    <d v="2024-08-05T00:00:00"/>
    <x v="471"/>
    <d v="2024-08-05T00:00:00"/>
    <x v="652"/>
    <x v="1"/>
    <x v="2552"/>
    <m/>
    <n v="-2.8"/>
    <m/>
    <n v="4996.82"/>
    <x v="0"/>
    <s v="Único"/>
  </r>
  <r>
    <x v="0"/>
    <d v="2024-07-05T00:00:00"/>
    <x v="472"/>
    <d v="2024-07-05T00:00:00"/>
    <x v="653"/>
    <x v="1"/>
    <x v="2553"/>
    <m/>
    <n v="-11.76"/>
    <m/>
    <n v="4999.62"/>
    <x v="0"/>
    <s v="Único"/>
  </r>
  <r>
    <x v="0"/>
    <d v="2024-07-05T00:00:00"/>
    <x v="472"/>
    <d v="2024-07-05T00:00:00"/>
    <x v="653"/>
    <x v="1"/>
    <x v="2554"/>
    <m/>
    <n v="-6.8"/>
    <m/>
    <n v="5011.38"/>
    <x v="0"/>
    <s v="Único"/>
  </r>
  <r>
    <x v="1"/>
    <d v="2024-07-05T00:00:00"/>
    <x v="472"/>
    <d v="2024-07-05T00:00:00"/>
    <x v="653"/>
    <x v="1"/>
    <x v="2555"/>
    <m/>
    <n v="-5.25"/>
    <m/>
    <n v="2886.78"/>
    <x v="0"/>
    <s v="Único"/>
  </r>
  <r>
    <x v="1"/>
    <d v="2024-06-05T00:00:00"/>
    <x v="473"/>
    <d v="2024-06-05T00:00:00"/>
    <x v="654"/>
    <x v="1"/>
    <x v="2556"/>
    <m/>
    <n v="-19.57"/>
    <m/>
    <n v="2910.41"/>
    <x v="0"/>
    <s v="Único"/>
  </r>
  <r>
    <x v="1"/>
    <d v="2024-06-05T00:00:00"/>
    <x v="473"/>
    <d v="2024-06-05T00:00:00"/>
    <x v="654"/>
    <x v="1"/>
    <x v="2557"/>
    <m/>
    <n v="-15.9"/>
    <m/>
    <n v="2892.03"/>
    <x v="0"/>
    <s v="Único"/>
  </r>
  <r>
    <x v="1"/>
    <d v="2024-06-05T00:00:00"/>
    <x v="473"/>
    <d v="2024-06-05T00:00:00"/>
    <x v="654"/>
    <x v="1"/>
    <x v="2558"/>
    <m/>
    <n v="-7.55"/>
    <m/>
    <n v="2929.98"/>
    <x v="0"/>
    <s v="Único"/>
  </r>
  <r>
    <x v="1"/>
    <d v="2024-06-05T00:00:00"/>
    <x v="473"/>
    <d v="2024-06-05T00:00:00"/>
    <x v="654"/>
    <x v="18"/>
    <x v="2559"/>
    <m/>
    <n v="-1.75"/>
    <m/>
    <n v="2939.28"/>
    <x v="0"/>
    <s v="Único"/>
  </r>
  <r>
    <x v="1"/>
    <d v="2024-06-05T00:00:00"/>
    <x v="473"/>
    <d v="2024-06-05T00:00:00"/>
    <x v="654"/>
    <x v="18"/>
    <x v="2559"/>
    <m/>
    <n v="-1.75"/>
    <m/>
    <n v="2937.53"/>
    <x v="0"/>
    <s v="Único"/>
  </r>
  <r>
    <x v="1"/>
    <d v="2024-06-05T00:00:00"/>
    <x v="473"/>
    <d v="2024-06-05T00:00:00"/>
    <x v="654"/>
    <x v="1"/>
    <x v="2557"/>
    <m/>
    <n v="-2.48"/>
    <m/>
    <n v="2907.93"/>
    <x v="0"/>
    <s v="Único"/>
  </r>
  <r>
    <x v="0"/>
    <d v="2024-06-05T00:00:00"/>
    <x v="473"/>
    <d v="2024-05-05T00:00:00"/>
    <x v="655"/>
    <x v="2"/>
    <x v="2560"/>
    <m/>
    <n v="-12.47"/>
    <m/>
    <n v="5018.18"/>
    <x v="0"/>
    <s v="Único"/>
  </r>
  <r>
    <x v="0"/>
    <d v="2024-06-05T00:00:00"/>
    <x v="473"/>
    <d v="2024-05-05T00:00:00"/>
    <x v="655"/>
    <x v="1"/>
    <x v="2561"/>
    <m/>
    <n v="-5"/>
    <m/>
    <n v="5030.6499999999996"/>
    <x v="0"/>
    <s v="Único"/>
  </r>
  <r>
    <x v="0"/>
    <d v="2024-06-05T00:00:00"/>
    <x v="473"/>
    <d v="2024-04-05T00:00:00"/>
    <x v="656"/>
    <x v="1"/>
    <x v="2562"/>
    <m/>
    <n v="-16.87"/>
    <m/>
    <n v="5045.2"/>
    <x v="0"/>
    <s v="Único"/>
  </r>
  <r>
    <x v="0"/>
    <d v="2024-06-05T00:00:00"/>
    <x v="473"/>
    <d v="2024-04-05T00:00:00"/>
    <x v="656"/>
    <x v="1"/>
    <x v="2563"/>
    <m/>
    <n v="-10.4"/>
    <m/>
    <n v="5037.25"/>
    <x v="0"/>
    <s v="Único"/>
  </r>
  <r>
    <x v="0"/>
    <d v="2024-06-05T00:00:00"/>
    <x v="473"/>
    <d v="2024-04-05T00:00:00"/>
    <x v="656"/>
    <x v="1"/>
    <x v="2564"/>
    <m/>
    <n v="-8.5"/>
    <m/>
    <n v="5036.7"/>
    <x v="0"/>
    <s v="Único"/>
  </r>
  <r>
    <x v="0"/>
    <d v="2024-06-05T00:00:00"/>
    <x v="473"/>
    <d v="2024-04-05T00:00:00"/>
    <x v="656"/>
    <x v="2"/>
    <x v="2565"/>
    <m/>
    <n v="15.95"/>
    <m/>
    <n v="5052.6499999999996"/>
    <x v="1"/>
    <s v="Único"/>
  </r>
  <r>
    <x v="1"/>
    <d v="2024-06-05T00:00:00"/>
    <x v="473"/>
    <d v="2024-04-05T00:00:00"/>
    <x v="656"/>
    <x v="3"/>
    <x v="2566"/>
    <m/>
    <n v="-9.41"/>
    <m/>
    <n v="2953.19"/>
    <x v="0"/>
    <s v="Único"/>
  </r>
  <r>
    <x v="1"/>
    <d v="2024-06-05T00:00:00"/>
    <x v="473"/>
    <d v="2024-04-05T00:00:00"/>
    <x v="656"/>
    <x v="3"/>
    <x v="2567"/>
    <m/>
    <n v="-1.7"/>
    <m/>
    <n v="2951.49"/>
    <x v="0"/>
    <s v="Único"/>
  </r>
  <r>
    <x v="1"/>
    <d v="2024-06-05T00:00:00"/>
    <x v="473"/>
    <d v="2024-04-05T00:00:00"/>
    <x v="656"/>
    <x v="3"/>
    <x v="2567"/>
    <m/>
    <n v="-10.46"/>
    <m/>
    <n v="2941.03"/>
    <x v="0"/>
    <s v="Único"/>
  </r>
  <r>
    <x v="0"/>
    <d v="2024-06-05T00:00:00"/>
    <x v="473"/>
    <d v="2024-04-05T00:00:00"/>
    <x v="656"/>
    <x v="1"/>
    <x v="2568"/>
    <m/>
    <n v="-5"/>
    <m/>
    <n v="5047.6499999999996"/>
    <x v="0"/>
    <s v="Único"/>
  </r>
  <r>
    <x v="0"/>
    <d v="2024-06-05T00:00:00"/>
    <x v="473"/>
    <d v="2024-04-05T00:00:00"/>
    <x v="656"/>
    <x v="1"/>
    <x v="2569"/>
    <m/>
    <n v="-1.6"/>
    <m/>
    <n v="5035.6499999999996"/>
    <x v="0"/>
    <s v="Único"/>
  </r>
  <r>
    <x v="0"/>
    <d v="2024-03-05T00:00:00"/>
    <x v="474"/>
    <d v="2024-03-05T00:00:00"/>
    <x v="657"/>
    <x v="1"/>
    <x v="2570"/>
    <m/>
    <n v="-9"/>
    <m/>
    <n v="5062.07"/>
    <x v="0"/>
    <s v="Único"/>
  </r>
  <r>
    <x v="1"/>
    <d v="2024-03-05T00:00:00"/>
    <x v="474"/>
    <d v="2024-03-05T00:00:00"/>
    <x v="657"/>
    <x v="19"/>
    <x v="2571"/>
    <m/>
    <n v="1900"/>
    <m/>
    <n v="3562.6"/>
    <x v="1"/>
    <s v="Único"/>
  </r>
  <r>
    <x v="1"/>
    <d v="2024-03-05T00:00:00"/>
    <x v="474"/>
    <d v="2024-03-05T00:00:00"/>
    <x v="657"/>
    <x v="25"/>
    <x v="2572"/>
    <m/>
    <n v="-600"/>
    <m/>
    <n v="2962.6"/>
    <x v="0"/>
    <s v="Único"/>
  </r>
  <r>
    <x v="1"/>
    <d v="2024-03-05T00:00:00"/>
    <x v="474"/>
    <d v="2024-03-05T00:00:00"/>
    <x v="657"/>
    <x v="19"/>
    <x v="2573"/>
    <m/>
    <n v="86.68"/>
    <m/>
    <n v="1662.6"/>
    <x v="1"/>
    <s v="Único"/>
  </r>
  <r>
    <x v="1"/>
    <d v="2024-03-05T00:00:00"/>
    <x v="474"/>
    <d v="2024-03-05T00:00:00"/>
    <x v="657"/>
    <x v="14"/>
    <x v="2574"/>
    <m/>
    <n v="-94.74"/>
    <m/>
    <n v="1581.92"/>
    <x v="0"/>
    <s v="Único"/>
  </r>
  <r>
    <x v="1"/>
    <d v="2024-03-05T00:00:00"/>
    <x v="474"/>
    <d v="2024-03-05T00:00:00"/>
    <x v="657"/>
    <x v="14"/>
    <x v="2575"/>
    <m/>
    <n v="-6"/>
    <m/>
    <n v="1575.92"/>
    <x v="0"/>
    <s v="Único"/>
  </r>
  <r>
    <x v="2"/>
    <d v="2024-03-05T00:00:00"/>
    <x v="474"/>
    <d v="2024-03-05T00:00:00"/>
    <x v="657"/>
    <x v="19"/>
    <x v="2576"/>
    <m/>
    <n v="-86.68"/>
    <m/>
    <n v="2611.5500000000002"/>
    <x v="0"/>
    <s v="Único"/>
  </r>
  <r>
    <x v="2"/>
    <d v="2024-03-05T00:00:00"/>
    <x v="474"/>
    <d v="2024-03-05T00:00:00"/>
    <x v="657"/>
    <x v="19"/>
    <x v="2577"/>
    <m/>
    <n v="-1900"/>
    <m/>
    <n v="711.55"/>
    <x v="0"/>
    <s v="Único"/>
  </r>
  <r>
    <x v="2"/>
    <d v="2024-03-05T00:00:00"/>
    <x v="474"/>
    <d v="2024-03-05T00:00:00"/>
    <x v="657"/>
    <x v="12"/>
    <x v="2578"/>
    <m/>
    <n v="1742.07"/>
    <m/>
    <n v="2698.23"/>
    <x v="1"/>
    <s v="Único"/>
  </r>
  <r>
    <x v="1"/>
    <d v="2024-02-05T00:00:00"/>
    <x v="475"/>
    <d v="2024-02-05T00:00:00"/>
    <x v="658"/>
    <x v="1"/>
    <x v="2579"/>
    <m/>
    <n v="-33.4"/>
    <m/>
    <n v="1676.66"/>
    <x v="0"/>
    <s v="Único"/>
  </r>
  <r>
    <x v="0"/>
    <d v="2024-02-05T00:00:00"/>
    <x v="476"/>
    <d v="2024-02-05T00:00:00"/>
    <x v="658"/>
    <x v="1"/>
    <x v="2580"/>
    <m/>
    <n v="-8.75"/>
    <m/>
    <n v="5071.07"/>
    <x v="0"/>
    <s v="Único"/>
  </r>
  <r>
    <x v="0"/>
    <d v="2024-02-05T00:00:00"/>
    <x v="476"/>
    <d v="2024-02-05T00:00:00"/>
    <x v="658"/>
    <x v="12"/>
    <x v="1483"/>
    <m/>
    <n v="1675.14"/>
    <m/>
    <n v="6299.82"/>
    <x v="1"/>
    <s v="Único"/>
  </r>
  <r>
    <x v="0"/>
    <d v="2024-02-05T00:00:00"/>
    <x v="476"/>
    <d v="2024-02-05T00:00:00"/>
    <x v="658"/>
    <x v="19"/>
    <x v="2338"/>
    <m/>
    <n v="-320"/>
    <m/>
    <n v="5979.82"/>
    <x v="0"/>
    <s v="Único"/>
  </r>
  <r>
    <x v="0"/>
    <d v="2024-02-05T00:00:00"/>
    <x v="476"/>
    <d v="2024-02-05T00:00:00"/>
    <x v="658"/>
    <x v="11"/>
    <x v="2455"/>
    <m/>
    <n v="-900"/>
    <m/>
    <n v="5079.82"/>
    <x v="0"/>
    <s v="Único"/>
  </r>
  <r>
    <x v="2"/>
    <d v="2024-02-05T00:00:00"/>
    <x v="476"/>
    <d v="2024-02-05T00:00:00"/>
    <x v="658"/>
    <x v="19"/>
    <x v="2345"/>
    <m/>
    <n v="320"/>
    <m/>
    <n v="956.16"/>
    <x v="1"/>
    <s v="Único"/>
  </r>
  <r>
    <x v="1"/>
    <d v="2024-04-30T00:00:00"/>
    <x v="477"/>
    <d v="2024-04-30T00:00:00"/>
    <x v="659"/>
    <x v="1"/>
    <x v="2581"/>
    <m/>
    <n v="-8.3000000000000007"/>
    <m/>
    <n v="1716.61"/>
    <x v="0"/>
    <s v="Único"/>
  </r>
  <r>
    <x v="0"/>
    <d v="2024-04-30T00:00:00"/>
    <x v="477"/>
    <d v="2024-04-30T00:00:00"/>
    <x v="659"/>
    <x v="1"/>
    <x v="2582"/>
    <m/>
    <n v="-8.0500000000000007"/>
    <m/>
    <n v="4624.68"/>
    <x v="0"/>
    <s v="Único"/>
  </r>
  <r>
    <x v="1"/>
    <d v="2024-04-30T00:00:00"/>
    <x v="477"/>
    <d v="2024-04-30T00:00:00"/>
    <x v="659"/>
    <x v="1"/>
    <x v="2583"/>
    <m/>
    <n v="-6.6"/>
    <m/>
    <n v="1724.91"/>
    <x v="0"/>
    <s v="Único"/>
  </r>
  <r>
    <x v="0"/>
    <d v="2024-04-30T00:00:00"/>
    <x v="477"/>
    <d v="2024-04-30T00:00:00"/>
    <x v="659"/>
    <x v="24"/>
    <x v="2584"/>
    <m/>
    <n v="-56.61"/>
    <m/>
    <n v="4986.63"/>
    <x v="0"/>
    <s v="Único"/>
  </r>
  <r>
    <x v="0"/>
    <d v="2024-04-30T00:00:00"/>
    <x v="477"/>
    <d v="2024-04-30T00:00:00"/>
    <x v="659"/>
    <x v="24"/>
    <x v="2585"/>
    <m/>
    <n v="-285.58"/>
    <m/>
    <n v="4701.05"/>
    <x v="0"/>
    <s v="Único"/>
  </r>
  <r>
    <x v="0"/>
    <d v="2024-04-30T00:00:00"/>
    <x v="477"/>
    <d v="2024-04-30T00:00:00"/>
    <x v="659"/>
    <x v="24"/>
    <x v="2586"/>
    <m/>
    <n v="-68.319999999999993"/>
    <m/>
    <n v="4632.7299999999996"/>
    <x v="0"/>
    <s v="Único"/>
  </r>
  <r>
    <x v="1"/>
    <d v="2024-04-30T00:00:00"/>
    <x v="477"/>
    <d v="2024-04-30T00:00:00"/>
    <x v="659"/>
    <x v="18"/>
    <x v="2587"/>
    <m/>
    <n v="-5"/>
    <m/>
    <n v="1711.61"/>
    <x v="0"/>
    <s v="Único"/>
  </r>
  <r>
    <x v="1"/>
    <d v="2024-04-30T00:00:00"/>
    <x v="477"/>
    <d v="2024-04-30T00:00:00"/>
    <x v="659"/>
    <x v="18"/>
    <x v="2588"/>
    <m/>
    <n v="-1.55"/>
    <m/>
    <n v="1710.06"/>
    <x v="0"/>
    <s v="Único"/>
  </r>
  <r>
    <x v="1"/>
    <d v="2024-04-29T00:00:00"/>
    <x v="478"/>
    <d v="2024-04-29T00:00:00"/>
    <x v="660"/>
    <x v="1"/>
    <x v="2589"/>
    <m/>
    <n v="-18.45"/>
    <m/>
    <n v="1731.51"/>
    <x v="0"/>
    <s v="Único"/>
  </r>
  <r>
    <x v="2"/>
    <d v="2024-04-29T00:00:00"/>
    <x v="478"/>
    <d v="2024-04-29T00:00:00"/>
    <x v="660"/>
    <x v="2"/>
    <x v="2590"/>
    <m/>
    <n v="-30.97"/>
    <m/>
    <n v="636.16"/>
    <x v="0"/>
    <s v="Único"/>
  </r>
  <r>
    <x v="0"/>
    <d v="2024-04-29T00:00:00"/>
    <x v="478"/>
    <d v="2024-04-29T00:00:00"/>
    <x v="660"/>
    <x v="1"/>
    <x v="2591"/>
    <m/>
    <n v="-2.8"/>
    <m/>
    <n v="5043.24"/>
    <x v="0"/>
    <s v="Único"/>
  </r>
  <r>
    <x v="0"/>
    <d v="2024-04-29T00:00:00"/>
    <x v="478"/>
    <d v="2024-04-28T00:00:00"/>
    <x v="661"/>
    <x v="1"/>
    <x v="2592"/>
    <m/>
    <n v="-51.2"/>
    <m/>
    <n v="5135.0200000000004"/>
    <x v="0"/>
    <s v="Único"/>
  </r>
  <r>
    <x v="0"/>
    <d v="2024-04-29T00:00:00"/>
    <x v="478"/>
    <d v="2024-04-28T00:00:00"/>
    <x v="661"/>
    <x v="1"/>
    <x v="2593"/>
    <m/>
    <n v="-8"/>
    <m/>
    <n v="5127.0200000000004"/>
    <x v="0"/>
    <s v="Único"/>
  </r>
  <r>
    <x v="0"/>
    <d v="2024-04-29T00:00:00"/>
    <x v="478"/>
    <d v="2024-04-28T00:00:00"/>
    <x v="661"/>
    <x v="2"/>
    <x v="2594"/>
    <m/>
    <n v="-3.99"/>
    <m/>
    <n v="5123.03"/>
    <x v="0"/>
    <s v="Único"/>
  </r>
  <r>
    <x v="0"/>
    <d v="2024-04-29T00:00:00"/>
    <x v="478"/>
    <d v="2024-04-28T00:00:00"/>
    <x v="661"/>
    <x v="2"/>
    <x v="2595"/>
    <m/>
    <n v="-71.989999999999995"/>
    <m/>
    <n v="5051.04"/>
    <x v="0"/>
    <s v="Único"/>
  </r>
  <r>
    <x v="0"/>
    <d v="2024-04-29T00:00:00"/>
    <x v="478"/>
    <d v="2024-04-28T00:00:00"/>
    <x v="661"/>
    <x v="2"/>
    <x v="2596"/>
    <m/>
    <n v="-3.2"/>
    <m/>
    <n v="5046.04"/>
    <x v="0"/>
    <s v="Único"/>
  </r>
  <r>
    <x v="0"/>
    <d v="2024-04-29T00:00:00"/>
    <x v="478"/>
    <d v="2024-04-28T00:00:00"/>
    <x v="661"/>
    <x v="1"/>
    <x v="2597"/>
    <m/>
    <n v="-1.8"/>
    <m/>
    <n v="5049.24"/>
    <x v="0"/>
    <s v="Único"/>
  </r>
  <r>
    <x v="0"/>
    <d v="2024-04-29T00:00:00"/>
    <x v="478"/>
    <d v="2024-04-27T00:00:00"/>
    <x v="662"/>
    <x v="1"/>
    <x v="2598"/>
    <m/>
    <n v="-5.92"/>
    <m/>
    <n v="5186.22"/>
    <x v="0"/>
    <s v="Único"/>
  </r>
  <r>
    <x v="0"/>
    <d v="2024-04-29T00:00:00"/>
    <x v="478"/>
    <d v="2024-04-27T00:00:00"/>
    <x v="662"/>
    <x v="19"/>
    <x v="974"/>
    <m/>
    <n v="5.29"/>
    <m/>
    <n v="5197.1400000000003"/>
    <x v="1"/>
    <s v="Único"/>
  </r>
  <r>
    <x v="0"/>
    <d v="2024-04-29T00:00:00"/>
    <x v="478"/>
    <d v="2024-04-27T00:00:00"/>
    <x v="662"/>
    <x v="19"/>
    <x v="2599"/>
    <m/>
    <n v="-5.29"/>
    <m/>
    <n v="5192"/>
    <x v="0"/>
    <s v="Único"/>
  </r>
  <r>
    <x v="1"/>
    <d v="2024-04-29T00:00:00"/>
    <x v="478"/>
    <d v="2024-04-27T00:00:00"/>
    <x v="662"/>
    <x v="3"/>
    <x v="2600"/>
    <m/>
    <n v="-20.350000000000001"/>
    <m/>
    <n v="1749.96"/>
    <x v="0"/>
    <s v="Único"/>
  </r>
  <r>
    <x v="0"/>
    <d v="2024-04-29T00:00:00"/>
    <x v="478"/>
    <d v="2024-04-27T00:00:00"/>
    <x v="662"/>
    <x v="3"/>
    <x v="2601"/>
    <m/>
    <n v="-0.15"/>
    <m/>
    <n v="5191.8500000000004"/>
    <x v="0"/>
    <s v="Único"/>
  </r>
  <r>
    <x v="1"/>
    <d v="2024-04-29T00:00:00"/>
    <x v="478"/>
    <d v="2024-04-27T00:00:00"/>
    <x v="662"/>
    <x v="3"/>
    <x v="2602"/>
    <m/>
    <n v="-77.91"/>
    <m/>
    <n v="1770.31"/>
    <x v="0"/>
    <s v="Único"/>
  </r>
  <r>
    <x v="0"/>
    <d v="2024-04-29T00:00:00"/>
    <x v="478"/>
    <d v="2024-04-27T00:00:00"/>
    <x v="662"/>
    <x v="1"/>
    <x v="2603"/>
    <m/>
    <n v="-5"/>
    <m/>
    <n v="5192.1400000000003"/>
    <x v="0"/>
    <s v="Único"/>
  </r>
  <r>
    <x v="1"/>
    <d v="2024-04-26T00:00:00"/>
    <x v="479"/>
    <d v="2024-04-26T00:00:00"/>
    <x v="663"/>
    <x v="3"/>
    <x v="2604"/>
    <m/>
    <n v="-5.45"/>
    <m/>
    <n v="1848.22"/>
    <x v="0"/>
    <s v="Único"/>
  </r>
  <r>
    <x v="0"/>
    <d v="2024-04-25T00:00:00"/>
    <x v="480"/>
    <d v="2024-04-25T00:00:00"/>
    <x v="664"/>
    <x v="1"/>
    <x v="2605"/>
    <m/>
    <n v="-5.8"/>
    <m/>
    <n v="5198.6899999999996"/>
    <x v="0"/>
    <s v="Único"/>
  </r>
  <r>
    <x v="2"/>
    <d v="2024-04-25T00:00:00"/>
    <x v="480"/>
    <d v="2024-04-25T00:00:00"/>
    <x v="664"/>
    <x v="9"/>
    <x v="2606"/>
    <m/>
    <n v="-47.9"/>
    <m/>
    <n v="667.13"/>
    <x v="0"/>
    <s v="Único"/>
  </r>
  <r>
    <x v="0"/>
    <d v="2024-04-25T00:00:00"/>
    <x v="480"/>
    <d v="2024-04-25T00:00:00"/>
    <x v="664"/>
    <x v="1"/>
    <x v="2607"/>
    <m/>
    <n v="-1.4"/>
    <m/>
    <n v="5197.29"/>
    <x v="0"/>
    <s v="Único"/>
  </r>
  <r>
    <x v="0"/>
    <d v="2024-04-24T00:00:00"/>
    <x v="481"/>
    <d v="2024-04-24T00:00:00"/>
    <x v="665"/>
    <x v="18"/>
    <x v="2608"/>
    <m/>
    <n v="-2.8"/>
    <m/>
    <n v="5204.49"/>
    <x v="0"/>
    <s v="Único"/>
  </r>
  <r>
    <x v="1"/>
    <d v="2024-04-24T00:00:00"/>
    <x v="481"/>
    <d v="2024-04-24T00:00:00"/>
    <x v="665"/>
    <x v="18"/>
    <x v="2609"/>
    <m/>
    <n v="-2.7"/>
    <m/>
    <n v="1853.67"/>
    <x v="0"/>
    <s v="Único"/>
  </r>
  <r>
    <x v="0"/>
    <d v="2024-04-23T00:00:00"/>
    <x v="482"/>
    <d v="2024-04-23T00:00:00"/>
    <x v="666"/>
    <x v="2"/>
    <x v="2610"/>
    <m/>
    <n v="-57.5"/>
    <m/>
    <n v="5207.29"/>
    <x v="0"/>
    <s v="Único"/>
  </r>
  <r>
    <x v="1"/>
    <d v="2024-04-23T00:00:00"/>
    <x v="482"/>
    <d v="2024-04-23T00:00:00"/>
    <x v="666"/>
    <x v="8"/>
    <x v="2611"/>
    <m/>
    <n v="-82.44"/>
    <m/>
    <n v="1858.17"/>
    <x v="0"/>
    <s v="Único"/>
  </r>
  <r>
    <x v="1"/>
    <d v="2024-04-23T00:00:00"/>
    <x v="482"/>
    <d v="2024-04-23T00:00:00"/>
    <x v="666"/>
    <x v="3"/>
    <x v="2612"/>
    <m/>
    <n v="-1.8"/>
    <m/>
    <n v="1856.37"/>
    <x v="0"/>
    <s v="Único"/>
  </r>
  <r>
    <x v="2"/>
    <d v="2024-04-23T00:00:00"/>
    <x v="482"/>
    <d v="2024-04-23T00:00:00"/>
    <x v="666"/>
    <x v="2"/>
    <x v="2613"/>
    <m/>
    <n v="-34.99"/>
    <m/>
    <n v="680.04"/>
    <x v="0"/>
    <s v="Único"/>
  </r>
  <r>
    <x v="0"/>
    <d v="2024-04-22T00:00:00"/>
    <x v="483"/>
    <d v="2024-04-22T00:00:00"/>
    <x v="667"/>
    <x v="1"/>
    <x v="2614"/>
    <m/>
    <n v="-5.6"/>
    <m/>
    <n v="5264.79"/>
    <x v="0"/>
    <s v="Único"/>
  </r>
  <r>
    <x v="0"/>
    <d v="2024-04-22T00:00:00"/>
    <x v="483"/>
    <d v="2024-04-22T00:00:00"/>
    <x v="667"/>
    <x v="12"/>
    <x v="2615"/>
    <m/>
    <n v="180.8"/>
    <m/>
    <n v="5325.26"/>
    <x v="1"/>
    <s v="Único"/>
  </r>
  <r>
    <x v="1"/>
    <d v="2024-04-22T00:00:00"/>
    <x v="483"/>
    <d v="2024-04-22T00:00:00"/>
    <x v="667"/>
    <x v="4"/>
    <x v="2616"/>
    <m/>
    <n v="-54.45"/>
    <m/>
    <n v="1940.61"/>
    <x v="0"/>
    <s v="Único"/>
  </r>
  <r>
    <x v="2"/>
    <d v="2024-04-22T00:00:00"/>
    <x v="483"/>
    <d v="2024-04-22T00:00:00"/>
    <x v="667"/>
    <x v="2"/>
    <x v="2617"/>
    <m/>
    <n v="-35.99"/>
    <m/>
    <n v="724.23"/>
    <x v="0"/>
    <s v="Único"/>
  </r>
  <r>
    <x v="2"/>
    <d v="2024-04-22T00:00:00"/>
    <x v="483"/>
    <d v="2024-04-22T00:00:00"/>
    <x v="667"/>
    <x v="2"/>
    <x v="2618"/>
    <m/>
    <n v="-1.65"/>
    <m/>
    <n v="722.58"/>
    <x v="0"/>
    <s v="Único"/>
  </r>
  <r>
    <x v="2"/>
    <d v="2024-04-22T00:00:00"/>
    <x v="483"/>
    <d v="2024-04-22T00:00:00"/>
    <x v="667"/>
    <x v="18"/>
    <x v="2619"/>
    <m/>
    <n v="-1.5"/>
    <m/>
    <n v="721.08"/>
    <x v="0"/>
    <s v="Único"/>
  </r>
  <r>
    <x v="2"/>
    <d v="2024-04-22T00:00:00"/>
    <x v="483"/>
    <d v="2024-04-22T00:00:00"/>
    <x v="667"/>
    <x v="18"/>
    <x v="2620"/>
    <m/>
    <n v="-3.4"/>
    <m/>
    <n v="717.68"/>
    <x v="0"/>
    <s v="Único"/>
  </r>
  <r>
    <x v="2"/>
    <d v="2024-04-22T00:00:00"/>
    <x v="483"/>
    <d v="2024-04-22T00:00:00"/>
    <x v="667"/>
    <x v="18"/>
    <x v="2621"/>
    <m/>
    <n v="-1.4"/>
    <m/>
    <n v="716.28"/>
    <x v="0"/>
    <s v="Único"/>
  </r>
  <r>
    <x v="2"/>
    <d v="2024-04-24T00:00:00"/>
    <x v="481"/>
    <d v="2024-04-22T00:00:00"/>
    <x v="667"/>
    <x v="2"/>
    <x v="2622"/>
    <m/>
    <n v="34.99"/>
    <m/>
    <n v="715.03"/>
    <x v="1"/>
    <s v="Único"/>
  </r>
  <r>
    <x v="2"/>
    <d v="2024-04-22T00:00:00"/>
    <x v="483"/>
    <d v="2024-04-22T00:00:00"/>
    <x v="667"/>
    <x v="18"/>
    <x v="2621"/>
    <m/>
    <n v="-1.25"/>
    <m/>
    <n v="715.03"/>
    <x v="0"/>
    <s v="Único"/>
  </r>
  <r>
    <x v="2"/>
    <d v="2024-04-22T00:00:00"/>
    <x v="483"/>
    <d v="2024-04-21T00:00:00"/>
    <x v="668"/>
    <x v="1"/>
    <x v="2623"/>
    <m/>
    <n v="-23.86"/>
    <m/>
    <n v="766.17"/>
    <x v="0"/>
    <s v="Único"/>
  </r>
  <r>
    <x v="2"/>
    <d v="2024-04-22T00:00:00"/>
    <x v="483"/>
    <d v="2024-04-21T00:00:00"/>
    <x v="668"/>
    <x v="1"/>
    <x v="2624"/>
    <m/>
    <n v="-5.95"/>
    <m/>
    <n v="760.22"/>
    <x v="0"/>
    <s v="Único"/>
  </r>
  <r>
    <x v="0"/>
    <d v="2024-04-22T00:00:00"/>
    <x v="483"/>
    <d v="2024-04-21T00:00:00"/>
    <x v="668"/>
    <x v="2"/>
    <x v="2625"/>
    <m/>
    <n v="-15.95"/>
    <m/>
    <n v="5309.31"/>
    <x v="0"/>
    <s v="Único"/>
  </r>
  <r>
    <x v="0"/>
    <d v="2024-04-22T00:00:00"/>
    <x v="483"/>
    <d v="2024-04-21T00:00:00"/>
    <x v="668"/>
    <x v="2"/>
    <x v="2626"/>
    <m/>
    <n v="-38.92"/>
    <m/>
    <n v="5270.39"/>
    <x v="0"/>
    <s v="Único"/>
  </r>
  <r>
    <x v="1"/>
    <d v="2024-04-22T00:00:00"/>
    <x v="483"/>
    <d v="2024-04-21T00:00:00"/>
    <x v="668"/>
    <x v="3"/>
    <x v="2627"/>
    <m/>
    <n v="-15.18"/>
    <m/>
    <n v="1995.06"/>
    <x v="0"/>
    <s v="Único"/>
  </r>
  <r>
    <x v="2"/>
    <d v="2024-04-22T00:00:00"/>
    <x v="483"/>
    <d v="2024-04-20T00:00:00"/>
    <x v="669"/>
    <x v="1"/>
    <x v="2628"/>
    <m/>
    <n v="-16.850000000000001"/>
    <m/>
    <n v="858"/>
    <x v="0"/>
    <s v="Único"/>
  </r>
  <r>
    <x v="2"/>
    <d v="2024-04-22T00:00:00"/>
    <x v="483"/>
    <d v="2024-04-20T00:00:00"/>
    <x v="669"/>
    <x v="1"/>
    <x v="2629"/>
    <m/>
    <n v="-9"/>
    <m/>
    <n v="795.53"/>
    <x v="0"/>
    <s v="Único"/>
  </r>
  <r>
    <x v="2"/>
    <d v="2024-04-22T00:00:00"/>
    <x v="483"/>
    <d v="2024-04-20T00:00:00"/>
    <x v="669"/>
    <x v="1"/>
    <x v="2630"/>
    <m/>
    <n v="-6.25"/>
    <m/>
    <n v="845.75"/>
    <x v="0"/>
    <s v="Único"/>
  </r>
  <r>
    <x v="2"/>
    <d v="2024-04-22T00:00:00"/>
    <x v="483"/>
    <d v="2024-04-20T00:00:00"/>
    <x v="669"/>
    <x v="1"/>
    <x v="2631"/>
    <m/>
    <n v="-6"/>
    <m/>
    <n v="852"/>
    <x v="0"/>
    <s v="Único"/>
  </r>
  <r>
    <x v="2"/>
    <d v="2024-04-22T00:00:00"/>
    <x v="483"/>
    <d v="2024-04-20T00:00:00"/>
    <x v="669"/>
    <x v="1"/>
    <x v="2629"/>
    <m/>
    <n v="-5.5"/>
    <m/>
    <n v="790.03"/>
    <x v="0"/>
    <s v="Único"/>
  </r>
  <r>
    <x v="2"/>
    <d v="2024-04-22T00:00:00"/>
    <x v="483"/>
    <d v="2024-04-20T00:00:00"/>
    <x v="669"/>
    <x v="2"/>
    <x v="2632"/>
    <m/>
    <n v="-18.3"/>
    <m/>
    <n v="827.45"/>
    <x v="0"/>
    <s v="Único"/>
  </r>
  <r>
    <x v="2"/>
    <d v="2024-04-22T00:00:00"/>
    <x v="483"/>
    <d v="2024-04-20T00:00:00"/>
    <x v="669"/>
    <x v="2"/>
    <x v="2633"/>
    <m/>
    <n v="-22.92"/>
    <m/>
    <n v="804.53"/>
    <x v="0"/>
    <s v="Único"/>
  </r>
  <r>
    <x v="1"/>
    <d v="2024-04-22T00:00:00"/>
    <x v="483"/>
    <d v="2024-04-20T00:00:00"/>
    <x v="669"/>
    <x v="3"/>
    <x v="2634"/>
    <m/>
    <n v="-10.3"/>
    <m/>
    <n v="2010.24"/>
    <x v="0"/>
    <s v="Único"/>
  </r>
  <r>
    <x v="2"/>
    <d v="2024-04-19T00:00:00"/>
    <x v="484"/>
    <d v="2024-04-19T00:00:00"/>
    <x v="670"/>
    <x v="1"/>
    <x v="2635"/>
    <m/>
    <n v="-33.5"/>
    <m/>
    <n v="879.75"/>
    <x v="0"/>
    <s v="Único"/>
  </r>
  <r>
    <x v="2"/>
    <d v="2024-04-19T00:00:00"/>
    <x v="484"/>
    <d v="2024-04-19T00:00:00"/>
    <x v="670"/>
    <x v="1"/>
    <x v="2636"/>
    <m/>
    <n v="-23.55"/>
    <m/>
    <n v="913.25"/>
    <x v="0"/>
    <s v="Único"/>
  </r>
  <r>
    <x v="0"/>
    <d v="2024-04-19T00:00:00"/>
    <x v="484"/>
    <d v="2024-04-19T00:00:00"/>
    <x v="670"/>
    <x v="14"/>
    <x v="2637"/>
    <m/>
    <n v="-178.5"/>
    <m/>
    <n v="5144.46"/>
    <x v="0"/>
    <s v="Único"/>
  </r>
  <r>
    <x v="2"/>
    <d v="2024-04-19T00:00:00"/>
    <x v="484"/>
    <d v="2024-04-19T00:00:00"/>
    <x v="670"/>
    <x v="18"/>
    <x v="2638"/>
    <m/>
    <n v="-5"/>
    <m/>
    <n v="943.2"/>
    <x v="0"/>
    <s v="Único"/>
  </r>
  <r>
    <x v="2"/>
    <d v="2024-04-19T00:00:00"/>
    <x v="484"/>
    <d v="2024-04-19T00:00:00"/>
    <x v="670"/>
    <x v="18"/>
    <x v="2638"/>
    <m/>
    <n v="-3.4"/>
    <m/>
    <n v="939.8"/>
    <x v="0"/>
    <s v="Único"/>
  </r>
  <r>
    <x v="2"/>
    <d v="2024-04-19T00:00:00"/>
    <x v="484"/>
    <d v="2024-04-19T00:00:00"/>
    <x v="670"/>
    <x v="18"/>
    <x v="2638"/>
    <m/>
    <n v="-3"/>
    <m/>
    <n v="936.8"/>
    <x v="0"/>
    <s v="Único"/>
  </r>
  <r>
    <x v="2"/>
    <d v="2024-04-19T00:00:00"/>
    <x v="484"/>
    <d v="2024-04-19T00:00:00"/>
    <x v="670"/>
    <x v="1"/>
    <x v="2639"/>
    <m/>
    <n v="-4.9000000000000004"/>
    <m/>
    <n v="874.85"/>
    <x v="0"/>
    <s v="Único"/>
  </r>
  <r>
    <x v="2"/>
    <d v="2024-04-18T00:00:00"/>
    <x v="485"/>
    <d v="2024-04-18T00:00:00"/>
    <x v="671"/>
    <x v="18"/>
    <x v="2640"/>
    <m/>
    <n v="-1.85"/>
    <m/>
    <n v="951"/>
    <x v="0"/>
    <s v="Único"/>
  </r>
  <r>
    <x v="2"/>
    <d v="2024-04-18T00:00:00"/>
    <x v="485"/>
    <d v="2024-04-18T00:00:00"/>
    <x v="671"/>
    <x v="18"/>
    <x v="2641"/>
    <m/>
    <n v="-2.8"/>
    <m/>
    <n v="948.2"/>
    <x v="0"/>
    <s v="Único"/>
  </r>
  <r>
    <x v="2"/>
    <d v="2024-04-17T00:00:00"/>
    <x v="486"/>
    <d v="2024-04-17T00:00:00"/>
    <x v="672"/>
    <x v="10"/>
    <x v="41"/>
    <m/>
    <n v="-400"/>
    <m/>
    <n v="963.85"/>
    <x v="0"/>
    <s v="Único"/>
  </r>
  <r>
    <x v="2"/>
    <d v="2024-04-17T00:00:00"/>
    <x v="486"/>
    <d v="2024-04-17T00:00:00"/>
    <x v="672"/>
    <x v="18"/>
    <x v="2642"/>
    <m/>
    <n v="-2.25"/>
    <m/>
    <n v="961.6"/>
    <x v="0"/>
    <s v="Único"/>
  </r>
  <r>
    <x v="2"/>
    <d v="2024-04-17T00:00:00"/>
    <x v="486"/>
    <d v="2024-04-17T00:00:00"/>
    <x v="672"/>
    <x v="18"/>
    <x v="2642"/>
    <m/>
    <n v="-4.3499999999999996"/>
    <m/>
    <n v="957.25"/>
    <x v="0"/>
    <s v="Único"/>
  </r>
  <r>
    <x v="2"/>
    <d v="2024-04-17T00:00:00"/>
    <x v="486"/>
    <d v="2024-04-17T00:00:00"/>
    <x v="672"/>
    <x v="18"/>
    <x v="2643"/>
    <m/>
    <n v="-4.4000000000000004"/>
    <m/>
    <n v="952.85"/>
    <x v="0"/>
    <s v="Único"/>
  </r>
  <r>
    <x v="1"/>
    <d v="2024-04-15T00:00:00"/>
    <x v="487"/>
    <d v="2024-04-15T00:00:00"/>
    <x v="673"/>
    <x v="9"/>
    <x v="2644"/>
    <m/>
    <n v="-25.95"/>
    <m/>
    <n v="2020.54"/>
    <x v="0"/>
    <s v="Único"/>
  </r>
  <r>
    <x v="2"/>
    <d v="2024-04-15T00:00:00"/>
    <x v="487"/>
    <d v="2024-04-14T00:00:00"/>
    <x v="674"/>
    <x v="3"/>
    <x v="2645"/>
    <m/>
    <n v="-30.97"/>
    <m/>
    <n v="1367.14"/>
    <x v="0"/>
    <s v="Único"/>
  </r>
  <r>
    <x v="2"/>
    <d v="2024-04-15T00:00:00"/>
    <x v="487"/>
    <d v="2024-04-14T00:00:00"/>
    <x v="674"/>
    <x v="1"/>
    <x v="2646"/>
    <m/>
    <n v="-3.29"/>
    <m/>
    <n v="1363.85"/>
    <x v="0"/>
    <s v="Único"/>
  </r>
  <r>
    <x v="2"/>
    <d v="2024-04-15T00:00:00"/>
    <x v="487"/>
    <d v="2024-04-13T00:00:00"/>
    <x v="675"/>
    <x v="1"/>
    <x v="2647"/>
    <m/>
    <n v="-21.22"/>
    <m/>
    <n v="1398.11"/>
    <x v="0"/>
    <s v="Único"/>
  </r>
  <r>
    <x v="2"/>
    <d v="2024-04-15T00:00:00"/>
    <x v="487"/>
    <d v="2024-04-13T00:00:00"/>
    <x v="675"/>
    <x v="1"/>
    <x v="2648"/>
    <m/>
    <n v="-11.41"/>
    <m/>
    <n v="1431.85"/>
    <x v="0"/>
    <s v="Único"/>
  </r>
  <r>
    <x v="2"/>
    <d v="2024-04-15T00:00:00"/>
    <x v="487"/>
    <d v="2024-04-13T00:00:00"/>
    <x v="675"/>
    <x v="1"/>
    <x v="2649"/>
    <m/>
    <n v="-8.1300000000000008"/>
    <m/>
    <n v="1419.33"/>
    <x v="0"/>
    <s v="Único"/>
  </r>
  <r>
    <x v="1"/>
    <d v="2024-04-15T00:00:00"/>
    <x v="487"/>
    <d v="2024-04-13T00:00:00"/>
    <x v="675"/>
    <x v="3"/>
    <x v="2650"/>
    <m/>
    <n v="-24.95"/>
    <m/>
    <n v="2053.52"/>
    <x v="0"/>
    <s v="Único"/>
  </r>
  <r>
    <x v="1"/>
    <d v="2024-04-15T00:00:00"/>
    <x v="487"/>
    <d v="2024-04-13T00:00:00"/>
    <x v="675"/>
    <x v="3"/>
    <x v="2651"/>
    <m/>
    <n v="-1.33"/>
    <m/>
    <n v="2052.19"/>
    <x v="0"/>
    <s v="Único"/>
  </r>
  <r>
    <x v="1"/>
    <d v="2024-04-15T00:00:00"/>
    <x v="487"/>
    <d v="2024-04-13T00:00:00"/>
    <x v="675"/>
    <x v="3"/>
    <x v="2652"/>
    <m/>
    <n v="-83.21"/>
    <m/>
    <n v="2078.4699999999998"/>
    <x v="0"/>
    <s v="Único"/>
  </r>
  <r>
    <x v="1"/>
    <d v="2024-04-15T00:00:00"/>
    <x v="487"/>
    <d v="2024-04-13T00:00:00"/>
    <x v="675"/>
    <x v="3"/>
    <x v="2652"/>
    <m/>
    <n v="-5.7"/>
    <m/>
    <n v="2046.49"/>
    <x v="0"/>
    <s v="Único"/>
  </r>
  <r>
    <x v="2"/>
    <d v="2024-04-15T00:00:00"/>
    <x v="487"/>
    <d v="2024-04-13T00:00:00"/>
    <x v="675"/>
    <x v="1"/>
    <x v="2649"/>
    <m/>
    <n v="-4.3899999999999997"/>
    <m/>
    <n v="1427.46"/>
    <x v="0"/>
    <s v="Único"/>
  </r>
  <r>
    <x v="0"/>
    <d v="2024-12-04T00:00:00"/>
    <x v="488"/>
    <d v="2024-12-04T00:00:00"/>
    <x v="676"/>
    <x v="3"/>
    <x v="2653"/>
    <m/>
    <n v="-12.15"/>
    <m/>
    <n v="5322.96"/>
    <x v="0"/>
    <s v="Único"/>
  </r>
  <r>
    <x v="2"/>
    <d v="2024-11-04T00:00:00"/>
    <x v="489"/>
    <d v="2024-11-04T00:00:00"/>
    <x v="677"/>
    <x v="1"/>
    <x v="2654"/>
    <m/>
    <n v="-14.2"/>
    <m/>
    <n v="1443.26"/>
    <x v="0"/>
    <s v="Único"/>
  </r>
  <r>
    <x v="0"/>
    <d v="2024-11-04T00:00:00"/>
    <x v="489"/>
    <d v="2024-11-04T00:00:00"/>
    <x v="677"/>
    <x v="1"/>
    <x v="2655"/>
    <m/>
    <n v="-5.88"/>
    <m/>
    <n v="5335.11"/>
    <x v="0"/>
    <s v="Único"/>
  </r>
  <r>
    <x v="1"/>
    <d v="2024-11-04T00:00:00"/>
    <x v="489"/>
    <d v="2024-11-04T00:00:00"/>
    <x v="677"/>
    <x v="25"/>
    <x v="2656"/>
    <m/>
    <n v="-773.52"/>
    <m/>
    <n v="2174.67"/>
    <x v="0"/>
    <s v="Único"/>
  </r>
  <r>
    <x v="1"/>
    <d v="2024-11-04T00:00:00"/>
    <x v="489"/>
    <d v="2024-11-04T00:00:00"/>
    <x v="677"/>
    <x v="9"/>
    <x v="2657"/>
    <m/>
    <n v="-12.99"/>
    <m/>
    <n v="2161.6799999999998"/>
    <x v="0"/>
    <s v="Único"/>
  </r>
  <r>
    <x v="2"/>
    <d v="2024-11-04T00:00:00"/>
    <x v="489"/>
    <d v="2024-11-04T00:00:00"/>
    <x v="677"/>
    <x v="18"/>
    <x v="2658"/>
    <m/>
    <n v="-7.15"/>
    <m/>
    <n v="1462.31"/>
    <x v="0"/>
    <s v="Único"/>
  </r>
  <r>
    <x v="2"/>
    <d v="2024-11-04T00:00:00"/>
    <x v="489"/>
    <d v="2024-11-04T00:00:00"/>
    <x v="677"/>
    <x v="18"/>
    <x v="2659"/>
    <m/>
    <n v="-4.8499999999999996"/>
    <m/>
    <n v="1457.46"/>
    <x v="0"/>
    <s v="Único"/>
  </r>
  <r>
    <x v="0"/>
    <d v="2024-10-04T00:00:00"/>
    <x v="490"/>
    <d v="2024-10-04T00:00:00"/>
    <x v="678"/>
    <x v="1"/>
    <x v="2660"/>
    <m/>
    <n v="-4"/>
    <m/>
    <n v="5340.99"/>
    <x v="0"/>
    <s v="Único"/>
  </r>
  <r>
    <x v="2"/>
    <d v="2024-09-04T00:00:00"/>
    <x v="389"/>
    <d v="2024-09-04T00:00:00"/>
    <x v="679"/>
    <x v="1"/>
    <x v="2661"/>
    <m/>
    <n v="-34.619999999999997"/>
    <m/>
    <n v="1489.36"/>
    <x v="0"/>
    <s v="Único"/>
  </r>
  <r>
    <x v="0"/>
    <d v="2024-09-04T00:00:00"/>
    <x v="389"/>
    <d v="2024-09-04T00:00:00"/>
    <x v="679"/>
    <x v="5"/>
    <x v="2662"/>
    <m/>
    <n v="-4"/>
    <m/>
    <n v="5344.99"/>
    <x v="0"/>
    <s v="Único"/>
  </r>
  <r>
    <x v="1"/>
    <d v="2024-09-04T00:00:00"/>
    <x v="389"/>
    <d v="2024-09-04T00:00:00"/>
    <x v="679"/>
    <x v="5"/>
    <x v="2663"/>
    <m/>
    <n v="-21.8"/>
    <m/>
    <n v="2969.99"/>
    <x v="0"/>
    <s v="Único"/>
  </r>
  <r>
    <x v="1"/>
    <d v="2024-09-04T00:00:00"/>
    <x v="389"/>
    <d v="2024-09-04T00:00:00"/>
    <x v="679"/>
    <x v="5"/>
    <x v="2663"/>
    <m/>
    <n v="-21.8"/>
    <m/>
    <n v="2948.19"/>
    <x v="0"/>
    <s v="Único"/>
  </r>
  <r>
    <x v="2"/>
    <d v="2024-09-04T00:00:00"/>
    <x v="389"/>
    <d v="2024-09-04T00:00:00"/>
    <x v="679"/>
    <x v="2"/>
    <x v="2664"/>
    <m/>
    <n v="-19.899999999999999"/>
    <m/>
    <n v="1469.46"/>
    <x v="0"/>
    <s v="Único"/>
  </r>
  <r>
    <x v="2"/>
    <d v="2024-08-04T00:00:00"/>
    <x v="491"/>
    <d v="2024-08-04T00:00:00"/>
    <x v="680"/>
    <x v="18"/>
    <x v="2665"/>
    <m/>
    <n v="-2.2999999999999998"/>
    <m/>
    <n v="1586.88"/>
    <x v="0"/>
    <s v="Único"/>
  </r>
  <r>
    <x v="2"/>
    <d v="2024-08-04T00:00:00"/>
    <x v="491"/>
    <d v="2024-08-04T00:00:00"/>
    <x v="680"/>
    <x v="2"/>
    <x v="2666"/>
    <m/>
    <n v="-62.9"/>
    <m/>
    <n v="1523.98"/>
    <x v="0"/>
    <s v="Único"/>
  </r>
  <r>
    <x v="2"/>
    <d v="2024-08-04T00:00:00"/>
    <x v="491"/>
    <d v="2024-07-04T00:00:00"/>
    <x v="681"/>
    <x v="1"/>
    <x v="2667"/>
    <m/>
    <n v="-15"/>
    <m/>
    <n v="1591.68"/>
    <x v="0"/>
    <s v="Único"/>
  </r>
  <r>
    <x v="2"/>
    <d v="2024-08-04T00:00:00"/>
    <x v="491"/>
    <d v="2024-07-04T00:00:00"/>
    <x v="681"/>
    <x v="1"/>
    <x v="2668"/>
    <m/>
    <n v="-13.5"/>
    <m/>
    <n v="1620.68"/>
    <x v="0"/>
    <s v="Único"/>
  </r>
  <r>
    <x v="2"/>
    <d v="2024-08-04T00:00:00"/>
    <x v="491"/>
    <d v="2024-07-04T00:00:00"/>
    <x v="681"/>
    <x v="1"/>
    <x v="2669"/>
    <m/>
    <n v="-8"/>
    <m/>
    <n v="1634.18"/>
    <x v="0"/>
    <s v="Único"/>
  </r>
  <r>
    <x v="1"/>
    <d v="2024-08-04T00:00:00"/>
    <x v="491"/>
    <d v="2024-07-04T00:00:00"/>
    <x v="681"/>
    <x v="3"/>
    <x v="2670"/>
    <m/>
    <n v="-2"/>
    <m/>
    <n v="2991.79"/>
    <x v="0"/>
    <s v="Único"/>
  </r>
  <r>
    <x v="2"/>
    <d v="2024-08-04T00:00:00"/>
    <x v="491"/>
    <d v="2024-07-04T00:00:00"/>
    <x v="681"/>
    <x v="18"/>
    <x v="2671"/>
    <m/>
    <n v="-3.2"/>
    <m/>
    <n v="1655.93"/>
    <x v="0"/>
    <s v="Único"/>
  </r>
  <r>
    <x v="2"/>
    <d v="2024-08-04T00:00:00"/>
    <x v="491"/>
    <d v="2024-07-04T00:00:00"/>
    <x v="681"/>
    <x v="2"/>
    <x v="2672"/>
    <m/>
    <n v="-13.75"/>
    <m/>
    <n v="1642.18"/>
    <x v="0"/>
    <s v="Único"/>
  </r>
  <r>
    <x v="2"/>
    <d v="2024-08-04T00:00:00"/>
    <x v="491"/>
    <d v="2024-07-04T00:00:00"/>
    <x v="681"/>
    <x v="1"/>
    <x v="2673"/>
    <m/>
    <n v="-4"/>
    <m/>
    <n v="1610.18"/>
    <x v="0"/>
    <s v="Único"/>
  </r>
  <r>
    <x v="2"/>
    <d v="2024-08-04T00:00:00"/>
    <x v="491"/>
    <d v="2024-07-04T00:00:00"/>
    <x v="681"/>
    <x v="1"/>
    <x v="2674"/>
    <m/>
    <n v="-3.5"/>
    <m/>
    <n v="1614.18"/>
    <x v="0"/>
    <s v="Único"/>
  </r>
  <r>
    <x v="2"/>
    <d v="2024-08-04T00:00:00"/>
    <x v="491"/>
    <d v="2024-07-04T00:00:00"/>
    <x v="681"/>
    <x v="1"/>
    <x v="2675"/>
    <m/>
    <n v="-3.5"/>
    <m/>
    <n v="1606.68"/>
    <x v="0"/>
    <s v="Único"/>
  </r>
  <r>
    <x v="2"/>
    <d v="2024-08-04T00:00:00"/>
    <x v="491"/>
    <d v="2024-07-04T00:00:00"/>
    <x v="681"/>
    <x v="1"/>
    <x v="2676"/>
    <m/>
    <n v="-3"/>
    <m/>
    <n v="1617.68"/>
    <x v="0"/>
    <s v="Único"/>
  </r>
  <r>
    <x v="2"/>
    <d v="2024-08-04T00:00:00"/>
    <x v="491"/>
    <d v="2024-07-04T00:00:00"/>
    <x v="681"/>
    <x v="1"/>
    <x v="2676"/>
    <m/>
    <n v="-2.5"/>
    <m/>
    <n v="1589.18"/>
    <x v="0"/>
    <s v="Único"/>
  </r>
  <r>
    <x v="2"/>
    <d v="2024-08-04T00:00:00"/>
    <x v="491"/>
    <d v="2024-06-04T00:00:00"/>
    <x v="682"/>
    <x v="1"/>
    <x v="2677"/>
    <m/>
    <n v="-22.3"/>
    <m/>
    <n v="1676.99"/>
    <x v="0"/>
    <s v="Único"/>
  </r>
  <r>
    <x v="2"/>
    <d v="2024-08-04T00:00:00"/>
    <x v="491"/>
    <d v="2024-06-04T00:00:00"/>
    <x v="682"/>
    <x v="1"/>
    <x v="2678"/>
    <m/>
    <n v="-9.3000000000000007"/>
    <m/>
    <n v="1667.69"/>
    <x v="0"/>
    <s v="Único"/>
  </r>
  <r>
    <x v="2"/>
    <d v="2024-08-04T00:00:00"/>
    <x v="491"/>
    <d v="2024-06-04T00:00:00"/>
    <x v="682"/>
    <x v="2"/>
    <x v="2679"/>
    <m/>
    <n v="-5.32"/>
    <m/>
    <n v="1660.88"/>
    <x v="0"/>
    <s v="Único"/>
  </r>
  <r>
    <x v="2"/>
    <d v="2024-08-04T00:00:00"/>
    <x v="491"/>
    <d v="2024-06-04T00:00:00"/>
    <x v="682"/>
    <x v="1"/>
    <x v="2680"/>
    <m/>
    <n v="-1.75"/>
    <m/>
    <n v="1659.13"/>
    <x v="0"/>
    <s v="Único"/>
  </r>
  <r>
    <x v="2"/>
    <d v="2024-08-04T00:00:00"/>
    <x v="491"/>
    <d v="2024-06-04T00:00:00"/>
    <x v="682"/>
    <x v="1"/>
    <x v="2681"/>
    <m/>
    <n v="-1.49"/>
    <m/>
    <n v="1666.2"/>
    <x v="0"/>
    <s v="Único"/>
  </r>
  <r>
    <x v="0"/>
    <d v="2024-04-04T00:00:00"/>
    <x v="492"/>
    <d v="2024-04-04T00:00:00"/>
    <x v="683"/>
    <x v="2"/>
    <x v="2682"/>
    <m/>
    <n v="-1"/>
    <m/>
    <n v="5348.99"/>
    <x v="0"/>
    <s v="Único"/>
  </r>
  <r>
    <x v="2"/>
    <d v="2024-04-04T00:00:00"/>
    <x v="492"/>
    <d v="2024-04-04T00:00:00"/>
    <x v="683"/>
    <x v="18"/>
    <x v="2683"/>
    <m/>
    <n v="-2.2999999999999998"/>
    <m/>
    <n v="1699.29"/>
    <x v="0"/>
    <s v="Único"/>
  </r>
  <r>
    <x v="0"/>
    <d v="2024-03-04T00:00:00"/>
    <x v="493"/>
    <d v="2024-03-04T00:00:00"/>
    <x v="684"/>
    <x v="24"/>
    <x v="2684"/>
    <m/>
    <n v="-56.61"/>
    <m/>
    <n v="5449.06"/>
    <x v="0"/>
    <s v="Único"/>
  </r>
  <r>
    <x v="0"/>
    <d v="2024-03-04T00:00:00"/>
    <x v="493"/>
    <d v="2024-03-04T00:00:00"/>
    <x v="684"/>
    <x v="24"/>
    <x v="2685"/>
    <m/>
    <n v="-30.75"/>
    <m/>
    <n v="5418.31"/>
    <x v="0"/>
    <s v="Único"/>
  </r>
  <r>
    <x v="0"/>
    <d v="2024-03-04T00:00:00"/>
    <x v="493"/>
    <d v="2024-03-04T00:00:00"/>
    <x v="684"/>
    <x v="24"/>
    <x v="2686"/>
    <m/>
    <n v="-68.319999999999993"/>
    <m/>
    <n v="5349.99"/>
    <x v="0"/>
    <s v="Único"/>
  </r>
  <r>
    <x v="1"/>
    <d v="2024-03-04T00:00:00"/>
    <x v="493"/>
    <d v="2024-03-04T00:00:00"/>
    <x v="684"/>
    <x v="19"/>
    <x v="2687"/>
    <m/>
    <n v="3000"/>
    <m/>
    <n v="2993.79"/>
    <x v="1"/>
    <s v="Único"/>
  </r>
  <r>
    <x v="2"/>
    <d v="2024-03-04T00:00:00"/>
    <x v="493"/>
    <d v="2024-03-04T00:00:00"/>
    <x v="684"/>
    <x v="19"/>
    <x v="2688"/>
    <m/>
    <n v="-3000"/>
    <m/>
    <n v="1701.59"/>
    <x v="0"/>
    <s v="Único"/>
  </r>
  <r>
    <x v="2"/>
    <d v="2024-03-04T00:00:00"/>
    <x v="493"/>
    <d v="2024-03-04T00:00:00"/>
    <x v="684"/>
    <x v="12"/>
    <x v="2689"/>
    <m/>
    <n v="1742.07"/>
    <m/>
    <n v="4701.59"/>
    <x v="1"/>
    <s v="Único"/>
  </r>
  <r>
    <x v="2"/>
    <d v="2024-02-04T00:00:00"/>
    <x v="494"/>
    <d v="2024-02-04T00:00:00"/>
    <x v="685"/>
    <x v="1"/>
    <x v="2690"/>
    <m/>
    <n v="-20.02"/>
    <m/>
    <n v="2959.52"/>
    <x v="0"/>
    <s v="Único"/>
  </r>
  <r>
    <x v="1"/>
    <d v="2024-02-04T00:00:00"/>
    <x v="494"/>
    <d v="2024-02-04T00:00:00"/>
    <x v="685"/>
    <x v="14"/>
    <x v="2691"/>
    <m/>
    <n v="-94.74"/>
    <m/>
    <n v="126.86"/>
    <x v="0"/>
    <s v="Único"/>
  </r>
  <r>
    <x v="1"/>
    <d v="2024-02-04T00:00:00"/>
    <x v="494"/>
    <d v="2024-02-04T00:00:00"/>
    <x v="685"/>
    <x v="8"/>
    <x v="2692"/>
    <m/>
    <n v="-133.07"/>
    <m/>
    <n v="-6.21"/>
    <x v="0"/>
    <s v="Único"/>
  </r>
  <r>
    <x v="2"/>
    <d v="2024-02-04T00:00:00"/>
    <x v="494"/>
    <d v="2024-02-04T00:00:00"/>
    <x v="685"/>
    <x v="2"/>
    <x v="2693"/>
    <m/>
    <n v="33.549999999999997"/>
    <m/>
    <n v="3019.78"/>
    <x v="1"/>
    <s v="Único"/>
  </r>
  <r>
    <x v="2"/>
    <d v="2024-02-04T00:00:00"/>
    <x v="494"/>
    <d v="2024-02-04T00:00:00"/>
    <x v="685"/>
    <x v="2"/>
    <x v="2694"/>
    <m/>
    <n v="-38.39"/>
    <m/>
    <n v="2981.39"/>
    <x v="0"/>
    <s v="Único"/>
  </r>
  <r>
    <x v="2"/>
    <d v="2024-02-04T00:00:00"/>
    <x v="494"/>
    <d v="2024-02-04T00:00:00"/>
    <x v="685"/>
    <x v="18"/>
    <x v="2695"/>
    <m/>
    <n v="-1.85"/>
    <m/>
    <n v="2979.54"/>
    <x v="0"/>
    <s v="Único"/>
  </r>
  <r>
    <x v="0"/>
    <d v="2024-01-04T00:00:00"/>
    <x v="495"/>
    <d v="2024-01-04T00:00:00"/>
    <x v="686"/>
    <x v="1"/>
    <x v="2696"/>
    <m/>
    <n v="-10.6"/>
    <m/>
    <n v="5505.67"/>
    <x v="0"/>
    <s v="Único"/>
  </r>
  <r>
    <x v="0"/>
    <d v="2024-01-04T00:00:00"/>
    <x v="495"/>
    <d v="2024-01-04T00:00:00"/>
    <x v="686"/>
    <x v="19"/>
    <x v="2338"/>
    <m/>
    <n v="-320"/>
    <m/>
    <n v="6416.27"/>
    <x v="0"/>
    <s v="Único"/>
  </r>
  <r>
    <x v="0"/>
    <d v="2024-01-04T00:00:00"/>
    <x v="495"/>
    <d v="2024-01-04T00:00:00"/>
    <x v="686"/>
    <x v="11"/>
    <x v="2455"/>
    <m/>
    <n v="-900"/>
    <m/>
    <n v="5516.27"/>
    <x v="0"/>
    <s v="Único"/>
  </r>
  <r>
    <x v="2"/>
    <d v="2024-01-04T00:00:00"/>
    <x v="495"/>
    <d v="2024-01-04T00:00:00"/>
    <x v="686"/>
    <x v="19"/>
    <x v="2345"/>
    <m/>
    <n v="320"/>
    <m/>
    <n v="3018.15"/>
    <x v="1"/>
    <s v="Único"/>
  </r>
  <r>
    <x v="2"/>
    <d v="2024-01-04T00:00:00"/>
    <x v="495"/>
    <d v="2024-01-04T00:00:00"/>
    <x v="686"/>
    <x v="5"/>
    <x v="2697"/>
    <m/>
    <n v="-18.420000000000002"/>
    <m/>
    <n v="2999.73"/>
    <x v="0"/>
    <s v="Único"/>
  </r>
  <r>
    <x v="2"/>
    <d v="2024-01-04T00:00:00"/>
    <x v="495"/>
    <d v="2024-01-04T00:00:00"/>
    <x v="686"/>
    <x v="7"/>
    <x v="2698"/>
    <m/>
    <n v="-10"/>
    <m/>
    <n v="2989.73"/>
    <x v="0"/>
    <s v="Único"/>
  </r>
  <r>
    <x v="2"/>
    <d v="2024-01-04T00:00:00"/>
    <x v="495"/>
    <d v="2024-01-04T00:00:00"/>
    <x v="686"/>
    <x v="7"/>
    <x v="2699"/>
    <m/>
    <n v="-3.5"/>
    <m/>
    <n v="2986.23"/>
    <x v="0"/>
    <s v="Único"/>
  </r>
  <r>
    <x v="2"/>
    <d v="2024-01-04T00:00:00"/>
    <x v="495"/>
    <d v="2024-03-31T00:00:00"/>
    <x v="687"/>
    <x v="1"/>
    <x v="2700"/>
    <m/>
    <n v="-12.51"/>
    <m/>
    <n v="2698.15"/>
    <x v="0"/>
    <s v="Único"/>
  </r>
  <r>
    <x v="2"/>
    <d v="2024-01-04T00:00:00"/>
    <x v="495"/>
    <d v="2024-03-31T00:00:00"/>
    <x v="687"/>
    <x v="1"/>
    <x v="2700"/>
    <m/>
    <n v="-3.9"/>
    <m/>
    <n v="2710.66"/>
    <x v="0"/>
    <s v="Único"/>
  </r>
  <r>
    <x v="2"/>
    <d v="2024-01-04T00:00:00"/>
    <x v="495"/>
    <d v="2024-03-30T00:00:00"/>
    <x v="688"/>
    <x v="22"/>
    <x v="2701"/>
    <m/>
    <n v="-5.4"/>
    <m/>
    <n v="2793.82"/>
    <x v="0"/>
    <s v="Único"/>
  </r>
  <r>
    <x v="2"/>
    <d v="2024-01-04T00:00:00"/>
    <x v="495"/>
    <d v="2024-03-30T00:00:00"/>
    <x v="688"/>
    <x v="22"/>
    <x v="2702"/>
    <m/>
    <n v="-5.6"/>
    <m/>
    <n v="2788.22"/>
    <x v="0"/>
    <s v="Único"/>
  </r>
  <r>
    <x v="2"/>
    <d v="2024-01-04T00:00:00"/>
    <x v="495"/>
    <d v="2024-03-30T00:00:00"/>
    <x v="688"/>
    <x v="22"/>
    <x v="2703"/>
    <m/>
    <n v="-47.7"/>
    <m/>
    <n v="2740.52"/>
    <x v="0"/>
    <s v="Único"/>
  </r>
  <r>
    <x v="2"/>
    <d v="2024-01-04T00:00:00"/>
    <x v="495"/>
    <d v="2024-03-30T00:00:00"/>
    <x v="688"/>
    <x v="22"/>
    <x v="2704"/>
    <m/>
    <n v="-9.76"/>
    <m/>
    <n v="2730.76"/>
    <x v="0"/>
    <s v="Único"/>
  </r>
  <r>
    <x v="2"/>
    <d v="2024-01-04T00:00:00"/>
    <x v="495"/>
    <d v="2024-03-30T00:00:00"/>
    <x v="688"/>
    <x v="22"/>
    <x v="2705"/>
    <m/>
    <n v="-7.2"/>
    <m/>
    <n v="2723.56"/>
    <x v="0"/>
    <s v="Único"/>
  </r>
  <r>
    <x v="2"/>
    <d v="2024-01-04T00:00:00"/>
    <x v="495"/>
    <d v="2024-03-30T00:00:00"/>
    <x v="688"/>
    <x v="22"/>
    <x v="2706"/>
    <m/>
    <n v="-9"/>
    <m/>
    <n v="2714.56"/>
    <x v="0"/>
    <s v="Único"/>
  </r>
  <r>
    <x v="2"/>
    <d v="2024-01-04T00:00:00"/>
    <x v="495"/>
    <d v="2024-03-29T00:00:00"/>
    <x v="689"/>
    <x v="22"/>
    <x v="2707"/>
    <m/>
    <n v="-6.95"/>
    <m/>
    <n v="2905.66"/>
    <x v="0"/>
    <s v="Único"/>
  </r>
  <r>
    <x v="2"/>
    <d v="2024-01-04T00:00:00"/>
    <x v="495"/>
    <d v="2024-03-29T00:00:00"/>
    <x v="689"/>
    <x v="22"/>
    <x v="2708"/>
    <m/>
    <n v="-49.2"/>
    <m/>
    <n v="2856.46"/>
    <x v="0"/>
    <s v="Único"/>
  </r>
  <r>
    <x v="2"/>
    <d v="2024-01-04T00:00:00"/>
    <x v="495"/>
    <d v="2024-03-29T00:00:00"/>
    <x v="689"/>
    <x v="22"/>
    <x v="2709"/>
    <m/>
    <n v="-2.9"/>
    <m/>
    <n v="2853.56"/>
    <x v="0"/>
    <s v="Único"/>
  </r>
  <r>
    <x v="2"/>
    <d v="2024-01-04T00:00:00"/>
    <x v="495"/>
    <d v="2024-03-29T00:00:00"/>
    <x v="689"/>
    <x v="22"/>
    <x v="2710"/>
    <m/>
    <n v="-3.34"/>
    <m/>
    <n v="2850.22"/>
    <x v="0"/>
    <s v="Único"/>
  </r>
  <r>
    <x v="2"/>
    <d v="2024-01-04T00:00:00"/>
    <x v="495"/>
    <d v="2024-03-29T00:00:00"/>
    <x v="689"/>
    <x v="22"/>
    <x v="2711"/>
    <m/>
    <n v="-8"/>
    <m/>
    <n v="2842.22"/>
    <x v="0"/>
    <s v="Único"/>
  </r>
  <r>
    <x v="2"/>
    <d v="2024-01-04T00:00:00"/>
    <x v="495"/>
    <d v="2024-03-29T00:00:00"/>
    <x v="689"/>
    <x v="22"/>
    <x v="2712"/>
    <m/>
    <n v="-43"/>
    <m/>
    <n v="2799.22"/>
    <x v="0"/>
    <s v="Único"/>
  </r>
  <r>
    <x v="0"/>
    <d v="2024-03-28T00:00:00"/>
    <x v="496"/>
    <d v="2024-03-28T00:00:00"/>
    <x v="690"/>
    <x v="12"/>
    <x v="1483"/>
    <m/>
    <n v="1675.14"/>
    <m/>
    <n v="6736.27"/>
    <x v="1"/>
    <s v="Único"/>
  </r>
  <r>
    <x v="2"/>
    <d v="2024-03-28T00:00:00"/>
    <x v="496"/>
    <d v="2024-03-28T00:00:00"/>
    <x v="690"/>
    <x v="22"/>
    <x v="2713"/>
    <m/>
    <n v="-12.5"/>
    <m/>
    <n v="3104.61"/>
    <x v="0"/>
    <s v="Único"/>
  </r>
  <r>
    <x v="2"/>
    <d v="2024-03-28T00:00:00"/>
    <x v="496"/>
    <d v="2024-03-28T00:00:00"/>
    <x v="690"/>
    <x v="2"/>
    <x v="2714"/>
    <m/>
    <n v="-8"/>
    <m/>
    <n v="3096.61"/>
    <x v="0"/>
    <s v="Único"/>
  </r>
  <r>
    <x v="2"/>
    <d v="2024-03-28T00:00:00"/>
    <x v="496"/>
    <d v="2024-03-28T00:00:00"/>
    <x v="690"/>
    <x v="22"/>
    <x v="2715"/>
    <m/>
    <n v="-48"/>
    <m/>
    <n v="3048.61"/>
    <x v="0"/>
    <s v="Único"/>
  </r>
  <r>
    <x v="2"/>
    <d v="2024-03-28T00:00:00"/>
    <x v="496"/>
    <d v="2024-03-28T00:00:00"/>
    <x v="690"/>
    <x v="22"/>
    <x v="2716"/>
    <m/>
    <n v="-16"/>
    <m/>
    <n v="3032.61"/>
    <x v="0"/>
    <s v="Único"/>
  </r>
  <r>
    <x v="2"/>
    <d v="2024-03-28T00:00:00"/>
    <x v="496"/>
    <d v="2024-03-28T00:00:00"/>
    <x v="690"/>
    <x v="22"/>
    <x v="2717"/>
    <m/>
    <n v="-35.5"/>
    <m/>
    <n v="2997.11"/>
    <x v="0"/>
    <s v="Único"/>
  </r>
  <r>
    <x v="2"/>
    <d v="2024-03-28T00:00:00"/>
    <x v="496"/>
    <d v="2024-03-28T00:00:00"/>
    <x v="690"/>
    <x v="22"/>
    <x v="2718"/>
    <m/>
    <n v="-10"/>
    <m/>
    <n v="2987.11"/>
    <x v="0"/>
    <s v="Único"/>
  </r>
  <r>
    <x v="2"/>
    <d v="2024-03-28T00:00:00"/>
    <x v="496"/>
    <d v="2024-03-28T00:00:00"/>
    <x v="690"/>
    <x v="22"/>
    <x v="2719"/>
    <m/>
    <n v="-9.5"/>
    <m/>
    <n v="2977.61"/>
    <x v="0"/>
    <s v="Único"/>
  </r>
  <r>
    <x v="2"/>
    <d v="2024-03-28T00:00:00"/>
    <x v="496"/>
    <d v="2024-03-28T00:00:00"/>
    <x v="690"/>
    <x v="22"/>
    <x v="2720"/>
    <m/>
    <n v="-2"/>
    <m/>
    <n v="2975.61"/>
    <x v="0"/>
    <s v="Único"/>
  </r>
  <r>
    <x v="2"/>
    <d v="2024-03-28T00:00:00"/>
    <x v="496"/>
    <d v="2024-03-28T00:00:00"/>
    <x v="690"/>
    <x v="22"/>
    <x v="2721"/>
    <m/>
    <n v="-63"/>
    <m/>
    <n v="2912.61"/>
    <x v="0"/>
    <s v="Único"/>
  </r>
  <r>
    <x v="1"/>
    <d v="2024-03-27T00:00:00"/>
    <x v="497"/>
    <d v="2024-03-27T00:00:00"/>
    <x v="691"/>
    <x v="3"/>
    <x v="2722"/>
    <m/>
    <n v="-23.57"/>
    <m/>
    <n v="221.6"/>
    <x v="0"/>
    <s v="Único"/>
  </r>
  <r>
    <x v="1"/>
    <d v="2024-03-27T00:00:00"/>
    <x v="497"/>
    <d v="2024-03-27T00:00:00"/>
    <x v="691"/>
    <x v="3"/>
    <x v="2723"/>
    <m/>
    <n v="-110.46"/>
    <m/>
    <n v="245.17"/>
    <x v="0"/>
    <s v="Único"/>
  </r>
  <r>
    <x v="0"/>
    <d v="2024-03-27T00:00:00"/>
    <x v="497"/>
    <d v="2024-03-27T00:00:00"/>
    <x v="691"/>
    <x v="1"/>
    <x v="2724"/>
    <m/>
    <n v="-2.8"/>
    <m/>
    <n v="5061.13"/>
    <x v="0"/>
    <s v="Único"/>
  </r>
  <r>
    <x v="0"/>
    <d v="2024-03-25T00:00:00"/>
    <x v="498"/>
    <d v="2024-03-25T00:00:00"/>
    <x v="692"/>
    <x v="1"/>
    <x v="2725"/>
    <m/>
    <n v="-1.4"/>
    <m/>
    <n v="5063.93"/>
    <x v="0"/>
    <s v="Único"/>
  </r>
  <r>
    <x v="2"/>
    <d v="2024-03-25T00:00:00"/>
    <x v="498"/>
    <d v="2024-03-24T00:00:00"/>
    <x v="693"/>
    <x v="1"/>
    <x v="2726"/>
    <m/>
    <n v="-12.5"/>
    <m/>
    <n v="3123.26"/>
    <x v="0"/>
    <s v="Único"/>
  </r>
  <r>
    <x v="2"/>
    <d v="2024-03-25T00:00:00"/>
    <x v="498"/>
    <d v="2024-03-24T00:00:00"/>
    <x v="693"/>
    <x v="1"/>
    <x v="2727"/>
    <m/>
    <n v="-9"/>
    <m/>
    <n v="3135.76"/>
    <x v="0"/>
    <s v="Único"/>
  </r>
  <r>
    <x v="2"/>
    <d v="2024-03-25T00:00:00"/>
    <x v="498"/>
    <d v="2024-03-24T00:00:00"/>
    <x v="693"/>
    <x v="1"/>
    <x v="2728"/>
    <m/>
    <n v="-6.15"/>
    <m/>
    <n v="3117.11"/>
    <x v="0"/>
    <s v="Único"/>
  </r>
  <r>
    <x v="1"/>
    <d v="2024-03-25T00:00:00"/>
    <x v="498"/>
    <d v="2024-03-24T00:00:00"/>
    <x v="693"/>
    <x v="16"/>
    <x v="974"/>
    <m/>
    <n v="10"/>
    <m/>
    <n v="355.63"/>
    <x v="1"/>
    <s v="Único"/>
  </r>
  <r>
    <x v="1"/>
    <d v="2024-03-25T00:00:00"/>
    <x v="498"/>
    <d v="2024-03-23T00:00:00"/>
    <x v="694"/>
    <x v="3"/>
    <x v="2729"/>
    <m/>
    <n v="-3.38"/>
    <m/>
    <n v="363.25"/>
    <x v="0"/>
    <s v="Único"/>
  </r>
  <r>
    <x v="1"/>
    <d v="2024-03-25T00:00:00"/>
    <x v="498"/>
    <d v="2024-03-23T00:00:00"/>
    <x v="694"/>
    <x v="3"/>
    <x v="2729"/>
    <m/>
    <n v="-6.39"/>
    <m/>
    <n v="345.63"/>
    <x v="0"/>
    <s v="Único"/>
  </r>
  <r>
    <x v="2"/>
    <d v="2024-03-25T00:00:00"/>
    <x v="498"/>
    <d v="2024-03-23T00:00:00"/>
    <x v="694"/>
    <x v="16"/>
    <x v="2730"/>
    <m/>
    <n v="-21.2"/>
    <m/>
    <n v="3144.76"/>
    <x v="0"/>
    <s v="Único"/>
  </r>
  <r>
    <x v="1"/>
    <d v="2024-03-25T00:00:00"/>
    <x v="498"/>
    <d v="2024-03-23T00:00:00"/>
    <x v="694"/>
    <x v="3"/>
    <x v="2731"/>
    <m/>
    <n v="-11.23"/>
    <m/>
    <n v="352.02"/>
    <x v="0"/>
    <s v="Único"/>
  </r>
  <r>
    <x v="1"/>
    <d v="2024-03-22T00:00:00"/>
    <x v="499"/>
    <d v="2024-03-22T00:00:00"/>
    <x v="695"/>
    <x v="8"/>
    <x v="2732"/>
    <m/>
    <n v="-74"/>
    <m/>
    <n v="366.63"/>
    <x v="0"/>
    <s v="Único"/>
  </r>
  <r>
    <x v="2"/>
    <d v="2024-03-21T00:00:00"/>
    <x v="500"/>
    <d v="2024-03-21T00:00:00"/>
    <x v="696"/>
    <x v="1"/>
    <x v="2733"/>
    <m/>
    <n v="-8.6999999999999993"/>
    <m/>
    <n v="3171.81"/>
    <x v="0"/>
    <s v="Único"/>
  </r>
  <r>
    <x v="2"/>
    <d v="2024-03-21T00:00:00"/>
    <x v="500"/>
    <d v="2024-03-21T00:00:00"/>
    <x v="696"/>
    <x v="18"/>
    <x v="2734"/>
    <m/>
    <n v="-1"/>
    <m/>
    <n v="3165.96"/>
    <x v="0"/>
    <s v="Único"/>
  </r>
  <r>
    <x v="2"/>
    <d v="2024-03-21T00:00:00"/>
    <x v="500"/>
    <d v="2024-03-21T00:00:00"/>
    <x v="696"/>
    <x v="1"/>
    <x v="2735"/>
    <m/>
    <n v="-3.95"/>
    <m/>
    <n v="3167.86"/>
    <x v="0"/>
    <s v="Único"/>
  </r>
  <r>
    <x v="2"/>
    <d v="2024-03-21T00:00:00"/>
    <x v="500"/>
    <d v="2024-03-21T00:00:00"/>
    <x v="696"/>
    <x v="1"/>
    <x v="2736"/>
    <m/>
    <n v="-0.9"/>
    <m/>
    <n v="3166.96"/>
    <x v="0"/>
    <s v="Único"/>
  </r>
  <r>
    <x v="0"/>
    <d v="2024-03-20T00:00:00"/>
    <x v="501"/>
    <d v="2024-03-20T00:00:00"/>
    <x v="697"/>
    <x v="3"/>
    <x v="2737"/>
    <m/>
    <n v="-2"/>
    <m/>
    <n v="5065.33"/>
    <x v="0"/>
    <s v="Único"/>
  </r>
  <r>
    <x v="1"/>
    <d v="2024-03-19T00:00:00"/>
    <x v="502"/>
    <d v="2024-03-19T00:00:00"/>
    <x v="698"/>
    <x v="9"/>
    <x v="2738"/>
    <m/>
    <n v="-7.99"/>
    <m/>
    <n v="440.63"/>
    <x v="0"/>
    <s v="Único"/>
  </r>
  <r>
    <x v="2"/>
    <d v="2024-03-19T00:00:00"/>
    <x v="502"/>
    <d v="2024-03-19T00:00:00"/>
    <x v="698"/>
    <x v="18"/>
    <x v="2739"/>
    <m/>
    <n v="-1"/>
    <m/>
    <n v="3181.76"/>
    <x v="0"/>
    <s v="Único"/>
  </r>
  <r>
    <x v="2"/>
    <d v="2024-03-19T00:00:00"/>
    <x v="502"/>
    <d v="2024-03-19T00:00:00"/>
    <x v="698"/>
    <x v="18"/>
    <x v="2739"/>
    <m/>
    <n v="-1.25"/>
    <m/>
    <n v="3180.51"/>
    <x v="0"/>
    <s v="Único"/>
  </r>
  <r>
    <x v="2"/>
    <d v="2024-03-19T00:00:00"/>
    <x v="502"/>
    <d v="2024-03-19T00:00:00"/>
    <x v="698"/>
    <x v="1"/>
    <x v="2740"/>
    <m/>
    <n v="-0.9"/>
    <m/>
    <n v="3182.76"/>
    <x v="0"/>
    <s v="Único"/>
  </r>
  <r>
    <x v="1"/>
    <d v="2024-03-18T00:00:00"/>
    <x v="503"/>
    <d v="2024-03-18T00:00:00"/>
    <x v="699"/>
    <x v="9"/>
    <x v="2741"/>
    <m/>
    <n v="-25.95"/>
    <m/>
    <n v="448.62"/>
    <x v="0"/>
    <s v="Único"/>
  </r>
  <r>
    <x v="2"/>
    <d v="2024-03-18T00:00:00"/>
    <x v="503"/>
    <d v="2024-03-18T00:00:00"/>
    <x v="699"/>
    <x v="10"/>
    <x v="41"/>
    <m/>
    <n v="-400"/>
    <m/>
    <n v="3185.96"/>
    <x v="0"/>
    <s v="Único"/>
  </r>
  <r>
    <x v="2"/>
    <d v="2024-03-18T00:00:00"/>
    <x v="503"/>
    <d v="2024-03-18T00:00:00"/>
    <x v="699"/>
    <x v="18"/>
    <x v="2742"/>
    <m/>
    <n v="-1"/>
    <m/>
    <n v="3184.96"/>
    <x v="0"/>
    <s v="Único"/>
  </r>
  <r>
    <x v="2"/>
    <d v="2024-03-18T00:00:00"/>
    <x v="503"/>
    <d v="2024-03-18T00:00:00"/>
    <x v="699"/>
    <x v="18"/>
    <x v="2743"/>
    <m/>
    <n v="-1.3"/>
    <m/>
    <n v="3183.66"/>
    <x v="0"/>
    <s v="Único"/>
  </r>
  <r>
    <x v="0"/>
    <d v="2024-03-18T00:00:00"/>
    <x v="503"/>
    <d v="2024-03-18T00:00:00"/>
    <x v="699"/>
    <x v="1"/>
    <x v="2744"/>
    <m/>
    <n v="-4"/>
    <m/>
    <n v="5067.33"/>
    <x v="0"/>
    <s v="Único"/>
  </r>
  <r>
    <x v="2"/>
    <d v="2024-03-18T00:00:00"/>
    <x v="503"/>
    <d v="2024-03-17T00:00:00"/>
    <x v="700"/>
    <x v="1"/>
    <x v="2745"/>
    <m/>
    <n v="-16.5"/>
    <m/>
    <n v="3609.16"/>
    <x v="0"/>
    <s v="Único"/>
  </r>
  <r>
    <x v="2"/>
    <d v="2024-03-18T00:00:00"/>
    <x v="503"/>
    <d v="2024-03-17T00:00:00"/>
    <x v="700"/>
    <x v="1"/>
    <x v="2746"/>
    <m/>
    <n v="-6"/>
    <m/>
    <n v="3588.16"/>
    <x v="0"/>
    <s v="Único"/>
  </r>
  <r>
    <x v="0"/>
    <d v="2024-03-18T00:00:00"/>
    <x v="503"/>
    <d v="2024-03-17T00:00:00"/>
    <x v="700"/>
    <x v="2"/>
    <x v="2747"/>
    <m/>
    <n v="-14.74"/>
    <m/>
    <n v="5071.33"/>
    <x v="0"/>
    <s v="Único"/>
  </r>
  <r>
    <x v="2"/>
    <d v="2024-03-18T00:00:00"/>
    <x v="503"/>
    <d v="2024-03-17T00:00:00"/>
    <x v="700"/>
    <x v="3"/>
    <x v="2748"/>
    <m/>
    <n v="-15"/>
    <m/>
    <n v="3594.16"/>
    <x v="0"/>
    <s v="Único"/>
  </r>
  <r>
    <x v="2"/>
    <d v="2024-03-18T00:00:00"/>
    <x v="503"/>
    <d v="2024-03-17T00:00:00"/>
    <x v="700"/>
    <x v="1"/>
    <x v="2749"/>
    <m/>
    <n v="-2.2000000000000002"/>
    <m/>
    <n v="3585.96"/>
    <x v="0"/>
    <s v="Único"/>
  </r>
  <r>
    <x v="2"/>
    <d v="2024-03-18T00:00:00"/>
    <x v="503"/>
    <d v="2024-03-16T00:00:00"/>
    <x v="701"/>
    <x v="1"/>
    <x v="2750"/>
    <m/>
    <n v="-7.52"/>
    <m/>
    <n v="3625.66"/>
    <x v="0"/>
    <s v="Único"/>
  </r>
  <r>
    <x v="0"/>
    <d v="2024-03-18T00:00:00"/>
    <x v="503"/>
    <d v="2024-03-16T00:00:00"/>
    <x v="701"/>
    <x v="2"/>
    <x v="2751"/>
    <m/>
    <n v="-2"/>
    <m/>
    <n v="5086.07"/>
    <x v="0"/>
    <s v="Único"/>
  </r>
  <r>
    <x v="1"/>
    <d v="2024-03-18T00:00:00"/>
    <x v="503"/>
    <d v="2024-03-16T00:00:00"/>
    <x v="701"/>
    <x v="3"/>
    <x v="2752"/>
    <m/>
    <n v="-11.04"/>
    <m/>
    <n v="474.57"/>
    <x v="0"/>
    <s v="Único"/>
  </r>
  <r>
    <x v="2"/>
    <d v="2024-03-18T00:00:00"/>
    <x v="503"/>
    <d v="2024-03-16T00:00:00"/>
    <x v="701"/>
    <x v="2"/>
    <x v="2753"/>
    <m/>
    <n v="-17.68"/>
    <m/>
    <n v="3633.18"/>
    <x v="0"/>
    <s v="Único"/>
  </r>
  <r>
    <x v="1"/>
    <d v="2024-03-18T00:00:00"/>
    <x v="503"/>
    <d v="2024-03-16T00:00:00"/>
    <x v="701"/>
    <x v="3"/>
    <x v="2754"/>
    <m/>
    <n v="-83.73"/>
    <m/>
    <n v="485.61"/>
    <x v="0"/>
    <s v="Único"/>
  </r>
  <r>
    <x v="2"/>
    <d v="2024-03-15T00:00:00"/>
    <x v="504"/>
    <d v="2024-03-15T00:00:00"/>
    <x v="702"/>
    <x v="1"/>
    <x v="2755"/>
    <m/>
    <n v="-15.5"/>
    <m/>
    <n v="3665.66"/>
    <x v="0"/>
    <s v="Único"/>
  </r>
  <r>
    <x v="2"/>
    <d v="2024-03-15T00:00:00"/>
    <x v="504"/>
    <d v="2024-03-15T00:00:00"/>
    <x v="702"/>
    <x v="1"/>
    <x v="2756"/>
    <m/>
    <n v="-14.8"/>
    <m/>
    <n v="3650.86"/>
    <x v="0"/>
    <s v="Único"/>
  </r>
  <r>
    <x v="2"/>
    <d v="2024-03-13T00:00:00"/>
    <x v="505"/>
    <d v="2024-03-13T00:00:00"/>
    <x v="703"/>
    <x v="1"/>
    <x v="2757"/>
    <m/>
    <n v="-17.920000000000002"/>
    <m/>
    <n v="3681.16"/>
    <x v="0"/>
    <s v="Único"/>
  </r>
  <r>
    <x v="2"/>
    <d v="2024-03-13T00:00:00"/>
    <x v="505"/>
    <d v="2024-03-13T00:00:00"/>
    <x v="703"/>
    <x v="18"/>
    <x v="2758"/>
    <m/>
    <n v="-2.95"/>
    <m/>
    <n v="3699.08"/>
    <x v="0"/>
    <s v="Único"/>
  </r>
  <r>
    <x v="0"/>
    <d v="2024-03-13T00:00:00"/>
    <x v="505"/>
    <d v="2024-03-13T00:00:00"/>
    <x v="703"/>
    <x v="1"/>
    <x v="2759"/>
    <m/>
    <n v="-4"/>
    <m/>
    <n v="5088.07"/>
    <x v="0"/>
    <s v="Único"/>
  </r>
  <r>
    <x v="1"/>
    <d v="2024-12-03T00:00:00"/>
    <x v="506"/>
    <d v="2024-12-03T00:00:00"/>
    <x v="704"/>
    <x v="25"/>
    <x v="2760"/>
    <m/>
    <n v="-773.52"/>
    <m/>
    <n v="569.34"/>
    <x v="0"/>
    <s v="Único"/>
  </r>
  <r>
    <x v="2"/>
    <d v="2024-12-03T00:00:00"/>
    <x v="506"/>
    <d v="2024-12-03T00:00:00"/>
    <x v="704"/>
    <x v="18"/>
    <x v="2761"/>
    <m/>
    <n v="-1.3"/>
    <m/>
    <n v="3702.03"/>
    <x v="0"/>
    <s v="Único"/>
  </r>
  <r>
    <x v="1"/>
    <d v="2024-11-03T00:00:00"/>
    <x v="507"/>
    <d v="2024-11-03T00:00:00"/>
    <x v="705"/>
    <x v="2"/>
    <x v="2762"/>
    <m/>
    <n v="-18.850000000000001"/>
    <m/>
    <n v="1342.86"/>
    <x v="0"/>
    <s v="Único"/>
  </r>
  <r>
    <x v="2"/>
    <d v="2024-11-03T00:00:00"/>
    <x v="507"/>
    <d v="2024-11-03T00:00:00"/>
    <x v="705"/>
    <x v="18"/>
    <x v="2763"/>
    <m/>
    <n v="-1.7"/>
    <m/>
    <n v="4260.58"/>
    <x v="0"/>
    <s v="Único"/>
  </r>
  <r>
    <x v="2"/>
    <d v="2024-11-03T00:00:00"/>
    <x v="507"/>
    <d v="2024-11-03T00:00:00"/>
    <x v="705"/>
    <x v="22"/>
    <x v="2764"/>
    <m/>
    <n v="-225.86"/>
    <m/>
    <n v="4034.72"/>
    <x v="0"/>
    <s v="Único"/>
  </r>
  <r>
    <x v="2"/>
    <d v="2024-11-03T00:00:00"/>
    <x v="507"/>
    <d v="2024-11-03T00:00:00"/>
    <x v="705"/>
    <x v="2"/>
    <x v="2765"/>
    <m/>
    <n v="-5.81"/>
    <m/>
    <n v="4028.91"/>
    <x v="0"/>
    <s v="Único"/>
  </r>
  <r>
    <x v="2"/>
    <d v="2024-11-03T00:00:00"/>
    <x v="507"/>
    <d v="2024-11-03T00:00:00"/>
    <x v="705"/>
    <x v="22"/>
    <x v="2766"/>
    <m/>
    <n v="-324.27999999999997"/>
    <m/>
    <n v="3704.63"/>
    <x v="0"/>
    <s v="Único"/>
  </r>
  <r>
    <x v="2"/>
    <d v="2024-11-03T00:00:00"/>
    <x v="507"/>
    <d v="2024-11-03T00:00:00"/>
    <x v="705"/>
    <x v="18"/>
    <x v="2767"/>
    <m/>
    <n v="-1.3"/>
    <m/>
    <n v="3703.33"/>
    <x v="0"/>
    <s v="Único"/>
  </r>
  <r>
    <x v="0"/>
    <d v="2024-11-03T00:00:00"/>
    <x v="507"/>
    <d v="2024-11-03T00:00:00"/>
    <x v="705"/>
    <x v="1"/>
    <x v="2768"/>
    <m/>
    <n v="-4"/>
    <m/>
    <n v="5092.07"/>
    <x v="0"/>
    <s v="Único"/>
  </r>
  <r>
    <x v="2"/>
    <d v="2024-11-03T00:00:00"/>
    <x v="507"/>
    <d v="2024-10-03T00:00:00"/>
    <x v="706"/>
    <x v="1"/>
    <x v="2769"/>
    <m/>
    <n v="-15.4"/>
    <m/>
    <n v="4263.58"/>
    <x v="0"/>
    <s v="Único"/>
  </r>
  <r>
    <x v="1"/>
    <d v="2024-11-03T00:00:00"/>
    <x v="507"/>
    <d v="2024-10-03T00:00:00"/>
    <x v="706"/>
    <x v="5"/>
    <x v="2770"/>
    <m/>
    <n v="-21.8"/>
    <m/>
    <n v="1389.75"/>
    <x v="0"/>
    <s v="Único"/>
  </r>
  <r>
    <x v="1"/>
    <d v="2024-11-03T00:00:00"/>
    <x v="507"/>
    <d v="2024-10-03T00:00:00"/>
    <x v="706"/>
    <x v="5"/>
    <x v="2770"/>
    <m/>
    <n v="-21.8"/>
    <m/>
    <n v="1367.95"/>
    <x v="0"/>
    <s v="Único"/>
  </r>
  <r>
    <x v="1"/>
    <d v="2024-11-03T00:00:00"/>
    <x v="507"/>
    <d v="2024-10-03T00:00:00"/>
    <x v="706"/>
    <x v="3"/>
    <x v="2771"/>
    <m/>
    <n v="-6.24"/>
    <m/>
    <n v="1361.71"/>
    <x v="0"/>
    <s v="Único"/>
  </r>
  <r>
    <x v="2"/>
    <d v="2024-11-03T00:00:00"/>
    <x v="507"/>
    <d v="2024-10-03T00:00:00"/>
    <x v="706"/>
    <x v="2"/>
    <x v="2772"/>
    <m/>
    <n v="-1.3"/>
    <m/>
    <n v="4262.28"/>
    <x v="0"/>
    <s v="Único"/>
  </r>
  <r>
    <x v="1"/>
    <d v="2024-11-03T00:00:00"/>
    <x v="507"/>
    <d v="2024-09-03T00:00:00"/>
    <x v="707"/>
    <x v="3"/>
    <x v="2773"/>
    <m/>
    <n v="-12.12"/>
    <m/>
    <n v="1411.55"/>
    <x v="0"/>
    <s v="Único"/>
  </r>
  <r>
    <x v="1"/>
    <d v="2024-11-03T00:00:00"/>
    <x v="507"/>
    <d v="2024-09-03T00:00:00"/>
    <x v="707"/>
    <x v="3"/>
    <x v="2774"/>
    <m/>
    <n v="-39.93"/>
    <m/>
    <n v="1423.67"/>
    <x v="0"/>
    <s v="Único"/>
  </r>
  <r>
    <x v="2"/>
    <d v="2024-08-03T00:00:00"/>
    <x v="508"/>
    <d v="2024-08-03T00:00:00"/>
    <x v="708"/>
    <x v="1"/>
    <x v="2775"/>
    <m/>
    <n v="-19.7"/>
    <m/>
    <n v="4278.9799999999996"/>
    <x v="0"/>
    <s v="Único"/>
  </r>
  <r>
    <x v="2"/>
    <d v="2024-07-03T00:00:00"/>
    <x v="509"/>
    <d v="2024-07-03T00:00:00"/>
    <x v="709"/>
    <x v="18"/>
    <x v="2776"/>
    <m/>
    <n v="-0.9"/>
    <m/>
    <n v="4303.3599999999997"/>
    <x v="0"/>
    <s v="Único"/>
  </r>
  <r>
    <x v="2"/>
    <d v="2024-07-03T00:00:00"/>
    <x v="509"/>
    <d v="2024-07-03T00:00:00"/>
    <x v="709"/>
    <x v="18"/>
    <x v="2777"/>
    <m/>
    <n v="-1.1499999999999999"/>
    <m/>
    <n v="4302.21"/>
    <x v="0"/>
    <s v="Único"/>
  </r>
  <r>
    <x v="2"/>
    <d v="2024-08-03T00:00:00"/>
    <x v="508"/>
    <d v="2024-07-03T00:00:00"/>
    <x v="709"/>
    <x v="2"/>
    <x v="2778"/>
    <m/>
    <n v="3.38"/>
    <m/>
    <n v="4298.68"/>
    <x v="1"/>
    <s v="Único"/>
  </r>
  <r>
    <x v="2"/>
    <d v="2024-07-03T00:00:00"/>
    <x v="509"/>
    <d v="2024-07-03T00:00:00"/>
    <x v="709"/>
    <x v="1"/>
    <x v="2779"/>
    <m/>
    <n v="-3.53"/>
    <m/>
    <n v="4295.3"/>
    <x v="0"/>
    <s v="Único"/>
  </r>
  <r>
    <x v="2"/>
    <d v="2024-07-03T00:00:00"/>
    <x v="509"/>
    <d v="2024-07-03T00:00:00"/>
    <x v="709"/>
    <x v="1"/>
    <x v="2779"/>
    <m/>
    <n v="-3.38"/>
    <m/>
    <n v="4298.83"/>
    <x v="0"/>
    <s v="Único"/>
  </r>
  <r>
    <x v="2"/>
    <d v="2024-06-03T00:00:00"/>
    <x v="510"/>
    <d v="2024-06-03T00:00:00"/>
    <x v="710"/>
    <x v="1"/>
    <x v="2780"/>
    <m/>
    <n v="-29.7"/>
    <m/>
    <n v="4305.5600000000004"/>
    <x v="0"/>
    <s v="Único"/>
  </r>
  <r>
    <x v="0"/>
    <d v="2024-06-03T00:00:00"/>
    <x v="510"/>
    <d v="2024-06-03T00:00:00"/>
    <x v="710"/>
    <x v="5"/>
    <x v="2781"/>
    <m/>
    <n v="-21"/>
    <m/>
    <n v="5096.07"/>
    <x v="0"/>
    <s v="Único"/>
  </r>
  <r>
    <x v="2"/>
    <d v="2024-06-03T00:00:00"/>
    <x v="510"/>
    <d v="2024-06-03T00:00:00"/>
    <x v="710"/>
    <x v="18"/>
    <x v="2782"/>
    <m/>
    <n v="-1.3"/>
    <m/>
    <n v="4304.26"/>
    <x v="0"/>
    <s v="Único"/>
  </r>
  <r>
    <x v="0"/>
    <d v="2024-05-03T00:00:00"/>
    <x v="511"/>
    <d v="2024-05-03T00:00:00"/>
    <x v="711"/>
    <x v="5"/>
    <x v="2783"/>
    <m/>
    <n v="-12.6"/>
    <m/>
    <n v="5117.07"/>
    <x v="0"/>
    <s v="Único"/>
  </r>
  <r>
    <x v="2"/>
    <d v="2024-05-03T00:00:00"/>
    <x v="511"/>
    <d v="2024-05-03T00:00:00"/>
    <x v="711"/>
    <x v="2"/>
    <x v="2784"/>
    <m/>
    <n v="-9.49"/>
    <m/>
    <n v="4335.26"/>
    <x v="0"/>
    <s v="Único"/>
  </r>
  <r>
    <x v="0"/>
    <d v="2024-04-03T00:00:00"/>
    <x v="512"/>
    <d v="2024-04-03T00:00:00"/>
    <x v="712"/>
    <x v="1"/>
    <x v="2785"/>
    <m/>
    <n v="-8.1999999999999993"/>
    <m/>
    <n v="5129.67"/>
    <x v="0"/>
    <s v="Único"/>
  </r>
  <r>
    <x v="0"/>
    <d v="2024-04-03T00:00:00"/>
    <x v="512"/>
    <d v="2024-04-03T00:00:00"/>
    <x v="712"/>
    <x v="1"/>
    <x v="2785"/>
    <m/>
    <n v="-6.9"/>
    <m/>
    <n v="5137.87"/>
    <x v="0"/>
    <s v="Único"/>
  </r>
  <r>
    <x v="0"/>
    <d v="2024-04-03T00:00:00"/>
    <x v="512"/>
    <d v="2024-04-03T00:00:00"/>
    <x v="712"/>
    <x v="12"/>
    <x v="2786"/>
    <m/>
    <n v="1675.14"/>
    <m/>
    <n v="5144.7700000000004"/>
    <x v="1"/>
    <s v="Único"/>
  </r>
  <r>
    <x v="0"/>
    <d v="2024-04-03T00:00:00"/>
    <x v="512"/>
    <d v="2024-04-03T00:00:00"/>
    <x v="712"/>
    <x v="19"/>
    <x v="2787"/>
    <m/>
    <n v="-320"/>
    <m/>
    <n v="4369.63"/>
    <x v="0"/>
    <s v="Único"/>
  </r>
  <r>
    <x v="0"/>
    <d v="2024-04-03T00:00:00"/>
    <x v="512"/>
    <d v="2024-04-03T00:00:00"/>
    <x v="712"/>
    <x v="11"/>
    <x v="113"/>
    <m/>
    <n v="-900"/>
    <m/>
    <n v="3469.63"/>
    <x v="0"/>
    <s v="Único"/>
  </r>
  <r>
    <x v="2"/>
    <d v="2024-04-03T00:00:00"/>
    <x v="512"/>
    <d v="2024-04-03T00:00:00"/>
    <x v="712"/>
    <x v="19"/>
    <x v="2788"/>
    <m/>
    <n v="320"/>
    <m/>
    <n v="4346.25"/>
    <x v="1"/>
    <s v="Único"/>
  </r>
  <r>
    <x v="2"/>
    <d v="2024-04-03T00:00:00"/>
    <x v="512"/>
    <d v="2024-04-03T00:00:00"/>
    <x v="712"/>
    <x v="18"/>
    <x v="2789"/>
    <m/>
    <n v="-1.5"/>
    <m/>
    <n v="4344.75"/>
    <x v="0"/>
    <s v="Único"/>
  </r>
  <r>
    <x v="2"/>
    <d v="2024-04-03T00:00:00"/>
    <x v="512"/>
    <d v="2024-03-03T00:00:00"/>
    <x v="713"/>
    <x v="1"/>
    <x v="2790"/>
    <m/>
    <n v="-14.1"/>
    <m/>
    <n v="4026.25"/>
    <x v="0"/>
    <s v="Único"/>
  </r>
  <r>
    <x v="2"/>
    <d v="2024-04-03T00:00:00"/>
    <x v="512"/>
    <d v="2024-03-03T00:00:00"/>
    <x v="713"/>
    <x v="1"/>
    <x v="2791"/>
    <m/>
    <n v="-12.97"/>
    <m/>
    <n v="4095.81"/>
    <x v="0"/>
    <s v="Único"/>
  </r>
  <r>
    <x v="2"/>
    <d v="2024-04-03T00:00:00"/>
    <x v="512"/>
    <d v="2024-03-03T00:00:00"/>
    <x v="713"/>
    <x v="1"/>
    <x v="2792"/>
    <m/>
    <n v="-12.7"/>
    <m/>
    <n v="4040.35"/>
    <x v="0"/>
    <s v="Único"/>
  </r>
  <r>
    <x v="2"/>
    <d v="2024-04-03T00:00:00"/>
    <x v="512"/>
    <d v="2024-03-03T00:00:00"/>
    <x v="713"/>
    <x v="2"/>
    <x v="2793"/>
    <m/>
    <n v="-42.76"/>
    <m/>
    <n v="4053.05"/>
    <x v="0"/>
    <s v="Único"/>
  </r>
  <r>
    <x v="2"/>
    <d v="2024-04-03T00:00:00"/>
    <x v="512"/>
    <d v="2024-02-03T00:00:00"/>
    <x v="714"/>
    <x v="1"/>
    <x v="2794"/>
    <m/>
    <n v="-18.41"/>
    <m/>
    <n v="4108.78"/>
    <x v="0"/>
    <s v="Único"/>
  </r>
  <r>
    <x v="1"/>
    <d v="2024-04-03T00:00:00"/>
    <x v="512"/>
    <d v="2024-02-03T00:00:00"/>
    <x v="714"/>
    <x v="3"/>
    <x v="2795"/>
    <m/>
    <n v="-64.69"/>
    <m/>
    <n v="1478.17"/>
    <x v="0"/>
    <s v="Único"/>
  </r>
  <r>
    <x v="1"/>
    <d v="2024-04-03T00:00:00"/>
    <x v="512"/>
    <d v="2024-02-03T00:00:00"/>
    <x v="714"/>
    <x v="3"/>
    <x v="2796"/>
    <m/>
    <n v="-85.56"/>
    <m/>
    <n v="1542.86"/>
    <x v="0"/>
    <s v="Único"/>
  </r>
  <r>
    <x v="1"/>
    <d v="2024-04-03T00:00:00"/>
    <x v="512"/>
    <d v="2024-02-03T00:00:00"/>
    <x v="714"/>
    <x v="3"/>
    <x v="2796"/>
    <m/>
    <n v="-14.57"/>
    <m/>
    <n v="1463.6"/>
    <x v="0"/>
    <s v="Único"/>
  </r>
  <r>
    <x v="2"/>
    <d v="2024-01-03T00:00:00"/>
    <x v="513"/>
    <d v="2024-01-03T00:00:00"/>
    <x v="715"/>
    <x v="1"/>
    <x v="2797"/>
    <m/>
    <n v="-24.35"/>
    <m/>
    <n v="4147.8900000000003"/>
    <x v="0"/>
    <s v="Único"/>
  </r>
  <r>
    <x v="2"/>
    <d v="2024-01-03T00:00:00"/>
    <x v="513"/>
    <d v="2024-01-03T00:00:00"/>
    <x v="715"/>
    <x v="1"/>
    <x v="2798"/>
    <m/>
    <n v="-18.8"/>
    <m/>
    <n v="4127.1899999999996"/>
    <x v="0"/>
    <s v="Único"/>
  </r>
  <r>
    <x v="1"/>
    <d v="2024-01-03T00:00:00"/>
    <x v="513"/>
    <d v="2024-01-03T00:00:00"/>
    <x v="715"/>
    <x v="19"/>
    <x v="2200"/>
    <m/>
    <n v="1500"/>
    <m/>
    <n v="1628.42"/>
    <x v="1"/>
    <s v="Único"/>
  </r>
  <r>
    <x v="1"/>
    <d v="2024-01-03T00:00:00"/>
    <x v="513"/>
    <d v="2024-01-03T00:00:00"/>
    <x v="715"/>
    <x v="14"/>
    <x v="2799"/>
    <m/>
    <n v="-94.74"/>
    <m/>
    <n v="128.41999999999999"/>
    <x v="0"/>
    <s v="Único"/>
  </r>
  <r>
    <x v="2"/>
    <d v="2024-01-03T00:00:00"/>
    <x v="513"/>
    <d v="2024-01-03T00:00:00"/>
    <x v="715"/>
    <x v="18"/>
    <x v="2800"/>
    <m/>
    <n v="-12.1"/>
    <m/>
    <n v="6477.74"/>
    <x v="0"/>
    <s v="Único"/>
  </r>
  <r>
    <x v="2"/>
    <d v="2024-01-03T00:00:00"/>
    <x v="513"/>
    <d v="2024-01-03T00:00:00"/>
    <x v="715"/>
    <x v="18"/>
    <x v="2801"/>
    <m/>
    <n v="-5.5"/>
    <m/>
    <n v="6472.24"/>
    <x v="0"/>
    <s v="Único"/>
  </r>
  <r>
    <x v="2"/>
    <d v="2024-01-03T00:00:00"/>
    <x v="513"/>
    <d v="2024-01-03T00:00:00"/>
    <x v="715"/>
    <x v="10"/>
    <x v="41"/>
    <m/>
    <n v="-800"/>
    <m/>
    <n v="5672.24"/>
    <x v="0"/>
    <s v="Único"/>
  </r>
  <r>
    <x v="2"/>
    <d v="2024-01-03T00:00:00"/>
    <x v="513"/>
    <d v="2024-01-03T00:00:00"/>
    <x v="715"/>
    <x v="19"/>
    <x v="2201"/>
    <m/>
    <n v="-1500"/>
    <m/>
    <n v="4172.24"/>
    <x v="0"/>
    <s v="Único"/>
  </r>
  <r>
    <x v="2"/>
    <d v="2024-01-03T00:00:00"/>
    <x v="513"/>
    <d v="2024-01-03T00:00:00"/>
    <x v="715"/>
    <x v="18"/>
    <x v="2802"/>
    <m/>
    <n v="-1.9"/>
    <m/>
    <n v="4145.99"/>
    <x v="0"/>
    <s v="Único"/>
  </r>
  <r>
    <x v="2"/>
    <d v="2024-01-03T00:00:00"/>
    <x v="513"/>
    <d v="2024-01-03T00:00:00"/>
    <x v="715"/>
    <x v="12"/>
    <x v="2803"/>
    <m/>
    <n v="1742.07"/>
    <m/>
    <n v="6489.84"/>
    <x v="1"/>
    <s v="Único"/>
  </r>
  <r>
    <x v="2"/>
    <d v="2024-02-29T00:00:00"/>
    <x v="514"/>
    <d v="2024-02-29T00:00:00"/>
    <x v="716"/>
    <x v="1"/>
    <x v="2804"/>
    <m/>
    <n v="-16.45"/>
    <m/>
    <n v="4749.07"/>
    <x v="0"/>
    <s v="Único"/>
  </r>
  <r>
    <x v="0"/>
    <d v="2024-02-29T00:00:00"/>
    <x v="514"/>
    <d v="2024-02-29T00:00:00"/>
    <x v="716"/>
    <x v="24"/>
    <x v="2805"/>
    <m/>
    <n v="-56.61"/>
    <m/>
    <n v="4788.8999999999996"/>
    <x v="0"/>
    <s v="Único"/>
  </r>
  <r>
    <x v="0"/>
    <d v="2024-02-29T00:00:00"/>
    <x v="514"/>
    <d v="2024-02-29T00:00:00"/>
    <x v="716"/>
    <x v="24"/>
    <x v="2806"/>
    <m/>
    <n v="-30.95"/>
    <m/>
    <n v="4757.95"/>
    <x v="0"/>
    <s v="Único"/>
  </r>
  <r>
    <x v="0"/>
    <d v="2024-02-29T00:00:00"/>
    <x v="514"/>
    <d v="2024-02-29T00:00:00"/>
    <x v="716"/>
    <x v="24"/>
    <x v="2807"/>
    <m/>
    <n v="-68.319999999999993"/>
    <m/>
    <n v="4689.63"/>
    <x v="0"/>
    <s v="Único"/>
  </r>
  <r>
    <x v="2"/>
    <d v="2024-02-29T00:00:00"/>
    <x v="514"/>
    <d v="2024-02-29T00:00:00"/>
    <x v="716"/>
    <x v="18"/>
    <x v="2808"/>
    <m/>
    <n v="-1.8"/>
    <m/>
    <n v="4765.5200000000004"/>
    <x v="0"/>
    <s v="Único"/>
  </r>
  <r>
    <x v="2"/>
    <d v="2024-02-29T00:00:00"/>
    <x v="514"/>
    <d v="2024-02-29T00:00:00"/>
    <x v="716"/>
    <x v="18"/>
    <x v="2809"/>
    <m/>
    <n v="-1.3"/>
    <m/>
    <n v="4747.7700000000004"/>
    <x v="0"/>
    <s v="Único"/>
  </r>
  <r>
    <x v="2"/>
    <d v="2024-02-29T00:00:00"/>
    <x v="514"/>
    <d v="2024-02-29T00:00:00"/>
    <x v="716"/>
    <x v="12"/>
    <x v="2810"/>
    <m/>
    <n v="4433.38"/>
    <m/>
    <n v="4767.32"/>
    <x v="1"/>
    <s v="Único"/>
  </r>
  <r>
    <x v="1"/>
    <d v="2024-02-29T00:00:00"/>
    <x v="514"/>
    <d v="2024-02-29T00:00:00"/>
    <x v="716"/>
    <x v="1"/>
    <x v="2811"/>
    <m/>
    <n v="8.2200000000000006"/>
    <m/>
    <n v="223.16"/>
    <x v="1"/>
    <s v="Único"/>
  </r>
  <r>
    <x v="2"/>
    <d v="2024-02-28T00:00:00"/>
    <x v="515"/>
    <d v="2024-02-28T00:00:00"/>
    <x v="717"/>
    <x v="18"/>
    <x v="2812"/>
    <m/>
    <n v="-1.3"/>
    <m/>
    <n v="333.94"/>
    <x v="0"/>
    <s v="Único"/>
  </r>
  <r>
    <x v="2"/>
    <d v="2024-02-27T00:00:00"/>
    <x v="516"/>
    <d v="2024-02-27T00:00:00"/>
    <x v="718"/>
    <x v="1"/>
    <x v="2813"/>
    <m/>
    <n v="-41.89"/>
    <m/>
    <n v="352.23"/>
    <x v="0"/>
    <s v="Único"/>
  </r>
  <r>
    <x v="2"/>
    <d v="2024-02-27T00:00:00"/>
    <x v="516"/>
    <d v="2024-02-27T00:00:00"/>
    <x v="718"/>
    <x v="2"/>
    <x v="2814"/>
    <m/>
    <n v="-13.8"/>
    <m/>
    <n v="338.43"/>
    <x v="0"/>
    <s v="Único"/>
  </r>
  <r>
    <x v="2"/>
    <d v="2024-02-27T00:00:00"/>
    <x v="516"/>
    <d v="2024-02-27T00:00:00"/>
    <x v="718"/>
    <x v="0"/>
    <x v="2815"/>
    <m/>
    <n v="-3.19"/>
    <m/>
    <n v="335.24"/>
    <x v="0"/>
    <s v="Único"/>
  </r>
  <r>
    <x v="2"/>
    <d v="2024-02-26T00:00:00"/>
    <x v="517"/>
    <d v="2024-02-26T00:00:00"/>
    <x v="719"/>
    <x v="1"/>
    <x v="2816"/>
    <m/>
    <n v="-15.59"/>
    <m/>
    <n v="394.12"/>
    <x v="0"/>
    <s v="Único"/>
  </r>
  <r>
    <x v="1"/>
    <d v="2024-02-26T00:00:00"/>
    <x v="517"/>
    <d v="2024-02-26T00:00:00"/>
    <x v="719"/>
    <x v="3"/>
    <x v="2817"/>
    <m/>
    <n v="-9.9700000000000006"/>
    <m/>
    <n v="223.74"/>
    <x v="0"/>
    <s v="Único"/>
  </r>
  <r>
    <x v="1"/>
    <d v="2024-02-26T00:00:00"/>
    <x v="517"/>
    <d v="2024-02-26T00:00:00"/>
    <x v="719"/>
    <x v="3"/>
    <x v="2817"/>
    <m/>
    <n v="-8.8000000000000007"/>
    <m/>
    <n v="214.94"/>
    <x v="0"/>
    <s v="Único"/>
  </r>
  <r>
    <x v="1"/>
    <d v="2024-02-26T00:00:00"/>
    <x v="517"/>
    <d v="2024-02-25T00:00:00"/>
    <x v="720"/>
    <x v="1"/>
    <x v="2818"/>
    <m/>
    <n v="-19.97"/>
    <m/>
    <n v="243.24"/>
    <x v="0"/>
    <s v="Único"/>
  </r>
  <r>
    <x v="2"/>
    <d v="2024-02-26T00:00:00"/>
    <x v="517"/>
    <d v="2024-02-25T00:00:00"/>
    <x v="720"/>
    <x v="1"/>
    <x v="2819"/>
    <m/>
    <n v="-5.6"/>
    <m/>
    <n v="413.11"/>
    <x v="0"/>
    <s v="Único"/>
  </r>
  <r>
    <x v="0"/>
    <d v="2024-02-26T00:00:00"/>
    <x v="517"/>
    <d v="2024-02-25T00:00:00"/>
    <x v="720"/>
    <x v="2"/>
    <x v="2820"/>
    <m/>
    <n v="-40.200000000000003"/>
    <m/>
    <n v="4847.47"/>
    <x v="0"/>
    <s v="Único"/>
  </r>
  <r>
    <x v="0"/>
    <d v="2024-02-26T00:00:00"/>
    <x v="517"/>
    <d v="2024-02-25T00:00:00"/>
    <x v="720"/>
    <x v="2"/>
    <x v="2821"/>
    <m/>
    <n v="-1.96"/>
    <m/>
    <n v="4845.51"/>
    <x v="0"/>
    <s v="Único"/>
  </r>
  <r>
    <x v="1"/>
    <d v="2024-02-26T00:00:00"/>
    <x v="517"/>
    <d v="2024-02-25T00:00:00"/>
    <x v="720"/>
    <x v="3"/>
    <x v="2822"/>
    <m/>
    <n v="-9.5299999999999994"/>
    <m/>
    <n v="233.71"/>
    <x v="0"/>
    <s v="Único"/>
  </r>
  <r>
    <x v="2"/>
    <d v="2024-02-26T00:00:00"/>
    <x v="517"/>
    <d v="2024-02-25T00:00:00"/>
    <x v="720"/>
    <x v="1"/>
    <x v="2823"/>
    <m/>
    <n v="-3.4"/>
    <m/>
    <n v="409.71"/>
    <x v="0"/>
    <s v="Único"/>
  </r>
  <r>
    <x v="0"/>
    <d v="2024-02-26T00:00:00"/>
    <x v="517"/>
    <d v="2024-02-24T00:00:00"/>
    <x v="721"/>
    <x v="2"/>
    <x v="2824"/>
    <m/>
    <n v="-7.14"/>
    <m/>
    <n v="4887.67"/>
    <x v="0"/>
    <s v="Único"/>
  </r>
  <r>
    <x v="0"/>
    <d v="2024-02-22T00:00:00"/>
    <x v="518"/>
    <d v="2024-02-22T00:00:00"/>
    <x v="722"/>
    <x v="12"/>
    <x v="2825"/>
    <m/>
    <n v="101.1"/>
    <m/>
    <n v="4894.8100000000004"/>
    <x v="1"/>
    <s v="Único"/>
  </r>
  <r>
    <x v="0"/>
    <d v="2024-02-22T00:00:00"/>
    <x v="518"/>
    <d v="2024-02-22T00:00:00"/>
    <x v="722"/>
    <x v="1"/>
    <x v="2826"/>
    <m/>
    <n v="-2.1"/>
    <m/>
    <n v="4793.71"/>
    <x v="0"/>
    <s v="Único"/>
  </r>
  <r>
    <x v="0"/>
    <d v="2024-02-21T00:00:00"/>
    <x v="519"/>
    <d v="2024-02-21T00:00:00"/>
    <x v="723"/>
    <x v="5"/>
    <x v="2827"/>
    <m/>
    <n v="-21"/>
    <m/>
    <n v="4795.8100000000004"/>
    <x v="0"/>
    <s v="Único"/>
  </r>
  <r>
    <x v="1"/>
    <d v="2024-02-21T00:00:00"/>
    <x v="519"/>
    <d v="2024-02-21T00:00:00"/>
    <x v="723"/>
    <x v="8"/>
    <x v="2828"/>
    <m/>
    <n v="-74.459999999999994"/>
    <m/>
    <n v="334.89"/>
    <x v="0"/>
    <s v="Único"/>
  </r>
  <r>
    <x v="1"/>
    <d v="2024-02-21T00:00:00"/>
    <x v="519"/>
    <d v="2024-02-21T00:00:00"/>
    <x v="723"/>
    <x v="2"/>
    <x v="2829"/>
    <m/>
    <n v="-2.4"/>
    <m/>
    <n v="332.49"/>
    <x v="0"/>
    <s v="Único"/>
  </r>
  <r>
    <x v="2"/>
    <d v="2024-02-21T00:00:00"/>
    <x v="519"/>
    <d v="2024-02-21T00:00:00"/>
    <x v="723"/>
    <x v="18"/>
    <x v="2830"/>
    <m/>
    <n v="-1.3"/>
    <m/>
    <n v="418.71"/>
    <x v="0"/>
    <s v="Único"/>
  </r>
  <r>
    <x v="1"/>
    <d v="2024-02-21T00:00:00"/>
    <x v="519"/>
    <d v="2024-02-21T00:00:00"/>
    <x v="723"/>
    <x v="3"/>
    <x v="2831"/>
    <m/>
    <n v="-69.28"/>
    <m/>
    <n v="263.20999999999998"/>
    <x v="0"/>
    <s v="Único"/>
  </r>
  <r>
    <x v="0"/>
    <d v="2024-02-20T00:00:00"/>
    <x v="520"/>
    <d v="2024-02-20T00:00:00"/>
    <x v="724"/>
    <x v="5"/>
    <x v="2832"/>
    <m/>
    <n v="-13"/>
    <m/>
    <n v="4816.8100000000004"/>
    <x v="0"/>
    <s v="Único"/>
  </r>
  <r>
    <x v="1"/>
    <d v="2024-02-20T00:00:00"/>
    <x v="520"/>
    <d v="2024-02-20T00:00:00"/>
    <x v="724"/>
    <x v="19"/>
    <x v="2833"/>
    <m/>
    <n v="-400"/>
    <m/>
    <n v="409.35"/>
    <x v="0"/>
    <s v="Único"/>
  </r>
  <r>
    <x v="2"/>
    <d v="2024-02-20T00:00:00"/>
    <x v="520"/>
    <d v="2024-02-20T00:00:00"/>
    <x v="724"/>
    <x v="1"/>
    <x v="2834"/>
    <m/>
    <n v="400"/>
    <m/>
    <n v="420.01"/>
    <x v="1"/>
    <s v="Único"/>
  </r>
  <r>
    <x v="0"/>
    <d v="2024-02-19T00:00:00"/>
    <x v="521"/>
    <d v="2024-02-19T00:00:00"/>
    <x v="725"/>
    <x v="1"/>
    <x v="2835"/>
    <m/>
    <n v="-8.1999999999999993"/>
    <m/>
    <n v="4831.21"/>
    <x v="0"/>
    <s v="Único"/>
  </r>
  <r>
    <x v="0"/>
    <d v="2024-02-19T00:00:00"/>
    <x v="521"/>
    <d v="2024-02-19T00:00:00"/>
    <x v="725"/>
    <x v="2"/>
    <x v="2836"/>
    <m/>
    <n v="-11"/>
    <m/>
    <n v="4839.41"/>
    <x v="0"/>
    <s v="Único"/>
  </r>
  <r>
    <x v="1"/>
    <d v="2024-02-19T00:00:00"/>
    <x v="521"/>
    <d v="2024-02-19T00:00:00"/>
    <x v="725"/>
    <x v="9"/>
    <x v="2837"/>
    <m/>
    <n v="-7.99"/>
    <m/>
    <n v="809.35"/>
    <x v="0"/>
    <s v="Único"/>
  </r>
  <r>
    <x v="0"/>
    <d v="2024-02-19T00:00:00"/>
    <x v="521"/>
    <d v="2024-02-19T00:00:00"/>
    <x v="725"/>
    <x v="1"/>
    <x v="2835"/>
    <m/>
    <n v="-1.4"/>
    <m/>
    <n v="4829.8100000000004"/>
    <x v="0"/>
    <s v="Único"/>
  </r>
  <r>
    <x v="0"/>
    <d v="2024-02-19T00:00:00"/>
    <x v="521"/>
    <d v="2024-02-18T00:00:00"/>
    <x v="726"/>
    <x v="1"/>
    <x v="2838"/>
    <m/>
    <n v="-19.36"/>
    <m/>
    <n v="4887.3900000000003"/>
    <x v="0"/>
    <s v="Único"/>
  </r>
  <r>
    <x v="0"/>
    <d v="2024-02-19T00:00:00"/>
    <x v="521"/>
    <d v="2024-02-18T00:00:00"/>
    <x v="726"/>
    <x v="1"/>
    <x v="2839"/>
    <m/>
    <n v="-16.8"/>
    <m/>
    <n v="4850.41"/>
    <x v="0"/>
    <s v="Único"/>
  </r>
  <r>
    <x v="0"/>
    <d v="2024-02-19T00:00:00"/>
    <x v="521"/>
    <d v="2024-02-18T00:00:00"/>
    <x v="726"/>
    <x v="1"/>
    <x v="2840"/>
    <m/>
    <n v="-12"/>
    <m/>
    <n v="4867.21"/>
    <x v="0"/>
    <s v="Único"/>
  </r>
  <r>
    <x v="2"/>
    <d v="2024-02-19T00:00:00"/>
    <x v="521"/>
    <d v="2024-02-18T00:00:00"/>
    <x v="726"/>
    <x v="1"/>
    <x v="2841"/>
    <m/>
    <n v="-5"/>
    <m/>
    <n v="20.010000000000002"/>
    <x v="0"/>
    <s v="Único"/>
  </r>
  <r>
    <x v="0"/>
    <d v="2024-02-19T00:00:00"/>
    <x v="521"/>
    <d v="2024-02-18T00:00:00"/>
    <x v="726"/>
    <x v="1"/>
    <x v="2842"/>
    <m/>
    <n v="-4.18"/>
    <m/>
    <n v="4879.21"/>
    <x v="0"/>
    <s v="Único"/>
  </r>
  <r>
    <x v="0"/>
    <d v="2024-02-19T00:00:00"/>
    <x v="521"/>
    <d v="2024-02-18T00:00:00"/>
    <x v="726"/>
    <x v="2"/>
    <x v="2843"/>
    <m/>
    <n v="-4"/>
    <m/>
    <n v="4883.3900000000003"/>
    <x v="0"/>
    <s v="Único"/>
  </r>
  <r>
    <x v="0"/>
    <d v="2024-02-19T00:00:00"/>
    <x v="521"/>
    <d v="2024-02-17T00:00:00"/>
    <x v="727"/>
    <x v="1"/>
    <x v="2844"/>
    <m/>
    <n v="-50"/>
    <m/>
    <n v="4906.75"/>
    <x v="0"/>
    <s v="Único"/>
  </r>
  <r>
    <x v="0"/>
    <d v="2024-02-19T00:00:00"/>
    <x v="521"/>
    <d v="2024-02-17T00:00:00"/>
    <x v="727"/>
    <x v="5"/>
    <x v="2845"/>
    <m/>
    <n v="-7.4"/>
    <m/>
    <n v="4956.75"/>
    <x v="0"/>
    <s v="Único"/>
  </r>
  <r>
    <x v="1"/>
    <d v="2024-02-19T00:00:00"/>
    <x v="521"/>
    <d v="2024-02-17T00:00:00"/>
    <x v="727"/>
    <x v="3"/>
    <x v="2846"/>
    <m/>
    <n v="-4.24"/>
    <m/>
    <n v="817.34"/>
    <x v="0"/>
    <s v="Único"/>
  </r>
  <r>
    <x v="0"/>
    <d v="2024-02-16T00:00:00"/>
    <x v="522"/>
    <d v="2024-02-16T00:00:00"/>
    <x v="728"/>
    <x v="1"/>
    <x v="2847"/>
    <m/>
    <n v="-24"/>
    <m/>
    <n v="5372.59"/>
    <x v="0"/>
    <s v="Único"/>
  </r>
  <r>
    <x v="1"/>
    <d v="2024-02-16T00:00:00"/>
    <x v="522"/>
    <d v="2024-02-16T00:00:00"/>
    <x v="728"/>
    <x v="1"/>
    <x v="2848"/>
    <m/>
    <n v="-11.27"/>
    <m/>
    <n v="421.58"/>
    <x v="0"/>
    <s v="Único"/>
  </r>
  <r>
    <x v="1"/>
    <d v="2024-02-16T00:00:00"/>
    <x v="522"/>
    <d v="2024-02-16T00:00:00"/>
    <x v="728"/>
    <x v="19"/>
    <x v="2849"/>
    <m/>
    <n v="400"/>
    <m/>
    <n v="821.58"/>
    <x v="1"/>
    <s v="Único"/>
  </r>
  <r>
    <x v="0"/>
    <d v="2024-02-16T00:00:00"/>
    <x v="522"/>
    <d v="2024-02-16T00:00:00"/>
    <x v="728"/>
    <x v="3"/>
    <x v="2850"/>
    <m/>
    <n v="-1.49"/>
    <m/>
    <n v="5364.15"/>
    <x v="0"/>
    <s v="Único"/>
  </r>
  <r>
    <x v="1"/>
    <d v="2024-02-16T00:00:00"/>
    <x v="522"/>
    <d v="2024-02-16T00:00:00"/>
    <x v="728"/>
    <x v="3"/>
    <x v="2851"/>
    <m/>
    <n v="-1.98"/>
    <m/>
    <n v="432.85"/>
    <x v="0"/>
    <s v="Único"/>
  </r>
  <r>
    <x v="0"/>
    <d v="2024-02-16T00:00:00"/>
    <x v="522"/>
    <d v="2024-02-16T00:00:00"/>
    <x v="728"/>
    <x v="3"/>
    <x v="2852"/>
    <m/>
    <n v="-6.95"/>
    <m/>
    <n v="5365.64"/>
    <x v="0"/>
    <s v="Único"/>
  </r>
  <r>
    <x v="0"/>
    <d v="2024-02-16T00:00:00"/>
    <x v="522"/>
    <d v="2024-02-16T00:00:00"/>
    <x v="728"/>
    <x v="19"/>
    <x v="2853"/>
    <m/>
    <n v="-400"/>
    <m/>
    <n v="4964.1499999999996"/>
    <x v="0"/>
    <s v="Único"/>
  </r>
  <r>
    <x v="2"/>
    <d v="2024-02-15T00:00:00"/>
    <x v="523"/>
    <d v="2024-02-15T00:00:00"/>
    <x v="729"/>
    <x v="1"/>
    <x v="2854"/>
    <m/>
    <n v="-10.5"/>
    <m/>
    <n v="26.31"/>
    <x v="0"/>
    <s v="Único"/>
  </r>
  <r>
    <x v="0"/>
    <d v="2024-02-15T00:00:00"/>
    <x v="523"/>
    <d v="2024-02-15T00:00:00"/>
    <x v="729"/>
    <x v="5"/>
    <x v="2855"/>
    <m/>
    <n v="-21"/>
    <m/>
    <n v="5396.59"/>
    <x v="0"/>
    <s v="Único"/>
  </r>
  <r>
    <x v="2"/>
    <d v="2024-02-15T00:00:00"/>
    <x v="523"/>
    <d v="2024-02-15T00:00:00"/>
    <x v="729"/>
    <x v="18"/>
    <x v="2856"/>
    <m/>
    <n v="-1.3"/>
    <m/>
    <n v="25.01"/>
    <x v="0"/>
    <s v="Único"/>
  </r>
  <r>
    <x v="2"/>
    <d v="2024-02-14T00:00:00"/>
    <x v="524"/>
    <d v="2024-02-14T00:00:00"/>
    <x v="730"/>
    <x v="1"/>
    <x v="2857"/>
    <m/>
    <n v="-4.75"/>
    <m/>
    <n v="61.81"/>
    <x v="0"/>
    <s v="Único"/>
  </r>
  <r>
    <x v="2"/>
    <d v="2024-02-14T00:00:00"/>
    <x v="524"/>
    <d v="2024-02-14T00:00:00"/>
    <x v="730"/>
    <x v="7"/>
    <x v="2858"/>
    <m/>
    <n v="-25"/>
    <m/>
    <n v="36.81"/>
    <x v="0"/>
    <s v="Único"/>
  </r>
  <r>
    <x v="0"/>
    <d v="2024-02-14T00:00:00"/>
    <x v="524"/>
    <d v="2024-02-13T00:00:00"/>
    <x v="731"/>
    <x v="5"/>
    <x v="2859"/>
    <m/>
    <n v="-16.25"/>
    <m/>
    <n v="5417.59"/>
    <x v="0"/>
    <s v="Único"/>
  </r>
  <r>
    <x v="1"/>
    <d v="2024-02-13T00:00:00"/>
    <x v="525"/>
    <d v="2024-02-13T00:00:00"/>
    <x v="731"/>
    <x v="25"/>
    <x v="2860"/>
    <m/>
    <n v="-773.52"/>
    <m/>
    <n v="434.83"/>
    <x v="0"/>
    <s v="Único"/>
  </r>
  <r>
    <x v="2"/>
    <d v="2024-02-13T00:00:00"/>
    <x v="525"/>
    <d v="2024-02-13T00:00:00"/>
    <x v="731"/>
    <x v="18"/>
    <x v="2861"/>
    <m/>
    <n v="-0.9"/>
    <m/>
    <n v="67.709999999999994"/>
    <x v="0"/>
    <s v="Único"/>
  </r>
  <r>
    <x v="2"/>
    <d v="2024-02-13T00:00:00"/>
    <x v="525"/>
    <d v="2024-02-13T00:00:00"/>
    <x v="731"/>
    <x v="18"/>
    <x v="2862"/>
    <m/>
    <n v="-1.1499999999999999"/>
    <m/>
    <n v="66.56"/>
    <x v="0"/>
    <s v="Único"/>
  </r>
  <r>
    <x v="2"/>
    <d v="2024-12-02T00:00:00"/>
    <x v="526"/>
    <d v="2024-12-02T00:00:00"/>
    <x v="732"/>
    <x v="1"/>
    <x v="2863"/>
    <m/>
    <n v="-18.97"/>
    <m/>
    <n v="90.52"/>
    <x v="0"/>
    <s v="Único"/>
  </r>
  <r>
    <x v="2"/>
    <d v="2024-12-02T00:00:00"/>
    <x v="526"/>
    <d v="2024-12-02T00:00:00"/>
    <x v="732"/>
    <x v="1"/>
    <x v="2864"/>
    <m/>
    <n v="-16.91"/>
    <m/>
    <n v="73.61"/>
    <x v="0"/>
    <s v="Único"/>
  </r>
  <r>
    <x v="1"/>
    <d v="2024-12-02T00:00:00"/>
    <x v="526"/>
    <d v="2024-12-02T00:00:00"/>
    <x v="732"/>
    <x v="1"/>
    <x v="2865"/>
    <m/>
    <n v="-4.2"/>
    <m/>
    <n v="1208.3499999999999"/>
    <x v="0"/>
    <s v="Único"/>
  </r>
  <r>
    <x v="0"/>
    <d v="2024-12-02T00:00:00"/>
    <x v="526"/>
    <d v="2024-12-02T00:00:00"/>
    <x v="732"/>
    <x v="2"/>
    <x v="2866"/>
    <m/>
    <n v="-2.7"/>
    <m/>
    <n v="5438.28"/>
    <x v="0"/>
    <s v="Único"/>
  </r>
  <r>
    <x v="1"/>
    <d v="2024-12-02T00:00:00"/>
    <x v="526"/>
    <d v="2024-12-02T00:00:00"/>
    <x v="732"/>
    <x v="8"/>
    <x v="2867"/>
    <m/>
    <n v="-137.99"/>
    <m/>
    <n v="1212.55"/>
    <x v="0"/>
    <s v="Único"/>
  </r>
  <r>
    <x v="2"/>
    <d v="2024-12-02T00:00:00"/>
    <x v="526"/>
    <d v="2024-12-02T00:00:00"/>
    <x v="732"/>
    <x v="18"/>
    <x v="2868"/>
    <m/>
    <n v="-5"/>
    <m/>
    <n v="68.61"/>
    <x v="0"/>
    <s v="Único"/>
  </r>
  <r>
    <x v="0"/>
    <d v="2024-12-02T00:00:00"/>
    <x v="526"/>
    <d v="2024-12-02T00:00:00"/>
    <x v="732"/>
    <x v="3"/>
    <x v="2869"/>
    <m/>
    <n v="-4.4400000000000004"/>
    <m/>
    <n v="5433.84"/>
    <x v="0"/>
    <s v="Único"/>
  </r>
  <r>
    <x v="0"/>
    <d v="2024-12-02T00:00:00"/>
    <x v="526"/>
    <d v="2024-11-02T00:00:00"/>
    <x v="733"/>
    <x v="7"/>
    <x v="2870"/>
    <m/>
    <n v="-101.75"/>
    <m/>
    <n v="5440.98"/>
    <x v="0"/>
    <s v="Único"/>
  </r>
  <r>
    <x v="2"/>
    <d v="2024-12-02T00:00:00"/>
    <x v="526"/>
    <d v="2024-11-02T00:00:00"/>
    <x v="733"/>
    <x v="7"/>
    <x v="2871"/>
    <m/>
    <n v="-15.5"/>
    <m/>
    <n v="140.59"/>
    <x v="0"/>
    <s v="Único"/>
  </r>
  <r>
    <x v="2"/>
    <d v="2024-12-02T00:00:00"/>
    <x v="526"/>
    <d v="2024-11-02T00:00:00"/>
    <x v="733"/>
    <x v="7"/>
    <x v="2872"/>
    <m/>
    <n v="-28"/>
    <m/>
    <n v="112.59"/>
    <x v="0"/>
    <s v="Único"/>
  </r>
  <r>
    <x v="2"/>
    <d v="2024-12-02T00:00:00"/>
    <x v="526"/>
    <d v="2024-11-02T00:00:00"/>
    <x v="733"/>
    <x v="7"/>
    <x v="2872"/>
    <m/>
    <n v="-1"/>
    <m/>
    <n v="111.59"/>
    <x v="0"/>
    <s v="Único"/>
  </r>
  <r>
    <x v="2"/>
    <d v="2024-12-02T00:00:00"/>
    <x v="526"/>
    <d v="2024-11-02T00:00:00"/>
    <x v="733"/>
    <x v="18"/>
    <x v="2873"/>
    <m/>
    <n v="-1.05"/>
    <m/>
    <n v="110.54"/>
    <x v="0"/>
    <s v="Único"/>
  </r>
  <r>
    <x v="2"/>
    <d v="2024-12-02T00:00:00"/>
    <x v="526"/>
    <d v="2024-11-02T00:00:00"/>
    <x v="733"/>
    <x v="18"/>
    <x v="2873"/>
    <m/>
    <n v="-1.05"/>
    <m/>
    <n v="109.49"/>
    <x v="0"/>
    <s v="Único"/>
  </r>
  <r>
    <x v="0"/>
    <d v="2024-12-02T00:00:00"/>
    <x v="526"/>
    <d v="2024-10-02T00:00:00"/>
    <x v="734"/>
    <x v="1"/>
    <x v="2874"/>
    <m/>
    <n v="-47.95"/>
    <m/>
    <n v="5546.23"/>
    <x v="0"/>
    <s v="Único"/>
  </r>
  <r>
    <x v="2"/>
    <d v="2024-12-02T00:00:00"/>
    <x v="526"/>
    <d v="2024-10-02T00:00:00"/>
    <x v="734"/>
    <x v="1"/>
    <x v="2875"/>
    <m/>
    <n v="-11.5"/>
    <m/>
    <n v="167.49"/>
    <x v="0"/>
    <s v="Único"/>
  </r>
  <r>
    <x v="2"/>
    <d v="2024-12-02T00:00:00"/>
    <x v="526"/>
    <d v="2024-10-02T00:00:00"/>
    <x v="734"/>
    <x v="1"/>
    <x v="2876"/>
    <m/>
    <n v="-4.0999999999999996"/>
    <m/>
    <n v="163.38999999999999"/>
    <x v="0"/>
    <s v="Único"/>
  </r>
  <r>
    <x v="2"/>
    <d v="2024-12-02T00:00:00"/>
    <x v="526"/>
    <d v="2024-10-02T00:00:00"/>
    <x v="734"/>
    <x v="1"/>
    <x v="2877"/>
    <m/>
    <n v="-4"/>
    <m/>
    <n v="156.09"/>
    <x v="0"/>
    <s v="Único"/>
  </r>
  <r>
    <x v="0"/>
    <d v="2024-12-02T00:00:00"/>
    <x v="526"/>
    <d v="2024-10-02T00:00:00"/>
    <x v="734"/>
    <x v="2"/>
    <x v="2878"/>
    <m/>
    <n v="-3.5"/>
    <m/>
    <n v="5542.73"/>
    <x v="0"/>
    <s v="Único"/>
  </r>
  <r>
    <x v="1"/>
    <d v="2024-12-02T00:00:00"/>
    <x v="526"/>
    <d v="2024-10-02T00:00:00"/>
    <x v="734"/>
    <x v="3"/>
    <x v="2879"/>
    <m/>
    <n v="-18.55"/>
    <m/>
    <n v="1350.54"/>
    <x v="0"/>
    <s v="Único"/>
  </r>
  <r>
    <x v="1"/>
    <d v="2024-12-02T00:00:00"/>
    <x v="526"/>
    <d v="2024-10-02T00:00:00"/>
    <x v="734"/>
    <x v="3"/>
    <x v="2880"/>
    <m/>
    <n v="-73.37"/>
    <m/>
    <n v="1369.09"/>
    <x v="0"/>
    <s v="Único"/>
  </r>
  <r>
    <x v="2"/>
    <d v="2024-12-02T00:00:00"/>
    <x v="526"/>
    <d v="2024-10-02T00:00:00"/>
    <x v="734"/>
    <x v="1"/>
    <x v="2881"/>
    <m/>
    <n v="-3.3"/>
    <m/>
    <n v="160.09"/>
    <x v="0"/>
    <s v="Único"/>
  </r>
  <r>
    <x v="2"/>
    <d v="2024-09-02T00:00:00"/>
    <x v="527"/>
    <d v="2024-09-02T00:00:00"/>
    <x v="735"/>
    <x v="2"/>
    <x v="2882"/>
    <m/>
    <n v="-16"/>
    <m/>
    <n v="178.99"/>
    <x v="0"/>
    <s v="Único"/>
  </r>
  <r>
    <x v="0"/>
    <d v="2024-08-02T00:00:00"/>
    <x v="528"/>
    <d v="2024-08-02T00:00:00"/>
    <x v="736"/>
    <x v="2"/>
    <x v="2883"/>
    <m/>
    <n v="-17.2"/>
    <m/>
    <n v="5594.18"/>
    <x v="0"/>
    <s v="Único"/>
  </r>
  <r>
    <x v="2"/>
    <d v="2024-08-02T00:00:00"/>
    <x v="528"/>
    <d v="2024-08-02T00:00:00"/>
    <x v="736"/>
    <x v="18"/>
    <x v="2884"/>
    <m/>
    <n v="-0.9"/>
    <m/>
    <n v="194.99"/>
    <x v="0"/>
    <s v="Único"/>
  </r>
  <r>
    <x v="1"/>
    <d v="2024-08-02T00:00:00"/>
    <x v="528"/>
    <d v="2024-08-02T00:00:00"/>
    <x v="736"/>
    <x v="3"/>
    <x v="2885"/>
    <m/>
    <n v="-11.84"/>
    <m/>
    <n v="1442.46"/>
    <x v="0"/>
    <s v="Único"/>
  </r>
  <r>
    <x v="0"/>
    <d v="2024-08-02T00:00:00"/>
    <x v="528"/>
    <d v="2024-08-02T00:00:00"/>
    <x v="736"/>
    <x v="1"/>
    <x v="2886"/>
    <m/>
    <n v="-2.5"/>
    <m/>
    <n v="5611.38"/>
    <x v="0"/>
    <s v="Único"/>
  </r>
  <r>
    <x v="2"/>
    <d v="2024-07-02T00:00:00"/>
    <x v="529"/>
    <d v="2024-07-02T00:00:00"/>
    <x v="737"/>
    <x v="1"/>
    <x v="2887"/>
    <m/>
    <n v="-4"/>
    <m/>
    <n v="195.89"/>
    <x v="0"/>
    <s v="Único"/>
  </r>
  <r>
    <x v="0"/>
    <d v="2024-07-02T00:00:00"/>
    <x v="529"/>
    <d v="2024-07-02T00:00:00"/>
    <x v="737"/>
    <x v="5"/>
    <x v="2888"/>
    <m/>
    <n v="-21"/>
    <m/>
    <n v="5613.88"/>
    <x v="0"/>
    <s v="Único"/>
  </r>
  <r>
    <x v="1"/>
    <d v="2024-07-02T00:00:00"/>
    <x v="529"/>
    <d v="2024-07-02T00:00:00"/>
    <x v="737"/>
    <x v="5"/>
    <x v="2889"/>
    <m/>
    <n v="-21.8"/>
    <m/>
    <n v="1476.1"/>
    <x v="0"/>
    <s v="Único"/>
  </r>
  <r>
    <x v="1"/>
    <d v="2024-07-02T00:00:00"/>
    <x v="529"/>
    <d v="2024-07-02T00:00:00"/>
    <x v="737"/>
    <x v="5"/>
    <x v="2889"/>
    <m/>
    <n v="-21.8"/>
    <m/>
    <n v="1454.3"/>
    <x v="0"/>
    <s v="Único"/>
  </r>
  <r>
    <x v="0"/>
    <d v="2024-06-02T00:00:00"/>
    <x v="530"/>
    <d v="2024-06-02T00:00:00"/>
    <x v="738"/>
    <x v="5"/>
    <x v="2890"/>
    <m/>
    <n v="-12.2"/>
    <m/>
    <n v="5634.88"/>
    <x v="0"/>
    <s v="Único"/>
  </r>
  <r>
    <x v="2"/>
    <d v="2024-06-02T00:00:00"/>
    <x v="530"/>
    <d v="2024-06-02T00:00:00"/>
    <x v="738"/>
    <x v="18"/>
    <x v="2891"/>
    <m/>
    <n v="-0.9"/>
    <m/>
    <n v="199.89"/>
    <x v="0"/>
    <s v="Único"/>
  </r>
  <r>
    <x v="0"/>
    <d v="2024-05-02T00:00:00"/>
    <x v="531"/>
    <d v="2024-05-02T00:00:00"/>
    <x v="739"/>
    <x v="1"/>
    <x v="2892"/>
    <m/>
    <n v="-8.4499999999999993"/>
    <m/>
    <n v="5647.08"/>
    <x v="0"/>
    <s v="Único"/>
  </r>
  <r>
    <x v="0"/>
    <d v="2024-05-02T00:00:00"/>
    <x v="531"/>
    <d v="2024-05-02T00:00:00"/>
    <x v="739"/>
    <x v="3"/>
    <x v="2893"/>
    <m/>
    <n v="-32.9"/>
    <m/>
    <n v="5658.53"/>
    <x v="0"/>
    <s v="Único"/>
  </r>
  <r>
    <x v="0"/>
    <d v="2024-05-02T00:00:00"/>
    <x v="531"/>
    <d v="2024-05-02T00:00:00"/>
    <x v="739"/>
    <x v="18"/>
    <x v="2894"/>
    <m/>
    <n v="-3"/>
    <m/>
    <n v="5655.53"/>
    <x v="0"/>
    <s v="Único"/>
  </r>
  <r>
    <x v="1"/>
    <d v="2024-05-02T00:00:00"/>
    <x v="531"/>
    <d v="2024-05-02T00:00:00"/>
    <x v="739"/>
    <x v="19"/>
    <x v="2200"/>
    <m/>
    <n v="1500"/>
    <m/>
    <n v="1537.46"/>
    <x v="1"/>
    <s v="Único"/>
  </r>
  <r>
    <x v="2"/>
    <d v="2024-05-02T00:00:00"/>
    <x v="531"/>
    <d v="2024-05-02T00:00:00"/>
    <x v="739"/>
    <x v="19"/>
    <x v="2201"/>
    <m/>
    <n v="-1500"/>
    <m/>
    <n v="246.98"/>
    <x v="0"/>
    <s v="Único"/>
  </r>
  <r>
    <x v="2"/>
    <d v="2024-05-02T00:00:00"/>
    <x v="531"/>
    <d v="2024-04-02T00:00:00"/>
    <x v="740"/>
    <x v="1"/>
    <x v="2895"/>
    <m/>
    <n v="-44.2"/>
    <m/>
    <n v="202.78"/>
    <x v="0"/>
    <s v="Único"/>
  </r>
  <r>
    <x v="0"/>
    <d v="2024-05-02T00:00:00"/>
    <x v="531"/>
    <d v="2024-04-02T00:00:00"/>
    <x v="740"/>
    <x v="3"/>
    <x v="2896"/>
    <m/>
    <n v="-12.9"/>
    <m/>
    <n v="5691.43"/>
    <x v="0"/>
    <s v="Único"/>
  </r>
  <r>
    <x v="1"/>
    <d v="2024-05-02T00:00:00"/>
    <x v="531"/>
    <d v="2024-04-02T00:00:00"/>
    <x v="740"/>
    <x v="3"/>
    <x v="2897"/>
    <m/>
    <n v="-6"/>
    <m/>
    <n v="1531.46"/>
    <x v="0"/>
    <s v="Único"/>
  </r>
  <r>
    <x v="1"/>
    <d v="2024-05-02T00:00:00"/>
    <x v="531"/>
    <d v="2024-04-02T00:00:00"/>
    <x v="740"/>
    <x v="2"/>
    <x v="2898"/>
    <m/>
    <n v="-33.56"/>
    <m/>
    <n v="1497.9"/>
    <x v="0"/>
    <s v="Único"/>
  </r>
  <r>
    <x v="2"/>
    <d v="2024-05-02T00:00:00"/>
    <x v="531"/>
    <d v="2024-04-02T00:00:00"/>
    <x v="740"/>
    <x v="1"/>
    <x v="2899"/>
    <m/>
    <n v="-1.99"/>
    <m/>
    <n v="200.79"/>
    <x v="0"/>
    <s v="Único"/>
  </r>
  <r>
    <x v="2"/>
    <d v="2024-05-02T00:00:00"/>
    <x v="531"/>
    <d v="2024-03-02T00:00:00"/>
    <x v="741"/>
    <x v="1"/>
    <x v="2900"/>
    <m/>
    <n v="-11.25"/>
    <m/>
    <n v="1746.98"/>
    <x v="0"/>
    <s v="Único"/>
  </r>
  <r>
    <x v="1"/>
    <d v="2024-05-02T00:00:00"/>
    <x v="531"/>
    <d v="2024-03-02T00:00:00"/>
    <x v="741"/>
    <x v="3"/>
    <x v="2901"/>
    <m/>
    <n v="-13.4"/>
    <m/>
    <n v="37.46"/>
    <x v="0"/>
    <s v="Único"/>
  </r>
  <r>
    <x v="0"/>
    <d v="2024-02-02T00:00:00"/>
    <x v="532"/>
    <d v="2024-02-02T00:00:00"/>
    <x v="742"/>
    <x v="12"/>
    <x v="2786"/>
    <m/>
    <n v="1675.14"/>
    <m/>
    <n v="5704.33"/>
    <x v="1"/>
    <s v="Único"/>
  </r>
  <r>
    <x v="0"/>
    <d v="2024-01-02T00:00:00"/>
    <x v="533"/>
    <d v="2024-01-02T00:00:00"/>
    <x v="743"/>
    <x v="11"/>
    <x v="2902"/>
    <m/>
    <n v="-900"/>
    <m/>
    <n v="4029.19"/>
    <x v="0"/>
    <s v="Único"/>
  </r>
  <r>
    <x v="1"/>
    <d v="2024-01-02T00:00:00"/>
    <x v="533"/>
    <d v="2024-01-02T00:00:00"/>
    <x v="743"/>
    <x v="14"/>
    <x v="2903"/>
    <m/>
    <n v="-94.74"/>
    <m/>
    <n v="50.86"/>
    <x v="0"/>
    <s v="Único"/>
  </r>
  <r>
    <x v="2"/>
    <d v="2024-01-02T00:00:00"/>
    <x v="533"/>
    <d v="2024-01-02T00:00:00"/>
    <x v="743"/>
    <x v="12"/>
    <x v="2904"/>
    <m/>
    <n v="1742.07"/>
    <m/>
    <n v="1758.23"/>
    <x v="1"/>
    <s v="Único"/>
  </r>
  <r>
    <x v="0"/>
    <d v="2024-01-31T00:00:00"/>
    <x v="534"/>
    <d v="2024-01-31T00:00:00"/>
    <x v="744"/>
    <x v="1"/>
    <x v="2905"/>
    <m/>
    <n v="-0.7"/>
    <m/>
    <n v="4932.1899999999996"/>
    <x v="0"/>
    <s v="Único"/>
  </r>
  <r>
    <x v="0"/>
    <d v="2024-01-31T00:00:00"/>
    <x v="534"/>
    <d v="2024-01-31T00:00:00"/>
    <x v="744"/>
    <x v="0"/>
    <x v="2906"/>
    <m/>
    <n v="-3"/>
    <m/>
    <n v="4929.1899999999996"/>
    <x v="0"/>
    <s v="Único"/>
  </r>
  <r>
    <x v="2"/>
    <d v="2024-01-30T00:00:00"/>
    <x v="535"/>
    <d v="2024-01-30T00:00:00"/>
    <x v="745"/>
    <x v="1"/>
    <x v="2907"/>
    <m/>
    <n v="-7.65"/>
    <m/>
    <n v="16.38"/>
    <x v="0"/>
    <s v="Único"/>
  </r>
  <r>
    <x v="0"/>
    <d v="2024-01-30T00:00:00"/>
    <x v="535"/>
    <d v="2024-01-30T00:00:00"/>
    <x v="745"/>
    <x v="24"/>
    <x v="2908"/>
    <m/>
    <n v="-56.61"/>
    <m/>
    <n v="5032.3599999999997"/>
    <x v="0"/>
    <s v="Único"/>
  </r>
  <r>
    <x v="0"/>
    <d v="2024-01-30T00:00:00"/>
    <x v="535"/>
    <d v="2024-01-30T00:00:00"/>
    <x v="745"/>
    <x v="24"/>
    <x v="2909"/>
    <m/>
    <n v="-31.15"/>
    <m/>
    <n v="5001.21"/>
    <x v="0"/>
    <s v="Único"/>
  </r>
  <r>
    <x v="0"/>
    <d v="2024-01-30T00:00:00"/>
    <x v="535"/>
    <d v="2024-01-30T00:00:00"/>
    <x v="745"/>
    <x v="24"/>
    <x v="2910"/>
    <m/>
    <n v="-68.319999999999993"/>
    <m/>
    <n v="4932.8900000000003"/>
    <x v="0"/>
    <s v="Único"/>
  </r>
  <r>
    <x v="1"/>
    <d v="2024-01-30T00:00:00"/>
    <x v="535"/>
    <d v="2024-01-30T00:00:00"/>
    <x v="745"/>
    <x v="3"/>
    <x v="2911"/>
    <m/>
    <n v="-4"/>
    <m/>
    <n v="145.6"/>
    <x v="0"/>
    <s v="Único"/>
  </r>
  <r>
    <x v="2"/>
    <d v="2024-01-31T00:00:00"/>
    <x v="534"/>
    <d v="2024-01-30T00:00:00"/>
    <x v="745"/>
    <x v="13"/>
    <x v="42"/>
    <m/>
    <n v="-0.22"/>
    <m/>
    <n v="16.16"/>
    <x v="0"/>
    <s v="Único"/>
  </r>
  <r>
    <x v="1"/>
    <d v="2024-01-30T00:00:00"/>
    <x v="535"/>
    <d v="2024-01-30T00:00:00"/>
    <x v="745"/>
    <x v="3"/>
    <x v="2912"/>
    <m/>
    <n v="-14.95"/>
    <m/>
    <n v="149.6"/>
    <x v="0"/>
    <s v="Único"/>
  </r>
  <r>
    <x v="1"/>
    <d v="2024-01-29T00:00:00"/>
    <x v="536"/>
    <d v="2024-01-29T00:00:00"/>
    <x v="746"/>
    <x v="9"/>
    <x v="2913"/>
    <m/>
    <n v="-2.99"/>
    <m/>
    <n v="164.55"/>
    <x v="0"/>
    <s v="Único"/>
  </r>
  <r>
    <x v="0"/>
    <d v="2024-01-29T00:00:00"/>
    <x v="536"/>
    <d v="2024-01-29T00:00:00"/>
    <x v="746"/>
    <x v="6"/>
    <x v="2914"/>
    <m/>
    <n v="-100"/>
    <m/>
    <n v="5088.97"/>
    <x v="0"/>
    <s v="Único"/>
  </r>
  <r>
    <x v="0"/>
    <d v="2024-01-29T00:00:00"/>
    <x v="536"/>
    <d v="2024-01-28T00:00:00"/>
    <x v="747"/>
    <x v="3"/>
    <x v="2915"/>
    <m/>
    <n v="-11.37"/>
    <m/>
    <n v="5188.97"/>
    <x v="0"/>
    <s v="Único"/>
  </r>
  <r>
    <x v="1"/>
    <d v="2024-01-29T00:00:00"/>
    <x v="536"/>
    <d v="2024-01-28T00:00:00"/>
    <x v="747"/>
    <x v="3"/>
    <x v="2916"/>
    <m/>
    <n v="-6.12"/>
    <m/>
    <n v="167.54"/>
    <x v="0"/>
    <s v="Único"/>
  </r>
  <r>
    <x v="2"/>
    <d v="2024-01-29T00:00:00"/>
    <x v="536"/>
    <d v="2024-01-27T00:00:00"/>
    <x v="748"/>
    <x v="1"/>
    <x v="2917"/>
    <m/>
    <n v="-3.4"/>
    <m/>
    <n v="24.03"/>
    <x v="0"/>
    <s v="Único"/>
  </r>
  <r>
    <x v="0"/>
    <d v="2024-01-29T00:00:00"/>
    <x v="536"/>
    <d v="2024-01-27T00:00:00"/>
    <x v="748"/>
    <x v="3"/>
    <x v="2918"/>
    <m/>
    <n v="-7.62"/>
    <m/>
    <n v="5200.34"/>
    <x v="0"/>
    <s v="Único"/>
  </r>
  <r>
    <x v="0"/>
    <d v="2024-01-26T00:00:00"/>
    <x v="537"/>
    <d v="2024-01-26T00:00:00"/>
    <x v="749"/>
    <x v="1"/>
    <x v="2919"/>
    <m/>
    <n v="-8.61"/>
    <m/>
    <n v="5225.91"/>
    <x v="0"/>
    <s v="Único"/>
  </r>
  <r>
    <x v="2"/>
    <d v="2024-01-26T00:00:00"/>
    <x v="537"/>
    <d v="2024-01-26T00:00:00"/>
    <x v="749"/>
    <x v="2"/>
    <x v="2920"/>
    <m/>
    <n v="-9.84"/>
    <m/>
    <n v="27.72"/>
    <x v="0"/>
    <s v="Único"/>
  </r>
  <r>
    <x v="2"/>
    <d v="2024-01-29T00:00:00"/>
    <x v="536"/>
    <d v="2024-01-26T00:00:00"/>
    <x v="749"/>
    <x v="13"/>
    <x v="42"/>
    <m/>
    <n v="-0.28999999999999998"/>
    <m/>
    <n v="27.43"/>
    <x v="0"/>
    <s v="Único"/>
  </r>
  <r>
    <x v="0"/>
    <d v="2024-01-26T00:00:00"/>
    <x v="537"/>
    <d v="2024-01-26T00:00:00"/>
    <x v="749"/>
    <x v="3"/>
    <x v="2921"/>
    <m/>
    <n v="-17.95"/>
    <m/>
    <n v="5207.96"/>
    <x v="0"/>
    <s v="Único"/>
  </r>
  <r>
    <x v="0"/>
    <d v="2024-01-25T00:00:00"/>
    <x v="538"/>
    <d v="2024-01-25T00:00:00"/>
    <x v="750"/>
    <x v="2"/>
    <x v="2922"/>
    <m/>
    <n v="-2.94"/>
    <m/>
    <n v="5234.5200000000004"/>
    <x v="0"/>
    <s v="Único"/>
  </r>
  <r>
    <x v="0"/>
    <d v="2024-01-24T00:00:00"/>
    <x v="539"/>
    <d v="2024-01-24T00:00:00"/>
    <x v="751"/>
    <x v="5"/>
    <x v="2923"/>
    <m/>
    <n v="-21"/>
    <m/>
    <n v="5237.46"/>
    <x v="0"/>
    <s v="Único"/>
  </r>
  <r>
    <x v="0"/>
    <d v="2024-01-23T00:00:00"/>
    <x v="540"/>
    <d v="2024-01-23T00:00:00"/>
    <x v="752"/>
    <x v="5"/>
    <x v="2924"/>
    <m/>
    <n v="-13.3"/>
    <m/>
    <n v="5258.46"/>
    <x v="0"/>
    <s v="Único"/>
  </r>
  <r>
    <x v="1"/>
    <d v="2024-01-23T00:00:00"/>
    <x v="540"/>
    <d v="2024-01-23T00:00:00"/>
    <x v="752"/>
    <x v="8"/>
    <x v="2925"/>
    <m/>
    <n v="-74"/>
    <m/>
    <n v="173.66"/>
    <x v="0"/>
    <s v="Único"/>
  </r>
  <r>
    <x v="2"/>
    <d v="2024-01-22T00:00:00"/>
    <x v="541"/>
    <d v="2024-01-22T00:00:00"/>
    <x v="753"/>
    <x v="18"/>
    <x v="2926"/>
    <m/>
    <n v="-1.3"/>
    <m/>
    <n v="39.96"/>
    <x v="0"/>
    <s v="Único"/>
  </r>
  <r>
    <x v="2"/>
    <d v="2024-01-22T00:00:00"/>
    <x v="541"/>
    <d v="2024-01-22T00:00:00"/>
    <x v="753"/>
    <x v="18"/>
    <x v="2927"/>
    <m/>
    <n v="-1.1499999999999999"/>
    <m/>
    <n v="38.81"/>
    <x v="0"/>
    <s v="Único"/>
  </r>
  <r>
    <x v="2"/>
    <d v="2024-01-22T00:00:00"/>
    <x v="541"/>
    <d v="2024-01-22T00:00:00"/>
    <x v="753"/>
    <x v="18"/>
    <x v="2927"/>
    <m/>
    <n v="-1.25"/>
    <m/>
    <n v="37.56"/>
    <x v="0"/>
    <s v="Único"/>
  </r>
  <r>
    <x v="2"/>
    <d v="2024-01-22T00:00:00"/>
    <x v="541"/>
    <d v="2024-01-21T00:00:00"/>
    <x v="754"/>
    <x v="1"/>
    <x v="2928"/>
    <m/>
    <n v="-62.2"/>
    <m/>
    <n v="58.46"/>
    <x v="0"/>
    <s v="Único"/>
  </r>
  <r>
    <x v="2"/>
    <d v="2024-01-22T00:00:00"/>
    <x v="541"/>
    <d v="2024-01-21T00:00:00"/>
    <x v="754"/>
    <x v="1"/>
    <x v="2929"/>
    <m/>
    <n v="-14"/>
    <m/>
    <n v="41.26"/>
    <x v="0"/>
    <s v="Único"/>
  </r>
  <r>
    <x v="2"/>
    <d v="2024-01-22T00:00:00"/>
    <x v="541"/>
    <d v="2024-01-21T00:00:00"/>
    <x v="754"/>
    <x v="1"/>
    <x v="2930"/>
    <m/>
    <n v="-7.42"/>
    <m/>
    <n v="120.66"/>
    <x v="0"/>
    <s v="Único"/>
  </r>
  <r>
    <x v="2"/>
    <d v="2024-01-22T00:00:00"/>
    <x v="541"/>
    <d v="2024-01-21T00:00:00"/>
    <x v="754"/>
    <x v="0"/>
    <x v="2931"/>
    <m/>
    <n v="-3.2"/>
    <m/>
    <n v="55.26"/>
    <x v="0"/>
    <s v="Único"/>
  </r>
  <r>
    <x v="0"/>
    <d v="2024-01-22T00:00:00"/>
    <x v="541"/>
    <d v="2024-01-20T00:00:00"/>
    <x v="755"/>
    <x v="3"/>
    <x v="2932"/>
    <m/>
    <n v="-9.76"/>
    <m/>
    <n v="5271.76"/>
    <x v="0"/>
    <s v="Único"/>
  </r>
  <r>
    <x v="1"/>
    <d v="2024-01-22T00:00:00"/>
    <x v="541"/>
    <d v="2024-01-20T00:00:00"/>
    <x v="755"/>
    <x v="3"/>
    <x v="2933"/>
    <m/>
    <n v="-17.21"/>
    <m/>
    <n v="247.66"/>
    <x v="0"/>
    <s v="Único"/>
  </r>
  <r>
    <x v="1"/>
    <d v="2024-01-22T00:00:00"/>
    <x v="541"/>
    <d v="2024-01-20T00:00:00"/>
    <x v="755"/>
    <x v="3"/>
    <x v="2934"/>
    <m/>
    <n v="-79.83"/>
    <m/>
    <n v="264.87"/>
    <x v="0"/>
    <s v="Único"/>
  </r>
  <r>
    <x v="2"/>
    <d v="2024-01-19T00:00:00"/>
    <x v="542"/>
    <d v="2024-01-19T00:00:00"/>
    <x v="756"/>
    <x v="1"/>
    <x v="2935"/>
    <m/>
    <n v="-54.3"/>
    <m/>
    <n v="128.08000000000001"/>
    <x v="0"/>
    <s v="Único"/>
  </r>
  <r>
    <x v="0"/>
    <d v="2024-01-19T00:00:00"/>
    <x v="542"/>
    <d v="2024-01-19T00:00:00"/>
    <x v="756"/>
    <x v="2"/>
    <x v="2936"/>
    <m/>
    <n v="-10.35"/>
    <m/>
    <n v="5281.52"/>
    <x v="0"/>
    <s v="Único"/>
  </r>
  <r>
    <x v="1"/>
    <d v="2024-01-19T00:00:00"/>
    <x v="542"/>
    <d v="2024-01-19T00:00:00"/>
    <x v="756"/>
    <x v="9"/>
    <x v="2937"/>
    <m/>
    <n v="-7.99"/>
    <m/>
    <n v="344.7"/>
    <x v="0"/>
    <s v="Único"/>
  </r>
  <r>
    <x v="0"/>
    <d v="2024-01-18T00:00:00"/>
    <x v="543"/>
    <d v="2024-01-18T00:00:00"/>
    <x v="757"/>
    <x v="5"/>
    <x v="2938"/>
    <m/>
    <n v="-21"/>
    <m/>
    <n v="5291.87"/>
    <x v="0"/>
    <s v="Único"/>
  </r>
  <r>
    <x v="1"/>
    <d v="2024-01-18T00:00:00"/>
    <x v="543"/>
    <d v="2024-01-18T00:00:00"/>
    <x v="757"/>
    <x v="3"/>
    <x v="2939"/>
    <m/>
    <n v="-14.61"/>
    <m/>
    <n v="352.69"/>
    <x v="0"/>
    <s v="Único"/>
  </r>
  <r>
    <x v="0"/>
    <d v="2024-01-16T00:00:00"/>
    <x v="544"/>
    <d v="2024-01-16T00:00:00"/>
    <x v="758"/>
    <x v="5"/>
    <x v="2940"/>
    <m/>
    <n v="-12.2"/>
    <m/>
    <n v="5312.87"/>
    <x v="0"/>
    <s v="Único"/>
  </r>
  <r>
    <x v="2"/>
    <d v="2024-01-16T00:00:00"/>
    <x v="544"/>
    <d v="2024-01-16T00:00:00"/>
    <x v="758"/>
    <x v="18"/>
    <x v="2941"/>
    <m/>
    <n v="-4.25"/>
    <m/>
    <n v="183.68"/>
    <x v="0"/>
    <s v="Único"/>
  </r>
  <r>
    <x v="2"/>
    <d v="2024-01-16T00:00:00"/>
    <x v="544"/>
    <d v="2024-01-16T00:00:00"/>
    <x v="758"/>
    <x v="18"/>
    <x v="2941"/>
    <m/>
    <n v="-1.3"/>
    <m/>
    <n v="182.38"/>
    <x v="0"/>
    <s v="Único"/>
  </r>
  <r>
    <x v="2"/>
    <d v="2024-01-15T00:00:00"/>
    <x v="545"/>
    <d v="2024-01-15T00:00:00"/>
    <x v="759"/>
    <x v="1"/>
    <x v="2942"/>
    <m/>
    <n v="-8.42"/>
    <m/>
    <n v="262.52999999999997"/>
    <x v="0"/>
    <s v="Único"/>
  </r>
  <r>
    <x v="2"/>
    <d v="2024-01-15T00:00:00"/>
    <x v="545"/>
    <d v="2024-01-15T00:00:00"/>
    <x v="759"/>
    <x v="1"/>
    <x v="2943"/>
    <m/>
    <n v="-6.6"/>
    <m/>
    <n v="270.95"/>
    <x v="0"/>
    <s v="Único"/>
  </r>
  <r>
    <x v="0"/>
    <d v="2024-01-15T00:00:00"/>
    <x v="545"/>
    <d v="2024-01-15T00:00:00"/>
    <x v="759"/>
    <x v="7"/>
    <x v="2944"/>
    <m/>
    <n v="-27.4"/>
    <m/>
    <n v="5325.07"/>
    <x v="0"/>
    <s v="Único"/>
  </r>
  <r>
    <x v="1"/>
    <d v="2024-01-15T00:00:00"/>
    <x v="545"/>
    <d v="2024-01-15T00:00:00"/>
    <x v="759"/>
    <x v="3"/>
    <x v="2945"/>
    <m/>
    <n v="-1.28"/>
    <m/>
    <n v="367.3"/>
    <x v="0"/>
    <s v="Único"/>
  </r>
  <r>
    <x v="2"/>
    <d v="2024-01-15T00:00:00"/>
    <x v="545"/>
    <d v="2024-01-15T00:00:00"/>
    <x v="759"/>
    <x v="22"/>
    <x v="2946"/>
    <m/>
    <n v="-70.599999999999994"/>
    <m/>
    <n v="191.93"/>
    <x v="0"/>
    <s v="Único"/>
  </r>
  <r>
    <x v="2"/>
    <d v="2024-01-15T00:00:00"/>
    <x v="545"/>
    <d v="2024-01-15T00:00:00"/>
    <x v="759"/>
    <x v="18"/>
    <x v="2947"/>
    <m/>
    <n v="-4"/>
    <m/>
    <n v="187.93"/>
    <x v="0"/>
    <s v="Único"/>
  </r>
  <r>
    <x v="2"/>
    <d v="2024-01-15T00:00:00"/>
    <x v="545"/>
    <d v="2024-01-14T00:00:00"/>
    <x v="760"/>
    <x v="1"/>
    <x v="2948"/>
    <m/>
    <n v="-22.34"/>
    <m/>
    <n v="277.55"/>
    <x v="0"/>
    <s v="Único"/>
  </r>
  <r>
    <x v="2"/>
    <d v="2024-01-15T00:00:00"/>
    <x v="545"/>
    <d v="2024-01-13T00:00:00"/>
    <x v="761"/>
    <x v="1"/>
    <x v="2949"/>
    <m/>
    <n v="-29.7"/>
    <m/>
    <n v="324.58999999999997"/>
    <x v="0"/>
    <s v="Único"/>
  </r>
  <r>
    <x v="2"/>
    <d v="2024-01-15T00:00:00"/>
    <x v="545"/>
    <d v="2024-01-13T00:00:00"/>
    <x v="761"/>
    <x v="1"/>
    <x v="2950"/>
    <m/>
    <n v="-24.7"/>
    <m/>
    <n v="299.89"/>
    <x v="0"/>
    <s v="Único"/>
  </r>
  <r>
    <x v="2"/>
    <d v="2024-01-15T00:00:00"/>
    <x v="545"/>
    <d v="2024-01-13T00:00:00"/>
    <x v="761"/>
    <x v="1"/>
    <x v="2951"/>
    <m/>
    <n v="-5.7"/>
    <m/>
    <n v="354.29"/>
    <x v="0"/>
    <s v="Único"/>
  </r>
  <r>
    <x v="2"/>
    <d v="2024-01-15T00:00:00"/>
    <x v="545"/>
    <d v="2024-01-13T00:00:00"/>
    <x v="761"/>
    <x v="1"/>
    <x v="2952"/>
    <m/>
    <n v="-3.5"/>
    <m/>
    <n v="359.99"/>
    <x v="0"/>
    <s v="Único"/>
  </r>
  <r>
    <x v="1"/>
    <d v="2024-01-15T00:00:00"/>
    <x v="545"/>
    <d v="2024-01-13T00:00:00"/>
    <x v="761"/>
    <x v="3"/>
    <x v="2953"/>
    <m/>
    <n v="-21.44"/>
    <m/>
    <n v="368.58"/>
    <x v="0"/>
    <s v="Único"/>
  </r>
  <r>
    <x v="2"/>
    <d v="2024-12-01T00:00:00"/>
    <x v="546"/>
    <d v="2024-12-01T00:00:00"/>
    <x v="762"/>
    <x v="1"/>
    <x v="2954"/>
    <m/>
    <n v="-44.1"/>
    <m/>
    <n v="369.59"/>
    <x v="0"/>
    <s v="Único"/>
  </r>
  <r>
    <x v="2"/>
    <d v="2024-12-01T00:00:00"/>
    <x v="546"/>
    <d v="2024-12-01T00:00:00"/>
    <x v="762"/>
    <x v="1"/>
    <x v="2955"/>
    <m/>
    <n v="-27"/>
    <m/>
    <n v="413.69"/>
    <x v="0"/>
    <s v="Único"/>
  </r>
  <r>
    <x v="2"/>
    <d v="2024-12-01T00:00:00"/>
    <x v="546"/>
    <d v="2024-12-01T00:00:00"/>
    <x v="762"/>
    <x v="1"/>
    <x v="2956"/>
    <m/>
    <n v="-6.9"/>
    <m/>
    <n v="440.69"/>
    <x v="0"/>
    <s v="Único"/>
  </r>
  <r>
    <x v="2"/>
    <d v="2024-12-01T00:00:00"/>
    <x v="546"/>
    <d v="2024-12-01T00:00:00"/>
    <x v="762"/>
    <x v="1"/>
    <x v="2957"/>
    <m/>
    <n v="-6.1"/>
    <m/>
    <n v="363.49"/>
    <x v="0"/>
    <s v="Único"/>
  </r>
  <r>
    <x v="2"/>
    <d v="2024-10-01T00:00:00"/>
    <x v="547"/>
    <d v="2024-10-01T00:00:00"/>
    <x v="763"/>
    <x v="1"/>
    <x v="2958"/>
    <m/>
    <n v="-27.5"/>
    <m/>
    <n v="461.39"/>
    <x v="0"/>
    <s v="Único"/>
  </r>
  <r>
    <x v="2"/>
    <d v="2024-10-01T00:00:00"/>
    <x v="547"/>
    <d v="2024-10-01T00:00:00"/>
    <x v="763"/>
    <x v="1"/>
    <x v="2959"/>
    <m/>
    <n v="-11.5"/>
    <m/>
    <n v="449.89"/>
    <x v="0"/>
    <s v="Único"/>
  </r>
  <r>
    <x v="1"/>
    <d v="2024-10-01T00:00:00"/>
    <x v="547"/>
    <d v="2024-10-01T00:00:00"/>
    <x v="763"/>
    <x v="25"/>
    <x v="2960"/>
    <m/>
    <n v="-773.52"/>
    <m/>
    <n v="390.02"/>
    <x v="0"/>
    <s v="Único"/>
  </r>
  <r>
    <x v="2"/>
    <d v="2024-10-01T00:00:00"/>
    <x v="547"/>
    <d v="2024-10-01T00:00:00"/>
    <x v="763"/>
    <x v="5"/>
    <x v="2961"/>
    <m/>
    <n v="-5.6"/>
    <m/>
    <n v="488.89"/>
    <x v="0"/>
    <s v="Único"/>
  </r>
  <r>
    <x v="2"/>
    <d v="2024-10-01T00:00:00"/>
    <x v="547"/>
    <d v="2024-10-01T00:00:00"/>
    <x v="763"/>
    <x v="18"/>
    <x v="2962"/>
    <m/>
    <n v="-2.2999999999999998"/>
    <m/>
    <n v="447.59"/>
    <x v="0"/>
    <s v="Único"/>
  </r>
  <r>
    <x v="2"/>
    <d v="2024-09-01T00:00:00"/>
    <x v="548"/>
    <d v="2024-09-01T00:00:00"/>
    <x v="764"/>
    <x v="1"/>
    <x v="2963"/>
    <m/>
    <n v="-45.05"/>
    <m/>
    <n v="494.49"/>
    <x v="0"/>
    <s v="Único"/>
  </r>
  <r>
    <x v="2"/>
    <d v="2024-09-01T00:00:00"/>
    <x v="548"/>
    <d v="2024-09-01T00:00:00"/>
    <x v="764"/>
    <x v="1"/>
    <x v="2964"/>
    <m/>
    <n v="-15.6"/>
    <m/>
    <n v="543.64"/>
    <x v="0"/>
    <s v="Único"/>
  </r>
  <r>
    <x v="0"/>
    <d v="2024-09-01T00:00:00"/>
    <x v="548"/>
    <d v="2024-09-01T00:00:00"/>
    <x v="764"/>
    <x v="2"/>
    <x v="2965"/>
    <m/>
    <n v="-9.85"/>
    <m/>
    <n v="5352.47"/>
    <x v="0"/>
    <s v="Único"/>
  </r>
  <r>
    <x v="2"/>
    <d v="2024-09-01T00:00:00"/>
    <x v="548"/>
    <d v="2024-09-01T00:00:00"/>
    <x v="764"/>
    <x v="18"/>
    <x v="2966"/>
    <m/>
    <n v="-4.0999999999999996"/>
    <m/>
    <n v="539.54"/>
    <x v="0"/>
    <s v="Único"/>
  </r>
  <r>
    <x v="2"/>
    <d v="2024-08-01T00:00:00"/>
    <x v="549"/>
    <d v="2024-08-01T00:00:00"/>
    <x v="765"/>
    <x v="1"/>
    <x v="2967"/>
    <m/>
    <n v="-35.9"/>
    <m/>
    <n v="565.19000000000005"/>
    <x v="0"/>
    <s v="Único"/>
  </r>
  <r>
    <x v="2"/>
    <d v="2024-08-01T00:00:00"/>
    <x v="549"/>
    <d v="2024-08-01T00:00:00"/>
    <x v="765"/>
    <x v="1"/>
    <x v="2967"/>
    <m/>
    <n v="-5.95"/>
    <m/>
    <n v="559.24"/>
    <x v="0"/>
    <s v="Único"/>
  </r>
  <r>
    <x v="0"/>
    <d v="2024-08-01T00:00:00"/>
    <x v="549"/>
    <d v="2024-08-01T00:00:00"/>
    <x v="765"/>
    <x v="2"/>
    <x v="2968"/>
    <m/>
    <n v="-14.95"/>
    <m/>
    <n v="5421.18"/>
    <x v="0"/>
    <s v="Único"/>
  </r>
  <r>
    <x v="0"/>
    <d v="2024-08-01T00:00:00"/>
    <x v="549"/>
    <d v="2024-08-01T00:00:00"/>
    <x v="765"/>
    <x v="2"/>
    <x v="2969"/>
    <m/>
    <n v="-5.99"/>
    <m/>
    <n v="5415.19"/>
    <x v="0"/>
    <s v="Único"/>
  </r>
  <r>
    <x v="0"/>
    <d v="2024-08-01T00:00:00"/>
    <x v="549"/>
    <d v="2024-08-01T00:00:00"/>
    <x v="765"/>
    <x v="2"/>
    <x v="2970"/>
    <m/>
    <n v="-26.97"/>
    <m/>
    <n v="5388.22"/>
    <x v="0"/>
    <s v="Único"/>
  </r>
  <r>
    <x v="0"/>
    <d v="2024-08-01T00:00:00"/>
    <x v="549"/>
    <d v="2024-08-01T00:00:00"/>
    <x v="765"/>
    <x v="2"/>
    <x v="2971"/>
    <m/>
    <n v="-24.1"/>
    <m/>
    <n v="5364.12"/>
    <x v="0"/>
    <s v="Único"/>
  </r>
  <r>
    <x v="1"/>
    <d v="2024-08-01T00:00:00"/>
    <x v="549"/>
    <d v="2024-08-01T00:00:00"/>
    <x v="765"/>
    <x v="19"/>
    <x v="530"/>
    <m/>
    <n v="1300"/>
    <m/>
    <n v="1318.99"/>
    <x v="1"/>
    <s v="Único"/>
  </r>
  <r>
    <x v="1"/>
    <d v="2024-08-01T00:00:00"/>
    <x v="549"/>
    <d v="2024-08-01T00:00:00"/>
    <x v="765"/>
    <x v="3"/>
    <x v="2972"/>
    <m/>
    <n v="-47.43"/>
    <m/>
    <n v="1191.54"/>
    <x v="0"/>
    <s v="Único"/>
  </r>
  <r>
    <x v="1"/>
    <d v="2024-08-01T00:00:00"/>
    <x v="549"/>
    <d v="2024-08-01T00:00:00"/>
    <x v="765"/>
    <x v="5"/>
    <x v="2973"/>
    <m/>
    <n v="-21.8"/>
    <m/>
    <n v="1169.74"/>
    <x v="0"/>
    <s v="Único"/>
  </r>
  <r>
    <x v="1"/>
    <d v="2024-08-01T00:00:00"/>
    <x v="549"/>
    <d v="2024-08-01T00:00:00"/>
    <x v="765"/>
    <x v="3"/>
    <x v="2974"/>
    <m/>
    <n v="-6.2"/>
    <m/>
    <n v="1163.54"/>
    <x v="0"/>
    <s v="Único"/>
  </r>
  <r>
    <x v="2"/>
    <d v="2024-08-01T00:00:00"/>
    <x v="549"/>
    <d v="2024-08-01T00:00:00"/>
    <x v="765"/>
    <x v="19"/>
    <x v="533"/>
    <m/>
    <n v="-1300"/>
    <m/>
    <n v="601.09"/>
    <x v="0"/>
    <s v="Único"/>
  </r>
  <r>
    <x v="0"/>
    <d v="2024-08-01T00:00:00"/>
    <x v="549"/>
    <d v="2024-08-01T00:00:00"/>
    <x v="765"/>
    <x v="3"/>
    <x v="2975"/>
    <m/>
    <n v="-1.8"/>
    <m/>
    <n v="5362.32"/>
    <x v="0"/>
    <s v="Único"/>
  </r>
  <r>
    <x v="1"/>
    <d v="2024-08-01T00:00:00"/>
    <x v="549"/>
    <d v="2024-08-01T00:00:00"/>
    <x v="765"/>
    <x v="3"/>
    <x v="2976"/>
    <m/>
    <n v="-80.02"/>
    <m/>
    <n v="1238.97"/>
    <x v="0"/>
    <s v="Único"/>
  </r>
  <r>
    <x v="2"/>
    <d v="2024-08-01T00:00:00"/>
    <x v="549"/>
    <d v="2024-07-01T00:00:00"/>
    <x v="766"/>
    <x v="1"/>
    <x v="2977"/>
    <m/>
    <n v="-32.630000000000003"/>
    <m/>
    <n v="1901.09"/>
    <x v="0"/>
    <s v="Único"/>
  </r>
  <r>
    <x v="2"/>
    <d v="2024-08-01T00:00:00"/>
    <x v="549"/>
    <d v="2024-07-01T00:00:00"/>
    <x v="766"/>
    <x v="1"/>
    <x v="2978"/>
    <m/>
    <n v="-7.81"/>
    <m/>
    <n v="1933.72"/>
    <x v="0"/>
    <s v="Único"/>
  </r>
  <r>
    <x v="1"/>
    <d v="2024-08-01T00:00:00"/>
    <x v="549"/>
    <d v="2024-07-01T00:00:00"/>
    <x v="766"/>
    <x v="5"/>
    <x v="2979"/>
    <m/>
    <n v="-21.8"/>
    <m/>
    <n v="18.989999999999998"/>
    <x v="0"/>
    <s v="Único"/>
  </r>
  <r>
    <x v="2"/>
    <d v="2024-08-01T00:00:00"/>
    <x v="549"/>
    <d v="2024-06-01T00:00:00"/>
    <x v="767"/>
    <x v="1"/>
    <x v="2980"/>
    <m/>
    <n v="-10.1"/>
    <m/>
    <n v="1941.53"/>
    <x v="0"/>
    <s v="Único"/>
  </r>
  <r>
    <x v="2"/>
    <d v="2024-05-01T00:00:00"/>
    <x v="550"/>
    <d v="2024-05-01T00:00:00"/>
    <x v="768"/>
    <x v="1"/>
    <x v="2981"/>
    <m/>
    <n v="-8"/>
    <m/>
    <n v="1951.63"/>
    <x v="0"/>
    <s v="Único"/>
  </r>
  <r>
    <x v="2"/>
    <d v="2024-05-01T00:00:00"/>
    <x v="550"/>
    <d v="2024-05-01T00:00:00"/>
    <x v="768"/>
    <x v="1"/>
    <x v="2982"/>
    <m/>
    <n v="-3.35"/>
    <m/>
    <n v="1964.63"/>
    <x v="0"/>
    <s v="Único"/>
  </r>
  <r>
    <x v="2"/>
    <d v="2024-05-01T00:00:00"/>
    <x v="550"/>
    <d v="2024-05-01T00:00:00"/>
    <x v="768"/>
    <x v="3"/>
    <x v="2983"/>
    <m/>
    <n v="-5"/>
    <m/>
    <n v="1959.63"/>
    <x v="0"/>
    <s v="Único"/>
  </r>
  <r>
    <x v="1"/>
    <d v="2024-05-01T00:00:00"/>
    <x v="550"/>
    <d v="2024-05-01T00:00:00"/>
    <x v="768"/>
    <x v="3"/>
    <x v="2984"/>
    <m/>
    <n v="-35.31"/>
    <m/>
    <n v="40.79"/>
    <x v="0"/>
    <s v="Único"/>
  </r>
  <r>
    <x v="2"/>
    <d v="2024-04-01T00:00:00"/>
    <x v="551"/>
    <d v="2024-04-01T00:00:00"/>
    <x v="769"/>
    <x v="1"/>
    <x v="2985"/>
    <m/>
    <n v="-19.600000000000001"/>
    <m/>
    <n v="1967.98"/>
    <x v="0"/>
    <s v="Único"/>
  </r>
  <r>
    <x v="0"/>
    <d v="2024-03-01T00:00:00"/>
    <x v="552"/>
    <d v="2024-03-01T00:00:00"/>
    <x v="770"/>
    <x v="12"/>
    <x v="2786"/>
    <m/>
    <n v="1963.74"/>
    <m/>
    <n v="5436.13"/>
    <x v="1"/>
    <s v="Único"/>
  </r>
  <r>
    <x v="2"/>
    <d v="2024-03-01T00:00:00"/>
    <x v="552"/>
    <d v="2024-03-01T00:00:00"/>
    <x v="770"/>
    <x v="12"/>
    <x v="2986"/>
    <m/>
    <n v="2029.35"/>
    <m/>
    <n v="2042.31"/>
    <x v="1"/>
    <s v="Único"/>
  </r>
  <r>
    <x v="1"/>
    <d v="2024-03-01T00:00:00"/>
    <x v="552"/>
    <d v="2024-03-01T00:00:00"/>
    <x v="770"/>
    <x v="19"/>
    <x v="2987"/>
    <m/>
    <n v="54.73"/>
    <m/>
    <n v="76.099999999999994"/>
    <x v="1"/>
    <s v="Único"/>
  </r>
  <r>
    <x v="2"/>
    <d v="2024-03-01T00:00:00"/>
    <x v="552"/>
    <d v="2024-03-01T00:00:00"/>
    <x v="770"/>
    <x v="19"/>
    <x v="2988"/>
    <m/>
    <n v="-54.73"/>
    <m/>
    <n v="1987.58"/>
    <x v="0"/>
    <s v="Único"/>
  </r>
  <r>
    <x v="1"/>
    <d v="2024-03-01T00:00:00"/>
    <x v="552"/>
    <d v="2024-03-01T00:00:00"/>
    <x v="770"/>
    <x v="3"/>
    <x v="2989"/>
    <m/>
    <n v="-17.149999999999999"/>
    <m/>
    <n v="21.37"/>
    <x v="0"/>
    <s v="Único"/>
  </r>
  <r>
    <x v="0"/>
    <d v="2024-02-01T00:00:00"/>
    <x v="553"/>
    <d v="2024-02-01T00:00:00"/>
    <x v="771"/>
    <x v="24"/>
    <x v="2990"/>
    <m/>
    <n v="-56.61"/>
    <m/>
    <n v="3609.76"/>
    <x v="0"/>
    <s v="Único"/>
  </r>
  <r>
    <x v="0"/>
    <d v="2024-02-01T00:00:00"/>
    <x v="553"/>
    <d v="2024-02-01T00:00:00"/>
    <x v="771"/>
    <x v="24"/>
    <x v="2991"/>
    <m/>
    <n v="-31.35"/>
    <m/>
    <n v="3578.41"/>
    <x v="0"/>
    <s v="Único"/>
  </r>
  <r>
    <x v="0"/>
    <d v="2024-02-01T00:00:00"/>
    <x v="553"/>
    <d v="2024-02-01T00:00:00"/>
    <x v="771"/>
    <x v="24"/>
    <x v="2992"/>
    <m/>
    <n v="-68.319999999999993"/>
    <m/>
    <n v="3510.09"/>
    <x v="0"/>
    <s v="Único"/>
  </r>
  <r>
    <x v="0"/>
    <d v="2024-02-01T00:00:00"/>
    <x v="553"/>
    <d v="2024-02-01T00:00:00"/>
    <x v="771"/>
    <x v="2"/>
    <x v="2993"/>
    <m/>
    <n v="-25.1"/>
    <m/>
    <n v="3484.99"/>
    <x v="0"/>
    <s v="Único"/>
  </r>
  <r>
    <x v="0"/>
    <d v="2024-02-01T00:00:00"/>
    <x v="553"/>
    <d v="2024-02-01T00:00:00"/>
    <x v="771"/>
    <x v="5"/>
    <x v="2994"/>
    <m/>
    <n v="-12.6"/>
    <m/>
    <n v="3472.39"/>
    <x v="0"/>
    <s v="Único"/>
  </r>
  <r>
    <x v="1"/>
    <d v="2024-02-01T00:00:00"/>
    <x v="553"/>
    <d v="2024-02-01T00:00:00"/>
    <x v="771"/>
    <x v="14"/>
    <x v="2995"/>
    <m/>
    <n v="-94.74"/>
    <m/>
    <n v="38.520000000000003"/>
    <x v="0"/>
    <s v="Único"/>
  </r>
  <r>
    <x v="2"/>
    <d v="2024-02-01T00:00:00"/>
    <x v="553"/>
    <d v="2024-02-01T00:00:00"/>
    <x v="771"/>
    <x v="2"/>
    <x v="2996"/>
    <m/>
    <n v="-3.79"/>
    <m/>
    <n v="12.96"/>
    <x v="0"/>
    <s v="Único"/>
  </r>
  <r>
    <x v="0"/>
    <d v="2023-12-29T00:00:00"/>
    <x v="554"/>
    <d v="2023-12-29T00:00:00"/>
    <x v="772"/>
    <x v="11"/>
    <x v="2902"/>
    <m/>
    <n v="-900"/>
    <m/>
    <n v="3691.37"/>
    <x v="0"/>
    <s v="Único"/>
  </r>
  <r>
    <x v="1"/>
    <d v="2024-02-01T00:00:00"/>
    <x v="553"/>
    <d v="2023-12-31T00:00:00"/>
    <x v="773"/>
    <x v="3"/>
    <x v="2997"/>
    <m/>
    <n v="-1.75"/>
    <m/>
    <n v="133.26"/>
    <x v="0"/>
    <s v="Único"/>
  </r>
  <r>
    <x v="1"/>
    <d v="2024-02-01T00:00:00"/>
    <x v="553"/>
    <d v="2023-12-31T00:00:00"/>
    <x v="773"/>
    <x v="3"/>
    <x v="2998"/>
    <m/>
    <n v="-24.68"/>
    <m/>
    <n v="135.01"/>
    <x v="0"/>
    <s v="Único"/>
  </r>
  <r>
    <x v="1"/>
    <d v="2024-02-01T00:00:00"/>
    <x v="553"/>
    <d v="2023-12-30T00:00:00"/>
    <x v="774"/>
    <x v="1"/>
    <x v="2999"/>
    <m/>
    <n v="-24.43"/>
    <m/>
    <n v="159.69"/>
    <x v="0"/>
    <s v="Único"/>
  </r>
  <r>
    <x v="0"/>
    <d v="2023-12-29T00:00:00"/>
    <x v="554"/>
    <d v="2023-12-29T00:00:00"/>
    <x v="775"/>
    <x v="1"/>
    <x v="3000"/>
    <m/>
    <n v="-25"/>
    <m/>
    <n v="3666.37"/>
    <x v="0"/>
    <s v="Único"/>
  </r>
  <r>
    <x v="1"/>
    <d v="2023-12-29T00:00:00"/>
    <x v="554"/>
    <d v="2023-12-29T00:00:00"/>
    <x v="775"/>
    <x v="3"/>
    <x v="3001"/>
    <m/>
    <n v="-17.09"/>
    <m/>
    <n v="209.74"/>
    <x v="0"/>
    <s v="Único"/>
  </r>
  <r>
    <x v="2"/>
    <d v="2023-12-29T00:00:00"/>
    <x v="554"/>
    <d v="2023-12-29T00:00:00"/>
    <x v="775"/>
    <x v="18"/>
    <x v="3002"/>
    <m/>
    <n v="-1.8"/>
    <m/>
    <n v="16.75"/>
    <x v="0"/>
    <s v="Único"/>
  </r>
  <r>
    <x v="1"/>
    <d v="2023-12-29T00:00:00"/>
    <x v="554"/>
    <d v="2023-12-29T00:00:00"/>
    <x v="775"/>
    <x v="3"/>
    <x v="3003"/>
    <m/>
    <n v="-25.62"/>
    <m/>
    <n v="184.12"/>
    <x v="0"/>
    <s v="Único"/>
  </r>
  <r>
    <x v="1"/>
    <d v="2023-12-28T00:00:00"/>
    <x v="555"/>
    <d v="2023-12-28T00:00:00"/>
    <x v="776"/>
    <x v="1"/>
    <x v="3004"/>
    <m/>
    <n v="-30.3"/>
    <m/>
    <n v="226.83"/>
    <x v="0"/>
    <s v="Único"/>
  </r>
  <r>
    <x v="2"/>
    <d v="2023-12-28T00:00:00"/>
    <x v="555"/>
    <d v="2023-12-28T00:00:00"/>
    <x v="776"/>
    <x v="0"/>
    <x v="3005"/>
    <m/>
    <n v="-2"/>
    <m/>
    <n v="18.55"/>
    <x v="0"/>
    <s v="Único"/>
  </r>
  <r>
    <x v="2"/>
    <d v="2023-12-27T00:00:00"/>
    <x v="556"/>
    <d v="2023-12-27T00:00:00"/>
    <x v="777"/>
    <x v="1"/>
    <x v="3006"/>
    <m/>
    <n v="-23.4"/>
    <m/>
    <n v="20.55"/>
    <x v="0"/>
    <s v="Único"/>
  </r>
  <r>
    <x v="2"/>
    <d v="2023-12-27T00:00:00"/>
    <x v="556"/>
    <d v="2023-12-27T00:00:00"/>
    <x v="777"/>
    <x v="1"/>
    <x v="3007"/>
    <m/>
    <n v="-22.73"/>
    <m/>
    <n v="62.95"/>
    <x v="0"/>
    <s v="Único"/>
  </r>
  <r>
    <x v="2"/>
    <d v="2023-12-27T00:00:00"/>
    <x v="556"/>
    <d v="2023-12-27T00:00:00"/>
    <x v="777"/>
    <x v="1"/>
    <x v="3008"/>
    <m/>
    <n v="-8"/>
    <m/>
    <n v="54.95"/>
    <x v="0"/>
    <s v="Único"/>
  </r>
  <r>
    <x v="2"/>
    <d v="2023-12-27T00:00:00"/>
    <x v="556"/>
    <d v="2023-12-27T00:00:00"/>
    <x v="777"/>
    <x v="1"/>
    <x v="3008"/>
    <m/>
    <n v="-8"/>
    <m/>
    <n v="46.95"/>
    <x v="0"/>
    <s v="Único"/>
  </r>
  <r>
    <x v="0"/>
    <d v="2023-12-27T00:00:00"/>
    <x v="556"/>
    <d v="2023-12-27T00:00:00"/>
    <x v="777"/>
    <x v="2"/>
    <x v="3009"/>
    <m/>
    <n v="-33.549999999999997"/>
    <m/>
    <n v="4591.37"/>
    <x v="0"/>
    <s v="Único"/>
  </r>
  <r>
    <x v="1"/>
    <d v="2023-12-27T00:00:00"/>
    <x v="556"/>
    <d v="2023-12-27T00:00:00"/>
    <x v="777"/>
    <x v="3"/>
    <x v="3010"/>
    <m/>
    <n v="-10.45"/>
    <m/>
    <n v="284.52"/>
    <x v="0"/>
    <s v="Único"/>
  </r>
  <r>
    <x v="1"/>
    <d v="2023-12-27T00:00:00"/>
    <x v="556"/>
    <d v="2023-12-27T00:00:00"/>
    <x v="777"/>
    <x v="5"/>
    <x v="3011"/>
    <m/>
    <n v="-21.8"/>
    <m/>
    <n v="262.72000000000003"/>
    <x v="0"/>
    <s v="Único"/>
  </r>
  <r>
    <x v="1"/>
    <d v="2023-12-27T00:00:00"/>
    <x v="556"/>
    <d v="2023-12-27T00:00:00"/>
    <x v="777"/>
    <x v="9"/>
    <x v="3012"/>
    <m/>
    <n v="-2.99"/>
    <m/>
    <n v="259.73"/>
    <x v="0"/>
    <s v="Único"/>
  </r>
  <r>
    <x v="1"/>
    <d v="2023-12-27T00:00:00"/>
    <x v="556"/>
    <d v="2023-12-27T00:00:00"/>
    <x v="777"/>
    <x v="3"/>
    <x v="3013"/>
    <m/>
    <n v="-2.6"/>
    <m/>
    <n v="257.13"/>
    <x v="0"/>
    <s v="Único"/>
  </r>
  <r>
    <x v="1"/>
    <d v="2023-12-27T00:00:00"/>
    <x v="556"/>
    <d v="2023-12-27T00:00:00"/>
    <x v="777"/>
    <x v="3"/>
    <x v="3014"/>
    <m/>
    <n v="-36.270000000000003"/>
    <m/>
    <n v="294.97000000000003"/>
    <x v="0"/>
    <s v="Único"/>
  </r>
  <r>
    <x v="2"/>
    <d v="2023-12-27T00:00:00"/>
    <x v="556"/>
    <d v="2023-12-27T00:00:00"/>
    <x v="777"/>
    <x v="0"/>
    <x v="3015"/>
    <m/>
    <n v="-3"/>
    <m/>
    <n v="43.95"/>
    <x v="0"/>
    <s v="Único"/>
  </r>
  <r>
    <x v="2"/>
    <d v="2023-12-26T00:00:00"/>
    <x v="557"/>
    <d v="2023-12-23T00:00:00"/>
    <x v="778"/>
    <x v="1"/>
    <x v="3016"/>
    <m/>
    <n v="-65.8"/>
    <m/>
    <n v="218.49"/>
    <x v="0"/>
    <s v="Único"/>
  </r>
  <r>
    <x v="2"/>
    <d v="2023-12-26T00:00:00"/>
    <x v="557"/>
    <d v="2023-12-23T00:00:00"/>
    <x v="778"/>
    <x v="1"/>
    <x v="3017"/>
    <m/>
    <n v="-54.1"/>
    <m/>
    <n v="164.39"/>
    <x v="0"/>
    <s v="Único"/>
  </r>
  <r>
    <x v="2"/>
    <d v="2023-12-26T00:00:00"/>
    <x v="557"/>
    <d v="2023-12-26T00:00:00"/>
    <x v="778"/>
    <x v="1"/>
    <x v="3018"/>
    <m/>
    <n v="-49.4"/>
    <m/>
    <n v="85.68"/>
    <x v="0"/>
    <s v="Único"/>
  </r>
  <r>
    <x v="2"/>
    <d v="2023-12-26T00:00:00"/>
    <x v="557"/>
    <d v="2023-12-26T00:00:00"/>
    <x v="778"/>
    <x v="1"/>
    <x v="3019"/>
    <m/>
    <n v="-21.5"/>
    <m/>
    <n v="135.08000000000001"/>
    <x v="0"/>
    <s v="Único"/>
  </r>
  <r>
    <x v="0"/>
    <d v="2023-12-26T00:00:00"/>
    <x v="557"/>
    <d v="2023-12-23T00:00:00"/>
    <x v="778"/>
    <x v="1"/>
    <x v="3020"/>
    <m/>
    <n v="-12"/>
    <m/>
    <n v="4654.82"/>
    <x v="0"/>
    <s v="Único"/>
  </r>
  <r>
    <x v="2"/>
    <d v="2023-12-26T00:00:00"/>
    <x v="557"/>
    <d v="2023-12-26T00:00:00"/>
    <x v="778"/>
    <x v="1"/>
    <x v="3021"/>
    <m/>
    <n v="-7.81"/>
    <m/>
    <n v="156.58000000000001"/>
    <x v="0"/>
    <s v="Único"/>
  </r>
  <r>
    <x v="0"/>
    <d v="2023-12-26T00:00:00"/>
    <x v="557"/>
    <d v="2023-12-23T00:00:00"/>
    <x v="778"/>
    <x v="3"/>
    <x v="3022"/>
    <m/>
    <n v="-29.9"/>
    <m/>
    <n v="4624.92"/>
    <x v="0"/>
    <s v="Único"/>
  </r>
  <r>
    <x v="1"/>
    <d v="2023-12-26T00:00:00"/>
    <x v="557"/>
    <d v="2023-12-23T00:00:00"/>
    <x v="778"/>
    <x v="3"/>
    <x v="3023"/>
    <m/>
    <n v="-19.13"/>
    <m/>
    <n v="347.79"/>
    <x v="0"/>
    <s v="Único"/>
  </r>
  <r>
    <x v="1"/>
    <d v="2023-12-26T00:00:00"/>
    <x v="557"/>
    <d v="2023-12-24T00:00:00"/>
    <x v="778"/>
    <x v="3"/>
    <x v="3024"/>
    <m/>
    <n v="-8.1199999999999992"/>
    <m/>
    <n v="336.33"/>
    <x v="0"/>
    <s v="Único"/>
  </r>
  <r>
    <x v="1"/>
    <d v="2023-12-26T00:00:00"/>
    <x v="557"/>
    <d v="2023-12-23T00:00:00"/>
    <x v="778"/>
    <x v="3"/>
    <x v="3025"/>
    <m/>
    <n v="-3.34"/>
    <m/>
    <n v="344.45"/>
    <x v="0"/>
    <s v="Único"/>
  </r>
  <r>
    <x v="1"/>
    <d v="2023-12-26T00:00:00"/>
    <x v="557"/>
    <d v="2023-12-24T00:00:00"/>
    <x v="778"/>
    <x v="3"/>
    <x v="3026"/>
    <m/>
    <n v="-5.09"/>
    <m/>
    <n v="331.24"/>
    <x v="0"/>
    <s v="Único"/>
  </r>
  <r>
    <x v="1"/>
    <d v="2023-12-22T00:00:00"/>
    <x v="558"/>
    <d v="2023-12-22T00:00:00"/>
    <x v="779"/>
    <x v="3"/>
    <x v="3027"/>
    <m/>
    <n v="-14.99"/>
    <m/>
    <n v="366.92"/>
    <x v="0"/>
    <s v="Único"/>
  </r>
  <r>
    <x v="2"/>
    <d v="2023-12-22T00:00:00"/>
    <x v="558"/>
    <d v="2023-12-22T00:00:00"/>
    <x v="779"/>
    <x v="18"/>
    <x v="3028"/>
    <m/>
    <n v="-5.7"/>
    <m/>
    <n v="284.29000000000002"/>
    <x v="0"/>
    <s v="Único"/>
  </r>
  <r>
    <x v="1"/>
    <d v="2023-12-22T00:00:00"/>
    <x v="558"/>
    <d v="2023-12-22T00:00:00"/>
    <x v="779"/>
    <x v="3"/>
    <x v="3029"/>
    <m/>
    <n v="-87.97"/>
    <m/>
    <n v="381.91"/>
    <x v="0"/>
    <s v="Único"/>
  </r>
  <r>
    <x v="1"/>
    <d v="2023-12-21T00:00:00"/>
    <x v="559"/>
    <d v="2023-12-21T00:00:00"/>
    <x v="780"/>
    <x v="8"/>
    <x v="3030"/>
    <m/>
    <n v="-74"/>
    <m/>
    <n v="471.63"/>
    <x v="0"/>
    <s v="Único"/>
  </r>
  <r>
    <x v="2"/>
    <d v="2023-12-21T00:00:00"/>
    <x v="559"/>
    <d v="2023-12-21T00:00:00"/>
    <x v="780"/>
    <x v="2"/>
    <x v="3031"/>
    <m/>
    <n v="-2.9"/>
    <m/>
    <n v="361.98"/>
    <x v="0"/>
    <s v="Único"/>
  </r>
  <r>
    <x v="2"/>
    <d v="2023-12-21T00:00:00"/>
    <x v="559"/>
    <d v="2023-12-21T00:00:00"/>
    <x v="780"/>
    <x v="7"/>
    <x v="3032"/>
    <m/>
    <n v="-71.989999999999995"/>
    <m/>
    <n v="289.99"/>
    <x v="0"/>
    <s v="Único"/>
  </r>
  <r>
    <x v="1"/>
    <d v="2023-12-21T00:00:00"/>
    <x v="559"/>
    <d v="2023-12-21T00:00:00"/>
    <x v="780"/>
    <x v="3"/>
    <x v="3033"/>
    <m/>
    <n v="-1.75"/>
    <m/>
    <n v="469.88"/>
    <x v="0"/>
    <s v="Único"/>
  </r>
  <r>
    <x v="0"/>
    <d v="2023-12-20T00:00:00"/>
    <x v="560"/>
    <d v="2023-12-20T00:00:00"/>
    <x v="781"/>
    <x v="5"/>
    <x v="3034"/>
    <m/>
    <n v="-21"/>
    <m/>
    <n v="4676.97"/>
    <x v="0"/>
    <s v="Único"/>
  </r>
  <r>
    <x v="0"/>
    <d v="2023-12-20T00:00:00"/>
    <x v="560"/>
    <d v="2023-12-20T00:00:00"/>
    <x v="781"/>
    <x v="2"/>
    <x v="3035"/>
    <m/>
    <n v="-10.15"/>
    <m/>
    <n v="4666.82"/>
    <x v="0"/>
    <s v="Único"/>
  </r>
  <r>
    <x v="2"/>
    <d v="2023-12-20T00:00:00"/>
    <x v="560"/>
    <d v="2023-12-19T00:00:00"/>
    <x v="781"/>
    <x v="8"/>
    <x v="2032"/>
    <m/>
    <n v="-0.01"/>
    <m/>
    <n v="364.88"/>
    <x v="0"/>
    <s v="Único"/>
  </r>
  <r>
    <x v="1"/>
    <d v="2023-12-20T00:00:00"/>
    <x v="560"/>
    <d v="2023-12-20T00:00:00"/>
    <x v="781"/>
    <x v="3"/>
    <x v="3036"/>
    <m/>
    <n v="-13.65"/>
    <m/>
    <n v="545.63"/>
    <x v="0"/>
    <s v="Único"/>
  </r>
  <r>
    <x v="2"/>
    <d v="2023-12-19T00:00:00"/>
    <x v="561"/>
    <d v="2023-12-19T00:00:00"/>
    <x v="782"/>
    <x v="1"/>
    <x v="3037"/>
    <m/>
    <n v="-11.25"/>
    <m/>
    <n v="367.24"/>
    <x v="0"/>
    <s v="Único"/>
  </r>
  <r>
    <x v="0"/>
    <d v="2023-12-19T00:00:00"/>
    <x v="561"/>
    <d v="2023-12-19T00:00:00"/>
    <x v="782"/>
    <x v="5"/>
    <x v="3038"/>
    <m/>
    <n v="-12.6"/>
    <m/>
    <n v="4697.97"/>
    <x v="0"/>
    <s v="Único"/>
  </r>
  <r>
    <x v="1"/>
    <d v="2023-12-19T00:00:00"/>
    <x v="561"/>
    <d v="2023-12-19T00:00:00"/>
    <x v="782"/>
    <x v="9"/>
    <x v="3039"/>
    <m/>
    <n v="-7.99"/>
    <m/>
    <n v="559.28"/>
    <x v="0"/>
    <s v="Único"/>
  </r>
  <r>
    <x v="2"/>
    <d v="2023-12-19T00:00:00"/>
    <x v="561"/>
    <d v="2023-12-19T00:00:00"/>
    <x v="782"/>
    <x v="1"/>
    <x v="3040"/>
    <m/>
    <n v="-2.35"/>
    <m/>
    <n v="364.89"/>
    <x v="0"/>
    <s v="Único"/>
  </r>
  <r>
    <x v="2"/>
    <d v="2023-12-18T00:00:00"/>
    <x v="562"/>
    <d v="2023-12-18T00:00:00"/>
    <x v="783"/>
    <x v="1"/>
    <x v="3041"/>
    <m/>
    <n v="-23.82"/>
    <m/>
    <n v="382.39"/>
    <x v="0"/>
    <s v="Único"/>
  </r>
  <r>
    <x v="2"/>
    <d v="2023-12-18T00:00:00"/>
    <x v="562"/>
    <d v="2023-12-16T00:00:00"/>
    <x v="783"/>
    <x v="1"/>
    <x v="3042"/>
    <m/>
    <n v="-3"/>
    <m/>
    <n v="818.01"/>
    <x v="0"/>
    <s v="Único"/>
  </r>
  <r>
    <x v="0"/>
    <d v="2023-12-18T00:00:00"/>
    <x v="562"/>
    <d v="2023-12-17T00:00:00"/>
    <x v="783"/>
    <x v="3"/>
    <x v="3043"/>
    <m/>
    <n v="-7.49"/>
    <m/>
    <n v="4712.67"/>
    <x v="0"/>
    <s v="Único"/>
  </r>
  <r>
    <x v="1"/>
    <d v="2023-12-18T00:00:00"/>
    <x v="562"/>
    <d v="2023-12-17T00:00:00"/>
    <x v="783"/>
    <x v="3"/>
    <x v="3044"/>
    <m/>
    <n v="-2.2400000000000002"/>
    <m/>
    <n v="567.27"/>
    <x v="0"/>
    <s v="Único"/>
  </r>
  <r>
    <x v="2"/>
    <d v="2023-12-18T00:00:00"/>
    <x v="562"/>
    <d v="2023-12-17T00:00:00"/>
    <x v="783"/>
    <x v="2"/>
    <x v="3045"/>
    <m/>
    <n v="-7.3"/>
    <m/>
    <n v="810.71"/>
    <x v="0"/>
    <s v="Único"/>
  </r>
  <r>
    <x v="2"/>
    <d v="2023-12-18T00:00:00"/>
    <x v="562"/>
    <d v="2023-12-18T00:00:00"/>
    <x v="783"/>
    <x v="10"/>
    <x v="41"/>
    <m/>
    <n v="-400"/>
    <m/>
    <n v="410.71"/>
    <x v="0"/>
    <s v="Único"/>
  </r>
  <r>
    <x v="2"/>
    <d v="2023-12-18T00:00:00"/>
    <x v="562"/>
    <d v="2023-12-18T00:00:00"/>
    <x v="783"/>
    <x v="3"/>
    <x v="3046"/>
    <m/>
    <n v="-4.5"/>
    <m/>
    <n v="406.21"/>
    <x v="0"/>
    <s v="Único"/>
  </r>
  <r>
    <x v="2"/>
    <d v="2023-12-18T00:00:00"/>
    <x v="562"/>
    <d v="2023-12-18T00:00:00"/>
    <x v="783"/>
    <x v="18"/>
    <x v="3047"/>
    <m/>
    <n v="-1.35"/>
    <m/>
    <n v="379.24"/>
    <x v="0"/>
    <s v="Único"/>
  </r>
  <r>
    <x v="2"/>
    <d v="2023-12-18T00:00:00"/>
    <x v="562"/>
    <d v="2023-12-18T00:00:00"/>
    <x v="783"/>
    <x v="18"/>
    <x v="3046"/>
    <m/>
    <n v="-0.75"/>
    <m/>
    <n v="378.49"/>
    <x v="0"/>
    <s v="Único"/>
  </r>
  <r>
    <x v="2"/>
    <d v="2023-12-18T00:00:00"/>
    <x v="562"/>
    <d v="2023-12-18T00:00:00"/>
    <x v="783"/>
    <x v="18"/>
    <x v="3048"/>
    <m/>
    <n v="-1.8"/>
    <m/>
    <n v="380.59"/>
    <x v="0"/>
    <s v="Único"/>
  </r>
  <r>
    <x v="1"/>
    <d v="2023-12-18T00:00:00"/>
    <x v="562"/>
    <d v="2023-12-16T00:00:00"/>
    <x v="783"/>
    <x v="3"/>
    <x v="3049"/>
    <m/>
    <n v="-19.57"/>
    <m/>
    <n v="569.51"/>
    <x v="0"/>
    <s v="Único"/>
  </r>
  <r>
    <x v="0"/>
    <d v="2023-12-18T00:00:00"/>
    <x v="562"/>
    <d v="2023-12-18T00:00:00"/>
    <x v="783"/>
    <x v="1"/>
    <x v="3050"/>
    <m/>
    <n v="-2.1"/>
    <m/>
    <n v="4710.57"/>
    <x v="0"/>
    <s v="Único"/>
  </r>
  <r>
    <x v="0"/>
    <d v="2023-12-15T00:00:00"/>
    <x v="563"/>
    <d v="2023-12-15T00:00:00"/>
    <x v="784"/>
    <x v="2"/>
    <x v="3051"/>
    <m/>
    <n v="-10.49"/>
    <m/>
    <n v="4732.76"/>
    <x v="0"/>
    <s v="Único"/>
  </r>
  <r>
    <x v="0"/>
    <d v="2023-12-15T00:00:00"/>
    <x v="563"/>
    <d v="2023-12-15T00:00:00"/>
    <x v="784"/>
    <x v="2"/>
    <x v="3051"/>
    <m/>
    <n v="-12.6"/>
    <m/>
    <n v="4720.16"/>
    <x v="0"/>
    <s v="Único"/>
  </r>
  <r>
    <x v="2"/>
    <d v="2023-12-15T00:00:00"/>
    <x v="563"/>
    <d v="2023-12-15T00:00:00"/>
    <x v="784"/>
    <x v="18"/>
    <x v="3052"/>
    <m/>
    <n v="-2.63"/>
    <m/>
    <n v="824.92"/>
    <x v="0"/>
    <s v="Único"/>
  </r>
  <r>
    <x v="2"/>
    <d v="2023-12-15T00:00:00"/>
    <x v="563"/>
    <d v="2023-12-15T00:00:00"/>
    <x v="784"/>
    <x v="18"/>
    <x v="3053"/>
    <m/>
    <n v="-3.91"/>
    <m/>
    <n v="821.01"/>
    <x v="0"/>
    <s v="Único"/>
  </r>
  <r>
    <x v="0"/>
    <d v="2023-12-14T00:00:00"/>
    <x v="564"/>
    <d v="2023-12-14T00:00:00"/>
    <x v="785"/>
    <x v="2"/>
    <x v="3054"/>
    <m/>
    <n v="-12.45"/>
    <m/>
    <n v="4755.7"/>
    <x v="0"/>
    <s v="Único"/>
  </r>
  <r>
    <x v="0"/>
    <d v="2023-12-14T00:00:00"/>
    <x v="564"/>
    <d v="2023-12-14T00:00:00"/>
    <x v="785"/>
    <x v="2"/>
    <x v="3055"/>
    <m/>
    <n v="-12.45"/>
    <m/>
    <n v="4743.25"/>
    <x v="0"/>
    <s v="Único"/>
  </r>
  <r>
    <x v="0"/>
    <d v="2023-12-13T00:00:00"/>
    <x v="565"/>
    <d v="2023-12-13T00:00:00"/>
    <x v="786"/>
    <x v="12"/>
    <x v="2786"/>
    <m/>
    <n v="2130.37"/>
    <m/>
    <n v="4768.1499999999996"/>
    <x v="1"/>
    <s v="Único"/>
  </r>
  <r>
    <x v="2"/>
    <d v="2023-12-13T00:00:00"/>
    <x v="565"/>
    <d v="2023-12-13T00:00:00"/>
    <x v="786"/>
    <x v="18"/>
    <x v="3056"/>
    <m/>
    <n v="-0.9"/>
    <m/>
    <n v="827.55"/>
    <x v="0"/>
    <s v="Único"/>
  </r>
  <r>
    <x v="2"/>
    <d v="2023-12-13T00:00:00"/>
    <x v="565"/>
    <d v="2023-12-13T00:00:00"/>
    <x v="786"/>
    <x v="1"/>
    <x v="3057"/>
    <m/>
    <n v="-2.5"/>
    <m/>
    <n v="828.45"/>
    <x v="0"/>
    <s v="Único"/>
  </r>
  <r>
    <x v="2"/>
    <d v="2023-12-12T00:00:00"/>
    <x v="566"/>
    <d v="2023-12-12T00:00:00"/>
    <x v="787"/>
    <x v="2"/>
    <x v="3058"/>
    <m/>
    <n v="-8.6"/>
    <m/>
    <n v="840.8"/>
    <x v="0"/>
    <s v="Único"/>
  </r>
  <r>
    <x v="2"/>
    <d v="2023-12-12T00:00:00"/>
    <x v="566"/>
    <d v="2023-12-12T00:00:00"/>
    <x v="787"/>
    <x v="2"/>
    <x v="3059"/>
    <m/>
    <n v="-8.4499999999999993"/>
    <m/>
    <n v="832.35"/>
    <x v="0"/>
    <s v="Único"/>
  </r>
  <r>
    <x v="2"/>
    <d v="2023-12-12T00:00:00"/>
    <x v="566"/>
    <d v="2023-12-12T00:00:00"/>
    <x v="787"/>
    <x v="18"/>
    <x v="3060"/>
    <m/>
    <n v="-1.4"/>
    <m/>
    <n v="830.95"/>
    <x v="0"/>
    <s v="Único"/>
  </r>
  <r>
    <x v="0"/>
    <d v="2023-12-12T00:00:00"/>
    <x v="566"/>
    <d v="2023-12-12T00:00:00"/>
    <x v="787"/>
    <x v="3"/>
    <x v="3061"/>
    <m/>
    <n v="-5.86"/>
    <m/>
    <n v="2637.78"/>
    <x v="0"/>
    <s v="Único"/>
  </r>
  <r>
    <x v="2"/>
    <d v="2023-11-12T00:00:00"/>
    <x v="567"/>
    <d v="2023-09-12T00:00:00"/>
    <x v="788"/>
    <x v="1"/>
    <x v="3062"/>
    <m/>
    <n v="-40.700000000000003"/>
    <m/>
    <n v="898.45"/>
    <x v="0"/>
    <s v="Único"/>
  </r>
  <r>
    <x v="2"/>
    <d v="2023-11-12T00:00:00"/>
    <x v="567"/>
    <d v="2023-09-12T00:00:00"/>
    <x v="788"/>
    <x v="1"/>
    <x v="3063"/>
    <m/>
    <n v="-16.5"/>
    <m/>
    <n v="881.95"/>
    <x v="0"/>
    <s v="Único"/>
  </r>
  <r>
    <x v="2"/>
    <d v="2023-11-12T00:00:00"/>
    <x v="567"/>
    <d v="2023-09-12T00:00:00"/>
    <x v="788"/>
    <x v="1"/>
    <x v="3064"/>
    <m/>
    <n v="-12"/>
    <m/>
    <n v="869.95"/>
    <x v="0"/>
    <s v="Único"/>
  </r>
  <r>
    <x v="2"/>
    <d v="2023-11-12T00:00:00"/>
    <x v="567"/>
    <d v="2023-10-12T00:00:00"/>
    <x v="788"/>
    <x v="1"/>
    <x v="3065"/>
    <m/>
    <n v="-7"/>
    <m/>
    <n v="857.95"/>
    <x v="0"/>
    <s v="Único"/>
  </r>
  <r>
    <x v="2"/>
    <d v="2023-11-12T00:00:00"/>
    <x v="567"/>
    <d v="2023-11-12T00:00:00"/>
    <x v="788"/>
    <x v="1"/>
    <x v="3066"/>
    <m/>
    <n v="-5.4"/>
    <m/>
    <n v="850.55"/>
    <x v="0"/>
    <s v="Único"/>
  </r>
  <r>
    <x v="2"/>
    <d v="2023-11-12T00:00:00"/>
    <x v="567"/>
    <d v="2023-09-12T00:00:00"/>
    <x v="788"/>
    <x v="1"/>
    <x v="3067"/>
    <m/>
    <n v="-5"/>
    <m/>
    <n v="864.95"/>
    <x v="0"/>
    <s v="Único"/>
  </r>
  <r>
    <x v="0"/>
    <d v="2023-11-12T00:00:00"/>
    <x v="567"/>
    <d v="2023-11-12T00:00:00"/>
    <x v="788"/>
    <x v="19"/>
    <x v="3068"/>
    <m/>
    <n v="-900"/>
    <m/>
    <n v="2715.58"/>
    <x v="0"/>
    <s v="Único"/>
  </r>
  <r>
    <x v="0"/>
    <d v="2023-11-12T00:00:00"/>
    <x v="567"/>
    <d v="2023-10-12T00:00:00"/>
    <x v="788"/>
    <x v="2"/>
    <x v="3069"/>
    <m/>
    <n v="-25.95"/>
    <m/>
    <n v="2643.64"/>
    <x v="0"/>
    <s v="Único"/>
  </r>
  <r>
    <x v="1"/>
    <d v="2023-11-12T00:00:00"/>
    <x v="567"/>
    <d v="2023-09-12T00:00:00"/>
    <x v="788"/>
    <x v="5"/>
    <x v="3070"/>
    <m/>
    <n v="-21.8"/>
    <m/>
    <n v="1389.12"/>
    <x v="0"/>
    <s v="Único"/>
  </r>
  <r>
    <x v="1"/>
    <d v="2023-11-12T00:00:00"/>
    <x v="567"/>
    <d v="2023-10-12T00:00:00"/>
    <x v="788"/>
    <x v="3"/>
    <x v="3071"/>
    <m/>
    <n v="-5.86"/>
    <m/>
    <n v="1383.26"/>
    <x v="0"/>
    <s v="Único"/>
  </r>
  <r>
    <x v="0"/>
    <d v="2023-11-12T00:00:00"/>
    <x v="567"/>
    <d v="2023-10-12T00:00:00"/>
    <x v="788"/>
    <x v="2"/>
    <x v="3072"/>
    <m/>
    <n v="-45.99"/>
    <m/>
    <n v="2669.59"/>
    <x v="0"/>
    <s v="Único"/>
  </r>
  <r>
    <x v="1"/>
    <d v="2023-11-12T00:00:00"/>
    <x v="567"/>
    <d v="2023-11-12T00:00:00"/>
    <x v="788"/>
    <x v="25"/>
    <x v="3073"/>
    <m/>
    <n v="-773.52"/>
    <m/>
    <n v="609.74"/>
    <x v="0"/>
    <s v="Único"/>
  </r>
  <r>
    <x v="1"/>
    <d v="2023-11-12T00:00:00"/>
    <x v="567"/>
    <d v="2023-11-12T00:00:00"/>
    <x v="788"/>
    <x v="8"/>
    <x v="3074"/>
    <m/>
    <n v="-20.66"/>
    <m/>
    <n v="589.08000000000004"/>
    <x v="0"/>
    <s v="Único"/>
  </r>
  <r>
    <x v="2"/>
    <d v="2023-11-12T00:00:00"/>
    <x v="567"/>
    <d v="2023-11-12T00:00:00"/>
    <x v="788"/>
    <x v="19"/>
    <x v="3075"/>
    <m/>
    <n v="900"/>
    <m/>
    <n v="951.75"/>
    <x v="1"/>
    <s v="Único"/>
  </r>
  <r>
    <x v="2"/>
    <d v="2023-11-12T00:00:00"/>
    <x v="567"/>
    <d v="2023-09-12T00:00:00"/>
    <x v="788"/>
    <x v="5"/>
    <x v="3076"/>
    <m/>
    <n v="-12.6"/>
    <m/>
    <n v="939.15"/>
    <x v="0"/>
    <s v="Único"/>
  </r>
  <r>
    <x v="2"/>
    <d v="2023-11-12T00:00:00"/>
    <x v="567"/>
    <d v="2023-11-12T00:00:00"/>
    <x v="788"/>
    <x v="18"/>
    <x v="3077"/>
    <m/>
    <n v="-2"/>
    <m/>
    <n v="855.95"/>
    <x v="0"/>
    <s v="Único"/>
  </r>
  <r>
    <x v="2"/>
    <d v="2023-11-12T00:00:00"/>
    <x v="567"/>
    <d v="2023-11-12T00:00:00"/>
    <x v="788"/>
    <x v="18"/>
    <x v="3078"/>
    <m/>
    <n v="-1.1499999999999999"/>
    <m/>
    <n v="849.4"/>
    <x v="0"/>
    <s v="Único"/>
  </r>
  <r>
    <x v="2"/>
    <d v="2023-11-12T00:00:00"/>
    <x v="567"/>
    <d v="2023-08-12T00:00:00"/>
    <x v="788"/>
    <x v="2"/>
    <x v="3079"/>
    <m/>
    <n v="-15.7"/>
    <m/>
    <n v="63.6"/>
    <x v="0"/>
    <s v="Único"/>
  </r>
  <r>
    <x v="2"/>
    <d v="2023-11-12T00:00:00"/>
    <x v="567"/>
    <d v="2023-08-12T00:00:00"/>
    <x v="788"/>
    <x v="2"/>
    <x v="3079"/>
    <m/>
    <n v="-4.5999999999999996"/>
    <m/>
    <n v="59"/>
    <x v="0"/>
    <s v="Único"/>
  </r>
  <r>
    <x v="2"/>
    <d v="2023-11-12T00:00:00"/>
    <x v="567"/>
    <d v="2023-08-12T00:00:00"/>
    <x v="788"/>
    <x v="2"/>
    <x v="3079"/>
    <m/>
    <n v="-7.25"/>
    <m/>
    <n v="51.75"/>
    <x v="0"/>
    <s v="Único"/>
  </r>
  <r>
    <x v="2"/>
    <d v="2023-07-12T00:00:00"/>
    <x v="568"/>
    <d v="2023-07-12T00:00:00"/>
    <x v="789"/>
    <x v="1"/>
    <x v="3080"/>
    <m/>
    <n v="-25.65"/>
    <m/>
    <n v="90.3"/>
    <x v="0"/>
    <s v="Único"/>
  </r>
  <r>
    <x v="2"/>
    <d v="2023-07-12T00:00:00"/>
    <x v="568"/>
    <d v="2023-06-12T00:00:00"/>
    <x v="789"/>
    <x v="1"/>
    <x v="3081"/>
    <m/>
    <n v="-12"/>
    <m/>
    <n v="117.95"/>
    <x v="0"/>
    <s v="Único"/>
  </r>
  <r>
    <x v="2"/>
    <d v="2023-07-12T00:00:00"/>
    <x v="568"/>
    <d v="2023-06-12T00:00:00"/>
    <x v="789"/>
    <x v="1"/>
    <x v="3082"/>
    <m/>
    <n v="-11.8"/>
    <m/>
    <n v="129.94999999999999"/>
    <x v="0"/>
    <s v="Único"/>
  </r>
  <r>
    <x v="2"/>
    <d v="2023-07-12T00:00:00"/>
    <x v="568"/>
    <d v="2023-07-12T00:00:00"/>
    <x v="789"/>
    <x v="1"/>
    <x v="3083"/>
    <m/>
    <n v="-11"/>
    <m/>
    <n v="79.3"/>
    <x v="0"/>
    <s v="Único"/>
  </r>
  <r>
    <x v="0"/>
    <d v="2023-07-12T00:00:00"/>
    <x v="568"/>
    <d v="2023-06-12T00:00:00"/>
    <x v="789"/>
    <x v="1"/>
    <x v="3084"/>
    <m/>
    <n v="-8"/>
    <m/>
    <n v="3615.58"/>
    <x v="0"/>
    <s v="Único"/>
  </r>
  <r>
    <x v="1"/>
    <d v="2023-07-12T00:00:00"/>
    <x v="568"/>
    <d v="2023-07-12T00:00:00"/>
    <x v="789"/>
    <x v="1"/>
    <x v="3085"/>
    <m/>
    <n v="-6.9"/>
    <m/>
    <n v="1410.92"/>
    <x v="0"/>
    <s v="Único"/>
  </r>
  <r>
    <x v="1"/>
    <d v="2023-07-12T00:00:00"/>
    <x v="568"/>
    <d v="2023-07-12T00:00:00"/>
    <x v="789"/>
    <x v="19"/>
    <x v="2200"/>
    <m/>
    <n v="1200"/>
    <m/>
    <n v="1417.82"/>
    <x v="1"/>
    <s v="Único"/>
  </r>
  <r>
    <x v="2"/>
    <d v="2023-07-12T00:00:00"/>
    <x v="568"/>
    <d v="2023-07-12T00:00:00"/>
    <x v="789"/>
    <x v="19"/>
    <x v="2201"/>
    <m/>
    <n v="-1200"/>
    <m/>
    <n v="141.75"/>
    <x v="0"/>
    <s v="Único"/>
  </r>
  <r>
    <x v="2"/>
    <d v="2023-07-12T00:00:00"/>
    <x v="568"/>
    <d v="2023-07-12T00:00:00"/>
    <x v="789"/>
    <x v="1"/>
    <x v="3086"/>
    <m/>
    <n v="-2"/>
    <m/>
    <n v="115.95"/>
    <x v="0"/>
    <s v="Único"/>
  </r>
  <r>
    <x v="2"/>
    <d v="2023-05-12T00:00:00"/>
    <x v="569"/>
    <d v="2023-05-12T00:00:00"/>
    <x v="790"/>
    <x v="1"/>
    <x v="3087"/>
    <m/>
    <n v="-23.55"/>
    <m/>
    <n v="1341.75"/>
    <x v="0"/>
    <s v="Único"/>
  </r>
  <r>
    <x v="2"/>
    <d v="2023-05-12T00:00:00"/>
    <x v="569"/>
    <d v="2023-05-12T00:00:00"/>
    <x v="790"/>
    <x v="1"/>
    <x v="3088"/>
    <m/>
    <n v="-14.08"/>
    <m/>
    <n v="1366.2"/>
    <x v="0"/>
    <s v="Único"/>
  </r>
  <r>
    <x v="1"/>
    <d v="2023-05-12T00:00:00"/>
    <x v="569"/>
    <d v="2023-05-12T00:00:00"/>
    <x v="790"/>
    <x v="3"/>
    <x v="3089"/>
    <m/>
    <n v="-25.04"/>
    <m/>
    <n v="248.82"/>
    <x v="0"/>
    <s v="Único"/>
  </r>
  <r>
    <x v="1"/>
    <d v="2023-05-12T00:00:00"/>
    <x v="569"/>
    <d v="2023-05-12T00:00:00"/>
    <x v="790"/>
    <x v="2"/>
    <x v="3090"/>
    <m/>
    <n v="-9.1999999999999993"/>
    <m/>
    <n v="239.62"/>
    <x v="0"/>
    <s v="Único"/>
  </r>
  <r>
    <x v="1"/>
    <d v="2023-05-12T00:00:00"/>
    <x v="569"/>
    <d v="2023-05-12T00:00:00"/>
    <x v="790"/>
    <x v="5"/>
    <x v="3091"/>
    <m/>
    <n v="-21.8"/>
    <m/>
    <n v="217.82"/>
    <x v="0"/>
    <s v="Único"/>
  </r>
  <r>
    <x v="2"/>
    <d v="2023-05-12T00:00:00"/>
    <x v="569"/>
    <d v="2023-05-12T00:00:00"/>
    <x v="790"/>
    <x v="18"/>
    <x v="3092"/>
    <m/>
    <n v="-0.9"/>
    <m/>
    <n v="1365.3"/>
    <x v="0"/>
    <s v="Único"/>
  </r>
  <r>
    <x v="1"/>
    <d v="2023-05-12T00:00:00"/>
    <x v="569"/>
    <d v="2023-05-12T00:00:00"/>
    <x v="790"/>
    <x v="3"/>
    <x v="3093"/>
    <m/>
    <n v="-74.89"/>
    <m/>
    <n v="273.86"/>
    <x v="0"/>
    <s v="Único"/>
  </r>
  <r>
    <x v="2"/>
    <d v="2023-04-12T00:00:00"/>
    <x v="570"/>
    <d v="2023-02-12T00:00:00"/>
    <x v="791"/>
    <x v="1"/>
    <x v="3094"/>
    <m/>
    <n v="-23.94"/>
    <m/>
    <n v="2354.2399999999998"/>
    <x v="0"/>
    <s v="Único"/>
  </r>
  <r>
    <x v="2"/>
    <d v="2023-04-12T00:00:00"/>
    <x v="570"/>
    <d v="2023-02-12T00:00:00"/>
    <x v="791"/>
    <x v="1"/>
    <x v="3095"/>
    <m/>
    <n v="-19.190000000000001"/>
    <m/>
    <n v="2323.0700000000002"/>
    <x v="0"/>
    <s v="Único"/>
  </r>
  <r>
    <x v="2"/>
    <d v="2023-04-12T00:00:00"/>
    <x v="570"/>
    <d v="2023-03-12T00:00:00"/>
    <x v="791"/>
    <x v="1"/>
    <x v="3096"/>
    <m/>
    <n v="-16"/>
    <m/>
    <n v="2239.0500000000002"/>
    <x v="0"/>
    <s v="Único"/>
  </r>
  <r>
    <x v="0"/>
    <d v="2023-04-12T00:00:00"/>
    <x v="570"/>
    <d v="2023-04-12T00:00:00"/>
    <x v="791"/>
    <x v="12"/>
    <x v="2786"/>
    <m/>
    <n v="1963.74"/>
    <m/>
    <n v="3623.58"/>
    <x v="1"/>
    <s v="Único"/>
  </r>
  <r>
    <x v="1"/>
    <d v="2023-04-12T00:00:00"/>
    <x v="570"/>
    <d v="2023-03-12T00:00:00"/>
    <x v="791"/>
    <x v="3"/>
    <x v="3097"/>
    <m/>
    <n v="-3.59"/>
    <m/>
    <n v="351.85"/>
    <x v="0"/>
    <s v="Único"/>
  </r>
  <r>
    <x v="1"/>
    <d v="2023-04-12T00:00:00"/>
    <x v="570"/>
    <d v="2023-04-12T00:00:00"/>
    <x v="791"/>
    <x v="3"/>
    <x v="3098"/>
    <m/>
    <n v="-3.1"/>
    <m/>
    <n v="348.75"/>
    <x v="0"/>
    <s v="Único"/>
  </r>
  <r>
    <x v="2"/>
    <d v="2023-04-12T00:00:00"/>
    <x v="570"/>
    <d v="2023-02-12T00:00:00"/>
    <x v="791"/>
    <x v="2"/>
    <x v="3099"/>
    <m/>
    <n v="-11.98"/>
    <m/>
    <n v="2342.2600000000002"/>
    <x v="0"/>
    <s v="Único"/>
  </r>
  <r>
    <x v="2"/>
    <d v="2023-04-12T00:00:00"/>
    <x v="570"/>
    <d v="2023-03-12T00:00:00"/>
    <x v="791"/>
    <x v="2"/>
    <x v="3100"/>
    <m/>
    <n v="-56.69"/>
    <m/>
    <n v="2266.38"/>
    <x v="0"/>
    <s v="Único"/>
  </r>
  <r>
    <x v="2"/>
    <d v="2023-04-12T00:00:00"/>
    <x v="570"/>
    <d v="2023-03-12T00:00:00"/>
    <x v="791"/>
    <x v="2"/>
    <x v="3100"/>
    <m/>
    <n v="-11.33"/>
    <m/>
    <n v="2255.0500000000002"/>
    <x v="0"/>
    <s v="Único"/>
  </r>
  <r>
    <x v="2"/>
    <d v="2023-04-12T00:00:00"/>
    <x v="570"/>
    <d v="2023-03-12T00:00:00"/>
    <x v="791"/>
    <x v="2"/>
    <x v="3101"/>
    <m/>
    <n v="-36.979999999999997"/>
    <m/>
    <n v="2202.0700000000002"/>
    <x v="0"/>
    <s v="Único"/>
  </r>
  <r>
    <x v="2"/>
    <d v="2023-04-12T00:00:00"/>
    <x v="570"/>
    <d v="2023-03-12T00:00:00"/>
    <x v="791"/>
    <x v="2"/>
    <x v="3102"/>
    <m/>
    <n v="-1.8"/>
    <m/>
    <n v="2200.27"/>
    <x v="0"/>
    <s v="Único"/>
  </r>
  <r>
    <x v="2"/>
    <d v="2023-04-12T00:00:00"/>
    <x v="570"/>
    <d v="2023-04-12T00:00:00"/>
    <x v="791"/>
    <x v="2"/>
    <x v="3103"/>
    <m/>
    <n v="-19.989999999999998"/>
    <m/>
    <n v="2180.2800000000002"/>
    <x v="0"/>
    <s v="Único"/>
  </r>
  <r>
    <x v="2"/>
    <d v="2023-04-12T00:00:00"/>
    <x v="570"/>
    <d v="2023-04-12T00:00:00"/>
    <x v="791"/>
    <x v="10"/>
    <x v="3104"/>
    <m/>
    <n v="-800"/>
    <m/>
    <n v="1380.28"/>
    <x v="0"/>
    <s v="Único"/>
  </r>
  <r>
    <x v="2"/>
    <d v="2023-01-12T00:00:00"/>
    <x v="571"/>
    <d v="2023-01-12T00:00:00"/>
    <x v="792"/>
    <x v="1"/>
    <x v="3105"/>
    <m/>
    <n v="-26.78"/>
    <m/>
    <n v="2419.27"/>
    <x v="0"/>
    <s v="Único"/>
  </r>
  <r>
    <x v="2"/>
    <d v="2023-01-12T00:00:00"/>
    <x v="571"/>
    <d v="2023-01-12T00:00:00"/>
    <x v="792"/>
    <x v="1"/>
    <x v="3106"/>
    <m/>
    <n v="-19.600000000000001"/>
    <m/>
    <n v="2378.1799999999998"/>
    <x v="0"/>
    <s v="Único"/>
  </r>
  <r>
    <x v="2"/>
    <d v="2023-01-12T00:00:00"/>
    <x v="571"/>
    <d v="2023-01-12T00:00:00"/>
    <x v="792"/>
    <x v="1"/>
    <x v="3107"/>
    <m/>
    <n v="-12.4"/>
    <m/>
    <n v="2397.7800000000002"/>
    <x v="0"/>
    <s v="Único"/>
  </r>
  <r>
    <x v="2"/>
    <d v="2023-01-12T00:00:00"/>
    <x v="571"/>
    <d v="2023-01-12T00:00:00"/>
    <x v="792"/>
    <x v="1"/>
    <x v="3108"/>
    <m/>
    <n v="-3.4"/>
    <m/>
    <n v="2415.87"/>
    <x v="0"/>
    <s v="Único"/>
  </r>
  <r>
    <x v="0"/>
    <d v="2023-01-12T00:00:00"/>
    <x v="571"/>
    <d v="2023-01-12T00:00:00"/>
    <x v="792"/>
    <x v="11"/>
    <x v="2902"/>
    <m/>
    <n v="-900"/>
    <m/>
    <n v="1688.63"/>
    <x v="0"/>
    <s v="Único"/>
  </r>
  <r>
    <x v="0"/>
    <d v="2023-01-12T00:00:00"/>
    <x v="571"/>
    <d v="2023-01-12T00:00:00"/>
    <x v="792"/>
    <x v="6"/>
    <x v="3109"/>
    <m/>
    <n v="-28.79"/>
    <m/>
    <n v="1659.84"/>
    <x v="0"/>
    <s v="Único"/>
  </r>
  <r>
    <x v="1"/>
    <d v="2023-01-12T00:00:00"/>
    <x v="571"/>
    <d v="2023-01-12T00:00:00"/>
    <x v="792"/>
    <x v="14"/>
    <x v="3110"/>
    <m/>
    <n v="-94.74"/>
    <m/>
    <n v="355.44"/>
    <x v="0"/>
    <s v="Único"/>
  </r>
  <r>
    <x v="2"/>
    <d v="2023-01-12T00:00:00"/>
    <x v="571"/>
    <d v="2023-01-12T00:00:00"/>
    <x v="792"/>
    <x v="2"/>
    <x v="3111"/>
    <m/>
    <n v="-5.69"/>
    <m/>
    <n v="2410.1799999999998"/>
    <x v="0"/>
    <s v="Único"/>
  </r>
  <r>
    <x v="2"/>
    <d v="2023-01-12T00:00:00"/>
    <x v="571"/>
    <d v="2023-01-12T00:00:00"/>
    <x v="792"/>
    <x v="12"/>
    <x v="3112"/>
    <m/>
    <n v="2029.35"/>
    <m/>
    <n v="2446.0500000000002"/>
    <x v="1"/>
    <s v="Único"/>
  </r>
  <r>
    <x v="0"/>
    <d v="2023-11-30T00:00:00"/>
    <x v="572"/>
    <d v="2023-11-30T00:00:00"/>
    <x v="793"/>
    <x v="24"/>
    <x v="3113"/>
    <m/>
    <n v="-56.61"/>
    <m/>
    <n v="2677.41"/>
    <x v="0"/>
    <s v="Único"/>
  </r>
  <r>
    <x v="0"/>
    <d v="2023-11-30T00:00:00"/>
    <x v="572"/>
    <d v="2023-11-30T00:00:00"/>
    <x v="793"/>
    <x v="24"/>
    <x v="3114"/>
    <m/>
    <n v="-34.75"/>
    <m/>
    <n v="2642.66"/>
    <x v="0"/>
    <s v="Único"/>
  </r>
  <r>
    <x v="0"/>
    <d v="2023-11-30T00:00:00"/>
    <x v="572"/>
    <d v="2023-11-30T00:00:00"/>
    <x v="793"/>
    <x v="24"/>
    <x v="3115"/>
    <m/>
    <n v="-54.03"/>
    <m/>
    <n v="2588.63"/>
    <x v="0"/>
    <s v="Único"/>
  </r>
  <r>
    <x v="2"/>
    <d v="2023-11-30T00:00:00"/>
    <x v="572"/>
    <d v="2023-11-30T00:00:00"/>
    <x v="793"/>
    <x v="0"/>
    <x v="3116"/>
    <m/>
    <n v="-3.9"/>
    <m/>
    <n v="416.7"/>
    <x v="0"/>
    <s v="Único"/>
  </r>
  <r>
    <x v="1"/>
    <d v="2023-11-29T00:00:00"/>
    <x v="573"/>
    <d v="2023-11-29T00:00:00"/>
    <x v="794"/>
    <x v="3"/>
    <x v="3117"/>
    <m/>
    <n v="-1.99"/>
    <m/>
    <n v="450.18"/>
    <x v="0"/>
    <s v="Único"/>
  </r>
  <r>
    <x v="2"/>
    <d v="2023-11-29T00:00:00"/>
    <x v="573"/>
    <d v="2023-11-29T00:00:00"/>
    <x v="794"/>
    <x v="18"/>
    <x v="3118"/>
    <m/>
    <n v="-2"/>
    <m/>
    <n v="470.08"/>
    <x v="0"/>
    <s v="Único"/>
  </r>
  <r>
    <x v="2"/>
    <d v="2023-11-29T00:00:00"/>
    <x v="573"/>
    <d v="2023-11-29T00:00:00"/>
    <x v="794"/>
    <x v="5"/>
    <x v="3119"/>
    <m/>
    <n v="-26.7"/>
    <m/>
    <n v="443.38"/>
    <x v="0"/>
    <s v="Único"/>
  </r>
  <r>
    <x v="2"/>
    <d v="2023-11-29T00:00:00"/>
    <x v="573"/>
    <d v="2023-11-29T00:00:00"/>
    <x v="794"/>
    <x v="2"/>
    <x v="3120"/>
    <m/>
    <n v="-22.78"/>
    <m/>
    <n v="420.6"/>
    <x v="0"/>
    <s v="Único"/>
  </r>
  <r>
    <x v="1"/>
    <d v="2023-11-29T00:00:00"/>
    <x v="573"/>
    <d v="2023-11-29T00:00:00"/>
    <x v="794"/>
    <x v="3"/>
    <x v="3121"/>
    <m/>
    <n v="-5.55"/>
    <m/>
    <n v="452.17"/>
    <x v="0"/>
    <s v="Único"/>
  </r>
  <r>
    <x v="2"/>
    <d v="2023-11-29T00:00:00"/>
    <x v="573"/>
    <d v="2023-11-29T00:00:00"/>
    <x v="794"/>
    <x v="0"/>
    <x v="3122"/>
    <m/>
    <n v="-4"/>
    <m/>
    <n v="472.08"/>
    <x v="0"/>
    <s v="Único"/>
  </r>
  <r>
    <x v="2"/>
    <d v="2023-11-28T00:00:00"/>
    <x v="574"/>
    <d v="2023-11-28T00:00:00"/>
    <x v="795"/>
    <x v="1"/>
    <x v="3123"/>
    <m/>
    <n v="-7"/>
    <m/>
    <n v="476.08"/>
    <x v="0"/>
    <s v="Único"/>
  </r>
  <r>
    <x v="2"/>
    <d v="2023-11-28T00:00:00"/>
    <x v="574"/>
    <d v="2023-11-28T00:00:00"/>
    <x v="795"/>
    <x v="18"/>
    <x v="3124"/>
    <m/>
    <n v="-1.65"/>
    <m/>
    <n v="483.08"/>
    <x v="0"/>
    <s v="Único"/>
  </r>
  <r>
    <x v="0"/>
    <d v="2023-11-27T00:00:00"/>
    <x v="575"/>
    <d v="2023-11-27T00:00:00"/>
    <x v="796"/>
    <x v="1"/>
    <x v="3125"/>
    <m/>
    <n v="-41.1"/>
    <m/>
    <n v="2750.02"/>
    <x v="0"/>
    <s v="Único"/>
  </r>
  <r>
    <x v="0"/>
    <d v="2023-11-27T00:00:00"/>
    <x v="575"/>
    <d v="2023-11-27T00:00:00"/>
    <x v="796"/>
    <x v="1"/>
    <x v="3126"/>
    <m/>
    <n v="-6.3"/>
    <m/>
    <n v="2734.02"/>
    <x v="0"/>
    <s v="Único"/>
  </r>
  <r>
    <x v="0"/>
    <d v="2023-11-27T00:00:00"/>
    <x v="575"/>
    <d v="2023-11-27T00:00:00"/>
    <x v="796"/>
    <x v="2"/>
    <x v="3127"/>
    <m/>
    <n v="-7.2"/>
    <m/>
    <n v="2742.82"/>
    <x v="0"/>
    <s v="Único"/>
  </r>
  <r>
    <x v="0"/>
    <d v="2023-11-27T00:00:00"/>
    <x v="575"/>
    <d v="2023-11-27T00:00:00"/>
    <x v="796"/>
    <x v="2"/>
    <x v="3128"/>
    <m/>
    <n v="-2.5"/>
    <m/>
    <n v="2740.32"/>
    <x v="0"/>
    <s v="Único"/>
  </r>
  <r>
    <x v="1"/>
    <d v="2023-11-27T00:00:00"/>
    <x v="575"/>
    <d v="2023-11-27T00:00:00"/>
    <x v="796"/>
    <x v="9"/>
    <x v="3129"/>
    <m/>
    <n v="-2.99"/>
    <m/>
    <n v="457.72"/>
    <x v="0"/>
    <s v="Único"/>
  </r>
  <r>
    <x v="2"/>
    <d v="2023-11-27T00:00:00"/>
    <x v="575"/>
    <d v="2023-11-27T00:00:00"/>
    <x v="796"/>
    <x v="18"/>
    <x v="3130"/>
    <m/>
    <n v="-1.1000000000000001"/>
    <m/>
    <n v="527.5"/>
    <x v="0"/>
    <s v="Único"/>
  </r>
  <r>
    <x v="2"/>
    <d v="2023-11-27T00:00:00"/>
    <x v="575"/>
    <d v="2023-11-27T00:00:00"/>
    <x v="796"/>
    <x v="18"/>
    <x v="3131"/>
    <m/>
    <n v="-0.9"/>
    <m/>
    <n v="526.6"/>
    <x v="0"/>
    <s v="Único"/>
  </r>
  <r>
    <x v="2"/>
    <d v="2023-11-27T00:00:00"/>
    <x v="575"/>
    <d v="2023-11-27T00:00:00"/>
    <x v="796"/>
    <x v="2"/>
    <x v="3132"/>
    <m/>
    <n v="-18.989999999999998"/>
    <m/>
    <n v="507.61"/>
    <x v="0"/>
    <s v="Único"/>
  </r>
  <r>
    <x v="2"/>
    <d v="2023-11-27T00:00:00"/>
    <x v="575"/>
    <d v="2023-11-27T00:00:00"/>
    <x v="796"/>
    <x v="2"/>
    <x v="3133"/>
    <m/>
    <n v="-22.88"/>
    <m/>
    <n v="484.73"/>
    <x v="0"/>
    <s v="Único"/>
  </r>
  <r>
    <x v="1"/>
    <d v="2023-11-27T00:00:00"/>
    <x v="575"/>
    <d v="2023-11-27T00:00:00"/>
    <x v="796"/>
    <x v="1"/>
    <x v="3134"/>
    <m/>
    <n v="10"/>
    <m/>
    <n v="460.71"/>
    <x v="1"/>
    <s v="Único"/>
  </r>
  <r>
    <x v="2"/>
    <d v="2023-11-27T00:00:00"/>
    <x v="575"/>
    <d v="2023-11-26T00:00:00"/>
    <x v="797"/>
    <x v="1"/>
    <x v="3135"/>
    <m/>
    <n v="-30.3"/>
    <m/>
    <n v="561.5"/>
    <x v="0"/>
    <s v="Único"/>
  </r>
  <r>
    <x v="2"/>
    <d v="2023-11-27T00:00:00"/>
    <x v="575"/>
    <d v="2023-11-26T00:00:00"/>
    <x v="797"/>
    <x v="1"/>
    <x v="3136"/>
    <m/>
    <n v="-2.7"/>
    <m/>
    <n v="591.79999999999995"/>
    <x v="0"/>
    <s v="Único"/>
  </r>
  <r>
    <x v="0"/>
    <d v="2023-11-27T00:00:00"/>
    <x v="575"/>
    <d v="2023-11-26T00:00:00"/>
    <x v="797"/>
    <x v="2"/>
    <x v="3137"/>
    <m/>
    <n v="-7.98"/>
    <m/>
    <n v="2791.12"/>
    <x v="0"/>
    <s v="Único"/>
  </r>
  <r>
    <x v="2"/>
    <d v="2023-11-27T00:00:00"/>
    <x v="575"/>
    <d v="2023-11-26T00:00:00"/>
    <x v="797"/>
    <x v="2"/>
    <x v="3138"/>
    <m/>
    <n v="-32.9"/>
    <m/>
    <n v="528.6"/>
    <x v="0"/>
    <s v="Único"/>
  </r>
  <r>
    <x v="2"/>
    <d v="2023-11-27T00:00:00"/>
    <x v="575"/>
    <d v="2023-11-25T00:00:00"/>
    <x v="798"/>
    <x v="1"/>
    <x v="3139"/>
    <m/>
    <n v="-36.1"/>
    <m/>
    <n v="594.5"/>
    <x v="0"/>
    <s v="Único"/>
  </r>
  <r>
    <x v="2"/>
    <d v="2023-11-27T00:00:00"/>
    <x v="575"/>
    <d v="2023-11-25T00:00:00"/>
    <x v="798"/>
    <x v="1"/>
    <x v="3140"/>
    <m/>
    <n v="-5.5"/>
    <m/>
    <n v="630.6"/>
    <x v="0"/>
    <s v="Único"/>
  </r>
  <r>
    <x v="2"/>
    <d v="2023-11-27T00:00:00"/>
    <x v="575"/>
    <d v="2023-11-25T00:00:00"/>
    <x v="798"/>
    <x v="1"/>
    <x v="3141"/>
    <m/>
    <n v="-3.5"/>
    <m/>
    <n v="636.1"/>
    <x v="0"/>
    <s v="Único"/>
  </r>
  <r>
    <x v="0"/>
    <d v="2023-11-27T00:00:00"/>
    <x v="575"/>
    <d v="2023-11-25T00:00:00"/>
    <x v="798"/>
    <x v="3"/>
    <x v="3142"/>
    <m/>
    <n v="-18.13"/>
    <m/>
    <n v="2799.1"/>
    <x v="0"/>
    <s v="Único"/>
  </r>
  <r>
    <x v="2"/>
    <d v="2023-11-24T00:00:00"/>
    <x v="576"/>
    <d v="2023-11-24T00:00:00"/>
    <x v="799"/>
    <x v="1"/>
    <x v="3143"/>
    <m/>
    <n v="-23.38"/>
    <m/>
    <n v="652.70000000000005"/>
    <x v="0"/>
    <s v="Único"/>
  </r>
  <r>
    <x v="2"/>
    <d v="2023-11-24T00:00:00"/>
    <x v="576"/>
    <d v="2023-11-24T00:00:00"/>
    <x v="799"/>
    <x v="1"/>
    <x v="3144"/>
    <m/>
    <n v="-13.1"/>
    <m/>
    <n v="639.6"/>
    <x v="0"/>
    <s v="Único"/>
  </r>
  <r>
    <x v="0"/>
    <d v="2023-11-24T00:00:00"/>
    <x v="576"/>
    <d v="2023-11-24T00:00:00"/>
    <x v="799"/>
    <x v="2"/>
    <x v="3145"/>
    <m/>
    <n v="-11.55"/>
    <m/>
    <n v="2817.23"/>
    <x v="0"/>
    <s v="Único"/>
  </r>
  <r>
    <x v="1"/>
    <d v="2023-11-24T00:00:00"/>
    <x v="576"/>
    <d v="2023-11-24T00:00:00"/>
    <x v="799"/>
    <x v="3"/>
    <x v="3146"/>
    <m/>
    <n v="-8.92"/>
    <m/>
    <n v="450.71"/>
    <x v="0"/>
    <s v="Único"/>
  </r>
  <r>
    <x v="1"/>
    <d v="2023-11-23T00:00:00"/>
    <x v="577"/>
    <d v="2023-11-23T00:00:00"/>
    <x v="800"/>
    <x v="27"/>
    <x v="3147"/>
    <m/>
    <n v="-146.63"/>
    <m/>
    <n v="459.63"/>
    <x v="0"/>
    <s v="Único"/>
  </r>
  <r>
    <x v="1"/>
    <d v="2023-11-22T00:00:00"/>
    <x v="578"/>
    <d v="2023-11-22T00:00:00"/>
    <x v="801"/>
    <x v="8"/>
    <x v="3148"/>
    <m/>
    <n v="-74"/>
    <m/>
    <n v="606.26"/>
    <x v="0"/>
    <s v="Único"/>
  </r>
  <r>
    <x v="2"/>
    <d v="2023-11-22T00:00:00"/>
    <x v="578"/>
    <d v="2023-11-22T00:00:00"/>
    <x v="801"/>
    <x v="2"/>
    <x v="3149"/>
    <m/>
    <n v="-37.56"/>
    <m/>
    <n v="676.08"/>
    <x v="0"/>
    <s v="Único"/>
  </r>
  <r>
    <x v="2"/>
    <d v="2023-11-22T00:00:00"/>
    <x v="578"/>
    <d v="2023-11-22T00:00:00"/>
    <x v="801"/>
    <x v="0"/>
    <x v="3150"/>
    <m/>
    <n v="-4.5"/>
    <m/>
    <n v="713.64"/>
    <x v="0"/>
    <s v="Único"/>
  </r>
  <r>
    <x v="2"/>
    <d v="2023-11-21T00:00:00"/>
    <x v="579"/>
    <d v="2023-11-21T00:00:00"/>
    <x v="802"/>
    <x v="1"/>
    <x v="3151"/>
    <m/>
    <n v="-21.78"/>
    <m/>
    <n v="718.14"/>
    <x v="0"/>
    <s v="Único"/>
  </r>
  <r>
    <x v="1"/>
    <d v="2023-11-20T00:00:00"/>
    <x v="580"/>
    <d v="2023-11-20T00:00:00"/>
    <x v="803"/>
    <x v="1"/>
    <x v="3152"/>
    <m/>
    <n v="-110"/>
    <m/>
    <n v="688.25"/>
    <x v="0"/>
    <s v="Único"/>
  </r>
  <r>
    <x v="2"/>
    <d v="2023-11-20T00:00:00"/>
    <x v="580"/>
    <d v="2023-11-20T00:00:00"/>
    <x v="803"/>
    <x v="1"/>
    <x v="3153"/>
    <m/>
    <n v="-33.799999999999997"/>
    <m/>
    <n v="753.87"/>
    <x v="0"/>
    <s v="Único"/>
  </r>
  <r>
    <x v="2"/>
    <d v="2023-11-20T00:00:00"/>
    <x v="580"/>
    <d v="2023-11-20T00:00:00"/>
    <x v="803"/>
    <x v="1"/>
    <x v="3154"/>
    <m/>
    <n v="-13.95"/>
    <m/>
    <n v="739.92"/>
    <x v="0"/>
    <s v="Único"/>
  </r>
  <r>
    <x v="0"/>
    <d v="2023-11-20T00:00:00"/>
    <x v="580"/>
    <d v="2023-11-20T00:00:00"/>
    <x v="803"/>
    <x v="19"/>
    <x v="3155"/>
    <m/>
    <n v="-560"/>
    <m/>
    <n v="2932.49"/>
    <x v="0"/>
    <s v="Único"/>
  </r>
  <r>
    <x v="0"/>
    <d v="2023-11-20T00:00:00"/>
    <x v="580"/>
    <d v="2023-11-20T00:00:00"/>
    <x v="803"/>
    <x v="3"/>
    <x v="3156"/>
    <m/>
    <n v="-57.75"/>
    <m/>
    <n v="2828.78"/>
    <x v="0"/>
    <s v="Único"/>
  </r>
  <r>
    <x v="1"/>
    <d v="2023-11-20T00:00:00"/>
    <x v="580"/>
    <d v="2023-11-20T00:00:00"/>
    <x v="803"/>
    <x v="9"/>
    <x v="3157"/>
    <m/>
    <n v="-7.99"/>
    <m/>
    <n v="680.26"/>
    <x v="0"/>
    <s v="Único"/>
  </r>
  <r>
    <x v="2"/>
    <d v="2023-11-20T00:00:00"/>
    <x v="580"/>
    <d v="2023-11-20T00:00:00"/>
    <x v="803"/>
    <x v="19"/>
    <x v="3158"/>
    <m/>
    <n v="560"/>
    <m/>
    <n v="828.48"/>
    <x v="1"/>
    <s v="Único"/>
  </r>
  <r>
    <x v="2"/>
    <d v="2023-11-20T00:00:00"/>
    <x v="580"/>
    <d v="2023-11-19T00:00:00"/>
    <x v="804"/>
    <x v="1"/>
    <x v="3159"/>
    <m/>
    <n v="-35.6"/>
    <m/>
    <n v="792.88"/>
    <x v="0"/>
    <s v="Único"/>
  </r>
  <r>
    <x v="0"/>
    <d v="2023-11-20T00:00:00"/>
    <x v="580"/>
    <d v="2023-11-19T00:00:00"/>
    <x v="804"/>
    <x v="3"/>
    <x v="3160"/>
    <m/>
    <n v="-45.96"/>
    <m/>
    <n v="2886.53"/>
    <x v="0"/>
    <s v="Único"/>
  </r>
  <r>
    <x v="1"/>
    <d v="2023-11-20T00:00:00"/>
    <x v="580"/>
    <d v="2023-11-19T00:00:00"/>
    <x v="804"/>
    <x v="3"/>
    <x v="3161"/>
    <m/>
    <n v="-3.47"/>
    <m/>
    <n v="798.25"/>
    <x v="0"/>
    <s v="Único"/>
  </r>
  <r>
    <x v="2"/>
    <d v="2023-11-20T00:00:00"/>
    <x v="580"/>
    <d v="2023-11-19T00:00:00"/>
    <x v="804"/>
    <x v="18"/>
    <x v="3162"/>
    <m/>
    <n v="-5.21"/>
    <m/>
    <n v="787.67"/>
    <x v="0"/>
    <s v="Único"/>
  </r>
  <r>
    <x v="0"/>
    <d v="2023-11-20T00:00:00"/>
    <x v="580"/>
    <d v="2023-11-19T00:00:00"/>
    <x v="804"/>
    <x v="6"/>
    <x v="3163"/>
    <m/>
    <n v="-294"/>
    <m/>
    <n v="3492.49"/>
    <x v="0"/>
    <s v="Único"/>
  </r>
  <r>
    <x v="1"/>
    <d v="2023-11-20T00:00:00"/>
    <x v="580"/>
    <d v="2023-11-19T00:00:00"/>
    <x v="804"/>
    <x v="1"/>
    <x v="3164"/>
    <m/>
    <n v="294"/>
    <m/>
    <n v="801.72"/>
    <x v="1"/>
    <s v="Único"/>
  </r>
  <r>
    <x v="2"/>
    <d v="2023-11-20T00:00:00"/>
    <x v="580"/>
    <d v="2023-11-18T00:00:00"/>
    <x v="805"/>
    <x v="1"/>
    <x v="3165"/>
    <m/>
    <n v="-26.05"/>
    <m/>
    <n v="299.39"/>
    <x v="0"/>
    <s v="Único"/>
  </r>
  <r>
    <x v="2"/>
    <d v="2023-11-20T00:00:00"/>
    <x v="580"/>
    <d v="2023-11-18T00:00:00"/>
    <x v="805"/>
    <x v="1"/>
    <x v="3166"/>
    <m/>
    <n v="-19.329999999999998"/>
    <m/>
    <n v="334.04"/>
    <x v="0"/>
    <s v="Único"/>
  </r>
  <r>
    <x v="2"/>
    <d v="2023-11-20T00:00:00"/>
    <x v="580"/>
    <d v="2023-11-18T00:00:00"/>
    <x v="805"/>
    <x v="1"/>
    <x v="3167"/>
    <m/>
    <n v="-6"/>
    <m/>
    <n v="293.39"/>
    <x v="0"/>
    <s v="Único"/>
  </r>
  <r>
    <x v="2"/>
    <d v="2023-11-20T00:00:00"/>
    <x v="580"/>
    <d v="2023-11-18T00:00:00"/>
    <x v="805"/>
    <x v="1"/>
    <x v="3168"/>
    <m/>
    <n v="-5.01"/>
    <m/>
    <n v="268.48"/>
    <x v="0"/>
    <s v="Único"/>
  </r>
  <r>
    <x v="0"/>
    <d v="2023-11-20T00:00:00"/>
    <x v="580"/>
    <d v="2023-11-18T00:00:00"/>
    <x v="805"/>
    <x v="3"/>
    <x v="3169"/>
    <m/>
    <n v="-2.73"/>
    <m/>
    <n v="3791.11"/>
    <x v="0"/>
    <s v="Único"/>
  </r>
  <r>
    <x v="0"/>
    <d v="2023-11-20T00:00:00"/>
    <x v="580"/>
    <d v="2023-11-18T00:00:00"/>
    <x v="805"/>
    <x v="3"/>
    <x v="3169"/>
    <m/>
    <n v="-3.24"/>
    <m/>
    <n v="3787.87"/>
    <x v="0"/>
    <s v="Único"/>
  </r>
  <r>
    <x v="0"/>
    <d v="2023-11-20T00:00:00"/>
    <x v="580"/>
    <d v="2023-11-18T00:00:00"/>
    <x v="805"/>
    <x v="3"/>
    <x v="3169"/>
    <m/>
    <n v="-1.38"/>
    <m/>
    <n v="3786.49"/>
    <x v="0"/>
    <s v="Único"/>
  </r>
  <r>
    <x v="1"/>
    <d v="2023-11-20T00:00:00"/>
    <x v="580"/>
    <d v="2023-11-18T00:00:00"/>
    <x v="805"/>
    <x v="3"/>
    <x v="3170"/>
    <m/>
    <n v="-10.51"/>
    <m/>
    <n v="507.72"/>
    <x v="0"/>
    <s v="Único"/>
  </r>
  <r>
    <x v="2"/>
    <d v="2023-11-20T00:00:00"/>
    <x v="580"/>
    <d v="2023-11-18T00:00:00"/>
    <x v="805"/>
    <x v="5"/>
    <x v="3171"/>
    <m/>
    <n v="-8.6"/>
    <m/>
    <n v="325.44"/>
    <x v="0"/>
    <s v="Único"/>
  </r>
  <r>
    <x v="2"/>
    <d v="2023-11-20T00:00:00"/>
    <x v="580"/>
    <d v="2023-11-18T00:00:00"/>
    <x v="805"/>
    <x v="2"/>
    <x v="3168"/>
    <m/>
    <n v="-19.899999999999999"/>
    <m/>
    <n v="273.49"/>
    <x v="0"/>
    <s v="Único"/>
  </r>
  <r>
    <x v="1"/>
    <d v="2023-11-17T00:00:00"/>
    <x v="581"/>
    <d v="2023-11-17T00:00:00"/>
    <x v="806"/>
    <x v="3"/>
    <x v="3172"/>
    <m/>
    <n v="-10.59"/>
    <m/>
    <n v="518.23"/>
    <x v="0"/>
    <s v="Único"/>
  </r>
  <r>
    <x v="0"/>
    <d v="2023-11-16T00:00:00"/>
    <x v="582"/>
    <d v="2023-11-16T00:00:00"/>
    <x v="807"/>
    <x v="1"/>
    <x v="3173"/>
    <m/>
    <n v="-4.0599999999999996"/>
    <m/>
    <n v="3793.84"/>
    <x v="0"/>
    <s v="Único"/>
  </r>
  <r>
    <x v="1"/>
    <d v="2023-11-15T00:00:00"/>
    <x v="583"/>
    <d v="2023-11-15T00:00:00"/>
    <x v="808"/>
    <x v="3"/>
    <x v="3174"/>
    <m/>
    <n v="-4.3"/>
    <m/>
    <n v="528.82000000000005"/>
    <x v="0"/>
    <s v="Único"/>
  </r>
  <r>
    <x v="0"/>
    <d v="2023-11-14T00:00:00"/>
    <x v="584"/>
    <d v="2023-11-14T00:00:00"/>
    <x v="809"/>
    <x v="1"/>
    <x v="3175"/>
    <m/>
    <n v="-4.0599999999999996"/>
    <m/>
    <n v="3797.9"/>
    <x v="0"/>
    <s v="Único"/>
  </r>
  <r>
    <x v="1"/>
    <d v="2023-11-14T00:00:00"/>
    <x v="584"/>
    <d v="2023-11-14T00:00:00"/>
    <x v="809"/>
    <x v="25"/>
    <x v="3176"/>
    <m/>
    <n v="-773.52"/>
    <m/>
    <n v="533.12"/>
    <x v="0"/>
    <s v="Único"/>
  </r>
  <r>
    <x v="0"/>
    <d v="2023-11-13T00:00:00"/>
    <x v="585"/>
    <d v="2023-11-13T00:00:00"/>
    <x v="810"/>
    <x v="2"/>
    <x v="3177"/>
    <m/>
    <n v="-16"/>
    <m/>
    <n v="3801.96"/>
    <x v="0"/>
    <s v="Único"/>
  </r>
  <r>
    <x v="0"/>
    <d v="2023-11-13T00:00:00"/>
    <x v="585"/>
    <d v="2023-12-11T00:00:00"/>
    <x v="811"/>
    <x v="3"/>
    <x v="3178"/>
    <m/>
    <n v="-2.74"/>
    <m/>
    <n v="3821.95"/>
    <x v="0"/>
    <s v="Único"/>
  </r>
  <r>
    <x v="0"/>
    <d v="2023-11-13T00:00:00"/>
    <x v="585"/>
    <d v="2023-12-11T00:00:00"/>
    <x v="811"/>
    <x v="3"/>
    <x v="3178"/>
    <m/>
    <n v="-3.99"/>
    <m/>
    <n v="3817.96"/>
    <x v="0"/>
    <s v="Único"/>
  </r>
  <r>
    <x v="2"/>
    <d v="2023-11-13T00:00:00"/>
    <x v="585"/>
    <d v="2023-11-11T00:00:00"/>
    <x v="812"/>
    <x v="1"/>
    <x v="3179"/>
    <m/>
    <n v="-16.5"/>
    <m/>
    <n v="353.37"/>
    <x v="0"/>
    <s v="Único"/>
  </r>
  <r>
    <x v="1"/>
    <d v="2023-11-13T00:00:00"/>
    <x v="585"/>
    <d v="2023-11-11T00:00:00"/>
    <x v="812"/>
    <x v="3"/>
    <x v="3180"/>
    <m/>
    <n v="-89.2"/>
    <m/>
    <n v="1306.6400000000001"/>
    <x v="0"/>
    <s v="Único"/>
  </r>
  <r>
    <x v="2"/>
    <d v="2023-10-11T00:00:00"/>
    <x v="586"/>
    <d v="2023-10-11T00:00:00"/>
    <x v="813"/>
    <x v="1"/>
    <x v="3181"/>
    <m/>
    <n v="-12"/>
    <m/>
    <n v="369.87"/>
    <x v="0"/>
    <s v="Único"/>
  </r>
  <r>
    <x v="0"/>
    <d v="2023-10-11T00:00:00"/>
    <x v="586"/>
    <d v="2023-10-11T00:00:00"/>
    <x v="813"/>
    <x v="2"/>
    <x v="3182"/>
    <m/>
    <n v="-2.5"/>
    <m/>
    <n v="3824.69"/>
    <x v="0"/>
    <s v="Único"/>
  </r>
  <r>
    <x v="2"/>
    <d v="2023-09-11T00:00:00"/>
    <x v="587"/>
    <d v="2023-09-11T00:00:00"/>
    <x v="814"/>
    <x v="1"/>
    <x v="3183"/>
    <m/>
    <n v="-13.3"/>
    <m/>
    <n v="395.87"/>
    <x v="0"/>
    <s v="Único"/>
  </r>
  <r>
    <x v="2"/>
    <d v="2023-09-11T00:00:00"/>
    <x v="587"/>
    <d v="2023-09-11T00:00:00"/>
    <x v="814"/>
    <x v="1"/>
    <x v="3184"/>
    <m/>
    <n v="-9.3000000000000007"/>
    <m/>
    <n v="409.17"/>
    <x v="0"/>
    <s v="Único"/>
  </r>
  <r>
    <x v="2"/>
    <d v="2023-09-11T00:00:00"/>
    <x v="587"/>
    <d v="2023-09-11T00:00:00"/>
    <x v="814"/>
    <x v="1"/>
    <x v="3185"/>
    <m/>
    <n v="-8.5"/>
    <m/>
    <n v="387.37"/>
    <x v="0"/>
    <s v="Único"/>
  </r>
  <r>
    <x v="2"/>
    <d v="2023-09-11T00:00:00"/>
    <x v="587"/>
    <d v="2023-09-11T00:00:00"/>
    <x v="814"/>
    <x v="1"/>
    <x v="3186"/>
    <m/>
    <n v="-6.3"/>
    <m/>
    <n v="418.47"/>
    <x v="0"/>
    <s v="Único"/>
  </r>
  <r>
    <x v="2"/>
    <d v="2023-09-11T00:00:00"/>
    <x v="587"/>
    <d v="2023-09-11T00:00:00"/>
    <x v="814"/>
    <x v="1"/>
    <x v="3187"/>
    <m/>
    <n v="-5.5"/>
    <m/>
    <n v="381.87"/>
    <x v="0"/>
    <s v="Único"/>
  </r>
  <r>
    <x v="0"/>
    <d v="2023-09-11T00:00:00"/>
    <x v="587"/>
    <d v="2023-09-11T00:00:00"/>
    <x v="814"/>
    <x v="3"/>
    <x v="3188"/>
    <m/>
    <n v="-21.97"/>
    <m/>
    <n v="3883.57"/>
    <x v="0"/>
    <s v="Único"/>
  </r>
  <r>
    <x v="0"/>
    <d v="2023-09-11T00:00:00"/>
    <x v="587"/>
    <d v="2023-09-11T00:00:00"/>
    <x v="814"/>
    <x v="7"/>
    <x v="3189"/>
    <m/>
    <n v="-30"/>
    <m/>
    <n v="3853.57"/>
    <x v="0"/>
    <s v="Único"/>
  </r>
  <r>
    <x v="0"/>
    <d v="2023-09-11T00:00:00"/>
    <x v="587"/>
    <d v="2023-09-11T00:00:00"/>
    <x v="814"/>
    <x v="2"/>
    <x v="3190"/>
    <m/>
    <n v="-15.4"/>
    <m/>
    <n v="3838.17"/>
    <x v="0"/>
    <s v="Único"/>
  </r>
  <r>
    <x v="0"/>
    <d v="2023-09-11T00:00:00"/>
    <x v="587"/>
    <d v="2023-09-11T00:00:00"/>
    <x v="814"/>
    <x v="3"/>
    <x v="3188"/>
    <m/>
    <n v="-10.98"/>
    <m/>
    <n v="3827.19"/>
    <x v="0"/>
    <s v="Único"/>
  </r>
  <r>
    <x v="1"/>
    <d v="2023-09-11T00:00:00"/>
    <x v="587"/>
    <d v="2023-09-11T00:00:00"/>
    <x v="814"/>
    <x v="5"/>
    <x v="3191"/>
    <m/>
    <n v="-21.8"/>
    <m/>
    <n v="1400.07"/>
    <x v="0"/>
    <s v="Único"/>
  </r>
  <r>
    <x v="1"/>
    <d v="2023-09-11T00:00:00"/>
    <x v="587"/>
    <d v="2023-09-11T00:00:00"/>
    <x v="814"/>
    <x v="3"/>
    <x v="3192"/>
    <m/>
    <n v="-4.2300000000000004"/>
    <m/>
    <n v="1395.84"/>
    <x v="0"/>
    <s v="Único"/>
  </r>
  <r>
    <x v="2"/>
    <d v="2023-08-11T00:00:00"/>
    <x v="588"/>
    <d v="2023-08-11T00:00:00"/>
    <x v="815"/>
    <x v="1"/>
    <x v="3193"/>
    <m/>
    <n v="-23.3"/>
    <m/>
    <n v="434.64"/>
    <x v="0"/>
    <s v="Único"/>
  </r>
  <r>
    <x v="1"/>
    <d v="2023-08-11T00:00:00"/>
    <x v="588"/>
    <d v="2023-08-11T00:00:00"/>
    <x v="815"/>
    <x v="8"/>
    <x v="3194"/>
    <m/>
    <n v="-9.94"/>
    <m/>
    <n v="1421.87"/>
    <x v="0"/>
    <s v="Único"/>
  </r>
  <r>
    <x v="2"/>
    <d v="2023-08-11T00:00:00"/>
    <x v="588"/>
    <d v="2023-08-11T00:00:00"/>
    <x v="815"/>
    <x v="18"/>
    <x v="3195"/>
    <m/>
    <n v="-6.3"/>
    <m/>
    <n v="464.49"/>
    <x v="0"/>
    <s v="Único"/>
  </r>
  <r>
    <x v="2"/>
    <d v="2023-08-11T00:00:00"/>
    <x v="588"/>
    <d v="2023-08-11T00:00:00"/>
    <x v="815"/>
    <x v="18"/>
    <x v="3195"/>
    <m/>
    <n v="-6.55"/>
    <m/>
    <n v="457.94"/>
    <x v="0"/>
    <s v="Único"/>
  </r>
  <r>
    <x v="2"/>
    <d v="2023-08-11T00:00:00"/>
    <x v="588"/>
    <d v="2023-08-11T00:00:00"/>
    <x v="815"/>
    <x v="18"/>
    <x v="3196"/>
    <m/>
    <n v="-4.3499999999999996"/>
    <m/>
    <n v="430.29"/>
    <x v="0"/>
    <s v="Único"/>
  </r>
  <r>
    <x v="2"/>
    <d v="2023-08-11T00:00:00"/>
    <x v="588"/>
    <d v="2023-08-11T00:00:00"/>
    <x v="815"/>
    <x v="18"/>
    <x v="3197"/>
    <m/>
    <n v="-2.21"/>
    <m/>
    <n v="428.08"/>
    <x v="0"/>
    <s v="Único"/>
  </r>
  <r>
    <x v="2"/>
    <d v="2023-08-11T00:00:00"/>
    <x v="588"/>
    <d v="2023-08-11T00:00:00"/>
    <x v="815"/>
    <x v="18"/>
    <x v="3197"/>
    <m/>
    <n v="-2.21"/>
    <m/>
    <n v="425.87"/>
    <x v="0"/>
    <s v="Único"/>
  </r>
  <r>
    <x v="2"/>
    <d v="2023-08-11T00:00:00"/>
    <x v="588"/>
    <d v="2023-08-11T00:00:00"/>
    <x v="815"/>
    <x v="18"/>
    <x v="3198"/>
    <m/>
    <n v="-1.1000000000000001"/>
    <m/>
    <n v="424.77"/>
    <x v="0"/>
    <s v="Único"/>
  </r>
  <r>
    <x v="1"/>
    <d v="2023-07-11T00:00:00"/>
    <x v="589"/>
    <d v="2023-07-11T00:00:00"/>
    <x v="816"/>
    <x v="8"/>
    <x v="3199"/>
    <m/>
    <n v="-9.52"/>
    <m/>
    <n v="1432.66"/>
    <x v="0"/>
    <s v="Único"/>
  </r>
  <r>
    <x v="2"/>
    <d v="2023-07-11T00:00:00"/>
    <x v="589"/>
    <d v="2023-07-11T00:00:00"/>
    <x v="816"/>
    <x v="18"/>
    <x v="3200"/>
    <m/>
    <n v="-4.5999999999999996"/>
    <m/>
    <n v="476.34"/>
    <x v="0"/>
    <s v="Único"/>
  </r>
  <r>
    <x v="2"/>
    <d v="2023-07-11T00:00:00"/>
    <x v="589"/>
    <d v="2023-07-11T00:00:00"/>
    <x v="816"/>
    <x v="18"/>
    <x v="3201"/>
    <m/>
    <n v="-5.55"/>
    <m/>
    <n v="470.79"/>
    <x v="0"/>
    <s v="Único"/>
  </r>
  <r>
    <x v="1"/>
    <d v="2023-07-11T00:00:00"/>
    <x v="589"/>
    <d v="2023-07-11T00:00:00"/>
    <x v="816"/>
    <x v="3"/>
    <x v="3202"/>
    <m/>
    <n v="-0.85"/>
    <m/>
    <n v="1431.81"/>
    <x v="0"/>
    <s v="Único"/>
  </r>
  <r>
    <x v="2"/>
    <d v="2023-06-11T00:00:00"/>
    <x v="590"/>
    <d v="2023-06-11T00:00:00"/>
    <x v="817"/>
    <x v="6"/>
    <x v="3203"/>
    <m/>
    <n v="-40"/>
    <m/>
    <n v="480.94"/>
    <x v="0"/>
    <s v="Único"/>
  </r>
  <r>
    <x v="2"/>
    <d v="2023-06-11T00:00:00"/>
    <x v="590"/>
    <d v="2023-05-11T00:00:00"/>
    <x v="818"/>
    <x v="1"/>
    <x v="3204"/>
    <m/>
    <n v="-7.9"/>
    <m/>
    <n v="527.04"/>
    <x v="0"/>
    <s v="Único"/>
  </r>
  <r>
    <x v="1"/>
    <d v="2023-06-11T00:00:00"/>
    <x v="590"/>
    <d v="2023-05-11T00:00:00"/>
    <x v="818"/>
    <x v="5"/>
    <x v="3205"/>
    <m/>
    <n v="-21.8"/>
    <m/>
    <n v="1455.29"/>
    <x v="0"/>
    <s v="Único"/>
  </r>
  <r>
    <x v="1"/>
    <d v="2023-06-11T00:00:00"/>
    <x v="590"/>
    <d v="2023-05-11T00:00:00"/>
    <x v="818"/>
    <x v="3"/>
    <x v="3206"/>
    <m/>
    <n v="-13.11"/>
    <m/>
    <n v="1442.18"/>
    <x v="0"/>
    <s v="Único"/>
  </r>
  <r>
    <x v="2"/>
    <d v="2023-06-11T00:00:00"/>
    <x v="590"/>
    <d v="2023-05-11T00:00:00"/>
    <x v="818"/>
    <x v="5"/>
    <x v="3207"/>
    <m/>
    <n v="-6.1"/>
    <m/>
    <n v="520.94000000000005"/>
    <x v="0"/>
    <s v="Único"/>
  </r>
  <r>
    <x v="2"/>
    <d v="2023-06-11T00:00:00"/>
    <x v="590"/>
    <d v="2023-05-11T00:00:00"/>
    <x v="818"/>
    <x v="1"/>
    <x v="3208"/>
    <m/>
    <n v="-0.69"/>
    <m/>
    <n v="534.94000000000005"/>
    <x v="0"/>
    <s v="Único"/>
  </r>
  <r>
    <x v="2"/>
    <d v="2023-06-11T00:00:00"/>
    <x v="590"/>
    <d v="2023-04-11T00:00:00"/>
    <x v="819"/>
    <x v="1"/>
    <x v="3209"/>
    <m/>
    <n v="-15.85"/>
    <m/>
    <n v="535.63"/>
    <x v="0"/>
    <s v="Único"/>
  </r>
  <r>
    <x v="2"/>
    <d v="2023-06-11T00:00:00"/>
    <x v="590"/>
    <d v="2023-04-11T00:00:00"/>
    <x v="819"/>
    <x v="2"/>
    <x v="3210"/>
    <m/>
    <n v="-5.65"/>
    <m/>
    <n v="551.48"/>
    <x v="0"/>
    <s v="Único"/>
  </r>
  <r>
    <x v="1"/>
    <d v="2023-06-11T00:00:00"/>
    <x v="590"/>
    <d v="2023-04-11T00:00:00"/>
    <x v="819"/>
    <x v="3"/>
    <x v="3211"/>
    <m/>
    <n v="-1.95"/>
    <m/>
    <n v="1477.09"/>
    <x v="0"/>
    <s v="Único"/>
  </r>
  <r>
    <x v="2"/>
    <d v="2023-03-11T00:00:00"/>
    <x v="591"/>
    <d v="2023-03-11T00:00:00"/>
    <x v="820"/>
    <x v="1"/>
    <x v="3212"/>
    <m/>
    <n v="-7.38"/>
    <m/>
    <n v="561.51"/>
    <x v="0"/>
    <s v="Único"/>
  </r>
  <r>
    <x v="2"/>
    <d v="2023-03-11T00:00:00"/>
    <x v="591"/>
    <d v="2023-03-11T00:00:00"/>
    <x v="820"/>
    <x v="1"/>
    <x v="3212"/>
    <m/>
    <n v="-4.38"/>
    <m/>
    <n v="557.13"/>
    <x v="0"/>
    <s v="Único"/>
  </r>
  <r>
    <x v="0"/>
    <d v="2023-03-11T00:00:00"/>
    <x v="591"/>
    <d v="2023-03-11T00:00:00"/>
    <x v="820"/>
    <x v="12"/>
    <x v="2786"/>
    <m/>
    <n v="1963.74"/>
    <m/>
    <n v="3905.54"/>
    <x v="1"/>
    <s v="Único"/>
  </r>
  <r>
    <x v="1"/>
    <d v="2023-03-11T00:00:00"/>
    <x v="591"/>
    <d v="2023-03-11T00:00:00"/>
    <x v="820"/>
    <x v="2"/>
    <x v="3213"/>
    <m/>
    <n v="-4.8"/>
    <m/>
    <n v="1501.8"/>
    <x v="0"/>
    <s v="Único"/>
  </r>
  <r>
    <x v="1"/>
    <d v="2023-03-11T00:00:00"/>
    <x v="591"/>
    <d v="2023-03-11T00:00:00"/>
    <x v="820"/>
    <x v="3"/>
    <x v="3214"/>
    <m/>
    <n v="-0.89"/>
    <m/>
    <n v="1479.04"/>
    <x v="0"/>
    <s v="Único"/>
  </r>
  <r>
    <x v="1"/>
    <d v="2023-03-11T00:00:00"/>
    <x v="591"/>
    <d v="2023-03-11T00:00:00"/>
    <x v="820"/>
    <x v="3"/>
    <x v="3215"/>
    <m/>
    <n v="-21.87"/>
    <m/>
    <n v="1479.93"/>
    <x v="0"/>
    <s v="Único"/>
  </r>
  <r>
    <x v="2"/>
    <d v="2023-03-11T00:00:00"/>
    <x v="591"/>
    <d v="2023-03-11T00:00:00"/>
    <x v="820"/>
    <x v="0"/>
    <x v="3216"/>
    <m/>
    <n v="-3.2"/>
    <m/>
    <n v="568.89"/>
    <x v="0"/>
    <s v="Único"/>
  </r>
  <r>
    <x v="2"/>
    <d v="2023-02-11T00:00:00"/>
    <x v="592"/>
    <d v="2023-02-11T00:00:00"/>
    <x v="821"/>
    <x v="12"/>
    <x v="3217"/>
    <m/>
    <n v="2029.35"/>
    <m/>
    <n v="2060.34"/>
    <x v="1"/>
    <s v="Único"/>
  </r>
  <r>
    <x v="1"/>
    <d v="2023-02-11T00:00:00"/>
    <x v="592"/>
    <d v="2023-02-11T00:00:00"/>
    <x v="821"/>
    <x v="19"/>
    <x v="3218"/>
    <m/>
    <n v="1450"/>
    <m/>
    <n v="1506.6"/>
    <x v="1"/>
    <s v="Único"/>
  </r>
  <r>
    <x v="1"/>
    <d v="2023-02-11T00:00:00"/>
    <x v="592"/>
    <d v="2023-02-11T00:00:00"/>
    <x v="821"/>
    <x v="14"/>
    <x v="3219"/>
    <m/>
    <n v="-94.74"/>
    <m/>
    <n v="64.599999999999994"/>
    <x v="0"/>
    <s v="Único"/>
  </r>
  <r>
    <x v="1"/>
    <d v="2023-02-11T00:00:00"/>
    <x v="592"/>
    <d v="2023-02-11T00:00:00"/>
    <x v="821"/>
    <x v="14"/>
    <x v="3220"/>
    <m/>
    <n v="-8"/>
    <m/>
    <n v="56.6"/>
    <x v="0"/>
    <s v="Único"/>
  </r>
  <r>
    <x v="2"/>
    <d v="2023-02-11T00:00:00"/>
    <x v="592"/>
    <d v="2023-02-11T00:00:00"/>
    <x v="821"/>
    <x v="19"/>
    <x v="3221"/>
    <m/>
    <n v="-1450"/>
    <m/>
    <n v="610.34"/>
    <x v="0"/>
    <s v="Único"/>
  </r>
  <r>
    <x v="2"/>
    <d v="2023-02-11T00:00:00"/>
    <x v="592"/>
    <d v="2023-02-11T00:00:00"/>
    <x v="821"/>
    <x v="18"/>
    <x v="3222"/>
    <m/>
    <n v="-4.8"/>
    <m/>
    <n v="605.54"/>
    <x v="0"/>
    <s v="Único"/>
  </r>
  <r>
    <x v="2"/>
    <d v="2023-02-11T00:00:00"/>
    <x v="592"/>
    <d v="2023-02-11T00:00:00"/>
    <x v="821"/>
    <x v="18"/>
    <x v="3223"/>
    <m/>
    <n v="-2.65"/>
    <m/>
    <n v="602.89"/>
    <x v="0"/>
    <s v="Único"/>
  </r>
  <r>
    <x v="2"/>
    <d v="2023-02-11T00:00:00"/>
    <x v="592"/>
    <d v="2023-02-11T00:00:00"/>
    <x v="821"/>
    <x v="2"/>
    <x v="3224"/>
    <m/>
    <n v="-25.99"/>
    <m/>
    <n v="576.9"/>
    <x v="0"/>
    <s v="Único"/>
  </r>
  <r>
    <x v="2"/>
    <d v="2023-02-11T00:00:00"/>
    <x v="592"/>
    <d v="2023-02-11T00:00:00"/>
    <x v="821"/>
    <x v="18"/>
    <x v="3225"/>
    <m/>
    <n v="-3.91"/>
    <m/>
    <n v="572.99"/>
    <x v="0"/>
    <s v="Único"/>
  </r>
  <r>
    <x v="2"/>
    <d v="2023-02-11T00:00:00"/>
    <x v="592"/>
    <d v="2023-02-11T00:00:00"/>
    <x v="821"/>
    <x v="18"/>
    <x v="3226"/>
    <m/>
    <n v="-0.9"/>
    <m/>
    <n v="572.09"/>
    <x v="0"/>
    <s v="Único"/>
  </r>
  <r>
    <x v="0"/>
    <d v="2023-10-31T00:00:00"/>
    <x v="593"/>
    <d v="2023-10-31T00:00:00"/>
    <x v="822"/>
    <x v="11"/>
    <x v="2902"/>
    <m/>
    <n v="-900"/>
    <m/>
    <n v="1999.57"/>
    <x v="0"/>
    <s v="Único"/>
  </r>
  <r>
    <x v="0"/>
    <d v="2023-02-11T00:00:00"/>
    <x v="592"/>
    <d v="2023-01-11T00:00:00"/>
    <x v="822"/>
    <x v="3"/>
    <x v="3227"/>
    <m/>
    <n v="-16.649999999999999"/>
    <m/>
    <n v="1982.92"/>
    <x v="0"/>
    <s v="Único"/>
  </r>
  <r>
    <x v="0"/>
    <d v="2023-02-11T00:00:00"/>
    <x v="592"/>
    <d v="2023-01-11T00:00:00"/>
    <x v="822"/>
    <x v="3"/>
    <x v="3227"/>
    <m/>
    <n v="-41.12"/>
    <m/>
    <n v="1941.8"/>
    <x v="0"/>
    <s v="Único"/>
  </r>
  <r>
    <x v="0"/>
    <d v="2023-10-31T00:00:00"/>
    <x v="593"/>
    <d v="2023-10-31T00:00:00"/>
    <x v="823"/>
    <x v="24"/>
    <x v="3228"/>
    <m/>
    <n v="-56.61"/>
    <m/>
    <n v="2928.12"/>
    <x v="0"/>
    <s v="Único"/>
  </r>
  <r>
    <x v="0"/>
    <d v="2023-10-31T00:00:00"/>
    <x v="593"/>
    <d v="2023-10-31T00:00:00"/>
    <x v="823"/>
    <x v="24"/>
    <x v="3229"/>
    <m/>
    <n v="-28.55"/>
    <m/>
    <n v="2899.57"/>
    <x v="0"/>
    <s v="Único"/>
  </r>
  <r>
    <x v="1"/>
    <d v="2023-10-31T00:00:00"/>
    <x v="593"/>
    <d v="2023-10-31T00:00:00"/>
    <x v="823"/>
    <x v="18"/>
    <x v="3230"/>
    <m/>
    <n v="-2"/>
    <m/>
    <n v="187.68"/>
    <x v="0"/>
    <s v="Único"/>
  </r>
  <r>
    <x v="1"/>
    <d v="2023-10-31T00:00:00"/>
    <x v="593"/>
    <d v="2023-10-31T00:00:00"/>
    <x v="823"/>
    <x v="18"/>
    <x v="3231"/>
    <m/>
    <n v="-0.9"/>
    <m/>
    <n v="180.73"/>
    <x v="0"/>
    <s v="Único"/>
  </r>
  <r>
    <x v="1"/>
    <d v="2023-10-31T00:00:00"/>
    <x v="593"/>
    <d v="2023-10-31T00:00:00"/>
    <x v="823"/>
    <x v="3"/>
    <x v="3232"/>
    <m/>
    <n v="-21.39"/>
    <m/>
    <n v="159.34"/>
    <x v="0"/>
    <s v="Único"/>
  </r>
  <r>
    <x v="2"/>
    <d v="2023-10-31T00:00:00"/>
    <x v="593"/>
    <d v="2023-10-31T00:00:00"/>
    <x v="823"/>
    <x v="2"/>
    <x v="3233"/>
    <m/>
    <n v="-5"/>
    <m/>
    <n v="30.99"/>
    <x v="0"/>
    <s v="Único"/>
  </r>
  <r>
    <x v="1"/>
    <d v="2023-10-31T00:00:00"/>
    <x v="593"/>
    <d v="2023-10-31T00:00:00"/>
    <x v="823"/>
    <x v="3"/>
    <x v="3234"/>
    <m/>
    <n v="-6.05"/>
    <m/>
    <n v="181.63"/>
    <x v="0"/>
    <s v="Único"/>
  </r>
  <r>
    <x v="2"/>
    <d v="2023-10-30T00:00:00"/>
    <x v="594"/>
    <d v="2023-10-30T00:00:00"/>
    <x v="824"/>
    <x v="1"/>
    <x v="3235"/>
    <m/>
    <n v="-23.07"/>
    <m/>
    <n v="35.99"/>
    <x v="0"/>
    <s v="Único"/>
  </r>
  <r>
    <x v="1"/>
    <d v="2023-10-30T00:00:00"/>
    <x v="594"/>
    <d v="2023-10-30T00:00:00"/>
    <x v="824"/>
    <x v="18"/>
    <x v="3236"/>
    <m/>
    <n v="-1.45"/>
    <m/>
    <n v="189.68"/>
    <x v="0"/>
    <s v="Único"/>
  </r>
  <r>
    <x v="2"/>
    <d v="2023-10-30T00:00:00"/>
    <x v="594"/>
    <d v="2023-10-30T00:00:00"/>
    <x v="824"/>
    <x v="18"/>
    <x v="3237"/>
    <m/>
    <n v="-1.3"/>
    <m/>
    <n v="61.69"/>
    <x v="0"/>
    <s v="Único"/>
  </r>
  <r>
    <x v="2"/>
    <d v="2023-10-30T00:00:00"/>
    <x v="594"/>
    <d v="2023-10-30T00:00:00"/>
    <x v="824"/>
    <x v="18"/>
    <x v="3238"/>
    <m/>
    <n v="-2.63"/>
    <m/>
    <n v="59.06"/>
    <x v="0"/>
    <s v="Único"/>
  </r>
  <r>
    <x v="2"/>
    <d v="2023-10-30T00:00:00"/>
    <x v="594"/>
    <d v="2023-10-29T00:00:00"/>
    <x v="825"/>
    <x v="1"/>
    <x v="3239"/>
    <m/>
    <n v="-33.200000000000003"/>
    <m/>
    <n v="62.99"/>
    <x v="0"/>
    <s v="Único"/>
  </r>
  <r>
    <x v="2"/>
    <d v="2023-10-30T00:00:00"/>
    <x v="594"/>
    <d v="2023-10-29T00:00:00"/>
    <x v="825"/>
    <x v="1"/>
    <x v="3240"/>
    <m/>
    <n v="-3.58"/>
    <m/>
    <n v="96.19"/>
    <x v="0"/>
    <s v="Único"/>
  </r>
  <r>
    <x v="0"/>
    <d v="2023-10-30T00:00:00"/>
    <x v="594"/>
    <d v="2023-10-29T00:00:00"/>
    <x v="825"/>
    <x v="3"/>
    <x v="3241"/>
    <m/>
    <n v="-79.59"/>
    <m/>
    <n v="2984.73"/>
    <x v="0"/>
    <s v="Único"/>
  </r>
  <r>
    <x v="0"/>
    <d v="2023-10-30T00:00:00"/>
    <x v="594"/>
    <d v="2023-10-28T00:00:00"/>
    <x v="826"/>
    <x v="1"/>
    <x v="3242"/>
    <m/>
    <n v="-68.05"/>
    <m/>
    <n v="3041.63"/>
    <x v="0"/>
    <s v="Único"/>
  </r>
  <r>
    <x v="2"/>
    <d v="2023-10-30T00:00:00"/>
    <x v="594"/>
    <d v="2023-10-28T00:00:00"/>
    <x v="826"/>
    <x v="1"/>
    <x v="3243"/>
    <m/>
    <n v="-5.8"/>
    <m/>
    <n v="99.77"/>
    <x v="0"/>
    <s v="Único"/>
  </r>
  <r>
    <x v="1"/>
    <d v="2023-10-30T00:00:00"/>
    <x v="594"/>
    <d v="2023-10-28T00:00:00"/>
    <x v="826"/>
    <x v="1"/>
    <x v="3244"/>
    <m/>
    <n v="2"/>
    <m/>
    <n v="191.13"/>
    <x v="1"/>
    <s v="Único"/>
  </r>
  <r>
    <x v="0"/>
    <d v="2023-10-30T00:00:00"/>
    <x v="594"/>
    <d v="2023-10-28T00:00:00"/>
    <x v="826"/>
    <x v="1"/>
    <x v="3244"/>
    <m/>
    <n v="22.69"/>
    <m/>
    <n v="3064.32"/>
    <x v="1"/>
    <s v="Único"/>
  </r>
  <r>
    <x v="0"/>
    <d v="2023-10-27T00:00:00"/>
    <x v="595"/>
    <d v="2023-10-27T00:00:00"/>
    <x v="827"/>
    <x v="19"/>
    <x v="3245"/>
    <m/>
    <n v="47.82"/>
    <m/>
    <n v="3109.68"/>
    <x v="1"/>
    <s v="Único"/>
  </r>
  <r>
    <x v="1"/>
    <d v="2023-10-27T00:00:00"/>
    <x v="595"/>
    <d v="2023-10-27T00:00:00"/>
    <x v="827"/>
    <x v="9"/>
    <x v="3246"/>
    <m/>
    <n v="-2.99"/>
    <m/>
    <n v="236.95"/>
    <x v="0"/>
    <s v="Único"/>
  </r>
  <r>
    <x v="0"/>
    <d v="2023-10-27T00:00:00"/>
    <x v="595"/>
    <d v="2023-10-27T00:00:00"/>
    <x v="827"/>
    <x v="3"/>
    <x v="3247"/>
    <m/>
    <n v="-47.82"/>
    <m/>
    <n v="3061.86"/>
    <x v="0"/>
    <s v="Único"/>
  </r>
  <r>
    <x v="1"/>
    <d v="2023-10-27T00:00:00"/>
    <x v="595"/>
    <d v="2023-10-27T00:00:00"/>
    <x v="827"/>
    <x v="19"/>
    <x v="3248"/>
    <m/>
    <n v="-47.82"/>
    <m/>
    <n v="189.13"/>
    <x v="0"/>
    <s v="Único"/>
  </r>
  <r>
    <x v="0"/>
    <d v="2023-10-26T00:00:00"/>
    <x v="596"/>
    <d v="2023-10-26T00:00:00"/>
    <x v="828"/>
    <x v="1"/>
    <x v="3249"/>
    <m/>
    <n v="-4.0599999999999996"/>
    <m/>
    <n v="3109.68"/>
    <x v="0"/>
    <s v="Único"/>
  </r>
  <r>
    <x v="1"/>
    <d v="2023-10-26T00:00:00"/>
    <x v="596"/>
    <d v="2023-10-26T00:00:00"/>
    <x v="828"/>
    <x v="8"/>
    <x v="3250"/>
    <m/>
    <n v="31.71"/>
    <m/>
    <n v="239.94"/>
    <x v="1"/>
    <s v="Único"/>
  </r>
  <r>
    <x v="1"/>
    <d v="2023-10-26T00:00:00"/>
    <x v="596"/>
    <d v="2023-10-26T00:00:00"/>
    <x v="828"/>
    <x v="8"/>
    <x v="3251"/>
    <m/>
    <n v="-224.21"/>
    <m/>
    <n v="208.23"/>
    <x v="0"/>
    <s v="Único"/>
  </r>
  <r>
    <x v="2"/>
    <d v="2023-10-26T00:00:00"/>
    <x v="596"/>
    <d v="2023-10-26T00:00:00"/>
    <x v="828"/>
    <x v="18"/>
    <x v="3252"/>
    <m/>
    <n v="-0.9"/>
    <m/>
    <n v="105.57"/>
    <x v="0"/>
    <s v="Único"/>
  </r>
  <r>
    <x v="2"/>
    <d v="2023-10-25T00:00:00"/>
    <x v="597"/>
    <d v="2023-10-25T00:00:00"/>
    <x v="829"/>
    <x v="1"/>
    <x v="3253"/>
    <m/>
    <n v="-10.75"/>
    <m/>
    <n v="108.27"/>
    <x v="0"/>
    <s v="Único"/>
  </r>
  <r>
    <x v="2"/>
    <d v="2023-10-25T00:00:00"/>
    <x v="597"/>
    <d v="2023-10-25T00:00:00"/>
    <x v="829"/>
    <x v="1"/>
    <x v="3254"/>
    <m/>
    <n v="-2.4"/>
    <m/>
    <n v="122.82"/>
    <x v="0"/>
    <s v="Único"/>
  </r>
  <r>
    <x v="1"/>
    <d v="2023-10-25T00:00:00"/>
    <x v="597"/>
    <d v="2023-10-25T00:00:00"/>
    <x v="829"/>
    <x v="19"/>
    <x v="3255"/>
    <m/>
    <n v="250"/>
    <m/>
    <n v="432.44"/>
    <x v="1"/>
    <s v="Único"/>
  </r>
  <r>
    <x v="2"/>
    <d v="2023-10-25T00:00:00"/>
    <x v="597"/>
    <d v="2023-10-25T00:00:00"/>
    <x v="829"/>
    <x v="18"/>
    <x v="3256"/>
    <m/>
    <n v="-3.8"/>
    <m/>
    <n v="119.02"/>
    <x v="0"/>
    <s v="Único"/>
  </r>
  <r>
    <x v="2"/>
    <d v="2023-10-25T00:00:00"/>
    <x v="597"/>
    <d v="2023-10-25T00:00:00"/>
    <x v="829"/>
    <x v="18"/>
    <x v="3257"/>
    <m/>
    <n v="-0.9"/>
    <m/>
    <n v="107.37"/>
    <x v="0"/>
    <s v="Único"/>
  </r>
  <r>
    <x v="2"/>
    <d v="2023-10-25T00:00:00"/>
    <x v="597"/>
    <d v="2023-10-25T00:00:00"/>
    <x v="829"/>
    <x v="18"/>
    <x v="3257"/>
    <m/>
    <n v="-0.9"/>
    <m/>
    <n v="106.47"/>
    <x v="0"/>
    <s v="Único"/>
  </r>
  <r>
    <x v="0"/>
    <d v="2023-10-25T00:00:00"/>
    <x v="597"/>
    <d v="2023-10-25T00:00:00"/>
    <x v="829"/>
    <x v="3"/>
    <x v="3258"/>
    <m/>
    <n v="-8.3699999999999992"/>
    <m/>
    <n v="3113.74"/>
    <x v="0"/>
    <s v="Único"/>
  </r>
  <r>
    <x v="0"/>
    <d v="2023-10-25T00:00:00"/>
    <x v="597"/>
    <d v="2023-10-25T00:00:00"/>
    <x v="829"/>
    <x v="19"/>
    <x v="3259"/>
    <m/>
    <n v="-250"/>
    <m/>
    <n v="3122.11"/>
    <x v="0"/>
    <s v="Único"/>
  </r>
  <r>
    <x v="0"/>
    <d v="2023-10-24T00:00:00"/>
    <x v="598"/>
    <d v="2023-10-24T00:00:00"/>
    <x v="830"/>
    <x v="5"/>
    <x v="3260"/>
    <m/>
    <n v="-12.42"/>
    <m/>
    <n v="3372.11"/>
    <x v="0"/>
    <s v="Único"/>
  </r>
  <r>
    <x v="1"/>
    <d v="2023-10-24T00:00:00"/>
    <x v="598"/>
    <d v="2023-10-24T00:00:00"/>
    <x v="830"/>
    <x v="8"/>
    <x v="3261"/>
    <m/>
    <n v="-74.959999999999994"/>
    <m/>
    <n v="182.44"/>
    <x v="0"/>
    <s v="Único"/>
  </r>
  <r>
    <x v="2"/>
    <d v="2023-10-24T00:00:00"/>
    <x v="598"/>
    <d v="2023-10-24T00:00:00"/>
    <x v="830"/>
    <x v="18"/>
    <x v="3262"/>
    <m/>
    <n v="-2.6"/>
    <m/>
    <n v="126.12"/>
    <x v="0"/>
    <s v="Único"/>
  </r>
  <r>
    <x v="2"/>
    <d v="2023-10-24T00:00:00"/>
    <x v="598"/>
    <d v="2023-10-24T00:00:00"/>
    <x v="830"/>
    <x v="18"/>
    <x v="3263"/>
    <m/>
    <n v="-0.9"/>
    <m/>
    <n v="125.22"/>
    <x v="0"/>
    <s v="Único"/>
  </r>
  <r>
    <x v="2"/>
    <d v="2023-10-23T00:00:00"/>
    <x v="599"/>
    <d v="2023-10-23T00:00:00"/>
    <x v="831"/>
    <x v="18"/>
    <x v="3264"/>
    <m/>
    <n v="-1.1000000000000001"/>
    <m/>
    <n v="133.52000000000001"/>
    <x v="0"/>
    <s v="Único"/>
  </r>
  <r>
    <x v="2"/>
    <d v="2023-10-23T00:00:00"/>
    <x v="599"/>
    <d v="2023-10-23T00:00:00"/>
    <x v="831"/>
    <x v="18"/>
    <x v="3265"/>
    <m/>
    <n v="-4.8"/>
    <m/>
    <n v="128.72"/>
    <x v="0"/>
    <s v="Único"/>
  </r>
  <r>
    <x v="1"/>
    <d v="2023-10-23T00:00:00"/>
    <x v="599"/>
    <d v="2023-10-23T00:00:00"/>
    <x v="831"/>
    <x v="3"/>
    <x v="3266"/>
    <m/>
    <n v="-8.2899999999999991"/>
    <m/>
    <n v="257.39999999999998"/>
    <x v="0"/>
    <s v="Único"/>
  </r>
  <r>
    <x v="2"/>
    <d v="2023-10-23T00:00:00"/>
    <x v="599"/>
    <d v="2023-10-23T00:00:00"/>
    <x v="831"/>
    <x v="0"/>
    <x v="3267"/>
    <m/>
    <n v="-2.5"/>
    <m/>
    <n v="134.62"/>
    <x v="0"/>
    <s v="Único"/>
  </r>
  <r>
    <x v="1"/>
    <d v="2023-10-23T00:00:00"/>
    <x v="599"/>
    <d v="2023-10-22T00:00:00"/>
    <x v="832"/>
    <x v="3"/>
    <x v="3268"/>
    <m/>
    <n v="-3.82"/>
    <m/>
    <n v="265.69"/>
    <x v="0"/>
    <s v="Único"/>
  </r>
  <r>
    <x v="0"/>
    <d v="2023-10-23T00:00:00"/>
    <x v="599"/>
    <d v="2023-10-21T00:00:00"/>
    <x v="833"/>
    <x v="1"/>
    <x v="3269"/>
    <m/>
    <n v="-15.5"/>
    <m/>
    <n v="3384.53"/>
    <x v="0"/>
    <s v="Único"/>
  </r>
  <r>
    <x v="2"/>
    <d v="2023-10-23T00:00:00"/>
    <x v="599"/>
    <d v="2023-10-21T00:00:00"/>
    <x v="833"/>
    <x v="1"/>
    <x v="3270"/>
    <m/>
    <n v="-12.5"/>
    <m/>
    <n v="142.29"/>
    <x v="0"/>
    <s v="Único"/>
  </r>
  <r>
    <x v="0"/>
    <d v="2023-10-23T00:00:00"/>
    <x v="599"/>
    <d v="2023-10-21T00:00:00"/>
    <x v="833"/>
    <x v="2"/>
    <x v="3271"/>
    <m/>
    <n v="-11.98"/>
    <m/>
    <n v="3458.77"/>
    <x v="0"/>
    <s v="Único"/>
  </r>
  <r>
    <x v="0"/>
    <d v="2023-10-23T00:00:00"/>
    <x v="599"/>
    <d v="2023-10-21T00:00:00"/>
    <x v="833"/>
    <x v="2"/>
    <x v="3272"/>
    <m/>
    <n v="-58.74"/>
    <m/>
    <n v="3400.03"/>
    <x v="0"/>
    <s v="Único"/>
  </r>
  <r>
    <x v="2"/>
    <d v="2023-10-23T00:00:00"/>
    <x v="599"/>
    <d v="2023-10-21T00:00:00"/>
    <x v="833"/>
    <x v="18"/>
    <x v="3273"/>
    <m/>
    <n v="-1.6"/>
    <m/>
    <n v="138.91999999999999"/>
    <x v="0"/>
    <s v="Único"/>
  </r>
  <r>
    <x v="2"/>
    <d v="2023-10-23T00:00:00"/>
    <x v="599"/>
    <d v="2023-10-21T00:00:00"/>
    <x v="833"/>
    <x v="18"/>
    <x v="3273"/>
    <m/>
    <n v="-1.8"/>
    <m/>
    <n v="137.12"/>
    <x v="0"/>
    <s v="Único"/>
  </r>
  <r>
    <x v="2"/>
    <d v="2023-10-23T00:00:00"/>
    <x v="599"/>
    <d v="2023-10-21T00:00:00"/>
    <x v="833"/>
    <x v="1"/>
    <x v="3274"/>
    <m/>
    <n v="-1.08"/>
    <m/>
    <n v="140.52000000000001"/>
    <x v="0"/>
    <s v="Único"/>
  </r>
  <r>
    <x v="2"/>
    <d v="2023-10-23T00:00:00"/>
    <x v="599"/>
    <d v="2023-10-21T00:00:00"/>
    <x v="833"/>
    <x v="1"/>
    <x v="3274"/>
    <m/>
    <n v="-0.69"/>
    <m/>
    <n v="141.6"/>
    <x v="0"/>
    <s v="Único"/>
  </r>
  <r>
    <x v="2"/>
    <d v="2023-10-20T00:00:00"/>
    <x v="600"/>
    <d v="2023-10-20T00:00:00"/>
    <x v="834"/>
    <x v="1"/>
    <x v="3275"/>
    <m/>
    <n v="-9.5500000000000007"/>
    <m/>
    <n v="154.79"/>
    <x v="0"/>
    <s v="Único"/>
  </r>
  <r>
    <x v="0"/>
    <d v="2023-10-20T00:00:00"/>
    <x v="600"/>
    <d v="2023-10-20T00:00:00"/>
    <x v="834"/>
    <x v="1"/>
    <x v="3276"/>
    <m/>
    <n v="-7.71"/>
    <m/>
    <n v="3470.75"/>
    <x v="0"/>
    <s v="Único"/>
  </r>
  <r>
    <x v="2"/>
    <d v="2023-10-20T00:00:00"/>
    <x v="600"/>
    <d v="2023-10-20T00:00:00"/>
    <x v="834"/>
    <x v="1"/>
    <x v="3277"/>
    <m/>
    <n v="-3.9"/>
    <m/>
    <n v="171.92"/>
    <x v="0"/>
    <s v="Único"/>
  </r>
  <r>
    <x v="2"/>
    <d v="2023-10-20T00:00:00"/>
    <x v="600"/>
    <d v="2023-10-20T00:00:00"/>
    <x v="834"/>
    <x v="1"/>
    <x v="3278"/>
    <m/>
    <n v="-2.9"/>
    <m/>
    <n v="169.02"/>
    <x v="0"/>
    <s v="Único"/>
  </r>
  <r>
    <x v="2"/>
    <d v="2023-10-20T00:00:00"/>
    <x v="600"/>
    <d v="2023-10-20T00:00:00"/>
    <x v="834"/>
    <x v="1"/>
    <x v="3278"/>
    <m/>
    <n v="-1.5"/>
    <m/>
    <n v="167.52"/>
    <x v="0"/>
    <s v="Único"/>
  </r>
  <r>
    <x v="2"/>
    <d v="2023-10-20T00:00:00"/>
    <x v="600"/>
    <d v="2023-10-20T00:00:00"/>
    <x v="834"/>
    <x v="0"/>
    <x v="3279"/>
    <m/>
    <n v="-3.18"/>
    <m/>
    <n v="164.34"/>
    <x v="0"/>
    <s v="Único"/>
  </r>
  <r>
    <x v="1"/>
    <d v="2023-10-19T00:00:00"/>
    <x v="601"/>
    <d v="2023-10-19T00:00:00"/>
    <x v="835"/>
    <x v="9"/>
    <x v="3280"/>
    <m/>
    <n v="-7.99"/>
    <m/>
    <n v="269.51"/>
    <x v="0"/>
    <s v="Único"/>
  </r>
  <r>
    <x v="2"/>
    <d v="2023-10-19T00:00:00"/>
    <x v="601"/>
    <d v="2023-10-19T00:00:00"/>
    <x v="835"/>
    <x v="18"/>
    <x v="3281"/>
    <m/>
    <n v="-0.9"/>
    <m/>
    <n v="175.82"/>
    <x v="0"/>
    <s v="Único"/>
  </r>
  <r>
    <x v="0"/>
    <d v="2023-10-18T00:00:00"/>
    <x v="602"/>
    <d v="2023-10-18T00:00:00"/>
    <x v="836"/>
    <x v="2"/>
    <x v="3282"/>
    <m/>
    <n v="-11.4"/>
    <m/>
    <n v="3490.33"/>
    <x v="0"/>
    <s v="Único"/>
  </r>
  <r>
    <x v="2"/>
    <d v="2023-10-18T00:00:00"/>
    <x v="602"/>
    <d v="2023-10-18T00:00:00"/>
    <x v="836"/>
    <x v="18"/>
    <x v="3283"/>
    <m/>
    <n v="-0.9"/>
    <m/>
    <n v="178.52"/>
    <x v="0"/>
    <s v="Único"/>
  </r>
  <r>
    <x v="2"/>
    <d v="2023-10-18T00:00:00"/>
    <x v="602"/>
    <d v="2023-10-18T00:00:00"/>
    <x v="836"/>
    <x v="18"/>
    <x v="3283"/>
    <m/>
    <n v="-0.9"/>
    <m/>
    <n v="177.62"/>
    <x v="0"/>
    <s v="Único"/>
  </r>
  <r>
    <x v="2"/>
    <d v="2023-10-18T00:00:00"/>
    <x v="602"/>
    <d v="2023-10-18T00:00:00"/>
    <x v="836"/>
    <x v="18"/>
    <x v="3283"/>
    <m/>
    <n v="-0.9"/>
    <m/>
    <n v="176.72"/>
    <x v="0"/>
    <s v="Único"/>
  </r>
  <r>
    <x v="0"/>
    <d v="2023-10-18T00:00:00"/>
    <x v="602"/>
    <d v="2023-10-18T00:00:00"/>
    <x v="836"/>
    <x v="3"/>
    <x v="3284"/>
    <m/>
    <n v="-11.87"/>
    <m/>
    <n v="3478.46"/>
    <x v="0"/>
    <s v="Único"/>
  </r>
  <r>
    <x v="0"/>
    <d v="2023-10-17T00:00:00"/>
    <x v="603"/>
    <d v="2023-10-17T00:00:00"/>
    <x v="837"/>
    <x v="1"/>
    <x v="3285"/>
    <m/>
    <n v="-19.920000000000002"/>
    <m/>
    <n v="3501.73"/>
    <x v="0"/>
    <s v="Único"/>
  </r>
  <r>
    <x v="2"/>
    <d v="2023-10-17T00:00:00"/>
    <x v="603"/>
    <d v="2023-10-17T00:00:00"/>
    <x v="837"/>
    <x v="1"/>
    <x v="3286"/>
    <m/>
    <n v="-3"/>
    <m/>
    <n v="184.77"/>
    <x v="0"/>
    <s v="Único"/>
  </r>
  <r>
    <x v="2"/>
    <d v="2023-10-17T00:00:00"/>
    <x v="603"/>
    <d v="2023-10-17T00:00:00"/>
    <x v="837"/>
    <x v="1"/>
    <x v="3287"/>
    <m/>
    <n v="-3"/>
    <m/>
    <n v="181.77"/>
    <x v="0"/>
    <s v="Único"/>
  </r>
  <r>
    <x v="2"/>
    <d v="2023-10-17T00:00:00"/>
    <x v="603"/>
    <d v="2023-10-17T00:00:00"/>
    <x v="837"/>
    <x v="18"/>
    <x v="3288"/>
    <m/>
    <n v="-1.25"/>
    <m/>
    <n v="180.52"/>
    <x v="0"/>
    <s v="Único"/>
  </r>
  <r>
    <x v="2"/>
    <d v="2023-10-17T00:00:00"/>
    <x v="603"/>
    <d v="2023-10-17T00:00:00"/>
    <x v="837"/>
    <x v="18"/>
    <x v="3288"/>
    <m/>
    <n v="-1.1000000000000001"/>
    <m/>
    <n v="179.42"/>
    <x v="0"/>
    <s v="Único"/>
  </r>
  <r>
    <x v="0"/>
    <d v="2023-10-16T00:00:00"/>
    <x v="604"/>
    <d v="2023-10-16T00:00:00"/>
    <x v="838"/>
    <x v="1"/>
    <x v="3289"/>
    <m/>
    <n v="-18.739999999999998"/>
    <m/>
    <n v="3523.65"/>
    <x v="0"/>
    <s v="Único"/>
  </r>
  <r>
    <x v="0"/>
    <d v="2023-10-16T00:00:00"/>
    <x v="604"/>
    <d v="2023-10-16T00:00:00"/>
    <x v="838"/>
    <x v="2"/>
    <x v="3290"/>
    <m/>
    <n v="-18"/>
    <m/>
    <n v="3542.39"/>
    <x v="0"/>
    <s v="Único"/>
  </r>
  <r>
    <x v="2"/>
    <d v="2023-10-16T00:00:00"/>
    <x v="604"/>
    <d v="2023-10-16T00:00:00"/>
    <x v="838"/>
    <x v="10"/>
    <x v="41"/>
    <m/>
    <n v="-300"/>
    <m/>
    <n v="214.47"/>
    <x v="0"/>
    <s v="Único"/>
  </r>
  <r>
    <x v="2"/>
    <d v="2023-10-16T00:00:00"/>
    <x v="604"/>
    <d v="2023-10-16T00:00:00"/>
    <x v="838"/>
    <x v="14"/>
    <x v="3291"/>
    <m/>
    <n v="-26.7"/>
    <m/>
    <n v="187.77"/>
    <x v="0"/>
    <s v="Único"/>
  </r>
  <r>
    <x v="0"/>
    <d v="2023-10-16T00:00:00"/>
    <x v="604"/>
    <d v="2023-10-16T00:00:00"/>
    <x v="838"/>
    <x v="3"/>
    <x v="3292"/>
    <m/>
    <n v="-2"/>
    <m/>
    <n v="3521.65"/>
    <x v="0"/>
    <s v="Único"/>
  </r>
  <r>
    <x v="0"/>
    <d v="2023-10-16T00:00:00"/>
    <x v="604"/>
    <d v="2023-10-15T00:00:00"/>
    <x v="839"/>
    <x v="1"/>
    <x v="3293"/>
    <m/>
    <n v="-20"/>
    <m/>
    <n v="3572.84"/>
    <x v="0"/>
    <s v="Único"/>
  </r>
  <r>
    <x v="0"/>
    <d v="2023-10-16T00:00:00"/>
    <x v="604"/>
    <d v="2023-10-15T00:00:00"/>
    <x v="839"/>
    <x v="1"/>
    <x v="3294"/>
    <m/>
    <n v="-15.95"/>
    <m/>
    <n v="3550.89"/>
    <x v="0"/>
    <s v="Único"/>
  </r>
  <r>
    <x v="0"/>
    <d v="2023-10-16T00:00:00"/>
    <x v="604"/>
    <d v="2023-10-15T00:00:00"/>
    <x v="839"/>
    <x v="1"/>
    <x v="3295"/>
    <m/>
    <n v="-7.5"/>
    <m/>
    <n v="3592.84"/>
    <x v="0"/>
    <s v="Único"/>
  </r>
  <r>
    <x v="0"/>
    <d v="2023-10-16T00:00:00"/>
    <x v="604"/>
    <d v="2023-10-15T00:00:00"/>
    <x v="839"/>
    <x v="1"/>
    <x v="3293"/>
    <m/>
    <n v="-6"/>
    <m/>
    <n v="3566.84"/>
    <x v="0"/>
    <s v="Único"/>
  </r>
  <r>
    <x v="0"/>
    <d v="2023-10-16T00:00:00"/>
    <x v="604"/>
    <d v="2023-10-15T00:00:00"/>
    <x v="839"/>
    <x v="19"/>
    <x v="974"/>
    <m/>
    <n v="9.5"/>
    <m/>
    <n v="3560.39"/>
    <x v="1"/>
    <s v="Único"/>
  </r>
  <r>
    <x v="2"/>
    <d v="2023-10-16T00:00:00"/>
    <x v="604"/>
    <d v="2023-10-15T00:00:00"/>
    <x v="839"/>
    <x v="1"/>
    <x v="3296"/>
    <m/>
    <n v="-1.3"/>
    <m/>
    <n v="514.47"/>
    <x v="0"/>
    <s v="Único"/>
  </r>
  <r>
    <x v="0"/>
    <d v="2023-10-16T00:00:00"/>
    <x v="604"/>
    <d v="2023-10-14T00:00:00"/>
    <x v="840"/>
    <x v="1"/>
    <x v="3297"/>
    <m/>
    <n v="-23.15"/>
    <m/>
    <n v="3612.44"/>
    <x v="0"/>
    <s v="Único"/>
  </r>
  <r>
    <x v="0"/>
    <d v="2023-10-16T00:00:00"/>
    <x v="604"/>
    <d v="2023-10-14T00:00:00"/>
    <x v="840"/>
    <x v="1"/>
    <x v="3298"/>
    <m/>
    <n v="-12"/>
    <m/>
    <n v="3600.44"/>
    <x v="0"/>
    <s v="Único"/>
  </r>
  <r>
    <x v="2"/>
    <d v="2023-10-16T00:00:00"/>
    <x v="604"/>
    <d v="2023-10-14T00:00:00"/>
    <x v="840"/>
    <x v="18"/>
    <x v="3299"/>
    <m/>
    <n v="-2.6"/>
    <m/>
    <n v="515.77"/>
    <x v="0"/>
    <s v="Único"/>
  </r>
  <r>
    <x v="0"/>
    <d v="2023-10-16T00:00:00"/>
    <x v="604"/>
    <d v="2023-10-14T00:00:00"/>
    <x v="840"/>
    <x v="13"/>
    <x v="3300"/>
    <m/>
    <n v="-0.1"/>
    <m/>
    <n v="3600.34"/>
    <x v="0"/>
    <s v="Único"/>
  </r>
  <r>
    <x v="1"/>
    <d v="2023-10-13T00:00:00"/>
    <x v="605"/>
    <d v="2023-10-13T00:00:00"/>
    <x v="841"/>
    <x v="3"/>
    <x v="3301"/>
    <m/>
    <n v="-97.12"/>
    <m/>
    <n v="277.5"/>
    <x v="0"/>
    <s v="Único"/>
  </r>
  <r>
    <x v="1"/>
    <d v="2023-10-13T00:00:00"/>
    <x v="605"/>
    <d v="2023-12-10T00:00:00"/>
    <x v="842"/>
    <x v="1"/>
    <x v="3302"/>
    <m/>
    <n v="-36.36"/>
    <m/>
    <n v="374.62"/>
    <x v="0"/>
    <s v="Único"/>
  </r>
  <r>
    <x v="2"/>
    <d v="2023-10-13T00:00:00"/>
    <x v="605"/>
    <d v="2023-12-10T00:00:00"/>
    <x v="842"/>
    <x v="1"/>
    <x v="3303"/>
    <m/>
    <n v="-18.8"/>
    <m/>
    <n v="518.37"/>
    <x v="0"/>
    <s v="Único"/>
  </r>
  <r>
    <x v="1"/>
    <d v="2023-10-13T00:00:00"/>
    <x v="605"/>
    <d v="2023-12-10T00:00:00"/>
    <x v="842"/>
    <x v="2"/>
    <x v="3304"/>
    <m/>
    <n v="-4.5"/>
    <m/>
    <n v="423.13"/>
    <x v="0"/>
    <s v="Único"/>
  </r>
  <r>
    <x v="1"/>
    <d v="2023-10-13T00:00:00"/>
    <x v="605"/>
    <d v="2023-12-10T00:00:00"/>
    <x v="842"/>
    <x v="3"/>
    <x v="3305"/>
    <m/>
    <n v="-12.15"/>
    <m/>
    <n v="410.98"/>
    <x v="0"/>
    <s v="Único"/>
  </r>
  <r>
    <x v="1"/>
    <d v="2023-11-10T00:00:00"/>
    <x v="606"/>
    <d v="2023-11-10T00:00:00"/>
    <x v="843"/>
    <x v="25"/>
    <x v="3306"/>
    <m/>
    <n v="-773.52"/>
    <m/>
    <n v="429.13"/>
    <x v="0"/>
    <s v="Único"/>
  </r>
  <r>
    <x v="1"/>
    <d v="2023-11-10T00:00:00"/>
    <x v="606"/>
    <d v="2023-11-10T00:00:00"/>
    <x v="843"/>
    <x v="5"/>
    <x v="3307"/>
    <m/>
    <n v="-1.5"/>
    <m/>
    <n v="427.63"/>
    <x v="0"/>
    <s v="Único"/>
  </r>
  <r>
    <x v="2"/>
    <d v="2023-10-10T00:00:00"/>
    <x v="607"/>
    <d v="2023-10-10T00:00:00"/>
    <x v="844"/>
    <x v="1"/>
    <x v="3308"/>
    <m/>
    <n v="-18.96"/>
    <m/>
    <n v="537.16999999999996"/>
    <x v="0"/>
    <s v="Único"/>
  </r>
  <r>
    <x v="1"/>
    <d v="2023-10-10T00:00:00"/>
    <x v="607"/>
    <d v="2023-10-10T00:00:00"/>
    <x v="844"/>
    <x v="5"/>
    <x v="3309"/>
    <m/>
    <n v="-21.8"/>
    <m/>
    <n v="1202.6500000000001"/>
    <x v="0"/>
    <s v="Único"/>
  </r>
  <r>
    <x v="2"/>
    <d v="2023-09-10T00:00:00"/>
    <x v="608"/>
    <d v="2023-09-10T00:00:00"/>
    <x v="845"/>
    <x v="1"/>
    <x v="3310"/>
    <m/>
    <n v="-33.29"/>
    <m/>
    <n v="572.22"/>
    <x v="0"/>
    <s v="Único"/>
  </r>
  <r>
    <x v="0"/>
    <d v="2023-09-10T00:00:00"/>
    <x v="608"/>
    <d v="2023-09-10T00:00:00"/>
    <x v="845"/>
    <x v="2"/>
    <x v="3311"/>
    <m/>
    <n v="-49.13"/>
    <m/>
    <n v="3635.59"/>
    <x v="0"/>
    <s v="Único"/>
  </r>
  <r>
    <x v="1"/>
    <d v="2023-09-10T00:00:00"/>
    <x v="608"/>
    <d v="2023-09-10T00:00:00"/>
    <x v="845"/>
    <x v="7"/>
    <x v="3312"/>
    <m/>
    <n v="-250"/>
    <m/>
    <n v="1224.45"/>
    <x v="0"/>
    <s v="Único"/>
  </r>
  <r>
    <x v="2"/>
    <d v="2023-09-10T00:00:00"/>
    <x v="608"/>
    <d v="2023-09-10T00:00:00"/>
    <x v="845"/>
    <x v="2"/>
    <x v="3313"/>
    <m/>
    <n v="-16.09"/>
    <m/>
    <n v="556.13"/>
    <x v="0"/>
    <s v="Único"/>
  </r>
  <r>
    <x v="2"/>
    <d v="2023-09-10T00:00:00"/>
    <x v="608"/>
    <d v="2023-08-10T00:00:00"/>
    <x v="846"/>
    <x v="1"/>
    <x v="3314"/>
    <m/>
    <n v="-16.3"/>
    <m/>
    <n v="605.51"/>
    <x v="0"/>
    <s v="Único"/>
  </r>
  <r>
    <x v="2"/>
    <d v="2023-09-10T00:00:00"/>
    <x v="608"/>
    <d v="2023-07-10T00:00:00"/>
    <x v="847"/>
    <x v="1"/>
    <x v="3315"/>
    <m/>
    <n v="-17"/>
    <m/>
    <n v="630.61"/>
    <x v="0"/>
    <s v="Único"/>
  </r>
  <r>
    <x v="2"/>
    <d v="2023-09-10T00:00:00"/>
    <x v="608"/>
    <d v="2023-07-10T00:00:00"/>
    <x v="847"/>
    <x v="1"/>
    <x v="3316"/>
    <m/>
    <n v="-13.9"/>
    <m/>
    <n v="671.6"/>
    <x v="0"/>
    <s v="Único"/>
  </r>
  <r>
    <x v="2"/>
    <d v="2023-09-10T00:00:00"/>
    <x v="608"/>
    <d v="2023-07-10T00:00:00"/>
    <x v="847"/>
    <x v="1"/>
    <x v="3317"/>
    <m/>
    <n v="-7.25"/>
    <m/>
    <n v="621.80999999999995"/>
    <x v="0"/>
    <s v="Único"/>
  </r>
  <r>
    <x v="0"/>
    <d v="2023-09-10T00:00:00"/>
    <x v="608"/>
    <d v="2023-07-10T00:00:00"/>
    <x v="847"/>
    <x v="5"/>
    <x v="3318"/>
    <m/>
    <n v="-4"/>
    <m/>
    <n v="3688.72"/>
    <x v="0"/>
    <s v="Único"/>
  </r>
  <r>
    <x v="0"/>
    <d v="2023-09-10T00:00:00"/>
    <x v="608"/>
    <d v="2023-07-10T00:00:00"/>
    <x v="847"/>
    <x v="2"/>
    <x v="3319"/>
    <m/>
    <n v="-4"/>
    <m/>
    <n v="3684.72"/>
    <x v="0"/>
    <s v="Único"/>
  </r>
  <r>
    <x v="1"/>
    <d v="2023-09-10T00:00:00"/>
    <x v="608"/>
    <d v="2023-07-10T00:00:00"/>
    <x v="847"/>
    <x v="3"/>
    <x v="3320"/>
    <m/>
    <n v="-2.14"/>
    <m/>
    <n v="1474.45"/>
    <x v="0"/>
    <s v="Único"/>
  </r>
  <r>
    <x v="2"/>
    <d v="2023-09-10T00:00:00"/>
    <x v="608"/>
    <d v="2023-07-10T00:00:00"/>
    <x v="847"/>
    <x v="2"/>
    <x v="3321"/>
    <m/>
    <n v="-23.99"/>
    <m/>
    <n v="647.61"/>
    <x v="0"/>
    <s v="Único"/>
  </r>
  <r>
    <x v="2"/>
    <d v="2023-09-10T00:00:00"/>
    <x v="608"/>
    <d v="2023-07-10T00:00:00"/>
    <x v="847"/>
    <x v="3"/>
    <x v="3322"/>
    <m/>
    <n v="-1.55"/>
    <m/>
    <n v="629.05999999999995"/>
    <x v="0"/>
    <s v="Único"/>
  </r>
  <r>
    <x v="1"/>
    <d v="2023-09-10T00:00:00"/>
    <x v="608"/>
    <d v="2023-07-10T00:00:00"/>
    <x v="847"/>
    <x v="3"/>
    <x v="3323"/>
    <m/>
    <n v="-10.15"/>
    <m/>
    <n v="1476.59"/>
    <x v="0"/>
    <s v="Único"/>
  </r>
  <r>
    <x v="1"/>
    <d v="2023-06-10T00:00:00"/>
    <x v="609"/>
    <d v="2023-06-10T00:00:00"/>
    <x v="848"/>
    <x v="3"/>
    <x v="3324"/>
    <m/>
    <n v="-10.42"/>
    <m/>
    <n v="1486.74"/>
    <x v="0"/>
    <s v="Único"/>
  </r>
  <r>
    <x v="2"/>
    <d v="2023-06-10T00:00:00"/>
    <x v="609"/>
    <d v="2023-06-10T00:00:00"/>
    <x v="848"/>
    <x v="2"/>
    <x v="3325"/>
    <m/>
    <n v="-19.989999999999998"/>
    <m/>
    <n v="685.5"/>
    <x v="0"/>
    <s v="Único"/>
  </r>
  <r>
    <x v="2"/>
    <d v="2023-05-10T00:00:00"/>
    <x v="610"/>
    <d v="2023-05-10T00:00:00"/>
    <x v="849"/>
    <x v="1"/>
    <x v="3326"/>
    <m/>
    <n v="-11.48"/>
    <m/>
    <n v="705.49"/>
    <x v="0"/>
    <s v="Único"/>
  </r>
  <r>
    <x v="0"/>
    <d v="2023-05-10T00:00:00"/>
    <x v="610"/>
    <d v="2023-05-10T00:00:00"/>
    <x v="849"/>
    <x v="1"/>
    <x v="3327"/>
    <m/>
    <n v="-4.0599999999999996"/>
    <m/>
    <n v="3692.72"/>
    <x v="0"/>
    <s v="Único"/>
  </r>
  <r>
    <x v="1"/>
    <d v="2023-04-10T00:00:00"/>
    <x v="611"/>
    <d v="2023-04-10T00:00:00"/>
    <x v="850"/>
    <x v="5"/>
    <x v="3328"/>
    <m/>
    <n v="-21.8"/>
    <m/>
    <n v="1498.56"/>
    <x v="0"/>
    <s v="Único"/>
  </r>
  <r>
    <x v="1"/>
    <d v="2023-04-10T00:00:00"/>
    <x v="611"/>
    <d v="2023-04-10T00:00:00"/>
    <x v="850"/>
    <x v="2"/>
    <x v="3329"/>
    <m/>
    <n v="-1.4"/>
    <m/>
    <n v="1497.16"/>
    <x v="0"/>
    <s v="Único"/>
  </r>
  <r>
    <x v="2"/>
    <d v="2023-04-10T00:00:00"/>
    <x v="611"/>
    <d v="2023-04-10T00:00:00"/>
    <x v="850"/>
    <x v="3"/>
    <x v="3330"/>
    <m/>
    <n v="-3"/>
    <m/>
    <n v="716.97"/>
    <x v="0"/>
    <s v="Único"/>
  </r>
  <r>
    <x v="0"/>
    <d v="2023-03-10T00:00:00"/>
    <x v="612"/>
    <d v="2023-03-10T00:00:00"/>
    <x v="851"/>
    <x v="12"/>
    <x v="2786"/>
    <m/>
    <n v="1963.74"/>
    <m/>
    <n v="3696.78"/>
    <x v="1"/>
    <s v="Único"/>
  </r>
  <r>
    <x v="0"/>
    <d v="2023-02-10T00:00:00"/>
    <x v="613"/>
    <d v="2023-02-10T00:00:00"/>
    <x v="852"/>
    <x v="24"/>
    <x v="3331"/>
    <m/>
    <n v="-56.61"/>
    <m/>
    <n v="2664.98"/>
    <x v="0"/>
    <s v="Único"/>
  </r>
  <r>
    <x v="0"/>
    <d v="2023-02-10T00:00:00"/>
    <x v="613"/>
    <d v="2023-02-10T00:00:00"/>
    <x v="852"/>
    <x v="24"/>
    <x v="3332"/>
    <m/>
    <n v="-31.94"/>
    <m/>
    <n v="2633.04"/>
    <x v="0"/>
    <s v="Único"/>
  </r>
  <r>
    <x v="0"/>
    <d v="2023-02-10T00:00:00"/>
    <x v="613"/>
    <d v="2023-02-10T00:00:00"/>
    <x v="852"/>
    <x v="11"/>
    <x v="2902"/>
    <m/>
    <n v="-900"/>
    <m/>
    <n v="1733.04"/>
    <x v="0"/>
    <s v="Único"/>
  </r>
  <r>
    <x v="1"/>
    <d v="2023-02-10T00:00:00"/>
    <x v="613"/>
    <d v="2023-02-10T00:00:00"/>
    <x v="852"/>
    <x v="19"/>
    <x v="3333"/>
    <m/>
    <n v="1400"/>
    <m/>
    <n v="1520.36"/>
    <x v="1"/>
    <s v="Único"/>
  </r>
  <r>
    <x v="1"/>
    <d v="2023-02-10T00:00:00"/>
    <x v="613"/>
    <d v="2023-02-10T00:00:00"/>
    <x v="852"/>
    <x v="14"/>
    <x v="3334"/>
    <m/>
    <n v="-94.74"/>
    <m/>
    <n v="120.36"/>
    <x v="0"/>
    <s v="Único"/>
  </r>
  <r>
    <x v="2"/>
    <d v="2023-02-10T00:00:00"/>
    <x v="613"/>
    <d v="2023-02-10T00:00:00"/>
    <x v="852"/>
    <x v="19"/>
    <x v="3335"/>
    <m/>
    <n v="-1400"/>
    <m/>
    <n v="746.97"/>
    <x v="0"/>
    <s v="Único"/>
  </r>
  <r>
    <x v="2"/>
    <d v="2023-02-10T00:00:00"/>
    <x v="613"/>
    <d v="2023-02-10T00:00:00"/>
    <x v="852"/>
    <x v="12"/>
    <x v="3336"/>
    <m/>
    <n v="2029.35"/>
    <m/>
    <n v="2216.37"/>
    <x v="1"/>
    <s v="Único"/>
  </r>
  <r>
    <x v="2"/>
    <d v="2023-03-10T00:00:00"/>
    <x v="612"/>
    <d v="2023-02-10T00:00:00"/>
    <x v="852"/>
    <x v="0"/>
    <x v="3337"/>
    <m/>
    <n v="-27"/>
    <m/>
    <n v="719.97"/>
    <x v="0"/>
    <s v="Único"/>
  </r>
  <r>
    <x v="2"/>
    <d v="2023-02-10T00:00:00"/>
    <x v="613"/>
    <d v="2023-01-10T00:00:00"/>
    <x v="853"/>
    <x v="1"/>
    <x v="3338"/>
    <m/>
    <n v="-30.6"/>
    <m/>
    <n v="2149.77"/>
    <x v="0"/>
    <s v="Único"/>
  </r>
  <r>
    <x v="1"/>
    <d v="2023-02-10T00:00:00"/>
    <x v="613"/>
    <d v="2023-01-10T00:00:00"/>
    <x v="853"/>
    <x v="3"/>
    <x v="3339"/>
    <m/>
    <n v="-24.14"/>
    <m/>
    <n v="215.1"/>
    <x v="0"/>
    <s v="Único"/>
  </r>
  <r>
    <x v="2"/>
    <d v="2023-02-10T00:00:00"/>
    <x v="613"/>
    <d v="2023-01-10T00:00:00"/>
    <x v="853"/>
    <x v="18"/>
    <x v="3340"/>
    <m/>
    <n v="-2.8"/>
    <m/>
    <n v="2146.9699999999998"/>
    <x v="0"/>
    <s v="Único"/>
  </r>
  <r>
    <x v="2"/>
    <d v="2023-02-10T00:00:00"/>
    <x v="613"/>
    <d v="2023-09-30T00:00:00"/>
    <x v="854"/>
    <x v="1"/>
    <x v="3341"/>
    <m/>
    <n v="-30"/>
    <m/>
    <n v="2186.37"/>
    <x v="0"/>
    <s v="Único"/>
  </r>
  <r>
    <x v="1"/>
    <d v="2023-02-10T00:00:00"/>
    <x v="613"/>
    <d v="2023-09-30T00:00:00"/>
    <x v="854"/>
    <x v="1"/>
    <x v="3342"/>
    <m/>
    <n v="-7.5"/>
    <m/>
    <n v="239.24"/>
    <x v="0"/>
    <s v="Único"/>
  </r>
  <r>
    <x v="2"/>
    <d v="2023-02-10T00:00:00"/>
    <x v="613"/>
    <d v="2023-09-30T00:00:00"/>
    <x v="854"/>
    <x v="0"/>
    <x v="3343"/>
    <m/>
    <n v="-6"/>
    <m/>
    <n v="2180.37"/>
    <x v="0"/>
    <s v="Único"/>
  </r>
  <r>
    <x v="2"/>
    <d v="2023-09-29T00:00:00"/>
    <x v="614"/>
    <d v="2023-09-29T00:00:00"/>
    <x v="855"/>
    <x v="1"/>
    <x v="3344"/>
    <m/>
    <n v="-66"/>
    <m/>
    <n v="196.52"/>
    <x v="0"/>
    <s v="Único"/>
  </r>
  <r>
    <x v="2"/>
    <d v="2023-02-10T00:00:00"/>
    <x v="613"/>
    <d v="2023-09-29T00:00:00"/>
    <x v="855"/>
    <x v="1"/>
    <x v="3345"/>
    <m/>
    <n v="-9.5"/>
    <m/>
    <n v="187.02"/>
    <x v="0"/>
    <s v="Único"/>
  </r>
  <r>
    <x v="1"/>
    <d v="2023-09-29T00:00:00"/>
    <x v="614"/>
    <d v="2023-09-29T00:00:00"/>
    <x v="855"/>
    <x v="19"/>
    <x v="3346"/>
    <m/>
    <n v="200"/>
    <m/>
    <n v="272.25"/>
    <x v="1"/>
    <s v="Único"/>
  </r>
  <r>
    <x v="2"/>
    <d v="2023-09-29T00:00:00"/>
    <x v="614"/>
    <d v="2023-09-29T00:00:00"/>
    <x v="855"/>
    <x v="19"/>
    <x v="3347"/>
    <m/>
    <n v="-200"/>
    <m/>
    <n v="262.52"/>
    <x v="0"/>
    <s v="Único"/>
  </r>
  <r>
    <x v="1"/>
    <d v="2023-09-29T00:00:00"/>
    <x v="614"/>
    <d v="2023-09-29T00:00:00"/>
    <x v="855"/>
    <x v="3"/>
    <x v="3348"/>
    <m/>
    <n v="-47.51"/>
    <m/>
    <n v="224.74"/>
    <x v="0"/>
    <s v="Único"/>
  </r>
  <r>
    <x v="1"/>
    <d v="2023-09-29T00:00:00"/>
    <x v="614"/>
    <d v="2023-09-29T00:00:00"/>
    <x v="855"/>
    <x v="1"/>
    <x v="3349"/>
    <m/>
    <n v="11"/>
    <m/>
    <n v="246.74"/>
    <x v="1"/>
    <s v="Único"/>
  </r>
  <r>
    <x v="1"/>
    <d v="2023-09-29T00:00:00"/>
    <x v="614"/>
    <d v="2023-09-29T00:00:00"/>
    <x v="855"/>
    <x v="1"/>
    <x v="3350"/>
    <m/>
    <n v="11"/>
    <m/>
    <n v="235.74"/>
    <x v="1"/>
    <s v="Único"/>
  </r>
  <r>
    <x v="2"/>
    <d v="2023-09-28T00:00:00"/>
    <x v="615"/>
    <d v="2023-09-28T00:00:00"/>
    <x v="856"/>
    <x v="1"/>
    <x v="3351"/>
    <m/>
    <n v="-51"/>
    <m/>
    <n v="474.91"/>
    <x v="0"/>
    <s v="Único"/>
  </r>
  <r>
    <x v="2"/>
    <d v="2023-09-28T00:00:00"/>
    <x v="615"/>
    <d v="2023-09-28T00:00:00"/>
    <x v="856"/>
    <x v="1"/>
    <x v="3352"/>
    <m/>
    <n v="-4.04"/>
    <m/>
    <n v="525.91"/>
    <x v="0"/>
    <s v="Único"/>
  </r>
  <r>
    <x v="2"/>
    <d v="2023-09-28T00:00:00"/>
    <x v="615"/>
    <d v="2023-09-28T00:00:00"/>
    <x v="856"/>
    <x v="1"/>
    <x v="3353"/>
    <m/>
    <n v="-2.6"/>
    <m/>
    <n v="467.91"/>
    <x v="0"/>
    <s v="Único"/>
  </r>
  <r>
    <x v="2"/>
    <d v="2023-09-28T00:00:00"/>
    <x v="615"/>
    <d v="2023-09-28T00:00:00"/>
    <x v="856"/>
    <x v="18"/>
    <x v="3354"/>
    <m/>
    <n v="-4.4000000000000004"/>
    <m/>
    <n v="470.51"/>
    <x v="0"/>
    <s v="Único"/>
  </r>
  <r>
    <x v="2"/>
    <d v="2023-09-28T00:00:00"/>
    <x v="615"/>
    <d v="2023-09-28T00:00:00"/>
    <x v="856"/>
    <x v="2"/>
    <x v="3355"/>
    <m/>
    <n v="-5.39"/>
    <m/>
    <n v="462.52"/>
    <x v="0"/>
    <s v="Único"/>
  </r>
  <r>
    <x v="1"/>
    <d v="2023-09-27T00:00:00"/>
    <x v="616"/>
    <d v="2023-09-27T00:00:00"/>
    <x v="857"/>
    <x v="9"/>
    <x v="3356"/>
    <m/>
    <n v="-2.99"/>
    <m/>
    <n v="72.25"/>
    <x v="0"/>
    <s v="Único"/>
  </r>
  <r>
    <x v="2"/>
    <d v="2023-09-27T00:00:00"/>
    <x v="616"/>
    <d v="2023-09-27T00:00:00"/>
    <x v="857"/>
    <x v="18"/>
    <x v="3357"/>
    <m/>
    <n v="-3.5"/>
    <m/>
    <n v="529.95000000000005"/>
    <x v="0"/>
    <s v="Único"/>
  </r>
  <r>
    <x v="0"/>
    <d v="2023-09-27T00:00:00"/>
    <x v="616"/>
    <d v="2023-09-27T00:00:00"/>
    <x v="857"/>
    <x v="3"/>
    <x v="3358"/>
    <m/>
    <n v="-15.65"/>
    <m/>
    <n v="2721.59"/>
    <x v="0"/>
    <s v="Único"/>
  </r>
  <r>
    <x v="0"/>
    <d v="2023-09-26T00:00:00"/>
    <x v="617"/>
    <d v="2023-09-26T00:00:00"/>
    <x v="858"/>
    <x v="1"/>
    <x v="3359"/>
    <m/>
    <n v="-6.8"/>
    <m/>
    <n v="2737.24"/>
    <x v="0"/>
    <s v="Único"/>
  </r>
  <r>
    <x v="0"/>
    <d v="2023-09-26T00:00:00"/>
    <x v="617"/>
    <d v="2023-09-26T00:00:00"/>
    <x v="858"/>
    <x v="3"/>
    <x v="3360"/>
    <m/>
    <n v="-2.1"/>
    <m/>
    <n v="2744.04"/>
    <x v="0"/>
    <s v="Único"/>
  </r>
  <r>
    <x v="1"/>
    <d v="2023-09-25T00:00:00"/>
    <x v="618"/>
    <d v="2023-09-25T00:00:00"/>
    <x v="859"/>
    <x v="2"/>
    <x v="3361"/>
    <m/>
    <n v="-7.7"/>
    <m/>
    <n v="77.44"/>
    <x v="0"/>
    <s v="Único"/>
  </r>
  <r>
    <x v="1"/>
    <d v="2023-09-25T00:00:00"/>
    <x v="618"/>
    <d v="2023-09-25T00:00:00"/>
    <x v="859"/>
    <x v="3"/>
    <x v="3362"/>
    <m/>
    <n v="-1"/>
    <m/>
    <n v="76.44"/>
    <x v="0"/>
    <s v="Único"/>
  </r>
  <r>
    <x v="1"/>
    <d v="2023-09-25T00:00:00"/>
    <x v="618"/>
    <d v="2023-09-25T00:00:00"/>
    <x v="859"/>
    <x v="3"/>
    <x v="3363"/>
    <m/>
    <n v="-1.2"/>
    <m/>
    <n v="75.239999999999995"/>
    <x v="0"/>
    <s v="Único"/>
  </r>
  <r>
    <x v="1"/>
    <d v="2023-09-25T00:00:00"/>
    <x v="618"/>
    <d v="2023-09-24T00:00:00"/>
    <x v="860"/>
    <x v="1"/>
    <x v="3364"/>
    <m/>
    <n v="-34.200000000000003"/>
    <m/>
    <n v="96.66"/>
    <x v="0"/>
    <s v="Único"/>
  </r>
  <r>
    <x v="1"/>
    <d v="2023-09-25T00:00:00"/>
    <x v="618"/>
    <d v="2023-09-24T00:00:00"/>
    <x v="860"/>
    <x v="1"/>
    <x v="3365"/>
    <m/>
    <n v="-16.850000000000001"/>
    <m/>
    <n v="136.96"/>
    <x v="0"/>
    <s v="Único"/>
  </r>
  <r>
    <x v="1"/>
    <d v="2023-09-25T00:00:00"/>
    <x v="618"/>
    <d v="2023-09-24T00:00:00"/>
    <x v="860"/>
    <x v="1"/>
    <x v="3366"/>
    <m/>
    <n v="-6.8"/>
    <m/>
    <n v="85.14"/>
    <x v="0"/>
    <s v="Único"/>
  </r>
  <r>
    <x v="1"/>
    <d v="2023-09-25T00:00:00"/>
    <x v="618"/>
    <d v="2023-09-24T00:00:00"/>
    <x v="860"/>
    <x v="1"/>
    <x v="3367"/>
    <m/>
    <n v="-4.0999999999999996"/>
    <m/>
    <n v="132.86000000000001"/>
    <x v="0"/>
    <s v="Único"/>
  </r>
  <r>
    <x v="1"/>
    <d v="2023-09-25T00:00:00"/>
    <x v="618"/>
    <d v="2023-09-24T00:00:00"/>
    <x v="860"/>
    <x v="1"/>
    <x v="3368"/>
    <m/>
    <n v="-2"/>
    <m/>
    <n v="130.86000000000001"/>
    <x v="0"/>
    <s v="Único"/>
  </r>
  <r>
    <x v="1"/>
    <d v="2023-09-25T00:00:00"/>
    <x v="618"/>
    <d v="2023-09-24T00:00:00"/>
    <x v="860"/>
    <x v="3"/>
    <x v="3369"/>
    <m/>
    <n v="-4.72"/>
    <m/>
    <n v="91.94"/>
    <x v="0"/>
    <s v="Único"/>
  </r>
  <r>
    <x v="1"/>
    <d v="2023-09-25T00:00:00"/>
    <x v="618"/>
    <d v="2023-09-23T00:00:00"/>
    <x v="861"/>
    <x v="1"/>
    <x v="3370"/>
    <m/>
    <n v="-25.95"/>
    <m/>
    <n v="159.51"/>
    <x v="0"/>
    <s v="Único"/>
  </r>
  <r>
    <x v="0"/>
    <d v="2023-09-25T00:00:00"/>
    <x v="618"/>
    <d v="2023-09-23T00:00:00"/>
    <x v="861"/>
    <x v="1"/>
    <x v="3371"/>
    <m/>
    <n v="-10"/>
    <m/>
    <n v="2746.14"/>
    <x v="0"/>
    <s v="Único"/>
  </r>
  <r>
    <x v="1"/>
    <d v="2023-09-25T00:00:00"/>
    <x v="618"/>
    <d v="2023-09-23T00:00:00"/>
    <x v="861"/>
    <x v="1"/>
    <x v="3372"/>
    <m/>
    <n v="-7.5"/>
    <m/>
    <n v="185.46"/>
    <x v="0"/>
    <s v="Único"/>
  </r>
  <r>
    <x v="0"/>
    <d v="2023-09-25T00:00:00"/>
    <x v="618"/>
    <d v="2023-09-23T00:00:00"/>
    <x v="861"/>
    <x v="1"/>
    <x v="3371"/>
    <m/>
    <n v="-5"/>
    <m/>
    <n v="2756.14"/>
    <x v="0"/>
    <s v="Único"/>
  </r>
  <r>
    <x v="1"/>
    <d v="2023-09-25T00:00:00"/>
    <x v="618"/>
    <d v="2023-09-23T00:00:00"/>
    <x v="861"/>
    <x v="3"/>
    <x v="3373"/>
    <m/>
    <n v="-5.7"/>
    <m/>
    <n v="153.81"/>
    <x v="0"/>
    <s v="Único"/>
  </r>
  <r>
    <x v="1"/>
    <d v="2023-09-22T00:00:00"/>
    <x v="619"/>
    <d v="2023-09-22T00:00:00"/>
    <x v="862"/>
    <x v="1"/>
    <x v="3374"/>
    <m/>
    <n v="-13.1"/>
    <m/>
    <n v="192.96"/>
    <x v="0"/>
    <s v="Único"/>
  </r>
  <r>
    <x v="1"/>
    <d v="2023-09-22T00:00:00"/>
    <x v="619"/>
    <d v="2023-09-22T00:00:00"/>
    <x v="862"/>
    <x v="8"/>
    <x v="3375"/>
    <m/>
    <n v="-70.17"/>
    <m/>
    <n v="206.06"/>
    <x v="0"/>
    <s v="Único"/>
  </r>
  <r>
    <x v="1"/>
    <d v="2023-09-21T00:00:00"/>
    <x v="620"/>
    <d v="2023-09-21T00:00:00"/>
    <x v="863"/>
    <x v="3"/>
    <x v="3376"/>
    <m/>
    <n v="-8.32"/>
    <m/>
    <n v="276.23"/>
    <x v="0"/>
    <s v="Único"/>
  </r>
  <r>
    <x v="1"/>
    <d v="2023-09-20T00:00:00"/>
    <x v="621"/>
    <d v="2023-09-20T00:00:00"/>
    <x v="864"/>
    <x v="27"/>
    <x v="3377"/>
    <m/>
    <n v="-30"/>
    <m/>
    <n v="284.55"/>
    <x v="0"/>
    <s v="Único"/>
  </r>
  <r>
    <x v="1"/>
    <d v="2023-09-20T00:00:00"/>
    <x v="621"/>
    <d v="2023-09-20T00:00:00"/>
    <x v="864"/>
    <x v="9"/>
    <x v="3378"/>
    <m/>
    <n v="-7.99"/>
    <m/>
    <n v="314.55"/>
    <x v="0"/>
    <s v="Único"/>
  </r>
  <r>
    <x v="1"/>
    <d v="2023-09-18T00:00:00"/>
    <x v="622"/>
    <d v="2023-09-18T00:00:00"/>
    <x v="865"/>
    <x v="19"/>
    <x v="3379"/>
    <m/>
    <n v="400"/>
    <m/>
    <n v="520.08000000000004"/>
    <x v="1"/>
    <s v="Único"/>
  </r>
  <r>
    <x v="1"/>
    <d v="2023-09-18T00:00:00"/>
    <x v="622"/>
    <d v="2023-09-18T00:00:00"/>
    <x v="865"/>
    <x v="2"/>
    <x v="3380"/>
    <m/>
    <n v="-89.09"/>
    <m/>
    <n v="322.54000000000002"/>
    <x v="0"/>
    <s v="Único"/>
  </r>
  <r>
    <x v="2"/>
    <d v="2023-09-18T00:00:00"/>
    <x v="622"/>
    <d v="2023-09-18T00:00:00"/>
    <x v="865"/>
    <x v="19"/>
    <x v="3381"/>
    <m/>
    <n v="-400"/>
    <m/>
    <n v="533.45000000000005"/>
    <x v="0"/>
    <s v="Único"/>
  </r>
  <r>
    <x v="1"/>
    <d v="2023-09-18T00:00:00"/>
    <x v="622"/>
    <d v="2023-09-17T00:00:00"/>
    <x v="866"/>
    <x v="1"/>
    <x v="3382"/>
    <m/>
    <n v="-12.73"/>
    <m/>
    <n v="458.32"/>
    <x v="0"/>
    <s v="Único"/>
  </r>
  <r>
    <x v="1"/>
    <d v="2023-09-18T00:00:00"/>
    <x v="622"/>
    <d v="2023-09-17T00:00:00"/>
    <x v="866"/>
    <x v="1"/>
    <x v="3383"/>
    <m/>
    <n v="-6.72"/>
    <m/>
    <n v="411.63"/>
    <x v="0"/>
    <s v="Único"/>
  </r>
  <r>
    <x v="1"/>
    <d v="2023-09-18T00:00:00"/>
    <x v="622"/>
    <d v="2023-09-17T00:00:00"/>
    <x v="866"/>
    <x v="2"/>
    <x v="3384"/>
    <m/>
    <n v="-36.979999999999997"/>
    <m/>
    <n v="421.34"/>
    <x v="0"/>
    <s v="Único"/>
  </r>
  <r>
    <x v="1"/>
    <d v="2023-09-18T00:00:00"/>
    <x v="622"/>
    <d v="2023-09-17T00:00:00"/>
    <x v="866"/>
    <x v="2"/>
    <x v="3385"/>
    <m/>
    <n v="-2.99"/>
    <m/>
    <n v="418.35"/>
    <x v="0"/>
    <s v="Único"/>
  </r>
  <r>
    <x v="1"/>
    <d v="2023-09-18T00:00:00"/>
    <x v="622"/>
    <d v="2023-09-16T00:00:00"/>
    <x v="867"/>
    <x v="1"/>
    <x v="3386"/>
    <m/>
    <n v="-23.9"/>
    <m/>
    <n v="126.58"/>
    <x v="0"/>
    <s v="Único"/>
  </r>
  <r>
    <x v="0"/>
    <d v="2023-09-18T00:00:00"/>
    <x v="622"/>
    <d v="2023-09-16T00:00:00"/>
    <x v="867"/>
    <x v="1"/>
    <x v="3387"/>
    <m/>
    <n v="-10.96"/>
    <m/>
    <n v="2761.14"/>
    <x v="0"/>
    <s v="Único"/>
  </r>
  <r>
    <x v="1"/>
    <d v="2023-09-18T00:00:00"/>
    <x v="622"/>
    <d v="2023-09-16T00:00:00"/>
    <x v="867"/>
    <x v="1"/>
    <x v="3388"/>
    <m/>
    <n v="-6.5"/>
    <m/>
    <n v="120.08"/>
    <x v="0"/>
    <s v="Único"/>
  </r>
  <r>
    <x v="1"/>
    <d v="2023-09-18T00:00:00"/>
    <x v="622"/>
    <d v="2023-09-16T00:00:00"/>
    <x v="867"/>
    <x v="2"/>
    <x v="3389"/>
    <m/>
    <n v="-40"/>
    <m/>
    <n v="480.08"/>
    <x v="0"/>
    <s v="Único"/>
  </r>
  <r>
    <x v="1"/>
    <d v="2023-09-18T00:00:00"/>
    <x v="622"/>
    <d v="2023-09-16T00:00:00"/>
    <x v="867"/>
    <x v="3"/>
    <x v="3390"/>
    <m/>
    <n v="-9.0299999999999994"/>
    <m/>
    <n v="471.05"/>
    <x v="0"/>
    <s v="Único"/>
  </r>
  <r>
    <x v="1"/>
    <d v="2023-09-15T00:00:00"/>
    <x v="623"/>
    <d v="2023-09-15T00:00:00"/>
    <x v="868"/>
    <x v="27"/>
    <x v="3391"/>
    <m/>
    <n v="-260.08999999999997"/>
    <m/>
    <n v="150.47999999999999"/>
    <x v="0"/>
    <s v="Único"/>
  </r>
  <r>
    <x v="2"/>
    <d v="2023-09-15T00:00:00"/>
    <x v="623"/>
    <d v="2023-09-15T00:00:00"/>
    <x v="868"/>
    <x v="10"/>
    <x v="41"/>
    <m/>
    <n v="-300"/>
    <m/>
    <n v="933.45"/>
    <x v="0"/>
    <s v="Único"/>
  </r>
  <r>
    <x v="1"/>
    <d v="2023-09-14T00:00:00"/>
    <x v="624"/>
    <d v="2023-09-14T00:00:00"/>
    <x v="869"/>
    <x v="3"/>
    <x v="3392"/>
    <m/>
    <n v="-107.04"/>
    <m/>
    <n v="410.57"/>
    <x v="0"/>
    <s v="Único"/>
  </r>
  <r>
    <x v="0"/>
    <d v="2023-09-13T00:00:00"/>
    <x v="625"/>
    <d v="2023-09-13T00:00:00"/>
    <x v="870"/>
    <x v="2"/>
    <x v="3393"/>
    <m/>
    <n v="-4.7"/>
    <m/>
    <n v="2772.5"/>
    <x v="0"/>
    <s v="Único"/>
  </r>
  <r>
    <x v="1"/>
    <d v="2023-09-13T00:00:00"/>
    <x v="625"/>
    <d v="2023-09-13T00:00:00"/>
    <x v="870"/>
    <x v="19"/>
    <x v="3394"/>
    <m/>
    <n v="500"/>
    <m/>
    <n v="529.24"/>
    <x v="1"/>
    <s v="Único"/>
  </r>
  <r>
    <x v="1"/>
    <d v="2023-09-13T00:00:00"/>
    <x v="625"/>
    <d v="2023-09-13T00:00:00"/>
    <x v="870"/>
    <x v="9"/>
    <x v="3395"/>
    <m/>
    <n v="-11.3"/>
    <m/>
    <n v="517.94000000000005"/>
    <x v="0"/>
    <s v="Único"/>
  </r>
  <r>
    <x v="1"/>
    <d v="2023-09-14T00:00:00"/>
    <x v="624"/>
    <d v="2023-09-13T00:00:00"/>
    <x v="870"/>
    <x v="13"/>
    <x v="42"/>
    <m/>
    <n v="-0.33"/>
    <m/>
    <n v="517.61"/>
    <x v="0"/>
    <s v="Único"/>
  </r>
  <r>
    <x v="2"/>
    <d v="2023-09-13T00:00:00"/>
    <x v="625"/>
    <d v="2023-09-13T00:00:00"/>
    <x v="870"/>
    <x v="19"/>
    <x v="3396"/>
    <m/>
    <n v="-500"/>
    <m/>
    <n v="1233.45"/>
    <x v="0"/>
    <s v="Único"/>
  </r>
  <r>
    <x v="0"/>
    <d v="2023-09-13T00:00:00"/>
    <x v="625"/>
    <d v="2023-09-13T00:00:00"/>
    <x v="870"/>
    <x v="0"/>
    <x v="3397"/>
    <m/>
    <n v="-0.4"/>
    <m/>
    <n v="2772.1"/>
    <x v="0"/>
    <s v="Único"/>
  </r>
  <r>
    <x v="1"/>
    <d v="2023-12-09T00:00:00"/>
    <x v="626"/>
    <d v="2023-12-09T00:00:00"/>
    <x v="871"/>
    <x v="1"/>
    <x v="3398"/>
    <m/>
    <n v="-18.8"/>
    <m/>
    <n v="45.41"/>
    <x v="0"/>
    <s v="Único"/>
  </r>
  <r>
    <x v="1"/>
    <d v="2023-12-09T00:00:00"/>
    <x v="626"/>
    <d v="2023-12-09T00:00:00"/>
    <x v="871"/>
    <x v="1"/>
    <x v="3399"/>
    <m/>
    <n v="-6.2"/>
    <m/>
    <n v="39.21"/>
    <x v="0"/>
    <s v="Único"/>
  </r>
  <r>
    <x v="0"/>
    <d v="2023-12-09T00:00:00"/>
    <x v="626"/>
    <d v="2023-12-09T00:00:00"/>
    <x v="871"/>
    <x v="1"/>
    <x v="3400"/>
    <m/>
    <n v="-2.4"/>
    <m/>
    <n v="2777.2"/>
    <x v="0"/>
    <s v="Único"/>
  </r>
  <r>
    <x v="1"/>
    <d v="2023-12-09T00:00:00"/>
    <x v="626"/>
    <d v="2023-12-09T00:00:00"/>
    <x v="871"/>
    <x v="2"/>
    <x v="3401"/>
    <m/>
    <n v="-4.5999999999999996"/>
    <m/>
    <n v="29.24"/>
    <x v="0"/>
    <s v="Único"/>
  </r>
  <r>
    <x v="1"/>
    <d v="2023-12-09T00:00:00"/>
    <x v="626"/>
    <d v="2023-12-09T00:00:00"/>
    <x v="871"/>
    <x v="3"/>
    <x v="3402"/>
    <m/>
    <n v="-5.37"/>
    <m/>
    <n v="33.840000000000003"/>
    <x v="0"/>
    <s v="Único"/>
  </r>
  <r>
    <x v="1"/>
    <d v="2023-11-09T00:00:00"/>
    <x v="627"/>
    <d v="2023-11-09T00:00:00"/>
    <x v="872"/>
    <x v="1"/>
    <x v="3403"/>
    <m/>
    <n v="-5.8"/>
    <m/>
    <n v="179.21"/>
    <x v="0"/>
    <s v="Único"/>
  </r>
  <r>
    <x v="1"/>
    <d v="2023-11-09T00:00:00"/>
    <x v="627"/>
    <d v="2023-11-09T00:00:00"/>
    <x v="872"/>
    <x v="1"/>
    <x v="3404"/>
    <m/>
    <n v="-4.0999999999999996"/>
    <m/>
    <n v="185.01"/>
    <x v="0"/>
    <s v="Único"/>
  </r>
  <r>
    <x v="1"/>
    <d v="2023-11-09T00:00:00"/>
    <x v="627"/>
    <d v="2023-11-09T00:00:00"/>
    <x v="872"/>
    <x v="1"/>
    <x v="3405"/>
    <m/>
    <n v="-3.5"/>
    <m/>
    <n v="189.11"/>
    <x v="0"/>
    <s v="Único"/>
  </r>
  <r>
    <x v="1"/>
    <d v="2023-11-09T00:00:00"/>
    <x v="627"/>
    <d v="2023-11-09T00:00:00"/>
    <x v="872"/>
    <x v="19"/>
    <x v="3406"/>
    <m/>
    <n v="100"/>
    <m/>
    <n v="268.61"/>
    <x v="1"/>
    <s v="Único"/>
  </r>
  <r>
    <x v="1"/>
    <d v="2023-11-09T00:00:00"/>
    <x v="627"/>
    <d v="2023-11-09T00:00:00"/>
    <x v="872"/>
    <x v="5"/>
    <x v="3407"/>
    <m/>
    <n v="-115"/>
    <m/>
    <n v="64.209999999999994"/>
    <x v="0"/>
    <s v="Único"/>
  </r>
  <r>
    <x v="2"/>
    <d v="2023-11-09T00:00:00"/>
    <x v="627"/>
    <d v="2023-11-09T00:00:00"/>
    <x v="872"/>
    <x v="19"/>
    <x v="3408"/>
    <m/>
    <n v="-100"/>
    <m/>
    <n v="1733.45"/>
    <x v="0"/>
    <s v="Único"/>
  </r>
  <r>
    <x v="1"/>
    <d v="2023-11-09T00:00:00"/>
    <x v="627"/>
    <d v="2023-11-09T00:00:00"/>
    <x v="872"/>
    <x v="0"/>
    <x v="3409"/>
    <m/>
    <n v="-6"/>
    <m/>
    <n v="192.61"/>
    <x v="0"/>
    <s v="Único"/>
  </r>
  <r>
    <x v="1"/>
    <d v="2023-11-09T00:00:00"/>
    <x v="627"/>
    <d v="2023-10-09T00:00:00"/>
    <x v="873"/>
    <x v="1"/>
    <x v="3410"/>
    <m/>
    <n v="-48.2"/>
    <m/>
    <n v="198.61"/>
    <x v="0"/>
    <s v="Único"/>
  </r>
  <r>
    <x v="1"/>
    <d v="2023-11-09T00:00:00"/>
    <x v="627"/>
    <d v="2023-10-09T00:00:00"/>
    <x v="873"/>
    <x v="5"/>
    <x v="3411"/>
    <m/>
    <n v="-21.8"/>
    <m/>
    <n v="246.81"/>
    <x v="0"/>
    <s v="Único"/>
  </r>
  <r>
    <x v="1"/>
    <d v="2023-11-09T00:00:00"/>
    <x v="627"/>
    <d v="2023-09-09T00:00:00"/>
    <x v="874"/>
    <x v="1"/>
    <x v="3412"/>
    <m/>
    <n v="-16.3"/>
    <m/>
    <n v="177.76"/>
    <x v="0"/>
    <s v="Único"/>
  </r>
  <r>
    <x v="1"/>
    <d v="2023-11-09T00:00:00"/>
    <x v="627"/>
    <d v="2023-09-09T00:00:00"/>
    <x v="874"/>
    <x v="1"/>
    <x v="3413"/>
    <m/>
    <n v="-6.2"/>
    <m/>
    <n v="171.56"/>
    <x v="0"/>
    <s v="Único"/>
  </r>
  <r>
    <x v="1"/>
    <d v="2023-11-09T00:00:00"/>
    <x v="627"/>
    <d v="2023-09-09T00:00:00"/>
    <x v="874"/>
    <x v="1"/>
    <x v="3414"/>
    <m/>
    <n v="-2.95"/>
    <m/>
    <n v="168.61"/>
    <x v="0"/>
    <s v="Único"/>
  </r>
  <r>
    <x v="1"/>
    <d v="2023-11-09T00:00:00"/>
    <x v="627"/>
    <d v="2023-09-09T00:00:00"/>
    <x v="874"/>
    <x v="2"/>
    <x v="3415"/>
    <m/>
    <n v="-9.85"/>
    <m/>
    <n v="194.06"/>
    <x v="0"/>
    <s v="Único"/>
  </r>
  <r>
    <x v="0"/>
    <d v="2023-08-09T00:00:00"/>
    <x v="628"/>
    <d v="2023-08-09T00:00:00"/>
    <x v="875"/>
    <x v="1"/>
    <x v="3416"/>
    <m/>
    <n v="-9.61"/>
    <m/>
    <n v="2783"/>
    <x v="0"/>
    <s v="Único"/>
  </r>
  <r>
    <x v="0"/>
    <d v="2023-08-09T00:00:00"/>
    <x v="628"/>
    <d v="2023-08-09T00:00:00"/>
    <x v="875"/>
    <x v="1"/>
    <x v="3417"/>
    <m/>
    <n v="-3.4"/>
    <m/>
    <n v="2779.6"/>
    <x v="0"/>
    <s v="Único"/>
  </r>
  <r>
    <x v="1"/>
    <d v="2023-07-09T00:00:00"/>
    <x v="629"/>
    <d v="2023-07-09T00:00:00"/>
    <x v="876"/>
    <x v="19"/>
    <x v="2200"/>
    <m/>
    <n v="200"/>
    <m/>
    <n v="203.91"/>
    <x v="1"/>
    <s v="Único"/>
  </r>
  <r>
    <x v="2"/>
    <d v="2023-07-09T00:00:00"/>
    <x v="629"/>
    <d v="2023-07-09T00:00:00"/>
    <x v="876"/>
    <x v="19"/>
    <x v="2201"/>
    <m/>
    <n v="-200"/>
    <m/>
    <n v="1833.45"/>
    <x v="0"/>
    <s v="Único"/>
  </r>
  <r>
    <x v="0"/>
    <d v="2023-07-09T00:00:00"/>
    <x v="629"/>
    <d v="2023-07-09T00:00:00"/>
    <x v="876"/>
    <x v="3"/>
    <x v="3418"/>
    <m/>
    <n v="-12.85"/>
    <m/>
    <n v="2792.61"/>
    <x v="0"/>
    <s v="Único"/>
  </r>
  <r>
    <x v="2"/>
    <d v="2023-04-09T00:00:00"/>
    <x v="630"/>
    <d v="2023-04-09T00:00:00"/>
    <x v="877"/>
    <x v="12"/>
    <x v="3419"/>
    <m/>
    <n v="2029.35"/>
    <m/>
    <n v="2033.45"/>
    <x v="1"/>
    <s v="Único"/>
  </r>
  <r>
    <x v="0"/>
    <d v="2023-04-09T00:00:00"/>
    <x v="630"/>
    <d v="2023-04-09T00:00:00"/>
    <x v="877"/>
    <x v="2"/>
    <x v="3420"/>
    <m/>
    <n v="-7.1"/>
    <m/>
    <n v="2805.46"/>
    <x v="0"/>
    <s v="Único"/>
  </r>
  <r>
    <x v="1"/>
    <d v="2023-04-09T00:00:00"/>
    <x v="630"/>
    <d v="2023-04-09T00:00:00"/>
    <x v="877"/>
    <x v="5"/>
    <x v="3421"/>
    <m/>
    <n v="-21.8"/>
    <m/>
    <n v="3.91"/>
    <x v="0"/>
    <s v="Único"/>
  </r>
  <r>
    <x v="1"/>
    <d v="2023-04-09T00:00:00"/>
    <x v="630"/>
    <d v="2023-03-09T00:00:00"/>
    <x v="878"/>
    <x v="1"/>
    <x v="3422"/>
    <m/>
    <n v="-4.26"/>
    <m/>
    <n v="25.71"/>
    <x v="0"/>
    <s v="Único"/>
  </r>
  <r>
    <x v="0"/>
    <d v="2023-04-09T00:00:00"/>
    <x v="630"/>
    <d v="2023-03-09T00:00:00"/>
    <x v="878"/>
    <x v="2"/>
    <x v="3423"/>
    <m/>
    <n v="-28.51"/>
    <m/>
    <n v="2828.36"/>
    <x v="0"/>
    <s v="Único"/>
  </r>
  <r>
    <x v="0"/>
    <d v="2023-04-09T00:00:00"/>
    <x v="630"/>
    <d v="2023-03-09T00:00:00"/>
    <x v="878"/>
    <x v="2"/>
    <x v="3424"/>
    <m/>
    <n v="-15.8"/>
    <m/>
    <n v="2812.56"/>
    <x v="0"/>
    <s v="Único"/>
  </r>
  <r>
    <x v="1"/>
    <d v="2023-04-09T00:00:00"/>
    <x v="630"/>
    <d v="2023-02-09T00:00:00"/>
    <x v="879"/>
    <x v="1"/>
    <x v="3425"/>
    <m/>
    <n v="-5.5"/>
    <m/>
    <n v="29.97"/>
    <x v="0"/>
    <s v="Único"/>
  </r>
  <r>
    <x v="0"/>
    <d v="2023-04-09T00:00:00"/>
    <x v="630"/>
    <d v="2023-02-09T00:00:00"/>
    <x v="879"/>
    <x v="3"/>
    <x v="3426"/>
    <m/>
    <n v="-32.74"/>
    <m/>
    <n v="2856.87"/>
    <x v="0"/>
    <s v="Único"/>
  </r>
  <r>
    <x v="1"/>
    <d v="2023-04-09T00:00:00"/>
    <x v="630"/>
    <d v="2023-02-09T00:00:00"/>
    <x v="879"/>
    <x v="5"/>
    <x v="3427"/>
    <m/>
    <n v="-1.5"/>
    <m/>
    <n v="35.47"/>
    <x v="0"/>
    <s v="Único"/>
  </r>
  <r>
    <x v="0"/>
    <d v="2023-01-09T00:00:00"/>
    <x v="631"/>
    <d v="2023-01-09T00:00:00"/>
    <x v="880"/>
    <x v="12"/>
    <x v="2786"/>
    <m/>
    <n v="1963.74"/>
    <m/>
    <n v="3789.61"/>
    <x v="1"/>
    <s v="Único"/>
  </r>
  <r>
    <x v="0"/>
    <d v="2023-01-09T00:00:00"/>
    <x v="631"/>
    <d v="2023-01-09T00:00:00"/>
    <x v="880"/>
    <x v="11"/>
    <x v="908"/>
    <m/>
    <n v="-900"/>
    <m/>
    <n v="2889.61"/>
    <x v="0"/>
    <s v="Único"/>
  </r>
  <r>
    <x v="1"/>
    <d v="2023-01-09T00:00:00"/>
    <x v="631"/>
    <d v="2023-01-09T00:00:00"/>
    <x v="880"/>
    <x v="14"/>
    <x v="3428"/>
    <m/>
    <n v="-94.74"/>
    <m/>
    <n v="134.34"/>
    <x v="0"/>
    <s v="Único"/>
  </r>
  <r>
    <x v="1"/>
    <d v="2023-01-09T00:00:00"/>
    <x v="631"/>
    <d v="2023-01-09T00:00:00"/>
    <x v="880"/>
    <x v="3"/>
    <x v="3429"/>
    <m/>
    <n v="-22.03"/>
    <m/>
    <n v="36.97"/>
    <x v="0"/>
    <s v="Único"/>
  </r>
  <r>
    <x v="1"/>
    <d v="2023-01-09T00:00:00"/>
    <x v="631"/>
    <d v="2023-01-09T00:00:00"/>
    <x v="880"/>
    <x v="3"/>
    <x v="3430"/>
    <m/>
    <n v="-75.34"/>
    <m/>
    <n v="59"/>
    <x v="0"/>
    <s v="Único"/>
  </r>
  <r>
    <x v="0"/>
    <d v="2023-08-30T00:00:00"/>
    <x v="632"/>
    <d v="2023-08-30T00:00:00"/>
    <x v="881"/>
    <x v="24"/>
    <x v="3431"/>
    <m/>
    <n v="-36.65"/>
    <m/>
    <n v="1858.02"/>
    <x v="0"/>
    <s v="Único"/>
  </r>
  <r>
    <x v="0"/>
    <d v="2023-08-30T00:00:00"/>
    <x v="632"/>
    <d v="2023-08-30T00:00:00"/>
    <x v="881"/>
    <x v="24"/>
    <x v="3432"/>
    <m/>
    <n v="-32.15"/>
    <m/>
    <n v="1825.87"/>
    <x v="0"/>
    <s v="Único"/>
  </r>
  <r>
    <x v="1"/>
    <d v="2023-08-28T00:00:00"/>
    <x v="633"/>
    <d v="2023-08-28T00:00:00"/>
    <x v="882"/>
    <x v="9"/>
    <x v="3433"/>
    <m/>
    <n v="-2.99"/>
    <m/>
    <n v="229.08"/>
    <x v="0"/>
    <s v="Único"/>
  </r>
  <r>
    <x v="1"/>
    <d v="2023-08-23T00:00:00"/>
    <x v="634"/>
    <d v="2023-08-23T00:00:00"/>
    <x v="883"/>
    <x v="8"/>
    <x v="3434"/>
    <m/>
    <n v="-13.63"/>
    <m/>
    <n v="232.07"/>
    <x v="0"/>
    <s v="Único"/>
  </r>
  <r>
    <x v="1"/>
    <d v="2023-08-18T00:00:00"/>
    <x v="635"/>
    <d v="2023-08-18T00:00:00"/>
    <x v="884"/>
    <x v="8"/>
    <x v="3435"/>
    <m/>
    <n v="-39.74"/>
    <m/>
    <n v="245.7"/>
    <x v="0"/>
    <s v="Único"/>
  </r>
  <r>
    <x v="1"/>
    <d v="2023-09-08T00:00:00"/>
    <x v="636"/>
    <d v="2023-09-08T00:00:00"/>
    <x v="885"/>
    <x v="14"/>
    <x v="3436"/>
    <m/>
    <n v="-96.44"/>
    <m/>
    <n v="285.44"/>
    <x v="0"/>
    <s v="Único"/>
  </r>
  <r>
    <x v="0"/>
    <d v="2023-07-08T00:00:00"/>
    <x v="637"/>
    <d v="2023-07-08T00:00:00"/>
    <x v="886"/>
    <x v="8"/>
    <x v="3437"/>
    <m/>
    <n v="-37.96"/>
    <m/>
    <n v="1894.67"/>
    <x v="0"/>
    <s v="Único"/>
  </r>
  <r>
    <x v="1"/>
    <d v="2023-07-08T00:00:00"/>
    <x v="637"/>
    <d v="2023-05-08T00:00:00"/>
    <x v="887"/>
    <x v="5"/>
    <x v="3438"/>
    <m/>
    <n v="-21.8"/>
    <m/>
    <n v="381.88"/>
    <x v="0"/>
    <s v="Único"/>
  </r>
  <r>
    <x v="0"/>
    <d v="2023-04-08T00:00:00"/>
    <x v="638"/>
    <d v="2023-04-08T00:00:00"/>
    <x v="888"/>
    <x v="12"/>
    <x v="2786"/>
    <m/>
    <n v="1724.23"/>
    <m/>
    <n v="1932.63"/>
    <x v="1"/>
    <s v="Único"/>
  </r>
  <r>
    <x v="1"/>
    <d v="2023-04-08T00:00:00"/>
    <x v="638"/>
    <d v="2023-04-08T00:00:00"/>
    <x v="888"/>
    <x v="19"/>
    <x v="3439"/>
    <m/>
    <n v="638"/>
    <m/>
    <n v="2003.68"/>
    <x v="1"/>
    <s v="Único"/>
  </r>
  <r>
    <x v="1"/>
    <d v="2023-04-08T00:00:00"/>
    <x v="638"/>
    <d v="2023-04-08T00:00:00"/>
    <x v="888"/>
    <x v="19"/>
    <x v="3440"/>
    <m/>
    <n v="740"/>
    <m/>
    <n v="1365.68"/>
    <x v="1"/>
    <s v="Único"/>
  </r>
  <r>
    <x v="1"/>
    <d v="2023-04-08T00:00:00"/>
    <x v="638"/>
    <d v="2023-04-08T00:00:00"/>
    <x v="888"/>
    <x v="25"/>
    <x v="3441"/>
    <m/>
    <n v="-1600"/>
    <m/>
    <n v="403.68"/>
    <x v="0"/>
    <s v="Único"/>
  </r>
  <r>
    <x v="2"/>
    <d v="2023-04-08T00:00:00"/>
    <x v="638"/>
    <d v="2023-04-08T00:00:00"/>
    <x v="888"/>
    <x v="19"/>
    <x v="3442"/>
    <m/>
    <n v="-740"/>
    <m/>
    <n v="4.0999999999999996"/>
    <x v="0"/>
    <s v="Único"/>
  </r>
  <r>
    <x v="0"/>
    <d v="2023-02-08T00:00:00"/>
    <x v="639"/>
    <d v="2023-02-08T00:00:00"/>
    <x v="889"/>
    <x v="11"/>
    <x v="908"/>
    <m/>
    <n v="-900"/>
    <m/>
    <n v="208.4"/>
    <x v="0"/>
    <s v="Único"/>
  </r>
  <r>
    <x v="2"/>
    <d v="2023-01-08T00:00:00"/>
    <x v="640"/>
    <d v="2023-01-08T00:00:00"/>
    <x v="890"/>
    <x v="12"/>
    <x v="3443"/>
    <m/>
    <n v="744.1"/>
    <m/>
    <n v="744.1"/>
    <x v="1"/>
    <s v="Único"/>
  </r>
  <r>
    <x v="0"/>
    <d v="2023-01-08T00:00:00"/>
    <x v="640"/>
    <d v="2023-01-08T00:00:00"/>
    <x v="890"/>
    <x v="24"/>
    <x v="3444"/>
    <m/>
    <n v="-56.61"/>
    <m/>
    <n v="1108.4000000000001"/>
    <x v="0"/>
    <s v="Único"/>
  </r>
  <r>
    <x v="0"/>
    <d v="2023-07-31T00:00:00"/>
    <x v="641"/>
    <d v="2023-07-30T00:00:00"/>
    <x v="891"/>
    <x v="1"/>
    <x v="3445"/>
    <m/>
    <n v="-1.6"/>
    <m/>
    <n v="1165.01"/>
    <x v="0"/>
    <s v="Único"/>
  </r>
  <r>
    <x v="1"/>
    <d v="2023-07-27T00:00:00"/>
    <x v="642"/>
    <d v="2023-07-27T00:00:00"/>
    <x v="892"/>
    <x v="9"/>
    <x v="3446"/>
    <m/>
    <n v="-2.99"/>
    <m/>
    <n v="625.67999999999995"/>
    <x v="0"/>
    <s v="Único"/>
  </r>
  <r>
    <x v="1"/>
    <d v="2023-07-25T00:00:00"/>
    <x v="643"/>
    <d v="2023-07-25T00:00:00"/>
    <x v="893"/>
    <x v="19"/>
    <x v="3447"/>
    <m/>
    <n v="1000"/>
    <m/>
    <n v="1378.67"/>
    <x v="1"/>
    <s v="Único"/>
  </r>
  <r>
    <x v="1"/>
    <d v="2023-07-25T00:00:00"/>
    <x v="643"/>
    <d v="2023-07-25T00:00:00"/>
    <x v="893"/>
    <x v="25"/>
    <x v="3448"/>
    <m/>
    <n v="-750"/>
    <m/>
    <n v="628.66999999999996"/>
    <x v="0"/>
    <s v="Único"/>
  </r>
  <r>
    <x v="0"/>
    <d v="2023-07-25T00:00:00"/>
    <x v="643"/>
    <d v="2023-07-25T00:00:00"/>
    <x v="893"/>
    <x v="19"/>
    <x v="3449"/>
    <m/>
    <n v="-1000"/>
    <m/>
    <n v="1166.6099999999999"/>
    <x v="0"/>
    <s v="Único"/>
  </r>
  <r>
    <x v="0"/>
    <d v="2023-07-24T00:00:00"/>
    <x v="644"/>
    <d v="2023-07-23T00:00:00"/>
    <x v="894"/>
    <x v="1"/>
    <x v="3450"/>
    <m/>
    <n v="-16.8"/>
    <m/>
    <n v="2166.61"/>
    <x v="0"/>
    <s v="Único"/>
  </r>
  <r>
    <x v="0"/>
    <d v="2023-07-21T00:00:00"/>
    <x v="645"/>
    <d v="2023-07-21T00:00:00"/>
    <x v="895"/>
    <x v="3"/>
    <x v="3451"/>
    <m/>
    <n v="-68.06"/>
    <m/>
    <n v="2183.41"/>
    <x v="0"/>
    <s v="Único"/>
  </r>
  <r>
    <x v="0"/>
    <d v="2023-07-18T00:00:00"/>
    <x v="646"/>
    <d v="2023-07-18T00:00:00"/>
    <x v="896"/>
    <x v="1"/>
    <x v="3452"/>
    <m/>
    <n v="-30.5"/>
    <m/>
    <n v="2251.4699999999998"/>
    <x v="0"/>
    <s v="Único"/>
  </r>
  <r>
    <x v="1"/>
    <d v="2023-07-18T00:00:00"/>
    <x v="646"/>
    <d v="2023-07-18T00:00:00"/>
    <x v="896"/>
    <x v="8"/>
    <x v="3453"/>
    <m/>
    <n v="-16.38"/>
    <m/>
    <n v="378.67"/>
    <x v="0"/>
    <s v="Único"/>
  </r>
  <r>
    <x v="0"/>
    <d v="2023-07-14T00:00:00"/>
    <x v="647"/>
    <d v="2023-07-14T00:00:00"/>
    <x v="897"/>
    <x v="12"/>
    <x v="2786"/>
    <m/>
    <n v="187.8"/>
    <m/>
    <n v="2281.9699999999998"/>
    <x v="1"/>
    <s v="Único"/>
  </r>
  <r>
    <x v="0"/>
    <d v="2023-12-07T00:00:00"/>
    <x v="648"/>
    <d v="2023-12-07T00:00:00"/>
    <x v="898"/>
    <x v="3"/>
    <x v="3454"/>
    <m/>
    <n v="-8.59"/>
    <m/>
    <n v="2094.17"/>
    <x v="0"/>
    <s v="Único"/>
  </r>
  <r>
    <x v="0"/>
    <d v="2023-12-07T00:00:00"/>
    <x v="648"/>
    <d v="2023-12-07T00:00:00"/>
    <x v="898"/>
    <x v="3"/>
    <x v="3455"/>
    <m/>
    <n v="-11.05"/>
    <m/>
    <n v="2102.7600000000002"/>
    <x v="0"/>
    <s v="Único"/>
  </r>
  <r>
    <x v="0"/>
    <d v="2023-11-07T00:00:00"/>
    <x v="649"/>
    <d v="2023-11-07T00:00:00"/>
    <x v="899"/>
    <x v="1"/>
    <x v="3456"/>
    <m/>
    <n v="-2.98"/>
    <m/>
    <n v="2113.81"/>
    <x v="0"/>
    <s v="Único"/>
  </r>
  <r>
    <x v="0"/>
    <d v="2023-10-07T00:00:00"/>
    <x v="650"/>
    <d v="2023-08-07T00:00:00"/>
    <x v="900"/>
    <x v="3"/>
    <x v="3457"/>
    <m/>
    <n v="-10.26"/>
    <m/>
    <n v="2116.79"/>
    <x v="0"/>
    <s v="Único"/>
  </r>
  <r>
    <x v="0"/>
    <d v="2023-10-07T00:00:00"/>
    <x v="650"/>
    <d v="2023-08-07T00:00:00"/>
    <x v="900"/>
    <x v="3"/>
    <x v="3458"/>
    <m/>
    <n v="-20.76"/>
    <m/>
    <n v="2127.0500000000002"/>
    <x v="0"/>
    <s v="Único"/>
  </r>
  <r>
    <x v="0"/>
    <d v="2023-07-07T00:00:00"/>
    <x v="651"/>
    <d v="2023-07-07T00:00:00"/>
    <x v="901"/>
    <x v="8"/>
    <x v="3459"/>
    <m/>
    <n v="-27.11"/>
    <m/>
    <n v="2147.81"/>
    <x v="0"/>
    <s v="Único"/>
  </r>
  <r>
    <x v="0"/>
    <d v="2023-06-07T00:00:00"/>
    <x v="652"/>
    <d v="2023-06-07T00:00:00"/>
    <x v="902"/>
    <x v="1"/>
    <x v="3460"/>
    <m/>
    <n v="-3.31"/>
    <m/>
    <n v="2174.92"/>
    <x v="0"/>
    <s v="Único"/>
  </r>
  <r>
    <x v="0"/>
    <d v="2023-06-07T00:00:00"/>
    <x v="652"/>
    <d v="2023-06-07T00:00:00"/>
    <x v="902"/>
    <x v="3"/>
    <x v="3461"/>
    <m/>
    <n v="-1"/>
    <m/>
    <n v="2178.23"/>
    <x v="0"/>
    <s v="Único"/>
  </r>
  <r>
    <x v="0"/>
    <d v="2023-05-07T00:00:00"/>
    <x v="653"/>
    <d v="2023-05-07T00:00:00"/>
    <x v="903"/>
    <x v="1"/>
    <x v="3462"/>
    <m/>
    <n v="-6.62"/>
    <m/>
    <n v="2181.12"/>
    <x v="0"/>
    <s v="Único"/>
  </r>
  <r>
    <x v="0"/>
    <d v="2023-05-07T00:00:00"/>
    <x v="653"/>
    <d v="2023-05-07T00:00:00"/>
    <x v="903"/>
    <x v="12"/>
    <x v="2786"/>
    <m/>
    <n v="1254.76"/>
    <m/>
    <n v="2187.7399999999998"/>
    <x v="1"/>
    <s v="Único"/>
  </r>
  <r>
    <x v="0"/>
    <d v="2023-05-07T00:00:00"/>
    <x v="653"/>
    <d v="2023-05-07T00:00:00"/>
    <x v="903"/>
    <x v="3"/>
    <x v="3463"/>
    <m/>
    <n v="-1.89"/>
    <m/>
    <n v="2179.23"/>
    <x v="0"/>
    <s v="Único"/>
  </r>
  <r>
    <x v="1"/>
    <d v="2023-03-07T00:00:00"/>
    <x v="654"/>
    <d v="2023-03-07T00:00:00"/>
    <x v="904"/>
    <x v="11"/>
    <x v="3464"/>
    <m/>
    <n v="-900"/>
    <m/>
    <n v="395.05"/>
    <x v="0"/>
    <s v="Único"/>
  </r>
  <r>
    <x v="0"/>
    <d v="2023-03-07T00:00:00"/>
    <x v="654"/>
    <d v="2023-01-07T00:00:00"/>
    <x v="905"/>
    <x v="2"/>
    <x v="3465"/>
    <m/>
    <n v="-3"/>
    <m/>
    <n v="932.98"/>
    <x v="0"/>
    <s v="Único"/>
  </r>
  <r>
    <x v="1"/>
    <d v="2023-06-29T00:00:00"/>
    <x v="655"/>
    <d v="2023-06-29T00:00:00"/>
    <x v="906"/>
    <x v="9"/>
    <x v="3466"/>
    <m/>
    <n v="-2.99"/>
    <m/>
    <n v="1295.05"/>
    <x v="0"/>
    <s v="Único"/>
  </r>
  <r>
    <x v="0"/>
    <d v="2023-06-28T00:00:00"/>
    <x v="656"/>
    <d v="2023-06-28T00:00:00"/>
    <x v="907"/>
    <x v="1"/>
    <x v="3467"/>
    <m/>
    <n v="-6.4"/>
    <m/>
    <n v="935.98"/>
    <x v="0"/>
    <s v="Único"/>
  </r>
  <r>
    <x v="1"/>
    <d v="2023-06-28T00:00:00"/>
    <x v="656"/>
    <d v="2023-06-28T00:00:00"/>
    <x v="907"/>
    <x v="19"/>
    <x v="3468"/>
    <m/>
    <n v="1300"/>
    <m/>
    <n v="1305"/>
    <x v="1"/>
    <s v="Único"/>
  </r>
  <r>
    <x v="1"/>
    <d v="2023-06-28T00:00:00"/>
    <x v="656"/>
    <d v="2023-06-28T00:00:00"/>
    <x v="907"/>
    <x v="3"/>
    <x v="3469"/>
    <m/>
    <n v="-6.96"/>
    <m/>
    <n v="1298.04"/>
    <x v="0"/>
    <s v="Único"/>
  </r>
  <r>
    <x v="1"/>
    <d v="2023-06-27T00:00:00"/>
    <x v="657"/>
    <d v="2023-06-27T00:00:00"/>
    <x v="908"/>
    <x v="19"/>
    <x v="3470"/>
    <m/>
    <n v="5"/>
    <m/>
    <n v="5"/>
    <x v="1"/>
    <s v="Único"/>
  </r>
  <r>
    <x v="0"/>
    <d v="2023-06-27T00:00:00"/>
    <x v="657"/>
    <d v="2023-06-27T00:00:00"/>
    <x v="908"/>
    <x v="19"/>
    <x v="3471"/>
    <m/>
    <n v="-5"/>
    <m/>
    <n v="942.38"/>
    <x v="0"/>
    <s v="Único"/>
  </r>
  <r>
    <x v="0"/>
    <d v="2023-06-26T00:00:00"/>
    <x v="658"/>
    <d v="2023-06-26T00:00:00"/>
    <x v="909"/>
    <x v="18"/>
    <x v="3472"/>
    <m/>
    <n v="-3.4"/>
    <m/>
    <n v="947.38"/>
    <x v="0"/>
    <s v="Único"/>
  </r>
  <r>
    <x v="0"/>
    <d v="2023-06-26T00:00:00"/>
    <x v="658"/>
    <d v="2023-06-24T00:00:00"/>
    <x v="910"/>
    <x v="16"/>
    <x v="3473"/>
    <m/>
    <n v="-4.5"/>
    <m/>
    <n v="950.78"/>
    <x v="0"/>
    <s v="Único"/>
  </r>
  <r>
    <x v="0"/>
    <d v="2023-06-21T00:00:00"/>
    <x v="659"/>
    <d v="2023-06-21T00:00:00"/>
    <x v="911"/>
    <x v="18"/>
    <x v="3474"/>
    <m/>
    <n v="-1.25"/>
    <m/>
    <n v="955.28"/>
    <x v="0"/>
    <s v="Único"/>
  </r>
  <r>
    <x v="0"/>
    <d v="2023-06-19T00:00:00"/>
    <x v="660"/>
    <d v="2023-06-19T00:00:00"/>
    <x v="912"/>
    <x v="1"/>
    <x v="3475"/>
    <m/>
    <n v="-2.4"/>
    <m/>
    <n v="2216.5300000000002"/>
    <x v="0"/>
    <s v="Único"/>
  </r>
  <r>
    <x v="0"/>
    <d v="2023-06-19T00:00:00"/>
    <x v="660"/>
    <d v="2023-06-19T00:00:00"/>
    <x v="912"/>
    <x v="11"/>
    <x v="3476"/>
    <m/>
    <n v="-1260"/>
    <m/>
    <n v="956.53"/>
    <x v="0"/>
    <s v="Único"/>
  </r>
  <r>
    <x v="0"/>
    <d v="2023-06-15T00:00:00"/>
    <x v="661"/>
    <d v="2023-06-15T00:00:00"/>
    <x v="913"/>
    <x v="18"/>
    <x v="3477"/>
    <m/>
    <n v="-5.3"/>
    <m/>
    <n v="2218.9299999999998"/>
    <x v="0"/>
    <s v="Único"/>
  </r>
  <r>
    <x v="0"/>
    <d v="2023-06-14T00:00:00"/>
    <x v="662"/>
    <d v="2023-06-14T00:00:00"/>
    <x v="914"/>
    <x v="1"/>
    <x v="3478"/>
    <m/>
    <n v="-5.77"/>
    <m/>
    <n v="2994.23"/>
    <x v="0"/>
    <s v="Único"/>
  </r>
  <r>
    <x v="0"/>
    <d v="2023-06-14T00:00:00"/>
    <x v="662"/>
    <d v="2023-06-14T00:00:00"/>
    <x v="914"/>
    <x v="27"/>
    <x v="3479"/>
    <m/>
    <n v="-250"/>
    <m/>
    <n v="2244.23"/>
    <x v="0"/>
    <s v="Único"/>
  </r>
  <r>
    <x v="0"/>
    <d v="2023-06-14T00:00:00"/>
    <x v="662"/>
    <d v="2023-06-14T00:00:00"/>
    <x v="914"/>
    <x v="27"/>
    <x v="3480"/>
    <m/>
    <n v="-500"/>
    <m/>
    <n v="2494.23"/>
    <x v="0"/>
    <s v="Único"/>
  </r>
  <r>
    <x v="0"/>
    <d v="2023-06-14T00:00:00"/>
    <x v="662"/>
    <d v="2023-06-14T00:00:00"/>
    <x v="914"/>
    <x v="0"/>
    <x v="3479"/>
    <m/>
    <n v="-20"/>
    <m/>
    <n v="2224.23"/>
    <x v="0"/>
    <s v="Único"/>
  </r>
  <r>
    <x v="0"/>
    <d v="2023-06-13T00:00:00"/>
    <x v="662"/>
    <d v="2023-06-13T00:00:00"/>
    <x v="915"/>
    <x v="19"/>
    <x v="3481"/>
    <m/>
    <n v="3000"/>
    <m/>
    <n v="3000"/>
    <x v="1"/>
    <s v="Únic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D2E0A-DFE2-4A14-A21F-650AF0878B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G156:AI4492" firstHeaderRow="0" firstDataRow="1" firstDataCol="1"/>
  <pivotFields count="16">
    <pivotField showAll="0"/>
    <pivotField showAll="0"/>
    <pivotField numFmtId="14" showAll="0"/>
    <pivotField showAll="0"/>
    <pivotField axis="axisRow"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showAll="0"/>
    <pivotField axis="axisRow" showAll="0" measureFilter="1">
      <items count="3485">
        <item x="2982"/>
        <item x="2622"/>
        <item x="2270"/>
        <item x="1843"/>
        <item x="3477"/>
        <item x="3472"/>
        <item x="3354"/>
        <item x="3256"/>
        <item x="1853"/>
        <item x="2859"/>
        <item x="3096"/>
        <item x="3415"/>
        <item x="1678"/>
        <item x="1929"/>
        <item x="2704"/>
        <item x="2209"/>
        <item x="2192"/>
        <item x="2187"/>
        <item x="2134"/>
        <item x="2109"/>
        <item x="1886"/>
        <item x="1865"/>
        <item x="1837"/>
        <item x="1746"/>
        <item x="2383"/>
        <item x="2242"/>
        <item x="2127"/>
        <item x="1961"/>
        <item x="2775"/>
        <item x="2755"/>
        <item x="2654"/>
        <item x="2504"/>
        <item x="2386"/>
        <item x="2369"/>
        <item x="2310"/>
        <item x="2057"/>
        <item x="1722"/>
        <item x="1669"/>
        <item x="2713"/>
        <item x="2040"/>
        <item x="2900"/>
        <item x="2824"/>
        <item x="1884"/>
        <item x="3216"/>
        <item x="2603"/>
        <item x="2971"/>
        <item x="2944"/>
        <item x="2020"/>
        <item x="1672"/>
        <item x="3320"/>
        <item x="3463"/>
        <item x="3457"/>
        <item x="3454"/>
        <item x="3426"/>
        <item x="3241"/>
        <item x="3227"/>
        <item x="3188"/>
        <item x="3178"/>
        <item x="3169"/>
        <item x="3160"/>
        <item x="3156"/>
        <item x="3142"/>
        <item x="3043"/>
        <item x="3022"/>
        <item x="2932"/>
        <item x="2918"/>
        <item x="2915"/>
        <item x="2896"/>
        <item x="2893"/>
        <item x="2850"/>
        <item x="2747"/>
        <item x="2626"/>
        <item x="2599"/>
        <item x="2562"/>
        <item x="2560"/>
        <item x="2524"/>
        <item x="2517"/>
        <item x="2482"/>
        <item x="2360"/>
        <item x="2341"/>
        <item x="2275"/>
        <item x="2260"/>
        <item x="2248"/>
        <item x="2226"/>
        <item x="2093"/>
        <item x="2019"/>
        <item x="1997"/>
        <item x="1979"/>
        <item x="1950"/>
        <item x="1736"/>
        <item x="1690"/>
        <item x="1673"/>
        <item x="1640"/>
        <item x="3469"/>
        <item x="3429"/>
        <item x="3391"/>
        <item x="3390"/>
        <item x="3373"/>
        <item x="3369"/>
        <item x="3362"/>
        <item x="3339"/>
        <item x="3324"/>
        <item x="3305"/>
        <item x="3268"/>
        <item x="3232"/>
        <item x="3214"/>
        <item x="3206"/>
        <item x="3192"/>
        <item x="3172"/>
        <item x="3170"/>
        <item x="3161"/>
        <item x="3146"/>
        <item x="3117"/>
        <item x="3097"/>
        <item x="3089"/>
        <item x="3071"/>
        <item x="3044"/>
        <item x="3027"/>
        <item x="3023"/>
        <item x="3024"/>
        <item x="3010"/>
        <item x="3001"/>
        <item x="2997"/>
        <item x="2972"/>
        <item x="2945"/>
        <item x="2933"/>
        <item x="2916"/>
        <item x="2911"/>
        <item x="2897"/>
        <item x="2879"/>
        <item x="2851"/>
        <item x="2846"/>
        <item x="2822"/>
        <item x="2795"/>
        <item x="2771"/>
        <item x="2752"/>
        <item x="2729"/>
        <item x="2722"/>
        <item x="2650"/>
        <item x="2627"/>
        <item x="2600"/>
        <item x="2543"/>
        <item x="2513"/>
        <item x="2507"/>
        <item x="2483"/>
        <item x="2478"/>
        <item x="2438"/>
        <item x="2417"/>
        <item x="2414"/>
        <item x="2412"/>
        <item x="2401"/>
        <item x="2397"/>
        <item x="2378"/>
        <item x="2344"/>
        <item x="2317"/>
        <item x="2297"/>
        <item x="2284"/>
        <item x="2263"/>
        <item x="2232"/>
        <item x="2210"/>
        <item x="2195"/>
        <item x="2155"/>
        <item x="2150"/>
        <item x="2147"/>
        <item x="2128"/>
        <item x="2125"/>
        <item x="2114"/>
        <item x="2105"/>
        <item x="2102"/>
        <item x="2073"/>
        <item x="2068"/>
        <item x="2052"/>
        <item x="2018"/>
        <item x="1983"/>
        <item x="1976"/>
        <item x="1966"/>
        <item x="1926"/>
        <item x="1913"/>
        <item x="1896"/>
        <item x="1875"/>
        <item x="1859"/>
        <item x="1831"/>
        <item x="1827"/>
        <item x="1815"/>
        <item x="1811"/>
        <item x="1799"/>
        <item x="1795"/>
        <item x="1766"/>
        <item x="1742"/>
        <item x="1735"/>
        <item x="1729"/>
        <item x="1697"/>
        <item x="1637"/>
        <item x="1633"/>
        <item x="3275"/>
        <item x="3274"/>
        <item x="3209"/>
        <item x="3208"/>
        <item x="3179"/>
        <item x="3088"/>
        <item x="3007"/>
        <item x="2977"/>
        <item x="2948"/>
        <item x="2930"/>
        <item x="2875"/>
        <item x="2753"/>
        <item x="2700"/>
        <item x="2649"/>
        <item x="2628"/>
        <item x="2540"/>
        <item x="2523"/>
        <item x="2514"/>
        <item x="2441"/>
        <item x="2413"/>
        <item x="2374"/>
        <item x="2336"/>
        <item x="2325"/>
        <item x="2318"/>
        <item x="2296"/>
        <item x="2199"/>
        <item x="2184"/>
        <item x="2103"/>
        <item x="2054"/>
        <item x="2049"/>
        <item x="1931"/>
        <item x="1918"/>
        <item x="1898"/>
        <item x="1801"/>
        <item x="1754"/>
        <item x="1734"/>
        <item x="1727"/>
        <item x="1721"/>
        <item x="1694"/>
        <item x="1660"/>
        <item x="1627"/>
        <item x="2594"/>
        <item x="2974"/>
        <item x="1880"/>
        <item x="2672"/>
        <item x="2955"/>
        <item x="2312"/>
        <item x="3037"/>
        <item x="2706"/>
        <item x="2371"/>
        <item x="3236"/>
        <item x="2469"/>
        <item x="2463"/>
        <item x="3288"/>
        <item x="3264"/>
        <item x="3198"/>
        <item x="3078"/>
        <item x="3060"/>
        <item x="2927"/>
        <item x="2873"/>
        <item x="2862"/>
        <item x="2777"/>
        <item x="2742"/>
        <item x="2739"/>
        <item x="2734"/>
        <item x="2621"/>
        <item x="2473"/>
        <item x="2464"/>
        <item x="2440"/>
        <item x="2435"/>
        <item x="2427"/>
        <item x="2012"/>
        <item x="2587"/>
        <item x="2497"/>
        <item x="3237"/>
        <item x="3223"/>
        <item x="3201"/>
        <item x="3047"/>
        <item x="3028"/>
        <item x="2966"/>
        <item x="2962"/>
        <item x="2947"/>
        <item x="2941"/>
        <item x="2926"/>
        <item x="2868"/>
        <item x="2856"/>
        <item x="2830"/>
        <item x="2809"/>
        <item x="2782"/>
        <item x="2767"/>
        <item x="2761"/>
        <item x="2758"/>
        <item x="2743"/>
        <item x="2659"/>
        <item x="2643"/>
        <item x="2640"/>
        <item x="2551"/>
        <item x="2549"/>
        <item x="2534"/>
        <item x="2526"/>
        <item x="2501"/>
        <item x="2430"/>
        <item x="2425"/>
        <item x="2705"/>
        <item x="2907"/>
        <item x="1692"/>
        <item x="3005"/>
        <item x="2714"/>
        <item x="2509"/>
        <item x="2171"/>
        <item x="2954"/>
        <item x="3286"/>
        <item x="2452"/>
        <item x="3082"/>
        <item x="2124"/>
        <item x="2007"/>
        <item x="2009"/>
        <item x="1987"/>
        <item x="3285"/>
        <item x="2176"/>
        <item x="3204"/>
        <item x="2373"/>
        <item x="3297"/>
        <item x="1964"/>
        <item x="3189"/>
        <item x="1645"/>
        <item x="2185"/>
        <item x="1874"/>
        <item x="2005"/>
        <item x="3327"/>
        <item x="3249"/>
        <item x="3175"/>
        <item x="3173"/>
        <item x="2768"/>
        <item x="2759"/>
        <item x="2744"/>
        <item x="2696"/>
        <item x="2660"/>
        <item x="2529"/>
        <item x="2434"/>
        <item x="1986"/>
        <item x="1962"/>
        <item x="2142"/>
        <item x="2006"/>
        <item x="2749"/>
        <item x="2359"/>
        <item x="2637"/>
        <item x="2081"/>
        <item x="2037"/>
        <item x="1992"/>
        <item x="1954"/>
        <item x="3260"/>
        <item x="2388"/>
        <item x="2384"/>
        <item x="1732"/>
        <item x="2172"/>
        <item x="3008"/>
        <item x="1712"/>
        <item x="2844"/>
        <item x="2702"/>
        <item x="2605"/>
        <item x="1900"/>
        <item x="2169"/>
        <item x="1889"/>
        <item x="2593"/>
        <item x="2013"/>
        <item x="3296"/>
        <item x="2819"/>
        <item x="1968"/>
        <item x="2390"/>
        <item x="3405"/>
        <item x="1699"/>
        <item x="1643"/>
        <item x="1989"/>
        <item x="2949"/>
        <item x="3017"/>
        <item x="2300"/>
        <item x="2246"/>
        <item x="2717"/>
        <item x="3414"/>
        <item x="2769"/>
        <item x="1977"/>
        <item x="1914"/>
        <item x="3277"/>
        <item x="2721"/>
        <item x="2712"/>
        <item x="3006"/>
        <item x="3388"/>
        <item x="1905"/>
        <item x="1957"/>
        <item x="3031"/>
        <item x="2377"/>
        <item x="2355"/>
        <item x="1706"/>
        <item x="2353"/>
        <item x="3417"/>
        <item x="2241"/>
        <item x="3344"/>
        <item x="2871"/>
        <item x="2539"/>
        <item x="1956"/>
        <item x="3032"/>
        <item x="2163"/>
        <item x="3387"/>
        <item x="2645"/>
        <item x="2968"/>
        <item x="2122"/>
        <item x="2136"/>
        <item x="2316"/>
        <item x="2311"/>
        <item x="2292"/>
        <item x="2061"/>
        <item x="2059"/>
        <item x="1820"/>
        <item x="3040"/>
        <item x="2011"/>
        <item x="2920"/>
        <item x="2931"/>
        <item x="2698"/>
        <item x="2208"/>
        <item x="2375"/>
        <item x="2016"/>
        <item x="3101"/>
        <item x="2613"/>
        <item x="2617"/>
        <item x="2182"/>
        <item x="2380"/>
        <item x="2004"/>
        <item x="2034"/>
        <item x="1658"/>
        <item x="2677"/>
        <item x="3050"/>
        <item x="1760"/>
        <item x="2202"/>
        <item x="2067"/>
        <item x="1872"/>
        <item x="3383"/>
        <item x="3322"/>
        <item x="2718"/>
        <item x="3287"/>
        <item x="1710"/>
        <item x="2162"/>
        <item x="2367"/>
        <item x="2183"/>
        <item x="2639"/>
        <item x="2538"/>
        <item x="2964"/>
        <item x="2470"/>
        <item x="1691"/>
        <item x="3427"/>
        <item x="2294"/>
        <item x="1972"/>
        <item x="2131"/>
        <item x="2745"/>
        <item x="3102"/>
        <item x="2682"/>
        <item x="1824"/>
        <item x="2274"/>
        <item x="3397"/>
        <item x="1861"/>
        <item x="3413"/>
        <item x="2288"/>
        <item x="3055"/>
        <item x="3282"/>
        <item x="3054"/>
        <item x="3051"/>
        <item x="3035"/>
        <item x="2922"/>
        <item x="2516"/>
        <item x="2466"/>
        <item x="2361"/>
        <item x="2252"/>
        <item x="2078"/>
        <item x="2065"/>
        <item x="1869"/>
        <item x="2762"/>
        <item x="2143"/>
        <item x="1981"/>
        <item x="1975"/>
        <item x="1982"/>
        <item x="2170"/>
        <item x="3081"/>
        <item x="1715"/>
        <item x="1848"/>
        <item x="1847"/>
        <item x="2967"/>
        <item x="2624"/>
        <item x="2153"/>
        <item x="3370"/>
        <item x="2100"/>
        <item x="1785"/>
        <item x="2764"/>
        <item x="2058"/>
        <item x="1794"/>
        <item x="2564"/>
        <item x="1885"/>
        <item x="2670"/>
        <item x="3337"/>
        <item x="2024"/>
        <item x="2231"/>
        <item x="2229"/>
        <item x="2568"/>
        <item x="2746"/>
        <item x="2381"/>
        <item x="1731"/>
        <item x="1897"/>
        <item x="3231"/>
        <item x="3283"/>
        <item x="3281"/>
        <item x="3263"/>
        <item x="3257"/>
        <item x="3252"/>
        <item x="3226"/>
        <item x="3092"/>
        <item x="2891"/>
        <item x="2884"/>
        <item x="2861"/>
        <item x="2776"/>
        <item x="2740"/>
        <item x="2736"/>
        <item x="2426"/>
        <item x="2395"/>
        <item x="2264"/>
        <item x="3326"/>
        <item x="3310"/>
        <item x="3308"/>
        <item x="2863"/>
        <item x="2864"/>
        <item x="3289"/>
        <item x="3041"/>
        <item x="3151"/>
        <item x="3143"/>
        <item x="3235"/>
        <item x="2928"/>
        <item x="3065"/>
        <item x="2563"/>
        <item x="3239"/>
        <item x="2820"/>
        <item x="2959"/>
        <item x="3243"/>
        <item x="2631"/>
        <item x="3295"/>
        <item x="2160"/>
        <item x="2393"/>
        <item x="3424"/>
        <item x="3420"/>
        <item x="3393"/>
        <item x="3182"/>
        <item x="3145"/>
        <item x="3127"/>
        <item x="2965"/>
        <item x="2596"/>
        <item x="2244"/>
        <item x="1980"/>
        <item x="1935"/>
        <item x="1916"/>
        <item x="1737"/>
        <item x="3401"/>
        <item x="3210"/>
        <item x="2479"/>
        <item x="1758"/>
        <item x="3313"/>
        <item x="2194"/>
        <item x="2321"/>
        <item x="2250"/>
        <item x="2766"/>
        <item x="2715"/>
        <item x="2836"/>
        <item x="2033"/>
        <item x="3357"/>
        <item x="2480"/>
        <item x="2017"/>
        <item x="3422"/>
        <item x="3352"/>
        <item x="3240"/>
        <item x="3136"/>
        <item x="2978"/>
        <item x="2804"/>
        <item x="2791"/>
        <item x="2681"/>
        <item x="2508"/>
        <item x="2352"/>
        <item x="2121"/>
        <item x="1778"/>
        <item x="1674"/>
        <item x="1657"/>
        <item x="3423"/>
        <item x="3137"/>
        <item x="2506"/>
        <item x="2476"/>
        <item x="1965"/>
        <item x="1762"/>
        <item x="2793"/>
        <item x="2679"/>
        <item x="2633"/>
        <item x="2351"/>
        <item x="3382"/>
        <item x="2154"/>
        <item x="3094"/>
        <item x="2156"/>
        <item x="3099"/>
        <item x="2969"/>
        <item x="2821"/>
        <item x="2625"/>
        <item x="2071"/>
        <item x="2023"/>
        <item x="2027"/>
        <item x="1856"/>
        <item x="2537"/>
        <item x="2158"/>
        <item x="1707"/>
        <item x="2487"/>
        <item x="2410"/>
        <item x="2474"/>
        <item x="2899"/>
        <item x="3462"/>
        <item x="3460"/>
        <item x="3359"/>
        <item x="2329"/>
        <item x="2212"/>
        <item x="3366"/>
        <item x="2848"/>
        <item x="3212"/>
        <item x="3144"/>
        <item x="3108"/>
        <item x="2917"/>
        <item x="2823"/>
        <item x="2399"/>
        <item x="2070"/>
        <item x="2561"/>
        <item x="3368"/>
        <item x="2881"/>
        <item x="3278"/>
        <item x="2629"/>
        <item x="3403"/>
        <item x="2454"/>
        <item x="2583"/>
        <item x="2674"/>
        <item x="2580"/>
        <item x="1632"/>
        <item x="1630"/>
        <item x="2179"/>
        <item x="2167"/>
        <item x="3353"/>
        <item x="2261"/>
        <item x="2710"/>
        <item x="1775"/>
        <item x="3316"/>
        <item x="3270"/>
        <item x="1664"/>
        <item x="3107"/>
        <item x="1790"/>
        <item x="1650"/>
        <item x="1641"/>
        <item x="1808"/>
        <item x="1709"/>
        <item x="2940"/>
        <item x="2832"/>
        <item x="2783"/>
        <item x="2396"/>
        <item x="1951"/>
        <item x="1930"/>
        <item x="2084"/>
        <item x="1822"/>
        <item x="2950"/>
        <item x="2510"/>
        <item x="2839"/>
        <item x="3338"/>
        <item x="3135"/>
        <item x="2792"/>
        <item x="1924"/>
        <item x="2906"/>
        <item x="3015"/>
        <item x="2905"/>
        <item x="2886"/>
        <item x="2826"/>
        <item x="2725"/>
        <item x="2607"/>
        <item x="2405"/>
        <item x="2279"/>
        <item x="2146"/>
        <item x="2082"/>
        <item x="1854"/>
        <item x="1842"/>
        <item x="2145"/>
        <item x="1774"/>
        <item x="1753"/>
        <item x="1747"/>
        <item x="1705"/>
        <item x="1685"/>
        <item x="1668"/>
        <item x="1683"/>
        <item x="1952"/>
        <item x="2322"/>
        <item x="2228"/>
        <item x="2724"/>
        <item x="2614"/>
        <item x="2608"/>
        <item x="2591"/>
        <item x="2552"/>
        <item x="2521"/>
        <item x="3195"/>
        <item x="2800"/>
        <item x="2630"/>
        <item x="1759"/>
        <item x="2025"/>
        <item x="2748"/>
        <item x="1807"/>
        <item x="3467"/>
        <item x="3400"/>
        <item x="2554"/>
        <item x="2493"/>
        <item x="2488"/>
        <item x="2444"/>
        <item x="2287"/>
        <item x="2276"/>
        <item x="2249"/>
        <item x="2219"/>
        <item x="2190"/>
        <item x="2152"/>
        <item x="2141"/>
        <item x="1993"/>
        <item x="1985"/>
        <item x="1917"/>
        <item x="1907"/>
        <item x="1892"/>
        <item x="1876"/>
        <item x="1871"/>
        <item x="1866"/>
        <item x="1819"/>
        <item x="1804"/>
        <item x="1777"/>
        <item x="1773"/>
        <item x="1769"/>
        <item x="1703"/>
        <item x="1680"/>
        <item x="2555"/>
        <item x="2140"/>
        <item x="3196"/>
        <item x="2801"/>
        <item x="2638"/>
        <item x="2545"/>
        <item x="2372"/>
        <item x="2144"/>
        <item x="2083"/>
        <item x="1909"/>
        <item x="1840"/>
        <item x="1744"/>
        <item x="1739"/>
        <item x="3279"/>
        <item x="3267"/>
        <item x="2558"/>
        <item x="3057"/>
        <item x="3046"/>
        <item x="2779"/>
        <item x="3343"/>
        <item x="3140"/>
        <item x="3456"/>
        <item x="3254"/>
        <item x="2348"/>
        <item x="2234"/>
        <item x="3018"/>
        <item x="2703"/>
        <item x="1936"/>
        <item x="2892"/>
        <item x="2835"/>
        <item x="2785"/>
        <item x="3186"/>
        <item x="1810"/>
        <item x="2137"/>
        <item x="2623"/>
        <item x="2218"/>
        <item x="2206"/>
        <item x="1711"/>
        <item x="2291"/>
        <item x="2423"/>
        <item x="2324"/>
        <item x="2999"/>
        <item x="2956"/>
        <item x="3416"/>
        <item x="3276"/>
        <item x="2919"/>
        <item x="2838"/>
        <item x="2598"/>
        <item x="2582"/>
        <item x="2553"/>
        <item x="2542"/>
        <item x="2492"/>
        <item x="2306"/>
        <item x="2113"/>
        <item x="2089"/>
        <item x="2055"/>
        <item x="1963"/>
        <item x="1949"/>
        <item x="1891"/>
        <item x="1741"/>
        <item x="1701"/>
        <item x="1663"/>
        <item x="3166"/>
        <item x="3105"/>
        <item x="3042"/>
        <item x="2876"/>
        <item x="2841"/>
        <item x="2757"/>
        <item x="2647"/>
        <item x="2500"/>
        <item x="2400"/>
        <item x="1919"/>
        <item x="1893"/>
        <item x="1805"/>
        <item x="1764"/>
        <item x="1755"/>
        <item x="1631"/>
        <item x="2708"/>
        <item x="2716"/>
        <item x="3141"/>
        <item x="3461"/>
        <item x="3458"/>
        <item x="3455"/>
        <item x="3451"/>
        <item x="3418"/>
        <item x="3360"/>
        <item x="3358"/>
        <item x="3292"/>
        <item x="3284"/>
        <item x="3258"/>
        <item x="3247"/>
        <item x="3061"/>
        <item x="2975"/>
        <item x="2921"/>
        <item x="2869"/>
        <item x="2852"/>
        <item x="2737"/>
        <item x="2655"/>
        <item x="2653"/>
        <item x="2601"/>
        <item x="2550"/>
        <item x="2518"/>
        <item x="2511"/>
        <item x="2273"/>
        <item x="2198"/>
        <item x="2045"/>
        <item x="2022"/>
        <item x="2000"/>
        <item x="1984"/>
        <item x="1970"/>
        <item x="1922"/>
        <item x="1814"/>
        <item x="3430"/>
        <item x="3402"/>
        <item x="3392"/>
        <item x="3376"/>
        <item x="3363"/>
        <item x="3348"/>
        <item x="3323"/>
        <item x="3301"/>
        <item x="3266"/>
        <item x="3234"/>
        <item x="3215"/>
        <item x="3211"/>
        <item x="3202"/>
        <item x="3180"/>
        <item x="3174"/>
        <item x="3147"/>
        <item x="3121"/>
        <item x="3093"/>
        <item x="3049"/>
        <item x="3036"/>
        <item x="3033"/>
        <item x="3029"/>
        <item x="3026"/>
        <item x="3014"/>
        <item x="3003"/>
        <item x="2998"/>
        <item x="2989"/>
        <item x="2984"/>
        <item x="2976"/>
        <item x="2953"/>
        <item x="2939"/>
        <item x="2934"/>
        <item x="2912"/>
        <item x="2901"/>
        <item x="2885"/>
        <item x="2880"/>
        <item x="2831"/>
        <item x="2817"/>
        <item x="2796"/>
        <item x="2754"/>
        <item x="2731"/>
        <item x="2723"/>
        <item x="2652"/>
        <item x="2634"/>
        <item x="2602"/>
        <item x="2567"/>
        <item x="2515"/>
        <item x="2491"/>
        <item x="2484"/>
        <item x="2458"/>
        <item x="2449"/>
        <item x="2433"/>
        <item x="2421"/>
        <item x="2403"/>
        <item x="2398"/>
        <item x="2385"/>
        <item x="2379"/>
        <item x="2358"/>
        <item x="2357"/>
        <item x="2320"/>
        <item x="2299"/>
        <item x="2271"/>
        <item x="2233"/>
        <item x="2211"/>
        <item x="2159"/>
        <item x="2149"/>
        <item x="2129"/>
        <item x="2119"/>
        <item x="2112"/>
        <item x="2074"/>
        <item x="2056"/>
        <item x="2053"/>
        <item x="2050"/>
        <item x="2021"/>
        <item x="1978"/>
        <item x="1960"/>
        <item x="1947"/>
        <item x="1928"/>
        <item x="1923"/>
        <item x="1908"/>
        <item x="1883"/>
        <item x="1860"/>
        <item x="1832"/>
        <item x="1812"/>
        <item x="1806"/>
        <item x="1800"/>
        <item x="1796"/>
        <item x="1770"/>
        <item x="1761"/>
        <item x="1749"/>
        <item x="1743"/>
        <item x="1730"/>
        <item x="1700"/>
        <item x="1662"/>
        <item x="1639"/>
        <item x="1634"/>
        <item x="1629"/>
        <item x="3317"/>
        <item x="3154"/>
        <item x="3095"/>
        <item x="2981"/>
        <item x="2756"/>
        <item x="2680"/>
        <item x="2648"/>
        <item x="2544"/>
        <item x="2519"/>
        <item x="2305"/>
        <item x="2301"/>
        <item x="2189"/>
        <item x="2051"/>
        <item x="1915"/>
        <item x="1823"/>
        <item x="3384"/>
        <item x="3009"/>
        <item x="2694"/>
        <item x="1793"/>
        <item x="2207"/>
        <item x="3207"/>
        <item x="2961"/>
        <item x="2293"/>
        <item x="3116"/>
        <item x="2099"/>
        <item x="1654"/>
        <item x="2789"/>
        <item x="2424"/>
        <item x="2420"/>
        <item x="3002"/>
        <item x="2858"/>
        <item x="2166"/>
        <item x="2963"/>
        <item x="2727"/>
        <item x="2870"/>
        <item x="1661"/>
        <item x="2951"/>
        <item x="2678"/>
        <item x="2168"/>
        <item x="1763"/>
        <item x="1990"/>
        <item x="2750"/>
        <item x="3090"/>
        <item x="2178"/>
        <item x="3238"/>
        <item x="3225"/>
        <item x="3197"/>
        <item x="3052"/>
        <item x="3053"/>
        <item x="2165"/>
        <item x="2887"/>
        <item x="3167"/>
        <item x="2030"/>
        <item x="3139"/>
        <item x="2946"/>
        <item x="2346"/>
        <item x="1867"/>
        <item x="2265"/>
        <item x="2213"/>
        <item x="2204"/>
        <item x="1894"/>
        <item x="1878"/>
        <item x="3293"/>
        <item x="3019"/>
        <item x="3021"/>
        <item x="2726"/>
        <item x="2872"/>
        <item x="2243"/>
        <item x="1647"/>
        <item x="2286"/>
        <item x="2075"/>
        <item x="1852"/>
        <item x="1841"/>
        <item x="2392"/>
        <item x="2290"/>
        <item x="2609"/>
        <item x="2808"/>
        <item x="2695"/>
        <item x="2683"/>
        <item x="2665"/>
        <item x="2658"/>
        <item x="2642"/>
        <item x="2952"/>
        <item x="2570"/>
        <item x="2108"/>
        <item x="2069"/>
        <item x="1971"/>
        <item x="1934"/>
        <item x="1818"/>
        <item x="1803"/>
        <item x="3329"/>
        <item x="3304"/>
        <item x="3213"/>
        <item x="3098"/>
        <item x="2829"/>
        <item x="2612"/>
        <item x="2604"/>
        <item x="2437"/>
        <item x="2313"/>
        <item x="2298"/>
        <item x="2072"/>
        <item x="1912"/>
        <item x="1895"/>
        <item x="1751"/>
        <item x="1688"/>
        <item x="3330"/>
        <item x="3058"/>
        <item x="3045"/>
        <item x="2983"/>
        <item x="2728"/>
        <item x="2520"/>
        <item x="1910"/>
        <item x="3080"/>
        <item x="2646"/>
        <item x="1659"/>
        <item x="3365"/>
        <item x="3123"/>
        <item x="3066"/>
        <item x="2957"/>
        <item x="3190"/>
        <item x="2751"/>
        <item x="1686"/>
        <item x="3183"/>
        <item x="3106"/>
        <item x="1995"/>
        <item x="1771"/>
        <item x="3290"/>
        <item x="3311"/>
        <item x="2929"/>
        <item x="2641"/>
        <item x="2079"/>
        <item x="2461"/>
        <item x="2409"/>
        <item x="2044"/>
        <item x="1974"/>
        <item x="2197"/>
        <item x="2177"/>
        <item x="1846"/>
        <item x="3177"/>
        <item x="3361"/>
        <item x="3233"/>
        <item x="2610"/>
        <item x="2041"/>
        <item x="2814"/>
        <item x="2664"/>
        <item x="1887"/>
        <item x="1830"/>
        <item x="1825"/>
        <item x="2477"/>
        <item x="3385"/>
        <item x="1882"/>
        <item x="1644"/>
        <item x="3128"/>
        <item x="2878"/>
        <item x="2205"/>
        <item x="3125"/>
        <item x="2847"/>
        <item x="2486"/>
        <item x="2453"/>
        <item x="2223"/>
        <item x="2076"/>
        <item x="1988"/>
        <item x="3364"/>
        <item x="3004"/>
        <item x="2865"/>
        <item x="1969"/>
        <item x="3314"/>
        <item x="3303"/>
        <item x="3159"/>
        <item x="2985"/>
        <item x="2980"/>
        <item x="2935"/>
        <item x="2798"/>
        <item x="2790"/>
        <item x="2780"/>
        <item x="2763"/>
        <item x="2541"/>
        <item x="2428"/>
        <item x="2422"/>
        <item x="2406"/>
        <item x="2391"/>
        <item x="2285"/>
        <item x="2281"/>
        <item x="2085"/>
        <item x="2063"/>
        <item x="1911"/>
        <item x="1903"/>
        <item x="1833"/>
        <item x="1756"/>
        <item x="2366"/>
        <item x="2365"/>
        <item x="3300"/>
        <item x="2267"/>
        <item x="2196"/>
        <item x="1996"/>
        <item x="1973"/>
        <item x="1953"/>
        <item x="2080"/>
        <item x="1906"/>
        <item x="1652"/>
        <item x="1626"/>
        <item x="2994"/>
        <item x="3076"/>
        <item x="2845"/>
        <item x="3399"/>
        <item x="3269"/>
        <item x="3374"/>
        <item x="3181"/>
        <item x="1862"/>
        <item x="1772"/>
        <item x="3351"/>
        <item x="2503"/>
        <item x="2151"/>
        <item x="1845"/>
        <item x="1817"/>
        <item x="1677"/>
        <item x="1625"/>
        <item x="3312"/>
        <item x="2531"/>
        <item x="2468"/>
        <item x="2416"/>
        <item x="3109"/>
        <item x="2720"/>
        <item x="3013"/>
        <item x="1901"/>
        <item x="2227"/>
        <item x="3298"/>
        <item x="3126"/>
        <item x="3315"/>
        <item x="3372"/>
        <item x="2597"/>
        <item x="3273"/>
        <item x="2671"/>
        <item x="2098"/>
        <item x="2266"/>
        <item x="2818"/>
        <item x="1851"/>
        <item x="1789"/>
        <item x="3340"/>
        <item x="2943"/>
        <item x="2354"/>
        <item x="1733"/>
        <item x="2676"/>
        <item x="2247"/>
        <item x="1991"/>
        <item x="2815"/>
        <item x="1666"/>
        <item x="2635"/>
        <item x="1655"/>
        <item x="2958"/>
        <item x="2314"/>
        <item x="2569"/>
        <item x="1695"/>
        <item x="2857"/>
        <item x="2854"/>
        <item x="2802"/>
        <item x="2874"/>
        <item x="1834"/>
        <item x="1787"/>
        <item x="2711"/>
        <item x="1693"/>
        <item x="2675"/>
        <item x="3067"/>
        <item x="2029"/>
        <item x="2402"/>
        <item x="2315"/>
        <item x="1920"/>
        <item x="3272"/>
        <item x="2970"/>
        <item x="2595"/>
        <item x="2376"/>
        <item x="2269"/>
        <item x="1850"/>
        <item x="3100"/>
        <item x="1788"/>
        <item x="2475"/>
        <item x="2126"/>
        <item x="1646"/>
        <item x="2632"/>
        <item x="2326"/>
        <item x="1802"/>
        <item x="1870"/>
        <item x="1623"/>
        <item x="2038"/>
        <item x="2120"/>
        <item x="1676"/>
        <item x="1873"/>
        <item x="2387"/>
        <item x="3299"/>
        <item x="2490"/>
        <item x="3230"/>
        <item x="3222"/>
        <item x="3200"/>
        <item x="2547"/>
        <item x="2439"/>
        <item x="2302"/>
        <item x="3162"/>
        <item x="2651"/>
        <item x="2733"/>
        <item x="3063"/>
        <item x="3150"/>
        <item x="1670"/>
        <item x="2699"/>
        <item x="2535"/>
        <item x="2123"/>
        <item x="2046"/>
        <item x="1797"/>
        <item x="1689"/>
        <item x="2028"/>
        <item x="1821"/>
        <item x="3242"/>
        <item x="1738"/>
        <item x="2592"/>
        <item x="1921"/>
        <item x="1879"/>
        <item x="2924"/>
        <item x="3038"/>
        <item x="2890"/>
        <item x="2161"/>
        <item x="3407"/>
        <item x="2272"/>
        <item x="1642"/>
        <item x="3062"/>
        <item x="2035"/>
        <item x="3184"/>
        <item x="2010"/>
        <item x="2673"/>
        <item x="3253"/>
        <item x="3193"/>
        <item x="2797"/>
        <item x="2636"/>
        <item x="3345"/>
        <item x="3087"/>
        <item x="1899"/>
        <item x="2843"/>
        <item x="3465"/>
        <item x="3319"/>
        <item x="2883"/>
        <item x="2866"/>
        <item x="2047"/>
        <item x="2895"/>
        <item x="2701"/>
        <item x="1748"/>
        <item x="1684"/>
        <item x="3034"/>
        <item x="2938"/>
        <item x="2923"/>
        <item x="2888"/>
        <item x="2855"/>
        <item x="2827"/>
        <item x="2781"/>
        <item x="1998"/>
        <item x="1849"/>
        <item x="1702"/>
        <item x="2066"/>
        <item x="2042"/>
        <item x="2512"/>
        <item x="2505"/>
        <item x="2993"/>
        <item x="2666"/>
        <item x="2707"/>
        <item x="2489"/>
        <item x="3265"/>
        <item x="3262"/>
        <item x="2735"/>
        <item x="2415"/>
        <item x="3404"/>
        <item x="2840"/>
        <item x="3187"/>
        <item x="2877"/>
        <item x="1925"/>
        <item x="3425"/>
        <item x="2008"/>
        <item x="2088"/>
        <item x="1826"/>
        <item x="2842"/>
        <item x="2581"/>
        <item x="2106"/>
        <item x="3064"/>
        <item x="2191"/>
        <item x="3294"/>
        <item x="2026"/>
        <item x="2559"/>
        <item x="2404"/>
        <item x="1757"/>
        <item x="2719"/>
        <item x="3386"/>
        <item x="3122"/>
        <item x="3072"/>
        <item x="3165"/>
        <item x="3069"/>
        <item x="1844"/>
        <item x="1829"/>
        <item x="3367"/>
        <item x="3341"/>
        <item x="3452"/>
        <item x="2667"/>
        <item x="3248"/>
        <item x="2039"/>
        <item x="3302"/>
        <item x="1726"/>
        <item x="1881"/>
        <item x="1857"/>
        <item x="1994"/>
        <item x="1939"/>
        <item x="1728"/>
        <item x="3377"/>
        <item x="1704"/>
        <item x="2668"/>
        <item x="3342"/>
        <item x="2669"/>
        <item x="2853"/>
        <item x="3449"/>
        <item x="3163"/>
        <item x="2368"/>
        <item x="3471"/>
        <item x="3259"/>
        <item x="2240"/>
        <item x="2485"/>
        <item x="3389"/>
        <item x="3450"/>
        <item x="2914"/>
        <item x="3020"/>
        <item x="3459"/>
        <item x="3085"/>
        <item x="3000"/>
        <item x="3480"/>
        <item x="3479"/>
        <item x="3437"/>
        <item x="2442"/>
        <item x="3350"/>
        <item x="3134"/>
        <item x="1877"/>
        <item x="1513"/>
        <item x="2849"/>
        <item x="3447"/>
        <item x="3164"/>
        <item x="2363"/>
        <item x="3470"/>
        <item x="3255"/>
        <item x="2236"/>
        <item x="2481"/>
        <item x="1967"/>
        <item x="2174"/>
        <item x="2135"/>
        <item x="3244"/>
        <item x="2811"/>
        <item x="2259"/>
        <item x="2104"/>
        <item x="1494"/>
        <item x="2001"/>
        <item x="2289"/>
        <item x="1478"/>
        <item x="2180"/>
        <item x="2186"/>
        <item x="1143"/>
        <item x="1174"/>
        <item x="2101"/>
        <item x="2203"/>
        <item x="2014"/>
        <item x="2262"/>
        <item x="975"/>
        <item x="2048"/>
        <item x="1932"/>
        <item x="2280"/>
        <item x="2451"/>
        <item x="2087"/>
        <item x="3349"/>
        <item x="3245"/>
        <item x="2457"/>
        <item x="974"/>
        <item x="42"/>
        <item x="1863"/>
        <item x="3445"/>
        <item x="3086"/>
        <item x="2773"/>
        <item x="2566"/>
        <item x="2356"/>
        <item x="2794"/>
        <item x="3130"/>
        <item x="2448"/>
        <item x="2419"/>
        <item x="2472"/>
        <item x="2765"/>
        <item x="2277"/>
        <item x="2590"/>
        <item x="2245"/>
        <item x="2222"/>
        <item x="2327"/>
        <item x="2418"/>
        <item x="2278"/>
        <item x="2077"/>
        <item x="2139"/>
        <item x="2116"/>
        <item x="2193"/>
        <item x="1780"/>
        <item x="1938"/>
        <item x="1927"/>
        <item x="1946"/>
        <item x="1717"/>
        <item x="2882"/>
        <item x="3380"/>
        <item x="3224"/>
        <item x="3133"/>
        <item x="3149"/>
        <item x="3132"/>
        <item x="1671"/>
        <item x="1779"/>
        <item x="1716"/>
        <item x="1809"/>
        <item x="3438"/>
        <item x="3421"/>
        <item x="3411"/>
        <item x="3328"/>
        <item x="3309"/>
        <item x="3205"/>
        <item x="3191"/>
        <item x="3091"/>
        <item x="3070"/>
        <item x="3011"/>
        <item x="2979"/>
        <item x="2973"/>
        <item x="2889"/>
        <item x="2770"/>
        <item x="2663"/>
        <item x="2548"/>
        <item x="2456"/>
        <item x="2411"/>
        <item x="2350"/>
        <item x="2307"/>
        <item x="2230"/>
        <item x="2188"/>
        <item x="2181"/>
        <item x="2107"/>
        <item x="2064"/>
        <item x="2015"/>
        <item x="1955"/>
        <item x="1904"/>
        <item x="1855"/>
        <item x="1836"/>
        <item x="1745"/>
        <item x="1713"/>
        <item x="1681"/>
        <item x="2216"/>
        <item x="3466"/>
        <item x="3446"/>
        <item x="3433"/>
        <item x="3356"/>
        <item x="3246"/>
        <item x="3129"/>
        <item x="3012"/>
        <item x="2913"/>
        <item x="2741"/>
        <item x="2644"/>
        <item x="2525"/>
        <item x="2389"/>
        <item x="2282"/>
        <item x="2164"/>
        <item x="2043"/>
        <item x="1888"/>
        <item x="1798"/>
        <item x="1656"/>
        <item x="2588"/>
        <item x="2496"/>
        <item x="2462"/>
        <item x="2812"/>
        <item x="2620"/>
        <item x="2527"/>
        <item x="2432"/>
        <item x="3473"/>
        <item x="2328"/>
        <item x="2130"/>
        <item x="2730"/>
        <item x="1858"/>
        <item x="3398"/>
        <item x="3271"/>
        <item x="2132"/>
        <item x="2157"/>
        <item x="3478"/>
        <item x="3474"/>
        <item x="3084"/>
        <item x="1776"/>
        <item x="1648"/>
        <item x="3124"/>
        <item x="3118"/>
        <item x="3077"/>
        <item x="2942"/>
        <item x="2618"/>
        <item x="2536"/>
        <item x="2268"/>
        <item x="2898"/>
        <item x="1696"/>
        <item x="3168"/>
        <item x="3138"/>
        <item x="2772"/>
        <item x="2319"/>
        <item x="2295"/>
        <item x="1708"/>
        <item x="1792"/>
        <item x="1665"/>
        <item x="3307"/>
        <item x="3412"/>
        <item x="2936"/>
        <item x="3059"/>
        <item x="2709"/>
        <item x="3185"/>
        <item x="3131"/>
        <item x="3056"/>
        <item x="3079"/>
        <item x="3083"/>
        <item x="2465"/>
        <item x="2996"/>
        <item x="3111"/>
        <item x="2784"/>
        <item x="3410"/>
        <item x="1636"/>
        <item x="3475"/>
        <item x="3025"/>
        <item x="2774"/>
        <item x="3171"/>
        <item x="2619"/>
        <item x="3048"/>
        <item x="3378"/>
        <item x="3280"/>
        <item x="3157"/>
        <item x="3039"/>
        <item x="2937"/>
        <item x="2837"/>
        <item x="2738"/>
        <item x="2657"/>
        <item x="2532"/>
        <item x="2408"/>
        <item x="2303"/>
        <item x="2175"/>
        <item x="2060"/>
        <item x="1902"/>
        <item x="3395"/>
        <item x="2894"/>
        <item x="2495"/>
        <item x="2370"/>
        <item x="2256"/>
        <item x="2138"/>
        <item x="2002"/>
        <item x="1868"/>
        <item x="1765"/>
        <item x="1628"/>
        <item x="2323"/>
        <item x="3016"/>
        <item x="1679"/>
        <item x="2362"/>
        <item x="2349"/>
        <item x="2031"/>
        <item x="2309"/>
        <item x="3321"/>
        <item x="1835"/>
        <item x="2238"/>
        <item x="1784"/>
        <item x="1740"/>
        <item x="1667"/>
        <item x="1786"/>
        <item x="1687"/>
        <item x="3371"/>
        <item x="2528"/>
        <item x="2589"/>
        <item x="2579"/>
        <item x="2557"/>
        <item x="2556"/>
        <item x="2522"/>
        <item x="2502"/>
        <item x="2443"/>
        <item x="2332"/>
        <item x="2333"/>
        <item x="2235"/>
        <item x="1940"/>
        <item x="1890"/>
        <item x="3153"/>
        <item x="2816"/>
        <item x="2813"/>
        <item x="2690"/>
        <item x="2661"/>
        <item x="2173"/>
        <item x="2086"/>
        <item x="2036"/>
        <item x="1750"/>
        <item x="1675"/>
        <item x="1635"/>
        <item x="1624"/>
        <item x="2606"/>
        <item x="2283"/>
        <item x="3119"/>
        <item x="2697"/>
        <item x="3441"/>
        <item x="1653"/>
        <item x="3318"/>
        <item x="2662"/>
        <item x="3103"/>
        <item x="2499"/>
        <item x="3355"/>
        <item x="3325"/>
        <item x="3120"/>
        <item x="1649"/>
        <item x="1698"/>
        <item x="1791"/>
        <item x="3409"/>
        <item x="2062"/>
        <item x="1933"/>
        <item x="1768"/>
        <item x="3152"/>
        <item x="1782"/>
        <item x="1651"/>
        <item x="2032"/>
        <item x="2148"/>
        <item x="2684"/>
        <item x="2685"/>
        <item x="2686"/>
        <item x="2584"/>
        <item x="2585"/>
        <item x="2586"/>
        <item x="2459"/>
        <item x="2460"/>
        <item x="2339"/>
        <item x="2340"/>
        <item x="3444"/>
        <item x="3431"/>
        <item x="3432"/>
        <item x="3331"/>
        <item x="3332"/>
        <item x="3228"/>
        <item x="3229"/>
        <item x="3113"/>
        <item x="3114"/>
        <item x="3115"/>
        <item x="2990"/>
        <item x="2991"/>
        <item x="2992"/>
        <item x="2908"/>
        <item x="2909"/>
        <item x="2910"/>
        <item x="2805"/>
        <item x="2806"/>
        <item x="2807"/>
        <item x="2220"/>
        <item x="2221"/>
        <item x="2111"/>
        <item x="2110"/>
        <item x="1943"/>
        <item x="1942"/>
        <item x="1839"/>
        <item x="1838"/>
        <item x="1719"/>
        <item x="1718"/>
        <item x="3291"/>
        <item x="3199"/>
        <item x="3194"/>
        <item x="1813"/>
        <item x="1682"/>
        <item x="2611"/>
        <item x="2494"/>
        <item x="2382"/>
        <item x="3434"/>
        <item x="3375"/>
        <item x="3261"/>
        <item x="3148"/>
        <item x="3030"/>
        <item x="2925"/>
        <item x="2828"/>
        <item x="2732"/>
        <item x="2251"/>
        <item x="2133"/>
        <item x="1999"/>
        <item x="1864"/>
        <item x="1767"/>
        <item x="1638"/>
        <item x="3453"/>
        <item x="3435"/>
        <item x="2691"/>
        <item x="2574"/>
        <item x="2575"/>
        <item x="2445"/>
        <item x="2446"/>
        <item x="2342"/>
        <item x="2343"/>
        <item x="3436"/>
        <item x="3428"/>
        <item x="3334"/>
        <item x="3219"/>
        <item x="3220"/>
        <item x="3110"/>
        <item x="2995"/>
        <item x="2903"/>
        <item x="2799"/>
        <item x="2214"/>
        <item x="2215"/>
        <item x="2091"/>
        <item x="2090"/>
        <item x="1945"/>
        <item x="1944"/>
        <item x="1816"/>
        <item x="1720"/>
        <item x="2692"/>
        <item x="2616"/>
        <item x="2447"/>
        <item x="3074"/>
        <item x="2867"/>
        <item x="2253"/>
        <item x="2003"/>
        <item x="1752"/>
        <item x="3251"/>
        <item x="2656"/>
        <item x="2546"/>
        <item x="2407"/>
        <item x="3306"/>
        <item x="3176"/>
        <item x="3073"/>
        <item x="2960"/>
        <item x="2860"/>
        <item x="2760"/>
        <item x="2304"/>
        <item x="2778"/>
        <item x="2436"/>
        <item x="2394"/>
        <item x="2308"/>
        <item x="2565"/>
        <item x="2693"/>
        <item x="2096"/>
        <item x="2498"/>
        <item x="2572"/>
        <item x="3104"/>
        <item x="41"/>
        <item x="2455"/>
        <item x="2337"/>
        <item x="3464"/>
        <item x="908"/>
        <item x="113"/>
        <item x="2902"/>
        <item x="3476"/>
        <item x="2338"/>
        <item x="2787"/>
        <item x="2224"/>
        <item x="3155"/>
        <item x="3068"/>
        <item x="2201"/>
        <item x="2576"/>
        <item x="2467"/>
        <item x="2255"/>
        <item x="1958"/>
        <item x="3396"/>
        <item x="3381"/>
        <item x="3335"/>
        <item x="2833"/>
        <item x="2117"/>
        <item x="2095"/>
        <item x="1781"/>
        <item x="2254"/>
        <item x="2530"/>
        <item x="2431"/>
        <item x="2988"/>
        <item x="2331"/>
        <item x="3347"/>
        <item x="533"/>
        <item x="3221"/>
        <item x="2577"/>
        <item x="2688"/>
        <item x="3408"/>
        <item x="2237"/>
        <item x="3442"/>
        <item x="3203"/>
        <item x="3448"/>
        <item x="44"/>
        <item x="2825"/>
        <item x="2786"/>
        <item x="1483"/>
        <item x="2615"/>
        <item x="2115"/>
        <item x="2364"/>
        <item x="1937"/>
        <item x="2335"/>
        <item x="2094"/>
        <item x="1941"/>
        <item x="1083"/>
        <item x="2689"/>
        <item x="3217"/>
        <item x="2578"/>
        <item x="2097"/>
        <item x="2986"/>
        <item x="2803"/>
        <item x="3443"/>
        <item x="2217"/>
        <item x="3419"/>
        <item x="2347"/>
        <item x="2450"/>
        <item x="3112"/>
        <item x="1714"/>
        <item x="1948"/>
        <item x="1828"/>
        <item x="2810"/>
        <item x="3336"/>
        <item x="2334"/>
        <item x="2345"/>
        <item x="2788"/>
        <item x="2225"/>
        <item x="3158"/>
        <item x="3075"/>
        <item x="3468"/>
        <item x="2200"/>
        <item x="2573"/>
        <item x="2471"/>
        <item x="2257"/>
        <item x="1959"/>
        <item x="3394"/>
        <item x="3379"/>
        <item x="3333"/>
        <item x="2834"/>
        <item x="2118"/>
        <item x="2092"/>
        <item x="1783"/>
        <item x="2258"/>
        <item x="2533"/>
        <item x="2429"/>
        <item x="2987"/>
        <item x="2330"/>
        <item x="3346"/>
        <item x="530"/>
        <item x="3218"/>
        <item x="2571"/>
        <item x="2687"/>
        <item x="3406"/>
        <item x="2239"/>
        <item x="3440"/>
        <item x="3250"/>
        <item x="2904"/>
        <item x="3481"/>
        <item x="3439"/>
        <item x="1542"/>
        <item x="1538"/>
        <item x="1539"/>
        <item x="1541"/>
        <item x="1540"/>
        <item x="1543"/>
        <item x="1544"/>
        <item x="1545"/>
        <item x="1546"/>
        <item x="1547"/>
        <item x="1549"/>
        <item x="1548"/>
        <item x="1556"/>
        <item x="1550"/>
        <item x="1551"/>
        <item x="1552"/>
        <item x="1555"/>
        <item x="1553"/>
        <item x="1554"/>
        <item x="1557"/>
        <item x="1559"/>
        <item x="1558"/>
        <item x="1560"/>
        <item x="1561"/>
        <item x="1562"/>
        <item x="1563"/>
        <item x="1571"/>
        <item x="1564"/>
        <item x="1565"/>
        <item x="1570"/>
        <item x="1566"/>
        <item x="1572"/>
        <item x="1567"/>
        <item x="1568"/>
        <item x="1569"/>
        <item x="1576"/>
        <item x="1577"/>
        <item x="1584"/>
        <item x="1578"/>
        <item x="1573"/>
        <item x="1583"/>
        <item x="1575"/>
        <item x="1581"/>
        <item x="1574"/>
        <item x="1579"/>
        <item x="21"/>
        <item x="1580"/>
        <item x="1582"/>
        <item x="1586"/>
        <item x="1590"/>
        <item x="1585"/>
        <item x="1589"/>
        <item x="1591"/>
        <item x="1587"/>
        <item x="1588"/>
        <item x="1592"/>
        <item x="1593"/>
        <item x="1600"/>
        <item x="1594"/>
        <item x="1597"/>
        <item x="1595"/>
        <item x="1598"/>
        <item x="1599"/>
        <item x="1596"/>
        <item x="1601"/>
        <item x="1605"/>
        <item x="1602"/>
        <item x="1603"/>
        <item x="1604"/>
        <item x="1606"/>
        <item x="1609"/>
        <item x="1607"/>
        <item x="1608"/>
        <item x="1610"/>
        <item x="1615"/>
        <item x="1612"/>
        <item x="1613"/>
        <item x="1614"/>
        <item x="1611"/>
        <item x="1616"/>
        <item x="1618"/>
        <item x="1617"/>
        <item x="1619"/>
        <item x="1620"/>
        <item x="1621"/>
        <item x="1622"/>
        <item x="1390"/>
        <item x="1393"/>
        <item x="1394"/>
        <item x="1391"/>
        <item x="1392"/>
        <item x="1395"/>
        <item x="1389"/>
        <item x="1396"/>
        <item x="1397"/>
        <item x="1400"/>
        <item x="1398"/>
        <item x="1399"/>
        <item x="1401"/>
        <item x="1402"/>
        <item x="1403"/>
        <item x="1406"/>
        <item x="1405"/>
        <item x="1404"/>
        <item x="67"/>
        <item x="1407"/>
        <item x="1408"/>
        <item x="1410"/>
        <item x="1409"/>
        <item x="1411"/>
        <item x="1414"/>
        <item x="1412"/>
        <item x="1413"/>
        <item x="1415"/>
        <item x="1416"/>
        <item x="1417"/>
        <item x="1418"/>
        <item x="1419"/>
        <item x="1420"/>
        <item x="1421"/>
        <item x="1422"/>
        <item x="1423"/>
        <item x="1427"/>
        <item x="1424"/>
        <item x="1425"/>
        <item x="1426"/>
        <item x="1429"/>
        <item x="1428"/>
        <item x="1430"/>
        <item x="1431"/>
        <item x="1432"/>
        <item x="1433"/>
        <item x="1434"/>
        <item x="1435"/>
        <item x="1436"/>
        <item x="1437"/>
        <item x="1438"/>
        <item x="1439"/>
        <item x="1440"/>
        <item x="1441"/>
        <item x="1442"/>
        <item x="1445"/>
        <item x="1444"/>
        <item x="1443"/>
        <item x="1447"/>
        <item x="1446"/>
        <item x="1448"/>
        <item x="1449"/>
        <item x="1452"/>
        <item x="1453"/>
        <item x="1454"/>
        <item x="1455"/>
        <item x="1450"/>
        <item x="1451"/>
        <item x="1457"/>
        <item x="1458"/>
        <item x="1456"/>
        <item x="1459"/>
        <item x="1460"/>
        <item x="1462"/>
        <item x="1461"/>
        <item x="1463"/>
        <item x="1464"/>
        <item x="1465"/>
        <item x="1466"/>
        <item x="31"/>
        <item x="1469"/>
        <item x="1467"/>
        <item x="1468"/>
        <item x="1470"/>
        <item x="1471"/>
        <item x="1475"/>
        <item x="1472"/>
        <item x="1473"/>
        <item x="1474"/>
        <item x="1476"/>
        <item x="1480"/>
        <item x="1477"/>
        <item x="1479"/>
        <item x="1485"/>
        <item x="1481"/>
        <item x="1482"/>
        <item x="1484"/>
        <item x="1487"/>
        <item x="1486"/>
        <item x="1488"/>
        <item x="1489"/>
        <item x="1490"/>
        <item x="1491"/>
        <item x="1492"/>
        <item x="1493"/>
        <item x="1495"/>
        <item x="1496"/>
        <item x="1497"/>
        <item x="1498"/>
        <item x="1499"/>
        <item x="1500"/>
        <item x="1501"/>
        <item x="1502"/>
        <item x="1503"/>
        <item x="1506"/>
        <item x="1504"/>
        <item x="1505"/>
        <item x="1508"/>
        <item x="1507"/>
        <item x="1509"/>
        <item x="1510"/>
        <item x="1512"/>
        <item x="1511"/>
        <item x="1516"/>
        <item x="1514"/>
        <item x="1515"/>
        <item x="1518"/>
        <item x="1519"/>
        <item x="1517"/>
        <item x="1520"/>
        <item x="1521"/>
        <item x="1522"/>
        <item x="1523"/>
        <item x="1524"/>
        <item x="1525"/>
        <item x="1526"/>
        <item x="1527"/>
        <item x="1528"/>
        <item x="1529"/>
        <item x="1534"/>
        <item x="1530"/>
        <item x="1535"/>
        <item x="1531"/>
        <item x="1532"/>
        <item x="1537"/>
        <item x="1533"/>
        <item x="1536"/>
        <item x="1339"/>
        <item x="1340"/>
        <item x="1341"/>
        <item x="1342"/>
        <item x="1344"/>
        <item x="1343"/>
        <item x="1346"/>
        <item x="1347"/>
        <item x="1345"/>
        <item x="1348"/>
        <item x="1349"/>
        <item x="1350"/>
        <item x="1351"/>
        <item x="1352"/>
        <item x="1353"/>
        <item x="1354"/>
        <item x="1355"/>
        <item x="1356"/>
        <item x="1357"/>
        <item x="1360"/>
        <item x="1361"/>
        <item x="1358"/>
        <item x="1365"/>
        <item x="1363"/>
        <item x="1362"/>
        <item x="1359"/>
        <item x="1364"/>
        <item x="1366"/>
        <item x="1367"/>
        <item x="1368"/>
        <item x="1369"/>
        <item x="1371"/>
        <item x="1373"/>
        <item x="1370"/>
        <item x="1375"/>
        <item x="1374"/>
        <item x="1372"/>
        <item x="1376"/>
        <item x="1377"/>
        <item x="1378"/>
        <item x="1379"/>
        <item x="1380"/>
        <item x="1381"/>
        <item x="1382"/>
        <item x="1383"/>
        <item x="1385"/>
        <item x="1386"/>
        <item x="1388"/>
        <item x="1387"/>
        <item x="1384"/>
        <item x="1258"/>
        <item x="1255"/>
        <item x="1256"/>
        <item x="1257"/>
        <item x="1260"/>
        <item x="1264"/>
        <item x="1263"/>
        <item x="1262"/>
        <item x="1261"/>
        <item x="1259"/>
        <item x="1269"/>
        <item x="1265"/>
        <item x="1266"/>
        <item x="1267"/>
        <item x="1268"/>
        <item x="1275"/>
        <item x="1270"/>
        <item x="1271"/>
        <item x="1272"/>
        <item x="1273"/>
        <item x="1274"/>
        <item x="1282"/>
        <item x="1276"/>
        <item x="1281"/>
        <item x="1277"/>
        <item x="1278"/>
        <item x="1279"/>
        <item x="1280"/>
        <item x="1285"/>
        <item x="1283"/>
        <item x="1284"/>
        <item x="1293"/>
        <item x="1287"/>
        <item x="1288"/>
        <item x="1289"/>
        <item x="1292"/>
        <item x="1286"/>
        <item x="1290"/>
        <item x="1291"/>
        <item x="1298"/>
        <item x="1299"/>
        <item x="1294"/>
        <item x="1295"/>
        <item x="1296"/>
        <item x="1297"/>
        <item x="1301"/>
        <item x="1300"/>
        <item x="1303"/>
        <item x="1304"/>
        <item x="1302"/>
        <item x="1305"/>
        <item x="1306"/>
        <item x="1307"/>
        <item x="1311"/>
        <item x="1312"/>
        <item x="1308"/>
        <item x="1309"/>
        <item x="1310"/>
        <item x="1314"/>
        <item x="1313"/>
        <item x="1315"/>
        <item x="1316"/>
        <item x="1318"/>
        <item x="1317"/>
        <item x="1325"/>
        <item x="1327"/>
        <item x="1320"/>
        <item x="1326"/>
        <item x="1321"/>
        <item x="1322"/>
        <item x="1319"/>
        <item x="1323"/>
        <item x="1324"/>
        <item x="1328"/>
        <item x="1329"/>
        <item x="1330"/>
        <item x="1331"/>
        <item x="1118"/>
        <item x="1334"/>
        <item x="1332"/>
        <item x="1333"/>
        <item x="1337"/>
        <item x="1338"/>
        <item x="1336"/>
        <item x="1335"/>
        <item x="1209"/>
        <item x="1205"/>
        <item x="1203"/>
        <item x="1204"/>
        <item x="1207"/>
        <item x="1206"/>
        <item x="1208"/>
        <item x="1210"/>
        <item x="1212"/>
        <item x="1211"/>
        <item x="1214"/>
        <item x="1213"/>
        <item x="1217"/>
        <item x="1215"/>
        <item x="1218"/>
        <item x="1216"/>
        <item x="1220"/>
        <item x="1219"/>
        <item x="1222"/>
        <item x="1226"/>
        <item x="1225"/>
        <item x="1223"/>
        <item x="1221"/>
        <item x="1224"/>
        <item x="1227"/>
        <item x="1232"/>
        <item x="1229"/>
        <item x="1228"/>
        <item x="1230"/>
        <item x="1231"/>
        <item x="1236"/>
        <item x="1233"/>
        <item x="1235"/>
        <item x="1238"/>
        <item x="1234"/>
        <item x="1237"/>
        <item x="1239"/>
        <item x="1240"/>
        <item x="1243"/>
        <item x="1241"/>
        <item x="1242"/>
        <item x="1244"/>
        <item x="1246"/>
        <item x="1245"/>
        <item x="1247"/>
        <item x="1248"/>
        <item x="1249"/>
        <item x="1253"/>
        <item x="1250"/>
        <item x="1252"/>
        <item x="1251"/>
        <item x="1254"/>
        <item x="1125"/>
        <item x="1126"/>
        <item x="1127"/>
        <item x="1128"/>
        <item x="1129"/>
        <item x="1135"/>
        <item x="1139"/>
        <item x="1141"/>
        <item x="1142"/>
        <item x="1149"/>
        <item x="1150"/>
        <item x="1151"/>
        <item x="1152"/>
        <item x="1153"/>
        <item x="1154"/>
        <item x="1155"/>
        <item x="1157"/>
        <item x="1156"/>
        <item x="1158"/>
        <item x="1159"/>
        <item x="1160"/>
        <item x="1161"/>
        <item x="1162"/>
        <item x="1163"/>
        <item x="1165"/>
        <item x="1166"/>
        <item x="1170"/>
        <item x="1167"/>
        <item x="1168"/>
        <item x="1173"/>
        <item x="1175"/>
        <item x="1183"/>
        <item x="1186"/>
        <item x="1188"/>
        <item x="1187"/>
        <item x="1189"/>
        <item x="1190"/>
        <item x="1191"/>
        <item x="1193"/>
        <item x="1194"/>
        <item x="1196"/>
        <item x="1197"/>
        <item x="1195"/>
        <item x="1198"/>
        <item x="1199"/>
        <item x="1201"/>
        <item x="1202"/>
        <item x="1200"/>
        <item x="1130"/>
        <item x="1131"/>
        <item x="1132"/>
        <item x="1133"/>
        <item x="1134"/>
        <item x="1136"/>
        <item x="1137"/>
        <item x="1138"/>
        <item x="1140"/>
        <item x="1144"/>
        <item x="1145"/>
        <item x="1146"/>
        <item x="1147"/>
        <item x="1148"/>
        <item x="1164"/>
        <item x="1169"/>
        <item x="1172"/>
        <item x="1171"/>
        <item x="1176"/>
        <item x="1182"/>
        <item x="1180"/>
        <item x="1177"/>
        <item x="1179"/>
        <item x="1181"/>
        <item x="1178"/>
        <item x="1185"/>
        <item x="1184"/>
        <item x="1192"/>
        <item x="1087"/>
        <item x="1086"/>
        <item x="1088"/>
        <item x="1089"/>
        <item x="1091"/>
        <item x="1090"/>
        <item x="1093"/>
        <item x="1092"/>
        <item x="1095"/>
        <item x="1098"/>
        <item x="1094"/>
        <item x="1097"/>
        <item x="1099"/>
        <item x="1096"/>
        <item x="1100"/>
        <item x="1101"/>
        <item x="1102"/>
        <item x="1103"/>
        <item x="1106"/>
        <item x="1105"/>
        <item x="1109"/>
        <item x="1107"/>
        <item x="1108"/>
        <item x="108"/>
        <item x="1110"/>
        <item x="1111"/>
        <item x="1113"/>
        <item x="1114"/>
        <item x="1112"/>
        <item x="1115"/>
        <item x="1116"/>
        <item x="1117"/>
        <item x="1123"/>
        <item x="1119"/>
        <item x="1120"/>
        <item x="1121"/>
        <item x="1122"/>
        <item x="1124"/>
        <item x="1003"/>
        <item x="1004"/>
        <item x="1005"/>
        <item x="1008"/>
        <item x="1006"/>
        <item x="1007"/>
        <item x="1009"/>
        <item x="1010"/>
        <item x="1012"/>
        <item x="1011"/>
        <item x="1013"/>
        <item x="1014"/>
        <item x="1018"/>
        <item x="1015"/>
        <item x="1017"/>
        <item x="1016"/>
        <item x="1019"/>
        <item x="1020"/>
        <item x="1021"/>
        <item x="1022"/>
        <item x="1025"/>
        <item x="1024"/>
        <item x="1023"/>
        <item x="1026"/>
        <item x="1027"/>
        <item x="1028"/>
        <item x="1029"/>
        <item x="1031"/>
        <item x="1032"/>
        <item x="1030"/>
        <item x="1039"/>
        <item x="1033"/>
        <item x="1034"/>
        <item x="1035"/>
        <item x="1036"/>
        <item x="1037"/>
        <item x="1038"/>
        <item x="1040"/>
        <item x="1042"/>
        <item x="1044"/>
        <item x="1045"/>
        <item x="1047"/>
        <item x="1043"/>
        <item x="1048"/>
        <item x="1049"/>
        <item x="1046"/>
        <item x="1041"/>
        <item x="1051"/>
        <item x="1052"/>
        <item x="1053"/>
        <item x="1058"/>
        <item x="1054"/>
        <item x="1055"/>
        <item x="1056"/>
        <item x="1050"/>
        <item x="1057"/>
        <item x="1059"/>
        <item x="1060"/>
        <item x="1061"/>
        <item x="1064"/>
        <item x="1063"/>
        <item x="1062"/>
        <item x="1068"/>
        <item x="1065"/>
        <item x="1066"/>
        <item x="1070"/>
        <item x="1069"/>
        <item x="1067"/>
        <item x="1073"/>
        <item x="1071"/>
        <item x="1075"/>
        <item x="1072"/>
        <item x="1074"/>
        <item x="1077"/>
        <item x="1076"/>
        <item x="1078"/>
        <item x="1079"/>
        <item x="1080"/>
        <item x="1081"/>
        <item x="1082"/>
        <item x="1085"/>
        <item x="1084"/>
        <item x="1104"/>
        <item x="976"/>
        <item x="977"/>
        <item x="978"/>
        <item x="979"/>
        <item x="980"/>
        <item x="981"/>
        <item x="982"/>
        <item x="983"/>
        <item x="984"/>
        <item x="985"/>
        <item x="992"/>
        <item x="986"/>
        <item x="987"/>
        <item x="988"/>
        <item x="994"/>
        <item x="993"/>
        <item x="989"/>
        <item x="990"/>
        <item x="991"/>
        <item x="995"/>
        <item x="996"/>
        <item x="997"/>
        <item x="998"/>
        <item x="999"/>
        <item x="1000"/>
        <item x="1001"/>
        <item x="1002"/>
        <item x="938"/>
        <item x="939"/>
        <item x="942"/>
        <item x="940"/>
        <item x="941"/>
        <item x="943"/>
        <item x="944"/>
        <item x="945"/>
        <item x="947"/>
        <item x="948"/>
        <item x="949"/>
        <item x="950"/>
        <item x="946"/>
        <item x="952"/>
        <item x="953"/>
        <item x="951"/>
        <item x="954"/>
        <item x="956"/>
        <item x="955"/>
        <item x="957"/>
        <item x="959"/>
        <item x="958"/>
        <item x="960"/>
        <item x="961"/>
        <item x="962"/>
        <item x="963"/>
        <item x="964"/>
        <item x="965"/>
        <item x="966"/>
        <item x="967"/>
        <item x="968"/>
        <item x="969"/>
        <item x="970"/>
        <item x="971"/>
        <item x="972"/>
        <item x="973"/>
        <item x="845"/>
        <item x="843"/>
        <item x="844"/>
        <item x="847"/>
        <item x="848"/>
        <item x="849"/>
        <item x="850"/>
        <item x="851"/>
        <item x="852"/>
        <item x="854"/>
        <item x="853"/>
        <item x="855"/>
        <item x="856"/>
        <item x="857"/>
        <item x="860"/>
        <item x="858"/>
        <item x="859"/>
        <item x="864"/>
        <item x="863"/>
        <item x="861"/>
        <item x="862"/>
        <item x="865"/>
        <item x="868"/>
        <item x="866"/>
        <item x="867"/>
        <item x="869"/>
        <item x="872"/>
        <item x="870"/>
        <item x="871"/>
        <item x="873"/>
        <item x="874"/>
        <item x="875"/>
        <item x="876"/>
        <item x="877"/>
        <item x="878"/>
        <item x="879"/>
        <item x="880"/>
        <item x="881"/>
        <item x="885"/>
        <item x="882"/>
        <item x="883"/>
        <item x="884"/>
        <item x="887"/>
        <item x="886"/>
        <item x="889"/>
        <item x="888"/>
        <item x="892"/>
        <item x="890"/>
        <item x="893"/>
        <item x="891"/>
        <item x="894"/>
        <item x="895"/>
        <item x="823"/>
        <item x="896"/>
        <item x="898"/>
        <item x="897"/>
        <item x="899"/>
        <item x="900"/>
        <item x="901"/>
        <item x="902"/>
        <item x="903"/>
        <item x="905"/>
        <item x="904"/>
        <item x="906"/>
        <item x="686"/>
        <item x="910"/>
        <item x="907"/>
        <item x="909"/>
        <item x="911"/>
        <item x="916"/>
        <item x="912"/>
        <item x="913"/>
        <item x="914"/>
        <item x="915"/>
        <item x="921"/>
        <item x="919"/>
        <item x="918"/>
        <item x="917"/>
        <item x="920"/>
        <item x="922"/>
        <item x="923"/>
        <item x="924"/>
        <item x="925"/>
        <item x="926"/>
        <item x="930"/>
        <item x="927"/>
        <item x="928"/>
        <item x="929"/>
        <item x="931"/>
        <item x="932"/>
        <item x="933"/>
        <item x="934"/>
        <item x="935"/>
        <item x="936"/>
        <item x="937"/>
        <item x="809"/>
        <item x="815"/>
        <item x="816"/>
        <item x="817"/>
        <item x="818"/>
        <item x="819"/>
        <item x="820"/>
        <item x="821"/>
        <item x="822"/>
        <item x="824"/>
        <item x="825"/>
        <item x="826"/>
        <item x="827"/>
        <item x="828"/>
        <item x="829"/>
        <item x="830"/>
        <item x="831"/>
        <item x="832"/>
        <item x="835"/>
        <item x="833"/>
        <item x="834"/>
        <item x="836"/>
        <item x="837"/>
        <item x="840"/>
        <item x="838"/>
        <item x="839"/>
        <item x="841"/>
        <item x="842"/>
        <item x="846"/>
        <item x="795"/>
        <item x="796"/>
        <item x="797"/>
        <item x="798"/>
        <item x="799"/>
        <item x="800"/>
        <item x="801"/>
        <item x="802"/>
        <item x="803"/>
        <item x="804"/>
        <item x="805"/>
        <item x="806"/>
        <item x="807"/>
        <item x="808"/>
        <item x="810"/>
        <item x="811"/>
        <item x="812"/>
        <item x="813"/>
        <item x="814"/>
        <item x="692"/>
        <item x="693"/>
        <item x="694"/>
        <item x="695"/>
        <item x="696"/>
        <item x="697"/>
        <item x="698"/>
        <item x="699"/>
        <item x="700"/>
        <item x="701"/>
        <item x="702"/>
        <item x="703"/>
        <item x="704"/>
        <item x="705"/>
        <item x="706"/>
        <item x="707"/>
        <item x="251"/>
        <item x="614"/>
        <item x="708"/>
        <item x="709"/>
        <item x="710"/>
        <item x="711"/>
        <item x="712"/>
        <item x="713"/>
        <item x="714"/>
        <item x="715"/>
        <item x="716"/>
        <item x="717"/>
        <item x="718"/>
        <item x="719"/>
        <item x="720"/>
        <item x="721"/>
        <item x="722"/>
        <item x="723"/>
        <item x="724"/>
        <item x="725"/>
        <item x="726"/>
        <item x="727"/>
        <item x="728"/>
        <item x="729"/>
        <item x="730"/>
        <item x="731"/>
        <item x="732"/>
        <item x="733"/>
        <item x="734"/>
        <item x="278"/>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390"/>
        <item x="391"/>
        <item x="392"/>
        <item x="393"/>
        <item x="394"/>
        <item x="395"/>
        <item x="396"/>
        <item x="397"/>
        <item x="398"/>
        <item x="399"/>
        <item x="400"/>
        <item x="401"/>
        <item x="402"/>
        <item x="403"/>
        <item x="404"/>
        <item x="95"/>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1"/>
        <item x="532"/>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8"/>
        <item x="689"/>
        <item x="690"/>
        <item x="691"/>
        <item m="1" x="3483"/>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1723"/>
        <item x="1724"/>
        <item x="1725"/>
        <item x="277"/>
        <item x="279"/>
        <item x="280"/>
        <item x="281"/>
        <item x="282"/>
        <item x="283"/>
        <item x="284"/>
        <item x="285"/>
        <item x="286"/>
        <item x="287"/>
        <item x="288"/>
        <item x="289"/>
        <item x="290"/>
        <item x="291"/>
        <item x="292"/>
        <item x="293"/>
        <item x="294"/>
        <item x="295"/>
        <item x="296"/>
        <item x="297"/>
        <item x="298"/>
        <item x="83"/>
        <item x="84"/>
        <item x="85"/>
        <item x="86"/>
        <item x="87"/>
        <item x="88"/>
        <item x="89"/>
        <item x="90"/>
        <item x="91"/>
        <item x="92"/>
        <item x="93"/>
        <item x="94"/>
        <item m="1" x="3482"/>
        <item x="96"/>
        <item x="97"/>
        <item x="98"/>
        <item x="99"/>
        <item x="100"/>
        <item x="101"/>
        <item x="102"/>
        <item x="103"/>
        <item x="104"/>
        <item x="105"/>
        <item x="106"/>
        <item x="107"/>
        <item x="109"/>
        <item x="110"/>
        <item x="111"/>
        <item x="112"/>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2"/>
        <item x="253"/>
        <item x="254"/>
        <item x="255"/>
        <item x="256"/>
        <item x="257"/>
        <item x="258"/>
        <item x="259"/>
        <item x="260"/>
        <item x="261"/>
        <item x="262"/>
        <item x="263"/>
        <item x="264"/>
        <item x="265"/>
        <item x="266"/>
        <item x="267"/>
        <item x="268"/>
        <item x="269"/>
        <item x="270"/>
        <item x="271"/>
        <item x="272"/>
        <item x="273"/>
        <item x="274"/>
        <item x="275"/>
        <item x="276"/>
        <item x="0"/>
        <item x="1"/>
        <item x="2"/>
        <item x="3"/>
        <item x="4"/>
        <item x="5"/>
        <item x="6"/>
        <item x="7"/>
        <item x="8"/>
        <item x="9"/>
        <item x="10"/>
        <item x="11"/>
        <item x="12"/>
        <item x="13"/>
        <item x="14"/>
        <item x="15"/>
        <item x="16"/>
        <item x="17"/>
        <item x="18"/>
        <item x="19"/>
        <item x="20"/>
        <item x="22"/>
        <item x="23"/>
        <item x="24"/>
        <item x="25"/>
        <item x="26"/>
        <item x="27"/>
        <item x="28"/>
        <item x="29"/>
        <item x="30"/>
        <item x="32"/>
        <item x="33"/>
        <item x="34"/>
        <item x="35"/>
        <item x="36"/>
        <item x="37"/>
        <item x="38"/>
        <item x="39"/>
        <item x="40"/>
        <item x="43"/>
        <item x="45"/>
        <item x="46"/>
        <item x="47"/>
        <item x="48"/>
        <item x="49"/>
        <item x="50"/>
        <item x="51"/>
        <item x="52"/>
        <item x="53"/>
        <item x="54"/>
        <item x="55"/>
        <item x="56"/>
        <item x="57"/>
        <item x="58"/>
        <item x="59"/>
        <item x="60"/>
        <item x="61"/>
        <item x="62"/>
        <item x="63"/>
        <item x="64"/>
        <item x="65"/>
        <item x="66"/>
        <item x="68"/>
        <item x="69"/>
        <item x="70"/>
        <item x="71"/>
        <item x="72"/>
        <item x="73"/>
        <item x="74"/>
        <item x="75"/>
        <item x="76"/>
        <item x="77"/>
        <item x="78"/>
        <item x="79"/>
        <item x="80"/>
        <item x="81"/>
        <item x="82"/>
        <item t="default"/>
      </items>
    </pivotField>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5">
    <field x="15"/>
    <field x="14"/>
    <field x="13"/>
    <field x="4"/>
    <field x="6"/>
  </rowFields>
  <rowItems count="4336">
    <i>
      <x v="1"/>
    </i>
    <i r="1">
      <x v="2"/>
    </i>
    <i r="2">
      <x v="6"/>
    </i>
    <i r="3">
      <x v="1"/>
    </i>
    <i r="4">
      <x v="1365"/>
    </i>
    <i r="4">
      <x v="1366"/>
    </i>
    <i r="4">
      <x v="1517"/>
    </i>
    <i r="3">
      <x v="2"/>
    </i>
    <i r="4">
      <x v="4"/>
    </i>
    <i r="3">
      <x v="3"/>
    </i>
    <i r="4">
      <x v="1555"/>
    </i>
    <i r="4">
      <x v="1774"/>
    </i>
    <i r="3">
      <x v="4"/>
    </i>
    <i r="4">
      <x v="1518"/>
    </i>
    <i r="3">
      <x v="5"/>
    </i>
    <i r="4">
      <x v="1508"/>
    </i>
    <i r="3">
      <x v="6"/>
    </i>
    <i r="4">
      <x v="5"/>
    </i>
    <i r="3">
      <x v="7"/>
    </i>
    <i r="4">
      <x v="1354"/>
    </i>
    <i r="3">
      <x v="8"/>
    </i>
    <i r="4">
      <x v="93"/>
    </i>
    <i r="4">
      <x v="702"/>
    </i>
    <i r="3">
      <x v="9"/>
    </i>
    <i r="4">
      <x v="1483"/>
    </i>
    <i r="1">
      <x v="3"/>
    </i>
    <i r="2">
      <x v="7"/>
    </i>
    <i r="3">
      <x v="10"/>
    </i>
    <i r="4">
      <x v="1274"/>
    </i>
    <i r="3">
      <x v="11"/>
    </i>
    <i r="4">
      <x v="1770"/>
    </i>
    <i r="3">
      <x v="12"/>
    </i>
    <i r="4">
      <x v="50"/>
    </i>
    <i r="4">
      <x v="609"/>
    </i>
    <i r="3">
      <x v="13"/>
    </i>
    <i r="4">
      <x v="610"/>
    </i>
    <i r="4">
      <x v="810"/>
    </i>
    <i r="3">
      <x v="14"/>
    </i>
    <i r="4">
      <x v="1362"/>
    </i>
    <i r="3">
      <x v="15"/>
    </i>
    <i r="4">
      <x v="51"/>
    </i>
    <i r="4">
      <x v="811"/>
    </i>
    <i r="3">
      <x v="16"/>
    </i>
    <i r="4">
      <x v="751"/>
    </i>
    <i r="3">
      <x v="17"/>
    </i>
    <i r="4">
      <x v="52"/>
    </i>
    <i r="4">
      <x v="812"/>
    </i>
    <i r="3">
      <x v="19"/>
    </i>
    <i r="4">
      <x v="1334"/>
    </i>
    <i r="4">
      <x v="1712"/>
    </i>
    <i r="3">
      <x v="20"/>
    </i>
    <i r="4">
      <x v="813"/>
    </i>
    <i r="3">
      <x v="21"/>
    </i>
    <i r="4">
      <x v="1359"/>
    </i>
    <i r="3">
      <x v="22"/>
    </i>
    <i r="4">
      <x v="1351"/>
    </i>
    <i r="4">
      <x v="1806"/>
    </i>
    <i r="3">
      <x v="23"/>
    </i>
    <i r="4">
      <x v="1484"/>
    </i>
    <i r="3">
      <x v="24"/>
    </i>
    <i r="4">
      <x v="1412"/>
    </i>
    <i r="2">
      <x v="8"/>
    </i>
    <i r="3">
      <x v="25"/>
    </i>
    <i r="4">
      <x v="1661"/>
    </i>
    <i r="3">
      <x v="26"/>
    </i>
    <i r="4">
      <x v="1771"/>
    </i>
    <i r="3">
      <x v="27"/>
    </i>
    <i r="4">
      <x v="1630"/>
    </i>
    <i r="4">
      <x v="1804"/>
    </i>
    <i r="3">
      <x v="28"/>
    </i>
    <i r="4">
      <x v="1449"/>
    </i>
    <i r="3">
      <x v="29"/>
    </i>
    <i r="4">
      <x v="1367"/>
    </i>
    <i r="3">
      <x v="30"/>
    </i>
    <i r="4">
      <x v="1721"/>
    </i>
    <i r="3">
      <x v="31"/>
    </i>
    <i r="4">
      <x v="1713"/>
    </i>
    <i r="3">
      <x v="32"/>
    </i>
    <i r="4">
      <x v="1698"/>
    </i>
    <i r="3">
      <x v="33"/>
    </i>
    <i r="4">
      <x v="1485"/>
    </i>
    <i r="3">
      <x v="34"/>
    </i>
    <i r="4">
      <x v="1662"/>
    </i>
    <i r="4">
      <x v="1663"/>
    </i>
    <i r="2">
      <x v="9"/>
    </i>
    <i r="3">
      <x v="35"/>
    </i>
    <i r="4">
      <x v="94"/>
    </i>
    <i r="4">
      <x v="842"/>
    </i>
    <i r="4">
      <x v="1722"/>
    </i>
    <i r="4">
      <x v="1771"/>
    </i>
    <i r="3">
      <x v="36"/>
    </i>
    <i r="4">
      <x v="53"/>
    </i>
    <i r="4">
      <x v="443"/>
    </i>
    <i r="4">
      <x v="1310"/>
    </i>
    <i r="3">
      <x v="37"/>
    </i>
    <i r="4">
      <x v="538"/>
    </i>
    <i r="4">
      <x v="566"/>
    </i>
    <i r="4">
      <x v="580"/>
    </i>
    <i r="3">
      <x v="38"/>
    </i>
    <i r="4">
      <x v="539"/>
    </i>
    <i r="4">
      <x v="1450"/>
    </i>
    <i r="3">
      <x v="39"/>
    </i>
    <i r="4">
      <x v="814"/>
    </i>
    <i r="4">
      <x v="1780"/>
    </i>
    <i r="3">
      <x v="40"/>
    </i>
    <i r="4">
      <x v="389"/>
    </i>
    <i r="4">
      <x v="773"/>
    </i>
    <i r="3">
      <x v="41"/>
    </i>
    <i r="4">
      <x v="11"/>
    </i>
    <i r="4">
      <x v="373"/>
    </i>
    <i r="4">
      <x v="454"/>
    </i>
    <i r="4">
      <x v="1540"/>
    </i>
    <i r="3">
      <x v="42"/>
    </i>
    <i r="4">
      <x v="1451"/>
    </i>
    <i r="4">
      <x v="1553"/>
    </i>
    <i r="3">
      <x v="43"/>
    </i>
    <i r="4">
      <x v="364"/>
    </i>
    <i r="4">
      <x v="628"/>
    </i>
    <i r="4">
      <x v="1258"/>
    </i>
    <i r="4">
      <x v="1305"/>
    </i>
    <i r="4">
      <x v="1642"/>
    </i>
    <i r="4">
      <x v="1802"/>
    </i>
    <i r="3">
      <x v="44"/>
    </i>
    <i r="4">
      <x v="551"/>
    </i>
    <i r="4">
      <x v="703"/>
    </i>
    <i r="4">
      <x v="843"/>
    </i>
    <i r="4">
      <x v="1143"/>
    </i>
    <i r="4">
      <x v="1513"/>
    </i>
    <i r="3">
      <x v="45"/>
    </i>
    <i r="4">
      <x v="452"/>
    </i>
    <i r="4">
      <x v="540"/>
    </i>
    <i r="4">
      <x v="1410"/>
    </i>
    <i r="4">
      <x v="1575"/>
    </i>
    <i r="4">
      <x v="1785"/>
    </i>
    <i r="3">
      <x v="46"/>
    </i>
    <i r="4">
      <x v="844"/>
    </i>
    <i r="3">
      <x v="47"/>
    </i>
    <i r="4">
      <x v="95"/>
    </i>
    <i r="4">
      <x v="1767"/>
    </i>
    <i r="3">
      <x v="48"/>
    </i>
    <i r="4">
      <x v="96"/>
    </i>
    <i r="4">
      <x v="381"/>
    </i>
    <i r="4">
      <x v="397"/>
    </i>
    <i r="4">
      <x v="1325"/>
    </i>
    <i r="4">
      <x v="1358"/>
    </i>
    <i r="3">
      <x v="49"/>
    </i>
    <i r="4">
      <x v="430"/>
    </i>
    <i r="4">
      <x v="590"/>
    </i>
    <i r="4">
      <x v="954"/>
    </i>
    <i r="4">
      <x v="1088"/>
    </i>
    <i r="3">
      <x v="50"/>
    </i>
    <i r="4">
      <x v="1440"/>
    </i>
    <i r="4">
      <x v="1786"/>
    </i>
    <i r="3">
      <x v="51"/>
    </i>
    <i r="4">
      <x v="1345"/>
    </i>
    <i r="4">
      <x v="1561"/>
    </i>
    <i r="3">
      <x v="52"/>
    </i>
    <i r="4">
      <x v="845"/>
    </i>
    <i r="3">
      <x v="53"/>
    </i>
    <i r="4">
      <x v="1145"/>
    </i>
    <i r="4">
      <x v="1699"/>
    </i>
    <i r="3">
      <x v="54"/>
    </i>
    <i r="4">
      <x v="97"/>
    </i>
    <i r="4">
      <x v="482"/>
    </i>
    <i r="4">
      <x v="1168"/>
    </i>
    <i r="4">
      <x v="1600"/>
    </i>
    <i r="3">
      <x v="55"/>
    </i>
    <i r="4">
      <x v="98"/>
    </i>
    <i r="4">
      <x v="614"/>
    </i>
    <i r="4">
      <x v="624"/>
    </i>
    <i r="4">
      <x v="1054"/>
    </i>
    <i r="4">
      <x v="1101"/>
    </i>
    <i r="4">
      <x v="1332"/>
    </i>
    <i r="3">
      <x v="56"/>
    </i>
    <i r="4">
      <x v="99"/>
    </i>
    <i r="4">
      <x v="846"/>
    </i>
    <i r="4">
      <x v="1078"/>
    </i>
    <i r="3">
      <x v="57"/>
    </i>
    <i r="4">
      <x v="611"/>
    </i>
    <i r="4">
      <x v="815"/>
    </i>
    <i r="3">
      <x v="58"/>
    </i>
    <i r="4">
      <x v="563"/>
    </i>
    <i r="4">
      <x v="816"/>
    </i>
    <i r="4">
      <x v="1486"/>
    </i>
    <i r="3">
      <x v="59"/>
    </i>
    <i r="4">
      <x v="6"/>
    </i>
    <i r="4">
      <x v="567"/>
    </i>
    <i r="4">
      <x v="637"/>
    </i>
    <i r="4">
      <x v="1149"/>
    </i>
    <i r="4">
      <x v="1636"/>
    </i>
    <i r="3">
      <x v="60"/>
    </i>
    <i r="4">
      <x v="391"/>
    </i>
    <i r="4">
      <x v="847"/>
    </i>
    <i r="4">
      <x v="1270"/>
    </i>
    <i r="4">
      <x v="1797"/>
    </i>
    <i r="3">
      <x v="61"/>
    </i>
    <i r="4">
      <x v="749"/>
    </i>
    <i r="4">
      <x v="1333"/>
    </i>
    <i r="4">
      <x v="1348"/>
    </i>
    <i r="1">
      <x v="4"/>
    </i>
    <i r="2">
      <x v="10"/>
    </i>
    <i r="3">
      <x v="62"/>
    </i>
    <i r="4">
      <x v="100"/>
    </i>
    <i r="4">
      <x v="661"/>
    </i>
    <i r="4">
      <x v="1177"/>
    </i>
    <i r="3">
      <x v="63"/>
    </i>
    <i r="4">
      <x v="491"/>
    </i>
    <i r="4">
      <x v="1664"/>
    </i>
    <i r="4">
      <x v="1665"/>
    </i>
    <i r="4">
      <x v="1723"/>
    </i>
    <i r="4">
      <x v="1773"/>
    </i>
    <i r="4">
      <x v="1787"/>
    </i>
    <i r="3">
      <x v="65"/>
    </i>
    <i r="4">
      <x v="1029"/>
    </i>
    <i r="4">
      <x v="1044"/>
    </i>
    <i r="4">
      <x v="1452"/>
    </i>
    <i r="3">
      <x v="66"/>
    </i>
    <i r="4">
      <x v="323"/>
    </i>
    <i r="4">
      <x v="517"/>
    </i>
    <i r="3">
      <x v="67"/>
    </i>
    <i r="4">
      <x v="101"/>
    </i>
    <i r="4">
      <x v="1637"/>
    </i>
    <i r="3">
      <x v="68"/>
    </i>
    <i r="4">
      <x v="49"/>
    </i>
    <i r="4">
      <x v="431"/>
    </i>
    <i r="4">
      <x v="641"/>
    </i>
    <i r="4">
      <x v="848"/>
    </i>
    <i r="4">
      <x v="939"/>
    </i>
    <i r="4">
      <x v="1167"/>
    </i>
    <i r="4">
      <x v="1275"/>
    </i>
    <i r="4">
      <x v="1592"/>
    </i>
    <i r="4">
      <x v="1632"/>
    </i>
    <i r="3">
      <x v="69"/>
    </i>
    <i r="4">
      <x v="1105"/>
    </i>
    <i r="3">
      <x v="70"/>
    </i>
    <i r="4">
      <x v="518"/>
    </i>
    <i r="4">
      <x v="555"/>
    </i>
    <i r="4">
      <x v="1066"/>
    </i>
    <i r="4">
      <x v="1156"/>
    </i>
    <i r="3">
      <x v="71"/>
    </i>
    <i r="4">
      <x v="519"/>
    </i>
    <i r="4">
      <x v="1453"/>
    </i>
    <i r="3">
      <x v="72"/>
    </i>
    <i r="4">
      <x v="1539"/>
    </i>
    <i r="4">
      <x v="1750"/>
    </i>
    <i r="3">
      <x v="73"/>
    </i>
    <i r="4">
      <x v="102"/>
    </i>
    <i r="4">
      <x v="1030"/>
    </i>
    <i r="4">
      <x v="1106"/>
    </i>
    <i r="4">
      <x v="1338"/>
    </i>
    <i r="3">
      <x v="74"/>
    </i>
    <i r="4">
      <x v="849"/>
    </i>
    <i r="3">
      <x v="75"/>
    </i>
    <i r="4">
      <x v="316"/>
    </i>
    <i r="4">
      <x v="1130"/>
    </i>
    <i r="4">
      <x v="1165"/>
    </i>
    <i r="4">
      <x v="1227"/>
    </i>
    <i r="3">
      <x v="76"/>
    </i>
    <i r="4">
      <x v="360"/>
    </i>
    <i r="4">
      <x v="535"/>
    </i>
    <i r="4">
      <x v="1001"/>
    </i>
    <i r="4">
      <x v="1319"/>
    </i>
    <i r="3">
      <x v="77"/>
    </i>
    <i r="4">
      <x v="522"/>
    </i>
    <i r="4">
      <x v="817"/>
    </i>
    <i r="4">
      <x v="1065"/>
    </i>
    <i r="4">
      <x v="1690"/>
    </i>
    <i r="4">
      <x v="1767"/>
    </i>
    <i r="3">
      <x v="78"/>
    </i>
    <i r="4">
      <x v="247"/>
    </i>
    <i r="4">
      <x v="305"/>
    </i>
    <i r="4">
      <x v="312"/>
    </i>
    <i r="4">
      <x v="433"/>
    </i>
    <i r="3">
      <x v="79"/>
    </i>
    <i r="4">
      <x v="457"/>
    </i>
    <i r="4">
      <x v="501"/>
    </i>
    <i r="4">
      <x v="818"/>
    </i>
    <i r="3">
      <x v="80"/>
    </i>
    <i r="4">
      <x v="502"/>
    </i>
    <i r="4">
      <x v="1562"/>
    </i>
    <i r="3">
      <x v="81"/>
    </i>
    <i r="4">
      <x v="194"/>
    </i>
    <i r="4">
      <x v="377"/>
    </i>
    <i r="4">
      <x v="626"/>
    </i>
    <i r="4">
      <x v="743"/>
    </i>
    <i r="4">
      <x v="774"/>
    </i>
    <i r="3">
      <x v="82"/>
    </i>
    <i r="4">
      <x v="195"/>
    </i>
    <i r="4">
      <x v="642"/>
    </i>
    <i r="4">
      <x v="1144"/>
    </i>
    <i r="4">
      <x v="1170"/>
    </i>
    <i r="4">
      <x v="1206"/>
    </i>
    <i r="4">
      <x v="1514"/>
    </i>
    <i r="3">
      <x v="83"/>
    </i>
    <i r="4">
      <x v="103"/>
    </i>
    <i r="3">
      <x v="84"/>
    </i>
    <i r="4">
      <x v="248"/>
    </i>
    <i r="4">
      <x v="744"/>
    </i>
    <i r="4">
      <x v="850"/>
    </i>
    <i r="4">
      <x v="1301"/>
    </i>
    <i r="3">
      <x v="85"/>
    </i>
    <i r="4">
      <x v="345"/>
    </i>
    <i r="4">
      <x v="503"/>
    </i>
    <i r="4">
      <x v="1302"/>
    </i>
    <i r="4">
      <x v="1700"/>
    </i>
    <i r="3">
      <x v="86"/>
    </i>
    <i r="4">
      <x v="7"/>
    </i>
    <i r="4">
      <x v="504"/>
    </i>
    <i r="4">
      <x v="752"/>
    </i>
    <i r="4">
      <x v="819"/>
    </i>
    <i r="4">
      <x v="1266"/>
    </i>
    <i r="4">
      <x v="1355"/>
    </i>
    <i r="3">
      <x v="87"/>
    </i>
    <i r="4">
      <x v="324"/>
    </i>
    <i r="4">
      <x v="505"/>
    </i>
    <i r="4">
      <x v="1746"/>
    </i>
    <i r="3">
      <x v="88"/>
    </i>
    <i r="4">
      <x v="820"/>
    </i>
    <i r="4">
      <x v="1336"/>
    </i>
    <i r="4">
      <x v="1487"/>
    </i>
    <i r="3">
      <x v="89"/>
    </i>
    <i r="4">
      <x v="533"/>
    </i>
    <i r="4">
      <x v="1249"/>
    </i>
    <i r="3">
      <x v="90"/>
    </i>
    <i r="4">
      <x v="54"/>
    </i>
    <i r="4">
      <x v="530"/>
    </i>
    <i r="4">
      <x v="568"/>
    </i>
    <i r="3">
      <x v="91"/>
    </i>
    <i r="4">
      <x v="244"/>
    </i>
    <i r="4">
      <x v="268"/>
    </i>
    <i r="4">
      <x v="526"/>
    </i>
    <i r="4">
      <x v="983"/>
    </i>
    <i r="3">
      <x v="92"/>
    </i>
    <i r="4">
      <x v="104"/>
    </i>
    <i r="4">
      <x v="500"/>
    </i>
    <i r="4">
      <x v="851"/>
    </i>
    <i r="4">
      <x v="1079"/>
    </i>
    <i r="4">
      <x v="1229"/>
    </i>
    <i r="4">
      <x v="1666"/>
    </i>
    <i r="4">
      <x v="1667"/>
    </i>
    <i r="2">
      <x v="11"/>
    </i>
    <i r="3">
      <x v="93"/>
    </i>
    <i r="4">
      <x v="55"/>
    </i>
    <i r="4">
      <x v="1773"/>
    </i>
    <i r="3">
      <x v="94"/>
    </i>
    <i r="4">
      <x v="269"/>
    </i>
    <i r="4">
      <x v="506"/>
    </i>
    <i r="4">
      <x v="984"/>
    </i>
    <i r="4">
      <x v="1230"/>
    </i>
    <i r="4">
      <x v="1441"/>
    </i>
    <i r="4">
      <x v="1724"/>
    </i>
    <i r="4">
      <x v="1725"/>
    </i>
    <i r="4">
      <x v="1799"/>
    </i>
    <i r="3">
      <x v="95"/>
    </i>
    <i r="4">
      <x v="43"/>
    </i>
    <i r="4">
      <x v="105"/>
    </i>
    <i r="4">
      <x v="616"/>
    </i>
    <i r="4">
      <x v="852"/>
    </i>
    <i r="4">
      <x v="1031"/>
    </i>
    <i r="3">
      <x v="96"/>
    </i>
    <i r="4">
      <x v="196"/>
    </i>
    <i r="4">
      <x v="552"/>
    </i>
    <i r="4">
      <x v="853"/>
    </i>
    <i r="3">
      <x v="97"/>
    </i>
    <i r="4">
      <x v="106"/>
    </i>
    <i r="4">
      <x v="197"/>
    </i>
    <i r="4">
      <x v="314"/>
    </i>
    <i r="4">
      <x v="959"/>
    </i>
    <i r="4">
      <x v="1454"/>
    </i>
    <i r="3">
      <x v="98"/>
    </i>
    <i r="4">
      <x v="1805"/>
    </i>
    <i r="3">
      <x v="99"/>
    </i>
    <i r="4">
      <x v="270"/>
    </i>
    <i r="4">
      <x v="854"/>
    </i>
    <i r="4">
      <x v="1231"/>
    </i>
    <i r="4">
      <x v="1691"/>
    </i>
    <i r="3">
      <x v="100"/>
    </i>
    <i r="4">
      <x v="249"/>
    </i>
    <i r="4">
      <x v="695"/>
    </i>
    <i r="4">
      <x v="732"/>
    </i>
    <i r="4">
      <x v="985"/>
    </i>
    <i r="4">
      <x v="1267"/>
    </i>
    <i r="4">
      <x v="1692"/>
    </i>
    <i r="3">
      <x v="101"/>
    </i>
    <i r="4">
      <x v="56"/>
    </i>
    <i r="4">
      <x v="107"/>
    </i>
    <i r="4">
      <x v="318"/>
    </i>
    <i r="4">
      <x v="761"/>
    </i>
    <i r="4">
      <x v="1058"/>
    </i>
    <i r="4">
      <x v="1061"/>
    </i>
    <i r="4">
      <x v="1263"/>
    </i>
    <i r="4">
      <x v="1307"/>
    </i>
    <i r="4">
      <x v="1455"/>
    </i>
    <i r="4">
      <x v="1544"/>
    </i>
    <i r="3">
      <x v="102"/>
    </i>
    <i r="4">
      <x v="541"/>
    </i>
    <i r="4">
      <x v="1146"/>
    </i>
    <i r="3">
      <x v="103"/>
    </i>
    <i r="4">
      <x v="198"/>
    </i>
    <i r="4">
      <x v="855"/>
    </i>
    <i r="3">
      <x v="104"/>
    </i>
    <i r="4">
      <x v="57"/>
    </i>
    <i r="3">
      <x v="105"/>
    </i>
    <i r="4">
      <x v="1077"/>
    </i>
    <i r="3">
      <x v="106"/>
    </i>
    <i r="4">
      <x v="325"/>
    </i>
    <i r="4">
      <x v="1751"/>
    </i>
    <i r="3">
      <x v="107"/>
    </i>
    <i r="4">
      <x v="856"/>
    </i>
    <i r="3">
      <x v="108"/>
    </i>
    <i r="4">
      <x v="326"/>
    </i>
    <i r="3">
      <x v="109"/>
    </i>
    <i r="4">
      <x v="108"/>
    </i>
    <i r="3">
      <x v="110"/>
    </i>
    <i r="4">
      <x v="58"/>
    </i>
    <i r="4">
      <x v="109"/>
    </i>
    <i r="4">
      <x v="792"/>
    </i>
    <i r="4">
      <x v="990"/>
    </i>
    <i r="4">
      <x v="1328"/>
    </i>
    <i r="4">
      <x v="1531"/>
    </i>
    <i r="4">
      <x v="1558"/>
    </i>
    <i r="3">
      <x v="111"/>
    </i>
    <i r="4">
      <x v="59"/>
    </i>
    <i r="4">
      <x v="110"/>
    </i>
    <i r="4">
      <x v="1107"/>
    </i>
    <i r="4">
      <x v="1235"/>
    </i>
    <i r="4">
      <x v="1352"/>
    </i>
    <i r="3">
      <x v="112"/>
    </i>
    <i r="4">
      <x v="60"/>
    </i>
    <i r="4">
      <x v="940"/>
    </i>
    <i r="4">
      <x v="1563"/>
    </i>
    <i r="4">
      <x v="1614"/>
    </i>
    <i r="4">
      <x v="1646"/>
    </i>
    <i r="4">
      <x v="1778"/>
    </i>
    <i r="3">
      <x v="113"/>
    </i>
    <i r="4">
      <x v="524"/>
    </i>
    <i r="3">
      <x v="114"/>
    </i>
    <i r="4">
      <x v="1239"/>
    </i>
    <i r="4">
      <x v="1443"/>
    </i>
    <i r="4">
      <x v="1701"/>
    </i>
    <i r="3">
      <x v="115"/>
    </i>
    <i r="4">
      <x v="857"/>
    </i>
    <i r="3">
      <x v="116"/>
    </i>
    <i r="4">
      <x v="111"/>
    </i>
    <i r="4">
      <x v="525"/>
    </i>
    <i r="4">
      <x v="542"/>
    </i>
    <i r="4">
      <x v="617"/>
    </i>
    <i r="3">
      <x v="117"/>
    </i>
    <i r="4">
      <x v="61"/>
    </i>
    <i r="4">
      <x v="750"/>
    </i>
    <i r="4">
      <x v="809"/>
    </i>
    <i r="4">
      <x v="992"/>
    </i>
    <i r="3">
      <x v="118"/>
    </i>
    <i r="4">
      <x v="569"/>
    </i>
    <i r="4">
      <x v="581"/>
    </i>
    <i r="4">
      <x v="662"/>
    </i>
    <i r="4">
      <x v="1532"/>
    </i>
    <i r="3">
      <x v="119"/>
    </i>
    <i r="4">
      <x v="543"/>
    </i>
    <i r="4">
      <x v="1091"/>
    </i>
    <i r="4">
      <x v="1094"/>
    </i>
    <i r="4">
      <x v="1166"/>
    </i>
    <i r="4">
      <x v="1418"/>
    </i>
    <i r="4">
      <x v="1442"/>
    </i>
    <i r="4">
      <x v="1444"/>
    </i>
    <i r="4">
      <x v="1488"/>
    </i>
    <i r="4">
      <x v="1545"/>
    </i>
    <i r="3">
      <x v="120"/>
    </i>
    <i r="4">
      <x v="1055"/>
    </i>
    <i r="4">
      <x v="1522"/>
    </i>
    <i r="3">
      <x v="121"/>
    </i>
    <i r="4">
      <x v="112"/>
    </i>
    <i r="4">
      <x v="858"/>
    </i>
    <i r="4">
      <x v="1326"/>
    </i>
    <i r="4">
      <x v="1523"/>
    </i>
    <i r="4">
      <x v="1628"/>
    </i>
    <i r="4">
      <x v="1638"/>
    </i>
    <i r="3">
      <x v="122"/>
    </i>
    <i r="4">
      <x v="962"/>
    </i>
    <i r="4">
      <x v="1668"/>
    </i>
    <i r="4">
      <x v="1669"/>
    </i>
    <i r="4">
      <x v="1670"/>
    </i>
    <i r="2">
      <x v="12"/>
    </i>
    <i r="3">
      <x v="123"/>
    </i>
    <i r="4">
      <x v="618"/>
    </i>
    <i r="4">
      <x v="644"/>
    </i>
    <i r="4">
      <x v="793"/>
    </i>
    <i r="4">
      <x v="1062"/>
    </i>
    <i r="4">
      <x v="1160"/>
    </i>
    <i r="4">
      <x v="1551"/>
    </i>
    <i r="4">
      <x v="1726"/>
    </i>
    <i r="4">
      <x v="1773"/>
    </i>
    <i r="3">
      <x v="124"/>
    </i>
    <i r="4">
      <x v="10"/>
    </i>
    <i r="4">
      <x v="113"/>
    </i>
    <i r="4">
      <x v="416"/>
    </i>
    <i r="4">
      <x v="448"/>
    </i>
    <i r="4">
      <x v="592"/>
    </i>
    <i r="4">
      <x v="594"/>
    </i>
    <i r="4">
      <x v="941"/>
    </i>
    <i r="4">
      <x v="1032"/>
    </i>
    <i r="4">
      <x v="1212"/>
    </i>
    <i r="4">
      <x v="1634"/>
    </i>
    <i r="4">
      <x v="1766"/>
    </i>
    <i r="3">
      <x v="125"/>
    </i>
    <i r="4">
      <x v="114"/>
    </i>
    <i r="4">
      <x v="199"/>
    </i>
    <i r="4">
      <x v="507"/>
    </i>
    <i r="4">
      <x v="859"/>
    </i>
    <i r="4">
      <x v="981"/>
    </i>
    <i r="4">
      <x v="1271"/>
    </i>
    <i r="4">
      <x v="1456"/>
    </i>
    <i r="3">
      <x v="126"/>
    </i>
    <i r="4">
      <x v="307"/>
    </i>
    <i r="4">
      <x v="475"/>
    </i>
    <i r="4">
      <x v="1051"/>
    </i>
    <i r="4">
      <x v="1363"/>
    </i>
    <i r="4">
      <x v="1413"/>
    </i>
    <i r="4">
      <x v="1519"/>
    </i>
    <i r="4">
      <x v="1548"/>
    </i>
    <i r="4">
      <x v="1780"/>
    </i>
    <i r="3">
      <x v="127"/>
    </i>
    <i r="4">
      <x v="115"/>
    </i>
    <i r="4">
      <x v="250"/>
    </i>
    <i r="4">
      <x v="528"/>
    </i>
    <i r="4">
      <x v="1056"/>
    </i>
    <i r="4">
      <x v="1141"/>
    </i>
    <i r="4">
      <x v="1201"/>
    </i>
    <i r="4">
      <x v="1238"/>
    </i>
    <i r="4">
      <x v="1261"/>
    </i>
    <i r="4">
      <x v="1317"/>
    </i>
    <i r="4">
      <x v="1327"/>
    </i>
    <i r="4">
      <x v="1329"/>
    </i>
    <i r="4">
      <x v="1457"/>
    </i>
    <i r="4">
      <x v="1524"/>
    </i>
    <i r="4">
      <x v="1547"/>
    </i>
    <i r="4">
      <x v="1741"/>
    </i>
    <i r="4">
      <x v="1752"/>
    </i>
    <i r="4">
      <x v="1779"/>
    </i>
    <i r="3">
      <x v="128"/>
    </i>
    <i r="4">
      <x v="251"/>
    </i>
    <i r="4">
      <x v="821"/>
    </i>
    <i r="4">
      <x v="1045"/>
    </i>
    <i r="4">
      <x v="1542"/>
    </i>
    <i r="3">
      <x v="129"/>
    </i>
    <i r="4">
      <x v="746"/>
    </i>
    <i r="4">
      <x v="1546"/>
    </i>
    <i r="3">
      <x v="130"/>
    </i>
    <i r="4">
      <x v="456"/>
    </i>
    <i r="4">
      <x v="458"/>
    </i>
    <i r="3">
      <x v="131"/>
    </i>
    <i r="4">
      <x v="459"/>
    </i>
    <i r="4">
      <x v="986"/>
    </i>
    <i r="4">
      <x v="987"/>
    </i>
    <i r="3">
      <x v="132"/>
    </i>
    <i r="4">
      <x v="62"/>
    </i>
    <i r="4">
      <x v="116"/>
    </i>
    <i r="4">
      <x v="271"/>
    </i>
    <i r="4">
      <x v="425"/>
    </i>
    <i r="4">
      <x v="523"/>
    </i>
    <i r="4">
      <x v="747"/>
    </i>
    <i r="4">
      <x v="794"/>
    </i>
    <i r="4">
      <x v="860"/>
    </i>
    <i r="4">
      <x v="1046"/>
    </i>
    <i r="4">
      <x v="1560"/>
    </i>
    <i r="4">
      <x v="1767"/>
    </i>
    <i r="3">
      <x v="133"/>
    </i>
    <i r="4">
      <x v="241"/>
    </i>
    <i r="4">
      <x v="408"/>
    </i>
    <i r="4">
      <x v="1255"/>
    </i>
    <i r="4">
      <x v="1564"/>
    </i>
    <i r="3">
      <x v="134"/>
    </i>
    <i r="4">
      <x v="460"/>
    </i>
    <i r="4">
      <x v="861"/>
    </i>
    <i r="4">
      <x v="1283"/>
    </i>
    <i r="4">
      <x v="1649"/>
    </i>
    <i r="3">
      <x v="135"/>
    </i>
    <i r="4">
      <x v="384"/>
    </i>
    <i r="4">
      <x v="395"/>
    </i>
    <i r="4">
      <x v="862"/>
    </i>
    <i r="4">
      <x v="1702"/>
    </i>
    <i r="3">
      <x v="136"/>
    </i>
    <i r="4">
      <x v="117"/>
    </i>
    <i r="4">
      <x v="272"/>
    </i>
    <i r="4">
      <x v="863"/>
    </i>
    <i r="3">
      <x v="137"/>
    </i>
    <i r="4">
      <x v="63"/>
    </i>
    <i r="4">
      <x v="118"/>
    </i>
    <i r="4">
      <x v="119"/>
    </i>
    <i r="4">
      <x v="369"/>
    </i>
    <i r="4">
      <x v="755"/>
    </i>
    <i r="4">
      <x v="864"/>
    </i>
    <i r="4">
      <x v="1002"/>
    </i>
    <i r="4">
      <x v="1003"/>
    </i>
    <i r="4">
      <x v="1361"/>
    </i>
    <i r="4">
      <x v="1556"/>
    </i>
    <i r="4">
      <x v="1586"/>
    </i>
    <i r="3">
      <x v="138"/>
    </i>
    <i r="4">
      <x v="120"/>
    </i>
    <i r="4">
      <x v="200"/>
    </i>
    <i r="4">
      <x v="350"/>
    </i>
    <i r="4">
      <x v="380"/>
    </i>
    <i r="4">
      <x v="666"/>
    </i>
    <i r="4">
      <x v="865"/>
    </i>
    <i r="4">
      <x v="955"/>
    </i>
    <i r="4">
      <x v="1162"/>
    </i>
    <i r="4">
      <x v="1458"/>
    </i>
    <i r="4">
      <x v="1489"/>
    </i>
    <i r="3">
      <x v="139"/>
    </i>
    <i r="4">
      <x v="300"/>
    </i>
    <i r="4">
      <x v="1102"/>
    </i>
    <i r="3">
      <x v="140"/>
    </i>
    <i r="4">
      <x v="121"/>
    </i>
    <i r="4">
      <x v="866"/>
    </i>
    <i r="4">
      <x v="968"/>
    </i>
    <i r="4">
      <x v="1364"/>
    </i>
    <i r="3">
      <x v="141"/>
    </i>
    <i r="4">
      <x v="771"/>
    </i>
    <i r="3">
      <x v="142"/>
    </i>
    <i r="4">
      <x v="122"/>
    </i>
    <i r="4">
      <x v="867"/>
    </i>
    <i>
      <x v="2"/>
    </i>
    <i r="1">
      <x v="1"/>
    </i>
    <i r="2">
      <x v="1"/>
    </i>
    <i r="3">
      <x v="143"/>
    </i>
    <i r="4">
      <x v="1773"/>
    </i>
    <i r="3">
      <x v="144"/>
    </i>
    <i r="4">
      <x v="1140"/>
    </i>
    <i r="4">
      <x v="1297"/>
    </i>
    <i r="4">
      <x v="1550"/>
    </i>
    <i r="4">
      <x v="1671"/>
    </i>
    <i r="4">
      <x v="1672"/>
    </i>
    <i r="4">
      <x v="1673"/>
    </i>
    <i r="4">
      <x v="1727"/>
    </i>
    <i r="3">
      <x v="145"/>
    </i>
    <i r="4">
      <x v="868"/>
    </i>
    <i r="4">
      <x v="1795"/>
    </i>
    <i r="3">
      <x v="146"/>
    </i>
    <i r="4">
      <x v="1108"/>
    </i>
    <i r="3">
      <x v="147"/>
    </i>
    <i r="4">
      <x/>
    </i>
    <i r="4">
      <x v="869"/>
    </i>
    <i r="4">
      <x v="942"/>
    </i>
    <i r="4">
      <x v="1047"/>
    </i>
    <i r="3">
      <x v="148"/>
    </i>
    <i r="4">
      <x v="1109"/>
    </i>
    <i r="3">
      <x v="149"/>
    </i>
    <i r="4">
      <x v="201"/>
    </i>
    <i r="4">
      <x v="570"/>
    </i>
    <i r="4">
      <x v="1459"/>
    </i>
    <i r="3">
      <x v="150"/>
    </i>
    <i r="4">
      <x v="45"/>
    </i>
    <i r="4">
      <x v="123"/>
    </i>
    <i r="4">
      <x v="236"/>
    </i>
    <i r="4">
      <x v="399"/>
    </i>
    <i r="4">
      <x v="479"/>
    </i>
    <i r="4">
      <x v="595"/>
    </i>
    <i r="4">
      <x v="822"/>
    </i>
    <i r="4">
      <x v="870"/>
    </i>
    <i r="4">
      <x v="1207"/>
    </i>
    <i r="4">
      <x v="1460"/>
    </i>
    <i r="4">
      <x v="1798"/>
    </i>
    <i r="3">
      <x v="151"/>
    </i>
    <i r="4">
      <x v="273"/>
    </i>
    <i r="4">
      <x v="440"/>
    </i>
    <i r="4">
      <x v="544"/>
    </i>
    <i r="4">
      <x v="971"/>
    </i>
    <i r="3">
      <x v="152"/>
    </i>
    <i r="4">
      <x v="274"/>
    </i>
    <i r="4">
      <x v="532"/>
    </i>
    <i r="4">
      <x v="960"/>
    </i>
    <i r="4">
      <x v="1188"/>
    </i>
    <i r="4">
      <x v="1753"/>
    </i>
    <i r="3">
      <x v="153"/>
    </i>
    <i r="4">
      <x v="239"/>
    </i>
    <i r="4">
      <x v="304"/>
    </i>
    <i r="4">
      <x v="772"/>
    </i>
    <i r="4">
      <x v="1057"/>
    </i>
    <i r="3">
      <x v="154"/>
    </i>
    <i r="4">
      <x v="368"/>
    </i>
    <i r="4">
      <x v="658"/>
    </i>
    <i r="4">
      <x v="871"/>
    </i>
    <i r="4">
      <x v="975"/>
    </i>
    <i r="4">
      <x v="1021"/>
    </i>
    <i r="3">
      <x v="155"/>
    </i>
    <i r="4">
      <x v="202"/>
    </i>
    <i r="3">
      <x v="156"/>
    </i>
    <i r="4">
      <x v="46"/>
    </i>
    <i r="4">
      <x v="124"/>
    </i>
    <i r="4">
      <x v="275"/>
    </i>
    <i r="4">
      <x v="993"/>
    </i>
    <i r="4">
      <x v="1178"/>
    </i>
    <i r="4">
      <x v="1525"/>
    </i>
    <i r="3">
      <x v="157"/>
    </i>
    <i r="4">
      <x v="276"/>
    </i>
    <i r="4">
      <x v="650"/>
    </i>
    <i r="3">
      <x v="158"/>
    </i>
    <i r="4">
      <x v="872"/>
    </i>
    <i r="4">
      <x v="1284"/>
    </i>
    <i r="3">
      <x v="159"/>
    </i>
    <i r="4">
      <x v="1110"/>
    </i>
    <i r="4">
      <x v="1541"/>
    </i>
    <i r="4">
      <x v="1565"/>
    </i>
    <i r="3">
      <x v="160"/>
    </i>
    <i r="4">
      <x v="64"/>
    </i>
    <i r="4">
      <x v="125"/>
    </i>
    <i r="4">
      <x v="873"/>
    </i>
    <i r="3">
      <x v="161"/>
    </i>
    <i r="4">
      <x v="203"/>
    </i>
    <i r="4">
      <x v="411"/>
    </i>
    <i r="4">
      <x v="527"/>
    </i>
    <i r="4">
      <x v="1067"/>
    </i>
    <i r="3">
      <x v="162"/>
    </i>
    <i r="4">
      <x v="252"/>
    </i>
    <i r="4">
      <x v="277"/>
    </i>
    <i r="3">
      <x v="163"/>
    </i>
    <i r="4">
      <x v="1254"/>
    </i>
    <i r="4">
      <x v="1703"/>
    </i>
    <i r="3">
      <x v="164"/>
    </i>
    <i r="4">
      <x v="1285"/>
    </i>
    <i r="3">
      <x v="165"/>
    </i>
    <i r="4">
      <x v="461"/>
    </i>
    <i r="3">
      <x v="166"/>
    </i>
    <i r="4">
      <x v="410"/>
    </i>
    <i r="4">
      <x v="775"/>
    </i>
    <i r="4">
      <x v="823"/>
    </i>
    <i r="4">
      <x v="1410"/>
    </i>
    <i r="3">
      <x v="167"/>
    </i>
    <i r="4">
      <x v="65"/>
    </i>
    <i r="4">
      <x v="619"/>
    </i>
    <i r="3">
      <x v="168"/>
    </i>
    <i r="4">
      <x v="66"/>
    </i>
    <i r="4">
      <x v="126"/>
    </i>
    <i r="3">
      <x v="169"/>
    </i>
    <i r="4">
      <x v="1360"/>
    </i>
    <i r="4">
      <x v="1490"/>
    </i>
    <i r="3">
      <x v="170"/>
    </i>
    <i r="4">
      <x v="127"/>
    </i>
    <i r="4">
      <x v="298"/>
    </i>
    <i r="4">
      <x v="874"/>
    </i>
    <i r="4">
      <x v="1410"/>
    </i>
    <i r="4">
      <x v="1674"/>
    </i>
    <i r="4">
      <x v="1675"/>
    </i>
    <i r="4">
      <x v="1676"/>
    </i>
    <i r="3">
      <x v="171"/>
    </i>
    <i r="4">
      <x v="665"/>
    </i>
    <i r="4">
      <x v="667"/>
    </i>
    <i r="2">
      <x v="2"/>
    </i>
    <i r="3">
      <x v="172"/>
    </i>
    <i r="4">
      <x v="1728"/>
    </i>
    <i r="4">
      <x v="1773"/>
    </i>
    <i r="3">
      <x v="174"/>
    </i>
    <i r="4">
      <x v="40"/>
    </i>
    <i r="4">
      <x v="875"/>
    </i>
    <i r="3">
      <x v="175"/>
    </i>
    <i r="4">
      <x v="67"/>
    </i>
    <i r="4">
      <x v="128"/>
    </i>
    <i r="4">
      <x v="608"/>
    </i>
    <i r="4">
      <x v="1279"/>
    </i>
    <i r="4">
      <x v="1529"/>
    </i>
    <i r="3">
      <x v="176"/>
    </i>
    <i r="4">
      <x v="68"/>
    </i>
    <i r="4">
      <x v="758"/>
    </i>
    <i r="4">
      <x v="1576"/>
    </i>
    <i r="4">
      <x v="1780"/>
    </i>
    <i r="3">
      <x v="177"/>
    </i>
    <i r="4">
      <x v="508"/>
    </i>
    <i r="4">
      <x v="1256"/>
    </i>
    <i r="3">
      <x v="178"/>
    </i>
    <i r="4">
      <x v="989"/>
    </i>
    <i r="4">
      <x v="1286"/>
    </i>
    <i r="4">
      <x v="1461"/>
    </i>
    <i r="3">
      <x v="179"/>
    </i>
    <i r="4">
      <x v="509"/>
    </i>
    <i r="4">
      <x v="668"/>
    </i>
    <i r="4">
      <x v="876"/>
    </i>
    <i r="4">
      <x v="1276"/>
    </i>
    <i r="3">
      <x v="180"/>
    </i>
    <i r="4">
      <x v="1439"/>
    </i>
    <i r="3">
      <x v="181"/>
    </i>
    <i r="4">
      <x v="129"/>
    </i>
    <i r="4">
      <x v="204"/>
    </i>
    <i r="4">
      <x v="625"/>
    </i>
    <i r="4">
      <x v="795"/>
    </i>
    <i r="4">
      <x v="877"/>
    </i>
    <i r="4">
      <x v="1092"/>
    </i>
    <i r="4">
      <x v="1195"/>
    </i>
    <i r="4">
      <x v="1308"/>
    </i>
    <i r="3">
      <x v="182"/>
    </i>
    <i r="4">
      <x v="253"/>
    </i>
    <i r="4">
      <x v="392"/>
    </i>
    <i r="4">
      <x v="973"/>
    </i>
    <i r="4">
      <x v="1005"/>
    </i>
    <i r="3">
      <x v="183"/>
    </i>
    <i r="4">
      <x v="278"/>
    </i>
    <i r="4">
      <x v="520"/>
    </i>
    <i r="4">
      <x v="521"/>
    </i>
    <i r="4">
      <x v="824"/>
    </i>
    <i r="4">
      <x v="1103"/>
    </i>
    <i r="4">
      <x v="1277"/>
    </i>
    <i r="4">
      <x v="1742"/>
    </i>
    <i r="3">
      <x v="184"/>
    </i>
    <i r="4">
      <x v="9"/>
    </i>
    <i r="4">
      <x v="254"/>
    </i>
    <i r="4">
      <x v="510"/>
    </i>
    <i r="4">
      <x v="1754"/>
    </i>
    <i r="3">
      <x v="185"/>
    </i>
    <i r="4">
      <x v="969"/>
    </i>
    <i r="4">
      <x v="1192"/>
    </i>
    <i r="3">
      <x v="186"/>
    </i>
    <i r="4">
      <x v="279"/>
    </i>
    <i r="4">
      <x v="1193"/>
    </i>
    <i r="4">
      <x v="1287"/>
    </i>
    <i r="3">
      <x v="187"/>
    </i>
    <i r="4">
      <x v="69"/>
    </i>
    <i r="4">
      <x v="130"/>
    </i>
    <i r="4">
      <x v="615"/>
    </i>
    <i r="4">
      <x v="825"/>
    </i>
    <i r="4">
      <x v="1095"/>
    </i>
    <i r="4">
      <x v="1350"/>
    </i>
    <i r="3">
      <x v="188"/>
    </i>
    <i r="4">
      <x v="131"/>
    </i>
    <i r="4">
      <x v="352"/>
    </i>
    <i r="4">
      <x v="1142"/>
    </i>
    <i r="3">
      <x v="189"/>
    </i>
    <i r="4">
      <x v="660"/>
    </i>
    <i r="4">
      <x v="776"/>
    </i>
    <i r="4">
      <x v="796"/>
    </i>
    <i r="4">
      <x v="1273"/>
    </i>
    <i r="4">
      <x v="1306"/>
    </i>
    <i r="4">
      <x v="1314"/>
    </i>
    <i r="3">
      <x v="190"/>
    </i>
    <i r="4">
      <x v="561"/>
    </i>
    <i r="4">
      <x v="759"/>
    </i>
    <i r="4">
      <x v="1566"/>
    </i>
    <i r="3">
      <x v="191"/>
    </i>
    <i r="4">
      <x v="651"/>
    </i>
    <i r="4">
      <x v="1788"/>
    </i>
    <i r="3">
      <x v="192"/>
    </i>
    <i r="4">
      <x v="280"/>
    </i>
    <i r="4">
      <x v="878"/>
    </i>
    <i r="4">
      <x v="1033"/>
    </i>
    <i r="4">
      <x v="1288"/>
    </i>
    <i r="4">
      <x v="1704"/>
    </i>
    <i r="3">
      <x v="193"/>
    </i>
    <i r="4">
      <x v="669"/>
    </i>
    <i r="3">
      <x v="194"/>
    </i>
    <i r="4">
      <x v="41"/>
    </i>
    <i r="3">
      <x v="195"/>
    </i>
    <i r="4">
      <x v="132"/>
    </i>
    <i r="4">
      <x v="361"/>
    </i>
    <i r="4">
      <x v="531"/>
    </i>
    <i r="4">
      <x v="596"/>
    </i>
    <i r="4">
      <x v="620"/>
    </i>
    <i r="4">
      <x v="1174"/>
    </i>
    <i r="3">
      <x v="196"/>
    </i>
    <i r="4">
      <x v="879"/>
    </i>
    <i r="4">
      <x v="1615"/>
    </i>
    <i r="3">
      <x v="197"/>
    </i>
    <i r="4">
      <x v="1082"/>
    </i>
    <i r="4">
      <x v="1184"/>
    </i>
    <i r="4">
      <x v="1616"/>
    </i>
    <i r="3">
      <x v="198"/>
    </i>
    <i r="4">
      <x v="1504"/>
    </i>
    <i r="3">
      <x v="199"/>
    </i>
    <i r="4">
      <x v="281"/>
    </i>
    <i r="4">
      <x v="571"/>
    </i>
    <i r="4">
      <x v="1015"/>
    </i>
    <i r="4">
      <x v="1677"/>
    </i>
    <i r="4">
      <x v="1678"/>
    </i>
    <i r="4">
      <x v="1679"/>
    </i>
    <i r="2">
      <x v="3"/>
    </i>
    <i r="3">
      <x v="200"/>
    </i>
    <i r="4">
      <x v="696"/>
    </i>
    <i r="4">
      <x v="733"/>
    </i>
    <i r="4">
      <x v="1111"/>
    </i>
    <i r="4">
      <x v="1194"/>
    </i>
    <i r="4">
      <x v="1268"/>
    </i>
    <i r="4">
      <x v="1729"/>
    </i>
    <i r="4">
      <x v="1767"/>
    </i>
    <i r="4">
      <x v="1780"/>
    </i>
    <i r="3">
      <x v="201"/>
    </i>
    <i r="4">
      <x v="133"/>
    </i>
    <i r="4">
      <x v="880"/>
    </i>
    <i r="4">
      <x v="1417"/>
    </i>
    <i r="3">
      <x v="202"/>
    </i>
    <i r="4">
      <x v="572"/>
    </i>
    <i r="4">
      <x v="586"/>
    </i>
    <i r="4">
      <x v="663"/>
    </i>
    <i r="4">
      <x v="1112"/>
    </i>
    <i r="3">
      <x v="203"/>
    </i>
    <i r="4">
      <x v="760"/>
    </i>
    <i r="4">
      <x v="965"/>
    </i>
    <i r="4">
      <x v="1772"/>
    </i>
    <i r="4">
      <x v="1776"/>
    </i>
    <i r="3">
      <x v="204"/>
    </i>
    <i r="4">
      <x v="652"/>
    </i>
    <i r="4">
      <x v="1552"/>
    </i>
    <i r="3">
      <x v="205"/>
    </i>
    <i r="4">
      <x v="282"/>
    </i>
    <i r="4">
      <x v="1113"/>
    </i>
    <i r="4">
      <x v="1289"/>
    </i>
    <i r="3">
      <x v="206"/>
    </i>
    <i r="4">
      <x v="255"/>
    </i>
    <i r="4">
      <x v="511"/>
    </i>
    <i r="4">
      <x v="748"/>
    </i>
    <i r="3">
      <x v="207"/>
    </i>
    <i r="4">
      <x v="28"/>
    </i>
    <i r="3">
      <x v="208"/>
    </i>
    <i r="4">
      <x v="1414"/>
    </i>
    <i r="4">
      <x v="1557"/>
    </i>
    <i r="3">
      <x v="209"/>
    </i>
    <i r="4">
      <x v="134"/>
    </i>
    <i r="4">
      <x v="374"/>
    </i>
    <i r="4">
      <x v="1462"/>
    </i>
    <i r="4">
      <x v="1533"/>
    </i>
    <i r="3">
      <x v="210"/>
    </i>
    <i r="4">
      <x v="283"/>
    </i>
    <i r="4">
      <x v="327"/>
    </i>
    <i r="4">
      <x v="469"/>
    </i>
    <i r="4">
      <x v="485"/>
    </i>
    <i r="4">
      <x v="559"/>
    </i>
    <i r="4">
      <x v="1114"/>
    </i>
    <i r="4">
      <x v="1422"/>
    </i>
    <i r="3">
      <x v="211"/>
    </i>
    <i r="4">
      <x v="284"/>
    </i>
    <i r="4">
      <x v="1755"/>
    </i>
    <i r="3">
      <x v="212"/>
    </i>
    <i r="4">
      <x v="285"/>
    </i>
    <i r="4">
      <x v="328"/>
    </i>
    <i r="4">
      <x v="797"/>
    </i>
    <i r="3">
      <x v="213"/>
    </i>
    <i r="4">
      <x v="29"/>
    </i>
    <i r="4">
      <x v="943"/>
    </i>
    <i r="3">
      <x v="214"/>
    </i>
    <i r="4">
      <x v="135"/>
    </i>
    <i r="4">
      <x v="205"/>
    </i>
    <i r="4">
      <x v="881"/>
    </i>
    <i r="4">
      <x v="980"/>
    </i>
    <i r="4">
      <x v="1059"/>
    </i>
    <i r="3">
      <x v="215"/>
    </i>
    <i r="4">
      <x v="70"/>
    </i>
    <i r="4">
      <x v="338"/>
    </i>
    <i r="4">
      <x v="447"/>
    </i>
    <i r="4">
      <x v="496"/>
    </i>
    <i r="4">
      <x v="700"/>
    </i>
    <i r="3">
      <x v="216"/>
    </i>
    <i r="4">
      <x v="256"/>
    </i>
    <i r="4">
      <x v="286"/>
    </i>
    <i r="4">
      <x v="329"/>
    </i>
    <i r="4">
      <x v="1491"/>
    </i>
    <i r="4">
      <x v="1767"/>
    </i>
    <i r="3">
      <x v="217"/>
    </i>
    <i r="4">
      <x v="257"/>
    </i>
    <i r="4">
      <x v="512"/>
    </i>
    <i r="4">
      <x v="1567"/>
    </i>
    <i r="3">
      <x v="218"/>
    </i>
    <i r="4">
      <x v="826"/>
    </i>
    <i r="3">
      <x v="219"/>
    </i>
    <i r="4">
      <x v="258"/>
    </i>
    <i r="4">
      <x v="513"/>
    </i>
    <i r="4">
      <x v="1237"/>
    </i>
    <i r="4">
      <x v="1303"/>
    </i>
    <i r="3">
      <x v="220"/>
    </i>
    <i r="4">
      <x v="1705"/>
    </i>
    <i r="3">
      <x v="221"/>
    </i>
    <i r="4">
      <x v="136"/>
    </i>
    <i r="4">
      <x v="882"/>
    </i>
    <i r="4">
      <x v="1511"/>
    </i>
    <i r="3">
      <x v="222"/>
    </i>
    <i r="4">
      <x v="972"/>
    </i>
    <i r="4">
      <x v="1004"/>
    </i>
    <i r="4">
      <x v="1048"/>
    </i>
    <i r="3">
      <x v="223"/>
    </i>
    <i r="4">
      <x v="670"/>
    </i>
    <i r="3">
      <x v="224"/>
    </i>
    <i r="4">
      <x v="137"/>
    </i>
    <i r="4">
      <x v="689"/>
    </i>
    <i r="4">
      <x v="883"/>
    </i>
    <i r="3">
      <x v="225"/>
    </i>
    <i r="4">
      <x v="38"/>
    </i>
    <i r="4">
      <x v="301"/>
    </i>
    <i r="4">
      <x v="372"/>
    </i>
    <i r="4">
      <x v="378"/>
    </i>
    <i r="4">
      <x v="432"/>
    </i>
    <i r="4">
      <x v="560"/>
    </i>
    <i r="4">
      <x v="808"/>
    </i>
    <i r="4">
      <x v="1161"/>
    </i>
    <i r="4">
      <x v="1324"/>
    </i>
    <i r="3">
      <x v="226"/>
    </i>
    <i r="4">
      <x v="379"/>
    </i>
    <i r="4">
      <x v="639"/>
    </i>
    <i r="4">
      <x v="807"/>
    </i>
    <i r="4">
      <x v="1198"/>
    </i>
    <i r="4">
      <x v="1299"/>
    </i>
    <i r="4">
      <x v="1543"/>
    </i>
    <i r="3">
      <x v="227"/>
    </i>
    <i r="4">
      <x v="14"/>
    </i>
    <i r="4">
      <x v="242"/>
    </i>
    <i r="4">
      <x v="297"/>
    </i>
    <i r="4">
      <x v="353"/>
    </i>
    <i r="4">
      <x v="756"/>
    </i>
    <i r="4">
      <x v="1280"/>
    </i>
    <i r="3">
      <x v="228"/>
    </i>
    <i r="4">
      <x v="206"/>
    </i>
    <i r="1">
      <x v="2"/>
    </i>
    <i r="2">
      <x v="4"/>
    </i>
    <i r="3">
      <x v="229"/>
    </i>
    <i r="4">
      <x v="330"/>
    </i>
    <i r="4">
      <x v="412"/>
    </i>
    <i r="4">
      <x v="1241"/>
    </i>
    <i r="4">
      <x v="1629"/>
    </i>
    <i r="4">
      <x v="1768"/>
    </i>
    <i r="4">
      <x v="1775"/>
    </i>
    <i r="3">
      <x v="230"/>
    </i>
    <i r="4">
      <x v="956"/>
    </i>
    <i r="4">
      <x v="1016"/>
    </i>
    <i r="4">
      <x v="1617"/>
    </i>
    <i r="4">
      <x v="1714"/>
    </i>
    <i r="4">
      <x v="1738"/>
    </i>
    <i r="3">
      <x v="231"/>
    </i>
    <i r="4">
      <x v="1651"/>
    </i>
    <i r="4">
      <x v="1652"/>
    </i>
    <i r="4">
      <x v="1653"/>
    </i>
    <i r="4">
      <x v="1801"/>
    </i>
    <i r="3">
      <x v="232"/>
    </i>
    <i r="4">
      <x v="449"/>
    </i>
    <i r="4">
      <x v="1017"/>
    </i>
    <i r="3">
      <x v="233"/>
    </i>
    <i r="4">
      <x v="424"/>
    </i>
    <i r="4">
      <x v="573"/>
    </i>
    <i r="4">
      <x v="587"/>
    </i>
    <i r="4">
      <x v="944"/>
    </i>
    <i r="4">
      <x v="976"/>
    </i>
    <i r="3">
      <x v="234"/>
    </i>
    <i r="4">
      <x v="238"/>
    </i>
    <i r="4">
      <x v="490"/>
    </i>
    <i r="4">
      <x v="631"/>
    </i>
    <i r="4">
      <x v="1171"/>
    </i>
    <i r="4">
      <x v="1181"/>
    </i>
    <i r="4">
      <x v="1200"/>
    </i>
    <i r="4">
      <x v="1265"/>
    </i>
    <i r="4">
      <x v="1335"/>
    </i>
    <i r="4">
      <x v="1347"/>
    </i>
    <i r="4">
      <x v="1349"/>
    </i>
    <i r="3">
      <x v="235"/>
    </i>
    <i r="4">
      <x v="1018"/>
    </i>
    <i r="4">
      <x v="1298"/>
    </i>
    <i r="3">
      <x v="236"/>
    </i>
    <i r="4">
      <x v="1083"/>
    </i>
    <i r="4">
      <x v="1463"/>
    </i>
    <i r="4">
      <x v="1618"/>
    </i>
    <i r="4">
      <x v="1633"/>
    </i>
    <i r="3">
      <x v="237"/>
    </i>
    <i r="4">
      <x v="331"/>
    </i>
    <i r="3">
      <x v="238"/>
    </i>
    <i r="4">
      <x v="30"/>
    </i>
    <i r="4">
      <x v="287"/>
    </i>
    <i r="4">
      <x v="827"/>
    </i>
    <i r="4">
      <x v="1019"/>
    </i>
    <i r="4">
      <x v="1568"/>
    </i>
    <i r="4">
      <x v="1747"/>
    </i>
    <i r="3">
      <x v="239"/>
    </i>
    <i r="4">
      <x v="828"/>
    </i>
    <i r="3">
      <x v="240"/>
    </i>
    <i r="4">
      <x v="138"/>
    </i>
    <i r="4">
      <x v="207"/>
    </i>
    <i r="4">
      <x v="798"/>
    </i>
    <i r="4">
      <x v="884"/>
    </i>
    <i r="4">
      <x v="945"/>
    </i>
    <i r="4">
      <x v="1236"/>
    </i>
    <i r="3">
      <x v="241"/>
    </i>
    <i r="4">
      <x v="398"/>
    </i>
    <i r="4">
      <x v="1052"/>
    </i>
    <i r="3">
      <x v="242"/>
    </i>
    <i r="4">
      <x v="1492"/>
    </i>
    <i r="3">
      <x v="243"/>
    </i>
    <i r="4">
      <x v="288"/>
    </i>
    <i r="4">
      <x v="1020"/>
    </i>
    <i r="4">
      <x v="1767"/>
    </i>
    <i r="3">
      <x v="244"/>
    </i>
    <i r="4">
      <x v="289"/>
    </i>
    <i r="4">
      <x v="1068"/>
    </i>
    <i r="3">
      <x v="245"/>
    </i>
    <i r="4">
      <x v="340"/>
    </i>
    <i r="4">
      <x v="438"/>
    </i>
    <i r="4">
      <x v="734"/>
    </i>
    <i r="4">
      <x v="1186"/>
    </i>
    <i r="4">
      <x v="1269"/>
    </i>
    <i r="3">
      <x v="246"/>
    </i>
    <i r="4">
      <x v="208"/>
    </i>
    <i r="4">
      <x v="534"/>
    </i>
    <i r="4">
      <x v="588"/>
    </i>
    <i r="4">
      <x v="627"/>
    </i>
    <i r="4">
      <x v="697"/>
    </i>
    <i r="4">
      <x v="885"/>
    </i>
    <i r="4">
      <x v="1217"/>
    </i>
    <i r="3">
      <x v="247"/>
    </i>
    <i r="4">
      <x v="71"/>
    </i>
    <i r="4">
      <x v="139"/>
    </i>
    <i r="4">
      <x v="480"/>
    </i>
    <i r="4">
      <x v="597"/>
    </i>
    <i r="4">
      <x v="764"/>
    </i>
    <i r="3">
      <x v="248"/>
    </i>
    <i r="4">
      <x v="259"/>
    </i>
    <i r="4">
      <x v="418"/>
    </i>
    <i r="4">
      <x v="690"/>
    </i>
    <i r="4">
      <x v="1505"/>
    </i>
    <i r="4">
      <x v="1526"/>
    </i>
    <i r="4">
      <x v="1559"/>
    </i>
    <i r="4">
      <x v="1739"/>
    </i>
    <i r="3">
      <x v="249"/>
    </i>
    <i r="4">
      <x v="417"/>
    </i>
    <i r="4">
      <x v="1034"/>
    </i>
    <i r="4">
      <x v="1080"/>
    </i>
    <i r="4">
      <x v="1695"/>
    </i>
    <i r="3">
      <x v="250"/>
    </i>
    <i r="4">
      <x v="691"/>
    </i>
    <i r="4">
      <x v="1014"/>
    </i>
    <i r="3">
      <x v="251"/>
    </i>
    <i r="4">
      <x v="354"/>
    </i>
    <i r="4">
      <x v="671"/>
    </i>
    <i r="4">
      <x v="1626"/>
    </i>
    <i r="3">
      <x v="252"/>
    </i>
    <i r="4">
      <x v="1035"/>
    </i>
    <i r="3">
      <x v="253"/>
    </i>
    <i r="4">
      <x v="44"/>
    </i>
    <i r="4">
      <x v="72"/>
    </i>
    <i r="4">
      <x v="140"/>
    </i>
    <i r="4">
      <x v="777"/>
    </i>
    <i r="4">
      <x v="829"/>
    </i>
    <i r="4">
      <x v="886"/>
    </i>
    <i r="3">
      <x v="254"/>
    </i>
    <i r="4">
      <x v="235"/>
    </i>
    <i r="4">
      <x v="358"/>
    </i>
    <i r="4">
      <x v="545"/>
    </i>
    <i r="4">
      <x v="1169"/>
    </i>
    <i r="4">
      <x v="1208"/>
    </i>
    <i r="4">
      <x v="1251"/>
    </i>
    <i r="3">
      <x v="255"/>
    </i>
    <i r="4">
      <x v="692"/>
    </i>
    <i r="4">
      <x v="1424"/>
    </i>
    <i r="4">
      <x v="1602"/>
    </i>
    <i r="3">
      <x v="256"/>
    </i>
    <i r="4">
      <x v="266"/>
    </i>
    <i r="4">
      <x v="630"/>
    </i>
    <i r="4">
      <x v="778"/>
    </i>
    <i r="4">
      <x v="1315"/>
    </i>
    <i r="4">
      <x v="1501"/>
    </i>
    <i r="4">
      <x v="1654"/>
    </i>
    <i r="4">
      <x v="1655"/>
    </i>
    <i r="4">
      <x v="1656"/>
    </i>
    <i r="2">
      <x v="5"/>
    </i>
    <i r="3">
      <x v="257"/>
    </i>
    <i r="4">
      <x v="632"/>
    </i>
    <i r="4">
      <x v="1603"/>
    </i>
    <i r="4">
      <x v="1768"/>
    </i>
    <i r="4">
      <x v="1775"/>
    </i>
    <i r="3">
      <x v="258"/>
    </i>
    <i r="4">
      <x v="1022"/>
    </i>
    <i r="4">
      <x v="1715"/>
    </i>
    <i r="4">
      <x v="1716"/>
    </i>
    <i r="4">
      <x v="1765"/>
    </i>
    <i r="4">
      <x v="1781"/>
    </i>
    <i r="4">
      <x v="1800"/>
    </i>
    <i r="3">
      <x v="259"/>
    </i>
    <i r="4">
      <x v="73"/>
    </i>
    <i r="4">
      <x v="488"/>
    </i>
    <i r="4">
      <x v="495"/>
    </i>
    <i r="4">
      <x v="529"/>
    </i>
    <i r="4">
      <x v="887"/>
    </i>
    <i r="4">
      <x v="1190"/>
    </i>
    <i r="4">
      <x v="1415"/>
    </i>
    <i r="3">
      <x v="260"/>
    </i>
    <i r="4">
      <x v="74"/>
    </i>
    <i r="4">
      <x v="623"/>
    </i>
    <i r="3">
      <x v="261"/>
    </i>
    <i r="4">
      <x v="745"/>
    </i>
    <i r="4">
      <x v="1321"/>
    </i>
    <i r="4">
      <x v="1604"/>
    </i>
    <i r="4">
      <x v="1605"/>
    </i>
    <i r="3">
      <x v="262"/>
    </i>
    <i r="4">
      <x v="704"/>
    </i>
    <i r="4">
      <x v="730"/>
    </i>
    <i r="4">
      <x v="779"/>
    </i>
    <i r="3">
      <x v="263"/>
    </i>
    <i r="4">
      <x v="290"/>
    </i>
    <i r="4">
      <x v="693"/>
    </i>
    <i r="3">
      <x v="264"/>
    </i>
    <i r="4">
      <x v="291"/>
    </i>
    <i r="4">
      <x v="830"/>
    </i>
    <i r="4">
      <x v="1464"/>
    </i>
    <i r="3">
      <x v="265"/>
    </i>
    <i r="4">
      <x v="735"/>
    </i>
    <i r="4">
      <x v="1232"/>
    </i>
    <i r="4">
      <x v="1748"/>
    </i>
    <i r="3">
      <x v="266"/>
    </i>
    <i r="4">
      <x v="141"/>
    </i>
    <i r="4">
      <x v="780"/>
    </i>
    <i r="4">
      <x v="946"/>
    </i>
    <i r="4">
      <x v="1115"/>
    </i>
    <i r="3">
      <x v="267"/>
    </i>
    <i r="4">
      <x v="209"/>
    </i>
    <i r="4">
      <x v="393"/>
    </i>
    <i r="4">
      <x v="439"/>
    </i>
    <i r="4">
      <x v="602"/>
    </i>
    <i r="4">
      <x v="1527"/>
    </i>
    <i r="3">
      <x v="268"/>
    </i>
    <i r="4">
      <x v="292"/>
    </i>
    <i r="4">
      <x v="332"/>
    </i>
    <i r="4">
      <x v="1157"/>
    </i>
    <i r="4">
      <x v="1242"/>
    </i>
    <i r="4">
      <x v="1569"/>
    </i>
    <i r="4">
      <x v="1601"/>
    </i>
    <i r="4">
      <x v="1793"/>
    </i>
    <i r="3">
      <x v="269"/>
    </i>
    <i r="4">
      <x v="293"/>
    </i>
    <i r="4">
      <x v="1506"/>
    </i>
    <i r="3">
      <x v="270"/>
    </i>
    <i r="4">
      <x v="75"/>
    </i>
    <i r="4">
      <x v="210"/>
    </i>
    <i r="4">
      <x v="1493"/>
    </i>
    <i r="4">
      <x v="1606"/>
    </i>
    <i r="3">
      <x v="271"/>
    </i>
    <i r="4">
      <x v="694"/>
    </i>
    <i r="3">
      <x v="272"/>
    </i>
    <i r="4">
      <x v="76"/>
    </i>
    <i r="4">
      <x v="462"/>
    </i>
    <i r="4">
      <x v="831"/>
    </i>
    <i r="4">
      <x v="947"/>
    </i>
    <i r="4">
      <x v="1049"/>
    </i>
    <i r="4">
      <x v="1767"/>
    </i>
    <i r="3">
      <x v="273"/>
    </i>
    <i r="4">
      <x v="142"/>
    </i>
    <i r="4">
      <x v="211"/>
    </i>
    <i r="4">
      <x v="659"/>
    </i>
    <i r="4">
      <x v="832"/>
    </i>
    <i r="4">
      <x v="888"/>
    </i>
    <i r="4">
      <x v="1295"/>
    </i>
    <i r="3">
      <x v="274"/>
    </i>
    <i r="4">
      <x v="31"/>
    </i>
    <i r="4">
      <x v="143"/>
    </i>
    <i r="4">
      <x v="302"/>
    </i>
    <i r="4">
      <x v="574"/>
    </i>
    <i r="4">
      <x v="582"/>
    </i>
    <i r="4">
      <x v="1296"/>
    </i>
    <i r="3">
      <x v="275"/>
    </i>
    <i r="4">
      <x v="1150"/>
    </i>
    <i r="4">
      <x v="1607"/>
    </i>
    <i r="3">
      <x v="276"/>
    </i>
    <i r="4">
      <x v="294"/>
    </i>
    <i r="3">
      <x v="277"/>
    </i>
    <i r="4">
      <x v="267"/>
    </i>
    <i r="4">
      <x v="705"/>
    </i>
    <i r="4">
      <x v="781"/>
    </i>
    <i r="4">
      <x v="799"/>
    </i>
    <i r="4">
      <x v="1410"/>
    </i>
    <i r="4">
      <x v="1502"/>
    </i>
    <i r="4">
      <x v="1577"/>
    </i>
    <i r="4">
      <x v="1635"/>
    </i>
    <i r="4">
      <x v="1696"/>
    </i>
    <i r="4">
      <x v="1764"/>
    </i>
    <i r="3">
      <x v="278"/>
    </i>
    <i r="4">
      <x v="889"/>
    </i>
    <i r="3">
      <x v="279"/>
    </i>
    <i r="4">
      <x v="605"/>
    </i>
    <i r="4">
      <x v="706"/>
    </i>
    <i r="4">
      <x v="1096"/>
    </i>
    <i r="4">
      <x v="1228"/>
    </i>
    <i r="4">
      <x v="1300"/>
    </i>
    <i r="3">
      <x v="280"/>
    </i>
    <i r="4">
      <x v="77"/>
    </i>
    <i r="4">
      <x v="144"/>
    </i>
    <i r="4">
      <x v="890"/>
    </i>
    <i r="4">
      <x v="1357"/>
    </i>
    <i r="3">
      <x v="281"/>
    </i>
    <i r="4">
      <x v="145"/>
    </i>
    <i r="4">
      <x v="553"/>
    </i>
    <i r="4">
      <x v="564"/>
    </i>
    <i r="4">
      <x v="583"/>
    </i>
    <i r="4">
      <x v="607"/>
    </i>
    <i r="4">
      <x v="1087"/>
    </i>
    <i r="4">
      <x v="1214"/>
    </i>
    <i r="3">
      <x v="282"/>
    </i>
    <i r="4">
      <x v="245"/>
    </i>
    <i r="4">
      <x v="260"/>
    </i>
    <i r="4">
      <x v="441"/>
    </i>
    <i r="4">
      <x v="463"/>
    </i>
    <i r="4">
      <x v="1158"/>
    </i>
    <i r="4">
      <x v="1421"/>
    </i>
    <i r="4">
      <x v="1549"/>
    </i>
    <i r="4">
      <x v="1780"/>
    </i>
    <i r="4">
      <x v="1782"/>
    </i>
    <i r="3">
      <x v="283"/>
    </i>
    <i r="4">
      <x v="246"/>
    </i>
    <i r="4">
      <x v="261"/>
    </i>
    <i r="4">
      <x v="1070"/>
    </i>
    <i r="4">
      <x v="1503"/>
    </i>
    <i r="3">
      <x v="284"/>
    </i>
    <i r="4">
      <x v="1657"/>
    </i>
    <i r="4">
      <x v="1658"/>
    </i>
    <i r="3">
      <x v="285"/>
    </i>
    <i r="4">
      <x v="891"/>
    </i>
    <i r="2">
      <x v="6"/>
    </i>
    <i r="3">
      <x v="286"/>
    </i>
    <i r="4">
      <x v="629"/>
    </i>
    <i r="4">
      <x v="1097"/>
    </i>
    <i r="4">
      <x v="1465"/>
    </i>
    <i r="4">
      <x v="1768"/>
    </i>
    <i r="3">
      <x v="287"/>
    </i>
    <i r="4">
      <x v="306"/>
    </i>
    <i r="3">
      <x v="288"/>
    </i>
    <i r="4">
      <x v="707"/>
    </i>
    <i r="4">
      <x v="892"/>
    </i>
    <i r="4">
      <x v="1368"/>
    </i>
    <i r="4">
      <x v="1419"/>
    </i>
    <i r="4">
      <x v="1608"/>
    </i>
    <i r="4">
      <x v="1717"/>
    </i>
    <i r="4">
      <x v="1718"/>
    </i>
    <i r="4">
      <x v="1740"/>
    </i>
    <i r="4">
      <x v="1775"/>
    </i>
    <i r="3">
      <x v="289"/>
    </i>
    <i r="4">
      <x v="146"/>
    </i>
    <i r="4">
      <x v="212"/>
    </i>
    <i r="4">
      <x v="262"/>
    </i>
    <i r="4">
      <x v="1036"/>
    </i>
    <i r="4">
      <x v="1233"/>
    </i>
    <i r="3">
      <x v="290"/>
    </i>
    <i r="4">
      <x v="263"/>
    </i>
    <i r="4">
      <x v="295"/>
    </i>
    <i r="4">
      <x v="333"/>
    </i>
    <i r="4">
      <x v="893"/>
    </i>
    <i r="4">
      <x v="1116"/>
    </i>
    <i r="4">
      <x v="1507"/>
    </i>
    <i r="4">
      <x v="1794"/>
    </i>
    <i r="3">
      <x v="291"/>
    </i>
    <i r="4">
      <x v="264"/>
    </i>
    <i r="4">
      <x v="296"/>
    </i>
    <i r="4">
      <x v="514"/>
    </i>
    <i r="4">
      <x v="769"/>
    </i>
    <i r="4">
      <x v="966"/>
    </i>
    <i r="4">
      <x v="1117"/>
    </i>
    <i r="3">
      <x v="292"/>
    </i>
    <i r="4">
      <x v="147"/>
    </i>
    <i r="4">
      <x v="894"/>
    </i>
    <i r="4">
      <x v="967"/>
    </i>
    <i r="4">
      <x v="1159"/>
    </i>
    <i r="4">
      <x v="1420"/>
    </i>
    <i r="4">
      <x v="1428"/>
    </i>
    <i r="3">
      <x v="293"/>
    </i>
    <i r="4">
      <x v="148"/>
    </i>
    <i r="4">
      <x v="213"/>
    </i>
    <i r="4">
      <x v="1304"/>
    </i>
    <i r="3">
      <x v="294"/>
    </i>
    <i r="4">
      <x v="149"/>
    </i>
    <i r="4">
      <x v="606"/>
    </i>
    <i r="4">
      <x v="1466"/>
    </i>
    <i r="3">
      <x v="295"/>
    </i>
    <i r="4">
      <x v="1071"/>
    </i>
    <i r="3">
      <x v="296"/>
    </i>
    <i r="4">
      <x v="1118"/>
    </i>
    <i r="4">
      <x v="1570"/>
    </i>
    <i r="4">
      <x v="1749"/>
    </i>
    <i r="3">
      <x v="297"/>
    </i>
    <i r="4">
      <x v="672"/>
    </i>
    <i r="4">
      <x v="1322"/>
    </i>
    <i r="3">
      <x v="298"/>
    </i>
    <i r="4">
      <x v="895"/>
    </i>
    <i r="4">
      <x v="1203"/>
    </i>
    <i r="3">
      <x v="299"/>
    </i>
    <i r="4">
      <x v="150"/>
    </i>
    <i r="4">
      <x v="621"/>
    </i>
    <i r="4">
      <x v="800"/>
    </i>
    <i r="3">
      <x v="300"/>
    </i>
    <i r="4">
      <x v="151"/>
    </i>
    <i r="4">
      <x v="653"/>
    </i>
    <i r="4">
      <x v="896"/>
    </i>
    <i r="3">
      <x v="301"/>
    </i>
    <i r="4">
      <x v="363"/>
    </i>
    <i r="4">
      <x v="515"/>
    </i>
    <i r="4">
      <x v="537"/>
    </i>
    <i r="4">
      <x v="1012"/>
    </i>
    <i r="4">
      <x v="1119"/>
    </i>
    <i r="3">
      <x v="302"/>
    </i>
    <i r="4">
      <x v="346"/>
    </i>
    <i r="4">
      <x v="1226"/>
    </i>
    <i r="4">
      <x v="1494"/>
    </i>
    <i r="3">
      <x v="303"/>
    </i>
    <i r="4">
      <x v="32"/>
    </i>
    <i r="3">
      <x v="304"/>
    </i>
    <i r="4">
      <x v="897"/>
    </i>
    <i r="3">
      <x v="305"/>
    </i>
    <i r="4">
      <x v="24"/>
    </i>
    <i r="4">
      <x v="347"/>
    </i>
    <i r="3">
      <x v="306"/>
    </i>
    <i r="4">
      <x v="24"/>
    </i>
    <i r="4">
      <x v="420"/>
    </i>
    <i r="4">
      <x v="497"/>
    </i>
    <i r="4">
      <x v="1697"/>
    </i>
    <i r="3">
      <x v="307"/>
    </i>
    <i r="4">
      <x v="152"/>
    </i>
    <i r="4">
      <x v="898"/>
    </i>
    <i r="3">
      <x v="308"/>
    </i>
    <i r="4">
      <x v="214"/>
    </i>
    <i r="4">
      <x v="315"/>
    </i>
    <i r="4">
      <x v="385"/>
    </i>
    <i r="4">
      <x v="414"/>
    </i>
    <i r="4">
      <x v="1209"/>
    </i>
    <i r="3">
      <x v="309"/>
    </i>
    <i r="4">
      <x v="33"/>
    </i>
    <i r="4">
      <x v="243"/>
    </i>
    <i r="4">
      <x v="736"/>
    </i>
    <i r="4">
      <x v="1410"/>
    </i>
    <i r="4">
      <x v="1578"/>
    </i>
    <i r="3">
      <x v="310"/>
    </i>
    <i r="4">
      <x v="436"/>
    </i>
    <i r="4">
      <x v="1128"/>
    </i>
    <i r="4">
      <x v="1129"/>
    </i>
    <i r="4">
      <x v="1353"/>
    </i>
    <i r="4">
      <x v="1780"/>
    </i>
    <i r="3">
      <x v="311"/>
    </i>
    <i r="4">
      <x v="464"/>
    </i>
    <i r="4">
      <x v="1588"/>
    </i>
    <i r="3">
      <x v="312"/>
    </i>
    <i r="4">
      <x v="78"/>
    </i>
    <i r="4">
      <x v="339"/>
    </i>
    <i r="3">
      <x v="313"/>
    </i>
    <i r="4">
      <x v="899"/>
    </i>
    <i r="3">
      <x v="314"/>
    </i>
    <i r="4">
      <x v="386"/>
    </i>
    <i r="4">
      <x v="388"/>
    </i>
    <i r="4">
      <x v="900"/>
    </i>
    <i r="4">
      <x v="1179"/>
    </i>
    <i r="4">
      <x v="1416"/>
    </i>
    <i r="3">
      <x v="315"/>
    </i>
    <i r="4">
      <x v="575"/>
    </i>
    <i r="4">
      <x v="589"/>
    </i>
    <i r="4">
      <x v="753"/>
    </i>
    <i r="4">
      <x v="1467"/>
    </i>
    <i r="4">
      <x v="1589"/>
    </i>
    <i r="1">
      <x v="3"/>
    </i>
    <i r="2">
      <x v="7"/>
    </i>
    <i r="3">
      <x v="316"/>
    </i>
    <i r="4">
      <x v="79"/>
    </i>
    <i r="4">
      <x v="153"/>
    </i>
    <i r="4">
      <x v="994"/>
    </i>
    <i r="4">
      <x v="1659"/>
    </i>
    <i r="4">
      <x v="1660"/>
    </i>
    <i r="4">
      <x v="1719"/>
    </i>
    <i r="4">
      <x v="1720"/>
    </i>
    <i r="4">
      <x v="1769"/>
    </i>
    <i r="4">
      <x v="1775"/>
    </i>
    <i r="3">
      <x v="317"/>
    </i>
    <i r="4">
      <x v="215"/>
    </i>
    <i r="4">
      <x v="1609"/>
    </i>
    <i r="4">
      <x v="1610"/>
    </i>
    <i r="3">
      <x v="318"/>
    </i>
    <i r="4">
      <x v="612"/>
    </i>
    <i r="4">
      <x v="1509"/>
    </i>
    <i r="4">
      <x v="1796"/>
    </i>
    <i r="3">
      <x v="319"/>
    </i>
    <i r="4">
      <x v="216"/>
    </i>
    <i r="4">
      <x v="770"/>
    </i>
    <i r="4">
      <x v="1218"/>
    </i>
    <i r="4">
      <x v="1427"/>
    </i>
    <i r="3">
      <x v="320"/>
    </i>
    <i r="4">
      <x v="557"/>
    </i>
    <i r="4">
      <x v="687"/>
    </i>
    <i r="4">
      <x v="1585"/>
    </i>
    <i r="3">
      <x v="321"/>
    </i>
    <i r="4">
      <x v="154"/>
    </i>
    <i r="4">
      <x v="217"/>
    </i>
    <i r="4">
      <x v="402"/>
    </i>
    <i r="4">
      <x v="901"/>
    </i>
    <i r="4">
      <x v="1204"/>
    </i>
    <i r="4">
      <x v="1534"/>
    </i>
    <i r="3">
      <x v="322"/>
    </i>
    <i r="4">
      <x v="240"/>
    </i>
    <i r="4">
      <x v="403"/>
    </i>
    <i r="4">
      <x v="1037"/>
    </i>
    <i r="4">
      <x v="1189"/>
    </i>
    <i r="3">
      <x v="323"/>
    </i>
    <i r="4">
      <x v="34"/>
    </i>
    <i r="4">
      <x v="1591"/>
    </i>
    <i r="3">
      <x v="324"/>
    </i>
    <i r="4">
      <x v="1468"/>
    </i>
    <i r="3">
      <x v="325"/>
    </i>
    <i r="4">
      <x v="782"/>
    </i>
    <i r="4">
      <x v="948"/>
    </i>
    <i r="4">
      <x v="1756"/>
    </i>
    <i r="3">
      <x v="326"/>
    </i>
    <i r="4">
      <x v="1234"/>
    </i>
    <i r="4">
      <x v="1571"/>
    </i>
    <i r="3">
      <x v="327"/>
    </i>
    <i r="4">
      <x v="370"/>
    </i>
    <i r="4">
      <x v="949"/>
    </i>
    <i r="3">
      <x v="328"/>
    </i>
    <i r="4">
      <x v="155"/>
    </i>
    <i r="4">
      <x v="218"/>
    </i>
    <i r="4">
      <x v="902"/>
    </i>
    <i r="4">
      <x v="1038"/>
    </i>
    <i r="3">
      <x v="329"/>
    </i>
    <i r="4">
      <x v="404"/>
    </i>
    <i r="4">
      <x v="444"/>
    </i>
    <i r="4">
      <x v="768"/>
    </i>
    <i r="4">
      <x v="961"/>
    </i>
    <i r="4">
      <x v="1535"/>
    </i>
    <i r="3">
      <x v="330"/>
    </i>
    <i r="4">
      <x v="455"/>
    </i>
    <i r="4">
      <x v="708"/>
    </i>
    <i r="4">
      <x v="1008"/>
    </i>
    <i r="4">
      <x v="1013"/>
    </i>
    <i r="4">
      <x v="1120"/>
    </i>
    <i r="3">
      <x v="331"/>
    </i>
    <i r="4">
      <x v="156"/>
    </i>
    <i r="4">
      <x v="1121"/>
    </i>
    <i r="4">
      <x v="1495"/>
    </i>
    <i r="4">
      <x v="1627"/>
    </i>
    <i r="3">
      <x v="332"/>
    </i>
    <i r="4">
      <x v="673"/>
    </i>
    <i r="4">
      <x v="1423"/>
    </i>
    <i r="4">
      <x v="1429"/>
    </i>
    <i r="3">
      <x v="333"/>
    </i>
    <i r="4">
      <x v="709"/>
    </i>
    <i r="3">
      <x v="334"/>
    </i>
    <i r="4">
      <x v="80"/>
    </i>
    <i r="4">
      <x v="451"/>
    </i>
    <i r="4">
      <x v="833"/>
    </i>
    <i r="3">
      <x v="335"/>
    </i>
    <i r="4">
      <x v="516"/>
    </i>
    <i r="4">
      <x v="903"/>
    </i>
    <i r="4">
      <x v="996"/>
    </i>
    <i r="4">
      <x v="1131"/>
    </i>
    <i r="4">
      <x v="1173"/>
    </i>
    <i r="4">
      <x v="1210"/>
    </i>
    <i r="4">
      <x v="1259"/>
    </i>
    <i r="4">
      <x v="1528"/>
    </i>
    <i r="3">
      <x v="336"/>
    </i>
    <i r="4">
      <x v="81"/>
    </i>
    <i r="4">
      <x v="157"/>
    </i>
    <i r="4">
      <x v="638"/>
    </i>
    <i r="3">
      <x v="337"/>
    </i>
    <i r="4">
      <x v="465"/>
    </i>
    <i r="4">
      <x v="1410"/>
    </i>
    <i r="4">
      <x v="1579"/>
    </i>
    <i r="4">
      <x v="1743"/>
    </i>
    <i r="4">
      <x v="1783"/>
    </i>
    <i r="4">
      <x v="1792"/>
    </i>
    <i r="3">
      <x v="338"/>
    </i>
    <i r="4">
      <x v="558"/>
    </i>
    <i r="4">
      <x v="710"/>
    </i>
    <i r="4">
      <x v="1706"/>
    </i>
    <i r="3">
      <x v="339"/>
    </i>
    <i r="4">
      <x v="82"/>
    </i>
    <i r="4">
      <x v="371"/>
    </i>
    <i r="4">
      <x v="1182"/>
    </i>
    <i r="3">
      <x v="340"/>
    </i>
    <i r="4">
      <x v="25"/>
    </i>
    <i r="4">
      <x v="390"/>
    </i>
    <i r="4">
      <x v="546"/>
    </i>
    <i r="4">
      <x v="1006"/>
    </i>
    <i r="4">
      <x v="1425"/>
    </i>
    <i r="3">
      <x v="341"/>
    </i>
    <i r="4">
      <x v="754"/>
    </i>
    <i r="4">
      <x v="1356"/>
    </i>
    <i r="4">
      <x v="1594"/>
    </i>
    <i r="4">
      <x v="1611"/>
    </i>
    <i r="4">
      <x v="1803"/>
    </i>
    <i r="3">
      <x v="342"/>
    </i>
    <i r="4">
      <x v="158"/>
    </i>
    <i r="4">
      <x v="904"/>
    </i>
    <i r="3">
      <x v="343"/>
    </i>
    <i r="4">
      <x v="83"/>
    </i>
    <i r="4">
      <x v="493"/>
    </i>
    <i r="4">
      <x v="494"/>
    </i>
    <i r="4">
      <x v="688"/>
    </i>
    <i r="4">
      <x v="1164"/>
    </i>
    <i r="4">
      <x v="1469"/>
    </i>
    <i r="3">
      <x v="344"/>
    </i>
    <i r="4">
      <x v="1777"/>
    </i>
    <i r="3">
      <x v="345"/>
    </i>
    <i r="4">
      <x v="1098"/>
    </i>
    <i r="4">
      <x v="1426"/>
    </i>
    <i r="4">
      <x v="1680"/>
    </i>
    <i r="4">
      <x v="1681"/>
    </i>
    <i r="3">
      <x v="346"/>
    </i>
    <i r="4">
      <x v="711"/>
    </i>
    <i r="2">
      <x v="8"/>
    </i>
    <i r="3">
      <x v="347"/>
    </i>
    <i r="4">
      <x v="765"/>
    </i>
    <i r="4">
      <x v="997"/>
    </i>
    <i r="4">
      <x v="1410"/>
    </i>
    <i r="4">
      <x v="1482"/>
    </i>
    <i r="4">
      <x v="1730"/>
    </i>
    <i r="4">
      <x v="1731"/>
    </i>
    <i r="4">
      <x v="1772"/>
    </i>
    <i r="3">
      <x v="348"/>
    </i>
    <i r="4">
      <x v="15"/>
    </i>
    <i r="4">
      <x v="159"/>
    </i>
    <i r="4">
      <x v="613"/>
    </i>
    <i r="4">
      <x v="905"/>
    </i>
    <i r="3">
      <x v="349"/>
    </i>
    <i r="4">
      <x v="413"/>
    </i>
    <i r="4">
      <x v="766"/>
    </i>
    <i r="4">
      <x v="958"/>
    </i>
    <i r="4">
      <x v="998"/>
    </i>
    <i r="4">
      <x v="1093"/>
    </i>
    <i r="3">
      <x v="351"/>
    </i>
    <i r="4">
      <x v="427"/>
    </i>
    <i r="4">
      <x v="1780"/>
    </i>
    <i r="3">
      <x v="352"/>
    </i>
    <i r="4">
      <x v="160"/>
    </i>
    <i r="4">
      <x v="219"/>
    </i>
    <i r="4">
      <x v="556"/>
    </i>
    <i r="4">
      <x v="834"/>
    </i>
    <i r="4">
      <x v="1074"/>
    </i>
    <i r="4">
      <x v="1132"/>
    </i>
    <i r="4">
      <x v="1410"/>
    </i>
    <i r="3">
      <x v="353"/>
    </i>
    <i r="4">
      <x v="16"/>
    </i>
    <i r="4">
      <x v="1318"/>
    </i>
    <i r="4">
      <x v="1433"/>
    </i>
    <i r="3">
      <x v="354"/>
    </i>
    <i r="4">
      <x v="17"/>
    </i>
    <i r="4">
      <x v="712"/>
    </i>
    <i r="4">
      <x v="950"/>
    </i>
    <i r="4">
      <x v="1470"/>
    </i>
    <i r="3">
      <x v="355"/>
    </i>
    <i r="4">
      <x v="220"/>
    </i>
    <i r="4">
      <x v="320"/>
    </i>
    <i r="4">
      <x v="419"/>
    </i>
    <i r="4">
      <x v="437"/>
    </i>
    <i r="4">
      <x v="1471"/>
    </i>
    <i r="3">
      <x v="356"/>
    </i>
    <i r="4">
      <x v="635"/>
    </i>
    <i r="3">
      <x v="357"/>
    </i>
    <i r="4">
      <x v="313"/>
    </i>
    <i r="4">
      <x v="982"/>
    </i>
    <i r="4">
      <x v="1075"/>
    </i>
    <i r="4">
      <x v="1572"/>
    </i>
    <i r="4">
      <x v="1619"/>
    </i>
    <i r="3">
      <x v="358"/>
    </i>
    <i r="4">
      <x v="303"/>
    </i>
    <i r="4">
      <x v="349"/>
    </i>
    <i r="4">
      <x v="356"/>
    </i>
    <i r="4">
      <x v="474"/>
    </i>
    <i r="3">
      <x v="359"/>
    </i>
    <i r="4">
      <x v="977"/>
    </i>
    <i r="3">
      <x v="360"/>
    </i>
    <i r="4">
      <x v="396"/>
    </i>
    <i r="4">
      <x v="435"/>
    </i>
    <i r="4">
      <x v="636"/>
    </i>
    <i r="4">
      <x v="970"/>
    </i>
    <i r="4">
      <x v="988"/>
    </i>
    <i r="4">
      <x v="1257"/>
    </i>
    <i r="4">
      <x v="1496"/>
    </i>
    <i r="3">
      <x v="361"/>
    </i>
    <i r="4">
      <x v="536"/>
    </i>
    <i r="4">
      <x v="603"/>
    </i>
    <i r="4">
      <x v="906"/>
    </i>
    <i r="3">
      <x v="362"/>
    </i>
    <i r="4">
      <x v="161"/>
    </i>
    <i r="4">
      <x v="481"/>
    </i>
    <i r="4">
      <x v="591"/>
    </i>
    <i r="4">
      <x v="593"/>
    </i>
    <i r="4">
      <x v="1516"/>
    </i>
    <i r="3">
      <x v="363"/>
    </i>
    <i r="4">
      <x v="162"/>
    </i>
    <i r="4">
      <x v="713"/>
    </i>
    <i r="4">
      <x v="1151"/>
    </i>
    <i r="3">
      <x v="364"/>
    </i>
    <i r="4">
      <x v="163"/>
    </i>
    <i r="4">
      <x v="907"/>
    </i>
    <i r="4">
      <x v="1650"/>
    </i>
    <i r="4">
      <x v="1784"/>
    </i>
    <i r="3">
      <x v="365"/>
    </i>
    <i r="4">
      <x v="336"/>
    </i>
    <i r="4">
      <x v="470"/>
    </i>
    <i r="4">
      <x v="674"/>
    </i>
    <i r="4">
      <x v="678"/>
    </i>
    <i r="4">
      <x v="737"/>
    </i>
    <i r="3">
      <x v="366"/>
    </i>
    <i r="4">
      <x v="401"/>
    </i>
    <i r="4">
      <x v="714"/>
    </i>
    <i r="4">
      <x v="731"/>
    </i>
    <i r="4">
      <x v="763"/>
    </i>
    <i r="4">
      <x v="1410"/>
    </i>
    <i r="4">
      <x v="1431"/>
    </i>
    <i r="4">
      <x v="1580"/>
    </i>
    <i r="3">
      <x v="367"/>
    </i>
    <i r="4">
      <x v="18"/>
    </i>
    <i r="4">
      <x v="446"/>
    </i>
    <i r="4">
      <x v="1515"/>
    </i>
    <i r="4">
      <x v="1707"/>
    </i>
    <i r="3">
      <x v="368"/>
    </i>
    <i r="4">
      <x v="26"/>
    </i>
    <i r="4">
      <x v="164"/>
    </i>
    <i r="4">
      <x v="908"/>
    </i>
    <i r="4">
      <x v="1510"/>
    </i>
    <i r="3">
      <x v="369"/>
    </i>
    <i r="4">
      <x v="165"/>
    </i>
    <i r="4">
      <x v="308"/>
    </i>
    <i r="4">
      <x v="1215"/>
    </i>
    <i r="4">
      <x v="1243"/>
    </i>
    <i r="3">
      <x v="370"/>
    </i>
    <i r="4">
      <x v="400"/>
    </i>
    <i r="3">
      <x v="371"/>
    </i>
    <i r="4">
      <x v="576"/>
    </i>
    <i r="4">
      <x v="909"/>
    </i>
    <i r="4">
      <x v="1223"/>
    </i>
    <i r="4">
      <x v="1789"/>
    </i>
    <i r="3">
      <x v="372"/>
    </i>
    <i r="4">
      <x v="166"/>
    </i>
    <i r="4">
      <x v="783"/>
    </i>
    <i r="4">
      <x v="1432"/>
    </i>
    <i r="3">
      <x v="373"/>
    </i>
    <i r="4">
      <x v="19"/>
    </i>
    <i r="4">
      <x v="167"/>
    </i>
    <i r="4">
      <x v="910"/>
    </i>
    <i r="4">
      <x v="1023"/>
    </i>
    <i r="4">
      <x v="1316"/>
    </i>
    <i r="4">
      <x v="1472"/>
    </i>
    <i r="4">
      <x v="1682"/>
    </i>
    <i r="4">
      <x v="1683"/>
    </i>
    <i r="3">
      <x v="374"/>
    </i>
    <i r="4">
      <x v="221"/>
    </i>
    <i r="2">
      <x v="9"/>
    </i>
    <i r="3">
      <x v="375"/>
    </i>
    <i r="4">
      <x v="168"/>
    </i>
    <i r="4">
      <x v="483"/>
    </i>
    <i r="3">
      <x v="376"/>
    </i>
    <i r="4">
      <x v="84"/>
    </i>
    <i r="4">
      <x v="963"/>
    </i>
    <i r="4">
      <x v="1172"/>
    </i>
    <i r="4">
      <x v="1732"/>
    </i>
    <i r="4">
      <x v="1733"/>
    </i>
    <i r="4">
      <x v="1763"/>
    </i>
    <i r="4">
      <x v="1772"/>
    </i>
    <i r="4">
      <x v="1790"/>
    </i>
    <i r="3">
      <x v="377"/>
    </i>
    <i r="4">
      <x v="784"/>
    </i>
    <i r="4">
      <x v="1122"/>
    </i>
    <i r="4">
      <x v="1312"/>
    </i>
    <i r="4">
      <x v="1620"/>
    </i>
    <i r="3">
      <x v="378"/>
    </i>
    <i r="4">
      <x v="341"/>
    </i>
    <i r="4">
      <x v="656"/>
    </i>
    <i r="4">
      <x v="675"/>
    </i>
    <i r="4">
      <x v="738"/>
    </i>
    <i r="4">
      <x v="1136"/>
    </i>
    <i r="3">
      <x v="379"/>
    </i>
    <i r="4">
      <x v="466"/>
    </i>
    <i r="4">
      <x v="1009"/>
    </i>
    <i r="4">
      <x v="1069"/>
    </i>
    <i r="4">
      <x v="1099"/>
    </i>
    <i r="4">
      <x v="1430"/>
    </i>
    <i r="3">
      <x v="380"/>
    </i>
    <i r="4">
      <x v="169"/>
    </i>
    <i r="4">
      <x v="911"/>
    </i>
    <i r="4">
      <x v="1039"/>
    </i>
    <i r="3">
      <x v="381"/>
    </i>
    <i r="4">
      <x v="598"/>
    </i>
    <i r="4">
      <x v="622"/>
    </i>
    <i r="3">
      <x v="382"/>
    </i>
    <i r="4">
      <x v="170"/>
    </i>
    <i r="4">
      <x v="428"/>
    </i>
    <i r="4">
      <x v="1024"/>
    </i>
    <i r="3">
      <x v="383"/>
    </i>
    <i r="4">
      <x v="467"/>
    </i>
    <i r="4">
      <x v="1123"/>
    </i>
    <i r="4">
      <x v="1293"/>
    </i>
    <i r="4">
      <x v="1473"/>
    </i>
    <i r="3">
      <x v="384"/>
    </i>
    <i r="4">
      <x v="405"/>
    </i>
    <i r="4">
      <x v="1643"/>
    </i>
    <i r="3">
      <x v="385"/>
    </i>
    <i r="4">
      <x v="406"/>
    </i>
    <i r="4">
      <x v="1573"/>
    </i>
    <i r="3">
      <x v="386"/>
    </i>
    <i r="4">
      <x v="35"/>
    </i>
    <i r="4">
      <x v="486"/>
    </i>
    <i r="4">
      <x v="912"/>
    </i>
    <i r="3">
      <x v="387"/>
    </i>
    <i r="4">
      <x v="171"/>
    </i>
    <i r="4">
      <x v="222"/>
    </i>
    <i r="4">
      <x v="785"/>
    </i>
    <i r="4">
      <x v="913"/>
    </i>
    <i r="3">
      <x v="388"/>
    </i>
    <i r="4">
      <x v="223"/>
    </i>
    <i r="4">
      <x v="914"/>
    </i>
    <i r="4">
      <x v="951"/>
    </i>
    <i r="3">
      <x v="389"/>
    </i>
    <i r="4">
      <x v="1244"/>
    </i>
    <i r="4">
      <x v="1278"/>
    </i>
    <i r="3">
      <x v="390"/>
    </i>
    <i r="4">
      <x v="835"/>
    </i>
    <i r="4">
      <x v="1072"/>
    </i>
    <i r="4">
      <x v="1294"/>
    </i>
    <i r="4">
      <x v="1497"/>
    </i>
    <i r="3">
      <x v="391"/>
    </i>
    <i r="4">
      <x v="39"/>
    </i>
    <i r="4">
      <x v="1081"/>
    </i>
    <i r="4">
      <x v="1337"/>
    </i>
    <i r="3">
      <x v="392"/>
    </i>
    <i r="4">
      <x v="342"/>
    </i>
    <i r="4">
      <x v="1222"/>
    </i>
    <i r="4">
      <x v="1621"/>
    </i>
    <i r="3">
      <x v="393"/>
    </i>
    <i r="4">
      <x v="422"/>
    </i>
    <i r="4">
      <x v="562"/>
    </i>
    <i r="4">
      <x v="1262"/>
    </i>
    <i r="4">
      <x v="1649"/>
    </i>
    <i r="3">
      <x v="394"/>
    </i>
    <i r="4">
      <x v="492"/>
    </i>
    <i r="4">
      <x v="599"/>
    </i>
    <i r="4">
      <x v="600"/>
    </i>
    <i r="4">
      <x v="699"/>
    </i>
    <i r="4">
      <x v="991"/>
    </i>
    <i r="4">
      <x v="1202"/>
    </i>
    <i r="4">
      <x v="1247"/>
    </i>
    <i r="4">
      <x v="1320"/>
    </i>
    <i r="4">
      <x v="1590"/>
    </i>
    <i r="3">
      <x v="395"/>
    </i>
    <i r="4">
      <x v="47"/>
    </i>
    <i r="4">
      <x v="85"/>
    </i>
    <i r="4">
      <x v="172"/>
    </i>
    <i r="4">
      <x v="836"/>
    </i>
    <i r="4">
      <x v="915"/>
    </i>
    <i r="3">
      <x v="396"/>
    </i>
    <i r="4">
      <x v="359"/>
    </i>
    <i r="4">
      <x v="415"/>
    </i>
    <i r="4">
      <x v="565"/>
    </i>
    <i r="4">
      <x v="1474"/>
    </i>
    <i r="3">
      <x v="397"/>
    </i>
    <i r="4">
      <x v="265"/>
    </i>
    <i r="4">
      <x v="309"/>
    </i>
    <i r="4">
      <x v="310"/>
    </i>
    <i r="4">
      <x v="322"/>
    </i>
    <i r="4">
      <x v="337"/>
    </i>
    <i r="4">
      <x v="409"/>
    </i>
    <i r="4">
      <x v="421"/>
    </i>
    <i r="4">
      <x v="1264"/>
    </i>
    <i r="4">
      <x v="1311"/>
    </i>
    <i r="4">
      <x v="1410"/>
    </i>
    <i r="4">
      <x v="1581"/>
    </i>
    <i r="4">
      <x v="1744"/>
    </i>
    <i r="3">
      <x v="398"/>
    </i>
    <i r="4">
      <x v="86"/>
    </i>
    <i r="4">
      <x v="837"/>
    </i>
    <i r="4">
      <x v="1290"/>
    </i>
    <i r="4">
      <x v="1708"/>
    </i>
    <i r="3">
      <x v="399"/>
    </i>
    <i r="4">
      <x v="343"/>
    </i>
    <i r="4">
      <x v="367"/>
    </i>
    <i r="4">
      <x v="715"/>
    </i>
    <i r="4">
      <x v="979"/>
    </i>
    <i r="4">
      <x v="1063"/>
    </i>
    <i r="4">
      <x v="1100"/>
    </i>
    <i r="4">
      <x v="1133"/>
    </i>
    <i r="4">
      <x v="1183"/>
    </i>
    <i r="4">
      <x v="1342"/>
    </i>
    <i r="3">
      <x v="400"/>
    </i>
    <i r="4">
      <x v="87"/>
    </i>
    <i r="4">
      <x v="173"/>
    </i>
    <i r="4">
      <x v="311"/>
    </i>
    <i r="4">
      <x v="334"/>
    </i>
    <i r="4">
      <x v="471"/>
    </i>
    <i r="4">
      <x v="473"/>
    </i>
    <i r="4">
      <x v="547"/>
    </i>
    <i r="4">
      <x v="716"/>
    </i>
    <i r="4">
      <x v="838"/>
    </i>
    <i r="3">
      <x v="401"/>
    </i>
    <i r="4">
      <x v="174"/>
    </i>
    <i r="4">
      <x v="375"/>
    </i>
    <i r="4">
      <x v="445"/>
    </i>
    <i r="4">
      <x v="472"/>
    </i>
    <i r="4">
      <x v="916"/>
    </i>
    <i r="4">
      <x v="1025"/>
    </i>
    <i r="4">
      <x v="1073"/>
    </i>
    <i r="4">
      <x v="1134"/>
    </i>
    <i r="3">
      <x v="402"/>
    </i>
    <i r="4">
      <x v="362"/>
    </i>
    <i r="4">
      <x v="839"/>
    </i>
    <i r="4">
      <x v="1104"/>
    </i>
    <i r="3">
      <x v="403"/>
    </i>
    <i r="4">
      <x v="175"/>
    </i>
    <i r="4">
      <x v="317"/>
    </i>
    <i r="4">
      <x v="584"/>
    </i>
    <i r="4">
      <x v="786"/>
    </i>
    <i r="3">
      <x v="404"/>
    </i>
    <i r="4">
      <x v="27"/>
    </i>
    <i r="4">
      <x v="88"/>
    </i>
    <i r="4">
      <x v="335"/>
    </i>
    <i r="4">
      <x v="344"/>
    </i>
    <i r="4">
      <x v="383"/>
    </i>
    <i r="4">
      <x v="394"/>
    </i>
    <i r="4">
      <x v="654"/>
    </i>
    <i r="4">
      <x v="686"/>
    </i>
    <i r="4">
      <x v="917"/>
    </i>
    <i r="4">
      <x v="1135"/>
    </i>
    <i r="4">
      <x v="1475"/>
    </i>
    <i r="4">
      <x v="1784"/>
    </i>
    <i r="1">
      <x v="4"/>
    </i>
    <i r="2">
      <x v="10"/>
    </i>
    <i r="3">
      <x v="405"/>
    </i>
    <i r="4">
      <x v="787"/>
    </i>
    <i r="4">
      <x v="918"/>
    </i>
    <i r="4">
      <x v="1437"/>
    </i>
    <i r="4">
      <x v="1612"/>
    </i>
    <i r="4">
      <x v="1684"/>
    </i>
    <i r="4">
      <x v="1685"/>
    </i>
    <i r="4">
      <x v="1734"/>
    </i>
    <i r="4">
      <x v="1735"/>
    </i>
    <i r="4">
      <x v="1772"/>
    </i>
    <i r="3">
      <x v="406"/>
    </i>
    <i r="4">
      <x v="1343"/>
    </i>
    <i r="4">
      <x v="1435"/>
    </i>
    <i r="3">
      <x v="407"/>
    </i>
    <i r="4">
      <x v="548"/>
    </i>
    <i r="4">
      <x v="757"/>
    </i>
    <i r="4">
      <x v="1026"/>
    </i>
    <i r="4">
      <x v="1644"/>
    </i>
    <i r="3">
      <x v="408"/>
    </i>
    <i r="4">
      <x v="13"/>
    </i>
    <i r="4">
      <x v="176"/>
    </i>
    <i r="4">
      <x v="224"/>
    </i>
    <i r="4">
      <x v="655"/>
    </i>
    <i r="4">
      <x v="664"/>
    </i>
    <i r="4">
      <x v="919"/>
    </i>
    <i r="4">
      <x v="1309"/>
    </i>
    <i r="4">
      <x v="1436"/>
    </i>
    <i r="3">
      <x v="409"/>
    </i>
    <i r="4">
      <x v="840"/>
    </i>
    <i r="4">
      <x v="920"/>
    </i>
    <i r="3">
      <x v="410"/>
    </i>
    <i r="4">
      <x v="1205"/>
    </i>
    <i r="4">
      <x v="1252"/>
    </i>
    <i r="3">
      <x v="411"/>
    </i>
    <i r="4">
      <x v="225"/>
    </i>
    <i r="4">
      <x v="549"/>
    </i>
    <i r="4">
      <x v="717"/>
    </i>
    <i r="4">
      <x v="801"/>
    </i>
    <i r="3">
      <x v="412"/>
    </i>
    <i r="4">
      <x v="177"/>
    </i>
    <i r="4">
      <x v="376"/>
    </i>
    <i r="4">
      <x v="952"/>
    </i>
    <i r="4">
      <x v="1040"/>
    </i>
    <i r="3">
      <x v="413"/>
    </i>
    <i r="4">
      <x v="382"/>
    </i>
    <i r="4">
      <x v="718"/>
    </i>
    <i r="4">
      <x v="739"/>
    </i>
    <i r="4">
      <x v="921"/>
    </i>
    <i r="4">
      <x v="1050"/>
    </i>
    <i r="4">
      <x v="1124"/>
    </i>
    <i r="4">
      <x v="1137"/>
    </i>
    <i r="4">
      <x v="1476"/>
    </i>
    <i r="3">
      <x v="414"/>
    </i>
    <i r="4">
      <x v="1125"/>
    </i>
    <i r="4">
      <x v="1574"/>
    </i>
    <i r="3">
      <x v="415"/>
    </i>
    <i r="4">
      <x v="355"/>
    </i>
    <i r="4">
      <x v="1163"/>
    </i>
    <i r="4">
      <x v="1272"/>
    </i>
    <i r="3">
      <x v="416"/>
    </i>
    <i r="4">
      <x v="178"/>
    </i>
    <i r="4">
      <x v="226"/>
    </i>
    <i r="4">
      <x v="499"/>
    </i>
    <i r="4">
      <x v="802"/>
    </i>
    <i r="4">
      <x v="999"/>
    </i>
    <i r="4">
      <x v="1041"/>
    </i>
    <i r="3">
      <x v="417"/>
    </i>
    <i r="4">
      <x v="719"/>
    </i>
    <i r="4">
      <x v="788"/>
    </i>
    <i r="4">
      <x v="1613"/>
    </i>
    <i r="3">
      <x v="418"/>
    </i>
    <i r="4">
      <x v="357"/>
    </i>
    <i r="4">
      <x v="1084"/>
    </i>
    <i r="4">
      <x v="1498"/>
    </i>
    <i r="3">
      <x v="419"/>
    </i>
    <i r="4">
      <x v="20"/>
    </i>
    <i r="4">
      <x v="42"/>
    </i>
    <i r="4">
      <x v="489"/>
    </i>
    <i r="3">
      <x v="420"/>
    </i>
    <i r="4">
      <x v="922"/>
    </i>
    <i r="4">
      <x v="1089"/>
    </i>
    <i r="3">
      <x v="421"/>
    </i>
    <i r="4">
      <x v="237"/>
    </i>
    <i r="4">
      <x v="1000"/>
    </i>
    <i r="4">
      <x v="1253"/>
    </i>
    <i r="4">
      <x v="1340"/>
    </i>
    <i r="3">
      <x v="422"/>
    </i>
    <i r="4">
      <x v="179"/>
    </i>
    <i r="4">
      <x v="321"/>
    </i>
    <i r="4">
      <x v="720"/>
    </i>
    <i r="3">
      <x v="423"/>
    </i>
    <i r="4">
      <x v="429"/>
    </i>
    <i r="4">
      <x v="721"/>
    </i>
    <i r="4">
      <x v="1220"/>
    </i>
    <i r="4">
      <x v="1225"/>
    </i>
    <i r="4">
      <x v="1410"/>
    </i>
    <i r="3">
      <x v="424"/>
    </i>
    <i r="4">
      <x v="468"/>
    </i>
    <i r="4">
      <x v="1410"/>
    </i>
    <i r="4">
      <x v="1582"/>
    </i>
    <i r="3">
      <x v="425"/>
    </i>
    <i r="4">
      <x v="21"/>
    </i>
    <i r="4">
      <x v="722"/>
    </i>
    <i r="4">
      <x v="995"/>
    </i>
    <i r="4">
      <x v="1410"/>
    </i>
    <i r="4">
      <x v="1709"/>
    </i>
    <i r="3">
      <x v="426"/>
    </i>
    <i r="4">
      <x v="1147"/>
    </i>
    <i r="4">
      <x v="1410"/>
    </i>
    <i r="4">
      <x v="1411"/>
    </i>
    <i r="3">
      <x v="427"/>
    </i>
    <i r="4">
      <x v="180"/>
    </i>
    <i r="4">
      <x v="453"/>
    </i>
    <i r="4">
      <x v="923"/>
    </i>
    <i r="4">
      <x v="1410"/>
    </i>
    <i r="4">
      <x v="1512"/>
    </i>
    <i r="3">
      <x v="428"/>
    </i>
    <i r="4">
      <x v="1341"/>
    </i>
    <i r="3">
      <x v="429"/>
    </i>
    <i r="4">
      <x v="601"/>
    </i>
    <i r="4">
      <x v="1477"/>
    </i>
    <i r="3">
      <x v="430"/>
    </i>
    <i r="4">
      <x v="8"/>
    </i>
    <i r="4">
      <x v="477"/>
    </i>
    <i r="4">
      <x v="478"/>
    </i>
    <i r="4">
      <x v="676"/>
    </i>
    <i r="4">
      <x v="1010"/>
    </i>
    <i r="4">
      <x v="1175"/>
    </i>
    <i r="4">
      <x v="1211"/>
    </i>
    <i r="4">
      <x v="1291"/>
    </i>
    <i r="3">
      <x v="431"/>
    </i>
    <i r="4">
      <x v="1076"/>
    </i>
    <i r="4">
      <x v="1152"/>
    </i>
    <i r="4">
      <x v="1330"/>
    </i>
    <i r="3">
      <x v="432"/>
    </i>
    <i r="4">
      <x v="22"/>
    </i>
    <i r="4">
      <x v="677"/>
    </i>
    <i r="4">
      <x v="740"/>
    </i>
    <i r="4">
      <x v="1011"/>
    </i>
    <i r="4">
      <x v="1196"/>
    </i>
    <i r="4">
      <x v="1478"/>
    </i>
    <i r="4">
      <x v="1593"/>
    </i>
    <i r="4">
      <x v="1686"/>
    </i>
    <i r="4">
      <x v="1687"/>
    </i>
    <i r="3">
      <x v="433"/>
    </i>
    <i r="4">
      <x v="181"/>
    </i>
    <i r="4">
      <x v="924"/>
    </i>
    <i r="4">
      <x v="1085"/>
    </i>
    <i r="4">
      <x v="1126"/>
    </i>
    <i r="4">
      <x v="1331"/>
    </i>
    <i r="2">
      <x v="11"/>
    </i>
    <i r="3">
      <x v="434"/>
    </i>
    <i r="4">
      <x v="182"/>
    </i>
    <i r="4">
      <x v="1772"/>
    </i>
    <i r="3">
      <x v="435"/>
    </i>
    <i r="4">
      <x v="450"/>
    </i>
    <i r="4">
      <x v="657"/>
    </i>
    <i r="4">
      <x v="953"/>
    </i>
    <i r="4">
      <x v="1086"/>
    </i>
    <i r="4">
      <x v="1248"/>
    </i>
    <i r="4">
      <x v="1313"/>
    </i>
    <i r="3">
      <x v="436"/>
    </i>
    <i r="4">
      <x v="407"/>
    </i>
    <i r="3">
      <x v="437"/>
    </i>
    <i r="4">
      <x v="183"/>
    </i>
    <i r="4">
      <x v="723"/>
    </i>
    <i r="4">
      <x v="1027"/>
    </i>
    <i r="4">
      <x v="1153"/>
    </i>
    <i r="4">
      <x v="1736"/>
    </i>
    <i r="3">
      <x v="438"/>
    </i>
    <i r="4">
      <x v="841"/>
    </i>
    <i r="3">
      <x v="439"/>
    </i>
    <i r="4">
      <x v="1693"/>
    </i>
    <i r="3">
      <x v="440"/>
    </i>
    <i r="4">
      <x v="184"/>
    </i>
    <i r="4">
      <x v="925"/>
    </i>
    <i r="3">
      <x v="441"/>
    </i>
    <i r="4">
      <x v="648"/>
    </i>
    <i r="4">
      <x v="701"/>
    </i>
    <i r="4">
      <x v="762"/>
    </i>
    <i r="4">
      <x v="926"/>
    </i>
    <i r="4">
      <x v="1448"/>
    </i>
    <i r="3">
      <x v="442"/>
    </i>
    <i r="4">
      <x v="724"/>
    </i>
    <i r="4">
      <x v="803"/>
    </i>
    <i r="3">
      <x v="443"/>
    </i>
    <i r="4">
      <x v="227"/>
    </i>
    <i r="4">
      <x v="1028"/>
    </i>
    <i r="4">
      <x v="1219"/>
    </i>
    <i r="3">
      <x v="444"/>
    </i>
    <i r="4">
      <x v="185"/>
    </i>
    <i r="4">
      <x v="927"/>
    </i>
    <i r="4">
      <x v="1245"/>
    </i>
    <i r="4">
      <x v="1499"/>
    </i>
    <i r="3">
      <x v="445"/>
    </i>
    <i r="4">
      <x v="186"/>
    </i>
    <i r="4">
      <x v="487"/>
    </i>
    <i r="4">
      <x v="928"/>
    </i>
    <i r="4">
      <x v="957"/>
    </i>
    <i r="4">
      <x v="1537"/>
    </i>
    <i r="4">
      <x v="1641"/>
    </i>
    <i r="3">
      <x v="446"/>
    </i>
    <i r="4">
      <x v="484"/>
    </i>
    <i r="4">
      <x v="645"/>
    </i>
    <i r="4">
      <x v="1176"/>
    </i>
    <i r="4">
      <x v="1197"/>
    </i>
    <i r="4">
      <x v="1213"/>
    </i>
    <i r="4">
      <x v="1598"/>
    </i>
    <i r="3">
      <x v="447"/>
    </i>
    <i r="4">
      <x v="1434"/>
    </i>
    <i r="4">
      <x v="1446"/>
    </i>
    <i r="4">
      <x v="1595"/>
    </i>
    <i r="4">
      <x v="1647"/>
    </i>
    <i r="4">
      <x v="1791"/>
    </i>
    <i r="3">
      <x v="448"/>
    </i>
    <i r="4">
      <x v="577"/>
    </i>
    <i r="4">
      <x v="640"/>
    </i>
    <i r="4">
      <x v="725"/>
    </i>
    <i r="4">
      <x v="1520"/>
    </i>
    <i r="3">
      <x v="449"/>
    </i>
    <i r="4">
      <x v="679"/>
    </i>
    <i r="4">
      <x v="726"/>
    </i>
    <i r="4">
      <x v="1064"/>
    </i>
    <i r="4">
      <x v="1148"/>
    </i>
    <i r="3">
      <x v="450"/>
    </i>
    <i r="4">
      <x v="929"/>
    </i>
    <i r="3">
      <x v="451"/>
    </i>
    <i r="4">
      <x v="187"/>
    </i>
    <i r="4">
      <x v="727"/>
    </i>
    <i r="4">
      <x v="804"/>
    </i>
    <i r="4">
      <x v="1410"/>
    </i>
    <i r="4">
      <x v="1583"/>
    </i>
    <i r="4">
      <x v="1645"/>
    </i>
    <i r="4">
      <x v="1710"/>
    </i>
    <i r="3">
      <x v="452"/>
    </i>
    <i r="4">
      <x v="426"/>
    </i>
    <i r="4">
      <x v="585"/>
    </i>
    <i r="4">
      <x v="698"/>
    </i>
    <i r="4">
      <x v="930"/>
    </i>
    <i r="4">
      <x v="978"/>
    </i>
    <i r="3">
      <x v="453"/>
    </i>
    <i r="4">
      <x v="228"/>
    </i>
    <i r="4">
      <x v="554"/>
    </i>
    <i r="4">
      <x v="805"/>
    </i>
    <i r="4">
      <x v="1127"/>
    </i>
    <i r="4">
      <x v="1323"/>
    </i>
    <i r="3">
      <x v="454"/>
    </i>
    <i r="4">
      <x v="680"/>
    </i>
    <i r="4">
      <x v="1042"/>
    </i>
    <i r="4">
      <x v="1622"/>
    </i>
    <i r="4">
      <x v="1745"/>
    </i>
    <i r="3">
      <x v="455"/>
    </i>
    <i r="4">
      <x v="931"/>
    </i>
    <i r="3">
      <x v="456"/>
    </i>
    <i r="4">
      <x v="23"/>
    </i>
    <i r="4">
      <x v="681"/>
    </i>
    <i r="4">
      <x v="741"/>
    </i>
    <i r="4">
      <x v="1281"/>
    </i>
    <i r="4">
      <x v="1479"/>
    </i>
    <i r="3">
      <x v="457"/>
    </i>
    <i r="4">
      <x v="188"/>
    </i>
    <i r="4">
      <x v="932"/>
    </i>
    <i r="3">
      <x v="458"/>
    </i>
    <i r="4">
      <x v="89"/>
    </i>
    <i r="4">
      <x v="189"/>
    </i>
    <i r="4">
      <x v="229"/>
    </i>
    <i r="4">
      <x v="550"/>
    </i>
    <i r="4">
      <x v="742"/>
    </i>
    <i r="4">
      <x v="789"/>
    </i>
    <i r="4">
      <x v="1250"/>
    </i>
    <i r="4">
      <x v="1596"/>
    </i>
    <i r="4">
      <x v="1772"/>
    </i>
    <i r="3">
      <x v="459"/>
    </i>
    <i r="4">
      <x v="190"/>
    </i>
    <i r="4">
      <x v="230"/>
    </i>
    <i r="4">
      <x v="348"/>
    </i>
    <i r="4">
      <x v="498"/>
    </i>
    <i r="4">
      <x v="933"/>
    </i>
    <i r="4">
      <x v="1180"/>
    </i>
    <i r="4">
      <x v="1339"/>
    </i>
    <i r="4">
      <x v="1344"/>
    </i>
    <i r="2">
      <x v="12"/>
    </i>
    <i r="3">
      <x v="460"/>
    </i>
    <i r="4">
      <x v="36"/>
    </i>
    <i r="4">
      <x v="231"/>
    </i>
    <i r="4">
      <x v="1767"/>
    </i>
    <i r="4">
      <x v="3192"/>
    </i>
    <i r="4">
      <x v="3193"/>
    </i>
    <i r="4">
      <x v="3194"/>
    </i>
    <i r="3">
      <x v="461"/>
    </i>
    <i r="4">
      <x v="476"/>
    </i>
    <i r="4">
      <x v="1438"/>
    </i>
    <i r="4">
      <x v="1447"/>
    </i>
    <i r="4">
      <x v="1688"/>
    </i>
    <i r="4">
      <x v="1689"/>
    </i>
    <i r="4">
      <x v="1737"/>
    </i>
    <i r="3">
      <x v="462"/>
    </i>
    <i r="4">
      <x v="351"/>
    </i>
    <i r="4">
      <x v="434"/>
    </i>
    <i r="4">
      <x v="649"/>
    </i>
    <i r="4">
      <x v="767"/>
    </i>
    <i r="4">
      <x v="1480"/>
    </i>
    <i r="4">
      <x v="1536"/>
    </i>
    <i r="3">
      <x v="463"/>
    </i>
    <i r="4">
      <x v="387"/>
    </i>
    <i r="4">
      <x v="604"/>
    </i>
    <i r="4">
      <x v="682"/>
    </i>
    <i r="4">
      <x v="728"/>
    </i>
    <i r="4">
      <x v="1292"/>
    </i>
    <i r="4">
      <x v="1346"/>
    </i>
    <i r="3">
      <x v="464"/>
    </i>
    <i r="4">
      <x v="365"/>
    </i>
    <i r="4">
      <x v="790"/>
    </i>
    <i r="4">
      <x v="934"/>
    </i>
    <i r="4">
      <x v="1640"/>
    </i>
    <i r="3">
      <x v="465"/>
    </i>
    <i r="4">
      <x v="191"/>
    </i>
    <i r="4">
      <x v="1530"/>
    </i>
    <i r="3">
      <x v="466"/>
    </i>
    <i r="4">
      <x v="90"/>
    </i>
    <i r="4">
      <x v="232"/>
    </i>
    <i r="4">
      <x v="299"/>
    </i>
    <i r="4">
      <x v="442"/>
    </i>
    <i r="4">
      <x v="1191"/>
    </i>
    <i r="4">
      <x v="1199"/>
    </i>
    <i r="4">
      <x v="1246"/>
    </i>
    <i r="3">
      <x v="467"/>
    </i>
    <i r="4">
      <x v="1043"/>
    </i>
    <i r="4">
      <x v="1060"/>
    </i>
    <i r="4">
      <x v="1599"/>
    </i>
    <i r="3">
      <x v="468"/>
    </i>
    <i r="4">
      <x v="12"/>
    </i>
    <i r="4">
      <x v="683"/>
    </i>
    <i r="4">
      <x v="685"/>
    </i>
    <i r="4">
      <x v="729"/>
    </i>
    <i r="4">
      <x v="1154"/>
    </i>
    <i r="4">
      <x v="1224"/>
    </i>
    <i r="4">
      <x v="1282"/>
    </i>
    <i r="4">
      <x v="1481"/>
    </i>
    <i r="4">
      <x v="1587"/>
    </i>
    <i r="4">
      <x v="1623"/>
    </i>
    <i r="4">
      <x v="1694"/>
    </i>
    <i r="3">
      <x v="469"/>
    </i>
    <i r="4">
      <x v="48"/>
    </i>
    <i r="4">
      <x v="91"/>
    </i>
    <i r="4">
      <x v="578"/>
    </i>
    <i r="4">
      <x v="1240"/>
    </i>
    <i r="4">
      <x v="1445"/>
    </i>
    <i r="3">
      <x v="470"/>
    </i>
    <i r="4">
      <x v="37"/>
    </i>
    <i r="3">
      <x v="471"/>
    </i>
    <i r="4">
      <x v="684"/>
    </i>
    <i r="4">
      <x v="1185"/>
    </i>
    <i r="4">
      <x v="1597"/>
    </i>
    <i r="3">
      <x v="472"/>
    </i>
    <i r="4">
      <x v="643"/>
    </i>
    <i r="4">
      <x v="1538"/>
    </i>
    <i r="3">
      <x v="473"/>
    </i>
    <i r="4">
      <x v="791"/>
    </i>
    <i r="4">
      <x v="935"/>
    </i>
    <i r="4">
      <x v="974"/>
    </i>
    <i r="3">
      <x v="474"/>
    </i>
    <i r="4">
      <x v="233"/>
    </i>
    <i r="4">
      <x v="423"/>
    </i>
    <i r="4">
      <x v="1053"/>
    </i>
    <i r="3">
      <x v="475"/>
    </i>
    <i r="4">
      <x v="579"/>
    </i>
    <i r="4">
      <x v="964"/>
    </i>
    <i r="4">
      <x v="1187"/>
    </i>
    <i r="4">
      <x v="1500"/>
    </i>
    <i r="4">
      <x v="1631"/>
    </i>
    <i r="3">
      <x v="476"/>
    </i>
    <i r="4">
      <x v="1138"/>
    </i>
    <i r="3">
      <x v="477"/>
    </i>
    <i r="4">
      <x v="646"/>
    </i>
    <i r="4">
      <x v="1521"/>
    </i>
    <i r="4">
      <x v="1639"/>
    </i>
    <i r="4">
      <x v="1648"/>
    </i>
    <i r="3">
      <x v="478"/>
    </i>
    <i r="4">
      <x v="319"/>
    </i>
    <i r="4">
      <x v="366"/>
    </i>
    <i r="4">
      <x v="647"/>
    </i>
    <i r="4">
      <x v="1007"/>
    </i>
    <i r="4">
      <x v="1090"/>
    </i>
    <i r="4">
      <x v="1216"/>
    </i>
    <i r="4">
      <x v="1260"/>
    </i>
    <i r="3">
      <x v="479"/>
    </i>
    <i r="4">
      <x v="92"/>
    </i>
    <i r="4">
      <x v="192"/>
    </i>
    <i r="4">
      <x v="936"/>
    </i>
    <i r="4">
      <x v="1554"/>
    </i>
    <i r="4">
      <x v="1624"/>
    </i>
    <i r="4">
      <x v="1711"/>
    </i>
    <i r="3">
      <x v="480"/>
    </i>
    <i r="4">
      <x v="937"/>
    </i>
    <i r="3">
      <x v="481"/>
    </i>
    <i r="4">
      <x v="193"/>
    </i>
    <i r="4">
      <x v="633"/>
    </i>
    <i r="3">
      <x v="482"/>
    </i>
    <i r="4">
      <x v="234"/>
    </i>
    <i r="4">
      <x v="634"/>
    </i>
    <i r="4">
      <x v="806"/>
    </i>
    <i r="4">
      <x v="938"/>
    </i>
    <i r="4">
      <x v="1139"/>
    </i>
    <i r="4">
      <x v="1155"/>
    </i>
    <i r="4">
      <x v="1221"/>
    </i>
    <i r="4">
      <x v="1410"/>
    </i>
    <i r="4">
      <x v="1584"/>
    </i>
    <i r="4">
      <x v="1625"/>
    </i>
    <i r="3">
      <x v="483"/>
    </i>
    <i r="4">
      <x v="1955"/>
    </i>
    <i r="4">
      <x v="1956"/>
    </i>
    <i r="4">
      <x v="1957"/>
    </i>
    <i r="3">
      <x v="484"/>
    </i>
    <i r="4">
      <x v="1954"/>
    </i>
    <i r="3">
      <x v="485"/>
    </i>
    <i r="4">
      <x v="1951"/>
    </i>
    <i r="4">
      <x v="1952"/>
    </i>
    <i r="4">
      <x v="1953"/>
    </i>
    <i r="3">
      <x v="486"/>
    </i>
    <i r="4">
      <x v="1945"/>
    </i>
    <i r="4">
      <x v="1947"/>
    </i>
    <i r="4">
      <x v="1948"/>
    </i>
    <i r="4">
      <x v="1949"/>
    </i>
    <i r="4">
      <x v="1950"/>
    </i>
    <i r="3">
      <x v="487"/>
    </i>
    <i r="4">
      <x v="1941"/>
    </i>
    <i r="4">
      <x v="1942"/>
    </i>
    <i r="4">
      <x v="1943"/>
    </i>
    <i r="4">
      <x v="1944"/>
    </i>
    <i r="3">
      <x v="488"/>
    </i>
    <i r="4">
      <x v="1936"/>
    </i>
    <i r="4">
      <x v="1937"/>
    </i>
    <i r="4">
      <x v="1938"/>
    </i>
    <i r="4">
      <x v="1939"/>
    </i>
    <i r="4">
      <x v="1940"/>
    </i>
    <i r="3">
      <x v="489"/>
    </i>
    <i r="4">
      <x v="1772"/>
    </i>
    <i r="4">
      <x v="1927"/>
    </i>
    <i r="4">
      <x v="1928"/>
    </i>
    <i r="4">
      <x v="1929"/>
    </i>
    <i r="4">
      <x v="1930"/>
    </i>
    <i r="4">
      <x v="1931"/>
    </i>
    <i r="4">
      <x v="1932"/>
    </i>
    <i r="4">
      <x v="1933"/>
    </i>
    <i r="4">
      <x v="1934"/>
    </i>
    <i r="4">
      <x v="1935"/>
    </i>
    <i r="3">
      <x v="490"/>
    </i>
    <i r="4">
      <x v="1767"/>
    </i>
    <i r="4">
      <x v="1920"/>
    </i>
    <i r="4">
      <x v="1922"/>
    </i>
    <i r="4">
      <x v="1923"/>
    </i>
    <i r="4">
      <x v="1924"/>
    </i>
    <i r="4">
      <x v="1925"/>
    </i>
    <i r="4">
      <x v="1926"/>
    </i>
    <i>
      <x v="3"/>
    </i>
    <i r="1">
      <x v="1"/>
    </i>
    <i r="2">
      <x v="1"/>
    </i>
    <i r="3">
      <x v="491"/>
    </i>
    <i r="4">
      <x v="1907"/>
    </i>
    <i r="4">
      <x v="1908"/>
    </i>
    <i r="4">
      <x v="1909"/>
    </i>
    <i r="4">
      <x v="1910"/>
    </i>
    <i r="4">
      <x v="1911"/>
    </i>
    <i r="4">
      <x v="1912"/>
    </i>
    <i r="4">
      <x v="1914"/>
    </i>
    <i r="4">
      <x v="1916"/>
    </i>
    <i r="4">
      <x v="1917"/>
    </i>
    <i r="4">
      <x v="1918"/>
    </i>
    <i r="4">
      <x v="1919"/>
    </i>
    <i r="3">
      <x v="492"/>
    </i>
    <i r="4">
      <x v="1898"/>
    </i>
    <i r="4">
      <x v="1899"/>
    </i>
    <i r="4">
      <x v="1900"/>
    </i>
    <i r="4">
      <x v="1901"/>
    </i>
    <i r="4">
      <x v="1902"/>
    </i>
    <i r="4">
      <x v="1903"/>
    </i>
    <i r="4">
      <x v="1904"/>
    </i>
    <i r="4">
      <x v="1905"/>
    </i>
    <i r="4">
      <x v="1906"/>
    </i>
    <i r="3">
      <x v="493"/>
    </i>
    <i r="4">
      <x v="1896"/>
    </i>
    <i r="4">
      <x v="1897"/>
    </i>
    <i r="3">
      <x v="494"/>
    </i>
    <i r="4">
      <x v="1895"/>
    </i>
    <i r="3">
      <x v="495"/>
    </i>
    <i r="4">
      <x v="1892"/>
    </i>
    <i r="4">
      <x v="1893"/>
    </i>
    <i r="4">
      <x v="1894"/>
    </i>
    <i r="3">
      <x v="496"/>
    </i>
    <i r="4">
      <x v="1884"/>
    </i>
    <i r="4">
      <x v="1885"/>
    </i>
    <i r="4">
      <x v="1886"/>
    </i>
    <i r="4">
      <x v="1887"/>
    </i>
    <i r="4">
      <x v="1888"/>
    </i>
    <i r="4">
      <x v="1889"/>
    </i>
    <i r="4">
      <x v="1890"/>
    </i>
    <i r="4">
      <x v="1891"/>
    </i>
    <i r="3">
      <x v="497"/>
    </i>
    <i r="4">
      <x v="1881"/>
    </i>
    <i r="4">
      <x v="1882"/>
    </i>
    <i r="4">
      <x v="1883"/>
    </i>
    <i r="3">
      <x v="498"/>
    </i>
    <i r="4">
      <x v="1878"/>
    </i>
    <i r="4">
      <x v="1879"/>
    </i>
    <i r="4">
      <x v="1880"/>
    </i>
    <i r="3">
      <x v="499"/>
    </i>
    <i r="4">
      <x v="1872"/>
    </i>
    <i r="4">
      <x v="1873"/>
    </i>
    <i r="4">
      <x v="1874"/>
    </i>
    <i r="4">
      <x v="1875"/>
    </i>
    <i r="4">
      <x v="1876"/>
    </i>
    <i r="4">
      <x v="1877"/>
    </i>
    <i r="3">
      <x v="500"/>
    </i>
    <i r="4">
      <x v="2097"/>
    </i>
    <i r="4">
      <x v="2098"/>
    </i>
    <i r="4">
      <x v="2099"/>
    </i>
    <i r="4">
      <x v="2100"/>
    </i>
    <i r="4">
      <x v="2101"/>
    </i>
    <i r="4">
      <x v="2102"/>
    </i>
    <i r="4">
      <x v="2103"/>
    </i>
    <i r="4">
      <x v="2104"/>
    </i>
    <i r="3">
      <x v="501"/>
    </i>
    <i r="4">
      <x v="2096"/>
    </i>
    <i r="3">
      <x v="502"/>
    </i>
    <i r="4">
      <x v="1410"/>
    </i>
    <i r="4">
      <x v="2093"/>
    </i>
    <i r="4">
      <x v="2094"/>
    </i>
    <i r="4">
      <x v="2095"/>
    </i>
    <i r="3">
      <x v="503"/>
    </i>
    <i r="4">
      <x v="2092"/>
    </i>
    <i r="3">
      <x v="504"/>
    </i>
    <i r="4">
      <x v="2091"/>
    </i>
    <i r="3">
      <x v="505"/>
    </i>
    <i r="4">
      <x v="2090"/>
    </i>
    <i r="3">
      <x v="506"/>
    </i>
    <i r="4">
      <x v="2084"/>
    </i>
    <i r="4">
      <x v="2085"/>
    </i>
    <i r="4">
      <x v="2086"/>
    </i>
    <i r="4">
      <x v="2087"/>
    </i>
    <i r="4">
      <x v="2088"/>
    </i>
    <i r="3">
      <x v="507"/>
    </i>
    <i r="4">
      <x v="2081"/>
    </i>
    <i r="4">
      <x v="2082"/>
    </i>
    <i r="4">
      <x v="2083"/>
    </i>
    <i r="3">
      <x v="508"/>
    </i>
    <i r="4">
      <x v="2079"/>
    </i>
    <i r="4">
      <x v="2080"/>
    </i>
    <i r="3">
      <x v="509"/>
    </i>
    <i r="4">
      <x v="2075"/>
    </i>
    <i r="4">
      <x v="2076"/>
    </i>
    <i r="4">
      <x v="2077"/>
    </i>
    <i r="4">
      <x v="2078"/>
    </i>
    <i r="3">
      <x v="510"/>
    </i>
    <i r="4">
      <x v="2071"/>
    </i>
    <i r="4">
      <x v="2072"/>
    </i>
    <i r="4">
      <x v="2073"/>
    </i>
    <i r="4">
      <x v="2074"/>
    </i>
    <i r="3">
      <x v="511"/>
    </i>
    <i r="4">
      <x v="1410"/>
    </i>
    <i r="4">
      <x v="2066"/>
    </i>
    <i r="4">
      <x v="2067"/>
    </i>
    <i r="4">
      <x v="2068"/>
    </i>
    <i r="4">
      <x v="2069"/>
    </i>
    <i r="4">
      <x v="2070"/>
    </i>
    <i r="3">
      <x v="512"/>
    </i>
    <i r="4">
      <x v="2063"/>
    </i>
    <i r="4">
      <x v="2065"/>
    </i>
    <i r="3">
      <x v="513"/>
    </i>
    <i r="4">
      <x v="2061"/>
    </i>
    <i r="4">
      <x v="2062"/>
    </i>
    <i r="3">
      <x v="514"/>
    </i>
    <i r="4">
      <x v="2060"/>
    </i>
    <i r="3">
      <x v="515"/>
    </i>
    <i r="4">
      <x v="1976"/>
    </i>
    <i r="4">
      <x v="2057"/>
    </i>
    <i r="4">
      <x v="2058"/>
    </i>
    <i r="4">
      <x v="2059"/>
    </i>
    <i r="3">
      <x v="516"/>
    </i>
    <i r="4">
      <x v="2055"/>
    </i>
    <i r="4">
      <x v="2056"/>
    </i>
    <i r="3">
      <x v="517"/>
    </i>
    <i r="4">
      <x v="2052"/>
    </i>
    <i r="4">
      <x v="2053"/>
    </i>
    <i r="2">
      <x v="2"/>
    </i>
    <i r="3">
      <x v="518"/>
    </i>
    <i r="4">
      <x v="2047"/>
    </i>
    <i r="4">
      <x v="2048"/>
    </i>
    <i r="4">
      <x v="2049"/>
    </i>
    <i r="4">
      <x v="2050"/>
    </i>
    <i r="3">
      <x v="519"/>
    </i>
    <i r="4">
      <x v="2043"/>
    </i>
    <i r="4">
      <x v="2044"/>
    </i>
    <i r="4">
      <x v="2045"/>
    </i>
    <i r="4">
      <x v="2046"/>
    </i>
    <i r="3">
      <x v="520"/>
    </i>
    <i r="4">
      <x v="2041"/>
    </i>
    <i r="4">
      <x v="2042"/>
    </i>
    <i r="3">
      <x v="521"/>
    </i>
    <i r="4">
      <x v="2038"/>
    </i>
    <i r="4">
      <x v="2039"/>
    </i>
    <i r="4">
      <x v="2040"/>
    </i>
    <i r="3">
      <x v="522"/>
    </i>
    <i r="4">
      <x v="2037"/>
    </i>
    <i r="3">
      <x v="523"/>
    </i>
    <i r="4">
      <x v="1410"/>
    </i>
    <i r="4">
      <x v="2035"/>
    </i>
    <i r="4">
      <x v="2036"/>
    </i>
    <i r="3">
      <x v="524"/>
    </i>
    <i r="4">
      <x v="2033"/>
    </i>
    <i r="4">
      <x v="2034"/>
    </i>
    <i r="3">
      <x v="525"/>
    </i>
    <i r="4">
      <x v="2031"/>
    </i>
    <i r="4">
      <x v="2032"/>
    </i>
    <i r="3">
      <x v="526"/>
    </i>
    <i r="4">
      <x v="2026"/>
    </i>
    <i r="4">
      <x v="2027"/>
    </i>
    <i r="4">
      <x v="2028"/>
    </i>
    <i r="4">
      <x v="2029"/>
    </i>
    <i r="4">
      <x v="2030"/>
    </i>
    <i r="3">
      <x v="527"/>
    </i>
    <i r="4">
      <x v="2020"/>
    </i>
    <i r="4">
      <x v="2021"/>
    </i>
    <i r="4">
      <x v="2022"/>
    </i>
    <i r="4">
      <x v="2023"/>
    </i>
    <i r="4">
      <x v="2024"/>
    </i>
    <i r="4">
      <x v="2025"/>
    </i>
    <i r="3">
      <x v="528"/>
    </i>
    <i r="4">
      <x v="2018"/>
    </i>
    <i r="4">
      <x v="2019"/>
    </i>
    <i r="3">
      <x v="529"/>
    </i>
    <i r="4">
      <x v="2016"/>
    </i>
    <i r="4">
      <x v="2017"/>
    </i>
    <i r="3">
      <x v="530"/>
    </i>
    <i r="4">
      <x v="2009"/>
    </i>
    <i r="4">
      <x v="2010"/>
    </i>
    <i r="4">
      <x v="2011"/>
    </i>
    <i r="4">
      <x v="2012"/>
    </i>
    <i r="4">
      <x v="2013"/>
    </i>
    <i r="4">
      <x v="2014"/>
    </i>
    <i r="4">
      <x v="2015"/>
    </i>
    <i r="3">
      <x v="531"/>
    </i>
    <i r="4">
      <x v="2000"/>
    </i>
    <i r="4">
      <x v="2001"/>
    </i>
    <i r="4">
      <x v="2002"/>
    </i>
    <i r="4">
      <x v="2003"/>
    </i>
    <i r="4">
      <x v="2004"/>
    </i>
    <i r="4">
      <x v="2005"/>
    </i>
    <i r="4">
      <x v="2006"/>
    </i>
    <i r="4">
      <x v="2007"/>
    </i>
    <i r="4">
      <x v="2008"/>
    </i>
    <i r="3">
      <x v="532"/>
    </i>
    <i r="4">
      <x v="1998"/>
    </i>
    <i r="4">
      <x v="1999"/>
    </i>
    <i r="3">
      <x v="533"/>
    </i>
    <i r="4">
      <x v="1992"/>
    </i>
    <i r="4">
      <x v="1993"/>
    </i>
    <i r="4">
      <x v="1994"/>
    </i>
    <i r="4">
      <x v="1995"/>
    </i>
    <i r="4">
      <x v="1996"/>
    </i>
    <i r="4">
      <x v="1997"/>
    </i>
    <i r="3">
      <x v="534"/>
    </i>
    <i r="4">
      <x v="1410"/>
    </i>
    <i r="4">
      <x v="1988"/>
    </i>
    <i r="4">
      <x v="1989"/>
    </i>
    <i r="4">
      <x v="1990"/>
    </i>
    <i r="4">
      <x v="1991"/>
    </i>
    <i r="3">
      <x v="535"/>
    </i>
    <i r="4">
      <x v="1986"/>
    </i>
    <i r="4">
      <x v="1987"/>
    </i>
    <i r="3">
      <x v="536"/>
    </i>
    <i r="4">
      <x v="1981"/>
    </i>
    <i r="4">
      <x v="1982"/>
    </i>
    <i r="4">
      <x v="1983"/>
    </i>
    <i r="4">
      <x v="1984"/>
    </i>
    <i r="4">
      <x v="1985"/>
    </i>
    <i r="3">
      <x v="537"/>
    </i>
    <i r="4">
      <x v="1979"/>
    </i>
    <i r="4">
      <x v="1980"/>
    </i>
    <i r="3">
      <x v="538"/>
    </i>
    <i r="4">
      <x v="1410"/>
    </i>
    <i r="4">
      <x v="1976"/>
    </i>
    <i r="4">
      <x v="1977"/>
    </i>
    <i r="4">
      <x v="1978"/>
    </i>
    <i r="3">
      <x v="539"/>
    </i>
    <i r="4">
      <x v="1973"/>
    </i>
    <i r="4">
      <x v="1974"/>
    </i>
    <i r="4">
      <x v="1975"/>
    </i>
    <i r="3">
      <x v="540"/>
    </i>
    <i r="4">
      <x v="1410"/>
    </i>
    <i r="4">
      <x v="1970"/>
    </i>
    <i r="4">
      <x v="1971"/>
    </i>
    <i r="4">
      <x v="1972"/>
    </i>
    <i r="3">
      <x v="541"/>
    </i>
    <i r="4">
      <x v="1965"/>
    </i>
    <i r="4">
      <x v="1966"/>
    </i>
    <i r="4">
      <x v="1967"/>
    </i>
    <i r="4">
      <x v="1968"/>
    </i>
    <i r="3">
      <x v="542"/>
    </i>
    <i r="4">
      <x v="1767"/>
    </i>
    <i r="4">
      <x v="1958"/>
    </i>
    <i r="4">
      <x v="1959"/>
    </i>
    <i r="4">
      <x v="1961"/>
    </i>
    <i r="4">
      <x v="1962"/>
    </i>
    <i r="4">
      <x v="1963"/>
    </i>
    <i r="4">
      <x v="1964"/>
    </i>
    <i r="2">
      <x v="3"/>
    </i>
    <i r="3">
      <x v="543"/>
    </i>
    <i r="4">
      <x v="1917"/>
    </i>
    <i r="4">
      <x v="2150"/>
    </i>
    <i r="4">
      <x v="2151"/>
    </i>
    <i r="4">
      <x v="2152"/>
    </i>
    <i r="4">
      <x v="2153"/>
    </i>
    <i r="4">
      <x v="2154"/>
    </i>
    <i r="3">
      <x v="544"/>
    </i>
    <i r="4">
      <x v="2146"/>
    </i>
    <i r="4">
      <x v="2147"/>
    </i>
    <i r="4">
      <x v="2148"/>
    </i>
    <i r="4">
      <x v="2149"/>
    </i>
    <i r="3">
      <x v="545"/>
    </i>
    <i r="4">
      <x v="1771"/>
    </i>
    <i r="4">
      <x v="2142"/>
    </i>
    <i r="4">
      <x v="2143"/>
    </i>
    <i r="4">
      <x v="2144"/>
    </i>
    <i r="4">
      <x v="2145"/>
    </i>
    <i r="3">
      <x v="546"/>
    </i>
    <i r="4">
      <x v="2136"/>
    </i>
    <i r="4">
      <x v="2137"/>
    </i>
    <i r="4">
      <x v="2138"/>
    </i>
    <i r="4">
      <x v="2139"/>
    </i>
    <i r="4">
      <x v="2140"/>
    </i>
    <i r="3">
      <x v="547"/>
    </i>
    <i r="4">
      <x v="2133"/>
    </i>
    <i r="4">
      <x v="2134"/>
    </i>
    <i r="4">
      <x v="2135"/>
    </i>
    <i r="3">
      <x v="548"/>
    </i>
    <i r="4">
      <x v="2132"/>
    </i>
    <i r="3">
      <x v="549"/>
    </i>
    <i r="4">
      <x v="2124"/>
    </i>
    <i r="4">
      <x v="2125"/>
    </i>
    <i r="4">
      <x v="2126"/>
    </i>
    <i r="4">
      <x v="2128"/>
    </i>
    <i r="4">
      <x v="2129"/>
    </i>
    <i r="4">
      <x v="2130"/>
    </i>
    <i r="4">
      <x v="2131"/>
    </i>
    <i r="3">
      <x v="550"/>
    </i>
    <i r="4">
      <x v="2120"/>
    </i>
    <i r="4">
      <x v="2121"/>
    </i>
    <i r="4">
      <x v="2122"/>
    </i>
    <i r="4">
      <x v="2123"/>
    </i>
    <i r="3">
      <x v="551"/>
    </i>
    <i r="4">
      <x v="2118"/>
    </i>
    <i r="4">
      <x v="2119"/>
    </i>
    <i r="3">
      <x v="552"/>
    </i>
    <i r="4">
      <x v="2115"/>
    </i>
    <i r="4">
      <x v="2116"/>
    </i>
    <i r="4">
      <x v="2117"/>
    </i>
    <i r="3">
      <x v="553"/>
    </i>
    <i r="4">
      <x v="2111"/>
    </i>
    <i r="4">
      <x v="2112"/>
    </i>
    <i r="4">
      <x v="2113"/>
    </i>
    <i r="4">
      <x v="2114"/>
    </i>
    <i r="3">
      <x v="554"/>
    </i>
    <i r="4">
      <x v="2108"/>
    </i>
    <i r="4">
      <x v="2109"/>
    </i>
    <i r="4">
      <x v="2110"/>
    </i>
    <i r="3">
      <x v="555"/>
    </i>
    <i r="4">
      <x v="2107"/>
    </i>
    <i r="3">
      <x v="556"/>
    </i>
    <i r="4">
      <x v="2105"/>
    </i>
    <i r="4">
      <x v="2106"/>
    </i>
    <i r="3">
      <x v="557"/>
    </i>
    <i r="4">
      <x v="2236"/>
    </i>
    <i r="4">
      <x v="2237"/>
    </i>
    <i r="4">
      <x v="2238"/>
    </i>
    <i r="4">
      <x v="2239"/>
    </i>
    <i r="3">
      <x v="558"/>
    </i>
    <i r="4">
      <x v="2231"/>
    </i>
    <i r="4">
      <x v="2233"/>
    </i>
    <i r="4">
      <x v="2234"/>
    </i>
    <i r="4">
      <x v="2235"/>
    </i>
    <i r="3">
      <x v="559"/>
    </i>
    <i r="4">
      <x v="1798"/>
    </i>
    <i r="4">
      <x v="2228"/>
    </i>
    <i r="4">
      <x v="2229"/>
    </i>
    <i r="4">
      <x v="2230"/>
    </i>
    <i r="3">
      <x v="560"/>
    </i>
    <i r="4">
      <x v="2219"/>
    </i>
    <i r="4">
      <x v="2220"/>
    </i>
    <i r="4">
      <x v="2221"/>
    </i>
    <i r="4">
      <x v="2222"/>
    </i>
    <i r="4">
      <x v="2223"/>
    </i>
    <i r="4">
      <x v="2224"/>
    </i>
    <i r="4">
      <x v="2225"/>
    </i>
    <i r="4">
      <x v="2226"/>
    </i>
    <i r="4">
      <x v="2227"/>
    </i>
    <i r="3">
      <x v="561"/>
    </i>
    <i r="4">
      <x v="2215"/>
    </i>
    <i r="4">
      <x v="2216"/>
    </i>
    <i r="4">
      <x v="2217"/>
    </i>
    <i r="4">
      <x v="2218"/>
    </i>
    <i r="3">
      <x v="562"/>
    </i>
    <i r="4">
      <x v="2213"/>
    </i>
    <i r="4">
      <x v="2214"/>
    </i>
    <i r="3">
      <x v="563"/>
    </i>
    <i r="4">
      <x v="2207"/>
    </i>
    <i r="4">
      <x v="2208"/>
    </i>
    <i r="4">
      <x v="2209"/>
    </i>
    <i r="4">
      <x v="2210"/>
    </i>
    <i r="4">
      <x v="2211"/>
    </i>
    <i r="4">
      <x v="2212"/>
    </i>
    <i r="3">
      <x v="564"/>
    </i>
    <i r="4">
      <x v="2202"/>
    </i>
    <i r="4">
      <x v="2203"/>
    </i>
    <i r="4">
      <x v="2204"/>
    </i>
    <i r="4">
      <x v="2205"/>
    </i>
    <i r="4">
      <x v="2206"/>
    </i>
    <i r="3">
      <x v="565"/>
    </i>
    <i r="4">
      <x v="2200"/>
    </i>
    <i r="4">
      <x v="2201"/>
    </i>
    <i r="3">
      <x v="566"/>
    </i>
    <i r="4">
      <x v="1410"/>
    </i>
    <i r="4">
      <x v="1976"/>
    </i>
    <i r="4">
      <x v="2194"/>
    </i>
    <i r="4">
      <x v="2195"/>
    </i>
    <i r="4">
      <x v="2196"/>
    </i>
    <i r="4">
      <x v="2197"/>
    </i>
    <i r="4">
      <x v="2198"/>
    </i>
    <i r="4">
      <x v="2199"/>
    </i>
    <i r="3">
      <x v="567"/>
    </i>
    <i r="4">
      <x v="2186"/>
    </i>
    <i r="4">
      <x v="2187"/>
    </i>
    <i r="4">
      <x v="2188"/>
    </i>
    <i r="4">
      <x v="2189"/>
    </i>
    <i r="4">
      <x v="2190"/>
    </i>
    <i r="4">
      <x v="2191"/>
    </i>
    <i r="4">
      <x v="2192"/>
    </i>
    <i r="4">
      <x v="2193"/>
    </i>
    <i r="3">
      <x v="568"/>
    </i>
    <i r="4">
      <x v="2183"/>
    </i>
    <i r="4">
      <x v="2184"/>
    </i>
    <i r="4">
      <x v="2185"/>
    </i>
    <i r="3">
      <x v="569"/>
    </i>
    <i r="4">
      <x v="2176"/>
    </i>
    <i r="4">
      <x v="2177"/>
    </i>
    <i r="4">
      <x v="2178"/>
    </i>
    <i r="4">
      <x v="2179"/>
    </i>
    <i r="4">
      <x v="2180"/>
    </i>
    <i r="4">
      <x v="2181"/>
    </i>
    <i r="4">
      <x v="2182"/>
    </i>
    <i r="3">
      <x v="570"/>
    </i>
    <i r="4">
      <x v="1771"/>
    </i>
    <i r="4">
      <x v="2170"/>
    </i>
    <i r="4">
      <x v="2171"/>
    </i>
    <i r="4">
      <x v="2172"/>
    </i>
    <i r="4">
      <x v="2174"/>
    </i>
    <i r="4">
      <x v="2175"/>
    </i>
    <i r="3">
      <x v="571"/>
    </i>
    <i r="4">
      <x v="2166"/>
    </i>
    <i r="4">
      <x v="2167"/>
    </i>
    <i r="4">
      <x v="2168"/>
    </i>
    <i r="4">
      <x v="2169"/>
    </i>
    <i r="3">
      <x v="572"/>
    </i>
    <i r="4">
      <x v="2159"/>
    </i>
    <i r="4">
      <x v="2160"/>
    </i>
    <i r="4">
      <x v="2161"/>
    </i>
    <i r="4">
      <x v="2162"/>
    </i>
    <i r="4">
      <x v="2163"/>
    </i>
    <i r="4">
      <x v="2164"/>
    </i>
    <i r="3">
      <x v="573"/>
    </i>
    <i r="4">
      <x v="1767"/>
    </i>
    <i r="4">
      <x v="2155"/>
    </i>
    <i r="4">
      <x v="2158"/>
    </i>
    <i r="4">
      <x v="2291"/>
    </i>
    <i r="1">
      <x v="2"/>
    </i>
    <i r="2">
      <x v="4"/>
    </i>
    <i r="3">
      <x v="574"/>
    </i>
    <i r="4">
      <x v="2285"/>
    </i>
    <i r="4">
      <x v="2286"/>
    </i>
    <i r="4">
      <x v="2287"/>
    </i>
    <i r="4">
      <x v="2288"/>
    </i>
    <i r="4">
      <x v="2289"/>
    </i>
    <i r="3">
      <x v="575"/>
    </i>
    <i r="4">
      <x v="2281"/>
    </i>
    <i r="4">
      <x v="2282"/>
    </i>
    <i r="4">
      <x v="2283"/>
    </i>
    <i r="3">
      <x v="576"/>
    </i>
    <i r="4">
      <x v="2277"/>
    </i>
    <i r="4">
      <x v="2278"/>
    </i>
    <i r="4">
      <x v="2279"/>
    </i>
    <i r="4">
      <x v="2280"/>
    </i>
    <i r="3">
      <x v="577"/>
    </i>
    <i r="4">
      <x v="2270"/>
    </i>
    <i r="4">
      <x v="2271"/>
    </i>
    <i r="4">
      <x v="2272"/>
    </i>
    <i r="4">
      <x v="2273"/>
    </i>
    <i r="4">
      <x v="2274"/>
    </i>
    <i r="4">
      <x v="2275"/>
    </i>
    <i r="3">
      <x v="578"/>
    </i>
    <i r="4">
      <x v="2266"/>
    </i>
    <i r="4">
      <x v="2267"/>
    </i>
    <i r="4">
      <x v="2268"/>
    </i>
    <i r="4">
      <x v="2269"/>
    </i>
    <i r="3">
      <x v="579"/>
    </i>
    <i r="4">
      <x v="2264"/>
    </i>
    <i r="3">
      <x v="580"/>
    </i>
    <i r="4">
      <x v="2258"/>
    </i>
    <i r="4">
      <x v="2260"/>
    </i>
    <i r="4">
      <x v="2261"/>
    </i>
    <i r="4">
      <x v="2262"/>
    </i>
    <i r="4">
      <x v="2263"/>
    </i>
    <i r="3">
      <x v="581"/>
    </i>
    <i r="4">
      <x v="2256"/>
    </i>
    <i r="4">
      <x v="2257"/>
    </i>
    <i r="3">
      <x v="582"/>
    </i>
    <i r="4">
      <x v="2250"/>
    </i>
    <i r="4">
      <x v="2251"/>
    </i>
    <i r="4">
      <x v="2252"/>
    </i>
    <i r="4">
      <x v="2253"/>
    </i>
    <i r="4">
      <x v="2254"/>
    </i>
    <i r="4">
      <x v="2255"/>
    </i>
    <i r="3">
      <x v="583"/>
    </i>
    <i r="4">
      <x v="2247"/>
    </i>
    <i r="4">
      <x v="2248"/>
    </i>
    <i r="4">
      <x v="2249"/>
    </i>
    <i r="3">
      <x v="584"/>
    </i>
    <i r="4">
      <x v="1410"/>
    </i>
    <i r="4">
      <x v="2240"/>
    </i>
    <i r="4">
      <x v="2241"/>
    </i>
    <i r="4">
      <x v="2242"/>
    </i>
    <i r="4">
      <x v="2243"/>
    </i>
    <i r="4">
      <x v="2244"/>
    </i>
    <i r="4">
      <x v="2245"/>
    </i>
    <i r="4">
      <x v="2246"/>
    </i>
    <i r="3">
      <x v="585"/>
    </i>
    <i r="4">
      <x v="2332"/>
    </i>
    <i r="4">
      <x v="2333"/>
    </i>
    <i r="4">
      <x v="2334"/>
    </i>
    <i r="4">
      <x v="2335"/>
    </i>
    <i r="4">
      <x v="2336"/>
    </i>
    <i r="4">
      <x v="2337"/>
    </i>
    <i r="4">
      <x v="2338"/>
    </i>
    <i r="4">
      <x v="2339"/>
    </i>
    <i r="3">
      <x v="586"/>
    </i>
    <i r="4">
      <x v="2331"/>
    </i>
    <i r="4">
      <x v="2356"/>
    </i>
    <i r="4">
      <x v="2367"/>
    </i>
    <i r="3">
      <x v="587"/>
    </i>
    <i r="4">
      <x v="2329"/>
    </i>
    <i r="4">
      <x v="2330"/>
    </i>
    <i r="4">
      <x v="2345"/>
    </i>
    <i r="4">
      <x v="2367"/>
    </i>
    <i r="3">
      <x v="588"/>
    </i>
    <i r="4">
      <x v="2325"/>
    </i>
    <i r="4">
      <x v="2326"/>
    </i>
    <i r="4">
      <x v="2327"/>
    </i>
    <i r="4">
      <x v="2328"/>
    </i>
    <i r="4">
      <x v="2345"/>
    </i>
    <i r="4">
      <x v="2358"/>
    </i>
    <i r="3">
      <x v="589"/>
    </i>
    <i r="4">
      <x v="2323"/>
    </i>
    <i r="4">
      <x v="2324"/>
    </i>
    <i r="4">
      <x v="2345"/>
    </i>
    <i r="4">
      <x v="2365"/>
    </i>
    <i r="4">
      <x v="2366"/>
    </i>
    <i r="3">
      <x v="590"/>
    </i>
    <i r="4">
      <x v="2354"/>
    </i>
    <i r="4">
      <x v="2359"/>
    </i>
    <i r="4">
      <x v="2360"/>
    </i>
    <i r="4">
      <x v="2361"/>
    </i>
    <i r="4">
      <x v="2362"/>
    </i>
    <i r="4">
      <x v="2363"/>
    </i>
    <i r="4">
      <x v="2364"/>
    </i>
    <i r="3">
      <x v="591"/>
    </i>
    <i r="4">
      <x v="2321"/>
    </i>
    <i r="4">
      <x v="2322"/>
    </i>
    <i r="4">
      <x v="2347"/>
    </i>
    <i r="4">
      <x v="2358"/>
    </i>
    <i r="3">
      <x v="592"/>
    </i>
    <i r="4">
      <x v="2316"/>
    </i>
    <i r="4">
      <x v="2317"/>
    </i>
    <i r="4">
      <x v="2318"/>
    </i>
    <i r="4">
      <x v="2319"/>
    </i>
    <i r="4">
      <x v="2320"/>
    </i>
    <i r="4">
      <x v="2355"/>
    </i>
    <i r="4">
      <x v="2356"/>
    </i>
    <i r="4">
      <x v="2357"/>
    </i>
    <i r="3">
      <x v="593"/>
    </i>
    <i r="4">
      <x v="2315"/>
    </i>
    <i r="4">
      <x v="2354"/>
    </i>
    <i r="3">
      <x v="594"/>
    </i>
    <i r="4">
      <x v="2313"/>
    </i>
    <i r="4">
      <x v="2314"/>
    </i>
    <i r="3">
      <x v="595"/>
    </i>
    <i r="4">
      <x v="1410"/>
    </i>
    <i r="4">
      <x v="2310"/>
    </i>
    <i r="4">
      <x v="2311"/>
    </i>
    <i r="4">
      <x v="2312"/>
    </i>
    <i r="3">
      <x v="596"/>
    </i>
    <i r="4">
      <x v="2308"/>
    </i>
    <i r="4">
      <x v="2309"/>
    </i>
    <i r="3">
      <x v="597"/>
    </i>
    <i r="4">
      <x v="1976"/>
    </i>
    <i r="4">
      <x v="2306"/>
    </i>
    <i r="4">
      <x v="2307"/>
    </i>
    <i r="3">
      <x v="598"/>
    </i>
    <i r="4">
      <x v="1410"/>
    </i>
    <i r="4">
      <x v="2301"/>
    </i>
    <i r="4">
      <x v="2302"/>
    </i>
    <i r="4">
      <x v="2303"/>
    </i>
    <i r="4">
      <x v="2304"/>
    </i>
    <i r="4">
      <x v="2305"/>
    </i>
    <i r="3">
      <x v="599"/>
    </i>
    <i r="4">
      <x v="2299"/>
    </i>
    <i r="4">
      <x v="2300"/>
    </i>
    <i r="4">
      <x v="2349"/>
    </i>
    <i r="4">
      <x v="2350"/>
    </i>
    <i r="4">
      <x v="2351"/>
    </i>
    <i r="4">
      <x v="2352"/>
    </i>
    <i r="4">
      <x v="2353"/>
    </i>
    <i r="3">
      <x v="600"/>
    </i>
    <i r="4">
      <x v="2298"/>
    </i>
    <i r="4">
      <x v="2347"/>
    </i>
    <i r="4">
      <x v="2348"/>
    </i>
    <i r="3">
      <x v="601"/>
    </i>
    <i r="4">
      <x v="1771"/>
    </i>
    <i r="4">
      <x v="2345"/>
    </i>
    <i r="4">
      <x v="2346"/>
    </i>
    <i r="3">
      <x v="602"/>
    </i>
    <i r="4">
      <x v="2297"/>
    </i>
    <i r="4">
      <x v="2340"/>
    </i>
    <i r="4">
      <x v="2343"/>
    </i>
    <i r="4">
      <x v="2344"/>
    </i>
    <i r="3">
      <x v="603"/>
    </i>
    <i r="4">
      <x v="1767"/>
    </i>
    <i r="4">
      <x v="2292"/>
    </i>
    <i r="4">
      <x v="2293"/>
    </i>
    <i r="4">
      <x v="2295"/>
    </i>
    <i r="4">
      <x v="2340"/>
    </i>
    <i r="4">
      <x v="2341"/>
    </i>
    <i r="4">
      <x v="2342"/>
    </i>
    <i r="2">
      <x v="5"/>
    </i>
    <i r="3">
      <x v="605"/>
    </i>
    <i r="4">
      <x v="2400"/>
    </i>
    <i r="4">
      <x v="2401"/>
    </i>
    <i r="4">
      <x v="2402"/>
    </i>
    <i r="4">
      <x v="2403"/>
    </i>
    <i r="4">
      <x v="2404"/>
    </i>
    <i r="3">
      <x v="606"/>
    </i>
    <i r="4">
      <x v="2398"/>
    </i>
    <i r="3">
      <x v="607"/>
    </i>
    <i r="4">
      <x v="2394"/>
    </i>
    <i r="4">
      <x v="2395"/>
    </i>
    <i r="4">
      <x v="2396"/>
    </i>
    <i r="4">
      <x v="2397"/>
    </i>
    <i r="3">
      <x v="608"/>
    </i>
    <i r="4">
      <x v="2388"/>
    </i>
    <i r="4">
      <x v="2389"/>
    </i>
    <i r="4">
      <x v="2390"/>
    </i>
    <i r="4">
      <x v="2392"/>
    </i>
    <i r="4">
      <x v="2393"/>
    </i>
    <i r="3">
      <x v="609"/>
    </i>
    <i r="4">
      <x v="1410"/>
    </i>
    <i r="4">
      <x v="2382"/>
    </i>
    <i r="4">
      <x v="2383"/>
    </i>
    <i r="4">
      <x v="2384"/>
    </i>
    <i r="4">
      <x v="2385"/>
    </i>
    <i r="4">
      <x v="2386"/>
    </i>
    <i r="4">
      <x v="2387"/>
    </i>
    <i r="3">
      <x v="610"/>
    </i>
    <i r="4">
      <x v="2374"/>
    </i>
    <i r="4">
      <x v="2375"/>
    </i>
    <i r="4">
      <x v="2376"/>
    </i>
    <i r="4">
      <x v="2377"/>
    </i>
    <i r="4">
      <x v="2378"/>
    </i>
    <i r="4">
      <x v="2379"/>
    </i>
    <i r="4">
      <x v="2380"/>
    </i>
    <i r="4">
      <x v="2381"/>
    </i>
    <i r="3">
      <x v="611"/>
    </i>
    <i r="4">
      <x v="1410"/>
    </i>
    <i r="4">
      <x v="2370"/>
    </i>
    <i r="4">
      <x v="2371"/>
    </i>
    <i r="4">
      <x v="2372"/>
    </i>
    <i r="4">
      <x v="2373"/>
    </i>
    <i r="3">
      <x v="612"/>
    </i>
    <i r="4">
      <x v="2368"/>
    </i>
    <i r="4">
      <x v="2369"/>
    </i>
    <i r="4">
      <x v="2485"/>
    </i>
    <i r="4">
      <x v="2486"/>
    </i>
    <i r="4">
      <x v="2487"/>
    </i>
    <i r="3">
      <x v="613"/>
    </i>
    <i r="4">
      <x v="2479"/>
    </i>
    <i r="4">
      <x v="2480"/>
    </i>
    <i r="4">
      <x v="2481"/>
    </i>
    <i r="4">
      <x v="2482"/>
    </i>
    <i r="4">
      <x v="2483"/>
    </i>
    <i r="4">
      <x v="2484"/>
    </i>
    <i r="3">
      <x v="614"/>
    </i>
    <i r="4">
      <x v="2474"/>
    </i>
    <i r="4">
      <x v="2475"/>
    </i>
    <i r="4">
      <x v="2476"/>
    </i>
    <i r="4">
      <x v="2477"/>
    </i>
    <i r="4">
      <x v="2478"/>
    </i>
    <i r="3">
      <x v="615"/>
    </i>
    <i r="4">
      <x v="2468"/>
    </i>
    <i r="4">
      <x v="2469"/>
    </i>
    <i r="4">
      <x v="2470"/>
    </i>
    <i r="4">
      <x v="2471"/>
    </i>
    <i r="4">
      <x v="2472"/>
    </i>
    <i r="4">
      <x v="2473"/>
    </i>
    <i r="3">
      <x v="616"/>
    </i>
    <i r="4">
      <x v="2465"/>
    </i>
    <i r="4">
      <x v="2466"/>
    </i>
    <i r="4">
      <x v="2467"/>
    </i>
    <i r="3">
      <x v="617"/>
    </i>
    <i r="4">
      <x v="2463"/>
    </i>
    <i r="4">
      <x v="2464"/>
    </i>
    <i r="3">
      <x v="618"/>
    </i>
    <i r="4">
      <x v="2453"/>
    </i>
    <i r="4">
      <x v="2454"/>
    </i>
    <i r="4">
      <x v="2455"/>
    </i>
    <i r="4">
      <x v="2456"/>
    </i>
    <i r="4">
      <x v="2457"/>
    </i>
    <i r="4">
      <x v="2458"/>
    </i>
    <i r="4">
      <x v="2459"/>
    </i>
    <i r="4">
      <x v="2460"/>
    </i>
    <i r="4">
      <x v="2461"/>
    </i>
    <i r="3">
      <x v="619"/>
    </i>
    <i r="4">
      <x v="2443"/>
    </i>
    <i r="4">
      <x v="2444"/>
    </i>
    <i r="4">
      <x v="2445"/>
    </i>
    <i r="4">
      <x v="2446"/>
    </i>
    <i r="4">
      <x v="2447"/>
    </i>
    <i r="4">
      <x v="2448"/>
    </i>
    <i r="4">
      <x v="2449"/>
    </i>
    <i r="4">
      <x v="2450"/>
    </i>
    <i r="4">
      <x v="2451"/>
    </i>
    <i r="4">
      <x v="2452"/>
    </i>
    <i r="3">
      <x v="620"/>
    </i>
    <i r="4">
      <x v="2436"/>
    </i>
    <i r="4">
      <x v="2437"/>
    </i>
    <i r="4">
      <x v="2438"/>
    </i>
    <i r="4">
      <x v="2439"/>
    </i>
    <i r="4">
      <x v="2440"/>
    </i>
    <i r="4">
      <x v="2441"/>
    </i>
    <i r="4">
      <x v="2442"/>
    </i>
    <i r="3">
      <x v="621"/>
    </i>
    <i r="4">
      <x v="2433"/>
    </i>
    <i r="4">
      <x v="2434"/>
    </i>
    <i r="4">
      <x v="2435"/>
    </i>
    <i r="3">
      <x v="622"/>
    </i>
    <i r="4">
      <x v="2431"/>
    </i>
    <i r="4">
      <x v="2432"/>
    </i>
    <i r="3">
      <x v="623"/>
    </i>
    <i r="4">
      <x v="1410"/>
    </i>
    <i r="4">
      <x v="2429"/>
    </i>
    <i r="4">
      <x v="2430"/>
    </i>
    <i r="3">
      <x v="624"/>
    </i>
    <i r="4">
      <x v="1976"/>
    </i>
    <i r="4">
      <x v="2426"/>
    </i>
    <i r="4">
      <x v="2427"/>
    </i>
    <i r="4">
      <x v="2428"/>
    </i>
    <i r="3">
      <x v="625"/>
    </i>
    <i r="4">
      <x v="2424"/>
    </i>
    <i r="4">
      <x v="2425"/>
    </i>
    <i r="3">
      <x v="626"/>
    </i>
    <i r="4">
      <x v="2422"/>
    </i>
    <i r="4">
      <x v="2423"/>
    </i>
    <i r="3">
      <x v="627"/>
    </i>
    <i r="4">
      <x v="2416"/>
    </i>
    <i r="4">
      <x v="2417"/>
    </i>
    <i r="4">
      <x v="2418"/>
    </i>
    <i r="4">
      <x v="2419"/>
    </i>
    <i r="4">
      <x v="2420"/>
    </i>
    <i r="4">
      <x v="2421"/>
    </i>
    <i r="3">
      <x v="628"/>
    </i>
    <i r="4">
      <x v="2413"/>
    </i>
    <i r="4">
      <x v="2414"/>
    </i>
    <i r="4">
      <x v="2415"/>
    </i>
    <i r="3">
      <x v="629"/>
    </i>
    <i r="4">
      <x v="1771"/>
    </i>
    <i r="4">
      <x v="2412"/>
    </i>
    <i r="3">
      <x v="630"/>
    </i>
    <i r="4">
      <x v="1410"/>
    </i>
    <i r="4">
      <x v="2408"/>
    </i>
    <i r="4">
      <x v="2409"/>
    </i>
    <i r="4">
      <x v="2410"/>
    </i>
    <i r="4">
      <x v="2411"/>
    </i>
    <i r="3">
      <x v="631"/>
    </i>
    <i r="4">
      <x v="2407"/>
    </i>
    <i r="3">
      <x v="632"/>
    </i>
    <i r="4">
      <x v="2506"/>
    </i>
    <i r="4">
      <x v="2510"/>
    </i>
    <i r="4">
      <x v="2511"/>
    </i>
    <i r="4">
      <x v="2512"/>
    </i>
    <i r="4">
      <x v="2513"/>
    </i>
    <i r="4">
      <x v="2514"/>
    </i>
    <i r="4">
      <x v="2515"/>
    </i>
    <i r="2">
      <x v="6"/>
    </i>
    <i r="3">
      <x v="633"/>
    </i>
    <i r="4">
      <x v="2508"/>
    </i>
    <i r="4">
      <x v="2509"/>
    </i>
    <i r="3">
      <x v="634"/>
    </i>
    <i r="4">
      <x v="1767"/>
    </i>
    <i r="4">
      <x v="2499"/>
    </i>
    <i r="4">
      <x v="2500"/>
    </i>
    <i r="4">
      <x v="2501"/>
    </i>
    <i r="4">
      <x v="2502"/>
    </i>
    <i r="4">
      <x v="2503"/>
    </i>
    <i r="4">
      <x v="2504"/>
    </i>
    <i r="4">
      <x v="2506"/>
    </i>
    <i r="4">
      <x v="2507"/>
    </i>
    <i r="3">
      <x v="635"/>
    </i>
    <i r="4">
      <x v="2495"/>
    </i>
    <i r="4">
      <x v="2496"/>
    </i>
    <i r="4">
      <x v="2497"/>
    </i>
    <i r="4">
      <x v="2498"/>
    </i>
    <i r="3">
      <x v="636"/>
    </i>
    <i r="4">
      <x v="2491"/>
    </i>
    <i r="4">
      <x v="2492"/>
    </i>
    <i r="4">
      <x v="2493"/>
    </i>
    <i r="4">
      <x v="2494"/>
    </i>
    <i r="3">
      <x v="637"/>
    </i>
    <i r="4">
      <x v="2490"/>
    </i>
    <i r="3">
      <x v="638"/>
    </i>
    <i r="4">
      <x v="2489"/>
    </i>
    <i r="3">
      <x v="639"/>
    </i>
    <i r="4">
      <x v="2549"/>
    </i>
    <i r="4">
      <x v="2550"/>
    </i>
    <i r="4">
      <x v="2551"/>
    </i>
    <i r="3">
      <x v="640"/>
    </i>
    <i r="4">
      <x v="2547"/>
    </i>
    <i r="4">
      <x v="2548"/>
    </i>
    <i r="3">
      <x v="641"/>
    </i>
    <i r="4">
      <x v="2540"/>
    </i>
    <i r="4">
      <x v="2541"/>
    </i>
    <i r="4">
      <x v="2542"/>
    </i>
    <i r="4">
      <x v="2543"/>
    </i>
    <i r="4">
      <x v="2544"/>
    </i>
    <i r="4">
      <x v="2545"/>
    </i>
    <i r="3">
      <x v="642"/>
    </i>
    <i r="4">
      <x v="2539"/>
    </i>
    <i r="4">
      <x v="2540"/>
    </i>
    <i r="3">
      <x v="643"/>
    </i>
    <i r="4">
      <x v="2538"/>
    </i>
    <i r="3">
      <x v="644"/>
    </i>
    <i r="4">
      <x v="2535"/>
    </i>
    <i r="4">
      <x v="2536"/>
    </i>
    <i r="4">
      <x v="2537"/>
    </i>
    <i r="3">
      <x v="645"/>
    </i>
    <i r="4">
      <x v="2533"/>
    </i>
    <i r="4">
      <x v="2534"/>
    </i>
    <i r="3">
      <x v="646"/>
    </i>
    <i r="4">
      <x v="2532"/>
    </i>
    <i r="3">
      <x v="647"/>
    </i>
    <i r="4">
      <x v="2524"/>
    </i>
    <i r="4">
      <x v="2525"/>
    </i>
    <i r="4">
      <x v="2526"/>
    </i>
    <i r="4">
      <x v="2527"/>
    </i>
    <i r="4">
      <x v="2528"/>
    </i>
    <i r="4">
      <x v="2529"/>
    </i>
    <i r="4">
      <x v="2530"/>
    </i>
    <i r="4">
      <x v="2531"/>
    </i>
    <i r="3">
      <x v="648"/>
    </i>
    <i r="4">
      <x v="2522"/>
    </i>
    <i r="4">
      <x v="2523"/>
    </i>
    <i r="3">
      <x v="649"/>
    </i>
    <i r="4">
      <x v="2521"/>
    </i>
    <i r="3">
      <x v="650"/>
    </i>
    <i r="4">
      <x v="2516"/>
    </i>
    <i r="4">
      <x v="2517"/>
    </i>
    <i r="4">
      <x v="2518"/>
    </i>
    <i r="4">
      <x v="2519"/>
    </i>
    <i r="4">
      <x v="2520"/>
    </i>
    <i r="3">
      <x v="651"/>
    </i>
    <i r="4">
      <x v="2643"/>
    </i>
    <i r="4">
      <x v="2644"/>
    </i>
    <i r="4">
      <x v="2645"/>
    </i>
    <i r="4">
      <x v="2646"/>
    </i>
    <i r="3">
      <x v="652"/>
    </i>
    <i r="4">
      <x v="2640"/>
    </i>
    <i r="4">
      <x v="2641"/>
    </i>
    <i r="4">
      <x v="2642"/>
    </i>
    <i r="3">
      <x v="653"/>
    </i>
    <i r="4">
      <x v="2636"/>
    </i>
    <i r="4">
      <x v="2637"/>
    </i>
    <i r="4">
      <x v="2638"/>
    </i>
    <i r="4">
      <x v="2639"/>
    </i>
    <i r="3">
      <x v="654"/>
    </i>
    <i r="4">
      <x v="1976"/>
    </i>
    <i r="4">
      <x v="2634"/>
    </i>
    <i r="4">
      <x v="2635"/>
    </i>
    <i r="3">
      <x v="655"/>
    </i>
    <i r="4">
      <x v="2631"/>
    </i>
    <i r="4">
      <x v="2632"/>
    </i>
    <i r="4">
      <x v="2633"/>
    </i>
    <i r="3">
      <x v="656"/>
    </i>
    <i r="4">
      <x v="2626"/>
    </i>
    <i r="4">
      <x v="2627"/>
    </i>
    <i r="4">
      <x v="2628"/>
    </i>
    <i r="4">
      <x v="2629"/>
    </i>
    <i r="4">
      <x v="2630"/>
    </i>
    <i r="3">
      <x v="657"/>
    </i>
    <i r="4">
      <x v="2621"/>
    </i>
    <i r="4">
      <x v="2622"/>
    </i>
    <i r="4">
      <x v="2623"/>
    </i>
    <i r="4">
      <x v="2624"/>
    </i>
    <i r="4">
      <x v="2625"/>
    </i>
    <i r="3">
      <x v="658"/>
    </i>
    <i r="4">
      <x v="2620"/>
    </i>
    <i r="3">
      <x v="659"/>
    </i>
    <i r="4">
      <x v="1767"/>
    </i>
    <i r="4">
      <x v="1771"/>
    </i>
    <i r="4">
      <x v="2617"/>
    </i>
    <i r="4">
      <x v="2618"/>
    </i>
    <i r="1">
      <x v="3"/>
    </i>
    <i r="2">
      <x v="7"/>
    </i>
    <i r="3">
      <x v="660"/>
    </i>
    <i r="4">
      <x v="2609"/>
    </i>
    <i r="4">
      <x v="2610"/>
    </i>
    <i r="4">
      <x v="2611"/>
    </i>
    <i r="4">
      <x v="2612"/>
    </i>
    <i r="4">
      <x v="2613"/>
    </i>
    <i r="4">
      <x v="2614"/>
    </i>
    <i r="3">
      <x v="661"/>
    </i>
    <i r="4">
      <x v="2606"/>
    </i>
    <i r="4">
      <x v="2607"/>
    </i>
    <i r="4">
      <x v="2608"/>
    </i>
    <i r="3">
      <x v="662"/>
    </i>
    <i r="4">
      <x v="2603"/>
    </i>
    <i r="4">
      <x v="2605"/>
    </i>
    <i r="3">
      <x v="663"/>
    </i>
    <i r="4">
      <x v="2598"/>
    </i>
    <i r="4">
      <x v="2599"/>
    </i>
    <i r="4">
      <x v="2600"/>
    </i>
    <i r="3">
      <x v="664"/>
    </i>
    <i r="4">
      <x v="2596"/>
    </i>
    <i r="4">
      <x v="2597"/>
    </i>
    <i r="3">
      <x v="665"/>
    </i>
    <i r="4">
      <x v="2587"/>
    </i>
    <i r="4">
      <x v="2588"/>
    </i>
    <i r="4">
      <x v="2589"/>
    </i>
    <i r="4">
      <x v="2590"/>
    </i>
    <i r="4">
      <x v="2591"/>
    </i>
    <i r="4">
      <x v="2592"/>
    </i>
    <i r="4">
      <x v="2593"/>
    </i>
    <i r="4">
      <x v="2594"/>
    </i>
    <i r="4">
      <x v="2595"/>
    </i>
    <i r="3">
      <x v="666"/>
    </i>
    <i r="4">
      <x v="2584"/>
    </i>
    <i r="4">
      <x v="2585"/>
    </i>
    <i r="4">
      <x v="2586"/>
    </i>
    <i r="3">
      <x v="667"/>
    </i>
    <i r="4">
      <x v="2582"/>
    </i>
    <i r="4">
      <x v="2583"/>
    </i>
    <i r="3">
      <x v="668"/>
    </i>
    <i r="4">
      <x v="1410"/>
    </i>
    <i r="4">
      <x v="2577"/>
    </i>
    <i r="4">
      <x v="2578"/>
    </i>
    <i r="4">
      <x v="2579"/>
    </i>
    <i r="4">
      <x v="2580"/>
    </i>
    <i r="4">
      <x v="2581"/>
    </i>
    <i r="3">
      <x v="669"/>
    </i>
    <i r="4">
      <x v="2575"/>
    </i>
    <i r="4">
      <x v="2576"/>
    </i>
    <i r="3">
      <x v="670"/>
    </i>
    <i r="4">
      <x v="2569"/>
    </i>
    <i r="4">
      <x v="2570"/>
    </i>
    <i r="4">
      <x v="2571"/>
    </i>
    <i r="4">
      <x v="2572"/>
    </i>
    <i r="4">
      <x v="2573"/>
    </i>
    <i r="3">
      <x v="671"/>
    </i>
    <i r="4">
      <x v="1410"/>
    </i>
    <i r="4">
      <x v="2566"/>
    </i>
    <i r="4">
      <x v="2567"/>
    </i>
    <i r="4">
      <x v="2568"/>
    </i>
    <i r="3">
      <x v="672"/>
    </i>
    <i r="4">
      <x v="1410"/>
    </i>
    <i r="4">
      <x v="2561"/>
    </i>
    <i r="4">
      <x v="2562"/>
    </i>
    <i r="4">
      <x v="2563"/>
    </i>
    <i r="4">
      <x v="2564"/>
    </i>
    <i r="4">
      <x v="2565"/>
    </i>
    <i r="3">
      <x v="673"/>
    </i>
    <i r="4">
      <x v="1410"/>
    </i>
    <i r="4">
      <x v="2560"/>
    </i>
    <i r="3">
      <x v="674"/>
    </i>
    <i r="4">
      <x v="2559"/>
    </i>
    <i r="3">
      <x v="675"/>
    </i>
    <i r="4">
      <x v="2558"/>
    </i>
    <i r="3">
      <x v="676"/>
    </i>
    <i r="4">
      <x v="2555"/>
    </i>
    <i r="4">
      <x v="2556"/>
    </i>
    <i r="4">
      <x v="2557"/>
    </i>
    <i r="3">
      <x v="677"/>
    </i>
    <i r="4">
      <x v="2552"/>
    </i>
    <i r="4">
      <x v="2553"/>
    </i>
    <i r="4">
      <x v="2554"/>
    </i>
    <i r="2">
      <x v="8"/>
    </i>
    <i r="3">
      <x v="687"/>
    </i>
    <i r="4">
      <x v="2654"/>
    </i>
    <i r="3">
      <x v="688"/>
    </i>
    <i r="4">
      <x v="2648"/>
    </i>
    <i r="4">
      <x v="2649"/>
    </i>
    <i r="4">
      <x v="2650"/>
    </i>
    <i r="3">
      <x v="689"/>
    </i>
    <i r="4">
      <x v="2647"/>
    </i>
    <i r="4">
      <x v="2690"/>
    </i>
    <i r="4">
      <x v="2692"/>
    </i>
    <i r="4">
      <x v="2693"/>
    </i>
    <i r="4">
      <x v="2694"/>
    </i>
    <i r="3">
      <x v="690"/>
    </i>
    <i r="4">
      <x v="2685"/>
    </i>
    <i r="4">
      <x v="2686"/>
    </i>
    <i r="4">
      <x v="2687"/>
    </i>
    <i r="4">
      <x v="2688"/>
    </i>
    <i r="4">
      <x v="2689"/>
    </i>
    <i r="3">
      <x v="691"/>
    </i>
    <i r="4">
      <x v="2678"/>
    </i>
    <i r="4">
      <x v="2679"/>
    </i>
    <i r="4">
      <x v="2680"/>
    </i>
    <i r="4">
      <x v="2681"/>
    </i>
    <i r="4">
      <x v="2682"/>
    </i>
    <i r="4">
      <x v="2683"/>
    </i>
    <i r="3">
      <x v="692"/>
    </i>
    <i r="4">
      <x v="2677"/>
    </i>
    <i r="3">
      <x v="693"/>
    </i>
    <i r="4">
      <x v="2037"/>
    </i>
    <i r="4">
      <x v="2676"/>
    </i>
    <i r="3">
      <x v="694"/>
    </i>
    <i r="4">
      <x v="2798"/>
    </i>
    <i r="4">
      <x v="2799"/>
    </i>
    <i r="4">
      <x v="2800"/>
    </i>
    <i r="3">
      <x v="695"/>
    </i>
    <i r="4">
      <x v="2797"/>
    </i>
    <i r="3">
      <x v="696"/>
    </i>
    <i r="4">
      <x v="2791"/>
    </i>
    <i r="4">
      <x v="2792"/>
    </i>
    <i r="4">
      <x v="2793"/>
    </i>
    <i r="4">
      <x v="2794"/>
    </i>
    <i r="4">
      <x v="2795"/>
    </i>
    <i r="4">
      <x v="2796"/>
    </i>
    <i r="3">
      <x v="697"/>
    </i>
    <i r="4">
      <x v="2782"/>
    </i>
    <i r="4">
      <x v="2783"/>
    </i>
    <i r="4">
      <x v="2784"/>
    </i>
    <i r="4">
      <x v="2785"/>
    </i>
    <i r="4">
      <x v="2786"/>
    </i>
    <i r="4">
      <x v="2787"/>
    </i>
    <i r="4">
      <x v="2788"/>
    </i>
    <i r="4">
      <x v="2789"/>
    </i>
    <i r="4">
      <x v="2790"/>
    </i>
    <i r="3">
      <x v="698"/>
    </i>
    <i r="4">
      <x v="2778"/>
    </i>
    <i r="4">
      <x v="2779"/>
    </i>
    <i r="4">
      <x v="2780"/>
    </i>
    <i r="4">
      <x v="2781"/>
    </i>
    <i r="3">
      <x v="699"/>
    </i>
    <i r="4">
      <x v="2773"/>
    </i>
    <i r="4">
      <x v="2774"/>
    </i>
    <i r="4">
      <x v="2775"/>
    </i>
    <i r="4">
      <x v="2776"/>
    </i>
    <i r="4">
      <x v="2777"/>
    </i>
    <i r="3">
      <x v="700"/>
    </i>
    <i r="4">
      <x v="2770"/>
    </i>
    <i r="4">
      <x v="2771"/>
    </i>
    <i r="4">
      <x v="2772"/>
    </i>
    <i r="3">
      <x v="701"/>
    </i>
    <i r="4">
      <x v="2764"/>
    </i>
    <i r="4">
      <x v="2765"/>
    </i>
    <i r="4">
      <x v="2766"/>
    </i>
    <i r="4">
      <x v="2767"/>
    </i>
    <i r="4">
      <x v="2768"/>
    </i>
    <i r="4">
      <x v="2769"/>
    </i>
    <i r="3">
      <x v="702"/>
    </i>
    <i r="4">
      <x v="2759"/>
    </i>
    <i r="4">
      <x v="2760"/>
    </i>
    <i r="4">
      <x v="2761"/>
    </i>
    <i r="4">
      <x v="2762"/>
    </i>
    <i r="4">
      <x v="2763"/>
    </i>
    <i r="3">
      <x v="703"/>
    </i>
    <i r="4">
      <x v="2756"/>
    </i>
    <i r="4">
      <x v="2757"/>
    </i>
    <i r="4">
      <x v="2758"/>
    </i>
    <i r="3">
      <x v="704"/>
    </i>
    <i r="4">
      <x v="2752"/>
    </i>
    <i r="4">
      <x v="2753"/>
    </i>
    <i r="4">
      <x v="2754"/>
    </i>
    <i r="4">
      <x v="2755"/>
    </i>
    <i r="3">
      <x v="705"/>
    </i>
    <i r="4">
      <x v="1976"/>
    </i>
    <i r="4">
      <x v="2747"/>
    </i>
    <i r="4">
      <x v="2748"/>
    </i>
    <i r="4">
      <x v="2749"/>
    </i>
    <i r="4">
      <x v="2750"/>
    </i>
    <i r="4">
      <x v="2751"/>
    </i>
    <i r="3">
      <x v="706"/>
    </i>
    <i r="4">
      <x v="2741"/>
    </i>
    <i r="4">
      <x v="2742"/>
    </i>
    <i r="4">
      <x v="2743"/>
    </i>
    <i r="4">
      <x v="2744"/>
    </i>
    <i r="4">
      <x v="2745"/>
    </i>
    <i r="4">
      <x v="2746"/>
    </i>
    <i r="3">
      <x v="707"/>
    </i>
    <i r="4">
      <x v="2738"/>
    </i>
    <i r="4">
      <x v="2739"/>
    </i>
    <i r="3">
      <x v="708"/>
    </i>
    <i r="4">
      <x v="2733"/>
    </i>
    <i r="4">
      <x v="2734"/>
    </i>
    <i r="4">
      <x v="2735"/>
    </i>
    <i r="4">
      <x v="2736"/>
    </i>
    <i r="4">
      <x v="2737"/>
    </i>
    <i r="3">
      <x v="709"/>
    </i>
    <i r="4">
      <x v="2732"/>
    </i>
    <i r="3">
      <x v="710"/>
    </i>
    <i r="4">
      <x v="2731"/>
    </i>
    <i r="3">
      <x v="711"/>
    </i>
    <i r="4">
      <x v="1410"/>
    </i>
    <i r="4">
      <x v="2037"/>
    </i>
    <i r="4">
      <x v="2721"/>
    </i>
    <i r="4">
      <x v="2722"/>
    </i>
    <i r="4">
      <x v="2723"/>
    </i>
    <i r="4">
      <x v="2724"/>
    </i>
    <i r="4">
      <x v="2725"/>
    </i>
    <i r="4">
      <x v="2726"/>
    </i>
    <i r="4">
      <x v="2728"/>
    </i>
    <i r="4">
      <x v="2729"/>
    </i>
    <i r="4">
      <x v="2730"/>
    </i>
    <i r="3">
      <x v="712"/>
    </i>
    <i r="4">
      <x v="2716"/>
    </i>
    <i r="4">
      <x v="2717"/>
    </i>
    <i r="4">
      <x v="2718"/>
    </i>
    <i r="4">
      <x v="2719"/>
    </i>
    <i r="4">
      <x v="2720"/>
    </i>
    <i r="3">
      <x v="713"/>
    </i>
    <i r="4">
      <x v="2714"/>
    </i>
    <i r="4">
      <x v="2715"/>
    </i>
    <i r="2">
      <x v="9"/>
    </i>
    <i r="3">
      <x v="714"/>
    </i>
    <i r="4">
      <x v="1767"/>
    </i>
    <i r="4">
      <x v="1917"/>
    </i>
    <i r="4">
      <x v="2703"/>
    </i>
    <i r="4">
      <x v="2705"/>
    </i>
    <i r="4">
      <x v="2706"/>
    </i>
    <i r="4">
      <x v="2707"/>
    </i>
    <i r="4">
      <x v="2708"/>
    </i>
    <i r="4">
      <x v="2710"/>
    </i>
    <i r="3">
      <x v="715"/>
    </i>
    <i r="4">
      <x v="2700"/>
    </i>
    <i r="4">
      <x v="2701"/>
    </i>
    <i r="4">
      <x v="2702"/>
    </i>
    <i r="3">
      <x v="716"/>
    </i>
    <i r="4">
      <x v="2699"/>
    </i>
    <i r="3">
      <x v="717"/>
    </i>
    <i r="4">
      <x v="2697"/>
    </i>
    <i r="4">
      <x v="2698"/>
    </i>
    <i r="3">
      <x v="718"/>
    </i>
    <i r="4">
      <x v="2695"/>
    </i>
    <i r="4">
      <x v="2696"/>
    </i>
    <i r="3">
      <x v="719"/>
    </i>
    <i r="4">
      <x v="3095"/>
    </i>
    <i r="4">
      <x v="3096"/>
    </i>
    <i r="4">
      <x v="3097"/>
    </i>
    <i r="4">
      <x v="3098"/>
    </i>
    <i r="4">
      <x v="3099"/>
    </i>
    <i r="3">
      <x v="720"/>
    </i>
    <i r="4">
      <x v="3092"/>
    </i>
    <i r="4">
      <x v="3093"/>
    </i>
    <i r="4">
      <x v="3094"/>
    </i>
    <i r="3">
      <x v="721"/>
    </i>
    <i r="4">
      <x v="3087"/>
    </i>
    <i r="4">
      <x v="3088"/>
    </i>
    <i r="4">
      <x v="3089"/>
    </i>
    <i r="4">
      <x v="3090"/>
    </i>
    <i r="4">
      <x v="3091"/>
    </i>
    <i r="3">
      <x v="722"/>
    </i>
    <i r="4">
      <x v="3084"/>
    </i>
    <i r="4">
      <x v="3085"/>
    </i>
    <i r="4">
      <x v="3086"/>
    </i>
    <i r="3">
      <x v="723"/>
    </i>
    <i r="4">
      <x v="3082"/>
    </i>
    <i r="4">
      <x v="3083"/>
    </i>
    <i r="3">
      <x v="724"/>
    </i>
    <i r="4">
      <x v="3077"/>
    </i>
    <i r="4">
      <x v="3078"/>
    </i>
    <i r="4">
      <x v="3079"/>
    </i>
    <i r="4">
      <x v="3080"/>
    </i>
    <i r="4">
      <x v="3081"/>
    </i>
    <i r="3">
      <x v="725"/>
    </i>
    <i r="4">
      <x v="3069"/>
    </i>
    <i r="4">
      <x v="3070"/>
    </i>
    <i r="4">
      <x v="3071"/>
    </i>
    <i r="4">
      <x v="3072"/>
    </i>
    <i r="4">
      <x v="3073"/>
    </i>
    <i r="4">
      <x v="3074"/>
    </i>
    <i r="4">
      <x v="3075"/>
    </i>
    <i r="4">
      <x v="3076"/>
    </i>
    <i r="3">
      <x v="726"/>
    </i>
    <i r="4">
      <x v="3060"/>
    </i>
    <i r="4">
      <x v="3061"/>
    </i>
    <i r="4">
      <x v="3062"/>
    </i>
    <i r="4">
      <x v="3063"/>
    </i>
    <i r="4">
      <x v="3064"/>
    </i>
    <i r="4">
      <x v="3065"/>
    </i>
    <i r="4">
      <x v="3066"/>
    </i>
    <i r="4">
      <x v="3067"/>
    </i>
    <i r="4">
      <x v="3068"/>
    </i>
    <i r="3">
      <x v="727"/>
    </i>
    <i r="4">
      <x v="3054"/>
    </i>
    <i r="4">
      <x v="3055"/>
    </i>
    <i r="4">
      <x v="3056"/>
    </i>
    <i r="4">
      <x v="3057"/>
    </i>
    <i r="4">
      <x v="3058"/>
    </i>
    <i r="4">
      <x v="3059"/>
    </i>
    <i r="3">
      <x v="728"/>
    </i>
    <i r="4">
      <x v="2844"/>
    </i>
    <i r="4">
      <x v="3047"/>
    </i>
    <i r="4">
      <x v="3048"/>
    </i>
    <i r="4">
      <x v="3049"/>
    </i>
    <i r="4">
      <x v="3050"/>
    </i>
    <i r="4">
      <x v="3051"/>
    </i>
    <i r="4">
      <x v="3052"/>
    </i>
    <i r="4">
      <x v="3053"/>
    </i>
    <i r="3">
      <x v="729"/>
    </i>
    <i r="4">
      <x v="3040"/>
    </i>
    <i r="4">
      <x v="3041"/>
    </i>
    <i r="4">
      <x v="3042"/>
    </i>
    <i r="4">
      <x v="3043"/>
    </i>
    <i r="4">
      <x v="3044"/>
    </i>
    <i r="4">
      <x v="3045"/>
    </i>
    <i r="4">
      <x v="3046"/>
    </i>
    <i r="3">
      <x v="730"/>
    </i>
    <i r="4">
      <x v="3038"/>
    </i>
    <i r="4">
      <x v="3039"/>
    </i>
    <i r="3">
      <x v="731"/>
    </i>
    <i r="4">
      <x v="3034"/>
    </i>
    <i r="4">
      <x v="3035"/>
    </i>
    <i r="4">
      <x v="3036"/>
    </i>
    <i r="4">
      <x v="3037"/>
    </i>
    <i r="3">
      <x v="732"/>
    </i>
    <i r="4">
      <x v="3030"/>
    </i>
    <i r="4">
      <x v="3031"/>
    </i>
    <i r="4">
      <x v="3032"/>
    </i>
    <i r="4">
      <x v="3033"/>
    </i>
    <i r="3">
      <x v="733"/>
    </i>
    <i r="4">
      <x v="3025"/>
    </i>
    <i r="4">
      <x v="3026"/>
    </i>
    <i r="4">
      <x v="3027"/>
    </i>
    <i r="4">
      <x v="3028"/>
    </i>
    <i r="3">
      <x v="734"/>
    </i>
    <i r="4">
      <x v="3019"/>
    </i>
    <i r="4">
      <x v="3020"/>
    </i>
    <i r="4">
      <x v="3021"/>
    </i>
    <i r="4">
      <x v="3023"/>
    </i>
    <i r="4">
      <x v="3024"/>
    </i>
    <i r="3">
      <x v="735"/>
    </i>
    <i r="4">
      <x v="3017"/>
    </i>
    <i r="4">
      <x v="3018"/>
    </i>
    <i r="3">
      <x v="736"/>
    </i>
    <i r="4">
      <x v="3010"/>
    </i>
    <i r="4">
      <x v="3011"/>
    </i>
    <i r="4">
      <x v="3012"/>
    </i>
    <i r="4">
      <x v="3013"/>
    </i>
    <i r="4">
      <x v="3014"/>
    </i>
    <i r="4">
      <x v="3015"/>
    </i>
    <i r="4">
      <x v="3016"/>
    </i>
    <i r="3">
      <x v="737"/>
    </i>
    <i r="4">
      <x v="1976"/>
    </i>
    <i r="4">
      <x v="2844"/>
    </i>
    <i r="4">
      <x v="3007"/>
    </i>
    <i r="4">
      <x v="3008"/>
    </i>
    <i r="4">
      <x v="3009"/>
    </i>
    <i r="3">
      <x v="738"/>
    </i>
    <i r="4">
      <x v="3001"/>
    </i>
    <i r="4">
      <x v="3002"/>
    </i>
    <i r="4">
      <x v="3003"/>
    </i>
    <i r="4">
      <x v="3004"/>
    </i>
    <i r="4">
      <x v="3005"/>
    </i>
    <i r="4">
      <x v="3006"/>
    </i>
    <i r="3">
      <x v="739"/>
    </i>
    <i r="4">
      <x v="2999"/>
    </i>
    <i r="4">
      <x v="3000"/>
    </i>
    <i r="3">
      <x v="740"/>
    </i>
    <i r="4">
      <x v="2997"/>
    </i>
    <i r="4">
      <x v="2998"/>
    </i>
    <i r="3">
      <x v="741"/>
    </i>
    <i r="4">
      <x v="1410"/>
    </i>
    <i r="4">
      <x v="2977"/>
    </i>
    <i r="4">
      <x v="2978"/>
    </i>
    <i r="4">
      <x v="2979"/>
    </i>
    <i r="4">
      <x v="2980"/>
    </i>
    <i r="4">
      <x v="2981"/>
    </i>
    <i r="4">
      <x v="2982"/>
    </i>
    <i r="4">
      <x v="2983"/>
    </i>
    <i r="4">
      <x v="2984"/>
    </i>
    <i r="4">
      <x v="2985"/>
    </i>
    <i r="4">
      <x v="2987"/>
    </i>
    <i r="4">
      <x v="2988"/>
    </i>
    <i r="4">
      <x v="2989"/>
    </i>
    <i r="4">
      <x v="2990"/>
    </i>
    <i r="4">
      <x v="2991"/>
    </i>
    <i r="4">
      <x v="2992"/>
    </i>
    <i r="4">
      <x v="2993"/>
    </i>
    <i r="4">
      <x v="2994"/>
    </i>
    <i r="4">
      <x v="2995"/>
    </i>
    <i r="4">
      <x v="2996"/>
    </i>
    <i r="3">
      <x v="742"/>
    </i>
    <i r="4">
      <x v="1767"/>
    </i>
    <i r="4">
      <x v="2956"/>
    </i>
    <i r="4">
      <x v="2957"/>
    </i>
    <i r="4">
      <x v="2958"/>
    </i>
    <i r="4">
      <x v="2959"/>
    </i>
    <i r="4">
      <x v="2960"/>
    </i>
    <i r="4">
      <x v="2962"/>
    </i>
    <i r="4">
      <x v="2963"/>
    </i>
    <i r="4">
      <x v="2964"/>
    </i>
    <i r="4">
      <x v="2965"/>
    </i>
    <i r="4">
      <x v="2966"/>
    </i>
    <i r="4">
      <x v="2967"/>
    </i>
    <i r="4">
      <x v="2968"/>
    </i>
    <i r="4">
      <x v="2969"/>
    </i>
    <i r="4">
      <x v="2970"/>
    </i>
    <i r="4">
      <x v="2971"/>
    </i>
    <i r="4">
      <x v="2972"/>
    </i>
    <i r="4">
      <x v="2973"/>
    </i>
    <i r="4">
      <x v="2974"/>
    </i>
    <i r="4">
      <x v="2975"/>
    </i>
    <i r="4">
      <x v="2976"/>
    </i>
    <i r="1">
      <x v="4"/>
    </i>
    <i r="2">
      <x v="10"/>
    </i>
    <i r="3">
      <x v="743"/>
    </i>
    <i r="4">
      <x v="1772"/>
    </i>
    <i r="4">
      <x v="1917"/>
    </i>
    <i r="4">
      <x v="2945"/>
    </i>
    <i r="4">
      <x v="2947"/>
    </i>
    <i r="4">
      <x v="2948"/>
    </i>
    <i r="4">
      <x v="2949"/>
    </i>
    <i r="4">
      <x v="2950"/>
    </i>
    <i r="4">
      <x v="2951"/>
    </i>
    <i r="4">
      <x v="2952"/>
    </i>
    <i r="4">
      <x v="2953"/>
    </i>
    <i r="4">
      <x v="2954"/>
    </i>
    <i r="4">
      <x v="2955"/>
    </i>
    <i r="3">
      <x v="744"/>
    </i>
    <i r="4">
      <x v="1798"/>
    </i>
    <i r="4">
      <x v="2942"/>
    </i>
    <i r="4">
      <x v="2943"/>
    </i>
    <i r="4">
      <x v="2944"/>
    </i>
    <i r="3">
      <x v="745"/>
    </i>
    <i r="4">
      <x v="2939"/>
    </i>
    <i r="4">
      <x v="2940"/>
    </i>
    <i r="4">
      <x v="2941"/>
    </i>
    <i r="3">
      <x v="746"/>
    </i>
    <i r="4">
      <x v="2936"/>
    </i>
    <i r="4">
      <x v="2937"/>
    </i>
    <i r="4">
      <x v="2938"/>
    </i>
    <i r="3">
      <x v="747"/>
    </i>
    <i r="4">
      <x v="2930"/>
    </i>
    <i r="4">
      <x v="2931"/>
    </i>
    <i r="4">
      <x v="2932"/>
    </i>
    <i r="4">
      <x v="2933"/>
    </i>
    <i r="4">
      <x v="2934"/>
    </i>
    <i r="4">
      <x v="2935"/>
    </i>
    <i r="3">
      <x v="748"/>
    </i>
    <i r="4">
      <x v="2923"/>
    </i>
    <i r="4">
      <x v="2924"/>
    </i>
    <i r="4">
      <x v="2925"/>
    </i>
    <i r="4">
      <x v="2926"/>
    </i>
    <i r="4">
      <x v="2927"/>
    </i>
    <i r="4">
      <x v="2928"/>
    </i>
    <i r="3">
      <x v="749"/>
    </i>
    <i r="4">
      <x v="2918"/>
    </i>
    <i r="4">
      <x v="2919"/>
    </i>
    <i r="4">
      <x v="2921"/>
    </i>
    <i r="4">
      <x v="2922"/>
    </i>
    <i r="3">
      <x v="750"/>
    </i>
    <i r="4">
      <x v="2914"/>
    </i>
    <i r="4">
      <x v="2915"/>
    </i>
    <i r="4">
      <x v="2916"/>
    </i>
    <i r="4">
      <x v="2917"/>
    </i>
    <i r="3">
      <x v="751"/>
    </i>
    <i r="4">
      <x v="2912"/>
    </i>
    <i r="4">
      <x v="2913"/>
    </i>
    <i r="3">
      <x v="752"/>
    </i>
    <i r="4">
      <x v="2908"/>
    </i>
    <i r="4">
      <x v="2909"/>
    </i>
    <i r="4">
      <x v="2910"/>
    </i>
    <i r="4">
      <x v="2911"/>
    </i>
    <i r="3">
      <x v="753"/>
    </i>
    <i r="4">
      <x v="2907"/>
    </i>
    <i r="3">
      <x v="754"/>
    </i>
    <i r="4">
      <x v="2897"/>
    </i>
    <i r="4">
      <x v="2898"/>
    </i>
    <i r="4">
      <x v="2899"/>
    </i>
    <i r="4">
      <x v="2900"/>
    </i>
    <i r="4">
      <x v="2901"/>
    </i>
    <i r="4">
      <x v="2902"/>
    </i>
    <i r="4">
      <x v="2903"/>
    </i>
    <i r="4">
      <x v="2904"/>
    </i>
    <i r="4">
      <x v="2905"/>
    </i>
    <i r="3">
      <x v="755"/>
    </i>
    <i r="4">
      <x v="2893"/>
    </i>
    <i r="4">
      <x v="2894"/>
    </i>
    <i r="4">
      <x v="2895"/>
    </i>
    <i r="4">
      <x v="2896"/>
    </i>
    <i r="3">
      <x v="756"/>
    </i>
    <i r="4">
      <x v="2887"/>
    </i>
    <i r="4">
      <x v="2888"/>
    </i>
    <i r="4">
      <x v="2889"/>
    </i>
    <i r="4">
      <x v="2890"/>
    </i>
    <i r="4">
      <x v="2891"/>
    </i>
    <i r="3">
      <x v="757"/>
    </i>
    <i r="4">
      <x v="2885"/>
    </i>
    <i r="4">
      <x v="2886"/>
    </i>
    <i r="3">
      <x v="758"/>
    </i>
    <i r="4">
      <x v="2881"/>
    </i>
    <i r="4">
      <x v="2882"/>
    </i>
    <i r="4">
      <x v="2883"/>
    </i>
    <i r="4">
      <x v="2884"/>
    </i>
    <i r="3">
      <x v="759"/>
    </i>
    <i r="4">
      <x v="2879"/>
    </i>
    <i r="4">
      <x v="2880"/>
    </i>
    <i r="3">
      <x v="760"/>
    </i>
    <i r="4">
      <x v="2877"/>
    </i>
    <i r="3">
      <x v="761"/>
    </i>
    <i r="4">
      <x v="2875"/>
    </i>
    <i r="4">
      <x v="2876"/>
    </i>
    <i r="3">
      <x v="762"/>
    </i>
    <i r="4">
      <x v="2873"/>
    </i>
    <i r="4">
      <x v="2874"/>
    </i>
    <i r="3">
      <x v="763"/>
    </i>
    <i r="4">
      <x v="2872"/>
    </i>
    <i r="3">
      <x v="764"/>
    </i>
    <i r="4">
      <x v="1976"/>
    </i>
    <i r="4">
      <x v="2870"/>
    </i>
    <i r="3">
      <x v="765"/>
    </i>
    <i r="4">
      <x v="2865"/>
    </i>
    <i r="4">
      <x v="2866"/>
    </i>
    <i r="4">
      <x v="2867"/>
    </i>
    <i r="4">
      <x v="2868"/>
    </i>
    <i r="4">
      <x v="2869"/>
    </i>
    <i r="3">
      <x v="766"/>
    </i>
    <i r="4">
      <x v="1410"/>
    </i>
    <i r="4">
      <x v="2862"/>
    </i>
    <i r="4">
      <x v="2863"/>
    </i>
    <i r="4">
      <x v="2864"/>
    </i>
    <i r="3">
      <x v="767"/>
    </i>
    <i r="4">
      <x v="2856"/>
    </i>
    <i r="4">
      <x v="2857"/>
    </i>
    <i r="4">
      <x v="2858"/>
    </i>
    <i r="4">
      <x v="2859"/>
    </i>
    <i r="4">
      <x v="2861"/>
    </i>
    <i r="3">
      <x v="768"/>
    </i>
    <i r="4">
      <x v="1410"/>
    </i>
    <i r="4">
      <x v="2852"/>
    </i>
    <i r="4">
      <x v="2853"/>
    </i>
    <i r="4">
      <x v="2854"/>
    </i>
    <i r="4">
      <x v="2855"/>
    </i>
    <i r="3">
      <x v="769"/>
    </i>
    <i r="4">
      <x v="1410"/>
    </i>
    <i r="4">
      <x v="2846"/>
    </i>
    <i r="4">
      <x v="2847"/>
    </i>
    <i r="4">
      <x v="2848"/>
    </i>
    <i r="4">
      <x v="2850"/>
    </i>
    <i r="4">
      <x v="2851"/>
    </i>
    <i r="3">
      <x v="770"/>
    </i>
    <i r="4">
      <x v="1767"/>
    </i>
    <i r="4">
      <x v="2840"/>
    </i>
    <i r="4">
      <x v="2841"/>
    </i>
    <i r="4">
      <x v="2842"/>
    </i>
    <i r="4">
      <x v="2844"/>
    </i>
    <i r="4">
      <x v="2845"/>
    </i>
    <i r="2">
      <x v="11"/>
    </i>
    <i r="3">
      <x v="771"/>
    </i>
    <i r="4">
      <x v="2837"/>
    </i>
    <i r="4">
      <x v="2838"/>
    </i>
    <i r="4">
      <x v="2839"/>
    </i>
    <i r="3">
      <x v="772"/>
    </i>
    <i r="4">
      <x v="2836"/>
    </i>
    <i r="3">
      <x v="773"/>
    </i>
    <i r="4">
      <x v="1772"/>
    </i>
    <i r="4">
      <x v="1917"/>
    </i>
    <i r="4">
      <x v="2829"/>
    </i>
    <i r="4">
      <x v="2830"/>
    </i>
    <i r="4">
      <x v="2831"/>
    </i>
    <i r="4">
      <x v="2832"/>
    </i>
    <i r="4">
      <x v="2833"/>
    </i>
    <i r="4">
      <x v="2834"/>
    </i>
    <i r="4">
      <x v="2835"/>
    </i>
    <i r="3">
      <x v="774"/>
    </i>
    <i r="4">
      <x v="2822"/>
    </i>
    <i r="4">
      <x v="2823"/>
    </i>
    <i r="4">
      <x v="2824"/>
    </i>
    <i r="4">
      <x v="2825"/>
    </i>
    <i r="4">
      <x v="2826"/>
    </i>
    <i r="4">
      <x v="2828"/>
    </i>
    <i r="3">
      <x v="775"/>
    </i>
    <i r="4">
      <x v="2821"/>
    </i>
    <i r="3">
      <x v="776"/>
    </i>
    <i r="4">
      <x v="2819"/>
    </i>
    <i r="4">
      <x v="2820"/>
    </i>
    <i r="3">
      <x v="777"/>
    </i>
    <i r="4">
      <x v="2817"/>
    </i>
    <i r="4">
      <x v="2818"/>
    </i>
    <i r="3">
      <x v="778"/>
    </i>
    <i r="4">
      <x v="2813"/>
    </i>
    <i r="4">
      <x v="2814"/>
    </i>
    <i r="4">
      <x v="2815"/>
    </i>
    <i r="4">
      <x v="2816"/>
    </i>
    <i r="3">
      <x v="779"/>
    </i>
    <i r="4">
      <x v="2812"/>
    </i>
    <i r="3">
      <x v="780"/>
    </i>
    <i r="4">
      <x v="2811"/>
    </i>
    <i r="3">
      <x v="782"/>
    </i>
    <i r="4">
      <x v="2808"/>
    </i>
    <i r="4">
      <x v="2809"/>
    </i>
    <i r="3">
      <x v="783"/>
    </i>
    <i r="4">
      <x v="2806"/>
    </i>
    <i r="4">
      <x v="2807"/>
    </i>
    <i r="3">
      <x v="784"/>
    </i>
    <i r="4">
      <x v="2801"/>
    </i>
    <i r="4">
      <x v="2802"/>
    </i>
    <i r="4">
      <x v="2803"/>
    </i>
    <i r="4">
      <x v="2805"/>
    </i>
    <i r="3">
      <x v="785"/>
    </i>
    <i r="4">
      <x v="3188"/>
    </i>
    <i r="4">
      <x v="3189"/>
    </i>
    <i r="4">
      <x v="3190"/>
    </i>
    <i r="4">
      <x v="3191"/>
    </i>
    <i r="3">
      <x v="786"/>
    </i>
    <i r="4">
      <x v="3187"/>
    </i>
    <i r="3">
      <x v="787"/>
    </i>
    <i r="4">
      <x v="3183"/>
    </i>
    <i r="4">
      <x v="3184"/>
    </i>
    <i r="4">
      <x v="3185"/>
    </i>
    <i r="4">
      <x v="3186"/>
    </i>
    <i r="3">
      <x v="788"/>
    </i>
    <i r="4">
      <x v="3181"/>
    </i>
    <i r="4">
      <x v="3182"/>
    </i>
    <i r="3">
      <x v="789"/>
    </i>
    <i r="4">
      <x v="3179"/>
    </i>
    <i r="4">
      <x v="3180"/>
    </i>
    <i r="3">
      <x v="790"/>
    </i>
    <i r="4">
      <x v="3175"/>
    </i>
    <i r="4">
      <x v="3176"/>
    </i>
    <i r="4">
      <x v="3177"/>
    </i>
    <i r="4">
      <x v="3178"/>
    </i>
    <i r="3">
      <x v="791"/>
    </i>
    <i r="4">
      <x v="3172"/>
    </i>
    <i r="4">
      <x v="3173"/>
    </i>
    <i r="4">
      <x v="3174"/>
    </i>
    <i r="3">
      <x v="792"/>
    </i>
    <i r="4">
      <x v="3168"/>
    </i>
    <i r="4">
      <x v="3169"/>
    </i>
    <i r="4">
      <x v="3170"/>
    </i>
    <i r="3">
      <x v="793"/>
    </i>
    <i r="4">
      <x v="3166"/>
    </i>
    <i r="4">
      <x v="3167"/>
    </i>
    <i r="3">
      <x v="794"/>
    </i>
    <i r="4">
      <x v="1976"/>
    </i>
    <i r="4">
      <x v="3163"/>
    </i>
    <i r="4">
      <x v="3164"/>
    </i>
    <i r="4">
      <x v="3165"/>
    </i>
    <i r="3">
      <x v="795"/>
    </i>
    <i r="4">
      <x v="3162"/>
    </i>
    <i r="3">
      <x v="796"/>
    </i>
    <i r="4">
      <x v="3161"/>
    </i>
    <i r="3">
      <x v="797"/>
    </i>
    <i r="4">
      <x v="3157"/>
    </i>
    <i r="4">
      <x v="3159"/>
    </i>
    <i r="4">
      <x v="3160"/>
    </i>
    <i r="3">
      <x v="798"/>
    </i>
    <i r="4">
      <x v="3152"/>
    </i>
    <i r="4">
      <x v="3153"/>
    </i>
    <i r="4">
      <x v="3154"/>
    </i>
    <i r="4">
      <x v="3155"/>
    </i>
    <i r="3">
      <x v="799"/>
    </i>
    <i r="4">
      <x v="3150"/>
    </i>
    <i r="2">
      <x v="12"/>
    </i>
    <i r="3">
      <x v="800"/>
    </i>
    <i r="4">
      <x v="1410"/>
    </i>
    <i r="4">
      <x v="1772"/>
    </i>
    <i r="4">
      <x v="1917"/>
    </i>
    <i r="4">
      <x v="3141"/>
    </i>
    <i r="4">
      <x v="3142"/>
    </i>
    <i r="4">
      <x v="3144"/>
    </i>
    <i r="4">
      <x v="3145"/>
    </i>
    <i r="4">
      <x v="3146"/>
    </i>
    <i r="4">
      <x v="3147"/>
    </i>
    <i r="4">
      <x v="3148"/>
    </i>
    <i r="3">
      <x v="801"/>
    </i>
    <i r="4">
      <x v="3139"/>
    </i>
    <i r="4">
      <x v="3140"/>
    </i>
    <i r="3">
      <x v="802"/>
    </i>
    <i r="4">
      <x v="3137"/>
    </i>
    <i r="4">
      <x v="3138"/>
    </i>
    <i r="3">
      <x v="803"/>
    </i>
    <i r="4">
      <x v="3133"/>
    </i>
    <i r="4">
      <x v="3134"/>
    </i>
    <i r="4">
      <x v="3136"/>
    </i>
    <i r="3">
      <x v="804"/>
    </i>
    <i r="4">
      <x v="3131"/>
    </i>
    <i r="4">
      <x v="3132"/>
    </i>
    <i r="3">
      <x v="805"/>
    </i>
    <i r="4">
      <x v="3128"/>
    </i>
    <i r="4">
      <x v="3129"/>
    </i>
    <i r="4">
      <x v="3130"/>
    </i>
    <i r="3">
      <x v="806"/>
    </i>
    <i r="4">
      <x v="3127"/>
    </i>
    <i r="3">
      <x v="807"/>
    </i>
    <i r="4">
      <x v="2816"/>
    </i>
    <i r="4">
      <x v="3126"/>
    </i>
    <i r="3">
      <x v="808"/>
    </i>
    <i r="4">
      <x v="3120"/>
    </i>
    <i r="4">
      <x v="3121"/>
    </i>
    <i r="4">
      <x v="3122"/>
    </i>
    <i r="4">
      <x v="3124"/>
    </i>
    <i r="4">
      <x v="3125"/>
    </i>
    <i r="3">
      <x v="809"/>
    </i>
    <i r="4">
      <x v="3117"/>
    </i>
    <i r="4">
      <x v="3118"/>
    </i>
    <i r="4">
      <x v="3119"/>
    </i>
    <i r="3">
      <x v="810"/>
    </i>
    <i r="4">
      <x v="3115"/>
    </i>
    <i r="4">
      <x v="3116"/>
    </i>
    <i r="3">
      <x v="811"/>
    </i>
    <i r="4">
      <x v="3113"/>
    </i>
    <i r="4">
      <x v="3114"/>
    </i>
    <i r="3">
      <x v="812"/>
    </i>
    <i r="4">
      <x v="3110"/>
    </i>
    <i r="4">
      <x v="3111"/>
    </i>
    <i r="4">
      <x v="3112"/>
    </i>
    <i r="3">
      <x v="813"/>
    </i>
    <i r="4">
      <x v="3106"/>
    </i>
    <i r="4">
      <x v="3107"/>
    </i>
    <i r="4">
      <x v="3108"/>
    </i>
    <i r="4">
      <x v="3109"/>
    </i>
    <i r="3">
      <x v="814"/>
    </i>
    <i r="4">
      <x v="3105"/>
    </i>
    <i r="3">
      <x v="815"/>
    </i>
    <i r="4">
      <x v="3103"/>
    </i>
    <i r="4">
      <x v="3104"/>
    </i>
    <i r="3">
      <x v="816"/>
    </i>
    <i r="4">
      <x v="3101"/>
    </i>
    <i r="4">
      <x v="3102"/>
    </i>
    <i r="3">
      <x v="817"/>
    </i>
    <i r="4">
      <x v="1410"/>
    </i>
    <i r="4">
      <x v="3195"/>
    </i>
    <i r="3">
      <x v="818"/>
    </i>
    <i r="4">
      <x v="3198"/>
    </i>
    <i r="3">
      <x v="819"/>
    </i>
    <i r="4">
      <x v="3199"/>
    </i>
    <i r="4">
      <x v="3200"/>
    </i>
    <i r="3">
      <x v="820"/>
    </i>
    <i r="4">
      <x v="3201"/>
    </i>
    <i r="3">
      <x v="821"/>
    </i>
    <i r="4">
      <x v="1976"/>
    </i>
    <i r="4">
      <x v="3202"/>
    </i>
    <i r="4">
      <x v="3203"/>
    </i>
    <i r="3">
      <x v="822"/>
    </i>
    <i r="4">
      <x v="3204"/>
    </i>
    <i r="4">
      <x v="3205"/>
    </i>
    <i r="3">
      <x v="823"/>
    </i>
    <i r="4">
      <x v="3206"/>
    </i>
    <i r="4">
      <x v="3207"/>
    </i>
    <i r="4">
      <x v="3208"/>
    </i>
    <i r="4">
      <x v="3209"/>
    </i>
    <i r="3">
      <x v="824"/>
    </i>
    <i r="4">
      <x v="3211"/>
    </i>
    <i r="4">
      <x v="3212"/>
    </i>
    <i r="3">
      <x v="825"/>
    </i>
    <i r="4">
      <x v="3213"/>
    </i>
    <i r="4">
      <x v="3214"/>
    </i>
    <i r="4">
      <x v="3215"/>
    </i>
    <i r="3">
      <x v="893"/>
    </i>
    <i r="4">
      <x v="1767"/>
    </i>
    <i r="4">
      <x v="3398"/>
    </i>
    <i r="3">
      <x v="894"/>
    </i>
    <i r="4">
      <x v="3400"/>
    </i>
    <i r="4">
      <x v="3401"/>
    </i>
    <i r="4">
      <x v="3402"/>
    </i>
    <i r="4">
      <x v="3403"/>
    </i>
    <i r="4">
      <x v="3404"/>
    </i>
    <i r="4">
      <x v="3406"/>
    </i>
    <i>
      <x v="4"/>
    </i>
    <i r="1">
      <x v="1"/>
    </i>
    <i r="2">
      <x v="1"/>
    </i>
    <i r="3">
      <x v="865"/>
    </i>
    <i r="4">
      <x v="3323"/>
    </i>
    <i r="4">
      <x v="3324"/>
    </i>
    <i r="3">
      <x v="866"/>
    </i>
    <i r="4">
      <x v="3325"/>
    </i>
    <i r="4">
      <x v="3327"/>
    </i>
    <i r="4">
      <x v="3328"/>
    </i>
    <i r="4">
      <x v="3329"/>
    </i>
    <i r="3">
      <x v="867"/>
    </i>
    <i r="4">
      <x v="1410"/>
    </i>
    <i r="4">
      <x v="3330"/>
    </i>
    <i r="3">
      <x v="868"/>
    </i>
    <i r="4">
      <x v="3331"/>
    </i>
    <i r="4">
      <x v="3332"/>
    </i>
    <i r="3">
      <x v="869"/>
    </i>
    <i r="4">
      <x v="3333"/>
    </i>
    <i r="3">
      <x v="870"/>
    </i>
    <i r="4">
      <x v="3334"/>
    </i>
    <i r="4">
      <x v="3335"/>
    </i>
    <i r="3">
      <x v="871"/>
    </i>
    <i r="4">
      <x v="3336"/>
    </i>
    <i r="4">
      <x v="3337"/>
    </i>
    <i r="3">
      <x v="872"/>
    </i>
    <i r="4">
      <x v="3338"/>
    </i>
    <i r="4">
      <x v="3339"/>
    </i>
    <i r="3">
      <x v="873"/>
    </i>
    <i r="4">
      <x v="1976"/>
    </i>
    <i r="3">
      <x v="874"/>
    </i>
    <i r="4">
      <x v="3340"/>
    </i>
    <i r="3">
      <x v="876"/>
    </i>
    <i r="4">
      <x v="3342"/>
    </i>
    <i r="3">
      <x v="877"/>
    </i>
    <i r="4">
      <x v="3343"/>
    </i>
    <i r="4">
      <x v="3344"/>
    </i>
    <i r="4">
      <x v="3345"/>
    </i>
    <i r="4">
      <x v="3346"/>
    </i>
    <i r="3">
      <x v="878"/>
    </i>
    <i r="4">
      <x v="3347"/>
    </i>
    <i r="4">
      <x v="3348"/>
    </i>
    <i r="4">
      <x v="3349"/>
    </i>
    <i r="3">
      <x v="879"/>
    </i>
    <i r="4">
      <x v="3350"/>
    </i>
    <i r="4">
      <x v="3351"/>
    </i>
    <i r="4">
      <x v="3352"/>
    </i>
    <i r="3">
      <x v="880"/>
    </i>
    <i r="4">
      <x v="3353"/>
    </i>
    <i r="4">
      <x v="3354"/>
    </i>
    <i r="4">
      <x v="3355"/>
    </i>
    <i r="4">
      <x v="3356"/>
    </i>
    <i r="3">
      <x v="881"/>
    </i>
    <i r="4">
      <x v="3357"/>
    </i>
    <i r="4">
      <x v="3358"/>
    </i>
    <i r="3">
      <x v="882"/>
    </i>
    <i r="4">
      <x v="3359"/>
    </i>
    <i r="4">
      <x v="3360"/>
    </i>
    <i r="3">
      <x v="883"/>
    </i>
    <i r="4">
      <x v="3361"/>
    </i>
    <i r="4">
      <x v="3362"/>
    </i>
    <i r="3">
      <x v="884"/>
    </i>
    <i r="4">
      <x v="3364"/>
    </i>
    <i r="4">
      <x v="3365"/>
    </i>
    <i r="4">
      <x v="3366"/>
    </i>
    <i r="4">
      <x v="3367"/>
    </i>
    <i r="3">
      <x v="885"/>
    </i>
    <i r="4">
      <x v="3368"/>
    </i>
    <i r="4">
      <x v="3369"/>
    </i>
    <i r="4">
      <x v="3370"/>
    </i>
    <i r="4">
      <x v="3371"/>
    </i>
    <i r="3">
      <x v="886"/>
    </i>
    <i r="4">
      <x v="3372"/>
    </i>
    <i r="4">
      <x v="3373"/>
    </i>
    <i r="4">
      <x v="3374"/>
    </i>
    <i r="4">
      <x v="3375"/>
    </i>
    <i r="3">
      <x v="887"/>
    </i>
    <i r="4">
      <x v="2816"/>
    </i>
    <i r="3">
      <x v="888"/>
    </i>
    <i r="4">
      <x v="3376"/>
    </i>
    <i r="4">
      <x v="3377"/>
    </i>
    <i r="4">
      <x v="3378"/>
    </i>
    <i r="4">
      <x v="3380"/>
    </i>
    <i r="4">
      <x v="3381"/>
    </i>
    <i r="3">
      <x v="890"/>
    </i>
    <i r="4">
      <x v="3382"/>
    </i>
    <i r="4">
      <x v="3383"/>
    </i>
    <i r="4">
      <x v="3384"/>
    </i>
    <i r="4">
      <x v="3385"/>
    </i>
    <i r="4">
      <x v="3386"/>
    </i>
    <i r="3">
      <x v="891"/>
    </i>
    <i r="4">
      <x v="3387"/>
    </i>
    <i r="4">
      <x v="3388"/>
    </i>
    <i r="4">
      <x v="3389"/>
    </i>
    <i r="4">
      <x v="3390"/>
    </i>
    <i r="3">
      <x v="892"/>
    </i>
    <i r="4">
      <x v="1772"/>
    </i>
    <i r="4">
      <x v="1917"/>
    </i>
    <i r="4">
      <x v="3391"/>
    </i>
    <i r="4">
      <x v="3392"/>
    </i>
    <i r="4">
      <x v="3393"/>
    </i>
    <i r="4">
      <x v="3396"/>
    </i>
    <i r="4">
      <x v="3397"/>
    </i>
    <i r="2">
      <x v="2"/>
    </i>
    <i r="3">
      <x v="839"/>
    </i>
    <i r="4">
      <x v="3252"/>
    </i>
    <i r="4">
      <x v="3253"/>
    </i>
    <i r="4">
      <x v="3254"/>
    </i>
    <i r="3">
      <x v="840"/>
    </i>
    <i r="4">
      <x v="3256"/>
    </i>
    <i r="4">
      <x v="3257"/>
    </i>
    <i r="4">
      <x v="3258"/>
    </i>
    <i r="3">
      <x v="841"/>
    </i>
    <i r="4">
      <x v="3259"/>
    </i>
    <i r="4">
      <x v="3260"/>
    </i>
    <i r="4">
      <x v="3261"/>
    </i>
    <i r="3">
      <x v="842"/>
    </i>
    <i r="4">
      <x v="1976"/>
    </i>
    <i r="4">
      <x v="3262"/>
    </i>
    <i r="3">
      <x v="843"/>
    </i>
    <i r="4">
      <x v="3263"/>
    </i>
    <i r="4">
      <x v="3264"/>
    </i>
    <i r="3">
      <x v="844"/>
    </i>
    <i r="4">
      <x v="3265"/>
    </i>
    <i r="3">
      <x v="845"/>
    </i>
    <i r="4">
      <x v="3266"/>
    </i>
    <i r="3">
      <x v="846"/>
    </i>
    <i r="4">
      <x v="3267"/>
    </i>
    <i r="4">
      <x v="3268"/>
    </i>
    <i r="4">
      <x v="3269"/>
    </i>
    <i r="4">
      <x v="3270"/>
    </i>
    <i r="3">
      <x v="847"/>
    </i>
    <i r="4">
      <x v="3271"/>
    </i>
    <i r="4">
      <x v="3272"/>
    </i>
    <i r="3">
      <x v="848"/>
    </i>
    <i r="4">
      <x v="3273"/>
    </i>
    <i r="4">
      <x v="3274"/>
    </i>
    <i r="3">
      <x v="849"/>
    </i>
    <i r="4">
      <x v="3275"/>
    </i>
    <i r="4">
      <x v="3276"/>
    </i>
    <i r="4">
      <x v="3277"/>
    </i>
    <i r="4">
      <x v="3278"/>
    </i>
    <i r="3">
      <x v="850"/>
    </i>
    <i r="4">
      <x v="3279"/>
    </i>
    <i r="4">
      <x v="3280"/>
    </i>
    <i r="4">
      <x v="3281"/>
    </i>
    <i r="4">
      <x v="3282"/>
    </i>
    <i r="4">
      <x v="3283"/>
    </i>
    <i r="4">
      <x v="3284"/>
    </i>
    <i r="3">
      <x v="851"/>
    </i>
    <i r="4">
      <x v="3286"/>
    </i>
    <i r="3">
      <x v="852"/>
    </i>
    <i r="4">
      <x v="3288"/>
    </i>
    <i r="4">
      <x v="3289"/>
    </i>
    <i r="3">
      <x v="853"/>
    </i>
    <i r="4">
      <x v="3290"/>
    </i>
    <i r="4">
      <x v="3291"/>
    </i>
    <i r="4">
      <x v="3292"/>
    </i>
    <i r="3">
      <x v="854"/>
    </i>
    <i r="4">
      <x v="3293"/>
    </i>
    <i r="3">
      <x v="855"/>
    </i>
    <i r="4">
      <x v="3294"/>
    </i>
    <i r="3">
      <x v="856"/>
    </i>
    <i r="4">
      <x v="3295"/>
    </i>
    <i r="4">
      <x v="3296"/>
    </i>
    <i r="3">
      <x v="857"/>
    </i>
    <i r="4">
      <x v="3297"/>
    </i>
    <i r="4">
      <x v="3298"/>
    </i>
    <i r="3">
      <x v="858"/>
    </i>
    <i r="4">
      <x v="2816"/>
    </i>
    <i r="4">
      <x v="3299"/>
    </i>
    <i r="4">
      <x v="3300"/>
    </i>
    <i r="3">
      <x v="859"/>
    </i>
    <i r="4">
      <x v="3301"/>
    </i>
    <i r="4">
      <x v="3302"/>
    </i>
    <i r="4">
      <x v="3303"/>
    </i>
    <i r="3">
      <x v="860"/>
    </i>
    <i r="4">
      <x v="3305"/>
    </i>
    <i r="3">
      <x v="861"/>
    </i>
    <i r="4">
      <x v="3306"/>
    </i>
    <i r="4">
      <x v="3307"/>
    </i>
    <i r="3">
      <x v="862"/>
    </i>
    <i r="4">
      <x v="3308"/>
    </i>
    <i r="4">
      <x v="3309"/>
    </i>
    <i r="4">
      <x v="3310"/>
    </i>
    <i r="4">
      <x v="3311"/>
    </i>
    <i r="3">
      <x v="863"/>
    </i>
    <i r="4">
      <x v="3312"/>
    </i>
    <i r="4">
      <x v="3313"/>
    </i>
    <i r="4">
      <x v="3314"/>
    </i>
    <i r="4">
      <x v="3315"/>
    </i>
    <i r="4">
      <x v="3316"/>
    </i>
    <i r="4">
      <x v="3317"/>
    </i>
    <i r="4">
      <x v="3318"/>
    </i>
    <i r="3">
      <x v="864"/>
    </i>
    <i r="4">
      <x v="1767"/>
    </i>
    <i r="4">
      <x v="1772"/>
    </i>
    <i r="4">
      <x v="1917"/>
    </i>
    <i r="4">
      <x v="3320"/>
    </i>
    <i r="4">
      <x v="3321"/>
    </i>
    <i r="4">
      <x v="3322"/>
    </i>
    <i r="2">
      <x v="3"/>
    </i>
    <i r="3">
      <x v="826"/>
    </i>
    <i r="4">
      <x v="3216"/>
    </i>
    <i r="4">
      <x v="3217"/>
    </i>
    <i r="4">
      <x v="3218"/>
    </i>
    <i r="4">
      <x v="3219"/>
    </i>
    <i r="3">
      <x v="827"/>
    </i>
    <i r="4">
      <x v="3220"/>
    </i>
    <i r="3">
      <x v="828"/>
    </i>
    <i r="4">
      <x v="3221"/>
    </i>
    <i r="4">
      <x v="3223"/>
    </i>
    <i r="3">
      <x v="829"/>
    </i>
    <i r="4">
      <x v="3225"/>
    </i>
    <i r="4">
      <x v="3226"/>
    </i>
    <i r="3">
      <x v="830"/>
    </i>
    <i r="4">
      <x v="3227"/>
    </i>
    <i r="3">
      <x v="831"/>
    </i>
    <i r="4">
      <x v="2816"/>
    </i>
    <i r="3">
      <x v="832"/>
    </i>
    <i r="4">
      <x v="3229"/>
    </i>
    <i r="4">
      <x v="3230"/>
    </i>
    <i r="4">
      <x v="3232"/>
    </i>
    <i r="3">
      <x v="833"/>
    </i>
    <i r="4">
      <x v="3233"/>
    </i>
    <i r="4">
      <x v="3234"/>
    </i>
    <i r="4">
      <x v="3235"/>
    </i>
    <i r="3">
      <x v="834"/>
    </i>
    <i r="4">
      <x v="3236"/>
    </i>
    <i r="4">
      <x v="3237"/>
    </i>
    <i r="3">
      <x v="835"/>
    </i>
    <i r="4">
      <x v="3238"/>
    </i>
    <i r="3">
      <x v="836"/>
    </i>
    <i r="4">
      <x v="3240"/>
    </i>
    <i r="3">
      <x v="837"/>
    </i>
    <i r="4">
      <x v="1410"/>
    </i>
    <i r="4">
      <x v="1767"/>
    </i>
    <i r="4">
      <x v="1772"/>
    </i>
    <i r="4">
      <x v="1917"/>
    </i>
    <i r="4">
      <x v="3241"/>
    </i>
    <i r="4">
      <x v="3242"/>
    </i>
    <i r="4">
      <x v="3243"/>
    </i>
    <i r="4">
      <x v="3244"/>
    </i>
    <i r="4">
      <x v="3246"/>
    </i>
    <i r="4">
      <x v="3247"/>
    </i>
    <i r="4">
      <x v="3248"/>
    </i>
    <i r="3">
      <x v="838"/>
    </i>
    <i r="4">
      <x v="3249"/>
    </i>
    <i r="4">
      <x v="3251"/>
    </i>
    <i r="3">
      <x v="901"/>
    </i>
    <i r="4">
      <x v="1767"/>
    </i>
    <i r="4">
      <x v="2037"/>
    </i>
    <i r="4">
      <x v="3436"/>
    </i>
    <i r="4">
      <x v="3437"/>
    </i>
    <i r="4">
      <x v="3438"/>
    </i>
    <i r="4">
      <x v="3441"/>
    </i>
    <i r="4">
      <x v="3442"/>
    </i>
    <i r="4">
      <x v="3443"/>
    </i>
    <i r="4">
      <x v="3444"/>
    </i>
    <i r="4">
      <x v="3445"/>
    </i>
    <i r="3">
      <x v="902"/>
    </i>
    <i r="4">
      <x v="1410"/>
    </i>
    <i r="4">
      <x v="3446"/>
    </i>
    <i r="4">
      <x v="3447"/>
    </i>
    <i r="4">
      <x v="3448"/>
    </i>
    <i r="4">
      <x v="3449"/>
    </i>
    <i r="3">
      <x v="903"/>
    </i>
    <i r="4">
      <x v="3451"/>
    </i>
    <i r="4">
      <x v="3454"/>
    </i>
    <i r="3">
      <x v="904"/>
    </i>
    <i r="4">
      <x v="3455"/>
    </i>
    <i r="4">
      <x v="3456"/>
    </i>
    <i r="4">
      <x v="3457"/>
    </i>
    <i r="3">
      <x v="905"/>
    </i>
    <i r="4">
      <x v="3458"/>
    </i>
    <i r="4">
      <x v="3459"/>
    </i>
    <i r="4">
      <x v="3460"/>
    </i>
    <i r="4">
      <x v="3461"/>
    </i>
    <i r="3">
      <x v="906"/>
    </i>
    <i r="4">
      <x v="3462"/>
    </i>
    <i r="4">
      <x v="3463"/>
    </i>
    <i r="4">
      <x v="3464"/>
    </i>
    <i r="3">
      <x v="907"/>
    </i>
    <i r="4">
      <x v="1976"/>
    </i>
    <i r="4">
      <x v="3466"/>
    </i>
    <i r="4">
      <x v="3467"/>
    </i>
    <i r="4">
      <x v="3468"/>
    </i>
    <i r="3">
      <x v="908"/>
    </i>
    <i r="4">
      <x v="3469"/>
    </i>
    <i r="4">
      <x v="3470"/>
    </i>
    <i r="3">
      <x v="909"/>
    </i>
    <i r="4">
      <x v="3471"/>
    </i>
    <i r="3">
      <x v="910"/>
    </i>
    <i r="4">
      <x v="3472"/>
    </i>
    <i r="3">
      <x v="911"/>
    </i>
    <i r="4">
      <x v="3473"/>
    </i>
    <i r="4">
      <x v="3474"/>
    </i>
    <i r="3">
      <x v="912"/>
    </i>
    <i r="4">
      <x v="3475"/>
    </i>
    <i r="4">
      <x v="3476"/>
    </i>
    <i r="3">
      <x v="913"/>
    </i>
    <i r="4">
      <x v="3477"/>
    </i>
    <i r="4">
      <x v="3479"/>
    </i>
    <i r="4">
      <x v="3480"/>
    </i>
    <i r="3">
      <x v="914"/>
    </i>
    <i r="4">
      <x v="3481"/>
    </i>
    <i r="4">
      <x v="3482"/>
    </i>
    <i r="3">
      <x v="915"/>
    </i>
    <i r="4">
      <x v="3483"/>
    </i>
    <i r="1">
      <x v="2"/>
    </i>
    <i r="2">
      <x v="4"/>
    </i>
    <i r="3">
      <x v="895"/>
    </i>
    <i r="4">
      <x v="3407"/>
    </i>
    <i r="3">
      <x v="896"/>
    </i>
    <i r="4">
      <x v="3408"/>
    </i>
    <i r="4">
      <x v="3409"/>
    </i>
    <i r="4">
      <x v="3410"/>
    </i>
    <i r="3">
      <x v="897"/>
    </i>
    <i r="4">
      <x v="3411"/>
    </i>
    <i r="4">
      <x v="3412"/>
    </i>
    <i r="4">
      <x v="3413"/>
    </i>
    <i r="3">
      <x v="898"/>
    </i>
    <i r="4">
      <x v="3414"/>
    </i>
    <i r="4">
      <x v="3415"/>
    </i>
    <i r="4">
      <x v="3416"/>
    </i>
    <i r="4">
      <x v="3417"/>
    </i>
    <i r="3">
      <x v="899"/>
    </i>
    <i r="4">
      <x v="3418"/>
    </i>
    <i r="4">
      <x v="3419"/>
    </i>
    <i r="4">
      <x v="3420"/>
    </i>
    <i r="4">
      <x v="3421"/>
    </i>
    <i r="4">
      <x v="3422"/>
    </i>
    <i r="4">
      <x v="3423"/>
    </i>
    <i r="4">
      <x v="3424"/>
    </i>
    <i r="4">
      <x v="3425"/>
    </i>
    <i r="3">
      <x v="900"/>
    </i>
    <i r="4">
      <x v="1917"/>
    </i>
    <i r="4">
      <x v="3426"/>
    </i>
    <i r="4">
      <x v="3427"/>
    </i>
    <i r="4">
      <x v="3428"/>
    </i>
    <i r="4">
      <x v="3429"/>
    </i>
    <i r="4">
      <x v="3430"/>
    </i>
    <i r="4">
      <x v="3431"/>
    </i>
    <i r="4">
      <x v="3432"/>
    </i>
    <i r="4">
      <x v="3433"/>
    </i>
    <i r="4">
      <x v="3434"/>
    </i>
    <i r="4">
      <x v="3435"/>
    </i>
    <i t="grand">
      <x/>
    </i>
  </rowItems>
  <colFields count="1">
    <field x="-2"/>
  </colFields>
  <colItems count="2">
    <i>
      <x/>
    </i>
    <i i="1">
      <x v="1"/>
    </i>
  </colItems>
  <dataFields count="2">
    <dataField name="Ingresos" fld="8" baseField="0" baseItem="0"/>
    <dataField name="Egresos" fld="8" baseField="0" baseItem="0"/>
  </dataFields>
  <chartFormats count="2">
    <chartFormat chart="0" format="0" series="1">
      <pivotArea type="data" outline="0" fieldPosition="0">
        <references count="1">
          <reference field="4294967294" count="1" selected="0">
            <x v="0"/>
          </reference>
        </references>
      </pivotArea>
    </chartFormat>
    <chartFormat chart="0" format="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valueLessThan" evalOrder="-1" id="3" iMeasureFld="1">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E31A20-C7D5-42DC-87AF-D71AF0E511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4:B1073" firstHeaderRow="1" firstDataRow="1" firstDataCol="1"/>
  <pivotFields count="16">
    <pivotField showAll="0"/>
    <pivotField showAll="0"/>
    <pivotField numFmtId="14" showAll="0"/>
    <pivotField showAll="0"/>
    <pivotField axis="axisRow"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4">
    <field x="15"/>
    <field x="14"/>
    <field x="13"/>
    <field x="4"/>
  </rowFields>
  <rowItems count="969">
    <i>
      <x v="1"/>
    </i>
    <i r="1">
      <x v="2"/>
    </i>
    <i r="2">
      <x v="6"/>
    </i>
    <i r="3">
      <x/>
    </i>
    <i r="3">
      <x v="1"/>
    </i>
    <i r="3">
      <x v="2"/>
    </i>
    <i r="3">
      <x v="3"/>
    </i>
    <i r="3">
      <x v="4"/>
    </i>
    <i r="3">
      <x v="5"/>
    </i>
    <i r="3">
      <x v="6"/>
    </i>
    <i r="3">
      <x v="7"/>
    </i>
    <i r="3">
      <x v="8"/>
    </i>
    <i r="3">
      <x v="9"/>
    </i>
    <i r="1">
      <x v="3"/>
    </i>
    <i r="2">
      <x v="7"/>
    </i>
    <i r="3">
      <x v="10"/>
    </i>
    <i r="3">
      <x v="11"/>
    </i>
    <i r="3">
      <x v="12"/>
    </i>
    <i r="3">
      <x v="13"/>
    </i>
    <i r="3">
      <x v="14"/>
    </i>
    <i r="3">
      <x v="15"/>
    </i>
    <i r="3">
      <x v="16"/>
    </i>
    <i r="3">
      <x v="17"/>
    </i>
    <i r="3">
      <x v="18"/>
    </i>
    <i r="3">
      <x v="19"/>
    </i>
    <i r="3">
      <x v="20"/>
    </i>
    <i r="3">
      <x v="21"/>
    </i>
    <i r="3">
      <x v="22"/>
    </i>
    <i r="3">
      <x v="23"/>
    </i>
    <i r="3">
      <x v="24"/>
    </i>
    <i r="2">
      <x v="8"/>
    </i>
    <i r="3">
      <x v="25"/>
    </i>
    <i r="3">
      <x v="26"/>
    </i>
    <i r="3">
      <x v="27"/>
    </i>
    <i r="3">
      <x v="28"/>
    </i>
    <i r="3">
      <x v="29"/>
    </i>
    <i r="3">
      <x v="30"/>
    </i>
    <i r="3">
      <x v="31"/>
    </i>
    <i r="3">
      <x v="32"/>
    </i>
    <i r="3">
      <x v="33"/>
    </i>
    <i r="3">
      <x v="34"/>
    </i>
    <i r="2">
      <x v="9"/>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3">
      <x v="60"/>
    </i>
    <i r="3">
      <x v="61"/>
    </i>
    <i r="1">
      <x v="4"/>
    </i>
    <i r="2">
      <x v="10"/>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3">
      <x v="91"/>
    </i>
    <i r="3">
      <x v="92"/>
    </i>
    <i r="2">
      <x v="11"/>
    </i>
    <i r="3">
      <x v="93"/>
    </i>
    <i r="3">
      <x v="94"/>
    </i>
    <i r="3">
      <x v="95"/>
    </i>
    <i r="3">
      <x v="96"/>
    </i>
    <i r="3">
      <x v="97"/>
    </i>
    <i r="3">
      <x v="98"/>
    </i>
    <i r="3">
      <x v="99"/>
    </i>
    <i r="3">
      <x v="100"/>
    </i>
    <i r="3">
      <x v="101"/>
    </i>
    <i r="3">
      <x v="102"/>
    </i>
    <i r="3">
      <x v="103"/>
    </i>
    <i r="3">
      <x v="104"/>
    </i>
    <i r="3">
      <x v="105"/>
    </i>
    <i r="3">
      <x v="106"/>
    </i>
    <i r="3">
      <x v="107"/>
    </i>
    <i r="3">
      <x v="108"/>
    </i>
    <i r="3">
      <x v="109"/>
    </i>
    <i r="3">
      <x v="110"/>
    </i>
    <i r="3">
      <x v="111"/>
    </i>
    <i r="3">
      <x v="112"/>
    </i>
    <i r="3">
      <x v="113"/>
    </i>
    <i r="3">
      <x v="114"/>
    </i>
    <i r="3">
      <x v="115"/>
    </i>
    <i r="3">
      <x v="116"/>
    </i>
    <i r="3">
      <x v="117"/>
    </i>
    <i r="3">
      <x v="118"/>
    </i>
    <i r="3">
      <x v="119"/>
    </i>
    <i r="3">
      <x v="120"/>
    </i>
    <i r="3">
      <x v="121"/>
    </i>
    <i r="3">
      <x v="122"/>
    </i>
    <i r="2">
      <x v="12"/>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x v="2"/>
    </i>
    <i r="1">
      <x v="1"/>
    </i>
    <i r="2">
      <x v="1"/>
    </i>
    <i r="3">
      <x v="143"/>
    </i>
    <i r="3">
      <x v="144"/>
    </i>
    <i r="3">
      <x v="145"/>
    </i>
    <i r="3">
      <x v="146"/>
    </i>
    <i r="3">
      <x v="147"/>
    </i>
    <i r="3">
      <x v="148"/>
    </i>
    <i r="3">
      <x v="149"/>
    </i>
    <i r="3">
      <x v="150"/>
    </i>
    <i r="3">
      <x v="151"/>
    </i>
    <i r="3">
      <x v="152"/>
    </i>
    <i r="3">
      <x v="153"/>
    </i>
    <i r="3">
      <x v="154"/>
    </i>
    <i r="3">
      <x v="155"/>
    </i>
    <i r="3">
      <x v="156"/>
    </i>
    <i r="3">
      <x v="157"/>
    </i>
    <i r="3">
      <x v="158"/>
    </i>
    <i r="3">
      <x v="159"/>
    </i>
    <i r="3">
      <x v="160"/>
    </i>
    <i r="3">
      <x v="161"/>
    </i>
    <i r="3">
      <x v="162"/>
    </i>
    <i r="3">
      <x v="163"/>
    </i>
    <i r="3">
      <x v="164"/>
    </i>
    <i r="3">
      <x v="165"/>
    </i>
    <i r="3">
      <x v="166"/>
    </i>
    <i r="3">
      <x v="167"/>
    </i>
    <i r="3">
      <x v="168"/>
    </i>
    <i r="3">
      <x v="169"/>
    </i>
    <i r="3">
      <x v="170"/>
    </i>
    <i r="3">
      <x v="171"/>
    </i>
    <i r="2">
      <x v="2"/>
    </i>
    <i r="3">
      <x v="172"/>
    </i>
    <i r="3">
      <x v="173"/>
    </i>
    <i r="3">
      <x v="174"/>
    </i>
    <i r="3">
      <x v="175"/>
    </i>
    <i r="3">
      <x v="176"/>
    </i>
    <i r="3">
      <x v="177"/>
    </i>
    <i r="3">
      <x v="178"/>
    </i>
    <i r="3">
      <x v="179"/>
    </i>
    <i r="3">
      <x v="180"/>
    </i>
    <i r="3">
      <x v="181"/>
    </i>
    <i r="3">
      <x v="182"/>
    </i>
    <i r="3">
      <x v="183"/>
    </i>
    <i r="3">
      <x v="184"/>
    </i>
    <i r="3">
      <x v="185"/>
    </i>
    <i r="3">
      <x v="186"/>
    </i>
    <i r="3">
      <x v="187"/>
    </i>
    <i r="3">
      <x v="188"/>
    </i>
    <i r="3">
      <x v="189"/>
    </i>
    <i r="3">
      <x v="190"/>
    </i>
    <i r="3">
      <x v="191"/>
    </i>
    <i r="3">
      <x v="192"/>
    </i>
    <i r="3">
      <x v="193"/>
    </i>
    <i r="3">
      <x v="194"/>
    </i>
    <i r="3">
      <x v="195"/>
    </i>
    <i r="3">
      <x v="196"/>
    </i>
    <i r="3">
      <x v="197"/>
    </i>
    <i r="3">
      <x v="198"/>
    </i>
    <i r="3">
      <x v="199"/>
    </i>
    <i r="2">
      <x v="3"/>
    </i>
    <i r="3">
      <x v="200"/>
    </i>
    <i r="3">
      <x v="201"/>
    </i>
    <i r="3">
      <x v="202"/>
    </i>
    <i r="3">
      <x v="203"/>
    </i>
    <i r="3">
      <x v="204"/>
    </i>
    <i r="3">
      <x v="205"/>
    </i>
    <i r="3">
      <x v="206"/>
    </i>
    <i r="3">
      <x v="207"/>
    </i>
    <i r="3">
      <x v="208"/>
    </i>
    <i r="3">
      <x v="209"/>
    </i>
    <i r="3">
      <x v="210"/>
    </i>
    <i r="3">
      <x v="211"/>
    </i>
    <i r="3">
      <x v="212"/>
    </i>
    <i r="3">
      <x v="213"/>
    </i>
    <i r="3">
      <x v="214"/>
    </i>
    <i r="3">
      <x v="215"/>
    </i>
    <i r="3">
      <x v="216"/>
    </i>
    <i r="3">
      <x v="217"/>
    </i>
    <i r="3">
      <x v="218"/>
    </i>
    <i r="3">
      <x v="219"/>
    </i>
    <i r="3">
      <x v="220"/>
    </i>
    <i r="3">
      <x v="221"/>
    </i>
    <i r="3">
      <x v="222"/>
    </i>
    <i r="3">
      <x v="223"/>
    </i>
    <i r="3">
      <x v="224"/>
    </i>
    <i r="3">
      <x v="225"/>
    </i>
    <i r="3">
      <x v="226"/>
    </i>
    <i r="3">
      <x v="227"/>
    </i>
    <i r="3">
      <x v="228"/>
    </i>
    <i r="1">
      <x v="2"/>
    </i>
    <i r="2">
      <x v="4"/>
    </i>
    <i r="3">
      <x v="229"/>
    </i>
    <i r="3">
      <x v="230"/>
    </i>
    <i r="3">
      <x v="231"/>
    </i>
    <i r="3">
      <x v="232"/>
    </i>
    <i r="3">
      <x v="233"/>
    </i>
    <i r="3">
      <x v="234"/>
    </i>
    <i r="3">
      <x v="235"/>
    </i>
    <i r="3">
      <x v="236"/>
    </i>
    <i r="3">
      <x v="237"/>
    </i>
    <i r="3">
      <x v="238"/>
    </i>
    <i r="3">
      <x v="239"/>
    </i>
    <i r="3">
      <x v="240"/>
    </i>
    <i r="3">
      <x v="241"/>
    </i>
    <i r="3">
      <x v="242"/>
    </i>
    <i r="3">
      <x v="243"/>
    </i>
    <i r="3">
      <x v="244"/>
    </i>
    <i r="3">
      <x v="245"/>
    </i>
    <i r="3">
      <x v="246"/>
    </i>
    <i r="3">
      <x v="247"/>
    </i>
    <i r="3">
      <x v="248"/>
    </i>
    <i r="3">
      <x v="249"/>
    </i>
    <i r="3">
      <x v="250"/>
    </i>
    <i r="3">
      <x v="251"/>
    </i>
    <i r="3">
      <x v="252"/>
    </i>
    <i r="3">
      <x v="253"/>
    </i>
    <i r="3">
      <x v="254"/>
    </i>
    <i r="3">
      <x v="255"/>
    </i>
    <i r="3">
      <x v="256"/>
    </i>
    <i r="2">
      <x v="5"/>
    </i>
    <i r="3">
      <x v="257"/>
    </i>
    <i r="3">
      <x v="258"/>
    </i>
    <i r="3">
      <x v="259"/>
    </i>
    <i r="3">
      <x v="260"/>
    </i>
    <i r="3">
      <x v="261"/>
    </i>
    <i r="3">
      <x v="262"/>
    </i>
    <i r="3">
      <x v="263"/>
    </i>
    <i r="3">
      <x v="264"/>
    </i>
    <i r="3">
      <x v="265"/>
    </i>
    <i r="3">
      <x v="266"/>
    </i>
    <i r="3">
      <x v="267"/>
    </i>
    <i r="3">
      <x v="268"/>
    </i>
    <i r="3">
      <x v="269"/>
    </i>
    <i r="3">
      <x v="270"/>
    </i>
    <i r="3">
      <x v="271"/>
    </i>
    <i r="3">
      <x v="272"/>
    </i>
    <i r="3">
      <x v="273"/>
    </i>
    <i r="3">
      <x v="274"/>
    </i>
    <i r="3">
      <x v="275"/>
    </i>
    <i r="3">
      <x v="276"/>
    </i>
    <i r="3">
      <x v="277"/>
    </i>
    <i r="3">
      <x v="278"/>
    </i>
    <i r="3">
      <x v="279"/>
    </i>
    <i r="3">
      <x v="280"/>
    </i>
    <i r="3">
      <x v="281"/>
    </i>
    <i r="3">
      <x v="282"/>
    </i>
    <i r="3">
      <x v="283"/>
    </i>
    <i r="3">
      <x v="284"/>
    </i>
    <i r="3">
      <x v="285"/>
    </i>
    <i r="2">
      <x v="6"/>
    </i>
    <i r="3">
      <x v="286"/>
    </i>
    <i r="3">
      <x v="287"/>
    </i>
    <i r="3">
      <x v="288"/>
    </i>
    <i r="3">
      <x v="289"/>
    </i>
    <i r="3">
      <x v="290"/>
    </i>
    <i r="3">
      <x v="291"/>
    </i>
    <i r="3">
      <x v="292"/>
    </i>
    <i r="3">
      <x v="293"/>
    </i>
    <i r="3">
      <x v="294"/>
    </i>
    <i r="3">
      <x v="295"/>
    </i>
    <i r="3">
      <x v="296"/>
    </i>
    <i r="3">
      <x v="297"/>
    </i>
    <i r="3">
      <x v="298"/>
    </i>
    <i r="3">
      <x v="299"/>
    </i>
    <i r="3">
      <x v="300"/>
    </i>
    <i r="3">
      <x v="301"/>
    </i>
    <i r="3">
      <x v="302"/>
    </i>
    <i r="3">
      <x v="303"/>
    </i>
    <i r="3">
      <x v="304"/>
    </i>
    <i r="3">
      <x v="305"/>
    </i>
    <i r="3">
      <x v="306"/>
    </i>
    <i r="3">
      <x v="307"/>
    </i>
    <i r="3">
      <x v="308"/>
    </i>
    <i r="3">
      <x v="309"/>
    </i>
    <i r="3">
      <x v="310"/>
    </i>
    <i r="3">
      <x v="311"/>
    </i>
    <i r="3">
      <x v="312"/>
    </i>
    <i r="3">
      <x v="313"/>
    </i>
    <i r="3">
      <x v="314"/>
    </i>
    <i r="3">
      <x v="315"/>
    </i>
    <i r="1">
      <x v="3"/>
    </i>
    <i r="2">
      <x v="7"/>
    </i>
    <i r="3">
      <x v="316"/>
    </i>
    <i r="3">
      <x v="317"/>
    </i>
    <i r="3">
      <x v="318"/>
    </i>
    <i r="3">
      <x v="319"/>
    </i>
    <i r="3">
      <x v="320"/>
    </i>
    <i r="3">
      <x v="321"/>
    </i>
    <i r="3">
      <x v="322"/>
    </i>
    <i r="3">
      <x v="323"/>
    </i>
    <i r="3">
      <x v="324"/>
    </i>
    <i r="3">
      <x v="325"/>
    </i>
    <i r="3">
      <x v="326"/>
    </i>
    <i r="3">
      <x v="327"/>
    </i>
    <i r="3">
      <x v="328"/>
    </i>
    <i r="3">
      <x v="329"/>
    </i>
    <i r="3">
      <x v="330"/>
    </i>
    <i r="3">
      <x v="331"/>
    </i>
    <i r="3">
      <x v="332"/>
    </i>
    <i r="3">
      <x v="333"/>
    </i>
    <i r="3">
      <x v="334"/>
    </i>
    <i r="3">
      <x v="335"/>
    </i>
    <i r="3">
      <x v="336"/>
    </i>
    <i r="3">
      <x v="337"/>
    </i>
    <i r="3">
      <x v="338"/>
    </i>
    <i r="3">
      <x v="339"/>
    </i>
    <i r="3">
      <x v="340"/>
    </i>
    <i r="3">
      <x v="341"/>
    </i>
    <i r="3">
      <x v="342"/>
    </i>
    <i r="3">
      <x v="343"/>
    </i>
    <i r="3">
      <x v="344"/>
    </i>
    <i r="3">
      <x v="345"/>
    </i>
    <i r="3">
      <x v="346"/>
    </i>
    <i r="2">
      <x v="8"/>
    </i>
    <i r="3">
      <x v="347"/>
    </i>
    <i r="3">
      <x v="348"/>
    </i>
    <i r="3">
      <x v="349"/>
    </i>
    <i r="3">
      <x v="350"/>
    </i>
    <i r="3">
      <x v="351"/>
    </i>
    <i r="3">
      <x v="352"/>
    </i>
    <i r="3">
      <x v="353"/>
    </i>
    <i r="3">
      <x v="354"/>
    </i>
    <i r="3">
      <x v="355"/>
    </i>
    <i r="3">
      <x v="356"/>
    </i>
    <i r="3">
      <x v="357"/>
    </i>
    <i r="3">
      <x v="358"/>
    </i>
    <i r="3">
      <x v="359"/>
    </i>
    <i r="3">
      <x v="360"/>
    </i>
    <i r="3">
      <x v="361"/>
    </i>
    <i r="3">
      <x v="362"/>
    </i>
    <i r="3">
      <x v="363"/>
    </i>
    <i r="3">
      <x v="364"/>
    </i>
    <i r="3">
      <x v="365"/>
    </i>
    <i r="3">
      <x v="366"/>
    </i>
    <i r="3">
      <x v="367"/>
    </i>
    <i r="3">
      <x v="368"/>
    </i>
    <i r="3">
      <x v="369"/>
    </i>
    <i r="3">
      <x v="370"/>
    </i>
    <i r="3">
      <x v="371"/>
    </i>
    <i r="3">
      <x v="372"/>
    </i>
    <i r="3">
      <x v="373"/>
    </i>
    <i r="3">
      <x v="374"/>
    </i>
    <i r="2">
      <x v="9"/>
    </i>
    <i r="3">
      <x v="375"/>
    </i>
    <i r="3">
      <x v="376"/>
    </i>
    <i r="3">
      <x v="377"/>
    </i>
    <i r="3">
      <x v="378"/>
    </i>
    <i r="3">
      <x v="379"/>
    </i>
    <i r="3">
      <x v="380"/>
    </i>
    <i r="3">
      <x v="381"/>
    </i>
    <i r="3">
      <x v="382"/>
    </i>
    <i r="3">
      <x v="383"/>
    </i>
    <i r="3">
      <x v="384"/>
    </i>
    <i r="3">
      <x v="385"/>
    </i>
    <i r="3">
      <x v="386"/>
    </i>
    <i r="3">
      <x v="387"/>
    </i>
    <i r="3">
      <x v="388"/>
    </i>
    <i r="3">
      <x v="389"/>
    </i>
    <i r="3">
      <x v="390"/>
    </i>
    <i r="3">
      <x v="391"/>
    </i>
    <i r="3">
      <x v="392"/>
    </i>
    <i r="3">
      <x v="393"/>
    </i>
    <i r="3">
      <x v="394"/>
    </i>
    <i r="3">
      <x v="395"/>
    </i>
    <i r="3">
      <x v="396"/>
    </i>
    <i r="3">
      <x v="397"/>
    </i>
    <i r="3">
      <x v="398"/>
    </i>
    <i r="3">
      <x v="399"/>
    </i>
    <i r="3">
      <x v="400"/>
    </i>
    <i r="3">
      <x v="401"/>
    </i>
    <i r="3">
      <x v="402"/>
    </i>
    <i r="3">
      <x v="403"/>
    </i>
    <i r="3">
      <x v="404"/>
    </i>
    <i r="1">
      <x v="4"/>
    </i>
    <i r="2">
      <x v="10"/>
    </i>
    <i r="3">
      <x v="405"/>
    </i>
    <i r="3">
      <x v="406"/>
    </i>
    <i r="3">
      <x v="407"/>
    </i>
    <i r="3">
      <x v="408"/>
    </i>
    <i r="3">
      <x v="409"/>
    </i>
    <i r="3">
      <x v="410"/>
    </i>
    <i r="3">
      <x v="411"/>
    </i>
    <i r="3">
      <x v="412"/>
    </i>
    <i r="3">
      <x v="413"/>
    </i>
    <i r="3">
      <x v="414"/>
    </i>
    <i r="3">
      <x v="415"/>
    </i>
    <i r="3">
      <x v="416"/>
    </i>
    <i r="3">
      <x v="417"/>
    </i>
    <i r="3">
      <x v="418"/>
    </i>
    <i r="3">
      <x v="419"/>
    </i>
    <i r="3">
      <x v="420"/>
    </i>
    <i r="3">
      <x v="421"/>
    </i>
    <i r="3">
      <x v="422"/>
    </i>
    <i r="3">
      <x v="423"/>
    </i>
    <i r="3">
      <x v="424"/>
    </i>
    <i r="3">
      <x v="425"/>
    </i>
    <i r="3">
      <x v="426"/>
    </i>
    <i r="3">
      <x v="427"/>
    </i>
    <i r="3">
      <x v="428"/>
    </i>
    <i r="3">
      <x v="429"/>
    </i>
    <i r="3">
      <x v="430"/>
    </i>
    <i r="3">
      <x v="431"/>
    </i>
    <i r="3">
      <x v="432"/>
    </i>
    <i r="3">
      <x v="433"/>
    </i>
    <i r="2">
      <x v="11"/>
    </i>
    <i r="3">
      <x v="434"/>
    </i>
    <i r="3">
      <x v="435"/>
    </i>
    <i r="3">
      <x v="436"/>
    </i>
    <i r="3">
      <x v="437"/>
    </i>
    <i r="3">
      <x v="438"/>
    </i>
    <i r="3">
      <x v="439"/>
    </i>
    <i r="3">
      <x v="440"/>
    </i>
    <i r="3">
      <x v="441"/>
    </i>
    <i r="3">
      <x v="442"/>
    </i>
    <i r="3">
      <x v="443"/>
    </i>
    <i r="3">
      <x v="444"/>
    </i>
    <i r="3">
      <x v="445"/>
    </i>
    <i r="3">
      <x v="446"/>
    </i>
    <i r="3">
      <x v="447"/>
    </i>
    <i r="3">
      <x v="448"/>
    </i>
    <i r="3">
      <x v="449"/>
    </i>
    <i r="3">
      <x v="450"/>
    </i>
    <i r="3">
      <x v="451"/>
    </i>
    <i r="3">
      <x v="452"/>
    </i>
    <i r="3">
      <x v="453"/>
    </i>
    <i r="3">
      <x v="454"/>
    </i>
    <i r="3">
      <x v="455"/>
    </i>
    <i r="3">
      <x v="456"/>
    </i>
    <i r="3">
      <x v="457"/>
    </i>
    <i r="3">
      <x v="458"/>
    </i>
    <i r="3">
      <x v="459"/>
    </i>
    <i r="2">
      <x v="12"/>
    </i>
    <i r="3">
      <x v="460"/>
    </i>
    <i r="3">
      <x v="461"/>
    </i>
    <i r="3">
      <x v="462"/>
    </i>
    <i r="3">
      <x v="463"/>
    </i>
    <i r="3">
      <x v="464"/>
    </i>
    <i r="3">
      <x v="465"/>
    </i>
    <i r="3">
      <x v="466"/>
    </i>
    <i r="3">
      <x v="467"/>
    </i>
    <i r="3">
      <x v="468"/>
    </i>
    <i r="3">
      <x v="469"/>
    </i>
    <i r="3">
      <x v="470"/>
    </i>
    <i r="3">
      <x v="471"/>
    </i>
    <i r="3">
      <x v="472"/>
    </i>
    <i r="3">
      <x v="473"/>
    </i>
    <i r="3">
      <x v="474"/>
    </i>
    <i r="3">
      <x v="475"/>
    </i>
    <i r="3">
      <x v="476"/>
    </i>
    <i r="3">
      <x v="477"/>
    </i>
    <i r="3">
      <x v="478"/>
    </i>
    <i r="3">
      <x v="479"/>
    </i>
    <i r="3">
      <x v="480"/>
    </i>
    <i r="3">
      <x v="481"/>
    </i>
    <i r="3">
      <x v="482"/>
    </i>
    <i r="3">
      <x v="483"/>
    </i>
    <i r="3">
      <x v="484"/>
    </i>
    <i r="3">
      <x v="485"/>
    </i>
    <i r="3">
      <x v="486"/>
    </i>
    <i r="3">
      <x v="487"/>
    </i>
    <i r="3">
      <x v="488"/>
    </i>
    <i r="3">
      <x v="489"/>
    </i>
    <i r="3">
      <x v="490"/>
    </i>
    <i>
      <x v="3"/>
    </i>
    <i r="1">
      <x v="1"/>
    </i>
    <i r="2">
      <x v="1"/>
    </i>
    <i r="3">
      <x v="491"/>
    </i>
    <i r="3">
      <x v="492"/>
    </i>
    <i r="3">
      <x v="493"/>
    </i>
    <i r="3">
      <x v="494"/>
    </i>
    <i r="3">
      <x v="495"/>
    </i>
    <i r="3">
      <x v="496"/>
    </i>
    <i r="3">
      <x v="497"/>
    </i>
    <i r="3">
      <x v="498"/>
    </i>
    <i r="3">
      <x v="499"/>
    </i>
    <i r="3">
      <x v="500"/>
    </i>
    <i r="3">
      <x v="501"/>
    </i>
    <i r="3">
      <x v="502"/>
    </i>
    <i r="3">
      <x v="503"/>
    </i>
    <i r="3">
      <x v="504"/>
    </i>
    <i r="3">
      <x v="505"/>
    </i>
    <i r="3">
      <x v="506"/>
    </i>
    <i r="3">
      <x v="507"/>
    </i>
    <i r="3">
      <x v="508"/>
    </i>
    <i r="3">
      <x v="509"/>
    </i>
    <i r="3">
      <x v="510"/>
    </i>
    <i r="3">
      <x v="511"/>
    </i>
    <i r="3">
      <x v="512"/>
    </i>
    <i r="3">
      <x v="513"/>
    </i>
    <i r="3">
      <x v="514"/>
    </i>
    <i r="3">
      <x v="515"/>
    </i>
    <i r="3">
      <x v="516"/>
    </i>
    <i r="3">
      <x v="517"/>
    </i>
    <i r="2">
      <x v="2"/>
    </i>
    <i r="3">
      <x v="518"/>
    </i>
    <i r="3">
      <x v="519"/>
    </i>
    <i r="3">
      <x v="520"/>
    </i>
    <i r="3">
      <x v="521"/>
    </i>
    <i r="3">
      <x v="522"/>
    </i>
    <i r="3">
      <x v="523"/>
    </i>
    <i r="3">
      <x v="524"/>
    </i>
    <i r="3">
      <x v="525"/>
    </i>
    <i r="3">
      <x v="526"/>
    </i>
    <i r="3">
      <x v="527"/>
    </i>
    <i r="3">
      <x v="528"/>
    </i>
    <i r="3">
      <x v="529"/>
    </i>
    <i r="3">
      <x v="530"/>
    </i>
    <i r="3">
      <x v="531"/>
    </i>
    <i r="3">
      <x v="532"/>
    </i>
    <i r="3">
      <x v="533"/>
    </i>
    <i r="3">
      <x v="534"/>
    </i>
    <i r="3">
      <x v="535"/>
    </i>
    <i r="3">
      <x v="536"/>
    </i>
    <i r="3">
      <x v="537"/>
    </i>
    <i r="3">
      <x v="538"/>
    </i>
    <i r="3">
      <x v="539"/>
    </i>
    <i r="3">
      <x v="540"/>
    </i>
    <i r="3">
      <x v="541"/>
    </i>
    <i r="3">
      <x v="542"/>
    </i>
    <i r="2">
      <x v="3"/>
    </i>
    <i r="3">
      <x v="543"/>
    </i>
    <i r="3">
      <x v="544"/>
    </i>
    <i r="3">
      <x v="545"/>
    </i>
    <i r="3">
      <x v="546"/>
    </i>
    <i r="3">
      <x v="547"/>
    </i>
    <i r="3">
      <x v="548"/>
    </i>
    <i r="3">
      <x v="549"/>
    </i>
    <i r="3">
      <x v="550"/>
    </i>
    <i r="3">
      <x v="551"/>
    </i>
    <i r="3">
      <x v="552"/>
    </i>
    <i r="3">
      <x v="553"/>
    </i>
    <i r="3">
      <x v="554"/>
    </i>
    <i r="3">
      <x v="555"/>
    </i>
    <i r="3">
      <x v="556"/>
    </i>
    <i r="3">
      <x v="557"/>
    </i>
    <i r="3">
      <x v="558"/>
    </i>
    <i r="3">
      <x v="559"/>
    </i>
    <i r="3">
      <x v="560"/>
    </i>
    <i r="3">
      <x v="561"/>
    </i>
    <i r="3">
      <x v="562"/>
    </i>
    <i r="3">
      <x v="563"/>
    </i>
    <i r="3">
      <x v="564"/>
    </i>
    <i r="3">
      <x v="565"/>
    </i>
    <i r="3">
      <x v="566"/>
    </i>
    <i r="3">
      <x v="567"/>
    </i>
    <i r="3">
      <x v="568"/>
    </i>
    <i r="3">
      <x v="569"/>
    </i>
    <i r="3">
      <x v="570"/>
    </i>
    <i r="3">
      <x v="571"/>
    </i>
    <i r="3">
      <x v="572"/>
    </i>
    <i r="3">
      <x v="573"/>
    </i>
    <i r="1">
      <x v="2"/>
    </i>
    <i r="2">
      <x v="4"/>
    </i>
    <i r="3">
      <x v="574"/>
    </i>
    <i r="3">
      <x v="575"/>
    </i>
    <i r="3">
      <x v="576"/>
    </i>
    <i r="3">
      <x v="577"/>
    </i>
    <i r="3">
      <x v="578"/>
    </i>
    <i r="3">
      <x v="579"/>
    </i>
    <i r="3">
      <x v="580"/>
    </i>
    <i r="3">
      <x v="581"/>
    </i>
    <i r="3">
      <x v="582"/>
    </i>
    <i r="3">
      <x v="583"/>
    </i>
    <i r="3">
      <x v="584"/>
    </i>
    <i r="3">
      <x v="585"/>
    </i>
    <i r="3">
      <x v="586"/>
    </i>
    <i r="3">
      <x v="587"/>
    </i>
    <i r="3">
      <x v="588"/>
    </i>
    <i r="3">
      <x v="589"/>
    </i>
    <i r="3">
      <x v="590"/>
    </i>
    <i r="3">
      <x v="591"/>
    </i>
    <i r="3">
      <x v="592"/>
    </i>
    <i r="3">
      <x v="593"/>
    </i>
    <i r="3">
      <x v="594"/>
    </i>
    <i r="3">
      <x v="595"/>
    </i>
    <i r="3">
      <x v="596"/>
    </i>
    <i r="3">
      <x v="597"/>
    </i>
    <i r="3">
      <x v="598"/>
    </i>
    <i r="3">
      <x v="599"/>
    </i>
    <i r="3">
      <x v="600"/>
    </i>
    <i r="3">
      <x v="601"/>
    </i>
    <i r="3">
      <x v="602"/>
    </i>
    <i r="3">
      <x v="603"/>
    </i>
    <i r="2">
      <x v="5"/>
    </i>
    <i r="3">
      <x v="604"/>
    </i>
    <i r="3">
      <x v="605"/>
    </i>
    <i r="3">
      <x v="606"/>
    </i>
    <i r="3">
      <x v="607"/>
    </i>
    <i r="3">
      <x v="608"/>
    </i>
    <i r="3">
      <x v="609"/>
    </i>
    <i r="3">
      <x v="610"/>
    </i>
    <i r="3">
      <x v="611"/>
    </i>
    <i r="3">
      <x v="612"/>
    </i>
    <i r="3">
      <x v="613"/>
    </i>
    <i r="3">
      <x v="614"/>
    </i>
    <i r="3">
      <x v="615"/>
    </i>
    <i r="3">
      <x v="616"/>
    </i>
    <i r="3">
      <x v="617"/>
    </i>
    <i r="3">
      <x v="618"/>
    </i>
    <i r="3">
      <x v="619"/>
    </i>
    <i r="3">
      <x v="620"/>
    </i>
    <i r="3">
      <x v="621"/>
    </i>
    <i r="3">
      <x v="622"/>
    </i>
    <i r="3">
      <x v="623"/>
    </i>
    <i r="3">
      <x v="624"/>
    </i>
    <i r="3">
      <x v="625"/>
    </i>
    <i r="3">
      <x v="626"/>
    </i>
    <i r="3">
      <x v="627"/>
    </i>
    <i r="3">
      <x v="628"/>
    </i>
    <i r="3">
      <x v="629"/>
    </i>
    <i r="3">
      <x v="630"/>
    </i>
    <i r="3">
      <x v="631"/>
    </i>
    <i r="3">
      <x v="632"/>
    </i>
    <i r="2">
      <x v="6"/>
    </i>
    <i r="3">
      <x v="633"/>
    </i>
    <i r="3">
      <x v="634"/>
    </i>
    <i r="3">
      <x v="635"/>
    </i>
    <i r="3">
      <x v="636"/>
    </i>
    <i r="3">
      <x v="637"/>
    </i>
    <i r="3">
      <x v="638"/>
    </i>
    <i r="3">
      <x v="639"/>
    </i>
    <i r="3">
      <x v="640"/>
    </i>
    <i r="3">
      <x v="641"/>
    </i>
    <i r="3">
      <x v="642"/>
    </i>
    <i r="3">
      <x v="643"/>
    </i>
    <i r="3">
      <x v="644"/>
    </i>
    <i r="3">
      <x v="645"/>
    </i>
    <i r="3">
      <x v="646"/>
    </i>
    <i r="3">
      <x v="647"/>
    </i>
    <i r="3">
      <x v="648"/>
    </i>
    <i r="3">
      <x v="649"/>
    </i>
    <i r="3">
      <x v="650"/>
    </i>
    <i r="3">
      <x v="651"/>
    </i>
    <i r="3">
      <x v="652"/>
    </i>
    <i r="3">
      <x v="653"/>
    </i>
    <i r="3">
      <x v="654"/>
    </i>
    <i r="3">
      <x v="655"/>
    </i>
    <i r="3">
      <x v="656"/>
    </i>
    <i r="3">
      <x v="657"/>
    </i>
    <i r="3">
      <x v="658"/>
    </i>
    <i r="3">
      <x v="659"/>
    </i>
    <i r="1">
      <x v="3"/>
    </i>
    <i r="2">
      <x v="7"/>
    </i>
    <i r="3">
      <x v="660"/>
    </i>
    <i r="3">
      <x v="661"/>
    </i>
    <i r="3">
      <x v="662"/>
    </i>
    <i r="3">
      <x v="663"/>
    </i>
    <i r="3">
      <x v="664"/>
    </i>
    <i r="3">
      <x v="665"/>
    </i>
    <i r="3">
      <x v="666"/>
    </i>
    <i r="3">
      <x v="667"/>
    </i>
    <i r="3">
      <x v="668"/>
    </i>
    <i r="3">
      <x v="669"/>
    </i>
    <i r="3">
      <x v="670"/>
    </i>
    <i r="3">
      <x v="671"/>
    </i>
    <i r="3">
      <x v="672"/>
    </i>
    <i r="3">
      <x v="673"/>
    </i>
    <i r="3">
      <x v="674"/>
    </i>
    <i r="3">
      <x v="675"/>
    </i>
    <i r="3">
      <x v="676"/>
    </i>
    <i r="3">
      <x v="677"/>
    </i>
    <i r="3">
      <x v="678"/>
    </i>
    <i r="3">
      <x v="679"/>
    </i>
    <i r="3">
      <x v="680"/>
    </i>
    <i r="3">
      <x v="681"/>
    </i>
    <i r="3">
      <x v="682"/>
    </i>
    <i r="3">
      <x v="683"/>
    </i>
    <i r="3">
      <x v="684"/>
    </i>
    <i r="3">
      <x v="685"/>
    </i>
    <i r="3">
      <x v="686"/>
    </i>
    <i r="2">
      <x v="8"/>
    </i>
    <i r="3">
      <x v="687"/>
    </i>
    <i r="3">
      <x v="688"/>
    </i>
    <i r="3">
      <x v="689"/>
    </i>
    <i r="3">
      <x v="690"/>
    </i>
    <i r="3">
      <x v="691"/>
    </i>
    <i r="3">
      <x v="692"/>
    </i>
    <i r="3">
      <x v="693"/>
    </i>
    <i r="3">
      <x v="694"/>
    </i>
    <i r="3">
      <x v="695"/>
    </i>
    <i r="3">
      <x v="696"/>
    </i>
    <i r="3">
      <x v="697"/>
    </i>
    <i r="3">
      <x v="698"/>
    </i>
    <i r="3">
      <x v="699"/>
    </i>
    <i r="3">
      <x v="700"/>
    </i>
    <i r="3">
      <x v="701"/>
    </i>
    <i r="3">
      <x v="702"/>
    </i>
    <i r="3">
      <x v="703"/>
    </i>
    <i r="3">
      <x v="704"/>
    </i>
    <i r="3">
      <x v="705"/>
    </i>
    <i r="3">
      <x v="706"/>
    </i>
    <i r="3">
      <x v="707"/>
    </i>
    <i r="3">
      <x v="708"/>
    </i>
    <i r="3">
      <x v="709"/>
    </i>
    <i r="3">
      <x v="710"/>
    </i>
    <i r="3">
      <x v="711"/>
    </i>
    <i r="3">
      <x v="712"/>
    </i>
    <i r="3">
      <x v="713"/>
    </i>
    <i r="2">
      <x v="9"/>
    </i>
    <i r="3">
      <x v="714"/>
    </i>
    <i r="3">
      <x v="715"/>
    </i>
    <i r="3">
      <x v="716"/>
    </i>
    <i r="3">
      <x v="717"/>
    </i>
    <i r="3">
      <x v="718"/>
    </i>
    <i r="3">
      <x v="719"/>
    </i>
    <i r="3">
      <x v="720"/>
    </i>
    <i r="3">
      <x v="721"/>
    </i>
    <i r="3">
      <x v="722"/>
    </i>
    <i r="3">
      <x v="723"/>
    </i>
    <i r="3">
      <x v="724"/>
    </i>
    <i r="3">
      <x v="725"/>
    </i>
    <i r="3">
      <x v="726"/>
    </i>
    <i r="3">
      <x v="727"/>
    </i>
    <i r="3">
      <x v="728"/>
    </i>
    <i r="3">
      <x v="729"/>
    </i>
    <i r="3">
      <x v="730"/>
    </i>
    <i r="3">
      <x v="731"/>
    </i>
    <i r="3">
      <x v="732"/>
    </i>
    <i r="3">
      <x v="733"/>
    </i>
    <i r="3">
      <x v="734"/>
    </i>
    <i r="3">
      <x v="735"/>
    </i>
    <i r="3">
      <x v="736"/>
    </i>
    <i r="3">
      <x v="737"/>
    </i>
    <i r="3">
      <x v="738"/>
    </i>
    <i r="3">
      <x v="739"/>
    </i>
    <i r="3">
      <x v="740"/>
    </i>
    <i r="3">
      <x v="741"/>
    </i>
    <i r="3">
      <x v="742"/>
    </i>
    <i r="1">
      <x v="4"/>
    </i>
    <i r="2">
      <x v="10"/>
    </i>
    <i r="3">
      <x v="743"/>
    </i>
    <i r="3">
      <x v="744"/>
    </i>
    <i r="3">
      <x v="745"/>
    </i>
    <i r="3">
      <x v="746"/>
    </i>
    <i r="3">
      <x v="747"/>
    </i>
    <i r="3">
      <x v="748"/>
    </i>
    <i r="3">
      <x v="749"/>
    </i>
    <i r="3">
      <x v="750"/>
    </i>
    <i r="3">
      <x v="751"/>
    </i>
    <i r="3">
      <x v="752"/>
    </i>
    <i r="3">
      <x v="753"/>
    </i>
    <i r="3">
      <x v="754"/>
    </i>
    <i r="3">
      <x v="755"/>
    </i>
    <i r="3">
      <x v="756"/>
    </i>
    <i r="3">
      <x v="757"/>
    </i>
    <i r="3">
      <x v="758"/>
    </i>
    <i r="3">
      <x v="759"/>
    </i>
    <i r="3">
      <x v="760"/>
    </i>
    <i r="3">
      <x v="761"/>
    </i>
    <i r="3">
      <x v="762"/>
    </i>
    <i r="3">
      <x v="763"/>
    </i>
    <i r="3">
      <x v="764"/>
    </i>
    <i r="3">
      <x v="765"/>
    </i>
    <i r="3">
      <x v="766"/>
    </i>
    <i r="3">
      <x v="767"/>
    </i>
    <i r="3">
      <x v="768"/>
    </i>
    <i r="3">
      <x v="769"/>
    </i>
    <i r="3">
      <x v="770"/>
    </i>
    <i r="2">
      <x v="11"/>
    </i>
    <i r="3">
      <x v="771"/>
    </i>
    <i r="3">
      <x v="772"/>
    </i>
    <i r="3">
      <x v="773"/>
    </i>
    <i r="3">
      <x v="774"/>
    </i>
    <i r="3">
      <x v="775"/>
    </i>
    <i r="3">
      <x v="776"/>
    </i>
    <i r="3">
      <x v="777"/>
    </i>
    <i r="3">
      <x v="778"/>
    </i>
    <i r="3">
      <x v="779"/>
    </i>
    <i r="3">
      <x v="780"/>
    </i>
    <i r="3">
      <x v="781"/>
    </i>
    <i r="3">
      <x v="782"/>
    </i>
    <i r="3">
      <x v="783"/>
    </i>
    <i r="3">
      <x v="784"/>
    </i>
    <i r="3">
      <x v="785"/>
    </i>
    <i r="3">
      <x v="786"/>
    </i>
    <i r="3">
      <x v="787"/>
    </i>
    <i r="3">
      <x v="788"/>
    </i>
    <i r="3">
      <x v="789"/>
    </i>
    <i r="3">
      <x v="790"/>
    </i>
    <i r="3">
      <x v="791"/>
    </i>
    <i r="3">
      <x v="792"/>
    </i>
    <i r="3">
      <x v="793"/>
    </i>
    <i r="3">
      <x v="794"/>
    </i>
    <i r="3">
      <x v="795"/>
    </i>
    <i r="3">
      <x v="796"/>
    </i>
    <i r="3">
      <x v="797"/>
    </i>
    <i r="3">
      <x v="798"/>
    </i>
    <i r="3">
      <x v="799"/>
    </i>
    <i r="2">
      <x v="12"/>
    </i>
    <i r="3">
      <x v="800"/>
    </i>
    <i r="3">
      <x v="801"/>
    </i>
    <i r="3">
      <x v="802"/>
    </i>
    <i r="3">
      <x v="803"/>
    </i>
    <i r="3">
      <x v="804"/>
    </i>
    <i r="3">
      <x v="805"/>
    </i>
    <i r="3">
      <x v="806"/>
    </i>
    <i r="3">
      <x v="807"/>
    </i>
    <i r="3">
      <x v="808"/>
    </i>
    <i r="3">
      <x v="809"/>
    </i>
    <i r="3">
      <x v="810"/>
    </i>
    <i r="3">
      <x v="811"/>
    </i>
    <i r="3">
      <x v="812"/>
    </i>
    <i r="3">
      <x v="813"/>
    </i>
    <i r="3">
      <x v="814"/>
    </i>
    <i r="3">
      <x v="815"/>
    </i>
    <i r="3">
      <x v="816"/>
    </i>
    <i r="3">
      <x v="817"/>
    </i>
    <i r="3">
      <x v="818"/>
    </i>
    <i r="3">
      <x v="819"/>
    </i>
    <i r="3">
      <x v="820"/>
    </i>
    <i r="3">
      <x v="821"/>
    </i>
    <i r="3">
      <x v="822"/>
    </i>
    <i r="3">
      <x v="823"/>
    </i>
    <i r="3">
      <x v="824"/>
    </i>
    <i r="3">
      <x v="825"/>
    </i>
    <i r="3">
      <x v="893"/>
    </i>
    <i r="3">
      <x v="894"/>
    </i>
    <i>
      <x v="4"/>
    </i>
    <i r="1">
      <x v="1"/>
    </i>
    <i r="2">
      <x v="1"/>
    </i>
    <i r="3">
      <x v="865"/>
    </i>
    <i r="3">
      <x v="866"/>
    </i>
    <i r="3">
      <x v="867"/>
    </i>
    <i r="3">
      <x v="868"/>
    </i>
    <i r="3">
      <x v="869"/>
    </i>
    <i r="3">
      <x v="870"/>
    </i>
    <i r="3">
      <x v="871"/>
    </i>
    <i r="3">
      <x v="872"/>
    </i>
    <i r="3">
      <x v="873"/>
    </i>
    <i r="3">
      <x v="874"/>
    </i>
    <i r="3">
      <x v="875"/>
    </i>
    <i r="3">
      <x v="876"/>
    </i>
    <i r="3">
      <x v="877"/>
    </i>
    <i r="3">
      <x v="878"/>
    </i>
    <i r="3">
      <x v="879"/>
    </i>
    <i r="3">
      <x v="880"/>
    </i>
    <i r="3">
      <x v="881"/>
    </i>
    <i r="3">
      <x v="882"/>
    </i>
    <i r="3">
      <x v="883"/>
    </i>
    <i r="3">
      <x v="884"/>
    </i>
    <i r="3">
      <x v="885"/>
    </i>
    <i r="3">
      <x v="886"/>
    </i>
    <i r="3">
      <x v="887"/>
    </i>
    <i r="3">
      <x v="888"/>
    </i>
    <i r="3">
      <x v="889"/>
    </i>
    <i r="3">
      <x v="890"/>
    </i>
    <i r="3">
      <x v="891"/>
    </i>
    <i r="3">
      <x v="892"/>
    </i>
    <i r="2">
      <x v="2"/>
    </i>
    <i r="3">
      <x v="839"/>
    </i>
    <i r="3">
      <x v="840"/>
    </i>
    <i r="3">
      <x v="841"/>
    </i>
    <i r="3">
      <x v="842"/>
    </i>
    <i r="3">
      <x v="843"/>
    </i>
    <i r="3">
      <x v="844"/>
    </i>
    <i r="3">
      <x v="845"/>
    </i>
    <i r="3">
      <x v="846"/>
    </i>
    <i r="3">
      <x v="847"/>
    </i>
    <i r="3">
      <x v="848"/>
    </i>
    <i r="3">
      <x v="849"/>
    </i>
    <i r="3">
      <x v="850"/>
    </i>
    <i r="3">
      <x v="851"/>
    </i>
    <i r="3">
      <x v="852"/>
    </i>
    <i r="3">
      <x v="853"/>
    </i>
    <i r="3">
      <x v="854"/>
    </i>
    <i r="3">
      <x v="855"/>
    </i>
    <i r="3">
      <x v="856"/>
    </i>
    <i r="3">
      <x v="857"/>
    </i>
    <i r="3">
      <x v="858"/>
    </i>
    <i r="3">
      <x v="859"/>
    </i>
    <i r="3">
      <x v="860"/>
    </i>
    <i r="3">
      <x v="861"/>
    </i>
    <i r="3">
      <x v="862"/>
    </i>
    <i r="3">
      <x v="863"/>
    </i>
    <i r="3">
      <x v="864"/>
    </i>
    <i r="2">
      <x v="3"/>
    </i>
    <i r="3">
      <x v="826"/>
    </i>
    <i r="3">
      <x v="827"/>
    </i>
    <i r="3">
      <x v="828"/>
    </i>
    <i r="3">
      <x v="829"/>
    </i>
    <i r="3">
      <x v="830"/>
    </i>
    <i r="3">
      <x v="831"/>
    </i>
    <i r="3">
      <x v="832"/>
    </i>
    <i r="3">
      <x v="833"/>
    </i>
    <i r="3">
      <x v="834"/>
    </i>
    <i r="3">
      <x v="835"/>
    </i>
    <i r="3">
      <x v="836"/>
    </i>
    <i r="3">
      <x v="837"/>
    </i>
    <i r="3">
      <x v="838"/>
    </i>
    <i r="3">
      <x v="901"/>
    </i>
    <i r="3">
      <x v="902"/>
    </i>
    <i r="3">
      <x v="903"/>
    </i>
    <i r="3">
      <x v="904"/>
    </i>
    <i r="3">
      <x v="905"/>
    </i>
    <i r="3">
      <x v="906"/>
    </i>
    <i r="3">
      <x v="907"/>
    </i>
    <i r="3">
      <x v="908"/>
    </i>
    <i r="3">
      <x v="909"/>
    </i>
    <i r="3">
      <x v="910"/>
    </i>
    <i r="3">
      <x v="911"/>
    </i>
    <i r="3">
      <x v="912"/>
    </i>
    <i r="3">
      <x v="913"/>
    </i>
    <i r="3">
      <x v="914"/>
    </i>
    <i r="3">
      <x v="915"/>
    </i>
    <i r="1">
      <x v="2"/>
    </i>
    <i r="2">
      <x v="4"/>
    </i>
    <i r="3">
      <x v="895"/>
    </i>
    <i r="3">
      <x v="896"/>
    </i>
    <i r="3">
      <x v="897"/>
    </i>
    <i r="3">
      <x v="898"/>
    </i>
    <i r="3">
      <x v="899"/>
    </i>
    <i r="3">
      <x v="900"/>
    </i>
    <i t="grand">
      <x/>
    </i>
  </rowItems>
  <colItems count="1">
    <i/>
  </colItems>
  <dataFields count="1">
    <dataField name="Sum of Import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3FD962-9647-47A6-B12F-DA36231402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53:R1022" firstHeaderRow="1" firstDataRow="2" firstDataCol="1"/>
  <pivotFields count="16">
    <pivotField axis="axisCol" showAll="0">
      <items count="6">
        <item x="0"/>
        <item x="1"/>
        <item x="2"/>
        <item h="1" x="3"/>
        <item h="1" m="1" x="4"/>
        <item t="default"/>
      </items>
    </pivotField>
    <pivotField showAll="0"/>
    <pivotField numFmtId="14" showAll="0"/>
    <pivotField showAll="0"/>
    <pivotField axis="axisRow" numFmtId="14" showAll="0" measureFilter="1">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4">
    <field x="15"/>
    <field x="14"/>
    <field x="13"/>
    <field x="4"/>
  </rowFields>
  <rowItems count="968">
    <i>
      <x v="1"/>
    </i>
    <i r="1">
      <x v="2"/>
    </i>
    <i r="2">
      <x v="6"/>
    </i>
    <i r="3">
      <x/>
    </i>
    <i r="3">
      <x v="1"/>
    </i>
    <i r="3">
      <x v="2"/>
    </i>
    <i r="3">
      <x v="3"/>
    </i>
    <i r="3">
      <x v="4"/>
    </i>
    <i r="3">
      <x v="5"/>
    </i>
    <i r="3">
      <x v="6"/>
    </i>
    <i r="3">
      <x v="7"/>
    </i>
    <i r="3">
      <x v="8"/>
    </i>
    <i r="3">
      <x v="9"/>
    </i>
    <i r="1">
      <x v="3"/>
    </i>
    <i r="2">
      <x v="7"/>
    </i>
    <i r="3">
      <x v="10"/>
    </i>
    <i r="3">
      <x v="11"/>
    </i>
    <i r="3">
      <x v="12"/>
    </i>
    <i r="3">
      <x v="13"/>
    </i>
    <i r="3">
      <x v="14"/>
    </i>
    <i r="3">
      <x v="15"/>
    </i>
    <i r="3">
      <x v="16"/>
    </i>
    <i r="3">
      <x v="17"/>
    </i>
    <i r="3">
      <x v="18"/>
    </i>
    <i r="3">
      <x v="19"/>
    </i>
    <i r="3">
      <x v="20"/>
    </i>
    <i r="3">
      <x v="21"/>
    </i>
    <i r="3">
      <x v="22"/>
    </i>
    <i r="3">
      <x v="23"/>
    </i>
    <i r="3">
      <x v="24"/>
    </i>
    <i r="2">
      <x v="8"/>
    </i>
    <i r="3">
      <x v="25"/>
    </i>
    <i r="3">
      <x v="26"/>
    </i>
    <i r="3">
      <x v="27"/>
    </i>
    <i r="3">
      <x v="28"/>
    </i>
    <i r="3">
      <x v="29"/>
    </i>
    <i r="3">
      <x v="30"/>
    </i>
    <i r="3">
      <x v="31"/>
    </i>
    <i r="3">
      <x v="32"/>
    </i>
    <i r="3">
      <x v="33"/>
    </i>
    <i r="3">
      <x v="34"/>
    </i>
    <i r="2">
      <x v="9"/>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3">
      <x v="60"/>
    </i>
    <i r="3">
      <x v="61"/>
    </i>
    <i r="1">
      <x v="4"/>
    </i>
    <i r="2">
      <x v="10"/>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3">
      <x v="91"/>
    </i>
    <i r="3">
      <x v="92"/>
    </i>
    <i r="2">
      <x v="11"/>
    </i>
    <i r="3">
      <x v="93"/>
    </i>
    <i r="3">
      <x v="94"/>
    </i>
    <i r="3">
      <x v="95"/>
    </i>
    <i r="3">
      <x v="96"/>
    </i>
    <i r="3">
      <x v="97"/>
    </i>
    <i r="3">
      <x v="98"/>
    </i>
    <i r="3">
      <x v="99"/>
    </i>
    <i r="3">
      <x v="100"/>
    </i>
    <i r="3">
      <x v="101"/>
    </i>
    <i r="3">
      <x v="102"/>
    </i>
    <i r="3">
      <x v="103"/>
    </i>
    <i r="3">
      <x v="104"/>
    </i>
    <i r="3">
      <x v="105"/>
    </i>
    <i r="3">
      <x v="106"/>
    </i>
    <i r="3">
      <x v="107"/>
    </i>
    <i r="3">
      <x v="108"/>
    </i>
    <i r="3">
      <x v="109"/>
    </i>
    <i r="3">
      <x v="110"/>
    </i>
    <i r="3">
      <x v="111"/>
    </i>
    <i r="3">
      <x v="112"/>
    </i>
    <i r="3">
      <x v="113"/>
    </i>
    <i r="3">
      <x v="114"/>
    </i>
    <i r="3">
      <x v="115"/>
    </i>
    <i r="3">
      <x v="116"/>
    </i>
    <i r="3">
      <x v="117"/>
    </i>
    <i r="3">
      <x v="118"/>
    </i>
    <i r="3">
      <x v="119"/>
    </i>
    <i r="3">
      <x v="120"/>
    </i>
    <i r="3">
      <x v="121"/>
    </i>
    <i r="3">
      <x v="122"/>
    </i>
    <i r="2">
      <x v="12"/>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x v="2"/>
    </i>
    <i r="1">
      <x v="1"/>
    </i>
    <i r="2">
      <x v="1"/>
    </i>
    <i r="3">
      <x v="143"/>
    </i>
    <i r="3">
      <x v="144"/>
    </i>
    <i r="3">
      <x v="145"/>
    </i>
    <i r="3">
      <x v="146"/>
    </i>
    <i r="3">
      <x v="147"/>
    </i>
    <i r="3">
      <x v="148"/>
    </i>
    <i r="3">
      <x v="149"/>
    </i>
    <i r="3">
      <x v="150"/>
    </i>
    <i r="3">
      <x v="151"/>
    </i>
    <i r="3">
      <x v="152"/>
    </i>
    <i r="3">
      <x v="153"/>
    </i>
    <i r="3">
      <x v="154"/>
    </i>
    <i r="3">
      <x v="155"/>
    </i>
    <i r="3">
      <x v="156"/>
    </i>
    <i r="3">
      <x v="157"/>
    </i>
    <i r="3">
      <x v="158"/>
    </i>
    <i r="3">
      <x v="159"/>
    </i>
    <i r="3">
      <x v="160"/>
    </i>
    <i r="3">
      <x v="161"/>
    </i>
    <i r="3">
      <x v="162"/>
    </i>
    <i r="3">
      <x v="163"/>
    </i>
    <i r="3">
      <x v="164"/>
    </i>
    <i r="3">
      <x v="165"/>
    </i>
    <i r="3">
      <x v="166"/>
    </i>
    <i r="3">
      <x v="167"/>
    </i>
    <i r="3">
      <x v="168"/>
    </i>
    <i r="3">
      <x v="169"/>
    </i>
    <i r="3">
      <x v="170"/>
    </i>
    <i r="3">
      <x v="171"/>
    </i>
    <i r="2">
      <x v="2"/>
    </i>
    <i r="3">
      <x v="172"/>
    </i>
    <i r="3">
      <x v="173"/>
    </i>
    <i r="3">
      <x v="174"/>
    </i>
    <i r="3">
      <x v="175"/>
    </i>
    <i r="3">
      <x v="176"/>
    </i>
    <i r="3">
      <x v="177"/>
    </i>
    <i r="3">
      <x v="178"/>
    </i>
    <i r="3">
      <x v="179"/>
    </i>
    <i r="3">
      <x v="180"/>
    </i>
    <i r="3">
      <x v="181"/>
    </i>
    <i r="3">
      <x v="182"/>
    </i>
    <i r="3">
      <x v="183"/>
    </i>
    <i r="3">
      <x v="184"/>
    </i>
    <i r="3">
      <x v="185"/>
    </i>
    <i r="3">
      <x v="186"/>
    </i>
    <i r="3">
      <x v="187"/>
    </i>
    <i r="3">
      <x v="188"/>
    </i>
    <i r="3">
      <x v="189"/>
    </i>
    <i r="3">
      <x v="190"/>
    </i>
    <i r="3">
      <x v="191"/>
    </i>
    <i r="3">
      <x v="192"/>
    </i>
    <i r="3">
      <x v="193"/>
    </i>
    <i r="3">
      <x v="194"/>
    </i>
    <i r="3">
      <x v="195"/>
    </i>
    <i r="3">
      <x v="196"/>
    </i>
    <i r="3">
      <x v="197"/>
    </i>
    <i r="3">
      <x v="198"/>
    </i>
    <i r="3">
      <x v="199"/>
    </i>
    <i r="2">
      <x v="3"/>
    </i>
    <i r="3">
      <x v="200"/>
    </i>
    <i r="3">
      <x v="201"/>
    </i>
    <i r="3">
      <x v="202"/>
    </i>
    <i r="3">
      <x v="203"/>
    </i>
    <i r="3">
      <x v="204"/>
    </i>
    <i r="3">
      <x v="205"/>
    </i>
    <i r="3">
      <x v="206"/>
    </i>
    <i r="3">
      <x v="207"/>
    </i>
    <i r="3">
      <x v="208"/>
    </i>
    <i r="3">
      <x v="209"/>
    </i>
    <i r="3">
      <x v="210"/>
    </i>
    <i r="3">
      <x v="211"/>
    </i>
    <i r="3">
      <x v="212"/>
    </i>
    <i r="3">
      <x v="213"/>
    </i>
    <i r="3">
      <x v="214"/>
    </i>
    <i r="3">
      <x v="215"/>
    </i>
    <i r="3">
      <x v="216"/>
    </i>
    <i r="3">
      <x v="217"/>
    </i>
    <i r="3">
      <x v="218"/>
    </i>
    <i r="3">
      <x v="219"/>
    </i>
    <i r="3">
      <x v="220"/>
    </i>
    <i r="3">
      <x v="221"/>
    </i>
    <i r="3">
      <x v="222"/>
    </i>
    <i r="3">
      <x v="223"/>
    </i>
    <i r="3">
      <x v="224"/>
    </i>
    <i r="3">
      <x v="225"/>
    </i>
    <i r="3">
      <x v="226"/>
    </i>
    <i r="3">
      <x v="227"/>
    </i>
    <i r="3">
      <x v="228"/>
    </i>
    <i r="1">
      <x v="2"/>
    </i>
    <i r="2">
      <x v="4"/>
    </i>
    <i r="3">
      <x v="229"/>
    </i>
    <i r="3">
      <x v="230"/>
    </i>
    <i r="3">
      <x v="231"/>
    </i>
    <i r="3">
      <x v="232"/>
    </i>
    <i r="3">
      <x v="233"/>
    </i>
    <i r="3">
      <x v="234"/>
    </i>
    <i r="3">
      <x v="235"/>
    </i>
    <i r="3">
      <x v="236"/>
    </i>
    <i r="3">
      <x v="237"/>
    </i>
    <i r="3">
      <x v="238"/>
    </i>
    <i r="3">
      <x v="239"/>
    </i>
    <i r="3">
      <x v="240"/>
    </i>
    <i r="3">
      <x v="241"/>
    </i>
    <i r="3">
      <x v="242"/>
    </i>
    <i r="3">
      <x v="243"/>
    </i>
    <i r="3">
      <x v="244"/>
    </i>
    <i r="3">
      <x v="245"/>
    </i>
    <i r="3">
      <x v="246"/>
    </i>
    <i r="3">
      <x v="247"/>
    </i>
    <i r="3">
      <x v="248"/>
    </i>
    <i r="3">
      <x v="249"/>
    </i>
    <i r="3">
      <x v="250"/>
    </i>
    <i r="3">
      <x v="251"/>
    </i>
    <i r="3">
      <x v="252"/>
    </i>
    <i r="3">
      <x v="253"/>
    </i>
    <i r="3">
      <x v="254"/>
    </i>
    <i r="3">
      <x v="255"/>
    </i>
    <i r="3">
      <x v="256"/>
    </i>
    <i r="2">
      <x v="5"/>
    </i>
    <i r="3">
      <x v="257"/>
    </i>
    <i r="3">
      <x v="258"/>
    </i>
    <i r="3">
      <x v="259"/>
    </i>
    <i r="3">
      <x v="260"/>
    </i>
    <i r="3">
      <x v="261"/>
    </i>
    <i r="3">
      <x v="262"/>
    </i>
    <i r="3">
      <x v="263"/>
    </i>
    <i r="3">
      <x v="264"/>
    </i>
    <i r="3">
      <x v="265"/>
    </i>
    <i r="3">
      <x v="266"/>
    </i>
    <i r="3">
      <x v="267"/>
    </i>
    <i r="3">
      <x v="268"/>
    </i>
    <i r="3">
      <x v="269"/>
    </i>
    <i r="3">
      <x v="270"/>
    </i>
    <i r="3">
      <x v="271"/>
    </i>
    <i r="3">
      <x v="272"/>
    </i>
    <i r="3">
      <x v="273"/>
    </i>
    <i r="3">
      <x v="274"/>
    </i>
    <i r="3">
      <x v="275"/>
    </i>
    <i r="3">
      <x v="276"/>
    </i>
    <i r="3">
      <x v="277"/>
    </i>
    <i r="3">
      <x v="278"/>
    </i>
    <i r="3">
      <x v="279"/>
    </i>
    <i r="3">
      <x v="280"/>
    </i>
    <i r="3">
      <x v="281"/>
    </i>
    <i r="3">
      <x v="282"/>
    </i>
    <i r="3">
      <x v="283"/>
    </i>
    <i r="3">
      <x v="284"/>
    </i>
    <i r="3">
      <x v="285"/>
    </i>
    <i r="2">
      <x v="6"/>
    </i>
    <i r="3">
      <x v="286"/>
    </i>
    <i r="3">
      <x v="287"/>
    </i>
    <i r="3">
      <x v="288"/>
    </i>
    <i r="3">
      <x v="289"/>
    </i>
    <i r="3">
      <x v="290"/>
    </i>
    <i r="3">
      <x v="291"/>
    </i>
    <i r="3">
      <x v="292"/>
    </i>
    <i r="3">
      <x v="293"/>
    </i>
    <i r="3">
      <x v="294"/>
    </i>
    <i r="3">
      <x v="295"/>
    </i>
    <i r="3">
      <x v="296"/>
    </i>
    <i r="3">
      <x v="297"/>
    </i>
    <i r="3">
      <x v="298"/>
    </i>
    <i r="3">
      <x v="299"/>
    </i>
    <i r="3">
      <x v="300"/>
    </i>
    <i r="3">
      <x v="301"/>
    </i>
    <i r="3">
      <x v="302"/>
    </i>
    <i r="3">
      <x v="303"/>
    </i>
    <i r="3">
      <x v="304"/>
    </i>
    <i r="3">
      <x v="305"/>
    </i>
    <i r="3">
      <x v="306"/>
    </i>
    <i r="3">
      <x v="307"/>
    </i>
    <i r="3">
      <x v="308"/>
    </i>
    <i r="3">
      <x v="309"/>
    </i>
    <i r="3">
      <x v="310"/>
    </i>
    <i r="3">
      <x v="311"/>
    </i>
    <i r="3">
      <x v="312"/>
    </i>
    <i r="3">
      <x v="313"/>
    </i>
    <i r="3">
      <x v="314"/>
    </i>
    <i r="3">
      <x v="315"/>
    </i>
    <i r="1">
      <x v="3"/>
    </i>
    <i r="2">
      <x v="7"/>
    </i>
    <i r="3">
      <x v="316"/>
    </i>
    <i r="3">
      <x v="317"/>
    </i>
    <i r="3">
      <x v="318"/>
    </i>
    <i r="3">
      <x v="319"/>
    </i>
    <i r="3">
      <x v="320"/>
    </i>
    <i r="3">
      <x v="321"/>
    </i>
    <i r="3">
      <x v="322"/>
    </i>
    <i r="3">
      <x v="323"/>
    </i>
    <i r="3">
      <x v="324"/>
    </i>
    <i r="3">
      <x v="325"/>
    </i>
    <i r="3">
      <x v="326"/>
    </i>
    <i r="3">
      <x v="327"/>
    </i>
    <i r="3">
      <x v="328"/>
    </i>
    <i r="3">
      <x v="329"/>
    </i>
    <i r="3">
      <x v="330"/>
    </i>
    <i r="3">
      <x v="331"/>
    </i>
    <i r="3">
      <x v="332"/>
    </i>
    <i r="3">
      <x v="333"/>
    </i>
    <i r="3">
      <x v="334"/>
    </i>
    <i r="3">
      <x v="335"/>
    </i>
    <i r="3">
      <x v="336"/>
    </i>
    <i r="3">
      <x v="337"/>
    </i>
    <i r="3">
      <x v="338"/>
    </i>
    <i r="3">
      <x v="339"/>
    </i>
    <i r="3">
      <x v="340"/>
    </i>
    <i r="3">
      <x v="341"/>
    </i>
    <i r="3">
      <x v="342"/>
    </i>
    <i r="3">
      <x v="343"/>
    </i>
    <i r="3">
      <x v="344"/>
    </i>
    <i r="3">
      <x v="345"/>
    </i>
    <i r="3">
      <x v="346"/>
    </i>
    <i r="2">
      <x v="8"/>
    </i>
    <i r="3">
      <x v="347"/>
    </i>
    <i r="3">
      <x v="348"/>
    </i>
    <i r="3">
      <x v="349"/>
    </i>
    <i r="3">
      <x v="350"/>
    </i>
    <i r="3">
      <x v="351"/>
    </i>
    <i r="3">
      <x v="352"/>
    </i>
    <i r="3">
      <x v="353"/>
    </i>
    <i r="3">
      <x v="354"/>
    </i>
    <i r="3">
      <x v="355"/>
    </i>
    <i r="3">
      <x v="356"/>
    </i>
    <i r="3">
      <x v="357"/>
    </i>
    <i r="3">
      <x v="358"/>
    </i>
    <i r="3">
      <x v="359"/>
    </i>
    <i r="3">
      <x v="360"/>
    </i>
    <i r="3">
      <x v="361"/>
    </i>
    <i r="3">
      <x v="362"/>
    </i>
    <i r="3">
      <x v="363"/>
    </i>
    <i r="3">
      <x v="364"/>
    </i>
    <i r="3">
      <x v="365"/>
    </i>
    <i r="3">
      <x v="366"/>
    </i>
    <i r="3">
      <x v="367"/>
    </i>
    <i r="3">
      <x v="368"/>
    </i>
    <i r="3">
      <x v="369"/>
    </i>
    <i r="3">
      <x v="370"/>
    </i>
    <i r="3">
      <x v="371"/>
    </i>
    <i r="3">
      <x v="372"/>
    </i>
    <i r="3">
      <x v="373"/>
    </i>
    <i r="3">
      <x v="374"/>
    </i>
    <i r="2">
      <x v="9"/>
    </i>
    <i r="3">
      <x v="375"/>
    </i>
    <i r="3">
      <x v="376"/>
    </i>
    <i r="3">
      <x v="377"/>
    </i>
    <i r="3">
      <x v="378"/>
    </i>
    <i r="3">
      <x v="379"/>
    </i>
    <i r="3">
      <x v="380"/>
    </i>
    <i r="3">
      <x v="381"/>
    </i>
    <i r="3">
      <x v="382"/>
    </i>
    <i r="3">
      <x v="383"/>
    </i>
    <i r="3">
      <x v="384"/>
    </i>
    <i r="3">
      <x v="385"/>
    </i>
    <i r="3">
      <x v="386"/>
    </i>
    <i r="3">
      <x v="387"/>
    </i>
    <i r="3">
      <x v="388"/>
    </i>
    <i r="3">
      <x v="389"/>
    </i>
    <i r="3">
      <x v="390"/>
    </i>
    <i r="3">
      <x v="391"/>
    </i>
    <i r="3">
      <x v="392"/>
    </i>
    <i r="3">
      <x v="393"/>
    </i>
    <i r="3">
      <x v="394"/>
    </i>
    <i r="3">
      <x v="395"/>
    </i>
    <i r="3">
      <x v="396"/>
    </i>
    <i r="3">
      <x v="397"/>
    </i>
    <i r="3">
      <x v="398"/>
    </i>
    <i r="3">
      <x v="399"/>
    </i>
    <i r="3">
      <x v="400"/>
    </i>
    <i r="3">
      <x v="401"/>
    </i>
    <i r="3">
      <x v="402"/>
    </i>
    <i r="3">
      <x v="403"/>
    </i>
    <i r="3">
      <x v="404"/>
    </i>
    <i r="1">
      <x v="4"/>
    </i>
    <i r="2">
      <x v="10"/>
    </i>
    <i r="3">
      <x v="405"/>
    </i>
    <i r="3">
      <x v="406"/>
    </i>
    <i r="3">
      <x v="407"/>
    </i>
    <i r="3">
      <x v="408"/>
    </i>
    <i r="3">
      <x v="409"/>
    </i>
    <i r="3">
      <x v="410"/>
    </i>
    <i r="3">
      <x v="411"/>
    </i>
    <i r="3">
      <x v="412"/>
    </i>
    <i r="3">
      <x v="413"/>
    </i>
    <i r="3">
      <x v="414"/>
    </i>
    <i r="3">
      <x v="415"/>
    </i>
    <i r="3">
      <x v="416"/>
    </i>
    <i r="3">
      <x v="417"/>
    </i>
    <i r="3">
      <x v="418"/>
    </i>
    <i r="3">
      <x v="419"/>
    </i>
    <i r="3">
      <x v="420"/>
    </i>
    <i r="3">
      <x v="421"/>
    </i>
    <i r="3">
      <x v="422"/>
    </i>
    <i r="3">
      <x v="423"/>
    </i>
    <i r="3">
      <x v="424"/>
    </i>
    <i r="3">
      <x v="425"/>
    </i>
    <i r="3">
      <x v="426"/>
    </i>
    <i r="3">
      <x v="427"/>
    </i>
    <i r="3">
      <x v="428"/>
    </i>
    <i r="3">
      <x v="429"/>
    </i>
    <i r="3">
      <x v="430"/>
    </i>
    <i r="3">
      <x v="431"/>
    </i>
    <i r="3">
      <x v="432"/>
    </i>
    <i r="3">
      <x v="433"/>
    </i>
    <i r="2">
      <x v="11"/>
    </i>
    <i r="3">
      <x v="434"/>
    </i>
    <i r="3">
      <x v="435"/>
    </i>
    <i r="3">
      <x v="436"/>
    </i>
    <i r="3">
      <x v="437"/>
    </i>
    <i r="3">
      <x v="438"/>
    </i>
    <i r="3">
      <x v="439"/>
    </i>
    <i r="3">
      <x v="440"/>
    </i>
    <i r="3">
      <x v="441"/>
    </i>
    <i r="3">
      <x v="442"/>
    </i>
    <i r="3">
      <x v="443"/>
    </i>
    <i r="3">
      <x v="444"/>
    </i>
    <i r="3">
      <x v="445"/>
    </i>
    <i r="3">
      <x v="446"/>
    </i>
    <i r="3">
      <x v="447"/>
    </i>
    <i r="3">
      <x v="448"/>
    </i>
    <i r="3">
      <x v="449"/>
    </i>
    <i r="3">
      <x v="450"/>
    </i>
    <i r="3">
      <x v="451"/>
    </i>
    <i r="3">
      <x v="452"/>
    </i>
    <i r="3">
      <x v="453"/>
    </i>
    <i r="3">
      <x v="454"/>
    </i>
    <i r="3">
      <x v="455"/>
    </i>
    <i r="3">
      <x v="456"/>
    </i>
    <i r="3">
      <x v="457"/>
    </i>
    <i r="3">
      <x v="458"/>
    </i>
    <i r="3">
      <x v="459"/>
    </i>
    <i r="2">
      <x v="12"/>
    </i>
    <i r="3">
      <x v="460"/>
    </i>
    <i r="3">
      <x v="461"/>
    </i>
    <i r="3">
      <x v="462"/>
    </i>
    <i r="3">
      <x v="463"/>
    </i>
    <i r="3">
      <x v="464"/>
    </i>
    <i r="3">
      <x v="465"/>
    </i>
    <i r="3">
      <x v="466"/>
    </i>
    <i r="3">
      <x v="467"/>
    </i>
    <i r="3">
      <x v="468"/>
    </i>
    <i r="3">
      <x v="469"/>
    </i>
    <i r="3">
      <x v="470"/>
    </i>
    <i r="3">
      <x v="471"/>
    </i>
    <i r="3">
      <x v="472"/>
    </i>
    <i r="3">
      <x v="473"/>
    </i>
    <i r="3">
      <x v="474"/>
    </i>
    <i r="3">
      <x v="475"/>
    </i>
    <i r="3">
      <x v="476"/>
    </i>
    <i r="3">
      <x v="477"/>
    </i>
    <i r="3">
      <x v="478"/>
    </i>
    <i r="3">
      <x v="479"/>
    </i>
    <i r="3">
      <x v="480"/>
    </i>
    <i r="3">
      <x v="481"/>
    </i>
    <i r="3">
      <x v="482"/>
    </i>
    <i r="3">
      <x v="483"/>
    </i>
    <i r="3">
      <x v="484"/>
    </i>
    <i r="3">
      <x v="485"/>
    </i>
    <i r="3">
      <x v="486"/>
    </i>
    <i r="3">
      <x v="487"/>
    </i>
    <i r="3">
      <x v="488"/>
    </i>
    <i r="3">
      <x v="489"/>
    </i>
    <i r="3">
      <x v="490"/>
    </i>
    <i>
      <x v="3"/>
    </i>
    <i r="1">
      <x v="1"/>
    </i>
    <i r="2">
      <x v="1"/>
    </i>
    <i r="3">
      <x v="491"/>
    </i>
    <i r="3">
      <x v="492"/>
    </i>
    <i r="3">
      <x v="493"/>
    </i>
    <i r="3">
      <x v="494"/>
    </i>
    <i r="3">
      <x v="495"/>
    </i>
    <i r="3">
      <x v="496"/>
    </i>
    <i r="3">
      <x v="497"/>
    </i>
    <i r="3">
      <x v="498"/>
    </i>
    <i r="3">
      <x v="499"/>
    </i>
    <i r="3">
      <x v="500"/>
    </i>
    <i r="3">
      <x v="501"/>
    </i>
    <i r="3">
      <x v="502"/>
    </i>
    <i r="3">
      <x v="503"/>
    </i>
    <i r="3">
      <x v="504"/>
    </i>
    <i r="3">
      <x v="505"/>
    </i>
    <i r="3">
      <x v="506"/>
    </i>
    <i r="3">
      <x v="507"/>
    </i>
    <i r="3">
      <x v="508"/>
    </i>
    <i r="3">
      <x v="509"/>
    </i>
    <i r="3">
      <x v="510"/>
    </i>
    <i r="3">
      <x v="511"/>
    </i>
    <i r="3">
      <x v="512"/>
    </i>
    <i r="3">
      <x v="513"/>
    </i>
    <i r="3">
      <x v="514"/>
    </i>
    <i r="3">
      <x v="515"/>
    </i>
    <i r="3">
      <x v="516"/>
    </i>
    <i r="3">
      <x v="517"/>
    </i>
    <i r="2">
      <x v="2"/>
    </i>
    <i r="3">
      <x v="518"/>
    </i>
    <i r="3">
      <x v="519"/>
    </i>
    <i r="3">
      <x v="520"/>
    </i>
    <i r="3">
      <x v="521"/>
    </i>
    <i r="3">
      <x v="522"/>
    </i>
    <i r="3">
      <x v="523"/>
    </i>
    <i r="3">
      <x v="524"/>
    </i>
    <i r="3">
      <x v="525"/>
    </i>
    <i r="3">
      <x v="526"/>
    </i>
    <i r="3">
      <x v="527"/>
    </i>
    <i r="3">
      <x v="528"/>
    </i>
    <i r="3">
      <x v="529"/>
    </i>
    <i r="3">
      <x v="530"/>
    </i>
    <i r="3">
      <x v="531"/>
    </i>
    <i r="3">
      <x v="532"/>
    </i>
    <i r="3">
      <x v="533"/>
    </i>
    <i r="3">
      <x v="534"/>
    </i>
    <i r="3">
      <x v="535"/>
    </i>
    <i r="3">
      <x v="536"/>
    </i>
    <i r="3">
      <x v="537"/>
    </i>
    <i r="3">
      <x v="538"/>
    </i>
    <i r="3">
      <x v="539"/>
    </i>
    <i r="3">
      <x v="540"/>
    </i>
    <i r="3">
      <x v="541"/>
    </i>
    <i r="3">
      <x v="542"/>
    </i>
    <i r="2">
      <x v="3"/>
    </i>
    <i r="3">
      <x v="543"/>
    </i>
    <i r="3">
      <x v="544"/>
    </i>
    <i r="3">
      <x v="545"/>
    </i>
    <i r="3">
      <x v="546"/>
    </i>
    <i r="3">
      <x v="547"/>
    </i>
    <i r="3">
      <x v="548"/>
    </i>
    <i r="3">
      <x v="549"/>
    </i>
    <i r="3">
      <x v="550"/>
    </i>
    <i r="3">
      <x v="551"/>
    </i>
    <i r="3">
      <x v="552"/>
    </i>
    <i r="3">
      <x v="553"/>
    </i>
    <i r="3">
      <x v="554"/>
    </i>
    <i r="3">
      <x v="555"/>
    </i>
    <i r="3">
      <x v="556"/>
    </i>
    <i r="3">
      <x v="557"/>
    </i>
    <i r="3">
      <x v="558"/>
    </i>
    <i r="3">
      <x v="559"/>
    </i>
    <i r="3">
      <x v="560"/>
    </i>
    <i r="3">
      <x v="561"/>
    </i>
    <i r="3">
      <x v="562"/>
    </i>
    <i r="3">
      <x v="563"/>
    </i>
    <i r="3">
      <x v="564"/>
    </i>
    <i r="3">
      <x v="565"/>
    </i>
    <i r="3">
      <x v="566"/>
    </i>
    <i r="3">
      <x v="567"/>
    </i>
    <i r="3">
      <x v="568"/>
    </i>
    <i r="3">
      <x v="569"/>
    </i>
    <i r="3">
      <x v="570"/>
    </i>
    <i r="3">
      <x v="571"/>
    </i>
    <i r="3">
      <x v="572"/>
    </i>
    <i r="3">
      <x v="573"/>
    </i>
    <i r="1">
      <x v="2"/>
    </i>
    <i r="2">
      <x v="4"/>
    </i>
    <i r="3">
      <x v="574"/>
    </i>
    <i r="3">
      <x v="575"/>
    </i>
    <i r="3">
      <x v="576"/>
    </i>
    <i r="3">
      <x v="577"/>
    </i>
    <i r="3">
      <x v="578"/>
    </i>
    <i r="3">
      <x v="579"/>
    </i>
    <i r="3">
      <x v="580"/>
    </i>
    <i r="3">
      <x v="581"/>
    </i>
    <i r="3">
      <x v="582"/>
    </i>
    <i r="3">
      <x v="583"/>
    </i>
    <i r="3">
      <x v="584"/>
    </i>
    <i r="3">
      <x v="585"/>
    </i>
    <i r="3">
      <x v="586"/>
    </i>
    <i r="3">
      <x v="587"/>
    </i>
    <i r="3">
      <x v="588"/>
    </i>
    <i r="3">
      <x v="589"/>
    </i>
    <i r="3">
      <x v="591"/>
    </i>
    <i r="3">
      <x v="592"/>
    </i>
    <i r="3">
      <x v="593"/>
    </i>
    <i r="3">
      <x v="594"/>
    </i>
    <i r="3">
      <x v="595"/>
    </i>
    <i r="3">
      <x v="596"/>
    </i>
    <i r="3">
      <x v="597"/>
    </i>
    <i r="3">
      <x v="598"/>
    </i>
    <i r="3">
      <x v="599"/>
    </i>
    <i r="3">
      <x v="600"/>
    </i>
    <i r="3">
      <x v="601"/>
    </i>
    <i r="3">
      <x v="602"/>
    </i>
    <i r="3">
      <x v="603"/>
    </i>
    <i r="2">
      <x v="5"/>
    </i>
    <i r="3">
      <x v="604"/>
    </i>
    <i r="3">
      <x v="605"/>
    </i>
    <i r="3">
      <x v="606"/>
    </i>
    <i r="3">
      <x v="607"/>
    </i>
    <i r="3">
      <x v="608"/>
    </i>
    <i r="3">
      <x v="609"/>
    </i>
    <i r="3">
      <x v="610"/>
    </i>
    <i r="3">
      <x v="611"/>
    </i>
    <i r="3">
      <x v="612"/>
    </i>
    <i r="3">
      <x v="613"/>
    </i>
    <i r="3">
      <x v="614"/>
    </i>
    <i r="3">
      <x v="615"/>
    </i>
    <i r="3">
      <x v="616"/>
    </i>
    <i r="3">
      <x v="617"/>
    </i>
    <i r="3">
      <x v="618"/>
    </i>
    <i r="3">
      <x v="619"/>
    </i>
    <i r="3">
      <x v="620"/>
    </i>
    <i r="3">
      <x v="621"/>
    </i>
    <i r="3">
      <x v="622"/>
    </i>
    <i r="3">
      <x v="623"/>
    </i>
    <i r="3">
      <x v="624"/>
    </i>
    <i r="3">
      <x v="625"/>
    </i>
    <i r="3">
      <x v="626"/>
    </i>
    <i r="3">
      <x v="627"/>
    </i>
    <i r="3">
      <x v="628"/>
    </i>
    <i r="3">
      <x v="629"/>
    </i>
    <i r="3">
      <x v="630"/>
    </i>
    <i r="3">
      <x v="631"/>
    </i>
    <i r="3">
      <x v="632"/>
    </i>
    <i r="2">
      <x v="6"/>
    </i>
    <i r="3">
      <x v="633"/>
    </i>
    <i r="3">
      <x v="634"/>
    </i>
    <i r="3">
      <x v="635"/>
    </i>
    <i r="3">
      <x v="636"/>
    </i>
    <i r="3">
      <x v="637"/>
    </i>
    <i r="3">
      <x v="638"/>
    </i>
    <i r="3">
      <x v="639"/>
    </i>
    <i r="3">
      <x v="640"/>
    </i>
    <i r="3">
      <x v="641"/>
    </i>
    <i r="3">
      <x v="642"/>
    </i>
    <i r="3">
      <x v="643"/>
    </i>
    <i r="3">
      <x v="644"/>
    </i>
    <i r="3">
      <x v="645"/>
    </i>
    <i r="3">
      <x v="646"/>
    </i>
    <i r="3">
      <x v="647"/>
    </i>
    <i r="3">
      <x v="648"/>
    </i>
    <i r="3">
      <x v="649"/>
    </i>
    <i r="3">
      <x v="650"/>
    </i>
    <i r="3">
      <x v="651"/>
    </i>
    <i r="3">
      <x v="652"/>
    </i>
    <i r="3">
      <x v="653"/>
    </i>
    <i r="3">
      <x v="654"/>
    </i>
    <i r="3">
      <x v="655"/>
    </i>
    <i r="3">
      <x v="656"/>
    </i>
    <i r="3">
      <x v="657"/>
    </i>
    <i r="3">
      <x v="658"/>
    </i>
    <i r="3">
      <x v="659"/>
    </i>
    <i r="1">
      <x v="3"/>
    </i>
    <i r="2">
      <x v="7"/>
    </i>
    <i r="3">
      <x v="660"/>
    </i>
    <i r="3">
      <x v="661"/>
    </i>
    <i r="3">
      <x v="662"/>
    </i>
    <i r="3">
      <x v="663"/>
    </i>
    <i r="3">
      <x v="664"/>
    </i>
    <i r="3">
      <x v="665"/>
    </i>
    <i r="3">
      <x v="666"/>
    </i>
    <i r="3">
      <x v="667"/>
    </i>
    <i r="3">
      <x v="668"/>
    </i>
    <i r="3">
      <x v="669"/>
    </i>
    <i r="3">
      <x v="670"/>
    </i>
    <i r="3">
      <x v="671"/>
    </i>
    <i r="3">
      <x v="672"/>
    </i>
    <i r="3">
      <x v="673"/>
    </i>
    <i r="3">
      <x v="674"/>
    </i>
    <i r="3">
      <x v="675"/>
    </i>
    <i r="3">
      <x v="676"/>
    </i>
    <i r="3">
      <x v="677"/>
    </i>
    <i r="3">
      <x v="678"/>
    </i>
    <i r="3">
      <x v="679"/>
    </i>
    <i r="3">
      <x v="680"/>
    </i>
    <i r="3">
      <x v="681"/>
    </i>
    <i r="3">
      <x v="682"/>
    </i>
    <i r="3">
      <x v="683"/>
    </i>
    <i r="3">
      <x v="684"/>
    </i>
    <i r="3">
      <x v="685"/>
    </i>
    <i r="3">
      <x v="686"/>
    </i>
    <i r="2">
      <x v="8"/>
    </i>
    <i r="3">
      <x v="687"/>
    </i>
    <i r="3">
      <x v="688"/>
    </i>
    <i r="3">
      <x v="689"/>
    </i>
    <i r="3">
      <x v="690"/>
    </i>
    <i r="3">
      <x v="691"/>
    </i>
    <i r="3">
      <x v="692"/>
    </i>
    <i r="3">
      <x v="693"/>
    </i>
    <i r="3">
      <x v="694"/>
    </i>
    <i r="3">
      <x v="695"/>
    </i>
    <i r="3">
      <x v="696"/>
    </i>
    <i r="3">
      <x v="697"/>
    </i>
    <i r="3">
      <x v="698"/>
    </i>
    <i r="3">
      <x v="699"/>
    </i>
    <i r="3">
      <x v="700"/>
    </i>
    <i r="3">
      <x v="701"/>
    </i>
    <i r="3">
      <x v="702"/>
    </i>
    <i r="3">
      <x v="703"/>
    </i>
    <i r="3">
      <x v="704"/>
    </i>
    <i r="3">
      <x v="705"/>
    </i>
    <i r="3">
      <x v="706"/>
    </i>
    <i r="3">
      <x v="707"/>
    </i>
    <i r="3">
      <x v="708"/>
    </i>
    <i r="3">
      <x v="709"/>
    </i>
    <i r="3">
      <x v="710"/>
    </i>
    <i r="3">
      <x v="711"/>
    </i>
    <i r="3">
      <x v="712"/>
    </i>
    <i r="3">
      <x v="713"/>
    </i>
    <i r="2">
      <x v="9"/>
    </i>
    <i r="3">
      <x v="714"/>
    </i>
    <i r="3">
      <x v="715"/>
    </i>
    <i r="3">
      <x v="716"/>
    </i>
    <i r="3">
      <x v="717"/>
    </i>
    <i r="3">
      <x v="718"/>
    </i>
    <i r="3">
      <x v="719"/>
    </i>
    <i r="3">
      <x v="720"/>
    </i>
    <i r="3">
      <x v="721"/>
    </i>
    <i r="3">
      <x v="722"/>
    </i>
    <i r="3">
      <x v="723"/>
    </i>
    <i r="3">
      <x v="724"/>
    </i>
    <i r="3">
      <x v="725"/>
    </i>
    <i r="3">
      <x v="726"/>
    </i>
    <i r="3">
      <x v="727"/>
    </i>
    <i r="3">
      <x v="728"/>
    </i>
    <i r="3">
      <x v="729"/>
    </i>
    <i r="3">
      <x v="730"/>
    </i>
    <i r="3">
      <x v="731"/>
    </i>
    <i r="3">
      <x v="732"/>
    </i>
    <i r="3">
      <x v="733"/>
    </i>
    <i r="3">
      <x v="734"/>
    </i>
    <i r="3">
      <x v="735"/>
    </i>
    <i r="3">
      <x v="736"/>
    </i>
    <i r="3">
      <x v="737"/>
    </i>
    <i r="3">
      <x v="738"/>
    </i>
    <i r="3">
      <x v="739"/>
    </i>
    <i r="3">
      <x v="740"/>
    </i>
    <i r="3">
      <x v="741"/>
    </i>
    <i r="3">
      <x v="742"/>
    </i>
    <i r="1">
      <x v="4"/>
    </i>
    <i r="2">
      <x v="10"/>
    </i>
    <i r="3">
      <x v="743"/>
    </i>
    <i r="3">
      <x v="744"/>
    </i>
    <i r="3">
      <x v="745"/>
    </i>
    <i r="3">
      <x v="746"/>
    </i>
    <i r="3">
      <x v="747"/>
    </i>
    <i r="3">
      <x v="748"/>
    </i>
    <i r="3">
      <x v="749"/>
    </i>
    <i r="3">
      <x v="750"/>
    </i>
    <i r="3">
      <x v="751"/>
    </i>
    <i r="3">
      <x v="752"/>
    </i>
    <i r="3">
      <x v="753"/>
    </i>
    <i r="3">
      <x v="754"/>
    </i>
    <i r="3">
      <x v="755"/>
    </i>
    <i r="3">
      <x v="756"/>
    </i>
    <i r="3">
      <x v="757"/>
    </i>
    <i r="3">
      <x v="758"/>
    </i>
    <i r="3">
      <x v="759"/>
    </i>
    <i r="3">
      <x v="760"/>
    </i>
    <i r="3">
      <x v="761"/>
    </i>
    <i r="3">
      <x v="762"/>
    </i>
    <i r="3">
      <x v="763"/>
    </i>
    <i r="3">
      <x v="764"/>
    </i>
    <i r="3">
      <x v="765"/>
    </i>
    <i r="3">
      <x v="766"/>
    </i>
    <i r="3">
      <x v="767"/>
    </i>
    <i r="3">
      <x v="768"/>
    </i>
    <i r="3">
      <x v="769"/>
    </i>
    <i r="3">
      <x v="770"/>
    </i>
    <i r="2">
      <x v="11"/>
    </i>
    <i r="3">
      <x v="771"/>
    </i>
    <i r="3">
      <x v="772"/>
    </i>
    <i r="3">
      <x v="773"/>
    </i>
    <i r="3">
      <x v="774"/>
    </i>
    <i r="3">
      <x v="775"/>
    </i>
    <i r="3">
      <x v="776"/>
    </i>
    <i r="3">
      <x v="777"/>
    </i>
    <i r="3">
      <x v="778"/>
    </i>
    <i r="3">
      <x v="779"/>
    </i>
    <i r="3">
      <x v="780"/>
    </i>
    <i r="3">
      <x v="781"/>
    </i>
    <i r="3">
      <x v="782"/>
    </i>
    <i r="3">
      <x v="783"/>
    </i>
    <i r="3">
      <x v="784"/>
    </i>
    <i r="3">
      <x v="785"/>
    </i>
    <i r="3">
      <x v="786"/>
    </i>
    <i r="3">
      <x v="787"/>
    </i>
    <i r="3">
      <x v="788"/>
    </i>
    <i r="3">
      <x v="789"/>
    </i>
    <i r="3">
      <x v="790"/>
    </i>
    <i r="3">
      <x v="791"/>
    </i>
    <i r="3">
      <x v="792"/>
    </i>
    <i r="3">
      <x v="793"/>
    </i>
    <i r="3">
      <x v="794"/>
    </i>
    <i r="3">
      <x v="795"/>
    </i>
    <i r="3">
      <x v="796"/>
    </i>
    <i r="3">
      <x v="797"/>
    </i>
    <i r="3">
      <x v="798"/>
    </i>
    <i r="3">
      <x v="799"/>
    </i>
    <i r="2">
      <x v="12"/>
    </i>
    <i r="3">
      <x v="800"/>
    </i>
    <i r="3">
      <x v="801"/>
    </i>
    <i r="3">
      <x v="802"/>
    </i>
    <i r="3">
      <x v="803"/>
    </i>
    <i r="3">
      <x v="804"/>
    </i>
    <i r="3">
      <x v="805"/>
    </i>
    <i r="3">
      <x v="806"/>
    </i>
    <i r="3">
      <x v="807"/>
    </i>
    <i r="3">
      <x v="808"/>
    </i>
    <i r="3">
      <x v="809"/>
    </i>
    <i r="3">
      <x v="810"/>
    </i>
    <i r="3">
      <x v="811"/>
    </i>
    <i r="3">
      <x v="812"/>
    </i>
    <i r="3">
      <x v="813"/>
    </i>
    <i r="3">
      <x v="814"/>
    </i>
    <i r="3">
      <x v="815"/>
    </i>
    <i r="3">
      <x v="816"/>
    </i>
    <i r="3">
      <x v="817"/>
    </i>
    <i r="3">
      <x v="818"/>
    </i>
    <i r="3">
      <x v="819"/>
    </i>
    <i r="3">
      <x v="820"/>
    </i>
    <i r="3">
      <x v="821"/>
    </i>
    <i r="3">
      <x v="822"/>
    </i>
    <i r="3">
      <x v="823"/>
    </i>
    <i r="3">
      <x v="824"/>
    </i>
    <i r="3">
      <x v="825"/>
    </i>
    <i r="3">
      <x v="893"/>
    </i>
    <i r="3">
      <x v="894"/>
    </i>
    <i>
      <x v="4"/>
    </i>
    <i r="1">
      <x v="1"/>
    </i>
    <i r="2">
      <x v="1"/>
    </i>
    <i r="3">
      <x v="865"/>
    </i>
    <i r="3">
      <x v="866"/>
    </i>
    <i r="3">
      <x v="867"/>
    </i>
    <i r="3">
      <x v="868"/>
    </i>
    <i r="3">
      <x v="869"/>
    </i>
    <i r="3">
      <x v="870"/>
    </i>
    <i r="3">
      <x v="871"/>
    </i>
    <i r="3">
      <x v="872"/>
    </i>
    <i r="3">
      <x v="873"/>
    </i>
    <i r="3">
      <x v="874"/>
    </i>
    <i r="3">
      <x v="875"/>
    </i>
    <i r="3">
      <x v="876"/>
    </i>
    <i r="3">
      <x v="877"/>
    </i>
    <i r="3">
      <x v="878"/>
    </i>
    <i r="3">
      <x v="879"/>
    </i>
    <i r="3">
      <x v="880"/>
    </i>
    <i r="3">
      <x v="881"/>
    </i>
    <i r="3">
      <x v="882"/>
    </i>
    <i r="3">
      <x v="883"/>
    </i>
    <i r="3">
      <x v="884"/>
    </i>
    <i r="3">
      <x v="885"/>
    </i>
    <i r="3">
      <x v="886"/>
    </i>
    <i r="3">
      <x v="887"/>
    </i>
    <i r="3">
      <x v="888"/>
    </i>
    <i r="3">
      <x v="889"/>
    </i>
    <i r="3">
      <x v="890"/>
    </i>
    <i r="3">
      <x v="891"/>
    </i>
    <i r="3">
      <x v="892"/>
    </i>
    <i r="2">
      <x v="2"/>
    </i>
    <i r="3">
      <x v="839"/>
    </i>
    <i r="3">
      <x v="840"/>
    </i>
    <i r="3">
      <x v="841"/>
    </i>
    <i r="3">
      <x v="842"/>
    </i>
    <i r="3">
      <x v="843"/>
    </i>
    <i r="3">
      <x v="844"/>
    </i>
    <i r="3">
      <x v="845"/>
    </i>
    <i r="3">
      <x v="846"/>
    </i>
    <i r="3">
      <x v="847"/>
    </i>
    <i r="3">
      <x v="848"/>
    </i>
    <i r="3">
      <x v="849"/>
    </i>
    <i r="3">
      <x v="850"/>
    </i>
    <i r="3">
      <x v="851"/>
    </i>
    <i r="3">
      <x v="852"/>
    </i>
    <i r="3">
      <x v="853"/>
    </i>
    <i r="3">
      <x v="854"/>
    </i>
    <i r="3">
      <x v="855"/>
    </i>
    <i r="3">
      <x v="856"/>
    </i>
    <i r="3">
      <x v="857"/>
    </i>
    <i r="3">
      <x v="858"/>
    </i>
    <i r="3">
      <x v="859"/>
    </i>
    <i r="3">
      <x v="860"/>
    </i>
    <i r="3">
      <x v="861"/>
    </i>
    <i r="3">
      <x v="862"/>
    </i>
    <i r="3">
      <x v="863"/>
    </i>
    <i r="3">
      <x v="864"/>
    </i>
    <i r="2">
      <x v="3"/>
    </i>
    <i r="3">
      <x v="826"/>
    </i>
    <i r="3">
      <x v="827"/>
    </i>
    <i r="3">
      <x v="828"/>
    </i>
    <i r="3">
      <x v="829"/>
    </i>
    <i r="3">
      <x v="830"/>
    </i>
    <i r="3">
      <x v="831"/>
    </i>
    <i r="3">
      <x v="832"/>
    </i>
    <i r="3">
      <x v="833"/>
    </i>
    <i r="3">
      <x v="834"/>
    </i>
    <i r="3">
      <x v="835"/>
    </i>
    <i r="3">
      <x v="836"/>
    </i>
    <i r="3">
      <x v="837"/>
    </i>
    <i r="3">
      <x v="838"/>
    </i>
    <i r="3">
      <x v="901"/>
    </i>
    <i r="3">
      <x v="902"/>
    </i>
    <i r="3">
      <x v="903"/>
    </i>
    <i r="3">
      <x v="904"/>
    </i>
    <i r="3">
      <x v="905"/>
    </i>
    <i r="3">
      <x v="906"/>
    </i>
    <i r="3">
      <x v="907"/>
    </i>
    <i r="3">
      <x v="908"/>
    </i>
    <i r="3">
      <x v="909"/>
    </i>
    <i r="3">
      <x v="910"/>
    </i>
    <i r="3">
      <x v="911"/>
    </i>
    <i r="3">
      <x v="912"/>
    </i>
    <i r="3">
      <x v="913"/>
    </i>
    <i r="3">
      <x v="914"/>
    </i>
    <i r="3">
      <x v="915"/>
    </i>
    <i r="1">
      <x v="2"/>
    </i>
    <i r="2">
      <x v="4"/>
    </i>
    <i r="3">
      <x v="895"/>
    </i>
    <i r="3">
      <x v="896"/>
    </i>
    <i r="3">
      <x v="897"/>
    </i>
    <i r="3">
      <x v="898"/>
    </i>
    <i r="3">
      <x v="899"/>
    </i>
    <i r="3">
      <x v="900"/>
    </i>
    <i t="grand">
      <x/>
    </i>
  </rowItems>
  <colFields count="1">
    <field x="0"/>
  </colFields>
  <colItems count="4">
    <i>
      <x/>
    </i>
    <i>
      <x v="1"/>
    </i>
    <i>
      <x v="2"/>
    </i>
    <i t="grand">
      <x/>
    </i>
  </colItems>
  <dataFields count="1">
    <dataField name="Average of Saldo" fld="10" subtotal="average" baseField="0" baseItem="0" numFmtId="43"/>
  </dataFields>
  <formats count="2">
    <format dxfId="1">
      <pivotArea grandRow="1" outline="0" collapsedLevelsAreSubtotals="1" fieldPosition="0"/>
    </format>
    <format dxfId="0">
      <pivotArea outline="0" collapsedLevelsAreSubtotals="1" fieldPosition="0"/>
    </format>
  </formats>
  <chartFormats count="5">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4" type="valueNotEqual" evalOrder="-1" id="5"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429FBA-3992-4B75-8AF7-F49BF8101F1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4:B26" firstHeaderRow="1" firstDataRow="1" firstDataCol="1" rowPageCount="1" colPageCount="1"/>
  <pivotFields count="16">
    <pivotField showAll="0"/>
    <pivotField showAll="0"/>
    <pivotField numFmtId="14" showAll="0">
      <items count="664">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475"/>
        <item x="531"/>
        <item x="530"/>
        <item x="529"/>
        <item x="528"/>
        <item x="527"/>
        <item x="526"/>
        <item x="525"/>
        <item x="524"/>
        <item x="523"/>
        <item x="522"/>
        <item x="521"/>
        <item x="520"/>
        <item x="519"/>
        <item x="518"/>
        <item x="517"/>
        <item x="516"/>
        <item x="515"/>
        <item x="514"/>
        <item x="513"/>
        <item x="512"/>
        <item x="511"/>
        <item x="510"/>
        <item x="509"/>
        <item x="508"/>
        <item x="391"/>
        <item x="507"/>
        <item x="506"/>
        <item x="505"/>
        <item x="504"/>
        <item x="503"/>
        <item x="502"/>
        <item x="501"/>
        <item x="500"/>
        <item x="499"/>
        <item x="498"/>
        <item x="497"/>
        <item x="496"/>
        <item x="495"/>
        <item x="494"/>
        <item x="493"/>
        <item x="492"/>
        <item x="491"/>
        <item x="389"/>
        <item x="490"/>
        <item x="489"/>
        <item x="488"/>
        <item x="487"/>
        <item x="486"/>
        <item x="485"/>
        <item x="484"/>
        <item x="483"/>
        <item x="482"/>
        <item x="481"/>
        <item x="480"/>
        <item x="479"/>
        <item x="478"/>
        <item x="477"/>
        <item x="476"/>
        <item x="474"/>
        <item x="473"/>
        <item x="472"/>
        <item x="471"/>
        <item x="387"/>
        <item x="470"/>
        <item x="469"/>
        <item x="468"/>
        <item x="467"/>
        <item x="466"/>
        <item x="465"/>
        <item x="464"/>
        <item x="463"/>
        <item x="462"/>
        <item x="461"/>
        <item x="460"/>
        <item x="459"/>
        <item x="458"/>
        <item x="456"/>
        <item x="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0"/>
        <item x="388"/>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6"/>
        <item x="297"/>
        <item x="295"/>
        <item x="294"/>
        <item x="293"/>
        <item x="292"/>
        <item x="185"/>
        <item x="291"/>
        <item x="290"/>
        <item x="289"/>
        <item x="288"/>
        <item x="287"/>
        <item x="286"/>
        <item x="285"/>
        <item x="284"/>
        <item x="283"/>
        <item x="282"/>
        <item x="281"/>
        <item x="279"/>
        <item x="280"/>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4"/>
        <item x="195"/>
        <item x="193"/>
        <item x="192"/>
        <item x="191"/>
        <item x="190"/>
        <item x="189"/>
        <item x="188"/>
        <item x="187"/>
        <item x="186"/>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Page"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axis="axisRow" showAll="0">
      <items count="35">
        <item x="11"/>
        <item h="1" x="15"/>
        <item m="1" x="30"/>
        <item x="18"/>
        <item m="1" x="33"/>
        <item x="2"/>
        <item x="16"/>
        <item x="24"/>
        <item x="26"/>
        <item m="1" x="29"/>
        <item x="1"/>
        <item x="27"/>
        <item h="1" x="13"/>
        <item x="10"/>
        <item x="25"/>
        <item x="3"/>
        <item x="17"/>
        <item x="6"/>
        <item x="7"/>
        <item h="1" x="19"/>
        <item x="4"/>
        <item x="14"/>
        <item x="8"/>
        <item h="1" x="12"/>
        <item x="9"/>
        <item x="5"/>
        <item x="22"/>
        <item x="0"/>
        <item h="1" m="1" x="32"/>
        <item h="1" m="1" x="31"/>
        <item h="1" x="23"/>
        <item h="1" x="21"/>
        <item h="1" m="1" x="28"/>
        <item h="1" x="20"/>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22">
    <i>
      <x/>
    </i>
    <i>
      <x v="3"/>
    </i>
    <i>
      <x v="5"/>
    </i>
    <i>
      <x v="6"/>
    </i>
    <i>
      <x v="7"/>
    </i>
    <i>
      <x v="8"/>
    </i>
    <i>
      <x v="10"/>
    </i>
    <i>
      <x v="11"/>
    </i>
    <i>
      <x v="13"/>
    </i>
    <i>
      <x v="14"/>
    </i>
    <i>
      <x v="15"/>
    </i>
    <i>
      <x v="16"/>
    </i>
    <i>
      <x v="17"/>
    </i>
    <i>
      <x v="18"/>
    </i>
    <i>
      <x v="20"/>
    </i>
    <i>
      <x v="21"/>
    </i>
    <i>
      <x v="22"/>
    </i>
    <i>
      <x v="24"/>
    </i>
    <i>
      <x v="25"/>
    </i>
    <i>
      <x v="26"/>
    </i>
    <i>
      <x v="27"/>
    </i>
    <i t="grand">
      <x/>
    </i>
  </rowItems>
  <colItems count="1">
    <i/>
  </colItems>
  <pageFields count="1">
    <pageField fld="4" hier="-1"/>
  </pageFields>
  <dataFields count="1">
    <dataField name="Average of Importe" fld="8" subtotal="average" baseField="0" baseItem="0" numFmtId="43"/>
  </dataFields>
  <formats count="1">
    <format dxfId="2">
      <pivotArea outline="0" collapsedLevelsAreSubtotals="1" fieldPosition="0"/>
    </format>
  </formats>
  <chartFormats count="24">
    <chartFormat chart="0" format="1"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5" count="1" selected="0">
            <x v="18"/>
          </reference>
        </references>
      </pivotArea>
    </chartFormat>
    <chartFormat chart="0" format="5">
      <pivotArea type="data" outline="0" fieldPosition="0">
        <references count="2">
          <reference field="4294967294" count="1" selected="0">
            <x v="0"/>
          </reference>
          <reference field="5" count="1" selected="0">
            <x v="8"/>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 chart="0" format="7">
      <pivotArea type="data" outline="0" fieldPosition="0">
        <references count="2">
          <reference field="4294967294" count="1" selected="0">
            <x v="0"/>
          </reference>
          <reference field="5" count="1" selected="0">
            <x v="3"/>
          </reference>
        </references>
      </pivotArea>
    </chartFormat>
    <chartFormat chart="0" format="8">
      <pivotArea type="data" outline="0" fieldPosition="0">
        <references count="2">
          <reference field="4294967294" count="1" selected="0">
            <x v="0"/>
          </reference>
          <reference field="5" count="1" selected="0">
            <x v="14"/>
          </reference>
        </references>
      </pivotArea>
    </chartFormat>
    <chartFormat chart="0" format="9">
      <pivotArea type="data" outline="0" fieldPosition="0">
        <references count="2">
          <reference field="4294967294" count="1" selected="0">
            <x v="0"/>
          </reference>
          <reference field="5" count="1" selected="0">
            <x v="24"/>
          </reference>
        </references>
      </pivotArea>
    </chartFormat>
    <chartFormat chart="0" format="10">
      <pivotArea type="data" outline="0" fieldPosition="0">
        <references count="2">
          <reference field="4294967294" count="1" selected="0">
            <x v="0"/>
          </reference>
          <reference field="5" count="1" selected="0">
            <x v="25"/>
          </reference>
        </references>
      </pivotArea>
    </chartFormat>
    <chartFormat chart="0" format="11">
      <pivotArea type="data" outline="0" fieldPosition="0">
        <references count="2">
          <reference field="4294967294" count="1" selected="0">
            <x v="0"/>
          </reference>
          <reference field="5" count="1" selected="0">
            <x v="17"/>
          </reference>
        </references>
      </pivotArea>
    </chartFormat>
    <chartFormat chart="0" format="12">
      <pivotArea type="data" outline="0" fieldPosition="0">
        <references count="2">
          <reference field="4294967294" count="1" selected="0">
            <x v="0"/>
          </reference>
          <reference field="5" count="1" selected="0">
            <x v="7"/>
          </reference>
        </references>
      </pivotArea>
    </chartFormat>
    <chartFormat chart="0" format="13">
      <pivotArea type="data" outline="0" fieldPosition="0">
        <references count="2">
          <reference field="4294967294" count="1" selected="0">
            <x v="0"/>
          </reference>
          <reference field="5" count="1" selected="0">
            <x v="21"/>
          </reference>
        </references>
      </pivotArea>
    </chartFormat>
    <chartFormat chart="0" format="14">
      <pivotArea type="data" outline="0" fieldPosition="0">
        <references count="2">
          <reference field="4294967294" count="1" selected="0">
            <x v="0"/>
          </reference>
          <reference field="5" count="1" selected="0">
            <x v="22"/>
          </reference>
        </references>
      </pivotArea>
    </chartFormat>
    <chartFormat chart="0" format="15">
      <pivotArea type="data" outline="0" fieldPosition="0">
        <references count="2">
          <reference field="4294967294" count="1" selected="0">
            <x v="0"/>
          </reference>
          <reference field="5" count="1" selected="0">
            <x v="16"/>
          </reference>
        </references>
      </pivotArea>
    </chartFormat>
    <chartFormat chart="0" format="16">
      <pivotArea type="data" outline="0" fieldPosition="0">
        <references count="2">
          <reference field="4294967294" count="1" selected="0">
            <x v="0"/>
          </reference>
          <reference field="5" count="1" selected="0">
            <x v="5"/>
          </reference>
        </references>
      </pivotArea>
    </chartFormat>
    <chartFormat chart="0" format="17">
      <pivotArea type="data" outline="0" fieldPosition="0">
        <references count="2">
          <reference field="4294967294" count="1" selected="0">
            <x v="0"/>
          </reference>
          <reference field="5" count="1" selected="0">
            <x v="10"/>
          </reference>
        </references>
      </pivotArea>
    </chartFormat>
    <chartFormat chart="0" format="18">
      <pivotArea type="data" outline="0" fieldPosition="0">
        <references count="2">
          <reference field="4294967294" count="1" selected="0">
            <x v="0"/>
          </reference>
          <reference field="5" count="1" selected="0">
            <x v="15"/>
          </reference>
        </references>
      </pivotArea>
    </chartFormat>
    <chartFormat chart="0" format="19">
      <pivotArea type="data" outline="0" fieldPosition="0">
        <references count="2">
          <reference field="4294967294" count="1" selected="0">
            <x v="0"/>
          </reference>
          <reference field="5" count="1" selected="0">
            <x v="0"/>
          </reference>
        </references>
      </pivotArea>
    </chartFormat>
    <chartFormat chart="0" format="20">
      <pivotArea type="data" outline="0" fieldPosition="0">
        <references count="2">
          <reference field="4294967294" count="1" selected="0">
            <x v="0"/>
          </reference>
          <reference field="5" count="1" selected="0">
            <x v="6"/>
          </reference>
        </references>
      </pivotArea>
    </chartFormat>
    <chartFormat chart="0" format="21">
      <pivotArea type="data" outline="0" fieldPosition="0">
        <references count="2">
          <reference field="4294967294" count="1" selected="0">
            <x v="0"/>
          </reference>
          <reference field="5" count="1" selected="0">
            <x v="27"/>
          </reference>
        </references>
      </pivotArea>
    </chartFormat>
    <chartFormat chart="0" format="22">
      <pivotArea type="data" outline="0" fieldPosition="0">
        <references count="2">
          <reference field="4294967294" count="1" selected="0">
            <x v="0"/>
          </reference>
          <reference field="5" count="1" selected="0">
            <x v="9"/>
          </reference>
        </references>
      </pivotArea>
    </chartFormat>
    <chartFormat chart="0" format="23">
      <pivotArea type="data" outline="0" fieldPosition="0">
        <references count="2">
          <reference field="4294967294" count="1" selected="0">
            <x v="0"/>
          </reference>
          <reference field="5" count="1" selected="0">
            <x v="20"/>
          </reference>
        </references>
      </pivotArea>
    </chartFormat>
    <chartFormat chart="0" format="24">
      <pivotArea type="data" outline="0" fieldPosition="0">
        <references count="2">
          <reference field="4294967294" count="1" selected="0">
            <x v="0"/>
          </reference>
          <reference field="5" count="1" selected="0">
            <x v="11"/>
          </reference>
        </references>
      </pivotArea>
    </chartFormat>
    <chartFormat chart="0" format="25">
      <pivotArea type="data" outline="0" fieldPosition="0">
        <references count="2">
          <reference field="4294967294" count="1" selected="0">
            <x v="0"/>
          </reference>
          <reference field="5" count="1" selected="0">
            <x v="26"/>
          </reference>
        </references>
      </pivotArea>
    </chartFormat>
    <chartFormat chart="0" format="26">
      <pivotArea type="data" outline="0" fieldPosition="0">
        <references count="2">
          <reference field="4294967294" count="1" selected="0">
            <x v="0"/>
          </reference>
          <reference field="5" count="1" selected="0">
            <x v="13"/>
          </reference>
        </references>
      </pivotArea>
    </chartFormat>
  </chartFormats>
  <pivotTableStyleInfo name="PivotStyleLight16" showRowHeaders="1" showColHeaders="1" showRowStripes="0" showColStripes="0" showLastColumn="1"/>
  <filters count="1">
    <filter fld="2" type="dateBetween" evalOrder="-1" id="43" name="Fecha Operación REAL">
      <autoFilter ref="A1">
        <filterColumn colId="0">
          <customFilters and="1">
            <customFilter operator="greaterThanOrEqual" val="4501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05141-3C2B-4ACA-A4D2-8F541EA46B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V29" firstHeaderRow="1" firstDataRow="5" firstDataCol="1" rowPageCount="1" colPageCount="1"/>
  <pivotFields count="16">
    <pivotField showAll="0">
      <items count="6">
        <item x="3"/>
        <item x="0"/>
        <item x="1"/>
        <item x="2"/>
        <item m="1" x="4"/>
        <item t="default"/>
      </items>
    </pivotField>
    <pivotField showAll="0"/>
    <pivotField numFmtId="14" showAll="0"/>
    <pivotField showAll="0"/>
    <pivotField axis="axisCol"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axis="axisPage" multipleItemSelectionAllowed="1" showAll="0">
      <items count="35">
        <item h="1" x="11"/>
        <item h="1" x="15"/>
        <item h="1" m="1" x="30"/>
        <item h="1" x="18"/>
        <item h="1" m="1" x="33"/>
        <item h="1" m="1" x="31"/>
        <item h="1" x="2"/>
        <item h="1" x="16"/>
        <item h="1" x="24"/>
        <item h="1" x="26"/>
        <item h="1" m="1" x="29"/>
        <item h="1" x="1"/>
        <item h="1" x="27"/>
        <item h="1" x="13"/>
        <item h="1" x="10"/>
        <item h="1" x="25"/>
        <item h="1" x="3"/>
        <item h="1" x="17"/>
        <item h="1" x="6"/>
        <item h="1" x="7"/>
        <item h="1" x="19"/>
        <item h="1" x="4"/>
        <item h="1" x="14"/>
        <item x="8"/>
        <item h="1" x="12"/>
        <item h="1" m="1" x="32"/>
        <item h="1" x="9"/>
        <item h="1" x="5"/>
        <item h="1" x="22"/>
        <item h="1" x="0"/>
        <item h="1" x="23"/>
        <item h="1" x="21"/>
        <item h="1" m="1" x="28"/>
        <item h="1" x="20"/>
        <item t="default"/>
      </items>
    </pivotField>
    <pivotField axis="axisRow" showAll="0">
      <items count="3485">
        <item x="2982"/>
        <item x="2622"/>
        <item x="2270"/>
        <item x="1843"/>
        <item x="1124"/>
        <item x="1172"/>
        <item x="1171"/>
        <item x="3477"/>
        <item x="3472"/>
        <item x="3354"/>
        <item x="3256"/>
        <item x="1853"/>
        <item x="2859"/>
        <item x="3096"/>
        <item x="3415"/>
        <item x="1678"/>
        <item x="1929"/>
        <item x="2704"/>
        <item x="2209"/>
        <item x="2192"/>
        <item x="2187"/>
        <item x="2134"/>
        <item x="2109"/>
        <item x="1886"/>
        <item x="1865"/>
        <item x="1837"/>
        <item x="1746"/>
        <item x="2383"/>
        <item x="2242"/>
        <item x="2127"/>
        <item x="1961"/>
        <item x="2775"/>
        <item x="2755"/>
        <item x="2654"/>
        <item x="2504"/>
        <item x="2386"/>
        <item x="2369"/>
        <item x="2310"/>
        <item x="2057"/>
        <item x="1722"/>
        <item x="1669"/>
        <item x="1508"/>
        <item x="1481"/>
        <item x="1358"/>
        <item x="2713"/>
        <item x="2040"/>
        <item x="2900"/>
        <item x="2824"/>
        <item x="1884"/>
        <item x="3216"/>
        <item x="2603"/>
        <item x="2971"/>
        <item x="2944"/>
        <item x="2020"/>
        <item x="1672"/>
        <item x="1200"/>
        <item x="3320"/>
        <item x="3463"/>
        <item x="3457"/>
        <item x="3454"/>
        <item x="3426"/>
        <item x="3241"/>
        <item x="3227"/>
        <item x="3188"/>
        <item x="3178"/>
        <item x="3169"/>
        <item x="3160"/>
        <item x="3156"/>
        <item x="3142"/>
        <item x="3043"/>
        <item x="3022"/>
        <item x="2932"/>
        <item x="2918"/>
        <item x="2915"/>
        <item x="2896"/>
        <item x="2893"/>
        <item x="2850"/>
        <item x="2747"/>
        <item x="2626"/>
        <item x="2599"/>
        <item x="2562"/>
        <item x="2560"/>
        <item x="2524"/>
        <item x="2517"/>
        <item x="2482"/>
        <item x="2360"/>
        <item x="2341"/>
        <item x="2275"/>
        <item x="2260"/>
        <item x="2248"/>
        <item x="2226"/>
        <item x="2093"/>
        <item x="2019"/>
        <item x="1997"/>
        <item x="1979"/>
        <item x="1950"/>
        <item x="1736"/>
        <item x="1690"/>
        <item x="1673"/>
        <item x="1640"/>
        <item x="1202"/>
        <item x="3469"/>
        <item x="3429"/>
        <item x="3391"/>
        <item x="3390"/>
        <item x="3373"/>
        <item x="3369"/>
        <item x="3362"/>
        <item x="3339"/>
        <item x="3324"/>
        <item x="3305"/>
        <item x="3268"/>
        <item x="3232"/>
        <item x="3214"/>
        <item x="3206"/>
        <item x="3192"/>
        <item x="3172"/>
        <item x="3170"/>
        <item x="3161"/>
        <item x="3146"/>
        <item x="3117"/>
        <item x="3097"/>
        <item x="3089"/>
        <item x="3071"/>
        <item x="3044"/>
        <item x="3027"/>
        <item x="3023"/>
        <item x="3024"/>
        <item x="3010"/>
        <item x="3001"/>
        <item x="2997"/>
        <item x="2972"/>
        <item x="2945"/>
        <item x="2933"/>
        <item x="2916"/>
        <item x="2911"/>
        <item x="2897"/>
        <item x="2879"/>
        <item x="2851"/>
        <item x="2846"/>
        <item x="2822"/>
        <item x="2795"/>
        <item x="2771"/>
        <item x="2752"/>
        <item x="2729"/>
        <item x="2722"/>
        <item x="2650"/>
        <item x="2627"/>
        <item x="2600"/>
        <item x="2543"/>
        <item x="2513"/>
        <item x="2507"/>
        <item x="2483"/>
        <item x="2478"/>
        <item x="2438"/>
        <item x="2417"/>
        <item x="2414"/>
        <item x="2412"/>
        <item x="2401"/>
        <item x="2397"/>
        <item x="2378"/>
        <item x="2344"/>
        <item x="2317"/>
        <item x="2297"/>
        <item x="2284"/>
        <item x="2263"/>
        <item x="2232"/>
        <item x="2210"/>
        <item x="2195"/>
        <item x="2155"/>
        <item x="2150"/>
        <item x="2147"/>
        <item x="2128"/>
        <item x="2125"/>
        <item x="2114"/>
        <item x="2105"/>
        <item x="2102"/>
        <item x="2073"/>
        <item x="2068"/>
        <item x="2052"/>
        <item x="2018"/>
        <item x="1983"/>
        <item x="1976"/>
        <item x="1966"/>
        <item x="1926"/>
        <item x="1913"/>
        <item x="1896"/>
        <item x="1875"/>
        <item x="1859"/>
        <item x="1831"/>
        <item x="1827"/>
        <item x="1815"/>
        <item x="1811"/>
        <item x="1799"/>
        <item x="1795"/>
        <item x="1766"/>
        <item x="1742"/>
        <item x="1735"/>
        <item x="1729"/>
        <item x="1697"/>
        <item x="1637"/>
        <item x="1633"/>
        <item x="1621"/>
        <item x="1586"/>
        <item x="1566"/>
        <item x="1548"/>
        <item x="1540"/>
        <item x="1531"/>
        <item x="1520"/>
        <item x="1511"/>
        <item x="1505"/>
        <item x="1493"/>
        <item x="1477"/>
        <item x="1442"/>
        <item x="1436"/>
        <item x="1412"/>
        <item x="1391"/>
        <item x="1360"/>
        <item x="1356"/>
        <item x="1352"/>
        <item x="1308"/>
        <item x="1288"/>
        <item x="1276"/>
        <item x="1196"/>
        <item x="1194"/>
        <item x="1173"/>
        <item x="1163"/>
        <item x="1141"/>
        <item x="1139"/>
        <item x="1120"/>
        <item x="1113"/>
        <item x="3275"/>
        <item x="3274"/>
        <item x="3209"/>
        <item x="3208"/>
        <item x="3179"/>
        <item x="3088"/>
        <item x="3007"/>
        <item x="2977"/>
        <item x="2948"/>
        <item x="2930"/>
        <item x="2875"/>
        <item x="2753"/>
        <item x="2700"/>
        <item x="2649"/>
        <item x="2628"/>
        <item x="2540"/>
        <item x="2523"/>
        <item x="2514"/>
        <item x="2441"/>
        <item x="2413"/>
        <item x="2374"/>
        <item x="2336"/>
        <item x="2325"/>
        <item x="2318"/>
        <item x="2296"/>
        <item x="2199"/>
        <item x="2184"/>
        <item x="2103"/>
        <item x="2054"/>
        <item x="2049"/>
        <item x="1931"/>
        <item x="1918"/>
        <item x="1898"/>
        <item x="1801"/>
        <item x="1754"/>
        <item x="1734"/>
        <item x="1727"/>
        <item x="1721"/>
        <item x="1694"/>
        <item x="1660"/>
        <item x="1627"/>
        <item x="1561"/>
        <item x="1539"/>
        <item x="1381"/>
        <item x="1332"/>
        <item x="1306"/>
        <item x="1198"/>
        <item x="1222"/>
        <item x="1227"/>
        <item x="2594"/>
        <item x="2974"/>
        <item x="1880"/>
        <item x="2672"/>
        <item x="1170"/>
        <item x="2955"/>
        <item x="2312"/>
        <item x="3037"/>
        <item x="2706"/>
        <item x="2371"/>
        <item x="3236"/>
        <item x="2469"/>
        <item x="2463"/>
        <item x="3288"/>
        <item x="3264"/>
        <item x="3198"/>
        <item x="3078"/>
        <item x="3060"/>
        <item x="2927"/>
        <item x="2873"/>
        <item x="2862"/>
        <item x="2777"/>
        <item x="2742"/>
        <item x="2739"/>
        <item x="2734"/>
        <item x="2621"/>
        <item x="2473"/>
        <item x="2464"/>
        <item x="2440"/>
        <item x="2435"/>
        <item x="2427"/>
        <item x="2012"/>
        <item x="2587"/>
        <item x="2497"/>
        <item x="3237"/>
        <item x="3223"/>
        <item x="3201"/>
        <item x="3047"/>
        <item x="3028"/>
        <item x="2966"/>
        <item x="2962"/>
        <item x="2947"/>
        <item x="2941"/>
        <item x="2926"/>
        <item x="2868"/>
        <item x="2856"/>
        <item x="2830"/>
        <item x="2809"/>
        <item x="2782"/>
        <item x="2767"/>
        <item x="2761"/>
        <item x="2758"/>
        <item x="2743"/>
        <item x="2659"/>
        <item x="2643"/>
        <item x="2640"/>
        <item x="2551"/>
        <item x="2549"/>
        <item x="2534"/>
        <item x="2526"/>
        <item x="2501"/>
        <item x="2430"/>
        <item x="2425"/>
        <item x="2705"/>
        <item x="2907"/>
        <item x="1692"/>
        <item x="3005"/>
        <item x="2714"/>
        <item x="2509"/>
        <item x="2171"/>
        <item x="2954"/>
        <item x="3286"/>
        <item x="2452"/>
        <item x="3082"/>
        <item x="2124"/>
        <item x="2007"/>
        <item x="2009"/>
        <item x="1567"/>
        <item x="1987"/>
        <item x="3285"/>
        <item x="1441"/>
        <item x="2176"/>
        <item x="3204"/>
        <item x="2373"/>
        <item x="1617"/>
        <item x="1333"/>
        <item x="3297"/>
        <item x="1964"/>
        <item x="1238"/>
        <item x="3189"/>
        <item x="1444"/>
        <item x="1645"/>
        <item x="1464"/>
        <item x="2185"/>
        <item x="1874"/>
        <item x="1327"/>
        <item x="2005"/>
        <item x="3327"/>
        <item x="3249"/>
        <item x="3175"/>
        <item x="3173"/>
        <item x="2768"/>
        <item x="2759"/>
        <item x="2744"/>
        <item x="2696"/>
        <item x="2660"/>
        <item x="2529"/>
        <item x="2434"/>
        <item x="1986"/>
        <item x="1962"/>
        <item x="2142"/>
        <item x="2006"/>
        <item x="2749"/>
        <item x="2359"/>
        <item x="2637"/>
        <item x="1577"/>
        <item x="2081"/>
        <item x="2037"/>
        <item x="1992"/>
        <item x="1954"/>
        <item x="3260"/>
        <item x="2388"/>
        <item x="2384"/>
        <item x="1732"/>
        <item x="2172"/>
        <item x="3008"/>
        <item x="1712"/>
        <item x="2844"/>
        <item x="2702"/>
        <item x="2605"/>
        <item x="1462"/>
        <item x="1900"/>
        <item x="1270"/>
        <item x="1452"/>
        <item x="1573"/>
        <item x="2169"/>
        <item x="1889"/>
        <item x="1568"/>
        <item x="2593"/>
        <item x="2013"/>
        <item x="3296"/>
        <item x="2819"/>
        <item x="1584"/>
        <item x="1576"/>
        <item x="1968"/>
        <item x="2390"/>
        <item x="3405"/>
        <item x="1699"/>
        <item x="1392"/>
        <item x="1166"/>
        <item x="1643"/>
        <item x="1989"/>
        <item x="2949"/>
        <item x="3017"/>
        <item x="2300"/>
        <item x="1228"/>
        <item x="2246"/>
        <item x="2717"/>
        <item x="3414"/>
        <item x="2769"/>
        <item x="1977"/>
        <item x="1914"/>
        <item x="3277"/>
        <item x="2721"/>
        <item x="2712"/>
        <item x="3006"/>
        <item x="1435"/>
        <item x="3388"/>
        <item x="1905"/>
        <item x="1619"/>
        <item x="1583"/>
        <item x="1957"/>
        <item x="3031"/>
        <item x="2377"/>
        <item x="1353"/>
        <item x="1334"/>
        <item x="1278"/>
        <item x="2355"/>
        <item x="1706"/>
        <item x="2353"/>
        <item x="3417"/>
        <item x="2241"/>
        <item x="3344"/>
        <item x="2871"/>
        <item x="1616"/>
        <item x="2539"/>
        <item x="1956"/>
        <item x="3032"/>
        <item x="1533"/>
        <item x="2163"/>
        <item x="3387"/>
        <item x="2645"/>
        <item x="2968"/>
        <item x="2122"/>
        <item x="2136"/>
        <item x="2316"/>
        <item x="2311"/>
        <item x="2292"/>
        <item x="2061"/>
        <item x="2059"/>
        <item x="1820"/>
        <item x="1342"/>
        <item x="1241"/>
        <item x="3040"/>
        <item x="2011"/>
        <item x="2920"/>
        <item x="1422"/>
        <item x="2931"/>
        <item x="2698"/>
        <item x="2208"/>
        <item x="2375"/>
        <item x="2016"/>
        <item x="3101"/>
        <item x="2613"/>
        <item x="2617"/>
        <item x="2182"/>
        <item x="2380"/>
        <item x="2004"/>
        <item x="2034"/>
        <item x="1603"/>
        <item x="1203"/>
        <item x="1658"/>
        <item x="1534"/>
        <item x="2677"/>
        <item x="1559"/>
        <item x="3050"/>
        <item x="1760"/>
        <item x="2202"/>
        <item x="2067"/>
        <item x="1872"/>
        <item x="1592"/>
        <item x="1331"/>
        <item x="3383"/>
        <item x="3322"/>
        <item x="2718"/>
        <item x="3287"/>
        <item x="1710"/>
        <item x="2162"/>
        <item x="2367"/>
        <item x="2183"/>
        <item x="2639"/>
        <item x="2538"/>
        <item x="2964"/>
        <item x="2470"/>
        <item x="1691"/>
        <item x="1263"/>
        <item x="1488"/>
        <item x="3427"/>
        <item x="2294"/>
        <item x="1972"/>
        <item x="2131"/>
        <item x="2745"/>
        <item x="3102"/>
        <item x="2682"/>
        <item x="1824"/>
        <item x="2274"/>
        <item x="3397"/>
        <item x="1861"/>
        <item x="3413"/>
        <item x="2288"/>
        <item x="3055"/>
        <item x="1437"/>
        <item x="3282"/>
        <item x="3054"/>
        <item x="3051"/>
        <item x="3035"/>
        <item x="2922"/>
        <item x="2516"/>
        <item x="2466"/>
        <item x="2361"/>
        <item x="2252"/>
        <item x="2078"/>
        <item x="2065"/>
        <item x="1869"/>
        <item x="2762"/>
        <item x="2143"/>
        <item x="1981"/>
        <item x="1975"/>
        <item x="1982"/>
        <item x="1122"/>
        <item x="2170"/>
        <item x="1611"/>
        <item x="3081"/>
        <item x="1715"/>
        <item x="1848"/>
        <item x="1847"/>
        <item x="2967"/>
        <item x="2624"/>
        <item x="1571"/>
        <item x="2153"/>
        <item x="3370"/>
        <item x="2100"/>
        <item x="1785"/>
        <item x="1461"/>
        <item x="2764"/>
        <item x="2058"/>
        <item x="1794"/>
        <item x="1280"/>
        <item x="1167"/>
        <item x="1207"/>
        <item x="2564"/>
        <item x="1434"/>
        <item x="1885"/>
        <item x="2670"/>
        <item x="1380"/>
        <item x="3337"/>
        <item x="2024"/>
        <item x="1613"/>
        <item x="1386"/>
        <item x="2231"/>
        <item x="2229"/>
        <item x="2568"/>
        <item x="2746"/>
        <item x="2381"/>
        <item x="1731"/>
        <item x="1897"/>
        <item x="1516"/>
        <item x="3231"/>
        <item x="3283"/>
        <item x="3281"/>
        <item x="3263"/>
        <item x="3257"/>
        <item x="3252"/>
        <item x="3226"/>
        <item x="3092"/>
        <item x="2891"/>
        <item x="2884"/>
        <item x="2861"/>
        <item x="2776"/>
        <item x="2740"/>
        <item x="2736"/>
        <item x="2426"/>
        <item x="2395"/>
        <item x="1524"/>
        <item x="2264"/>
        <item x="3326"/>
        <item x="3310"/>
        <item x="3308"/>
        <item x="2863"/>
        <item x="2864"/>
        <item x="3289"/>
        <item x="3041"/>
        <item x="3151"/>
        <item x="3143"/>
        <item x="3235"/>
        <item x="2928"/>
        <item x="3065"/>
        <item x="1205"/>
        <item x="1337"/>
        <item x="2563"/>
        <item x="1195"/>
        <item x="3239"/>
        <item x="2820"/>
        <item x="1168"/>
        <item x="2959"/>
        <item x="3243"/>
        <item x="2631"/>
        <item x="1429"/>
        <item x="1231"/>
        <item x="3295"/>
        <item x="2160"/>
        <item x="1410"/>
        <item x="2393"/>
        <item x="3424"/>
        <item x="3420"/>
        <item x="3393"/>
        <item x="3182"/>
        <item x="3145"/>
        <item x="3127"/>
        <item x="2965"/>
        <item x="2596"/>
        <item x="2244"/>
        <item x="1980"/>
        <item x="1935"/>
        <item x="1916"/>
        <item x="1737"/>
        <item x="1622"/>
        <item x="1307"/>
        <item x="1304"/>
        <item x="3401"/>
        <item x="3210"/>
        <item x="2479"/>
        <item x="1758"/>
        <item x="1305"/>
        <item x="1267"/>
        <item x="3313"/>
        <item x="2194"/>
        <item x="2321"/>
        <item x="2250"/>
        <item x="2766"/>
        <item x="2715"/>
        <item x="2836"/>
        <item x="1428"/>
        <item x="1375"/>
        <item x="1234"/>
        <item x="2033"/>
        <item x="3357"/>
        <item x="1419"/>
        <item x="2480"/>
        <item x="2017"/>
        <item x="1536"/>
        <item x="1445"/>
        <item x="3422"/>
        <item x="3352"/>
        <item x="3240"/>
        <item x="3136"/>
        <item x="2978"/>
        <item x="2804"/>
        <item x="2791"/>
        <item x="2681"/>
        <item x="2508"/>
        <item x="2352"/>
        <item x="2121"/>
        <item x="1778"/>
        <item x="1674"/>
        <item x="1657"/>
        <item x="1475"/>
        <item x="3423"/>
        <item x="3137"/>
        <item x="2506"/>
        <item x="2476"/>
        <item x="1965"/>
        <item x="1762"/>
        <item x="1474"/>
        <item x="1298"/>
        <item x="2793"/>
        <item x="2679"/>
        <item x="2633"/>
        <item x="2351"/>
        <item x="1115"/>
        <item x="3382"/>
        <item x="2154"/>
        <item x="3094"/>
        <item x="2156"/>
        <item x="3099"/>
        <item x="2969"/>
        <item x="2821"/>
        <item x="2625"/>
        <item x="2071"/>
        <item x="2023"/>
        <item x="2027"/>
        <item x="1530"/>
        <item x="1526"/>
        <item x="1204"/>
        <item x="1856"/>
        <item x="2537"/>
        <item x="2158"/>
        <item x="1707"/>
        <item x="1605"/>
        <item x="2487"/>
        <item x="2410"/>
        <item x="2474"/>
        <item x="2899"/>
        <item x="3462"/>
        <item x="3460"/>
        <item x="3359"/>
        <item x="2329"/>
        <item x="2212"/>
        <item x="3366"/>
        <item x="2848"/>
        <item x="3212"/>
        <item x="3144"/>
        <item x="3108"/>
        <item x="2917"/>
        <item x="2823"/>
        <item x="2399"/>
        <item x="1373"/>
        <item x="1215"/>
        <item x="2070"/>
        <item x="2561"/>
        <item x="1264"/>
        <item x="3368"/>
        <item x="2881"/>
        <item x="1275"/>
        <item x="1290"/>
        <item x="1614"/>
        <item x="3278"/>
        <item x="2629"/>
        <item x="3403"/>
        <item x="2454"/>
        <item x="1480"/>
        <item x="1300"/>
        <item x="2583"/>
        <item x="2674"/>
        <item x="2580"/>
        <item x="1632"/>
        <item x="1630"/>
        <item x="1546"/>
        <item x="2179"/>
        <item x="1556"/>
        <item x="2167"/>
        <item x="3353"/>
        <item x="2261"/>
        <item x="2710"/>
        <item x="1775"/>
        <item x="3316"/>
        <item x="3270"/>
        <item x="1433"/>
        <item x="1664"/>
        <item x="3107"/>
        <item x="1790"/>
        <item x="1569"/>
        <item x="1650"/>
        <item x="1641"/>
        <item x="1519"/>
        <item x="1535"/>
        <item x="1808"/>
        <item x="1709"/>
        <item x="2940"/>
        <item x="2832"/>
        <item x="2783"/>
        <item x="2396"/>
        <item x="1606"/>
        <item x="1951"/>
        <item x="1930"/>
        <item x="2084"/>
        <item x="1822"/>
        <item x="2950"/>
        <item x="2510"/>
        <item x="1338"/>
        <item x="2839"/>
        <item x="3338"/>
        <item x="3135"/>
        <item x="2792"/>
        <item x="1924"/>
        <item x="1254"/>
        <item x="2906"/>
        <item x="3015"/>
        <item x="2905"/>
        <item x="2886"/>
        <item x="2826"/>
        <item x="2725"/>
        <item x="2607"/>
        <item x="2405"/>
        <item x="2279"/>
        <item x="2146"/>
        <item x="2082"/>
        <item x="1854"/>
        <item x="1842"/>
        <item x="2145"/>
        <item x="1774"/>
        <item x="1753"/>
        <item x="1747"/>
        <item x="1705"/>
        <item x="1685"/>
        <item x="1668"/>
        <item x="1683"/>
        <item x="1952"/>
        <item x="2322"/>
        <item x="2228"/>
        <item x="1447"/>
        <item x="1403"/>
        <item x="1397"/>
        <item x="1348"/>
        <item x="1388"/>
        <item x="1090"/>
        <item x="2724"/>
        <item x="2614"/>
        <item x="2608"/>
        <item x="2591"/>
        <item x="2552"/>
        <item x="2521"/>
        <item x="3195"/>
        <item x="2800"/>
        <item x="2630"/>
        <item x="1759"/>
        <item x="2025"/>
        <item x="2748"/>
        <item x="1807"/>
        <item x="3467"/>
        <item x="3400"/>
        <item x="2554"/>
        <item x="2493"/>
        <item x="2488"/>
        <item x="2444"/>
        <item x="2287"/>
        <item x="2276"/>
        <item x="2249"/>
        <item x="2219"/>
        <item x="2190"/>
        <item x="2152"/>
        <item x="2141"/>
        <item x="1993"/>
        <item x="1985"/>
        <item x="1917"/>
        <item x="1907"/>
        <item x="1892"/>
        <item x="1876"/>
        <item x="1871"/>
        <item x="1866"/>
        <item x="1819"/>
        <item x="1804"/>
        <item x="1777"/>
        <item x="1773"/>
        <item x="1769"/>
        <item x="1703"/>
        <item x="1680"/>
        <item x="1479"/>
        <item x="2555"/>
        <item x="2140"/>
        <item x="3196"/>
        <item x="2801"/>
        <item x="2638"/>
        <item x="2545"/>
        <item x="2372"/>
        <item x="2144"/>
        <item x="2083"/>
        <item x="1909"/>
        <item x="1840"/>
        <item x="1744"/>
        <item x="1739"/>
        <item x="1512"/>
        <item x="1199"/>
        <item x="1217"/>
        <item x="3279"/>
        <item x="3267"/>
        <item x="1152"/>
        <item x="2558"/>
        <item x="3057"/>
        <item x="3046"/>
        <item x="2779"/>
        <item x="3343"/>
        <item x="3140"/>
        <item x="3456"/>
        <item x="3254"/>
        <item x="2348"/>
        <item x="2234"/>
        <item x="3018"/>
        <item x="1538"/>
        <item x="1396"/>
        <item x="1384"/>
        <item x="1326"/>
        <item x="1259"/>
        <item x="2703"/>
        <item x="1936"/>
        <item x="2892"/>
        <item x="2835"/>
        <item x="2785"/>
        <item x="3186"/>
        <item x="1810"/>
        <item x="2137"/>
        <item x="1543"/>
        <item x="2623"/>
        <item x="2218"/>
        <item x="2206"/>
        <item x="1564"/>
        <item x="1711"/>
        <item x="2291"/>
        <item x="2423"/>
        <item x="2324"/>
        <item x="1537"/>
        <item x="2999"/>
        <item x="2956"/>
        <item x="3416"/>
        <item x="3276"/>
        <item x="2919"/>
        <item x="2838"/>
        <item x="2598"/>
        <item x="2582"/>
        <item x="2553"/>
        <item x="2542"/>
        <item x="2492"/>
        <item x="2306"/>
        <item x="2113"/>
        <item x="2089"/>
        <item x="2055"/>
        <item x="1963"/>
        <item x="1949"/>
        <item x="1891"/>
        <item x="1741"/>
        <item x="1701"/>
        <item x="1663"/>
        <item x="1599"/>
        <item x="1591"/>
        <item x="1572"/>
        <item x="1491"/>
        <item x="1487"/>
        <item x="1395"/>
        <item x="1364"/>
        <item x="3166"/>
        <item x="3105"/>
        <item x="3042"/>
        <item x="2876"/>
        <item x="2841"/>
        <item x="2757"/>
        <item x="2647"/>
        <item x="2500"/>
        <item x="2400"/>
        <item x="1919"/>
        <item x="1893"/>
        <item x="1805"/>
        <item x="1764"/>
        <item x="1755"/>
        <item x="1631"/>
        <item x="1600"/>
        <item x="1427"/>
        <item x="1414"/>
        <item x="1201"/>
        <item x="1235"/>
        <item x="2708"/>
        <item x="2716"/>
        <item x="3141"/>
        <item x="3461"/>
        <item x="3458"/>
        <item x="3455"/>
        <item x="3451"/>
        <item x="3418"/>
        <item x="3360"/>
        <item x="3358"/>
        <item x="3292"/>
        <item x="3284"/>
        <item x="3258"/>
        <item x="3247"/>
        <item x="3061"/>
        <item x="2975"/>
        <item x="2921"/>
        <item x="2869"/>
        <item x="2852"/>
        <item x="2737"/>
        <item x="2655"/>
        <item x="2653"/>
        <item x="2601"/>
        <item x="2550"/>
        <item x="2518"/>
        <item x="2511"/>
        <item x="2273"/>
        <item x="2198"/>
        <item x="2045"/>
        <item x="2022"/>
        <item x="2000"/>
        <item x="1984"/>
        <item x="1970"/>
        <item x="1922"/>
        <item x="1814"/>
        <item x="1492"/>
        <item x="1476"/>
        <item x="1357"/>
        <item x="1303"/>
        <item x="3430"/>
        <item x="3402"/>
        <item x="3392"/>
        <item x="3376"/>
        <item x="3363"/>
        <item x="3348"/>
        <item x="3323"/>
        <item x="3301"/>
        <item x="3266"/>
        <item x="3234"/>
        <item x="3215"/>
        <item x="3211"/>
        <item x="3202"/>
        <item x="3180"/>
        <item x="3174"/>
        <item x="3147"/>
        <item x="3121"/>
        <item x="3093"/>
        <item x="3049"/>
        <item x="3036"/>
        <item x="3033"/>
        <item x="3029"/>
        <item x="3026"/>
        <item x="3014"/>
        <item x="3003"/>
        <item x="2998"/>
        <item x="2989"/>
        <item x="2984"/>
        <item x="2976"/>
        <item x="2953"/>
        <item x="2939"/>
        <item x="2934"/>
        <item x="2912"/>
        <item x="2901"/>
        <item x="2885"/>
        <item x="2880"/>
        <item x="2831"/>
        <item x="2817"/>
        <item x="2796"/>
        <item x="2754"/>
        <item x="2731"/>
        <item x="2723"/>
        <item x="2652"/>
        <item x="2634"/>
        <item x="2602"/>
        <item x="2567"/>
        <item x="2515"/>
        <item x="2491"/>
        <item x="2484"/>
        <item x="2458"/>
        <item x="2449"/>
        <item x="2433"/>
        <item x="2421"/>
        <item x="2403"/>
        <item x="2398"/>
        <item x="2385"/>
        <item x="2379"/>
        <item x="2358"/>
        <item x="2357"/>
        <item x="2320"/>
        <item x="2299"/>
        <item x="2271"/>
        <item x="2233"/>
        <item x="2211"/>
        <item x="2159"/>
        <item x="2149"/>
        <item x="2129"/>
        <item x="2119"/>
        <item x="2112"/>
        <item x="2074"/>
        <item x="2056"/>
        <item x="2053"/>
        <item x="2050"/>
        <item x="2021"/>
        <item x="1978"/>
        <item x="1960"/>
        <item x="1947"/>
        <item x="1928"/>
        <item x="1923"/>
        <item x="1908"/>
        <item x="1883"/>
        <item x="1860"/>
        <item x="1832"/>
        <item x="1812"/>
        <item x="1806"/>
        <item x="1800"/>
        <item x="1796"/>
        <item x="1770"/>
        <item x="1761"/>
        <item x="1749"/>
        <item x="1743"/>
        <item x="1730"/>
        <item x="1700"/>
        <item x="1662"/>
        <item x="1639"/>
        <item x="1634"/>
        <item x="1629"/>
        <item x="1598"/>
        <item x="1597"/>
        <item x="1589"/>
        <item x="1581"/>
        <item x="1570"/>
        <item x="1563"/>
        <item x="1541"/>
        <item x="1518"/>
        <item x="1503"/>
        <item x="1463"/>
        <item x="1457"/>
        <item x="1439"/>
        <item x="1418"/>
        <item x="1411"/>
        <item x="1401"/>
        <item x="1390"/>
        <item x="1385"/>
        <item x="1367"/>
        <item x="1361"/>
        <item x="1354"/>
        <item x="1341"/>
        <item x="1339"/>
        <item x="1328"/>
        <item x="1309"/>
        <item x="1294"/>
        <item x="1287"/>
        <item x="1277"/>
        <item x="1271"/>
        <item x="1265"/>
        <item x="1197"/>
        <item x="1191"/>
        <item x="1165"/>
        <item x="1149"/>
        <item x="1142"/>
        <item x="1125"/>
        <item x="1116"/>
        <item x="1093"/>
        <item x="3317"/>
        <item x="3154"/>
        <item x="3095"/>
        <item x="2981"/>
        <item x="2756"/>
        <item x="2680"/>
        <item x="2648"/>
        <item x="2544"/>
        <item x="2519"/>
        <item x="2305"/>
        <item x="2301"/>
        <item x="2189"/>
        <item x="2051"/>
        <item x="1915"/>
        <item x="1823"/>
        <item x="1279"/>
        <item x="1229"/>
        <item x="3384"/>
        <item x="3009"/>
        <item x="2694"/>
        <item x="1793"/>
        <item x="2207"/>
        <item x="3207"/>
        <item x="2961"/>
        <item x="2293"/>
        <item x="3116"/>
        <item x="2099"/>
        <item x="1654"/>
        <item x="2789"/>
        <item x="2424"/>
        <item x="2420"/>
        <item x="3002"/>
        <item x="1544"/>
        <item x="2858"/>
        <item x="1610"/>
        <item x="2166"/>
        <item x="2963"/>
        <item x="2727"/>
        <item x="2870"/>
        <item x="1661"/>
        <item x="2951"/>
        <item x="2678"/>
        <item x="2168"/>
        <item x="1763"/>
        <item x="1990"/>
        <item x="2750"/>
        <item x="3090"/>
        <item x="2178"/>
        <item x="3238"/>
        <item x="3225"/>
        <item x="3197"/>
        <item x="3052"/>
        <item x="3053"/>
        <item x="1102"/>
        <item x="2165"/>
        <item x="2887"/>
        <item x="3167"/>
        <item x="2030"/>
        <item x="3139"/>
        <item x="2946"/>
        <item x="1562"/>
        <item x="2346"/>
        <item x="1867"/>
        <item x="2265"/>
        <item x="2213"/>
        <item x="2204"/>
        <item x="1894"/>
        <item x="1878"/>
        <item x="1515"/>
        <item x="3293"/>
        <item x="3019"/>
        <item x="3021"/>
        <item x="2726"/>
        <item x="2872"/>
        <item x="2243"/>
        <item x="1647"/>
        <item x="1604"/>
        <item x="2286"/>
        <item x="2075"/>
        <item x="1852"/>
        <item x="1841"/>
        <item x="2392"/>
        <item x="2290"/>
        <item x="1421"/>
        <item x="2609"/>
        <item x="2808"/>
        <item x="2695"/>
        <item x="2683"/>
        <item x="2665"/>
        <item x="2658"/>
        <item x="2642"/>
        <item x="2952"/>
        <item x="1268"/>
        <item x="2570"/>
        <item x="2108"/>
        <item x="2069"/>
        <item x="1971"/>
        <item x="1934"/>
        <item x="1818"/>
        <item x="1803"/>
        <item x="1509"/>
        <item x="1466"/>
        <item x="1404"/>
        <item x="3329"/>
        <item x="3304"/>
        <item x="3213"/>
        <item x="3098"/>
        <item x="2829"/>
        <item x="2612"/>
        <item x="2604"/>
        <item x="2437"/>
        <item x="2313"/>
        <item x="2298"/>
        <item x="2072"/>
        <item x="1912"/>
        <item x="1895"/>
        <item x="1751"/>
        <item x="1688"/>
        <item x="1594"/>
        <item x="1504"/>
        <item x="1500"/>
        <item x="1355"/>
        <item x="1119"/>
        <item x="3330"/>
        <item x="3058"/>
        <item x="3045"/>
        <item x="2983"/>
        <item x="2728"/>
        <item x="2520"/>
        <item x="1910"/>
        <item x="3080"/>
        <item x="1311"/>
        <item x="2646"/>
        <item x="1659"/>
        <item x="3365"/>
        <item x="3123"/>
        <item x="3066"/>
        <item x="2957"/>
        <item x="3190"/>
        <item x="2751"/>
        <item x="1686"/>
        <item x="3183"/>
        <item x="3106"/>
        <item x="1995"/>
        <item x="1771"/>
        <item x="3290"/>
        <item x="3311"/>
        <item x="2929"/>
        <item x="1565"/>
        <item x="1379"/>
        <item x="1340"/>
        <item x="1330"/>
        <item x="1317"/>
        <item x="1297"/>
        <item x="1291"/>
        <item x="1284"/>
        <item x="1257"/>
        <item x="1111"/>
        <item x="1105"/>
        <item x="1096"/>
        <item x="1086"/>
        <item x="1252"/>
        <item x="1245"/>
        <item x="1242"/>
        <item x="1237"/>
        <item x="1224"/>
        <item x="1216"/>
        <item x="1211"/>
        <item x="1208"/>
        <item x="2641"/>
        <item x="2079"/>
        <item x="2461"/>
        <item x="2409"/>
        <item x="2044"/>
        <item x="1974"/>
        <item x="1528"/>
        <item x="1467"/>
        <item x="2197"/>
        <item x="2177"/>
        <item x="1846"/>
        <item x="1322"/>
        <item x="3177"/>
        <item x="3361"/>
        <item x="3233"/>
        <item x="2610"/>
        <item x="2041"/>
        <item x="1554"/>
        <item x="1527"/>
        <item x="1161"/>
        <item x="2814"/>
        <item x="2664"/>
        <item x="1887"/>
        <item x="1830"/>
        <item x="1825"/>
        <item x="2477"/>
        <item x="3385"/>
        <item x="1882"/>
        <item x="1644"/>
        <item x="3128"/>
        <item x="2878"/>
        <item x="2205"/>
        <item x="1578"/>
        <item x="1440"/>
        <item x="1347"/>
        <item x="1315"/>
        <item x="1301"/>
        <item x="1266"/>
        <item x="3125"/>
        <item x="2847"/>
        <item x="2486"/>
        <item x="2453"/>
        <item x="2223"/>
        <item x="2076"/>
        <item x="1988"/>
        <item x="3364"/>
        <item x="3004"/>
        <item x="2865"/>
        <item x="1969"/>
        <item x="3314"/>
        <item x="3303"/>
        <item x="3159"/>
        <item x="2985"/>
        <item x="2980"/>
        <item x="2935"/>
        <item x="2798"/>
        <item x="2790"/>
        <item x="2780"/>
        <item x="2763"/>
        <item x="2541"/>
        <item x="2428"/>
        <item x="2422"/>
        <item x="2406"/>
        <item x="2391"/>
        <item x="2285"/>
        <item x="2281"/>
        <item x="2085"/>
        <item x="2063"/>
        <item x="1911"/>
        <item x="1903"/>
        <item x="1833"/>
        <item x="1756"/>
        <item x="1402"/>
        <item x="2366"/>
        <item x="2365"/>
        <item x="1547"/>
        <item x="1335"/>
        <item x="3300"/>
        <item x="2267"/>
        <item x="2196"/>
        <item x="1996"/>
        <item x="1973"/>
        <item x="1953"/>
        <item x="1101"/>
        <item x="2080"/>
        <item x="1906"/>
        <item x="1652"/>
        <item x="1626"/>
        <item x="1593"/>
        <item x="1454"/>
        <item x="1416"/>
        <item x="1378"/>
        <item x="1316"/>
        <item x="1103"/>
        <item x="1223"/>
        <item x="2994"/>
        <item x="3076"/>
        <item x="2845"/>
        <item x="3399"/>
        <item x="3269"/>
        <item x="3374"/>
        <item x="3181"/>
        <item x="1862"/>
        <item x="1772"/>
        <item x="3351"/>
        <item x="2503"/>
        <item x="2151"/>
        <item x="1845"/>
        <item x="1817"/>
        <item x="1677"/>
        <item x="1625"/>
        <item x="1448"/>
        <item x="1393"/>
        <item x="1362"/>
        <item x="3312"/>
        <item x="2531"/>
        <item x="2468"/>
        <item x="2416"/>
        <item x="3109"/>
        <item x="2720"/>
        <item x="3013"/>
        <item x="1901"/>
        <item x="2227"/>
        <item x="3298"/>
        <item x="3126"/>
        <item x="3315"/>
        <item x="3372"/>
        <item x="1555"/>
        <item x="2597"/>
        <item x="3273"/>
        <item x="2671"/>
        <item x="2098"/>
        <item x="2266"/>
        <item x="2818"/>
        <item x="1851"/>
        <item x="1789"/>
        <item x="1557"/>
        <item x="1525"/>
        <item x="1521"/>
        <item x="1497"/>
        <item x="1468"/>
        <item x="1459"/>
        <item x="1426"/>
        <item x="1417"/>
        <item x="1409"/>
        <item x="1408"/>
        <item x="3340"/>
        <item x="2943"/>
        <item x="2354"/>
        <item x="1552"/>
        <item x="1549"/>
        <item x="1374"/>
        <item x="1369"/>
        <item x="1733"/>
        <item x="1320"/>
        <item x="2676"/>
        <item x="2247"/>
        <item x="1991"/>
        <item x="2815"/>
        <item x="1607"/>
        <item x="1666"/>
        <item x="2635"/>
        <item x="1262"/>
        <item x="1655"/>
        <item x="2958"/>
        <item x="2314"/>
        <item x="2569"/>
        <item x="1695"/>
        <item x="1446"/>
        <item x="1313"/>
        <item x="1312"/>
        <item x="1299"/>
        <item x="1293"/>
        <item x="1285"/>
        <item x="1282"/>
        <item x="1258"/>
        <item x="1193"/>
        <item x="1190"/>
        <item x="1186"/>
        <item x="1162"/>
        <item x="1160"/>
        <item x="1157"/>
        <item x="1155"/>
        <item x="1153"/>
        <item x="1135"/>
        <item x="1098"/>
        <item x="1292"/>
        <item x="1106"/>
        <item x="1099"/>
        <item x="1087"/>
        <item x="1253"/>
        <item x="1243"/>
        <item x="1236"/>
        <item x="1225"/>
        <item x="1220"/>
        <item x="1212"/>
        <item x="1246"/>
        <item x="1218"/>
        <item x="1206"/>
        <item x="1368"/>
        <item x="2857"/>
        <item x="2854"/>
        <item x="2802"/>
        <item x="2874"/>
        <item x="1834"/>
        <item x="1601"/>
        <item x="1517"/>
        <item x="1210"/>
        <item x="1324"/>
        <item x="1787"/>
        <item x="2711"/>
        <item x="1618"/>
        <item x="1693"/>
        <item x="2675"/>
        <item x="3067"/>
        <item x="2029"/>
        <item x="1370"/>
        <item x="2402"/>
        <item x="2315"/>
        <item x="1920"/>
        <item x="3272"/>
        <item x="2970"/>
        <item x="2595"/>
        <item x="2376"/>
        <item x="2269"/>
        <item x="1850"/>
        <item x="1580"/>
        <item x="3100"/>
        <item x="1788"/>
        <item x="2475"/>
        <item x="2126"/>
        <item x="1646"/>
        <item x="2632"/>
        <item x="2326"/>
        <item x="1802"/>
        <item x="1382"/>
        <item x="1336"/>
        <item x="1323"/>
        <item x="1261"/>
        <item x="1286"/>
        <item x="1221"/>
        <item x="1870"/>
        <item x="1623"/>
        <item x="2038"/>
        <item x="2120"/>
        <item x="1676"/>
        <item x="1458"/>
        <item x="1455"/>
        <item x="1319"/>
        <item x="1349"/>
        <item x="1209"/>
        <item x="1873"/>
        <item x="2387"/>
        <item x="3299"/>
        <item x="2490"/>
        <item x="1596"/>
        <item x="1230"/>
        <item x="3230"/>
        <item x="3222"/>
        <item x="3200"/>
        <item x="2547"/>
        <item x="2439"/>
        <item x="2302"/>
        <item x="3162"/>
        <item x="2651"/>
        <item x="2733"/>
        <item x="3063"/>
        <item x="3150"/>
        <item x="1670"/>
        <item x="2699"/>
        <item x="2535"/>
        <item x="2123"/>
        <item x="2046"/>
        <item x="1797"/>
        <item x="1689"/>
        <item x="2028"/>
        <item x="1821"/>
        <item x="3242"/>
        <item x="1738"/>
        <item x="1302"/>
        <item x="2592"/>
        <item x="1921"/>
        <item x="1879"/>
        <item x="1542"/>
        <item x="2924"/>
        <item x="3038"/>
        <item x="1325"/>
        <item x="2890"/>
        <item x="2161"/>
        <item x="3407"/>
        <item x="2272"/>
        <item x="1609"/>
        <item x="1110"/>
        <item x="1642"/>
        <item x="3062"/>
        <item x="2035"/>
        <item x="3184"/>
        <item x="2010"/>
        <item x="2673"/>
        <item x="3253"/>
        <item x="3193"/>
        <item x="2797"/>
        <item x="2636"/>
        <item x="3345"/>
        <item x="3087"/>
        <item x="1899"/>
        <item x="1233"/>
        <item x="2843"/>
        <item x="1473"/>
        <item x="1449"/>
        <item x="3465"/>
        <item x="3319"/>
        <item x="2883"/>
        <item x="2866"/>
        <item x="2047"/>
        <item x="1366"/>
        <item x="1359"/>
        <item x="2895"/>
        <item x="1507"/>
        <item x="2701"/>
        <item x="1748"/>
        <item x="1684"/>
        <item x="1187"/>
        <item x="1219"/>
        <item x="3034"/>
        <item x="2938"/>
        <item x="2923"/>
        <item x="2888"/>
        <item x="2855"/>
        <item x="2827"/>
        <item x="2781"/>
        <item x="1998"/>
        <item x="1849"/>
        <item x="1702"/>
        <item x="1314"/>
        <item x="2066"/>
        <item x="2042"/>
        <item x="2512"/>
        <item x="2505"/>
        <item x="2993"/>
        <item x="2666"/>
        <item x="2707"/>
        <item x="2489"/>
        <item x="3265"/>
        <item x="3262"/>
        <item x="2735"/>
        <item x="2415"/>
        <item x="3404"/>
        <item x="2840"/>
        <item x="3187"/>
        <item x="2877"/>
        <item x="1925"/>
        <item x="1091"/>
        <item x="3425"/>
        <item x="2008"/>
        <item x="2088"/>
        <item x="1443"/>
        <item x="1343"/>
        <item x="1344"/>
        <item x="1826"/>
        <item x="2842"/>
        <item x="2581"/>
        <item x="2106"/>
        <item x="1451"/>
        <item x="1175"/>
        <item x="1529"/>
        <item x="3064"/>
        <item x="1415"/>
        <item x="1558"/>
        <item x="1432"/>
        <item x="2191"/>
        <item x="3294"/>
        <item x="2026"/>
        <item x="2559"/>
        <item x="2404"/>
        <item x="1453"/>
        <item x="1472"/>
        <item x="1757"/>
        <item x="2719"/>
        <item x="3386"/>
        <item x="3122"/>
        <item x="3072"/>
        <item x="1532"/>
        <item x="3165"/>
        <item x="3069"/>
        <item x="1383"/>
        <item x="1844"/>
        <item x="1829"/>
        <item x="1551"/>
        <item x="3367"/>
        <item x="1387"/>
        <item x="1144"/>
        <item x="1164"/>
        <item x="1185"/>
        <item x="1131"/>
        <item x="3341"/>
        <item x="3452"/>
        <item x="2667"/>
        <item x="3248"/>
        <item x="2039"/>
        <item x="3302"/>
        <item x="1726"/>
        <item x="1112"/>
        <item x="1881"/>
        <item x="1857"/>
        <item x="1994"/>
        <item x="1183"/>
        <item x="1939"/>
        <item x="1510"/>
        <item x="1156"/>
        <item x="1213"/>
        <item x="1460"/>
        <item x="1728"/>
        <item x="1281"/>
        <item x="3377"/>
        <item x="1482"/>
        <item x="1704"/>
        <item x="1214"/>
        <item x="2668"/>
        <item x="1585"/>
        <item x="3342"/>
        <item x="2669"/>
        <item x="1400"/>
        <item x="2853"/>
        <item x="3449"/>
        <item x="3163"/>
        <item x="2368"/>
        <item x="3471"/>
        <item x="1582"/>
        <item x="3259"/>
        <item x="2240"/>
        <item x="2485"/>
        <item x="3389"/>
        <item x="3450"/>
        <item x="2914"/>
        <item x="3020"/>
        <item h="1" x="3459"/>
        <item x="3085"/>
        <item x="3000"/>
        <item x="3480"/>
        <item x="3479"/>
        <item h="1" x="3437"/>
        <item x="2442"/>
        <item x="3350"/>
        <item x="3134"/>
        <item x="1877"/>
        <item x="1513"/>
        <item x="1118"/>
        <item x="2849"/>
        <item x="3447"/>
        <item x="3164"/>
        <item x="2363"/>
        <item x="3470"/>
        <item x="1574"/>
        <item x="3255"/>
        <item x="2236"/>
        <item x="2481"/>
        <item x="1967"/>
        <item x="2174"/>
        <item x="2135"/>
        <item x="3244"/>
        <item x="1232"/>
        <item x="1269"/>
        <item x="1226"/>
        <item x="2811"/>
        <item x="2259"/>
        <item x="2104"/>
        <item x="1494"/>
        <item x="2001"/>
        <item x="2289"/>
        <item x="1478"/>
        <item x="2180"/>
        <item x="2186"/>
        <item x="1143"/>
        <item x="1174"/>
        <item x="2101"/>
        <item x="2203"/>
        <item x="2014"/>
        <item x="2262"/>
        <item x="975"/>
        <item x="2048"/>
        <item x="1590"/>
        <item x="1932"/>
        <item x="1117"/>
        <item x="2280"/>
        <item x="2451"/>
        <item x="1615"/>
        <item x="2087"/>
        <item x="3349"/>
        <item x="3245"/>
        <item x="2457"/>
        <item x="974"/>
        <item x="1140"/>
        <item x="1145"/>
        <item x="1146"/>
        <item x="42"/>
        <item x="1863"/>
        <item x="3445"/>
        <item x="3086"/>
        <item x="2773"/>
        <item x="2566"/>
        <item x="2356"/>
        <item x="2794"/>
        <item x="3130"/>
        <item x="2448"/>
        <item x="2419"/>
        <item x="2472"/>
        <item x="2765"/>
        <item x="2277"/>
        <item x="2590"/>
        <item x="2245"/>
        <item x="2222"/>
        <item x="2327"/>
        <item x="2418"/>
        <item x="2278"/>
        <item x="2077"/>
        <item x="2139"/>
        <item x="2116"/>
        <item x="1545"/>
        <item x="2193"/>
        <item x="1350"/>
        <item x="1321"/>
        <item x="1780"/>
        <item x="1938"/>
        <item x="1927"/>
        <item x="1946"/>
        <item x="1717"/>
        <item x="2882"/>
        <item x="3380"/>
        <item x="3224"/>
        <item x="3133"/>
        <item x="3149"/>
        <item x="3132"/>
        <item x="1671"/>
        <item x="1779"/>
        <item x="1716"/>
        <item x="1809"/>
        <item x="3438"/>
        <item x="3421"/>
        <item x="3411"/>
        <item x="3328"/>
        <item x="3309"/>
        <item x="3205"/>
        <item x="3191"/>
        <item x="3091"/>
        <item x="3070"/>
        <item x="3011"/>
        <item x="2979"/>
        <item x="2973"/>
        <item x="2889"/>
        <item x="2770"/>
        <item x="2663"/>
        <item x="2548"/>
        <item x="2456"/>
        <item x="2411"/>
        <item x="2350"/>
        <item x="2307"/>
        <item x="2230"/>
        <item x="2188"/>
        <item x="2181"/>
        <item x="2107"/>
        <item x="2064"/>
        <item x="2015"/>
        <item x="1955"/>
        <item x="1904"/>
        <item x="1855"/>
        <item x="1836"/>
        <item x="1745"/>
        <item x="1713"/>
        <item x="1681"/>
        <item x="1612"/>
        <item x="1595"/>
        <item x="1560"/>
        <item x="1499"/>
        <item x="1398"/>
        <item x="1371"/>
        <item x="1273"/>
        <item x="1126"/>
        <item x="1114"/>
        <item x="1240"/>
        <item x="2216"/>
        <item x="3466"/>
        <item x="3446"/>
        <item x="3433"/>
        <item x="3356"/>
        <item x="3246"/>
        <item x="3129"/>
        <item x="3012"/>
        <item x="2913"/>
        <item x="2741"/>
        <item x="2644"/>
        <item x="2525"/>
        <item x="2389"/>
        <item x="2282"/>
        <item x="2164"/>
        <item x="2043"/>
        <item x="1888"/>
        <item x="1798"/>
        <item x="1656"/>
        <item x="1523"/>
        <item x="1424"/>
        <item x="1329"/>
        <item x="1188"/>
        <item x="2588"/>
        <item x="2496"/>
        <item x="2462"/>
        <item x="2812"/>
        <item x="2620"/>
        <item x="2527"/>
        <item x="2432"/>
        <item x="3473"/>
        <item x="2328"/>
        <item x="2130"/>
        <item x="2730"/>
        <item x="1858"/>
        <item x="3398"/>
        <item x="3271"/>
        <item x="2132"/>
        <item x="2157"/>
        <item x="3478"/>
        <item x="3474"/>
        <item x="3084"/>
        <item x="1776"/>
        <item x="1648"/>
        <item x="3124"/>
        <item x="3118"/>
        <item x="3077"/>
        <item x="2942"/>
        <item x="2618"/>
        <item x="2536"/>
        <item x="2268"/>
        <item x="1514"/>
        <item x="2898"/>
        <item x="1696"/>
        <item x="3168"/>
        <item x="3138"/>
        <item x="2772"/>
        <item x="2319"/>
        <item x="2295"/>
        <item x="1708"/>
        <item x="1792"/>
        <item x="1665"/>
        <item x="3307"/>
        <item x="3412"/>
        <item x="2936"/>
        <item x="3059"/>
        <item x="2709"/>
        <item x="3185"/>
        <item x="3131"/>
        <item x="3056"/>
        <item x="3079"/>
        <item x="1094"/>
        <item x="3083"/>
        <item x="2465"/>
        <item x="2996"/>
        <item x="3111"/>
        <item x="2784"/>
        <item x="3410"/>
        <item x="1097"/>
        <item x="1636"/>
        <item x="3475"/>
        <item x="3025"/>
        <item x="2774"/>
        <item x="3171"/>
        <item x="2619"/>
        <item x="3048"/>
        <item x="3378"/>
        <item x="3280"/>
        <item x="3157"/>
        <item x="3039"/>
        <item x="2937"/>
        <item x="2837"/>
        <item x="2738"/>
        <item x="2657"/>
        <item x="2532"/>
        <item x="2408"/>
        <item x="2303"/>
        <item x="2175"/>
        <item x="2060"/>
        <item x="1902"/>
        <item x="3395"/>
        <item x="2894"/>
        <item x="2495"/>
        <item x="2370"/>
        <item x="2256"/>
        <item x="2138"/>
        <item x="2002"/>
        <item x="1868"/>
        <item x="1765"/>
        <item x="1628"/>
        <item x="1501"/>
        <item x="1407"/>
        <item x="1295"/>
        <item x="1158"/>
        <item x="2323"/>
        <item x="3016"/>
        <item x="1679"/>
        <item x="2362"/>
        <item x="1608"/>
        <item x="2349"/>
        <item x="2031"/>
        <item x="2309"/>
        <item x="3321"/>
        <item x="1835"/>
        <item x="2238"/>
        <item x="1784"/>
        <item x="1740"/>
        <item x="1498"/>
        <item x="1318"/>
        <item x="1667"/>
        <item x="1786"/>
        <item x="1687"/>
        <item x="1602"/>
        <item x="3371"/>
        <item x="1089"/>
        <item x="2528"/>
        <item x="1351"/>
        <item x="2589"/>
        <item x="2579"/>
        <item x="2557"/>
        <item x="2556"/>
        <item x="2522"/>
        <item x="2502"/>
        <item x="2443"/>
        <item x="2332"/>
        <item x="2333"/>
        <item x="2235"/>
        <item x="1940"/>
        <item x="1890"/>
        <item x="1123"/>
        <item x="1109"/>
        <item x="1092"/>
        <item x="1095"/>
        <item x="3153"/>
        <item x="2816"/>
        <item x="2813"/>
        <item x="2690"/>
        <item x="2661"/>
        <item x="2173"/>
        <item x="2086"/>
        <item x="2036"/>
        <item x="1750"/>
        <item x="1675"/>
        <item x="1635"/>
        <item x="1624"/>
        <item x="1620"/>
        <item x="1550"/>
        <item x="1506"/>
        <item x="1489"/>
        <item x="1469"/>
        <item x="1465"/>
        <item x="1456"/>
        <item x="1450"/>
        <item x="1423"/>
        <item x="1406"/>
        <item x="1363"/>
        <item x="1345"/>
        <item x="1150"/>
        <item x="2606"/>
        <item x="1151"/>
        <item x="2283"/>
        <item x="3119"/>
        <item x="2697"/>
        <item x="1420"/>
        <item x="3441"/>
        <item x="1653"/>
        <item x="1100"/>
        <item x="1405"/>
        <item x="3318"/>
        <item x="2662"/>
        <item x="3103"/>
        <item x="2499"/>
        <item x="3355"/>
        <item x="3325"/>
        <item x="3120"/>
        <item x="1649"/>
        <item x="1159"/>
        <item x="1698"/>
        <item x="1791"/>
        <item x="3409"/>
        <item x="1133"/>
        <item x="1177"/>
        <item x="2062"/>
        <item x="1933"/>
        <item x="1768"/>
        <item x="1438"/>
        <item x="3152"/>
        <item x="1431"/>
        <item x="1181"/>
        <item x="1782"/>
        <item x="1425"/>
        <item x="1296"/>
        <item x="1260"/>
        <item x="1289"/>
        <item x="1088"/>
        <item x="1283"/>
        <item x="1651"/>
        <item x="1430"/>
        <item x="1376"/>
        <item x="1169"/>
        <item x="1178"/>
        <item x="1180"/>
        <item x="108"/>
        <item x="21"/>
        <item x="2032"/>
        <item x="1182"/>
        <item x="1138"/>
        <item x="1192"/>
        <item x="1179"/>
        <item x="1136"/>
        <item x="1130"/>
        <item x="1184"/>
        <item h="1" x="2148"/>
        <item x="2684"/>
        <item x="2685"/>
        <item x="2686"/>
        <item x="2584"/>
        <item x="2585"/>
        <item x="2586"/>
        <item x="2459"/>
        <item x="2460"/>
        <item x="2339"/>
        <item x="2340"/>
        <item x="3444"/>
        <item x="3431"/>
        <item x="3432"/>
        <item x="3331"/>
        <item x="3332"/>
        <item x="3228"/>
        <item x="3229"/>
        <item x="3113"/>
        <item x="3114"/>
        <item x="3115"/>
        <item x="2990"/>
        <item x="2991"/>
        <item x="2992"/>
        <item x="2908"/>
        <item x="2909"/>
        <item x="2910"/>
        <item x="2805"/>
        <item x="2806"/>
        <item x="2807"/>
        <item x="2220"/>
        <item x="2221"/>
        <item x="2111"/>
        <item x="2110"/>
        <item x="1943"/>
        <item x="1942"/>
        <item x="1839"/>
        <item x="1838"/>
        <item x="1719"/>
        <item x="1718"/>
        <item x="1588"/>
        <item x="1587"/>
        <item x="1486"/>
        <item x="1389"/>
        <item x="1128"/>
        <item x="1250"/>
        <item x="3291"/>
        <item x="1249"/>
        <item x="1121"/>
        <item x="3199"/>
        <item x="3194"/>
        <item x="1189"/>
        <item x="1813"/>
        <item x="1682"/>
        <item x="1553"/>
        <item x="1470"/>
        <item x="1346"/>
        <item x="1107"/>
        <item x="1244"/>
        <item h="1" x="2611"/>
        <item h="1" x="2494"/>
        <item h="1" x="2382"/>
        <item h="1" x="3434"/>
        <item h="1" x="3375"/>
        <item h="1" x="3261"/>
        <item h="1" x="3148"/>
        <item h="1" x="3030"/>
        <item h="1" x="2925"/>
        <item h="1" x="2828"/>
        <item h="1" x="2732"/>
        <item h="1" x="2251"/>
        <item x="2133"/>
        <item h="1" x="1999"/>
        <item h="1" x="1864"/>
        <item h="1" x="1767"/>
        <item h="1" x="1638"/>
        <item h="1" x="1502"/>
        <item h="1" x="1413"/>
        <item h="1" x="1310"/>
        <item h="1" x="1154"/>
        <item h="1" x="3453"/>
        <item h="1" x="3435"/>
        <item x="2691"/>
        <item x="2574"/>
        <item x="2575"/>
        <item x="2445"/>
        <item x="2446"/>
        <item x="2342"/>
        <item x="2343"/>
        <item x="3436"/>
        <item x="3428"/>
        <item x="3334"/>
        <item x="3219"/>
        <item x="3220"/>
        <item x="3110"/>
        <item x="2995"/>
        <item x="2903"/>
        <item x="2799"/>
        <item x="2214"/>
        <item x="2215"/>
        <item x="2091"/>
        <item x="2090"/>
        <item x="1945"/>
        <item x="1944"/>
        <item x="1816"/>
        <item x="1720"/>
        <item x="1579"/>
        <item x="1471"/>
        <item x="1377"/>
        <item x="1248"/>
        <item x="1108"/>
        <item x="2692"/>
        <item x="2616"/>
        <item x="2447"/>
        <item x="3074"/>
        <item x="2867"/>
        <item x="2253"/>
        <item x="2003"/>
        <item x="1752"/>
        <item x="1490"/>
        <item x="1274"/>
        <item x="3251"/>
        <item x="2656"/>
        <item x="2546"/>
        <item x="2407"/>
        <item x="3306"/>
        <item x="3176"/>
        <item x="3073"/>
        <item x="2960"/>
        <item x="2860"/>
        <item x="2760"/>
        <item x="2304"/>
        <item x="2778"/>
        <item x="2436"/>
        <item x="2394"/>
        <item x="1365"/>
        <item x="2308"/>
        <item x="1272"/>
        <item x="1239"/>
        <item x="2565"/>
        <item x="2693"/>
        <item x="1148"/>
        <item x="1137"/>
        <item x="1132"/>
        <item x="1134"/>
        <item x="1147"/>
        <item x="2096"/>
        <item x="2498"/>
        <item x="2572"/>
        <item x="67"/>
        <item x="3104"/>
        <item x="41"/>
        <item x="2455"/>
        <item x="2337"/>
        <item x="3464"/>
        <item x="908"/>
        <item x="113"/>
        <item x="2902"/>
        <item x="3476"/>
        <item x="2338"/>
        <item x="2787"/>
        <item x="2224"/>
        <item x="3155"/>
        <item x="3068"/>
        <item x="2201"/>
        <item x="2576"/>
        <item x="2467"/>
        <item x="2255"/>
        <item x="1958"/>
        <item x="3396"/>
        <item x="3381"/>
        <item x="3335"/>
        <item x="2833"/>
        <item x="2117"/>
        <item x="2095"/>
        <item x="1781"/>
        <item x="2254"/>
        <item x="2530"/>
        <item x="2431"/>
        <item x="1495"/>
        <item x="2988"/>
        <item x="2331"/>
        <item x="3347"/>
        <item x="533"/>
        <item x="3221"/>
        <item x="2577"/>
        <item x="2688"/>
        <item x="3408"/>
        <item x="2237"/>
        <item x="3442"/>
        <item x="3203"/>
        <item x="3448"/>
        <item x="44"/>
        <item x="1247"/>
        <item x="2825"/>
        <item x="2786"/>
        <item x="1483"/>
        <item x="1522"/>
        <item x="2615"/>
        <item x="2115"/>
        <item x="2364"/>
        <item x="1937"/>
        <item x="2335"/>
        <item x="2094"/>
        <item x="1941"/>
        <item x="1255"/>
        <item x="1129"/>
        <item x="1256"/>
        <item x="1484"/>
        <item x="1399"/>
        <item x="1083"/>
        <item x="2689"/>
        <item x="3217"/>
        <item x="2578"/>
        <item x="2097"/>
        <item x="2986"/>
        <item x="2803"/>
        <item x="3443"/>
        <item x="2217"/>
        <item x="3419"/>
        <item x="1575"/>
        <item x="2347"/>
        <item x="2450"/>
        <item x="3112"/>
        <item x="1714"/>
        <item x="1948"/>
        <item x="1828"/>
        <item x="2810"/>
        <item x="3336"/>
        <item x="1372"/>
        <item x="2334"/>
        <item x="2345"/>
        <item x="2788"/>
        <item x="2225"/>
        <item x="3158"/>
        <item x="3075"/>
        <item x="3468"/>
        <item x="2200"/>
        <item x="2573"/>
        <item x="2471"/>
        <item x="2257"/>
        <item x="1959"/>
        <item x="3394"/>
        <item x="3379"/>
        <item x="3333"/>
        <item x="2834"/>
        <item x="2118"/>
        <item x="2092"/>
        <item x="1783"/>
        <item x="2258"/>
        <item x="2533"/>
        <item x="2429"/>
        <item x="1496"/>
        <item x="2987"/>
        <item x="2330"/>
        <item x="3346"/>
        <item x="530"/>
        <item x="3218"/>
        <item x="2571"/>
        <item x="2687"/>
        <item x="3406"/>
        <item x="2239"/>
        <item x="3440"/>
        <item x="3250"/>
        <item x="31"/>
        <item x="2904"/>
        <item x="1485"/>
        <item x="1394"/>
        <item x="1127"/>
        <item x="1251"/>
        <item x="3481"/>
        <item x="3439"/>
        <item x="1176"/>
        <item h="1" x="1003"/>
        <item h="1" x="1004"/>
        <item h="1" x="1005"/>
        <item h="1" x="1008"/>
        <item h="1" x="1006"/>
        <item h="1" x="1007"/>
        <item h="1" x="1009"/>
        <item h="1" x="1010"/>
        <item h="1" x="1012"/>
        <item h="1" x="1011"/>
        <item h="1" x="1013"/>
        <item h="1" x="1014"/>
        <item h="1" x="1018"/>
        <item h="1" x="1015"/>
        <item h="1" x="1017"/>
        <item h="1" x="1016"/>
        <item h="1" x="1019"/>
        <item h="1" x="1020"/>
        <item h="1" x="1021"/>
        <item h="1" x="1022"/>
        <item h="1" x="1025"/>
        <item h="1" x="1024"/>
        <item h="1" x="1023"/>
        <item h="1" x="1026"/>
        <item h="1" x="1027"/>
        <item h="1" x="1028"/>
        <item h="1" x="1029"/>
        <item h="1" x="1031"/>
        <item h="1" x="1032"/>
        <item h="1" x="1030"/>
        <item h="1" x="1039"/>
        <item h="1" x="1033"/>
        <item h="1" x="1034"/>
        <item h="1" x="1035"/>
        <item h="1" x="1036"/>
        <item h="1" x="1037"/>
        <item h="1" x="1038"/>
        <item h="1" x="1040"/>
        <item h="1" x="1042"/>
        <item h="1" x="1044"/>
        <item h="1" x="1045"/>
        <item h="1" x="1047"/>
        <item h="1" x="1043"/>
        <item h="1" x="1048"/>
        <item h="1" x="1049"/>
        <item h="1" x="1046"/>
        <item h="1" x="1041"/>
        <item h="1" x="1051"/>
        <item h="1" x="1052"/>
        <item h="1" x="1053"/>
        <item h="1" x="1058"/>
        <item h="1" x="1054"/>
        <item h="1" x="1055"/>
        <item h="1" x="1056"/>
        <item h="1" x="1050"/>
        <item h="1" x="1057"/>
        <item h="1" x="1059"/>
        <item h="1" x="1060"/>
        <item h="1" x="1061"/>
        <item h="1" x="1064"/>
        <item h="1" x="1063"/>
        <item h="1" x="1062"/>
        <item h="1" x="1068"/>
        <item h="1" x="1065"/>
        <item h="1" x="1066"/>
        <item h="1" x="1070"/>
        <item h="1" x="1069"/>
        <item h="1" x="1067"/>
        <item h="1" x="1073"/>
        <item h="1" x="1071"/>
        <item h="1" x="1075"/>
        <item h="1" x="1072"/>
        <item h="1" x="1074"/>
        <item h="1" x="1077"/>
        <item h="1" x="1076"/>
        <item h="1" x="1078"/>
        <item h="1" x="1079"/>
        <item h="1" x="1080"/>
        <item h="1" x="1081"/>
        <item h="1" x="1082"/>
        <item h="1" x="1085"/>
        <item h="1" x="1084"/>
        <item h="1" x="1104"/>
        <item h="1" x="976"/>
        <item h="1" x="977"/>
        <item h="1" x="978"/>
        <item h="1" x="979"/>
        <item h="1" x="980"/>
        <item h="1" x="981"/>
        <item h="1" x="982"/>
        <item h="1" x="983"/>
        <item h="1" x="984"/>
        <item h="1" x="985"/>
        <item h="1" x="992"/>
        <item h="1" x="986"/>
        <item h="1" x="987"/>
        <item h="1" x="988"/>
        <item h="1" x="994"/>
        <item h="1" x="993"/>
        <item h="1" x="989"/>
        <item h="1" x="990"/>
        <item h="1" x="991"/>
        <item h="1" x="995"/>
        <item h="1" x="996"/>
        <item h="1" x="997"/>
        <item h="1" x="998"/>
        <item h="1" x="999"/>
        <item h="1" x="1000"/>
        <item h="1" x="1001"/>
        <item h="1" x="1002"/>
        <item h="1" x="938"/>
        <item h="1" x="939"/>
        <item h="1" x="942"/>
        <item h="1" x="940"/>
        <item h="1" x="941"/>
        <item h="1" x="943"/>
        <item h="1" x="944"/>
        <item h="1" x="945"/>
        <item h="1" x="947"/>
        <item h="1" x="948"/>
        <item h="1" x="949"/>
        <item h="1" x="950"/>
        <item h="1" x="946"/>
        <item h="1" x="952"/>
        <item h="1" x="953"/>
        <item h="1" x="951"/>
        <item h="1" x="954"/>
        <item h="1" x="956"/>
        <item h="1" x="955"/>
        <item h="1" x="957"/>
        <item h="1" x="959"/>
        <item h="1" x="958"/>
        <item h="1" x="960"/>
        <item h="1" x="961"/>
        <item h="1" x="962"/>
        <item h="1" x="963"/>
        <item h="1" x="964"/>
        <item h="1" x="965"/>
        <item h="1" x="966"/>
        <item h="1" x="967"/>
        <item h="1" x="968"/>
        <item h="1" x="969"/>
        <item h="1" x="970"/>
        <item h="1" x="971"/>
        <item h="1" x="972"/>
        <item h="1" x="973"/>
        <item h="1" x="845"/>
        <item h="1" x="843"/>
        <item h="1" x="844"/>
        <item h="1" x="847"/>
        <item h="1" x="848"/>
        <item h="1" x="849"/>
        <item h="1" x="850"/>
        <item h="1" x="851"/>
        <item h="1" x="852"/>
        <item h="1" x="854"/>
        <item h="1" x="853"/>
        <item h="1" x="855"/>
        <item h="1" x="856"/>
        <item h="1" x="857"/>
        <item h="1" x="860"/>
        <item h="1" x="858"/>
        <item h="1" x="859"/>
        <item h="1" x="864"/>
        <item h="1" x="863"/>
        <item h="1" x="861"/>
        <item h="1" x="862"/>
        <item h="1" x="865"/>
        <item h="1" x="868"/>
        <item h="1" x="866"/>
        <item h="1" x="867"/>
        <item h="1" x="869"/>
        <item h="1" x="872"/>
        <item h="1" x="870"/>
        <item h="1" x="871"/>
        <item h="1" x="873"/>
        <item h="1" x="874"/>
        <item h="1" x="875"/>
        <item h="1" x="876"/>
        <item h="1" x="877"/>
        <item h="1" x="878"/>
        <item h="1" x="879"/>
        <item h="1" x="880"/>
        <item h="1" x="881"/>
        <item h="1" x="885"/>
        <item h="1" x="882"/>
        <item h="1" x="883"/>
        <item h="1" x="884"/>
        <item h="1" x="887"/>
        <item h="1" x="886"/>
        <item h="1" x="889"/>
        <item h="1" x="888"/>
        <item h="1" x="892"/>
        <item h="1" x="890"/>
        <item h="1" x="893"/>
        <item h="1" x="891"/>
        <item h="1" x="894"/>
        <item h="1" x="895"/>
        <item h="1" x="823"/>
        <item h="1" x="896"/>
        <item h="1" x="898"/>
        <item h="1" x="897"/>
        <item h="1" x="899"/>
        <item h="1" x="900"/>
        <item h="1" x="901"/>
        <item h="1" x="902"/>
        <item h="1" x="903"/>
        <item h="1" x="905"/>
        <item h="1" x="904"/>
        <item h="1" x="906"/>
        <item h="1" x="686"/>
        <item h="1" x="910"/>
        <item h="1" x="907"/>
        <item h="1" x="909"/>
        <item h="1" x="911"/>
        <item h="1" x="916"/>
        <item h="1" x="912"/>
        <item h="1" x="913"/>
        <item h="1" x="914"/>
        <item h="1" x="915"/>
        <item h="1" x="921"/>
        <item h="1" x="919"/>
        <item h="1" x="918"/>
        <item h="1" x="917"/>
        <item h="1" x="920"/>
        <item h="1" x="922"/>
        <item h="1" x="923"/>
        <item h="1" x="924"/>
        <item h="1" x="925"/>
        <item h="1" x="926"/>
        <item h="1" x="930"/>
        <item h="1" x="927"/>
        <item h="1" x="928"/>
        <item h="1" x="929"/>
        <item h="1" x="931"/>
        <item h="1" x="932"/>
        <item h="1" x="933"/>
        <item h="1" x="934"/>
        <item h="1" x="935"/>
        <item h="1" x="936"/>
        <item h="1" x="937"/>
        <item h="1" x="809"/>
        <item h="1" x="815"/>
        <item h="1" x="816"/>
        <item h="1" x="817"/>
        <item h="1" x="818"/>
        <item h="1" x="819"/>
        <item h="1" x="820"/>
        <item h="1" x="821"/>
        <item h="1" x="822"/>
        <item h="1" x="824"/>
        <item h="1" x="825"/>
        <item h="1" x="826"/>
        <item h="1" x="827"/>
        <item h="1" x="828"/>
        <item h="1" x="829"/>
        <item h="1" x="830"/>
        <item h="1" x="831"/>
        <item h="1" x="832"/>
        <item h="1" x="835"/>
        <item h="1" x="833"/>
        <item h="1" x="834"/>
        <item h="1" x="836"/>
        <item h="1" x="837"/>
        <item h="1" x="840"/>
        <item h="1" x="838"/>
        <item h="1" x="839"/>
        <item h="1" x="841"/>
        <item h="1" x="842"/>
        <item h="1" x="846"/>
        <item h="1" x="795"/>
        <item h="1" x="796"/>
        <item h="1" x="797"/>
        <item h="1" x="798"/>
        <item h="1" x="799"/>
        <item h="1" x="800"/>
        <item h="1" x="801"/>
        <item h="1" x="802"/>
        <item h="1" x="803"/>
        <item h="1" x="804"/>
        <item h="1" x="805"/>
        <item h="1" x="806"/>
        <item h="1" x="807"/>
        <item h="1" x="808"/>
        <item h="1" x="810"/>
        <item h="1" x="811"/>
        <item h="1" x="812"/>
        <item h="1" x="813"/>
        <item h="1" x="814"/>
        <item h="1" x="692"/>
        <item h="1" x="693"/>
        <item h="1" x="694"/>
        <item h="1" x="695"/>
        <item h="1" x="696"/>
        <item h="1" x="697"/>
        <item h="1" x="698"/>
        <item h="1" x="699"/>
        <item h="1" x="700"/>
        <item h="1" x="701"/>
        <item h="1" x="702"/>
        <item h="1" x="703"/>
        <item h="1" x="704"/>
        <item h="1" x="705"/>
        <item h="1" x="706"/>
        <item h="1" x="707"/>
        <item h="1" x="251"/>
        <item h="1" x="614"/>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278"/>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390"/>
        <item h="1" x="391"/>
        <item h="1" x="392"/>
        <item h="1" x="393"/>
        <item h="1" x="394"/>
        <item h="1" x="395"/>
        <item h="1" x="396"/>
        <item h="1" x="397"/>
        <item h="1" x="398"/>
        <item h="1" x="399"/>
        <item h="1" x="400"/>
        <item h="1" x="401"/>
        <item h="1" x="402"/>
        <item h="1" x="403"/>
        <item h="1" x="404"/>
        <item h="1" x="95"/>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1"/>
        <item h="1" x="532"/>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7"/>
        <item h="1" x="688"/>
        <item h="1" x="689"/>
        <item h="1" x="690"/>
        <item h="1" x="691"/>
        <item h="1" m="1" x="3483"/>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1723"/>
        <item h="1" x="1724"/>
        <item h="1" x="1725"/>
        <item h="1" x="277"/>
        <item h="1" x="279"/>
        <item h="1" x="280"/>
        <item h="1" x="281"/>
        <item h="1" x="282"/>
        <item h="1" x="283"/>
        <item h="1" x="284"/>
        <item h="1" x="285"/>
        <item h="1" x="286"/>
        <item h="1" x="287"/>
        <item h="1" x="288"/>
        <item h="1" x="289"/>
        <item h="1" x="290"/>
        <item h="1" x="291"/>
        <item h="1" x="292"/>
        <item h="1" x="293"/>
        <item h="1" x="294"/>
        <item h="1" x="295"/>
        <item h="1" x="296"/>
        <item h="1" x="297"/>
        <item h="1" x="298"/>
        <item h="1" x="83"/>
        <item h="1" x="84"/>
        <item h="1" x="85"/>
        <item h="1" x="86"/>
        <item h="1" x="87"/>
        <item h="1" x="88"/>
        <item h="1" x="89"/>
        <item h="1" x="90"/>
        <item h="1" x="91"/>
        <item h="1" x="92"/>
        <item h="1" x="93"/>
        <item h="1" x="94"/>
        <item h="1" m="1" x="3482"/>
        <item h="1" x="96"/>
        <item h="1" x="97"/>
        <item h="1" x="98"/>
        <item h="1" x="99"/>
        <item h="1" x="100"/>
        <item h="1" x="101"/>
        <item h="1" x="102"/>
        <item h="1" x="103"/>
        <item h="1" x="104"/>
        <item h="1" x="105"/>
        <item h="1" x="106"/>
        <item h="1" x="107"/>
        <item h="1" x="109"/>
        <item h="1" x="110"/>
        <item h="1" x="111"/>
        <item h="1" x="112"/>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0"/>
        <item h="1" x="1"/>
        <item h="1" x="2"/>
        <item h="1" x="3"/>
        <item h="1" x="4"/>
        <item h="1" x="5"/>
        <item h="1" x="6"/>
        <item h="1" x="7"/>
        <item h="1" x="8"/>
        <item h="1" x="9"/>
        <item h="1" x="10"/>
        <item h="1" x="11"/>
        <item h="1" x="12"/>
        <item h="1" x="13"/>
        <item h="1" x="14"/>
        <item h="1" x="15"/>
        <item h="1" x="16"/>
        <item h="1" x="17"/>
        <item h="1" x="18"/>
        <item h="1" x="19"/>
        <item h="1" x="20"/>
        <item h="1" x="22"/>
        <item h="1" x="23"/>
        <item h="1" x="24"/>
        <item h="1" x="25"/>
        <item h="1" x="26"/>
        <item h="1" x="27"/>
        <item h="1" x="28"/>
        <item h="1" x="29"/>
        <item h="1" x="30"/>
        <item h="1" x="32"/>
        <item h="1" x="33"/>
        <item h="1" x="34"/>
        <item h="1" x="35"/>
        <item h="1" x="36"/>
        <item h="1" x="37"/>
        <item h="1" x="38"/>
        <item h="1" x="39"/>
        <item h="1" x="40"/>
        <item h="1" x="43"/>
        <item h="1" x="45"/>
        <item h="1" x="46"/>
        <item h="1" x="47"/>
        <item h="1" x="48"/>
        <item h="1" x="49"/>
        <item h="1" x="50"/>
        <item h="1" x="51"/>
        <item h="1" x="52"/>
        <item h="1" x="53"/>
        <item h="1" x="54"/>
        <item h="1" x="55"/>
        <item h="1" x="56"/>
        <item h="1" x="57"/>
        <item h="1" x="58"/>
        <item h="1" x="59"/>
        <item h="1" x="60"/>
        <item h="1" x="61"/>
        <item h="1" x="62"/>
        <item h="1" x="63"/>
        <item h="1" x="64"/>
        <item h="1" x="65"/>
        <item h="1" x="66"/>
        <item h="1" x="68"/>
        <item h="1" x="69"/>
        <item h="1" x="70"/>
        <item h="1" x="71"/>
        <item h="1" x="72"/>
        <item h="1" x="73"/>
        <item h="1" x="74"/>
        <item h="1" x="75"/>
        <item h="1" x="76"/>
        <item h="1" x="77"/>
        <item h="1" x="78"/>
        <item h="1" x="79"/>
        <item h="1" x="80"/>
        <item h="1" x="81"/>
        <item h="1" x="82"/>
        <item t="default"/>
      </items>
    </pivotField>
    <pivotField showAll="0"/>
    <pivotField dataField="1" showAll="0"/>
    <pivotField showAll="0"/>
    <pivotField showAll="0"/>
    <pivotField showAll="0"/>
    <pivotField showAll="0"/>
    <pivotField axis="axisCol"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axis="axisCol" showAll="0">
      <items count="7">
        <item x="0"/>
        <item x="1"/>
        <item x="2"/>
        <item x="3"/>
        <item x="4"/>
        <item x="5"/>
        <item t="default"/>
      </items>
    </pivotField>
  </pivotFields>
  <rowFields count="1">
    <field x="6"/>
  </rowFields>
  <rowItems count="22">
    <i>
      <x v="2125"/>
    </i>
    <i>
      <x v="2182"/>
    </i>
    <i>
      <x v="2183"/>
    </i>
    <i>
      <x v="2185"/>
    </i>
    <i>
      <x v="2186"/>
    </i>
    <i>
      <x v="2187"/>
    </i>
    <i>
      <x v="2188"/>
    </i>
    <i>
      <x v="2189"/>
    </i>
    <i>
      <x v="2190"/>
    </i>
    <i>
      <x v="2191"/>
    </i>
    <i>
      <x v="2244"/>
    </i>
    <i>
      <x v="2246"/>
    </i>
    <i>
      <x v="2247"/>
    </i>
    <i>
      <x v="2248"/>
    </i>
    <i>
      <x v="2249"/>
    </i>
    <i>
      <x v="2250"/>
    </i>
    <i>
      <x v="2251"/>
    </i>
    <i>
      <x v="2252"/>
    </i>
    <i>
      <x v="2253"/>
    </i>
    <i>
      <x v="2254"/>
    </i>
    <i>
      <x v="2396"/>
    </i>
    <i t="grand">
      <x/>
    </i>
  </rowItems>
  <colFields count="4">
    <field x="15"/>
    <field x="14"/>
    <field x="13"/>
    <field x="4"/>
  </colFields>
  <colItems count="47">
    <i>
      <x v="1"/>
      <x v="4"/>
      <x v="10"/>
      <x v="87"/>
    </i>
    <i t="default" r="2">
      <x v="10"/>
    </i>
    <i r="2">
      <x v="11"/>
      <x v="99"/>
    </i>
    <i r="3">
      <x v="100"/>
    </i>
    <i t="default" r="2">
      <x v="11"/>
    </i>
    <i r="2">
      <x v="12"/>
      <x v="127"/>
    </i>
    <i r="3">
      <x v="134"/>
    </i>
    <i t="default" r="2">
      <x v="12"/>
    </i>
    <i t="default" r="1">
      <x v="4"/>
    </i>
    <i t="default">
      <x v="1"/>
    </i>
    <i>
      <x v="2"/>
      <x v="1"/>
      <x v="2"/>
      <x v="183"/>
    </i>
    <i t="default" r="2">
      <x v="2"/>
    </i>
    <i t="default" r="1">
      <x v="1"/>
    </i>
    <i r="1">
      <x v="2"/>
      <x v="4"/>
      <x v="230"/>
    </i>
    <i t="default" r="2">
      <x v="4"/>
    </i>
    <i r="2">
      <x v="6"/>
      <x v="288"/>
    </i>
    <i t="default" r="2">
      <x v="6"/>
    </i>
    <i t="default" r="1">
      <x v="2"/>
    </i>
    <i r="1">
      <x v="3"/>
      <x v="7"/>
      <x v="337"/>
    </i>
    <i t="default" r="2">
      <x v="7"/>
    </i>
    <i r="2">
      <x v="9"/>
      <x v="393"/>
    </i>
    <i r="3">
      <x v="397"/>
    </i>
    <i t="default" r="2">
      <x v="9"/>
    </i>
    <i t="default" r="1">
      <x v="3"/>
    </i>
    <i r="1">
      <x v="4"/>
      <x v="11"/>
      <x v="439"/>
    </i>
    <i r="3">
      <x v="454"/>
    </i>
    <i t="default" r="2">
      <x v="11"/>
    </i>
    <i r="2">
      <x v="12"/>
      <x v="468"/>
    </i>
    <i t="default" r="2">
      <x v="12"/>
    </i>
    <i t="default" r="1">
      <x v="4"/>
    </i>
    <i t="default">
      <x v="2"/>
    </i>
    <i>
      <x v="3"/>
      <x v="1"/>
      <x v="1"/>
      <x v="496"/>
    </i>
    <i r="3">
      <x v="515"/>
    </i>
    <i t="default" r="2">
      <x v="1"/>
    </i>
    <i r="2">
      <x v="2"/>
      <x v="520"/>
    </i>
    <i t="default" r="2">
      <x v="2"/>
    </i>
    <i r="2">
      <x v="3"/>
      <x v="553"/>
    </i>
    <i r="3">
      <x v="570"/>
    </i>
    <i t="default" r="2">
      <x v="3"/>
    </i>
    <i t="default" r="1">
      <x v="1"/>
    </i>
    <i r="1">
      <x v="2"/>
      <x v="4"/>
      <x v="575"/>
    </i>
    <i t="default" r="2">
      <x v="4"/>
    </i>
    <i r="2">
      <x v="5"/>
      <x v="608"/>
    </i>
    <i t="default" r="2">
      <x v="5"/>
    </i>
    <i t="default" r="1">
      <x v="2"/>
    </i>
    <i t="default">
      <x v="3"/>
    </i>
    <i t="grand">
      <x/>
    </i>
  </colItems>
  <pageFields count="1">
    <pageField fld="5" hier="-1"/>
  </pageFields>
  <dataFields count="1">
    <dataField name="Sum of Impor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557313-1A37-4C07-8AEF-167A919437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P41" firstHeaderRow="1" firstDataRow="5" firstDataCol="1" rowPageCount="1" colPageCount="1"/>
  <pivotFields count="16">
    <pivotField axis="axisPage" multipleItemSelectionAllowed="1" showAll="0">
      <items count="6">
        <item h="1" x="3"/>
        <item x="0"/>
        <item x="1"/>
        <item x="2"/>
        <item h="1" m="1" x="4"/>
        <item t="default"/>
      </items>
    </pivotField>
    <pivotField showAll="0"/>
    <pivotField numFmtId="14" showAll="0"/>
    <pivotField showAll="0"/>
    <pivotField axis="axisCol"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axis="axisRow" showAll="0" sortType="descending">
      <items count="35">
        <item sd="0" x="11"/>
        <item sd="0" x="15"/>
        <item sd="0" m="1" x="30"/>
        <item sd="0" x="18"/>
        <item sd="0" m="1" x="33"/>
        <item sd="0" x="2"/>
        <item sd="0" x="16"/>
        <item sd="0" x="24"/>
        <item sd="0" x="26"/>
        <item sd="0" m="1" x="29"/>
        <item sd="0" x="1"/>
        <item sd="0" x="27"/>
        <item sd="0" x="13"/>
        <item sd="0" x="10"/>
        <item sd="0" x="25"/>
        <item sd="0" x="3"/>
        <item sd="0" x="17"/>
        <item sd="0" x="6"/>
        <item sd="0" x="7"/>
        <item sd="0" x="19"/>
        <item sd="0" x="4"/>
        <item sd="0" x="14"/>
        <item sd="0" x="8"/>
        <item sd="0" x="12"/>
        <item sd="0" x="9"/>
        <item sd="0" x="5"/>
        <item sd="0" x="22"/>
        <item sd="0" x="0"/>
        <item sd="0" m="1" x="32"/>
        <item sd="0" m="1" x="31"/>
        <item x="23"/>
        <item sd="0" x="21"/>
        <item m="1" x="28"/>
        <item x="20"/>
        <item t="default" sd="0"/>
      </items>
      <autoSortScope>
        <pivotArea dataOnly="0" outline="0" fieldPosition="0">
          <references count="2">
            <reference field="4294967294" count="1" selected="0">
              <x v="0"/>
            </reference>
            <reference field="15" count="1" selected="0">
              <x v="3"/>
            </reference>
          </references>
        </pivotArea>
      </autoSortScope>
    </pivotField>
    <pivotField axis="axisRow" showAll="0">
      <items count="3485">
        <item x="2982"/>
        <item x="2622"/>
        <item x="2270"/>
        <item x="1843"/>
        <item x="1124"/>
        <item x="1104"/>
        <item x="1172"/>
        <item x="1171"/>
        <item x="3477"/>
        <item x="3472"/>
        <item x="3354"/>
        <item x="3256"/>
        <item x="1853"/>
        <item x="2859"/>
        <item x="3096"/>
        <item x="3415"/>
        <item x="1678"/>
        <item x="1929"/>
        <item x="2704"/>
        <item x="2209"/>
        <item x="2192"/>
        <item x="2187"/>
        <item x="2134"/>
        <item x="2109"/>
        <item x="1886"/>
        <item x="1865"/>
        <item x="1837"/>
        <item x="1746"/>
        <item x="2383"/>
        <item x="2242"/>
        <item x="2127"/>
        <item x="1961"/>
        <item x="2775"/>
        <item x="2755"/>
        <item x="2654"/>
        <item x="2504"/>
        <item x="2386"/>
        <item x="2369"/>
        <item x="2310"/>
        <item x="2057"/>
        <item x="1722"/>
        <item x="1669"/>
        <item x="1508"/>
        <item x="1481"/>
        <item x="1358"/>
        <item x="2713"/>
        <item x="2040"/>
        <item x="2900"/>
        <item x="2824"/>
        <item x="1884"/>
        <item x="3216"/>
        <item x="2603"/>
        <item x="2971"/>
        <item x="2944"/>
        <item x="2020"/>
        <item x="1672"/>
        <item x="1200"/>
        <item x="963"/>
        <item x="3320"/>
        <item x="3463"/>
        <item x="3457"/>
        <item x="3454"/>
        <item x="3426"/>
        <item x="3241"/>
        <item x="3227"/>
        <item x="3188"/>
        <item x="3178"/>
        <item x="3169"/>
        <item x="3160"/>
        <item x="3156"/>
        <item x="3142"/>
        <item x="3043"/>
        <item x="3022"/>
        <item x="2932"/>
        <item x="2918"/>
        <item x="2915"/>
        <item x="2896"/>
        <item x="2893"/>
        <item x="2850"/>
        <item x="2747"/>
        <item x="2626"/>
        <item x="2599"/>
        <item x="2562"/>
        <item x="2560"/>
        <item x="2524"/>
        <item x="2517"/>
        <item x="2482"/>
        <item x="2360"/>
        <item x="2341"/>
        <item x="2275"/>
        <item x="2260"/>
        <item x="2248"/>
        <item x="2226"/>
        <item x="2093"/>
        <item x="2019"/>
        <item x="1997"/>
        <item x="1979"/>
        <item x="1950"/>
        <item x="1736"/>
        <item x="1690"/>
        <item x="1673"/>
        <item x="1640"/>
        <item x="1202"/>
        <item x="3469"/>
        <item x="3429"/>
        <item x="3391"/>
        <item x="3390"/>
        <item x="3373"/>
        <item x="3369"/>
        <item x="3362"/>
        <item x="3339"/>
        <item x="3324"/>
        <item x="3305"/>
        <item x="3268"/>
        <item x="3232"/>
        <item x="3214"/>
        <item x="3206"/>
        <item x="3192"/>
        <item x="3172"/>
        <item x="3170"/>
        <item x="3161"/>
        <item x="3146"/>
        <item x="3117"/>
        <item x="3097"/>
        <item x="3089"/>
        <item x="3071"/>
        <item x="3044"/>
        <item x="3027"/>
        <item x="3023"/>
        <item x="3024"/>
        <item x="3010"/>
        <item x="3001"/>
        <item x="2997"/>
        <item x="2972"/>
        <item x="2945"/>
        <item x="2933"/>
        <item x="2916"/>
        <item x="2911"/>
        <item x="2897"/>
        <item x="2879"/>
        <item x="2851"/>
        <item x="2846"/>
        <item x="2822"/>
        <item x="2795"/>
        <item x="2771"/>
        <item x="2752"/>
        <item x="2729"/>
        <item x="2722"/>
        <item x="2650"/>
        <item x="2627"/>
        <item x="2600"/>
        <item x="2543"/>
        <item x="2513"/>
        <item x="2507"/>
        <item x="2483"/>
        <item x="2478"/>
        <item x="2438"/>
        <item x="2417"/>
        <item x="2414"/>
        <item x="2412"/>
        <item x="2401"/>
        <item x="2397"/>
        <item x="2378"/>
        <item x="2344"/>
        <item x="2317"/>
        <item x="2297"/>
        <item x="2284"/>
        <item x="2263"/>
        <item x="2232"/>
        <item x="2210"/>
        <item x="2195"/>
        <item x="2155"/>
        <item x="2150"/>
        <item x="2147"/>
        <item x="2128"/>
        <item x="2125"/>
        <item x="2114"/>
        <item x="2105"/>
        <item x="2102"/>
        <item x="2073"/>
        <item x="2068"/>
        <item x="2052"/>
        <item x="2018"/>
        <item x="1983"/>
        <item x="1976"/>
        <item x="1966"/>
        <item x="1926"/>
        <item x="1913"/>
        <item x="1896"/>
        <item x="1875"/>
        <item x="1859"/>
        <item x="1831"/>
        <item x="1827"/>
        <item x="1815"/>
        <item x="1811"/>
        <item x="1799"/>
        <item x="1795"/>
        <item x="1766"/>
        <item x="1742"/>
        <item x="1735"/>
        <item x="1729"/>
        <item x="1697"/>
        <item x="1637"/>
        <item x="1633"/>
        <item x="1621"/>
        <item x="1586"/>
        <item x="1566"/>
        <item x="1548"/>
        <item x="1540"/>
        <item x="1531"/>
        <item x="1520"/>
        <item x="1511"/>
        <item x="1505"/>
        <item x="1493"/>
        <item x="1477"/>
        <item x="1442"/>
        <item x="1436"/>
        <item x="1412"/>
        <item x="1391"/>
        <item x="1360"/>
        <item x="1356"/>
        <item x="1352"/>
        <item x="1308"/>
        <item x="1288"/>
        <item x="1276"/>
        <item x="1196"/>
        <item x="1194"/>
        <item x="1173"/>
        <item x="1163"/>
        <item x="1141"/>
        <item x="1139"/>
        <item x="1120"/>
        <item x="1113"/>
        <item x="1080"/>
        <item x="1020"/>
        <item x="995"/>
        <item x="972"/>
        <item x="955"/>
        <item x="3275"/>
        <item x="3274"/>
        <item x="3209"/>
        <item x="3208"/>
        <item x="3179"/>
        <item x="3088"/>
        <item x="3007"/>
        <item x="2977"/>
        <item x="2948"/>
        <item x="2930"/>
        <item x="2875"/>
        <item x="2753"/>
        <item x="2700"/>
        <item x="2649"/>
        <item x="2628"/>
        <item x="2540"/>
        <item x="2523"/>
        <item x="2514"/>
        <item x="2441"/>
        <item x="2413"/>
        <item x="2374"/>
        <item x="2336"/>
        <item x="2325"/>
        <item x="2318"/>
        <item x="2296"/>
        <item x="2199"/>
        <item x="2184"/>
        <item x="2103"/>
        <item x="2054"/>
        <item x="2049"/>
        <item x="1931"/>
        <item x="1918"/>
        <item x="1898"/>
        <item x="1801"/>
        <item x="1754"/>
        <item x="1734"/>
        <item x="1727"/>
        <item x="1721"/>
        <item x="1694"/>
        <item x="1660"/>
        <item x="1627"/>
        <item x="1561"/>
        <item x="1539"/>
        <item x="1381"/>
        <item x="1332"/>
        <item x="1306"/>
        <item x="1198"/>
        <item x="1036"/>
        <item x="1222"/>
        <item x="1227"/>
        <item x="2594"/>
        <item x="2974"/>
        <item x="1880"/>
        <item x="2672"/>
        <item x="1170"/>
        <item x="2955"/>
        <item x="2312"/>
        <item x="1034"/>
        <item x="3037"/>
        <item x="2706"/>
        <item x="2371"/>
        <item x="3236"/>
        <item x="2469"/>
        <item x="2463"/>
        <item x="3288"/>
        <item x="3264"/>
        <item x="3198"/>
        <item x="3078"/>
        <item x="3060"/>
        <item x="2927"/>
        <item x="2873"/>
        <item x="2862"/>
        <item x="2777"/>
        <item x="2742"/>
        <item x="2739"/>
        <item x="2734"/>
        <item x="2621"/>
        <item x="2473"/>
        <item x="2464"/>
        <item x="2440"/>
        <item x="2435"/>
        <item x="2427"/>
        <item x="2012"/>
        <item x="2587"/>
        <item x="2497"/>
        <item x="3237"/>
        <item x="3223"/>
        <item x="3201"/>
        <item x="3047"/>
        <item x="3028"/>
        <item x="2966"/>
        <item x="2962"/>
        <item x="2947"/>
        <item x="2941"/>
        <item x="2926"/>
        <item x="2868"/>
        <item x="2856"/>
        <item x="2830"/>
        <item x="2809"/>
        <item x="2782"/>
        <item x="2767"/>
        <item x="2761"/>
        <item x="2758"/>
        <item x="2743"/>
        <item x="2659"/>
        <item x="2643"/>
        <item x="2640"/>
        <item x="2551"/>
        <item x="2549"/>
        <item x="2534"/>
        <item x="2526"/>
        <item x="2501"/>
        <item x="2430"/>
        <item x="2425"/>
        <item x="2705"/>
        <item x="2907"/>
        <item x="1692"/>
        <item x="3005"/>
        <item x="1072"/>
        <item x="2714"/>
        <item x="2509"/>
        <item x="1049"/>
        <item x="2171"/>
        <item x="2954"/>
        <item x="3286"/>
        <item x="2452"/>
        <item x="3082"/>
        <item x="2124"/>
        <item x="2007"/>
        <item x="2009"/>
        <item x="1567"/>
        <item x="1987"/>
        <item x="3285"/>
        <item x="1441"/>
        <item x="2176"/>
        <item x="3204"/>
        <item x="2373"/>
        <item x="1617"/>
        <item x="1333"/>
        <item x="3297"/>
        <item x="1964"/>
        <item x="1238"/>
        <item x="3189"/>
        <item x="1444"/>
        <item x="1645"/>
        <item x="1464"/>
        <item x="2185"/>
        <item x="1874"/>
        <item x="1327"/>
        <item x="2005"/>
        <item x="3327"/>
        <item x="3249"/>
        <item x="3175"/>
        <item x="3173"/>
        <item x="2768"/>
        <item x="2759"/>
        <item x="2744"/>
        <item x="2696"/>
        <item x="2660"/>
        <item x="2529"/>
        <item x="2434"/>
        <item x="1986"/>
        <item x="1962"/>
        <item x="2142"/>
        <item x="2006"/>
        <item x="2749"/>
        <item x="2359"/>
        <item x="2637"/>
        <item x="1577"/>
        <item x="2081"/>
        <item x="2037"/>
        <item x="1992"/>
        <item x="1954"/>
        <item x="3260"/>
        <item x="2388"/>
        <item x="2384"/>
        <item x="1732"/>
        <item x="2172"/>
        <item x="3008"/>
        <item x="1712"/>
        <item x="2844"/>
        <item x="2702"/>
        <item x="2605"/>
        <item x="1462"/>
        <item x="1900"/>
        <item x="1270"/>
        <item x="1452"/>
        <item x="1573"/>
        <item x="999"/>
        <item x="2169"/>
        <item x="1889"/>
        <item x="940"/>
        <item x="1568"/>
        <item x="2593"/>
        <item x="2013"/>
        <item x="3296"/>
        <item x="2819"/>
        <item x="1584"/>
        <item x="1576"/>
        <item x="1968"/>
        <item x="2390"/>
        <item x="3405"/>
        <item x="1699"/>
        <item x="1392"/>
        <item x="1166"/>
        <item x="1643"/>
        <item x="1989"/>
        <item x="2949"/>
        <item x="3017"/>
        <item x="2300"/>
        <item x="1228"/>
        <item x="2246"/>
        <item x="2717"/>
        <item x="1045"/>
        <item x="1005"/>
        <item x="3414"/>
        <item x="2769"/>
        <item x="1977"/>
        <item x="1914"/>
        <item x="3277"/>
        <item x="2721"/>
        <item x="2712"/>
        <item x="3006"/>
        <item x="1435"/>
        <item x="3388"/>
        <item x="1905"/>
        <item x="1619"/>
        <item x="1583"/>
        <item x="1957"/>
        <item x="3031"/>
        <item x="2377"/>
        <item x="1353"/>
        <item x="1334"/>
        <item x="1278"/>
        <item x="1031"/>
        <item x="2355"/>
        <item x="1706"/>
        <item x="2353"/>
        <item x="3417"/>
        <item x="2241"/>
        <item x="3344"/>
        <item x="2871"/>
        <item x="1616"/>
        <item x="2539"/>
        <item x="1956"/>
        <item x="3032"/>
        <item x="1533"/>
        <item x="2163"/>
        <item x="3387"/>
        <item x="2645"/>
        <item x="2968"/>
        <item x="2122"/>
        <item x="2136"/>
        <item x="2316"/>
        <item x="2311"/>
        <item x="2292"/>
        <item x="2061"/>
        <item x="2059"/>
        <item x="1820"/>
        <item x="1342"/>
        <item x="1241"/>
        <item x="3040"/>
        <item x="2011"/>
        <item x="2920"/>
        <item x="1422"/>
        <item x="1032"/>
        <item x="2931"/>
        <item x="2698"/>
        <item x="2208"/>
        <item x="2375"/>
        <item x="2016"/>
        <item x="3101"/>
        <item x="2613"/>
        <item x="1001"/>
        <item x="2617"/>
        <item x="2182"/>
        <item x="2380"/>
        <item x="2004"/>
        <item x="2034"/>
        <item x="1603"/>
        <item x="1203"/>
        <item x="1658"/>
        <item x="1534"/>
        <item x="2677"/>
        <item x="958"/>
        <item x="1559"/>
        <item x="3050"/>
        <item x="1760"/>
        <item x="2202"/>
        <item x="2067"/>
        <item x="1872"/>
        <item x="1592"/>
        <item x="1331"/>
        <item x="3383"/>
        <item x="3322"/>
        <item x="2718"/>
        <item x="3287"/>
        <item x="1710"/>
        <item x="2162"/>
        <item x="2367"/>
        <item x="2183"/>
        <item x="2639"/>
        <item x="2538"/>
        <item x="2964"/>
        <item x="1054"/>
        <item x="2470"/>
        <item x="1691"/>
        <item x="1263"/>
        <item x="1488"/>
        <item x="3427"/>
        <item x="2294"/>
        <item x="1972"/>
        <item x="2131"/>
        <item x="2745"/>
        <item x="3102"/>
        <item x="2682"/>
        <item x="1824"/>
        <item x="2274"/>
        <item x="3397"/>
        <item x="1861"/>
        <item x="3413"/>
        <item x="2288"/>
        <item x="3055"/>
        <item x="1437"/>
        <item x="3282"/>
        <item x="3054"/>
        <item x="3051"/>
        <item x="3035"/>
        <item x="2922"/>
        <item x="2516"/>
        <item x="2466"/>
        <item x="2361"/>
        <item x="2252"/>
        <item x="2078"/>
        <item x="2065"/>
        <item x="1869"/>
        <item x="2762"/>
        <item x="1002"/>
        <item x="1055"/>
        <item x="2143"/>
        <item x="1981"/>
        <item x="1975"/>
        <item x="996"/>
        <item x="1982"/>
        <item x="1122"/>
        <item x="2170"/>
        <item x="1611"/>
        <item x="3081"/>
        <item x="1715"/>
        <item x="1848"/>
        <item x="1847"/>
        <item x="2967"/>
        <item x="2624"/>
        <item x="1571"/>
        <item x="2153"/>
        <item x="3370"/>
        <item x="2100"/>
        <item x="1785"/>
        <item x="1461"/>
        <item x="1058"/>
        <item x="2764"/>
        <item x="2058"/>
        <item x="1794"/>
        <item x="1280"/>
        <item x="1167"/>
        <item x="1207"/>
        <item x="2564"/>
        <item x="1434"/>
        <item x="1885"/>
        <item x="2670"/>
        <item x="1380"/>
        <item x="1021"/>
        <item x="3337"/>
        <item x="2024"/>
        <item x="1613"/>
        <item x="1386"/>
        <item x="2231"/>
        <item x="2229"/>
        <item x="1073"/>
        <item x="2568"/>
        <item x="2746"/>
        <item x="2381"/>
        <item x="1731"/>
        <item x="1076"/>
        <item x="1897"/>
        <item x="1516"/>
        <item x="3231"/>
        <item x="3283"/>
        <item x="3281"/>
        <item x="3263"/>
        <item x="3257"/>
        <item x="3252"/>
        <item x="3226"/>
        <item x="3092"/>
        <item x="2891"/>
        <item x="2884"/>
        <item x="2861"/>
        <item x="2776"/>
        <item x="2740"/>
        <item x="2736"/>
        <item x="2426"/>
        <item x="2395"/>
        <item x="1524"/>
        <item x="2264"/>
        <item x="3326"/>
        <item x="3310"/>
        <item x="3308"/>
        <item x="2863"/>
        <item x="2864"/>
        <item x="3289"/>
        <item x="3041"/>
        <item x="3151"/>
        <item x="3143"/>
        <item x="3235"/>
        <item x="2928"/>
        <item x="3065"/>
        <item x="1023"/>
        <item x="1205"/>
        <item x="1337"/>
        <item x="2563"/>
        <item x="1195"/>
        <item x="1082"/>
        <item x="3239"/>
        <item x="991"/>
        <item x="2820"/>
        <item x="1168"/>
        <item x="2959"/>
        <item x="3243"/>
        <item x="2631"/>
        <item x="1429"/>
        <item x="1231"/>
        <item x="3295"/>
        <item x="2160"/>
        <item x="1410"/>
        <item x="2393"/>
        <item x="3424"/>
        <item x="3420"/>
        <item x="3393"/>
        <item x="3182"/>
        <item x="3145"/>
        <item x="3127"/>
        <item x="2965"/>
        <item x="2596"/>
        <item x="2244"/>
        <item x="1980"/>
        <item x="1935"/>
        <item x="1916"/>
        <item x="1737"/>
        <item x="1622"/>
        <item x="1307"/>
        <item x="1304"/>
        <item x="1079"/>
        <item x="982"/>
        <item x="3401"/>
        <item x="3210"/>
        <item x="2479"/>
        <item x="1758"/>
        <item x="1305"/>
        <item x="1267"/>
        <item x="3313"/>
        <item x="2194"/>
        <item x="2321"/>
        <item x="1074"/>
        <item x="984"/>
        <item x="2250"/>
        <item x="2766"/>
        <item x="2715"/>
        <item x="2836"/>
        <item x="1428"/>
        <item x="1375"/>
        <item x="1234"/>
        <item x="2033"/>
        <item x="3357"/>
        <item x="1419"/>
        <item x="2480"/>
        <item x="2017"/>
        <item x="1536"/>
        <item x="1445"/>
        <item x="1025"/>
        <item x="942"/>
        <item x="3422"/>
        <item x="3352"/>
        <item x="3240"/>
        <item x="3136"/>
        <item x="2978"/>
        <item x="2804"/>
        <item x="2791"/>
        <item x="2681"/>
        <item x="2508"/>
        <item x="2352"/>
        <item x="2121"/>
        <item x="1778"/>
        <item x="1674"/>
        <item x="1657"/>
        <item x="1475"/>
        <item x="3423"/>
        <item x="3137"/>
        <item x="2506"/>
        <item x="2476"/>
        <item x="1965"/>
        <item x="1762"/>
        <item x="1474"/>
        <item x="1298"/>
        <item x="939"/>
        <item x="2793"/>
        <item x="2679"/>
        <item x="2633"/>
        <item x="2351"/>
        <item x="1115"/>
        <item x="950"/>
        <item x="3382"/>
        <item x="2154"/>
        <item x="3094"/>
        <item x="2156"/>
        <item x="3099"/>
        <item x="2969"/>
        <item x="2821"/>
        <item x="2625"/>
        <item x="2071"/>
        <item x="2023"/>
        <item x="2027"/>
        <item x="1530"/>
        <item x="1526"/>
        <item x="1204"/>
        <item x="1856"/>
        <item x="2537"/>
        <item x="2158"/>
        <item x="1707"/>
        <item x="1605"/>
        <item x="2487"/>
        <item x="2410"/>
        <item x="2474"/>
        <item x="2899"/>
        <item x="3462"/>
        <item x="3460"/>
        <item x="3359"/>
        <item x="2329"/>
        <item x="2212"/>
        <item x="956"/>
        <item x="3366"/>
        <item x="2848"/>
        <item x="3212"/>
        <item x="3144"/>
        <item x="3108"/>
        <item x="2917"/>
        <item x="2823"/>
        <item x="2399"/>
        <item x="1373"/>
        <item x="1215"/>
        <item x="2070"/>
        <item x="2561"/>
        <item x="1264"/>
        <item x="3368"/>
        <item x="2881"/>
        <item x="1275"/>
        <item x="1290"/>
        <item x="1614"/>
        <item x="3278"/>
        <item x="2629"/>
        <item x="3403"/>
        <item x="2454"/>
        <item x="1480"/>
        <item x="1300"/>
        <item x="2583"/>
        <item x="2674"/>
        <item x="2580"/>
        <item x="1632"/>
        <item x="1630"/>
        <item x="1546"/>
        <item x="2179"/>
        <item x="1556"/>
        <item x="2167"/>
        <item x="3353"/>
        <item x="2261"/>
        <item x="2710"/>
        <item x="1775"/>
        <item x="3316"/>
        <item x="3270"/>
        <item x="1433"/>
        <item x="1664"/>
        <item x="3107"/>
        <item x="1790"/>
        <item x="1569"/>
        <item x="1650"/>
        <item x="1641"/>
        <item x="1519"/>
        <item x="1535"/>
        <item x="1808"/>
        <item x="1709"/>
        <item x="2940"/>
        <item x="2832"/>
        <item x="2783"/>
        <item x="2396"/>
        <item x="1606"/>
        <item x="1951"/>
        <item x="1930"/>
        <item x="2084"/>
        <item x="1822"/>
        <item x="1040"/>
        <item x="2950"/>
        <item x="2510"/>
        <item x="1338"/>
        <item x="2839"/>
        <item x="3338"/>
        <item x="3135"/>
        <item x="2792"/>
        <item x="1924"/>
        <item x="1254"/>
        <item x="2906"/>
        <item x="3015"/>
        <item x="2905"/>
        <item x="2886"/>
        <item x="2826"/>
        <item x="2725"/>
        <item x="2607"/>
        <item x="2405"/>
        <item x="2279"/>
        <item x="2146"/>
        <item x="2082"/>
        <item x="1854"/>
        <item x="1842"/>
        <item x="2145"/>
        <item x="1774"/>
        <item x="1753"/>
        <item x="1747"/>
        <item x="1705"/>
        <item x="1685"/>
        <item x="1668"/>
        <item x="1683"/>
        <item x="1952"/>
        <item x="2322"/>
        <item x="2228"/>
        <item x="1004"/>
        <item x="1447"/>
        <item x="1403"/>
        <item x="1397"/>
        <item x="1053"/>
        <item x="1348"/>
        <item x="1018"/>
        <item x="1012"/>
        <item x="981"/>
        <item x="1388"/>
        <item x="1090"/>
        <item x="1060"/>
        <item x="2724"/>
        <item x="2614"/>
        <item x="2608"/>
        <item x="2591"/>
        <item x="2552"/>
        <item x="2521"/>
        <item x="3195"/>
        <item x="2800"/>
        <item x="2630"/>
        <item x="1759"/>
        <item x="2025"/>
        <item x="2748"/>
        <item x="1807"/>
        <item x="3467"/>
        <item x="3400"/>
        <item x="2554"/>
        <item x="2493"/>
        <item x="2488"/>
        <item x="2444"/>
        <item x="2287"/>
        <item x="2276"/>
        <item x="2249"/>
        <item x="2219"/>
        <item x="2190"/>
        <item x="2152"/>
        <item x="2141"/>
        <item x="1993"/>
        <item x="1985"/>
        <item x="1917"/>
        <item x="1907"/>
        <item x="1892"/>
        <item x="1876"/>
        <item x="1871"/>
        <item x="1866"/>
        <item x="1819"/>
        <item x="1804"/>
        <item x="1777"/>
        <item x="1773"/>
        <item x="1769"/>
        <item x="1703"/>
        <item x="1680"/>
        <item x="1479"/>
        <item x="971"/>
        <item x="2555"/>
        <item x="2140"/>
        <item x="3196"/>
        <item x="2801"/>
        <item x="2638"/>
        <item x="2545"/>
        <item x="2372"/>
        <item x="2144"/>
        <item x="2083"/>
        <item x="1909"/>
        <item x="1840"/>
        <item x="1744"/>
        <item x="1739"/>
        <item x="1512"/>
        <item x="1199"/>
        <item x="964"/>
        <item x="1217"/>
        <item x="3279"/>
        <item x="3267"/>
        <item x="1152"/>
        <item x="1048"/>
        <item x="1075"/>
        <item x="2558"/>
        <item x="3057"/>
        <item x="3046"/>
        <item x="2779"/>
        <item x="3343"/>
        <item x="3140"/>
        <item x="3456"/>
        <item x="3254"/>
        <item x="2348"/>
        <item x="2234"/>
        <item x="3018"/>
        <item x="1538"/>
        <item x="1396"/>
        <item x="1384"/>
        <item x="1326"/>
        <item x="1259"/>
        <item x="1030"/>
        <item x="2703"/>
        <item x="1936"/>
        <item x="2892"/>
        <item x="2835"/>
        <item x="2785"/>
        <item x="3186"/>
        <item x="1810"/>
        <item x="2137"/>
        <item x="1543"/>
        <item x="2623"/>
        <item x="2218"/>
        <item x="2206"/>
        <item x="1564"/>
        <item x="1711"/>
        <item x="2291"/>
        <item x="2423"/>
        <item x="2324"/>
        <item x="1537"/>
        <item x="2999"/>
        <item x="2956"/>
        <item x="3416"/>
        <item x="3276"/>
        <item x="2919"/>
        <item x="2838"/>
        <item x="2598"/>
        <item x="2582"/>
        <item x="2553"/>
        <item x="2542"/>
        <item x="2492"/>
        <item x="2306"/>
        <item x="2113"/>
        <item x="2089"/>
        <item x="2055"/>
        <item x="1963"/>
        <item x="1949"/>
        <item x="1891"/>
        <item x="1741"/>
        <item x="1701"/>
        <item x="1663"/>
        <item x="1599"/>
        <item x="1591"/>
        <item x="1572"/>
        <item x="1491"/>
        <item x="1487"/>
        <item x="1395"/>
        <item x="1364"/>
        <item x="979"/>
        <item x="3166"/>
        <item x="3105"/>
        <item x="3042"/>
        <item x="2876"/>
        <item x="2841"/>
        <item x="2757"/>
        <item x="2647"/>
        <item x="2500"/>
        <item x="2400"/>
        <item x="1919"/>
        <item x="1893"/>
        <item x="1805"/>
        <item x="1764"/>
        <item x="1755"/>
        <item x="1631"/>
        <item x="1600"/>
        <item x="1427"/>
        <item x="1414"/>
        <item x="1201"/>
        <item x="1235"/>
        <item x="2708"/>
        <item x="2716"/>
        <item x="3141"/>
        <item x="3461"/>
        <item x="3458"/>
        <item x="3455"/>
        <item x="3451"/>
        <item x="3418"/>
        <item x="3360"/>
        <item x="3358"/>
        <item x="3292"/>
        <item x="3284"/>
        <item x="3258"/>
        <item x="3247"/>
        <item x="3061"/>
        <item x="2975"/>
        <item x="2921"/>
        <item x="2869"/>
        <item x="2852"/>
        <item x="2737"/>
        <item x="2655"/>
        <item x="2653"/>
        <item x="2601"/>
        <item x="2550"/>
        <item x="2518"/>
        <item x="2511"/>
        <item x="2273"/>
        <item x="2198"/>
        <item x="2045"/>
        <item x="2022"/>
        <item x="2000"/>
        <item x="1984"/>
        <item x="1970"/>
        <item x="1922"/>
        <item x="1814"/>
        <item x="1492"/>
        <item x="1476"/>
        <item x="1357"/>
        <item x="1303"/>
        <item x="3430"/>
        <item x="3402"/>
        <item x="3392"/>
        <item x="3376"/>
        <item x="3363"/>
        <item x="3348"/>
        <item x="3323"/>
        <item x="3301"/>
        <item x="3266"/>
        <item x="3234"/>
        <item x="3215"/>
        <item x="3211"/>
        <item x="3202"/>
        <item x="3180"/>
        <item x="3174"/>
        <item x="3147"/>
        <item x="3121"/>
        <item x="3093"/>
        <item x="3049"/>
        <item x="3036"/>
        <item x="3033"/>
        <item x="3029"/>
        <item x="3026"/>
        <item x="3014"/>
        <item x="3003"/>
        <item x="2998"/>
        <item x="2989"/>
        <item x="2984"/>
        <item x="2976"/>
        <item x="2953"/>
        <item x="2939"/>
        <item x="2934"/>
        <item x="2912"/>
        <item x="2901"/>
        <item x="2885"/>
        <item x="2880"/>
        <item x="2831"/>
        <item x="2817"/>
        <item x="2796"/>
        <item x="2754"/>
        <item x="2731"/>
        <item x="2723"/>
        <item x="2652"/>
        <item x="2634"/>
        <item x="2602"/>
        <item x="2567"/>
        <item x="2515"/>
        <item x="2491"/>
        <item x="2484"/>
        <item x="2458"/>
        <item x="2449"/>
        <item x="2433"/>
        <item x="2421"/>
        <item x="2403"/>
        <item x="2398"/>
        <item x="2385"/>
        <item x="2379"/>
        <item x="2358"/>
        <item x="2357"/>
        <item x="2320"/>
        <item x="2299"/>
        <item x="2271"/>
        <item x="2233"/>
        <item x="2211"/>
        <item x="2159"/>
        <item x="2149"/>
        <item x="2129"/>
        <item x="2119"/>
        <item x="2112"/>
        <item x="2074"/>
        <item x="2056"/>
        <item x="2053"/>
        <item x="2050"/>
        <item x="2021"/>
        <item x="1978"/>
        <item x="1960"/>
        <item x="1947"/>
        <item x="1928"/>
        <item x="1923"/>
        <item x="1908"/>
        <item x="1883"/>
        <item x="1860"/>
        <item x="1832"/>
        <item x="1812"/>
        <item x="1806"/>
        <item x="1800"/>
        <item x="1796"/>
        <item x="1770"/>
        <item x="1761"/>
        <item x="1749"/>
        <item x="1743"/>
        <item x="1730"/>
        <item x="1700"/>
        <item x="1662"/>
        <item x="1639"/>
        <item x="1634"/>
        <item x="1629"/>
        <item x="1598"/>
        <item x="1597"/>
        <item x="1589"/>
        <item x="1581"/>
        <item x="1570"/>
        <item x="1563"/>
        <item x="1541"/>
        <item x="1518"/>
        <item x="1503"/>
        <item x="1463"/>
        <item x="1457"/>
        <item x="1439"/>
        <item x="1418"/>
        <item x="1411"/>
        <item x="1401"/>
        <item x="1390"/>
        <item x="1385"/>
        <item x="1367"/>
        <item x="1361"/>
        <item x="1354"/>
        <item x="1341"/>
        <item x="1339"/>
        <item x="1328"/>
        <item x="1309"/>
        <item x="1294"/>
        <item x="1287"/>
        <item x="1277"/>
        <item x="1271"/>
        <item x="1265"/>
        <item x="1197"/>
        <item x="1191"/>
        <item x="1165"/>
        <item x="1149"/>
        <item x="1142"/>
        <item x="1125"/>
        <item x="1116"/>
        <item x="1093"/>
        <item x="1081"/>
        <item x="1041"/>
        <item x="1037"/>
        <item x="1022"/>
        <item x="1015"/>
        <item x="1009"/>
        <item x="997"/>
        <item x="978"/>
        <item x="977"/>
        <item x="973"/>
        <item x="961"/>
        <item x="951"/>
        <item x="3317"/>
        <item x="3154"/>
        <item x="3095"/>
        <item x="2981"/>
        <item x="2756"/>
        <item x="2680"/>
        <item x="2648"/>
        <item x="2544"/>
        <item x="2519"/>
        <item x="2305"/>
        <item x="2301"/>
        <item x="2189"/>
        <item x="2051"/>
        <item x="1915"/>
        <item x="1823"/>
        <item x="1279"/>
        <item x="1068"/>
        <item x="1039"/>
        <item x="1229"/>
        <item x="3384"/>
        <item x="3009"/>
        <item x="2694"/>
        <item x="1793"/>
        <item x="1042"/>
        <item x="2207"/>
        <item x="3207"/>
        <item x="2961"/>
        <item x="2293"/>
        <item x="1035"/>
        <item x="3116"/>
        <item x="2099"/>
        <item x="1654"/>
        <item x="2789"/>
        <item x="2424"/>
        <item x="2420"/>
        <item x="3002"/>
        <item x="1544"/>
        <item x="2858"/>
        <item x="1610"/>
        <item x="2166"/>
        <item x="2963"/>
        <item x="2727"/>
        <item x="2870"/>
        <item x="1661"/>
        <item x="2951"/>
        <item x="2678"/>
        <item x="2168"/>
        <item x="1763"/>
        <item x="1990"/>
        <item x="2750"/>
        <item x="1013"/>
        <item x="3090"/>
        <item x="2178"/>
        <item x="3238"/>
        <item x="3225"/>
        <item x="3197"/>
        <item x="3052"/>
        <item x="3053"/>
        <item x="1102"/>
        <item x="2165"/>
        <item x="2887"/>
        <item x="3167"/>
        <item x="2030"/>
        <item x="3139"/>
        <item x="2946"/>
        <item x="1562"/>
        <item x="2346"/>
        <item x="1867"/>
        <item x="2265"/>
        <item x="2213"/>
        <item x="2204"/>
        <item x="1894"/>
        <item x="1878"/>
        <item x="1515"/>
        <item x="3293"/>
        <item x="3019"/>
        <item x="3021"/>
        <item x="2726"/>
        <item x="2872"/>
        <item x="2243"/>
        <item x="1647"/>
        <item x="1604"/>
        <item x="2286"/>
        <item x="2075"/>
        <item x="1852"/>
        <item x="1841"/>
        <item x="2392"/>
        <item x="2290"/>
        <item x="1421"/>
        <item x="2609"/>
        <item x="2808"/>
        <item x="2695"/>
        <item x="2683"/>
        <item x="2665"/>
        <item x="2658"/>
        <item x="2642"/>
        <item x="2952"/>
        <item x="1268"/>
        <item x="2570"/>
        <item x="2108"/>
        <item x="2069"/>
        <item x="1971"/>
        <item x="1934"/>
        <item x="1818"/>
        <item x="1803"/>
        <item x="1509"/>
        <item x="1466"/>
        <item x="1404"/>
        <item x="1014"/>
        <item x="3329"/>
        <item x="3304"/>
        <item x="3213"/>
        <item x="3098"/>
        <item x="2829"/>
        <item x="2612"/>
        <item x="2604"/>
        <item x="2437"/>
        <item x="2313"/>
        <item x="2298"/>
        <item x="2072"/>
        <item x="1912"/>
        <item x="1895"/>
        <item x="1751"/>
        <item x="1688"/>
        <item x="1594"/>
        <item x="1504"/>
        <item x="1500"/>
        <item x="1355"/>
        <item x="1119"/>
        <item x="3330"/>
        <item x="3058"/>
        <item x="3045"/>
        <item x="2983"/>
        <item x="2728"/>
        <item x="2520"/>
        <item x="1910"/>
        <item x="3080"/>
        <item x="1311"/>
        <item x="2646"/>
        <item x="1659"/>
        <item x="3365"/>
        <item x="3123"/>
        <item x="3066"/>
        <item x="2957"/>
        <item x="3190"/>
        <item x="2751"/>
        <item x="1686"/>
        <item x="3183"/>
        <item x="3106"/>
        <item x="1995"/>
        <item x="1771"/>
        <item x="3290"/>
        <item x="3311"/>
        <item x="2929"/>
        <item x="1565"/>
        <item x="1379"/>
        <item x="1340"/>
        <item x="1330"/>
        <item x="1317"/>
        <item x="1297"/>
        <item x="1291"/>
        <item x="1284"/>
        <item x="1257"/>
        <item x="1111"/>
        <item x="1105"/>
        <item x="1096"/>
        <item x="1086"/>
        <item x="1069"/>
        <item x="1063"/>
        <item x="1046"/>
        <item x="1252"/>
        <item x="1245"/>
        <item x="1242"/>
        <item x="1237"/>
        <item x="1224"/>
        <item x="1216"/>
        <item x="1211"/>
        <item x="1208"/>
        <item x="2641"/>
        <item x="2079"/>
        <item x="2461"/>
        <item x="2409"/>
        <item x="2044"/>
        <item x="1974"/>
        <item x="1528"/>
        <item x="1467"/>
        <item x="2197"/>
        <item x="2177"/>
        <item x="1846"/>
        <item x="1322"/>
        <item x="985"/>
        <item x="3177"/>
        <item x="3361"/>
        <item x="3233"/>
        <item x="2610"/>
        <item x="2041"/>
        <item x="1554"/>
        <item x="1527"/>
        <item x="1161"/>
        <item x="2814"/>
        <item x="2664"/>
        <item x="1887"/>
        <item x="1830"/>
        <item x="1825"/>
        <item x="2477"/>
        <item x="3385"/>
        <item x="1882"/>
        <item x="1644"/>
        <item x="3128"/>
        <item x="2878"/>
        <item x="2205"/>
        <item x="1578"/>
        <item x="1440"/>
        <item x="1347"/>
        <item x="1315"/>
        <item x="1301"/>
        <item x="1266"/>
        <item x="3125"/>
        <item x="2847"/>
        <item x="2486"/>
        <item x="2453"/>
        <item x="2223"/>
        <item x="2076"/>
        <item x="1988"/>
        <item x="3364"/>
        <item x="3004"/>
        <item x="2865"/>
        <item x="1969"/>
        <item x="3314"/>
        <item x="3303"/>
        <item x="3159"/>
        <item x="2985"/>
        <item x="2980"/>
        <item x="2935"/>
        <item x="2798"/>
        <item x="2790"/>
        <item x="2780"/>
        <item x="2763"/>
        <item x="2541"/>
        <item x="2428"/>
        <item x="2422"/>
        <item x="2406"/>
        <item x="2391"/>
        <item x="2285"/>
        <item x="2281"/>
        <item x="2085"/>
        <item x="2063"/>
        <item x="1911"/>
        <item x="1903"/>
        <item x="1833"/>
        <item x="1756"/>
        <item x="1402"/>
        <item x="2366"/>
        <item x="2365"/>
        <item x="1547"/>
        <item x="1335"/>
        <item x="3300"/>
        <item x="2267"/>
        <item x="2196"/>
        <item x="1996"/>
        <item x="1973"/>
        <item x="1953"/>
        <item x="1101"/>
        <item x="2080"/>
        <item x="1906"/>
        <item x="1652"/>
        <item x="1626"/>
        <item x="1593"/>
        <item x="1454"/>
        <item x="1416"/>
        <item x="1378"/>
        <item x="1316"/>
        <item x="1103"/>
        <item x="983"/>
        <item x="949"/>
        <item x="1223"/>
        <item x="1078"/>
        <item x="2994"/>
        <item x="3076"/>
        <item x="2845"/>
        <item x="998"/>
        <item x="1000"/>
        <item x="3399"/>
        <item x="3269"/>
        <item x="3374"/>
        <item x="3181"/>
        <item x="1862"/>
        <item x="1071"/>
        <item x="1772"/>
        <item x="3351"/>
        <item x="2503"/>
        <item x="2151"/>
        <item x="1845"/>
        <item x="1817"/>
        <item x="1677"/>
        <item x="1625"/>
        <item x="1448"/>
        <item x="1393"/>
        <item x="1362"/>
        <item x="1010"/>
        <item x="943"/>
        <item x="3312"/>
        <item x="2531"/>
        <item x="2468"/>
        <item x="2416"/>
        <item x="3109"/>
        <item x="2720"/>
        <item x="3013"/>
        <item x="1901"/>
        <item x="2227"/>
        <item x="3298"/>
        <item x="3126"/>
        <item x="3315"/>
        <item x="3372"/>
        <item x="980"/>
        <item x="959"/>
        <item x="941"/>
        <item x="1555"/>
        <item x="2597"/>
        <item x="3273"/>
        <item x="2671"/>
        <item x="2098"/>
        <item x="2266"/>
        <item x="2818"/>
        <item x="1851"/>
        <item x="1789"/>
        <item x="1557"/>
        <item x="1525"/>
        <item x="1521"/>
        <item x="1497"/>
        <item x="1468"/>
        <item x="1459"/>
        <item x="1426"/>
        <item x="1417"/>
        <item x="1409"/>
        <item x="1408"/>
        <item x="966"/>
        <item x="3340"/>
        <item x="2943"/>
        <item x="2354"/>
        <item x="1552"/>
        <item x="1549"/>
        <item x="1374"/>
        <item x="1369"/>
        <item x="1733"/>
        <item x="1320"/>
        <item x="2676"/>
        <item x="2247"/>
        <item x="1991"/>
        <item x="2815"/>
        <item x="1607"/>
        <item x="1666"/>
        <item x="2635"/>
        <item x="1262"/>
        <item x="1655"/>
        <item x="2958"/>
        <item x="2314"/>
        <item x="2569"/>
        <item x="1695"/>
        <item x="1446"/>
        <item x="1313"/>
        <item x="1312"/>
        <item x="1299"/>
        <item x="1293"/>
        <item x="1285"/>
        <item x="1282"/>
        <item x="1258"/>
        <item x="1193"/>
        <item x="1190"/>
        <item x="1186"/>
        <item x="1162"/>
        <item x="1160"/>
        <item x="1157"/>
        <item x="1155"/>
        <item x="1153"/>
        <item x="1135"/>
        <item x="1098"/>
        <item x="1061"/>
        <item x="993"/>
        <item x="1292"/>
        <item x="1106"/>
        <item x="1099"/>
        <item x="1087"/>
        <item x="1070"/>
        <item x="1064"/>
        <item x="1253"/>
        <item x="1243"/>
        <item x="1236"/>
        <item x="1225"/>
        <item x="1220"/>
        <item x="1212"/>
        <item x="1246"/>
        <item x="1218"/>
        <item x="1206"/>
        <item x="1368"/>
        <item x="2857"/>
        <item x="2854"/>
        <item x="2802"/>
        <item x="2874"/>
        <item x="1834"/>
        <item x="1601"/>
        <item x="1517"/>
        <item x="1210"/>
        <item x="1324"/>
        <item x="1787"/>
        <item x="2711"/>
        <item x="1618"/>
        <item x="1693"/>
        <item x="2675"/>
        <item x="3067"/>
        <item x="2029"/>
        <item x="1370"/>
        <item x="2402"/>
        <item x="2315"/>
        <item x="1920"/>
        <item x="3272"/>
        <item x="2970"/>
        <item x="2595"/>
        <item x="2376"/>
        <item x="2269"/>
        <item x="1850"/>
        <item x="1580"/>
        <item x="3100"/>
        <item x="1788"/>
        <item x="2475"/>
        <item x="2126"/>
        <item x="1646"/>
        <item x="2632"/>
        <item x="2326"/>
        <item x="1802"/>
        <item x="1382"/>
        <item x="1336"/>
        <item x="1323"/>
        <item x="1261"/>
        <item x="990"/>
        <item x="1286"/>
        <item x="1221"/>
        <item x="1870"/>
        <item x="1623"/>
        <item x="2038"/>
        <item x="2120"/>
        <item x="1676"/>
        <item x="1458"/>
        <item x="1455"/>
        <item x="1029"/>
        <item x="1319"/>
        <item x="1349"/>
        <item x="1209"/>
        <item x="1873"/>
        <item x="2387"/>
        <item x="3299"/>
        <item x="2490"/>
        <item x="1596"/>
        <item x="1019"/>
        <item x="1230"/>
        <item x="3230"/>
        <item x="3222"/>
        <item x="3200"/>
        <item x="2547"/>
        <item x="2439"/>
        <item x="2302"/>
        <item x="3162"/>
        <item x="2651"/>
        <item x="2733"/>
        <item x="3063"/>
        <item x="3150"/>
        <item x="1670"/>
        <item x="2699"/>
        <item x="2535"/>
        <item x="969"/>
        <item x="2123"/>
        <item x="2046"/>
        <item x="1797"/>
        <item x="1689"/>
        <item x="2028"/>
        <item x="1044"/>
        <item x="1821"/>
        <item x="3242"/>
        <item x="1738"/>
        <item x="1302"/>
        <item x="2592"/>
        <item x="1043"/>
        <item x="1921"/>
        <item x="1879"/>
        <item x="1542"/>
        <item x="2924"/>
        <item x="3038"/>
        <item x="1325"/>
        <item x="2890"/>
        <item x="2161"/>
        <item x="3407"/>
        <item x="2272"/>
        <item x="1609"/>
        <item x="1110"/>
        <item x="1642"/>
        <item x="3062"/>
        <item x="1051"/>
        <item x="1052"/>
        <item x="2035"/>
        <item x="3184"/>
        <item x="2010"/>
        <item x="2673"/>
        <item x="3253"/>
        <item x="3193"/>
        <item x="2797"/>
        <item x="2636"/>
        <item x="3345"/>
        <item x="3087"/>
        <item x="1899"/>
        <item x="1233"/>
        <item x="2843"/>
        <item x="1473"/>
        <item x="1449"/>
        <item x="1062"/>
        <item x="3465"/>
        <item x="3319"/>
        <item x="2883"/>
        <item x="2866"/>
        <item x="2047"/>
        <item x="994"/>
        <item x="1366"/>
        <item x="1359"/>
        <item x="2895"/>
        <item x="1507"/>
        <item x="2701"/>
        <item x="1748"/>
        <item x="1684"/>
        <item x="1187"/>
        <item x="1219"/>
        <item x="3034"/>
        <item x="2938"/>
        <item x="2923"/>
        <item x="2888"/>
        <item x="2855"/>
        <item x="2827"/>
        <item x="2781"/>
        <item x="1998"/>
        <item x="1849"/>
        <item x="1702"/>
        <item x="1314"/>
        <item x="2066"/>
        <item x="2042"/>
        <item x="2512"/>
        <item x="2505"/>
        <item x="2993"/>
        <item x="2666"/>
        <item x="2707"/>
        <item x="2489"/>
        <item x="3265"/>
        <item x="3262"/>
        <item x="2735"/>
        <item x="2415"/>
        <item x="3404"/>
        <item x="2840"/>
        <item x="1024"/>
        <item x="3187"/>
        <item x="2877"/>
        <item x="1925"/>
        <item x="1091"/>
        <item x="3425"/>
        <item x="2008"/>
        <item x="2088"/>
        <item x="1443"/>
        <item x="1343"/>
        <item x="1344"/>
        <item x="1826"/>
        <item x="2842"/>
        <item x="2581"/>
        <item x="2106"/>
        <item x="1451"/>
        <item x="1175"/>
        <item x="1529"/>
        <item x="3064"/>
        <item x="1415"/>
        <item x="1085"/>
        <item x="1558"/>
        <item x="1432"/>
        <item x="2191"/>
        <item x="3294"/>
        <item x="2026"/>
        <item x="2559"/>
        <item x="2404"/>
        <item x="1453"/>
        <item x="1472"/>
        <item x="1757"/>
        <item x="1056"/>
        <item x="2719"/>
        <item x="3386"/>
        <item x="3122"/>
        <item x="3072"/>
        <item x="1532"/>
        <item x="3165"/>
        <item x="3069"/>
        <item x="1383"/>
        <item x="1844"/>
        <item x="1829"/>
        <item x="1551"/>
        <item x="3367"/>
        <item x="1387"/>
        <item x="1144"/>
        <item x="1164"/>
        <item x="1185"/>
        <item x="1131"/>
        <item x="3341"/>
        <item x="3452"/>
        <item x="2667"/>
        <item x="3248"/>
        <item x="2039"/>
        <item x="3302"/>
        <item x="1726"/>
        <item x="1112"/>
        <item x="1881"/>
        <item x="1857"/>
        <item x="1994"/>
        <item x="1183"/>
        <item x="1939"/>
        <item x="1510"/>
        <item x="1156"/>
        <item x="1213"/>
        <item x="1460"/>
        <item x="1728"/>
        <item x="1008"/>
        <item x="1281"/>
        <item x="3377"/>
        <item x="1482"/>
        <item x="1704"/>
        <item x="1214"/>
        <item x="2668"/>
        <item x="1585"/>
        <item x="3342"/>
        <item x="2669"/>
        <item x="1400"/>
        <item x="2853"/>
        <item x="3449"/>
        <item x="3163"/>
        <item x="2368"/>
        <item x="3471"/>
        <item x="1582"/>
        <item x="3259"/>
        <item x="2240"/>
        <item x="2485"/>
        <item x="3389"/>
        <item x="3450"/>
        <item x="2914"/>
        <item x="3020"/>
        <item x="3459"/>
        <item x="3085"/>
        <item x="3000"/>
        <item x="3480"/>
        <item x="3479"/>
        <item x="3437"/>
        <item x="2442"/>
        <item x="3350"/>
        <item x="3134"/>
        <item x="1877"/>
        <item x="1513"/>
        <item x="1118"/>
        <item x="1059"/>
        <item x="2849"/>
        <item x="3447"/>
        <item x="3164"/>
        <item x="2363"/>
        <item x="3470"/>
        <item x="1574"/>
        <item x="3255"/>
        <item x="2236"/>
        <item x="2481"/>
        <item x="1967"/>
        <item x="2174"/>
        <item x="2135"/>
        <item x="3244"/>
        <item x="1232"/>
        <item x="1269"/>
        <item x="1226"/>
        <item x="2811"/>
        <item x="2259"/>
        <item x="2104"/>
        <item x="1494"/>
        <item x="2001"/>
        <item x="2289"/>
        <item x="1478"/>
        <item x="2180"/>
        <item x="2186"/>
        <item x="1143"/>
        <item x="1174"/>
        <item x="2101"/>
        <item x="2203"/>
        <item x="2014"/>
        <item x="2262"/>
        <item x="975"/>
        <item x="2048"/>
        <item x="1590"/>
        <item x="1932"/>
        <item x="1117"/>
        <item x="2280"/>
        <item x="2451"/>
        <item x="1615"/>
        <item x="2087"/>
        <item x="3349"/>
        <item x="3245"/>
        <item x="2457"/>
        <item x="974"/>
        <item x="1140"/>
        <item x="1145"/>
        <item x="1146"/>
        <item x="42"/>
        <item x="1863"/>
        <item x="3445"/>
        <item x="3086"/>
        <item x="2773"/>
        <item x="2566"/>
        <item x="2356"/>
        <item x="2794"/>
        <item x="3130"/>
        <item x="2448"/>
        <item x="2419"/>
        <item x="2472"/>
        <item x="2765"/>
        <item x="2277"/>
        <item x="2590"/>
        <item x="2245"/>
        <item x="2222"/>
        <item x="2327"/>
        <item x="2418"/>
        <item x="2278"/>
        <item x="1028"/>
        <item x="2077"/>
        <item x="2139"/>
        <item x="2116"/>
        <item x="1545"/>
        <item x="948"/>
        <item x="2193"/>
        <item x="1350"/>
        <item x="1321"/>
        <item x="1780"/>
        <item x="1938"/>
        <item x="1927"/>
        <item x="1946"/>
        <item x="1717"/>
        <item x="947"/>
        <item x="2882"/>
        <item x="3380"/>
        <item x="957"/>
        <item x="3224"/>
        <item x="3133"/>
        <item x="3149"/>
        <item x="3132"/>
        <item x="1671"/>
        <item x="1779"/>
        <item x="1716"/>
        <item x="1809"/>
        <item x="3438"/>
        <item x="3421"/>
        <item x="3411"/>
        <item x="3328"/>
        <item x="3309"/>
        <item x="3205"/>
        <item x="3191"/>
        <item x="3091"/>
        <item x="3070"/>
        <item x="3011"/>
        <item x="2979"/>
        <item x="2973"/>
        <item x="2889"/>
        <item x="2770"/>
        <item x="2663"/>
        <item x="2548"/>
        <item x="2456"/>
        <item x="2411"/>
        <item x="2350"/>
        <item x="2307"/>
        <item x="2230"/>
        <item x="2188"/>
        <item x="2181"/>
        <item x="2107"/>
        <item x="2064"/>
        <item x="2015"/>
        <item x="1955"/>
        <item x="1904"/>
        <item x="1855"/>
        <item x="1836"/>
        <item x="1745"/>
        <item x="1713"/>
        <item x="1681"/>
        <item x="1612"/>
        <item x="1595"/>
        <item x="1560"/>
        <item x="1499"/>
        <item x="1398"/>
        <item x="1371"/>
        <item x="1273"/>
        <item x="1126"/>
        <item x="1114"/>
        <item x="1084"/>
        <item x="1007"/>
        <item x="976"/>
        <item x="970"/>
        <item x="967"/>
        <item x="1240"/>
        <item x="2216"/>
        <item x="3466"/>
        <item x="3446"/>
        <item x="3433"/>
        <item x="3356"/>
        <item x="3246"/>
        <item x="3129"/>
        <item x="3012"/>
        <item x="2913"/>
        <item x="2741"/>
        <item x="2644"/>
        <item x="2525"/>
        <item x="2389"/>
        <item x="2282"/>
        <item x="2164"/>
        <item x="2043"/>
        <item x="1888"/>
        <item x="1798"/>
        <item x="1656"/>
        <item x="1523"/>
        <item x="1424"/>
        <item x="1329"/>
        <item x="1188"/>
        <item x="1057"/>
        <item x="954"/>
        <item x="2588"/>
        <item x="2496"/>
        <item x="2462"/>
        <item x="2812"/>
        <item x="2620"/>
        <item x="2527"/>
        <item x="2432"/>
        <item x="3473"/>
        <item x="2328"/>
        <item x="2130"/>
        <item x="2730"/>
        <item x="1858"/>
        <item x="3398"/>
        <item x="3271"/>
        <item x="2132"/>
        <item x="2157"/>
        <item x="3478"/>
        <item x="3474"/>
        <item x="3084"/>
        <item x="1776"/>
        <item x="1648"/>
        <item x="3124"/>
        <item x="3118"/>
        <item x="3077"/>
        <item x="2942"/>
        <item x="2618"/>
        <item x="2536"/>
        <item x="2268"/>
        <item x="1514"/>
        <item x="2898"/>
        <item x="1696"/>
        <item x="944"/>
        <item x="3168"/>
        <item x="3138"/>
        <item x="2772"/>
        <item x="2319"/>
        <item x="2295"/>
        <item x="1708"/>
        <item x="1047"/>
        <item x="1792"/>
        <item x="1665"/>
        <item x="3307"/>
        <item x="3412"/>
        <item x="2936"/>
        <item x="3059"/>
        <item x="2709"/>
        <item x="3185"/>
        <item x="3131"/>
        <item x="3056"/>
        <item x="3079"/>
        <item x="1094"/>
        <item x="3083"/>
        <item x="2465"/>
        <item x="2996"/>
        <item x="3111"/>
        <item x="2784"/>
        <item x="3410"/>
        <item x="1097"/>
        <item x="1636"/>
        <item x="3475"/>
        <item x="3025"/>
        <item x="2774"/>
        <item x="3171"/>
        <item x="2619"/>
        <item x="3048"/>
        <item x="3378"/>
        <item x="3280"/>
        <item x="3157"/>
        <item x="3039"/>
        <item x="2937"/>
        <item x="2837"/>
        <item x="2738"/>
        <item x="2657"/>
        <item x="2532"/>
        <item x="2408"/>
        <item x="2303"/>
        <item x="2175"/>
        <item x="2060"/>
        <item x="1902"/>
        <item x="3395"/>
        <item x="2894"/>
        <item x="1065"/>
        <item x="2495"/>
        <item x="2370"/>
        <item x="2256"/>
        <item x="2138"/>
        <item x="2002"/>
        <item x="1868"/>
        <item x="1765"/>
        <item x="1628"/>
        <item x="1501"/>
        <item x="1407"/>
        <item x="1295"/>
        <item x="1158"/>
        <item x="1026"/>
        <item x="1006"/>
        <item x="2323"/>
        <item x="3016"/>
        <item x="1679"/>
        <item x="2362"/>
        <item x="1608"/>
        <item x="2349"/>
        <item x="2031"/>
        <item x="2309"/>
        <item x="1033"/>
        <item x="3321"/>
        <item x="1835"/>
        <item x="2238"/>
        <item x="986"/>
        <item x="1784"/>
        <item x="1740"/>
        <item x="1498"/>
        <item x="1318"/>
        <item x="938"/>
        <item x="1667"/>
        <item x="1077"/>
        <item x="1786"/>
        <item x="1687"/>
        <item x="1602"/>
        <item x="3371"/>
        <item x="1089"/>
        <item x="2528"/>
        <item x="953"/>
        <item x="1351"/>
        <item x="2589"/>
        <item x="2579"/>
        <item x="2557"/>
        <item x="2556"/>
        <item x="2522"/>
        <item x="2502"/>
        <item x="2443"/>
        <item x="2332"/>
        <item x="2333"/>
        <item x="2235"/>
        <item x="1940"/>
        <item x="1890"/>
        <item x="1123"/>
        <item x="1109"/>
        <item x="1092"/>
        <item x="1095"/>
        <item x="1017"/>
        <item x="1011"/>
        <item x="992"/>
        <item x="962"/>
        <item x="952"/>
        <item x="3153"/>
        <item x="2816"/>
        <item x="2813"/>
        <item x="2690"/>
        <item x="2661"/>
        <item x="2173"/>
        <item x="2086"/>
        <item x="2036"/>
        <item x="1750"/>
        <item x="1675"/>
        <item x="1635"/>
        <item x="1624"/>
        <item x="1620"/>
        <item x="1550"/>
        <item x="1506"/>
        <item x="1489"/>
        <item x="1469"/>
        <item x="1465"/>
        <item x="1456"/>
        <item x="1450"/>
        <item x="1423"/>
        <item x="1406"/>
        <item x="1363"/>
        <item x="1345"/>
        <item x="1150"/>
        <item x="2606"/>
        <item x="1151"/>
        <item x="2283"/>
        <item x="3119"/>
        <item x="2697"/>
        <item x="1420"/>
        <item x="3441"/>
        <item x="1653"/>
        <item x="1100"/>
        <item x="1405"/>
        <item x="3318"/>
        <item x="2662"/>
        <item x="3103"/>
        <item x="2499"/>
        <item x="3355"/>
        <item x="3325"/>
        <item x="3120"/>
        <item x="1649"/>
        <item x="1159"/>
        <item x="1698"/>
        <item x="1791"/>
        <item x="3409"/>
        <item x="1133"/>
        <item x="1177"/>
        <item x="2062"/>
        <item x="1933"/>
        <item x="1768"/>
        <item x="1438"/>
        <item x="3152"/>
        <item x="1431"/>
        <item x="1181"/>
        <item x="1782"/>
        <item x="1425"/>
        <item x="1296"/>
        <item x="1260"/>
        <item x="1038"/>
        <item x="1289"/>
        <item x="1088"/>
        <item x="1283"/>
        <item x="1651"/>
        <item x="1430"/>
        <item x="1376"/>
        <item x="1067"/>
        <item x="945"/>
        <item x="1169"/>
        <item x="1178"/>
        <item x="1180"/>
        <item x="108"/>
        <item x="21"/>
        <item x="2032"/>
        <item x="1182"/>
        <item x="1138"/>
        <item x="1192"/>
        <item x="1179"/>
        <item x="1136"/>
        <item x="1130"/>
        <item x="1184"/>
        <item x="2148"/>
        <item x="2684"/>
        <item x="2685"/>
        <item x="2686"/>
        <item x="2584"/>
        <item x="2585"/>
        <item x="2586"/>
        <item x="2459"/>
        <item x="2460"/>
        <item x="2339"/>
        <item x="2340"/>
        <item x="3444"/>
        <item x="3431"/>
        <item x="3432"/>
        <item x="3331"/>
        <item x="3332"/>
        <item x="3228"/>
        <item x="3229"/>
        <item x="3113"/>
        <item x="3114"/>
        <item x="3115"/>
        <item x="2990"/>
        <item x="2991"/>
        <item x="2992"/>
        <item x="2908"/>
        <item x="2909"/>
        <item x="2910"/>
        <item x="2805"/>
        <item x="2806"/>
        <item x="2807"/>
        <item x="2220"/>
        <item x="2221"/>
        <item x="2111"/>
        <item x="2110"/>
        <item x="1943"/>
        <item x="1942"/>
        <item x="1839"/>
        <item x="1838"/>
        <item x="1719"/>
        <item x="1718"/>
        <item x="1588"/>
        <item x="1587"/>
        <item x="1486"/>
        <item x="1389"/>
        <item x="1128"/>
        <item x="1250"/>
        <item x="3291"/>
        <item x="1249"/>
        <item x="1121"/>
        <item x="987"/>
        <item x="3199"/>
        <item x="3194"/>
        <item x="1189"/>
        <item x="1050"/>
        <item x="946"/>
        <item x="1813"/>
        <item x="1682"/>
        <item x="1553"/>
        <item x="1470"/>
        <item x="1346"/>
        <item x="1107"/>
        <item x="960"/>
        <item x="1244"/>
        <item x="2611"/>
        <item x="2494"/>
        <item x="2382"/>
        <item x="3434"/>
        <item x="3375"/>
        <item x="3261"/>
        <item x="3148"/>
        <item x="3030"/>
        <item x="2925"/>
        <item x="2828"/>
        <item x="2732"/>
        <item x="2251"/>
        <item x="2133"/>
        <item x="1999"/>
        <item x="1864"/>
        <item x="1767"/>
        <item x="1638"/>
        <item x="1502"/>
        <item x="1413"/>
        <item x="1310"/>
        <item x="1154"/>
        <item x="1027"/>
        <item x="3453"/>
        <item x="3435"/>
        <item x="2691"/>
        <item x="2574"/>
        <item x="2575"/>
        <item x="2445"/>
        <item x="2446"/>
        <item x="2342"/>
        <item x="2343"/>
        <item x="3436"/>
        <item x="3428"/>
        <item x="3334"/>
        <item x="3219"/>
        <item x="3220"/>
        <item x="3110"/>
        <item x="2995"/>
        <item x="2903"/>
        <item x="2799"/>
        <item x="2214"/>
        <item x="2215"/>
        <item x="2091"/>
        <item x="2090"/>
        <item x="1945"/>
        <item x="1944"/>
        <item x="1816"/>
        <item x="1720"/>
        <item x="1579"/>
        <item x="1471"/>
        <item x="1377"/>
        <item x="1248"/>
        <item x="1108"/>
        <item x="988"/>
        <item x="2692"/>
        <item x="2616"/>
        <item x="2447"/>
        <item x="3074"/>
        <item x="2867"/>
        <item x="2253"/>
        <item x="2003"/>
        <item x="1752"/>
        <item x="1490"/>
        <item x="1274"/>
        <item x="1016"/>
        <item x="3251"/>
        <item x="2656"/>
        <item x="2546"/>
        <item x="2407"/>
        <item x="3306"/>
        <item x="3176"/>
        <item x="3073"/>
        <item x="2960"/>
        <item x="2860"/>
        <item x="2760"/>
        <item x="2304"/>
        <item x="2778"/>
        <item x="2436"/>
        <item x="2394"/>
        <item x="1365"/>
        <item x="2308"/>
        <item x="1272"/>
        <item x="1239"/>
        <item x="2565"/>
        <item x="2693"/>
        <item x="1148"/>
        <item x="1137"/>
        <item x="1132"/>
        <item x="1134"/>
        <item x="1147"/>
        <item x="2096"/>
        <item x="2498"/>
        <item x="1066"/>
        <item x="2572"/>
        <item x="67"/>
        <item x="3104"/>
        <item x="41"/>
        <item x="2455"/>
        <item x="2337"/>
        <item x="3464"/>
        <item x="908"/>
        <item x="113"/>
        <item x="2902"/>
        <item x="3476"/>
        <item x="2338"/>
        <item x="2787"/>
        <item x="2224"/>
        <item x="3155"/>
        <item x="3068"/>
        <item x="2201"/>
        <item x="2576"/>
        <item x="2467"/>
        <item x="2255"/>
        <item x="1958"/>
        <item x="3396"/>
        <item x="3381"/>
        <item x="3335"/>
        <item x="2833"/>
        <item x="2117"/>
        <item x="2095"/>
        <item x="1781"/>
        <item x="2254"/>
        <item x="2530"/>
        <item x="2431"/>
        <item x="1495"/>
        <item x="965"/>
        <item x="2988"/>
        <item x="2331"/>
        <item x="3347"/>
        <item x="533"/>
        <item x="3221"/>
        <item x="2577"/>
        <item x="2688"/>
        <item x="3408"/>
        <item x="2237"/>
        <item x="3442"/>
        <item x="3203"/>
        <item x="3448"/>
        <item x="44"/>
        <item x="1247"/>
        <item x="2825"/>
        <item x="2786"/>
        <item x="1483"/>
        <item x="1522"/>
        <item x="2615"/>
        <item x="2115"/>
        <item x="2364"/>
        <item x="1937"/>
        <item x="2335"/>
        <item x="2094"/>
        <item x="1941"/>
        <item x="1255"/>
        <item x="1129"/>
        <item x="1256"/>
        <item x="989"/>
        <item x="1484"/>
        <item x="1399"/>
        <item x="1083"/>
        <item x="2689"/>
        <item x="3217"/>
        <item x="2578"/>
        <item x="2097"/>
        <item x="2986"/>
        <item x="2803"/>
        <item x="3443"/>
        <item x="2217"/>
        <item x="3419"/>
        <item x="1575"/>
        <item x="2347"/>
        <item x="2450"/>
        <item x="3112"/>
        <item x="1714"/>
        <item x="1948"/>
        <item x="1828"/>
        <item x="2810"/>
        <item x="3336"/>
        <item x="1372"/>
        <item x="2334"/>
        <item x="2345"/>
        <item x="2788"/>
        <item x="2225"/>
        <item x="3158"/>
        <item x="3075"/>
        <item x="3468"/>
        <item x="2200"/>
        <item x="2573"/>
        <item x="2471"/>
        <item x="2257"/>
        <item x="1959"/>
        <item x="3394"/>
        <item x="3379"/>
        <item x="3333"/>
        <item x="2834"/>
        <item x="2118"/>
        <item x="2092"/>
        <item x="1783"/>
        <item x="2258"/>
        <item x="2533"/>
        <item x="2429"/>
        <item x="1496"/>
        <item x="968"/>
        <item x="2987"/>
        <item x="2330"/>
        <item x="3346"/>
        <item x="530"/>
        <item x="3218"/>
        <item x="2571"/>
        <item x="2687"/>
        <item x="3406"/>
        <item x="2239"/>
        <item x="3440"/>
        <item x="3250"/>
        <item x="31"/>
        <item x="1003"/>
        <item x="2904"/>
        <item x="1485"/>
        <item x="1394"/>
        <item x="1127"/>
        <item x="1251"/>
        <item x="3481"/>
        <item x="3439"/>
        <item x="1176"/>
        <item x="845"/>
        <item x="843"/>
        <item x="844"/>
        <item x="847"/>
        <item x="848"/>
        <item x="849"/>
        <item x="850"/>
        <item x="851"/>
        <item x="852"/>
        <item x="854"/>
        <item x="853"/>
        <item x="855"/>
        <item x="856"/>
        <item x="857"/>
        <item x="860"/>
        <item x="858"/>
        <item x="859"/>
        <item x="864"/>
        <item x="863"/>
        <item x="861"/>
        <item x="862"/>
        <item x="865"/>
        <item x="868"/>
        <item x="866"/>
        <item x="867"/>
        <item x="869"/>
        <item x="872"/>
        <item x="870"/>
        <item x="871"/>
        <item x="873"/>
        <item x="874"/>
        <item x="875"/>
        <item x="876"/>
        <item x="877"/>
        <item x="878"/>
        <item x="879"/>
        <item x="880"/>
        <item x="881"/>
        <item x="885"/>
        <item x="882"/>
        <item x="883"/>
        <item x="884"/>
        <item x="887"/>
        <item x="886"/>
        <item x="889"/>
        <item x="888"/>
        <item x="892"/>
        <item x="890"/>
        <item x="893"/>
        <item x="891"/>
        <item x="894"/>
        <item x="895"/>
        <item x="823"/>
        <item x="896"/>
        <item x="898"/>
        <item x="897"/>
        <item x="899"/>
        <item x="900"/>
        <item x="901"/>
        <item x="902"/>
        <item x="903"/>
        <item x="905"/>
        <item x="904"/>
        <item x="906"/>
        <item x="686"/>
        <item x="910"/>
        <item x="907"/>
        <item x="909"/>
        <item x="911"/>
        <item x="916"/>
        <item x="912"/>
        <item x="913"/>
        <item x="914"/>
        <item x="915"/>
        <item x="921"/>
        <item x="919"/>
        <item x="918"/>
        <item x="917"/>
        <item x="920"/>
        <item x="922"/>
        <item x="923"/>
        <item x="924"/>
        <item x="925"/>
        <item x="926"/>
        <item x="930"/>
        <item x="927"/>
        <item x="928"/>
        <item x="929"/>
        <item x="931"/>
        <item x="932"/>
        <item x="933"/>
        <item x="934"/>
        <item x="935"/>
        <item x="936"/>
        <item x="937"/>
        <item x="809"/>
        <item x="815"/>
        <item x="816"/>
        <item x="817"/>
        <item x="818"/>
        <item x="819"/>
        <item x="820"/>
        <item x="821"/>
        <item x="822"/>
        <item x="824"/>
        <item x="825"/>
        <item x="826"/>
        <item x="827"/>
        <item x="828"/>
        <item x="829"/>
        <item x="830"/>
        <item x="831"/>
        <item x="832"/>
        <item x="835"/>
        <item x="833"/>
        <item x="834"/>
        <item x="836"/>
        <item x="837"/>
        <item x="840"/>
        <item x="838"/>
        <item x="839"/>
        <item x="841"/>
        <item x="842"/>
        <item x="846"/>
        <item x="795"/>
        <item x="796"/>
        <item x="797"/>
        <item x="798"/>
        <item x="799"/>
        <item x="800"/>
        <item x="801"/>
        <item x="802"/>
        <item x="803"/>
        <item x="804"/>
        <item x="805"/>
        <item x="806"/>
        <item x="807"/>
        <item x="808"/>
        <item x="810"/>
        <item x="811"/>
        <item x="812"/>
        <item x="813"/>
        <item x="814"/>
        <item x="692"/>
        <item x="693"/>
        <item x="694"/>
        <item x="695"/>
        <item x="696"/>
        <item x="697"/>
        <item x="698"/>
        <item x="699"/>
        <item x="700"/>
        <item x="701"/>
        <item x="702"/>
        <item x="703"/>
        <item x="704"/>
        <item x="705"/>
        <item x="706"/>
        <item x="707"/>
        <item x="251"/>
        <item x="614"/>
        <item x="708"/>
        <item x="709"/>
        <item x="710"/>
        <item x="711"/>
        <item x="712"/>
        <item x="713"/>
        <item x="714"/>
        <item x="715"/>
        <item x="716"/>
        <item x="717"/>
        <item x="718"/>
        <item x="719"/>
        <item x="720"/>
        <item x="721"/>
        <item x="722"/>
        <item x="723"/>
        <item x="724"/>
        <item x="725"/>
        <item x="726"/>
        <item x="727"/>
        <item x="728"/>
        <item x="729"/>
        <item x="730"/>
        <item x="731"/>
        <item x="732"/>
        <item x="733"/>
        <item x="734"/>
        <item x="278"/>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390"/>
        <item x="391"/>
        <item x="392"/>
        <item x="393"/>
        <item x="394"/>
        <item x="395"/>
        <item x="396"/>
        <item x="397"/>
        <item x="398"/>
        <item x="399"/>
        <item x="400"/>
        <item x="401"/>
        <item x="402"/>
        <item x="403"/>
        <item x="404"/>
        <item x="95"/>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1"/>
        <item x="532"/>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8"/>
        <item x="689"/>
        <item x="690"/>
        <item x="691"/>
        <item m="1" x="3483"/>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1723"/>
        <item x="1724"/>
        <item x="1725"/>
        <item x="277"/>
        <item x="279"/>
        <item x="280"/>
        <item x="281"/>
        <item x="282"/>
        <item x="283"/>
        <item x="284"/>
        <item x="285"/>
        <item x="286"/>
        <item x="287"/>
        <item x="288"/>
        <item x="289"/>
        <item x="290"/>
        <item x="291"/>
        <item x="292"/>
        <item x="293"/>
        <item x="294"/>
        <item x="295"/>
        <item x="296"/>
        <item x="297"/>
        <item x="298"/>
        <item x="83"/>
        <item x="84"/>
        <item x="85"/>
        <item x="86"/>
        <item x="87"/>
        <item x="88"/>
        <item x="89"/>
        <item x="90"/>
        <item x="91"/>
        <item x="92"/>
        <item x="93"/>
        <item x="94"/>
        <item m="1" x="3482"/>
        <item x="96"/>
        <item x="97"/>
        <item x="98"/>
        <item x="99"/>
        <item x="100"/>
        <item x="101"/>
        <item x="102"/>
        <item x="103"/>
        <item x="104"/>
        <item x="105"/>
        <item x="106"/>
        <item x="107"/>
        <item x="109"/>
        <item x="110"/>
        <item x="111"/>
        <item x="112"/>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2"/>
        <item x="253"/>
        <item x="254"/>
        <item x="255"/>
        <item x="256"/>
        <item x="257"/>
        <item x="258"/>
        <item x="259"/>
        <item x="260"/>
        <item x="261"/>
        <item x="262"/>
        <item x="263"/>
        <item x="264"/>
        <item x="265"/>
        <item x="266"/>
        <item x="267"/>
        <item x="268"/>
        <item x="269"/>
        <item x="270"/>
        <item x="271"/>
        <item x="272"/>
        <item x="273"/>
        <item x="274"/>
        <item x="275"/>
        <item x="276"/>
        <item x="0"/>
        <item x="1"/>
        <item x="2"/>
        <item x="3"/>
        <item x="4"/>
        <item x="5"/>
        <item x="6"/>
        <item x="7"/>
        <item x="8"/>
        <item x="9"/>
        <item x="10"/>
        <item x="11"/>
        <item x="12"/>
        <item x="13"/>
        <item x="14"/>
        <item x="15"/>
        <item x="16"/>
        <item x="17"/>
        <item x="18"/>
        <item x="19"/>
        <item x="20"/>
        <item x="22"/>
        <item x="23"/>
        <item x="24"/>
        <item x="25"/>
        <item x="26"/>
        <item x="27"/>
        <item x="28"/>
        <item x="29"/>
        <item x="30"/>
        <item x="32"/>
        <item x="33"/>
        <item x="34"/>
        <item x="35"/>
        <item x="36"/>
        <item x="37"/>
        <item x="38"/>
        <item x="39"/>
        <item x="40"/>
        <item x="43"/>
        <item x="45"/>
        <item x="46"/>
        <item x="47"/>
        <item x="48"/>
        <item x="49"/>
        <item x="50"/>
        <item x="51"/>
        <item x="52"/>
        <item x="53"/>
        <item x="54"/>
        <item x="55"/>
        <item x="56"/>
        <item x="57"/>
        <item x="58"/>
        <item x="59"/>
        <item x="60"/>
        <item x="61"/>
        <item x="62"/>
        <item x="63"/>
        <item x="64"/>
        <item x="65"/>
        <item x="66"/>
        <item x="68"/>
        <item x="69"/>
        <item x="70"/>
        <item x="71"/>
        <item x="72"/>
        <item x="73"/>
        <item x="74"/>
        <item x="75"/>
        <item x="76"/>
        <item x="77"/>
        <item x="78"/>
        <item x="79"/>
        <item x="80"/>
        <item x="81"/>
        <item x="82"/>
        <item t="default"/>
      </items>
    </pivotField>
    <pivotField showAll="0"/>
    <pivotField dataField="1" showAll="0"/>
    <pivotField showAll="0"/>
    <pivotField showAll="0"/>
    <pivotField axis="axisRow" showAll="0" sortType="descending">
      <items count="4">
        <item x="2"/>
        <item sd="0" x="1"/>
        <item x="0"/>
        <item t="default"/>
      </items>
    </pivotField>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x="2"/>
        <item sd="0" x="3"/>
        <item sd="0" x="4"/>
        <item x="5"/>
        <item t="default"/>
      </items>
    </pivotField>
    <pivotField axis="axisCol" showAll="0">
      <items count="7">
        <item sd="0" x="0"/>
        <item sd="0" x="1"/>
        <item sd="0" x="2"/>
        <item x="3"/>
        <item x="4"/>
        <item x="5"/>
        <item t="default"/>
      </items>
    </pivotField>
  </pivotFields>
  <rowFields count="3">
    <field x="11"/>
    <field x="5"/>
    <field x="6"/>
  </rowFields>
  <rowItems count="34">
    <i>
      <x/>
    </i>
    <i r="1">
      <x v="16"/>
    </i>
    <i>
      <x v="1"/>
    </i>
    <i>
      <x v="2"/>
    </i>
    <i r="1">
      <x v="8"/>
    </i>
    <i r="1">
      <x v="11"/>
    </i>
    <i r="1">
      <x v="33"/>
    </i>
    <i r="2">
      <x v="3393"/>
    </i>
    <i r="1">
      <x v="23"/>
    </i>
    <i r="1">
      <x v="27"/>
    </i>
    <i r="1">
      <x v="14"/>
    </i>
    <i r="1">
      <x v="31"/>
    </i>
    <i r="1">
      <x v="6"/>
    </i>
    <i r="1">
      <x v="20"/>
    </i>
    <i r="1">
      <x v="3"/>
    </i>
    <i r="1">
      <x v="7"/>
    </i>
    <i r="1">
      <x v="12"/>
    </i>
    <i r="1">
      <x v="21"/>
    </i>
    <i r="1">
      <x v="25"/>
    </i>
    <i r="1">
      <x v="18"/>
    </i>
    <i r="1">
      <x v="24"/>
    </i>
    <i r="1">
      <x v="26"/>
    </i>
    <i r="1">
      <x v="16"/>
    </i>
    <i r="1">
      <x v="22"/>
    </i>
    <i r="1">
      <x v="5"/>
    </i>
    <i r="1">
      <x v="17"/>
    </i>
    <i r="1">
      <x v="30"/>
    </i>
    <i r="2">
      <x v="2959"/>
    </i>
    <i r="1">
      <x v="15"/>
    </i>
    <i r="1">
      <x v="13"/>
    </i>
    <i r="1">
      <x/>
    </i>
    <i r="1">
      <x v="19"/>
    </i>
    <i r="1">
      <x v="10"/>
    </i>
    <i t="grand">
      <x/>
    </i>
  </rowItems>
  <colFields count="4">
    <field x="15"/>
    <field x="14"/>
    <field x="13"/>
    <field x="4"/>
  </colFields>
  <colItems count="15">
    <i>
      <x v="1"/>
    </i>
    <i>
      <x v="2"/>
    </i>
    <i>
      <x v="3"/>
      <x v="1"/>
    </i>
    <i r="1">
      <x v="2"/>
      <x v="4"/>
    </i>
    <i r="2">
      <x v="5"/>
    </i>
    <i r="2">
      <x v="6"/>
    </i>
    <i t="default" r="1">
      <x v="2"/>
    </i>
    <i r="1">
      <x v="3"/>
    </i>
    <i r="1">
      <x v="4"/>
    </i>
    <i t="default">
      <x v="3"/>
    </i>
    <i>
      <x v="4"/>
      <x v="1"/>
    </i>
    <i r="1">
      <x v="2"/>
      <x v="4"/>
    </i>
    <i t="default" r="1">
      <x v="2"/>
    </i>
    <i t="default">
      <x v="4"/>
    </i>
    <i t="grand">
      <x/>
    </i>
  </colItems>
  <pageFields count="1">
    <pageField fld="0" hier="-1"/>
  </pageFields>
  <dataFields count="1">
    <dataField name="Sum of Impor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E1BCB9-7A22-433C-8F40-32F361CF9D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30" firstHeaderRow="1" firstDataRow="5" firstDataCol="1"/>
  <pivotFields count="16">
    <pivotField axis="axisRow" showAll="0">
      <items count="6">
        <item x="3"/>
        <item x="0"/>
        <item x="1"/>
        <item x="2"/>
        <item m="1" x="4"/>
        <item t="default"/>
      </items>
    </pivotField>
    <pivotField showAll="0"/>
    <pivotField numFmtId="14" showAll="0"/>
    <pivotField showAll="0"/>
    <pivotField axis="axisCol"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axis="axisRow" showAll="0">
      <items count="35">
        <item sd="0" x="11"/>
        <item sd="0" x="15"/>
        <item sd="0" m="1" x="30"/>
        <item sd="0" x="18"/>
        <item sd="0" m="1" x="33"/>
        <item sd="0" m="1" x="31"/>
        <item sd="0" x="2"/>
        <item sd="0" x="16"/>
        <item sd="0" x="24"/>
        <item sd="0" x="26"/>
        <item sd="0" m="1" x="29"/>
        <item sd="0" x="1"/>
        <item sd="0" x="27"/>
        <item sd="0" x="13"/>
        <item sd="0" x="10"/>
        <item sd="0" x="25"/>
        <item sd="0" x="3"/>
        <item sd="0" x="17"/>
        <item sd="0" x="6"/>
        <item sd="0" x="7"/>
        <item sd="0" x="19"/>
        <item sd="0" x="4"/>
        <item sd="0" x="14"/>
        <item sd="0" x="8"/>
        <item sd="0" x="12"/>
        <item sd="0" m="1" x="32"/>
        <item sd="0" x="9"/>
        <item sd="0" x="5"/>
        <item sd="0" x="22"/>
        <item sd="0" x="0"/>
        <item sd="0" x="23"/>
        <item sd="0" x="21"/>
        <item sd="0" m="1" x="28"/>
        <item x="20"/>
        <item t="default" sd="0"/>
      </items>
    </pivotField>
    <pivotField showAll="0"/>
    <pivotField showAll="0"/>
    <pivotField dataField="1"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x="1"/>
        <item sd="0" x="2"/>
        <item sd="0" x="3"/>
        <item sd="0" x="4"/>
        <item x="5"/>
        <item t="default"/>
      </items>
    </pivotField>
    <pivotField axis="axisCol" showAll="0">
      <items count="7">
        <item h="1" sd="0" x="0"/>
        <item h="1" sd="0" x="1"/>
        <item h="1" sd="0" x="2"/>
        <item h="1" sd="0" x="3"/>
        <item x="4"/>
        <item h="1" x="5"/>
        <item t="default"/>
      </items>
    </pivotField>
  </pivotFields>
  <rowFields count="2">
    <field x="5"/>
    <field x="0"/>
  </rowFields>
  <rowItems count="23">
    <i>
      <x/>
    </i>
    <i>
      <x v="1"/>
    </i>
    <i>
      <x v="3"/>
    </i>
    <i>
      <x v="6"/>
    </i>
    <i>
      <x v="7"/>
    </i>
    <i>
      <x v="11"/>
    </i>
    <i>
      <x v="13"/>
    </i>
    <i>
      <x v="14"/>
    </i>
    <i>
      <x v="16"/>
    </i>
    <i>
      <x v="17"/>
    </i>
    <i>
      <x v="18"/>
    </i>
    <i>
      <x v="19"/>
    </i>
    <i>
      <x v="20"/>
    </i>
    <i>
      <x v="21"/>
    </i>
    <i>
      <x v="22"/>
    </i>
    <i>
      <x v="23"/>
    </i>
    <i>
      <x v="24"/>
    </i>
    <i>
      <x v="26"/>
    </i>
    <i>
      <x v="27"/>
    </i>
    <i>
      <x v="29"/>
    </i>
    <i>
      <x v="33"/>
    </i>
    <i r="1">
      <x v="1"/>
    </i>
    <i t="grand">
      <x/>
    </i>
  </rowItems>
  <colFields count="4">
    <field x="15"/>
    <field x="14"/>
    <field x="13"/>
    <field x="4"/>
  </colFields>
  <colItems count="7">
    <i>
      <x v="4"/>
      <x v="1"/>
      <x v="1"/>
    </i>
    <i r="2">
      <x v="2"/>
    </i>
    <i r="2">
      <x v="3"/>
    </i>
    <i t="default" r="1">
      <x v="1"/>
    </i>
    <i r="1">
      <x v="2"/>
    </i>
    <i t="default">
      <x v="4"/>
    </i>
    <i t="grand">
      <x/>
    </i>
  </colItems>
  <dataFields count="1">
    <dataField name="Sum of Impor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162620-B51A-4F7A-BA63-E11660A849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30" firstHeaderRow="1" firstDataRow="2" firstDataCol="1" rowPageCount="1" colPageCount="1"/>
  <pivotFields count="16">
    <pivotField showAll="0"/>
    <pivotField showAll="0"/>
    <pivotField numFmtId="14" showAll="0"/>
    <pivotField showAll="0"/>
    <pivotField numFmtId="14" showAll="0">
      <items count="917">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0"/>
        <item x="91"/>
        <item x="92"/>
        <item x="93"/>
        <item x="94"/>
        <item x="95"/>
        <item x="96"/>
        <item x="97"/>
        <item x="9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0"/>
        <item x="1"/>
        <item x="2"/>
        <item x="3"/>
        <item x="4"/>
        <item x="5"/>
        <item x="6"/>
        <item x="7"/>
        <item x="8"/>
        <item x="9"/>
        <item x="10"/>
        <item x="11"/>
        <item x="12"/>
        <item x="13"/>
        <item x="14"/>
        <item x="15"/>
        <item x="16"/>
        <item x="17"/>
        <item x="18"/>
        <item x="19"/>
        <item x="20"/>
        <item t="default"/>
      </items>
    </pivotField>
    <pivotField axis="axisRow" showAll="0">
      <items count="35">
        <item x="23"/>
        <item x="11"/>
        <item x="15"/>
        <item m="1" x="30"/>
        <item x="18"/>
        <item m="1" x="33"/>
        <item m="1" x="31"/>
        <item x="2"/>
        <item x="16"/>
        <item x="24"/>
        <item x="26"/>
        <item m="1" x="29"/>
        <item x="1"/>
        <item x="27"/>
        <item x="13"/>
        <item x="10"/>
        <item x="25"/>
        <item x="3"/>
        <item x="17"/>
        <item x="6"/>
        <item x="7"/>
        <item x="19"/>
        <item x="4"/>
        <item x="14"/>
        <item x="8"/>
        <item x="12"/>
        <item m="1" x="32"/>
        <item x="9"/>
        <item x="21"/>
        <item x="5"/>
        <item x="22"/>
        <item x="0"/>
        <item m="1" x="28"/>
        <item x="20"/>
        <item t="default"/>
      </items>
    </pivotField>
    <pivotField showAll="0"/>
    <pivotField showAll="0"/>
    <pivotField dataField="1" showAll="0"/>
    <pivotField showAll="0"/>
    <pivotField showAll="0"/>
    <pivotField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Page" multipleItemSelectionAllowed="1" showAll="0" defaultSubtotal="0">
      <items count="6">
        <item h="1" x="0"/>
        <item h="1" x="1"/>
        <item h="1" x="2"/>
        <item x="3"/>
        <item h="1" x="4"/>
        <item h="1" x="5"/>
      </items>
    </pivotField>
  </pivotFields>
  <rowFields count="1">
    <field x="5"/>
  </rowFields>
  <rowItems count="26">
    <i>
      <x/>
    </i>
    <i>
      <x v="1"/>
    </i>
    <i>
      <x v="2"/>
    </i>
    <i>
      <x v="4"/>
    </i>
    <i>
      <x v="7"/>
    </i>
    <i>
      <x v="8"/>
    </i>
    <i>
      <x v="9"/>
    </i>
    <i>
      <x v="12"/>
    </i>
    <i>
      <x v="14"/>
    </i>
    <i>
      <x v="15"/>
    </i>
    <i>
      <x v="16"/>
    </i>
    <i>
      <x v="17"/>
    </i>
    <i>
      <x v="18"/>
    </i>
    <i>
      <x v="19"/>
    </i>
    <i>
      <x v="20"/>
    </i>
    <i>
      <x v="21"/>
    </i>
    <i>
      <x v="22"/>
    </i>
    <i>
      <x v="23"/>
    </i>
    <i>
      <x v="24"/>
    </i>
    <i>
      <x v="25"/>
    </i>
    <i>
      <x v="27"/>
    </i>
    <i>
      <x v="28"/>
    </i>
    <i>
      <x v="29"/>
    </i>
    <i>
      <x v="30"/>
    </i>
    <i>
      <x v="31"/>
    </i>
    <i t="grand">
      <x/>
    </i>
  </rowItems>
  <colFields count="1">
    <field x="13"/>
  </colFields>
  <colItems count="13">
    <i>
      <x v="1"/>
    </i>
    <i>
      <x v="2"/>
    </i>
    <i>
      <x v="3"/>
    </i>
    <i>
      <x v="4"/>
    </i>
    <i>
      <x v="5"/>
    </i>
    <i>
      <x v="6"/>
    </i>
    <i>
      <x v="7"/>
    </i>
    <i>
      <x v="8"/>
    </i>
    <i>
      <x v="9"/>
    </i>
    <i>
      <x v="10"/>
    </i>
    <i>
      <x v="11"/>
    </i>
    <i>
      <x v="12"/>
    </i>
    <i t="grand">
      <x/>
    </i>
  </colItems>
  <pageFields count="1">
    <pageField fld="15" hier="-1"/>
  </pageFields>
  <dataFields count="1">
    <dataField name="Sum of Impor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enta" xr10:uid="{AFD502FA-075F-46F0-89F9-18DF8F668DC4}" sourceName="Cuenta">
  <pivotTables>
    <pivotTable tabId="3" name="PivotTable1"/>
  </pivotTables>
  <data>
    <tabular pivotCacheId="698919712">
      <items count="5">
        <i x="1" s="1"/>
        <i x="2" s="1"/>
        <i x="3" s="1" nd="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 xr10:uid="{2EBE21A3-7AB6-42D6-8326-7F426503D3DD}" sourceName="Tipo">
  <pivotTables>
    <pivotTable tabId="3" name="PivotTable1"/>
  </pivotTables>
  <data>
    <tabular pivotCacheId="698919712">
      <items count="34">
        <i x="11"/>
        <i x="15"/>
        <i x="18"/>
        <i x="2"/>
        <i x="16"/>
        <i x="24"/>
        <i x="26"/>
        <i x="1"/>
        <i x="27"/>
        <i x="13"/>
        <i x="10"/>
        <i x="25"/>
        <i x="3"/>
        <i x="17"/>
        <i x="6"/>
        <i x="7"/>
        <i x="19"/>
        <i x="4"/>
        <i x="14"/>
        <i x="8" s="1"/>
        <i x="12"/>
        <i x="9"/>
        <i x="21"/>
        <i x="5"/>
        <i x="22"/>
        <i x="0"/>
        <i x="23" nd="1"/>
        <i x="20" nd="1"/>
        <i x="30" nd="1"/>
        <i x="33" nd="1"/>
        <i x="31" nd="1"/>
        <i x="29" nd="1"/>
        <i x="28" nd="1"/>
        <i x="3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enta" xr10:uid="{02CC2EAB-EB6D-452E-B294-FC63378A86BB}" cache="Slicer_Cuenta" caption="Cuenta" rowHeight="247650"/>
  <slicer name="Tipo" xr10:uid="{AFD79A79-6757-4BDD-BE64-AC776ADA47AF}" cache="Slicer_Tipo" caption="Tipo" startItem="1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4DBD80-5790-4762-8B71-6BFBB2961C00}" name="Gastos" displayName="Gastos" ref="A1:M3988" totalsRowShown="0" headerRowDxfId="15">
  <autoFilter ref="A1:M3988" xr:uid="{401A14BC-DAF3-42B6-A0B7-BF4A6CC6D1DB}"/>
  <sortState xmlns:xlrd2="http://schemas.microsoft.com/office/spreadsheetml/2017/richdata2" ref="A2:M4007">
    <sortCondition descending="1" ref="E1:E4007"/>
  </sortState>
  <tableColumns count="13">
    <tableColumn id="1" xr3:uid="{98A9A2FA-179D-4BA0-97ED-30F17323C14D}" name="Cuenta"/>
    <tableColumn id="2" xr3:uid="{75296142-026D-4169-8ACC-1511CEC6E627}" name="Fecha Operación" dataDxfId="14"/>
    <tableColumn id="3" xr3:uid="{ADE97FE9-D596-4CE1-9C50-ED855A10943E}" name="Fecha Operación REAL" dataDxfId="13"/>
    <tableColumn id="4" xr3:uid="{8084F63F-924A-40FA-B119-2DB4802BB60F}" name="Fecha Valor" dataDxfId="12"/>
    <tableColumn id="11" xr3:uid="{BA62F393-D60C-4704-A680-D090C0526290}" name="Fecha valor REAL" dataDxfId="11"/>
    <tableColumn id="5" xr3:uid="{B6D23EB6-A21C-407F-9834-AF4C1676331B}" name="Tipo" dataDxfId="10"/>
    <tableColumn id="6" xr3:uid="{4B6348A5-A789-4A75-B25C-DE5FC69B01A7}" name="Concepto" dataDxfId="9"/>
    <tableColumn id="7" xr3:uid="{664FB938-E25E-422D-B719-9B04E41E92B8}" name="Column1" dataDxfId="8"/>
    <tableColumn id="8" xr3:uid="{258618E0-E422-4C1E-8200-C52216F24124}" name="Importe" dataDxfId="7"/>
    <tableColumn id="9" xr3:uid="{6EBC5659-A22B-4441-8828-4915E2DD9A85}" name="Column2" dataDxfId="6"/>
    <tableColumn id="10" xr3:uid="{0B11012E-EE0E-418F-B1F9-1E67EA86CBC9}" name="Saldo" dataDxfId="5"/>
    <tableColumn id="12" xr3:uid="{D4F61FDA-B775-4A49-AF50-2228E4CA46EE}" name="Tipo de movimiento" dataDxfId="4">
      <calculatedColumnFormula>IF(Gastos[[#This Row],[Importe]]&gt;0,"Ingreso","Egreso")</calculatedColumnFormula>
    </tableColumn>
    <tableColumn id="13" xr3:uid="{21E0796C-2460-4D24-B669-F0C8E7D85641}" name="Duplicado?" dataDxfId="3">
      <calculatedColumnFormula>IF(AND(COUNTIFS($B$2:$B$3988,B2,$I$2:$I$3988,I2,$K$2:$K$3988,K2)&gt;1,F2=""),"DUPLICADO","Único")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valor_REAL" xr10:uid="{7E513330-377E-4AA2-B3D3-F335B422AD33}" sourceName="Fecha valor REAL">
  <pivotTables>
    <pivotTable tabId="2" name="PivotTable1"/>
  </pivotTables>
  <state minimalRefreshVersion="6" lastRefreshVersion="6" pivotCacheId="698919712" filterType="unknown">
    <bounds startDate="2023-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Operación_REAL" xr10:uid="{3AAAE1CF-2B26-4496-9EB6-E05833D65331}" sourceName="Fecha Operación REAL">
  <pivotTables>
    <pivotTable tabId="2" name="PivotTable1"/>
  </pivotTables>
  <state minimalRefreshVersion="6" lastRefreshVersion="6" pivotCacheId="698919712" filterType="dateBetween">
    <selection startDate="2023-04-01T00:00:00" endDate="2025-12-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valor REAL" xr10:uid="{B1B1EFE0-C097-49A0-8B5D-1BDC05C36BD6}" cache="NativeTimeline_Fecha_valor_REAL" caption="Fecha valor REAL" level="2" selectionLevel="2" scrollPosition="2024-01-01T00:00:00"/>
  <timeline name="Fecha Operación REAL" xr10:uid="{54DB0AA3-E59B-4048-97AC-B584C59346F6}" cache="NativeTimeline_Fecha_Operación_REAL" caption="Fecha Operación REAL" level="1" selectionLevel="1" scrollPosition="2023-04-01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041A96D-2FFD-4604-87E2-35A19A47F616}">
  <we:reference id="WA200009404" version="1.0.0.8" store="Omex" storeType="OMEX"/>
  <we:alternateReferences>
    <we:reference id="WA200009404" version="1.0.0.8" store="WA200009404" storeType="OMEX"/>
  </we:alternateReferences>
  <we:properties>
    <we:property name="claude.fileId" value="&quot;4e09536c-6fb6-4032-abb1-18c126a16f96&quot;"/>
  </we:properties>
  <we:bindings/>
  <we:snapshot xmlns:r="http://schemas.openxmlformats.org/officeDocument/2006/relationships"/>
</we:webextension>
</file>

<file path=xl/webextensions/webextension2.xml><?xml version="1.0" encoding="utf-8"?>
<we:webextension xmlns:we="http://schemas.microsoft.com/office/webextensions/webextension/2010/11" id="{451ED5A7-2458-4C47-9337-FE5002CE7DD2}">
  <we:reference id="WA200010215" version="1.0.0.0" store="Omex"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B5C1-AC98-4B37-85D8-382A3E50BCE9}">
  <dimension ref="A2:AI4492"/>
  <sheetViews>
    <sheetView zoomScale="104" zoomScaleNormal="85" workbookViewId="0">
      <selection activeCell="B9" sqref="B9"/>
    </sheetView>
  </sheetViews>
  <sheetFormatPr defaultRowHeight="15" x14ac:dyDescent="0.25"/>
  <cols>
    <col min="1" max="1" width="15.85546875" bestFit="1" customWidth="1"/>
    <col min="2" max="2" width="18.28515625" bestFit="1" customWidth="1"/>
    <col min="3" max="3" width="10.5703125" bestFit="1" customWidth="1"/>
    <col min="4" max="4" width="9.42578125" bestFit="1" customWidth="1"/>
    <col min="5" max="5" width="10.5703125" bestFit="1" customWidth="1"/>
    <col min="6" max="6" width="12" bestFit="1" customWidth="1"/>
    <col min="7" max="7" width="7.7109375" bestFit="1" customWidth="1"/>
    <col min="8" max="8" width="13" bestFit="1" customWidth="1"/>
    <col min="9" max="9" width="14.140625" bestFit="1" customWidth="1"/>
    <col min="10" max="10" width="8" bestFit="1" customWidth="1"/>
    <col min="11" max="11" width="7.5703125" bestFit="1" customWidth="1"/>
    <col min="12" max="12" width="10.5703125" bestFit="1" customWidth="1"/>
    <col min="13" max="13" width="9.7109375" bestFit="1" customWidth="1"/>
    <col min="14" max="14" width="18" bestFit="1" customWidth="1"/>
    <col min="15" max="15" width="16.85546875" bestFit="1" customWidth="1"/>
    <col min="16" max="16" width="9.5703125" bestFit="1" customWidth="1"/>
    <col min="17" max="17" width="10.5703125" bestFit="1" customWidth="1"/>
    <col min="18" max="18" width="11.28515625" bestFit="1" customWidth="1"/>
    <col min="19" max="19" width="9.42578125" bestFit="1" customWidth="1"/>
    <col min="20" max="20" width="13.28515625" bestFit="1" customWidth="1"/>
    <col min="21" max="21" width="12.28515625" bestFit="1" customWidth="1"/>
    <col min="22" max="22" width="6.7109375" bestFit="1" customWidth="1"/>
    <col min="23" max="23" width="8.7109375" bestFit="1" customWidth="1"/>
    <col min="24" max="24" width="6.7109375" bestFit="1" customWidth="1"/>
    <col min="25" max="25" width="12.7109375" bestFit="1" customWidth="1"/>
    <col min="26" max="26" width="9.85546875" bestFit="1" customWidth="1"/>
    <col min="27" max="27" width="10.5703125" bestFit="1" customWidth="1"/>
    <col min="28" max="28" width="7" bestFit="1" customWidth="1"/>
    <col min="29" max="29" width="10.5703125" bestFit="1" customWidth="1"/>
    <col min="33" max="33" width="114.7109375" bestFit="1" customWidth="1"/>
    <col min="34" max="35" width="10.7109375" bestFit="1" customWidth="1"/>
  </cols>
  <sheetData>
    <row r="2" spans="1:2" x14ac:dyDescent="0.25">
      <c r="A2" s="16" t="s">
        <v>4</v>
      </c>
      <c r="B2" t="s">
        <v>1918</v>
      </c>
    </row>
    <row r="4" spans="1:2" x14ac:dyDescent="0.25">
      <c r="A4" s="16" t="s">
        <v>1919</v>
      </c>
      <c r="B4" t="s">
        <v>2635</v>
      </c>
    </row>
    <row r="5" spans="1:2" x14ac:dyDescent="0.25">
      <c r="A5" s="17" t="s">
        <v>88</v>
      </c>
      <c r="B5" s="29">
        <v>-895.5</v>
      </c>
    </row>
    <row r="6" spans="1:2" x14ac:dyDescent="0.25">
      <c r="A6" s="17" t="s">
        <v>20</v>
      </c>
      <c r="B6" s="29">
        <v>-2.9951821862348131</v>
      </c>
    </row>
    <row r="7" spans="1:2" x14ac:dyDescent="0.25">
      <c r="A7" s="17" t="s">
        <v>18</v>
      </c>
      <c r="B7" s="29">
        <v>-23.399999999999942</v>
      </c>
    </row>
    <row r="8" spans="1:2" x14ac:dyDescent="0.25">
      <c r="A8" s="17" t="s">
        <v>1013</v>
      </c>
      <c r="B8" s="29">
        <v>-3.6449999999999996</v>
      </c>
    </row>
    <row r="9" spans="1:2" x14ac:dyDescent="0.25">
      <c r="A9" s="17" t="s">
        <v>102</v>
      </c>
      <c r="B9" s="29">
        <v>-58.793913043478263</v>
      </c>
    </row>
    <row r="10" spans="1:2" x14ac:dyDescent="0.25">
      <c r="A10" s="17" t="s">
        <v>73</v>
      </c>
      <c r="B10" s="29">
        <v>-30</v>
      </c>
    </row>
    <row r="11" spans="1:2" x14ac:dyDescent="0.25">
      <c r="A11" s="17" t="s">
        <v>132</v>
      </c>
      <c r="B11" s="29">
        <v>-15.794573268921086</v>
      </c>
    </row>
    <row r="12" spans="1:2" x14ac:dyDescent="0.25">
      <c r="A12" s="17" t="s">
        <v>1438</v>
      </c>
      <c r="B12" s="29">
        <v>-237.34399999999997</v>
      </c>
    </row>
    <row r="13" spans="1:2" x14ac:dyDescent="0.25">
      <c r="A13" s="17" t="s">
        <v>804</v>
      </c>
      <c r="B13" s="29">
        <v>-383.8235294117647</v>
      </c>
    </row>
    <row r="14" spans="1:2" x14ac:dyDescent="0.25">
      <c r="A14" s="17" t="s">
        <v>586</v>
      </c>
      <c r="B14" s="29">
        <v>-627.91944444444459</v>
      </c>
    </row>
    <row r="15" spans="1:2" x14ac:dyDescent="0.25">
      <c r="A15" s="17" t="s">
        <v>22</v>
      </c>
      <c r="B15" s="29">
        <v>-25.993321299639007</v>
      </c>
    </row>
    <row r="16" spans="1:2" x14ac:dyDescent="0.25">
      <c r="A16" s="17" t="s">
        <v>1917</v>
      </c>
      <c r="B16" s="29">
        <v>-70.838139534883737</v>
      </c>
    </row>
    <row r="17" spans="1:2" x14ac:dyDescent="0.25">
      <c r="A17" s="17" t="s">
        <v>183</v>
      </c>
      <c r="B17" s="29">
        <v>-33.420784313725484</v>
      </c>
    </row>
    <row r="18" spans="1:2" x14ac:dyDescent="0.25">
      <c r="A18" s="17" t="s">
        <v>112</v>
      </c>
      <c r="B18" s="29">
        <v>-39.149538461538462</v>
      </c>
    </row>
    <row r="19" spans="1:2" x14ac:dyDescent="0.25">
      <c r="A19" s="17" t="s">
        <v>340</v>
      </c>
      <c r="B19" s="29">
        <v>-56.73571428571428</v>
      </c>
    </row>
    <row r="20" spans="1:2" x14ac:dyDescent="0.25">
      <c r="A20" s="17" t="s">
        <v>76</v>
      </c>
      <c r="B20" s="29">
        <v>-74.411666666666648</v>
      </c>
    </row>
    <row r="21" spans="1:2" x14ac:dyDescent="0.25">
      <c r="A21" s="17" t="s">
        <v>15</v>
      </c>
      <c r="B21" s="29">
        <v>-80.980298507462692</v>
      </c>
    </row>
    <row r="22" spans="1:2" x14ac:dyDescent="0.25">
      <c r="A22" s="17" t="s">
        <v>54</v>
      </c>
      <c r="B22" s="29">
        <v>-22.531346153846133</v>
      </c>
    </row>
    <row r="23" spans="1:2" x14ac:dyDescent="0.25">
      <c r="A23" s="17" t="s">
        <v>67</v>
      </c>
      <c r="B23" s="29">
        <v>-18.21360544217687</v>
      </c>
    </row>
    <row r="24" spans="1:2" x14ac:dyDescent="0.25">
      <c r="A24" s="17" t="s">
        <v>269</v>
      </c>
      <c r="B24" s="29">
        <v>-29.446808510638306</v>
      </c>
    </row>
    <row r="25" spans="1:2" x14ac:dyDescent="0.25">
      <c r="A25" s="17" t="s">
        <v>1942</v>
      </c>
      <c r="B25" s="29">
        <v>-7.2963636363636359</v>
      </c>
    </row>
    <row r="26" spans="1:2" x14ac:dyDescent="0.25">
      <c r="A26" s="17" t="s">
        <v>1920</v>
      </c>
      <c r="B26" s="29">
        <v>-38.412229830306764</v>
      </c>
    </row>
    <row r="53" spans="14:18" x14ac:dyDescent="0.25">
      <c r="N53" s="16" t="s">
        <v>1939</v>
      </c>
      <c r="O53" s="16" t="s">
        <v>1921</v>
      </c>
    </row>
    <row r="54" spans="14:18" x14ac:dyDescent="0.25">
      <c r="N54" s="16" t="s">
        <v>1919</v>
      </c>
      <c r="O54" t="s">
        <v>17</v>
      </c>
      <c r="P54" t="s">
        <v>14</v>
      </c>
      <c r="Q54" t="s">
        <v>11</v>
      </c>
      <c r="R54" t="s">
        <v>1920</v>
      </c>
    </row>
    <row r="55" spans="14:18" x14ac:dyDescent="0.25">
      <c r="N55" s="17" t="s">
        <v>3344</v>
      </c>
      <c r="O55" s="29">
        <v>2940.062413793104</v>
      </c>
      <c r="P55" s="29">
        <v>491.05948863636388</v>
      </c>
      <c r="Q55" s="29">
        <v>643.44028169014086</v>
      </c>
      <c r="R55" s="29">
        <v>1216.8320224719102</v>
      </c>
    </row>
    <row r="56" spans="14:18" x14ac:dyDescent="0.25">
      <c r="N56" s="18" t="s">
        <v>1924</v>
      </c>
      <c r="O56" s="29">
        <v>1775.4392307692308</v>
      </c>
      <c r="P56" s="29">
        <v>975.77250000000004</v>
      </c>
      <c r="Q56" s="29"/>
      <c r="R56" s="29">
        <v>1587.2823529411764</v>
      </c>
    </row>
    <row r="57" spans="14:18" x14ac:dyDescent="0.25">
      <c r="N57" s="19" t="s">
        <v>1929</v>
      </c>
      <c r="O57" s="29">
        <v>1775.4392307692308</v>
      </c>
      <c r="P57" s="29">
        <v>975.77250000000004</v>
      </c>
      <c r="Q57" s="29"/>
      <c r="R57" s="29">
        <v>1587.2823529411764</v>
      </c>
    </row>
    <row r="58" spans="14:18" x14ac:dyDescent="0.25">
      <c r="N58" s="30">
        <v>45090</v>
      </c>
      <c r="O58" s="29">
        <v>3000</v>
      </c>
      <c r="P58" s="29"/>
      <c r="Q58" s="29"/>
      <c r="R58" s="29">
        <v>3000</v>
      </c>
    </row>
    <row r="59" spans="14:18" x14ac:dyDescent="0.25">
      <c r="N59" s="30">
        <v>45091</v>
      </c>
      <c r="O59" s="29">
        <v>2489.23</v>
      </c>
      <c r="P59" s="29"/>
      <c r="Q59" s="29"/>
      <c r="R59" s="29">
        <v>2489.23</v>
      </c>
    </row>
    <row r="60" spans="14:18" x14ac:dyDescent="0.25">
      <c r="N60" s="30">
        <v>45092</v>
      </c>
      <c r="O60" s="29">
        <v>2218.9299999999998</v>
      </c>
      <c r="P60" s="29"/>
      <c r="Q60" s="29"/>
      <c r="R60" s="29">
        <v>2218.9299999999998</v>
      </c>
    </row>
    <row r="61" spans="14:18" x14ac:dyDescent="0.25">
      <c r="N61" s="30">
        <v>45096</v>
      </c>
      <c r="O61" s="29">
        <v>1586.5300000000002</v>
      </c>
      <c r="P61" s="29"/>
      <c r="Q61" s="29"/>
      <c r="R61" s="29">
        <v>1586.5300000000002</v>
      </c>
    </row>
    <row r="62" spans="14:18" x14ac:dyDescent="0.25">
      <c r="N62" s="30">
        <v>45098</v>
      </c>
      <c r="O62" s="29">
        <v>955.28</v>
      </c>
      <c r="P62" s="29"/>
      <c r="Q62" s="29"/>
      <c r="R62" s="29">
        <v>955.28</v>
      </c>
    </row>
    <row r="63" spans="14:18" x14ac:dyDescent="0.25">
      <c r="N63" s="30">
        <v>45101</v>
      </c>
      <c r="O63" s="29">
        <v>950.78</v>
      </c>
      <c r="P63" s="29"/>
      <c r="Q63" s="29"/>
      <c r="R63" s="29">
        <v>950.78</v>
      </c>
    </row>
    <row r="64" spans="14:18" x14ac:dyDescent="0.25">
      <c r="N64" s="30">
        <v>45103</v>
      </c>
      <c r="O64" s="29">
        <v>947.38</v>
      </c>
      <c r="P64" s="29"/>
      <c r="Q64" s="29"/>
      <c r="R64" s="29">
        <v>947.38</v>
      </c>
    </row>
    <row r="65" spans="14:18" x14ac:dyDescent="0.25">
      <c r="N65" s="30">
        <v>45104</v>
      </c>
      <c r="O65" s="29">
        <v>942.38</v>
      </c>
      <c r="P65" s="29">
        <v>5</v>
      </c>
      <c r="Q65" s="29"/>
      <c r="R65" s="29">
        <v>473.69</v>
      </c>
    </row>
    <row r="66" spans="14:18" x14ac:dyDescent="0.25">
      <c r="N66" s="30">
        <v>45105</v>
      </c>
      <c r="O66" s="29">
        <v>935.98</v>
      </c>
      <c r="P66" s="29">
        <v>1301.52</v>
      </c>
      <c r="Q66" s="29"/>
      <c r="R66" s="29">
        <v>1179.6733333333334</v>
      </c>
    </row>
    <row r="67" spans="14:18" x14ac:dyDescent="0.25">
      <c r="N67" s="30">
        <v>45106</v>
      </c>
      <c r="O67" s="29"/>
      <c r="P67" s="29">
        <v>1295.05</v>
      </c>
      <c r="Q67" s="29"/>
      <c r="R67" s="29">
        <v>1295.05</v>
      </c>
    </row>
    <row r="68" spans="14:18" x14ac:dyDescent="0.25">
      <c r="N68" s="18" t="s">
        <v>1925</v>
      </c>
      <c r="O68" s="29">
        <v>2278.7011904761907</v>
      </c>
      <c r="P68" s="29">
        <v>284.14159999999998</v>
      </c>
      <c r="Q68" s="29">
        <v>894.39000000000021</v>
      </c>
      <c r="R68" s="29">
        <v>985.36382352941166</v>
      </c>
    </row>
    <row r="69" spans="14:18" x14ac:dyDescent="0.25">
      <c r="N69" s="19" t="s">
        <v>1933</v>
      </c>
      <c r="O69" s="29">
        <v>1986.2050000000002</v>
      </c>
      <c r="P69" s="29">
        <v>681.34799999999996</v>
      </c>
      <c r="Q69" s="29"/>
      <c r="R69" s="29">
        <v>1702.5404347826086</v>
      </c>
    </row>
    <row r="70" spans="14:18" x14ac:dyDescent="0.25">
      <c r="N70" s="30">
        <v>45108</v>
      </c>
      <c r="O70" s="29">
        <v>932.98</v>
      </c>
      <c r="P70" s="29"/>
      <c r="Q70" s="29"/>
      <c r="R70" s="29">
        <v>932.98</v>
      </c>
    </row>
    <row r="71" spans="14:18" x14ac:dyDescent="0.25">
      <c r="N71" s="30">
        <v>45110</v>
      </c>
      <c r="O71" s="29"/>
      <c r="P71" s="29">
        <v>395.05</v>
      </c>
      <c r="Q71" s="29"/>
      <c r="R71" s="29">
        <v>395.05</v>
      </c>
    </row>
    <row r="72" spans="14:18" x14ac:dyDescent="0.25">
      <c r="N72" s="30">
        <v>45112</v>
      </c>
      <c r="O72" s="29">
        <v>2182.6966666666663</v>
      </c>
      <c r="P72" s="29"/>
      <c r="Q72" s="29"/>
      <c r="R72" s="29">
        <v>2182.6966666666663</v>
      </c>
    </row>
    <row r="73" spans="14:18" x14ac:dyDescent="0.25">
      <c r="N73" s="30">
        <v>45113</v>
      </c>
      <c r="O73" s="29">
        <v>2176.5749999999998</v>
      </c>
      <c r="P73" s="29"/>
      <c r="Q73" s="29"/>
      <c r="R73" s="29">
        <v>2176.5749999999998</v>
      </c>
    </row>
    <row r="74" spans="14:18" x14ac:dyDescent="0.25">
      <c r="N74" s="30">
        <v>45114</v>
      </c>
      <c r="O74" s="29">
        <v>2147.81</v>
      </c>
      <c r="P74" s="29"/>
      <c r="Q74" s="29"/>
      <c r="R74" s="29">
        <v>2147.81</v>
      </c>
    </row>
    <row r="75" spans="14:18" x14ac:dyDescent="0.25">
      <c r="N75" s="30">
        <v>45115</v>
      </c>
      <c r="O75" s="29">
        <v>2121.92</v>
      </c>
      <c r="P75" s="29"/>
      <c r="Q75" s="29"/>
      <c r="R75" s="29">
        <v>2121.92</v>
      </c>
    </row>
    <row r="76" spans="14:18" x14ac:dyDescent="0.25">
      <c r="N76" s="30">
        <v>45118</v>
      </c>
      <c r="O76" s="29">
        <v>2113.81</v>
      </c>
      <c r="P76" s="29"/>
      <c r="Q76" s="29"/>
      <c r="R76" s="29">
        <v>2113.81</v>
      </c>
    </row>
    <row r="77" spans="14:18" x14ac:dyDescent="0.25">
      <c r="N77" s="30">
        <v>45119</v>
      </c>
      <c r="O77" s="29">
        <v>2098.4650000000001</v>
      </c>
      <c r="P77" s="29"/>
      <c r="Q77" s="29"/>
      <c r="R77" s="29">
        <v>2098.4650000000001</v>
      </c>
    </row>
    <row r="78" spans="14:18" x14ac:dyDescent="0.25">
      <c r="N78" s="30">
        <v>45121</v>
      </c>
      <c r="O78" s="29">
        <v>2281.9699999999998</v>
      </c>
      <c r="P78" s="29"/>
      <c r="Q78" s="29"/>
      <c r="R78" s="29">
        <v>2281.9699999999998</v>
      </c>
    </row>
    <row r="79" spans="14:18" x14ac:dyDescent="0.25">
      <c r="N79" s="30">
        <v>45125</v>
      </c>
      <c r="O79" s="29">
        <v>2251.4699999999998</v>
      </c>
      <c r="P79" s="29">
        <v>378.67</v>
      </c>
      <c r="Q79" s="29"/>
      <c r="R79" s="29">
        <v>1315.07</v>
      </c>
    </row>
    <row r="80" spans="14:18" x14ac:dyDescent="0.25">
      <c r="N80" s="30">
        <v>45128</v>
      </c>
      <c r="O80" s="29">
        <v>2183.41</v>
      </c>
      <c r="P80" s="29"/>
      <c r="Q80" s="29"/>
      <c r="R80" s="29">
        <v>2183.41</v>
      </c>
    </row>
    <row r="81" spans="1:18" x14ac:dyDescent="0.25">
      <c r="N81" s="30">
        <v>45130</v>
      </c>
      <c r="O81" s="29">
        <v>2166.61</v>
      </c>
      <c r="P81" s="29"/>
      <c r="Q81" s="29"/>
      <c r="R81" s="29">
        <v>2166.61</v>
      </c>
    </row>
    <row r="82" spans="1:18" x14ac:dyDescent="0.25">
      <c r="N82" s="30">
        <v>45132</v>
      </c>
      <c r="O82" s="29">
        <v>1166.6099999999999</v>
      </c>
      <c r="P82" s="29">
        <v>1003.6700000000001</v>
      </c>
      <c r="Q82" s="29"/>
      <c r="R82" s="29">
        <v>1057.9833333333333</v>
      </c>
    </row>
    <row r="83" spans="1:18" x14ac:dyDescent="0.25">
      <c r="N83" s="30">
        <v>45134</v>
      </c>
      <c r="O83" s="29"/>
      <c r="P83" s="29">
        <v>625.67999999999995</v>
      </c>
      <c r="Q83" s="29"/>
      <c r="R83" s="29">
        <v>625.67999999999995</v>
      </c>
    </row>
    <row r="84" spans="1:18" x14ac:dyDescent="0.25">
      <c r="N84" s="30">
        <v>45137</v>
      </c>
      <c r="O84" s="29">
        <v>1165.01</v>
      </c>
      <c r="P84" s="29"/>
      <c r="Q84" s="29"/>
      <c r="R84" s="29">
        <v>1165.01</v>
      </c>
    </row>
    <row r="85" spans="1:18" x14ac:dyDescent="0.25">
      <c r="N85" s="19" t="s">
        <v>1934</v>
      </c>
      <c r="O85" s="29">
        <v>1471.3316666666669</v>
      </c>
      <c r="P85" s="29">
        <v>643.40124999999989</v>
      </c>
      <c r="Q85" s="29">
        <v>374.1</v>
      </c>
      <c r="R85" s="29">
        <v>920.21250000000009</v>
      </c>
    </row>
    <row r="86" spans="1:18" x14ac:dyDescent="0.25">
      <c r="N86" s="30">
        <v>45139</v>
      </c>
      <c r="O86" s="29">
        <v>1108.4000000000001</v>
      </c>
      <c r="P86" s="29"/>
      <c r="Q86" s="29">
        <v>744.1</v>
      </c>
      <c r="R86" s="29">
        <v>926.25</v>
      </c>
    </row>
    <row r="87" spans="1:18" x14ac:dyDescent="0.25">
      <c r="N87" s="30">
        <v>45140</v>
      </c>
      <c r="O87" s="29">
        <v>208.4</v>
      </c>
      <c r="P87" s="29"/>
      <c r="Q87" s="29"/>
      <c r="R87" s="29">
        <v>208.4</v>
      </c>
    </row>
    <row r="88" spans="1:18" x14ac:dyDescent="0.25">
      <c r="A88" s="17"/>
      <c r="B88" s="29"/>
      <c r="C88" s="29"/>
      <c r="D88" s="29"/>
      <c r="E88" s="29"/>
      <c r="N88" s="30">
        <v>45142</v>
      </c>
      <c r="O88" s="29">
        <v>1932.63</v>
      </c>
      <c r="P88" s="29">
        <v>1257.68</v>
      </c>
      <c r="Q88" s="29">
        <v>4.0999999999999996</v>
      </c>
      <c r="R88" s="29">
        <v>1141.9540000000002</v>
      </c>
    </row>
    <row r="89" spans="1:18" x14ac:dyDescent="0.25">
      <c r="A89" s="17"/>
      <c r="B89" s="29"/>
      <c r="C89" s="29"/>
      <c r="D89" s="29"/>
      <c r="E89" s="29"/>
      <c r="N89" s="30">
        <v>45143</v>
      </c>
      <c r="O89" s="29"/>
      <c r="P89" s="29">
        <v>381.88</v>
      </c>
      <c r="Q89" s="29"/>
      <c r="R89" s="29">
        <v>381.88</v>
      </c>
    </row>
    <row r="90" spans="1:18" x14ac:dyDescent="0.25">
      <c r="A90" s="17"/>
      <c r="B90" s="29"/>
      <c r="C90" s="29"/>
      <c r="D90" s="29"/>
      <c r="E90" s="29"/>
      <c r="N90" s="30">
        <v>45145</v>
      </c>
      <c r="O90" s="29">
        <v>1894.67</v>
      </c>
      <c r="P90" s="29"/>
      <c r="Q90" s="29"/>
      <c r="R90" s="29">
        <v>1894.67</v>
      </c>
    </row>
    <row r="91" spans="1:18" x14ac:dyDescent="0.25">
      <c r="A91" s="17"/>
      <c r="B91" s="29"/>
      <c r="C91" s="29"/>
      <c r="D91" s="29"/>
      <c r="E91" s="29"/>
      <c r="N91" s="30">
        <v>45147</v>
      </c>
      <c r="O91" s="29"/>
      <c r="P91" s="29">
        <v>285.44</v>
      </c>
      <c r="Q91" s="29"/>
      <c r="R91" s="29">
        <v>285.44</v>
      </c>
    </row>
    <row r="92" spans="1:18" x14ac:dyDescent="0.25">
      <c r="A92" s="17"/>
      <c r="B92" s="29"/>
      <c r="C92" s="29"/>
      <c r="D92" s="29"/>
      <c r="E92" s="29"/>
      <c r="N92" s="30">
        <v>45156</v>
      </c>
      <c r="O92" s="29"/>
      <c r="P92" s="29">
        <v>245.7</v>
      </c>
      <c r="Q92" s="29"/>
      <c r="R92" s="29">
        <v>245.7</v>
      </c>
    </row>
    <row r="93" spans="1:18" x14ac:dyDescent="0.25">
      <c r="A93" s="17"/>
      <c r="B93" s="29"/>
      <c r="C93" s="29"/>
      <c r="D93" s="29"/>
      <c r="E93" s="29"/>
      <c r="N93" s="30">
        <v>45161</v>
      </c>
      <c r="O93" s="29"/>
      <c r="P93" s="29">
        <v>232.07</v>
      </c>
      <c r="Q93" s="29"/>
      <c r="R93" s="29">
        <v>232.07</v>
      </c>
    </row>
    <row r="94" spans="1:18" x14ac:dyDescent="0.25">
      <c r="A94" s="17"/>
      <c r="B94" s="29"/>
      <c r="C94" s="29"/>
      <c r="D94" s="29"/>
      <c r="E94" s="29"/>
      <c r="N94" s="30">
        <v>45166</v>
      </c>
      <c r="O94" s="29"/>
      <c r="P94" s="29">
        <v>229.08</v>
      </c>
      <c r="Q94" s="29"/>
      <c r="R94" s="29">
        <v>229.08</v>
      </c>
    </row>
    <row r="95" spans="1:18" x14ac:dyDescent="0.25">
      <c r="A95" s="17"/>
      <c r="B95" s="29"/>
      <c r="C95" s="29"/>
      <c r="D95" s="29"/>
      <c r="E95" s="29"/>
      <c r="N95" s="30">
        <v>45168</v>
      </c>
      <c r="O95" s="29">
        <v>1841.9449999999999</v>
      </c>
      <c r="P95" s="29"/>
      <c r="Q95" s="29"/>
      <c r="R95" s="29">
        <v>1841.9449999999999</v>
      </c>
    </row>
    <row r="96" spans="1:18" x14ac:dyDescent="0.25">
      <c r="A96" s="17"/>
      <c r="B96" s="29"/>
      <c r="C96" s="29"/>
      <c r="D96" s="29"/>
      <c r="E96" s="29"/>
      <c r="N96" s="19" t="s">
        <v>1935</v>
      </c>
      <c r="O96" s="29">
        <v>2840.320555555556</v>
      </c>
      <c r="P96" s="29">
        <v>205.75274193548381</v>
      </c>
      <c r="Q96" s="29">
        <v>955.60058823529425</v>
      </c>
      <c r="R96" s="29">
        <v>826.05824742268021</v>
      </c>
    </row>
    <row r="97" spans="1:18" x14ac:dyDescent="0.25">
      <c r="A97" s="17"/>
      <c r="B97" s="29"/>
      <c r="C97" s="29"/>
      <c r="D97" s="29"/>
      <c r="E97" s="29"/>
      <c r="N97" s="30">
        <v>45170</v>
      </c>
      <c r="O97" s="29">
        <v>3339.61</v>
      </c>
      <c r="P97" s="29">
        <v>76.77</v>
      </c>
      <c r="Q97" s="29"/>
      <c r="R97" s="29">
        <v>1381.9060000000002</v>
      </c>
    </row>
    <row r="98" spans="1:18" x14ac:dyDescent="0.25">
      <c r="A98" s="17"/>
      <c r="B98" s="29"/>
      <c r="C98" s="29"/>
      <c r="D98" s="29"/>
      <c r="E98" s="29"/>
      <c r="N98" s="30">
        <v>45171</v>
      </c>
      <c r="O98" s="29">
        <v>2856.87</v>
      </c>
      <c r="P98" s="29">
        <v>32.72</v>
      </c>
      <c r="Q98" s="29"/>
      <c r="R98" s="29">
        <v>974.10333333333313</v>
      </c>
    </row>
    <row r="99" spans="1:18" x14ac:dyDescent="0.25">
      <c r="A99" s="17"/>
      <c r="B99" s="29"/>
      <c r="C99" s="29"/>
      <c r="D99" s="29"/>
      <c r="E99" s="29"/>
      <c r="N99" s="30">
        <v>45172</v>
      </c>
      <c r="O99" s="29">
        <v>2820.46</v>
      </c>
      <c r="P99" s="29">
        <v>25.71</v>
      </c>
      <c r="Q99" s="29"/>
      <c r="R99" s="29">
        <v>1888.8766666666668</v>
      </c>
    </row>
    <row r="100" spans="1:18" x14ac:dyDescent="0.25">
      <c r="A100" s="17"/>
      <c r="B100" s="29"/>
      <c r="C100" s="29"/>
      <c r="D100" s="29"/>
      <c r="E100" s="29"/>
      <c r="N100" s="30">
        <v>45173</v>
      </c>
      <c r="O100" s="29">
        <v>2805.46</v>
      </c>
      <c r="P100" s="29">
        <v>3.91</v>
      </c>
      <c r="Q100" s="29">
        <v>2033.45</v>
      </c>
      <c r="R100" s="29">
        <v>1614.2733333333333</v>
      </c>
    </row>
    <row r="101" spans="1:18" x14ac:dyDescent="0.25">
      <c r="A101" s="17"/>
      <c r="B101" s="29"/>
      <c r="C101" s="29"/>
      <c r="D101" s="29"/>
      <c r="E101" s="29"/>
      <c r="N101" s="30">
        <v>45176</v>
      </c>
      <c r="O101" s="29">
        <v>2792.61</v>
      </c>
      <c r="P101" s="29">
        <v>203.91</v>
      </c>
      <c r="Q101" s="29">
        <v>1833.45</v>
      </c>
      <c r="R101" s="29">
        <v>1609.99</v>
      </c>
    </row>
    <row r="102" spans="1:18" x14ac:dyDescent="0.25">
      <c r="A102" s="17"/>
      <c r="B102" s="29"/>
      <c r="C102" s="29"/>
      <c r="D102" s="29"/>
      <c r="E102" s="29"/>
      <c r="N102" s="30">
        <v>45177</v>
      </c>
      <c r="O102" s="29">
        <v>2781.3</v>
      </c>
      <c r="P102" s="29"/>
      <c r="Q102" s="29"/>
      <c r="R102" s="29">
        <v>2781.3</v>
      </c>
    </row>
    <row r="103" spans="1:18" x14ac:dyDescent="0.25">
      <c r="A103" s="17"/>
      <c r="B103" s="29"/>
      <c r="C103" s="29"/>
      <c r="D103" s="29"/>
      <c r="E103" s="29"/>
      <c r="N103" s="30">
        <v>45178</v>
      </c>
      <c r="O103" s="29"/>
      <c r="P103" s="29">
        <v>177.9975</v>
      </c>
      <c r="Q103" s="29"/>
      <c r="R103" s="29">
        <v>177.9975</v>
      </c>
    </row>
    <row r="104" spans="1:18" x14ac:dyDescent="0.25">
      <c r="A104" s="16" t="s">
        <v>1919</v>
      </c>
      <c r="B104" t="s">
        <v>1922</v>
      </c>
      <c r="N104" s="30">
        <v>45179</v>
      </c>
      <c r="O104" s="29"/>
      <c r="P104" s="29">
        <v>222.71</v>
      </c>
      <c r="Q104" s="29"/>
      <c r="R104" s="29">
        <v>222.71</v>
      </c>
    </row>
    <row r="105" spans="1:18" x14ac:dyDescent="0.25">
      <c r="A105" s="17" t="s">
        <v>3344</v>
      </c>
      <c r="B105">
        <v>4716.38</v>
      </c>
      <c r="N105" s="30">
        <v>45180</v>
      </c>
      <c r="O105" s="29"/>
      <c r="P105" s="29">
        <v>179.79333333333338</v>
      </c>
      <c r="Q105" s="29">
        <v>1733.45</v>
      </c>
      <c r="R105" s="29">
        <v>401.7442857142857</v>
      </c>
    </row>
    <row r="106" spans="1:18" x14ac:dyDescent="0.25">
      <c r="A106" s="18" t="s">
        <v>1924</v>
      </c>
      <c r="B106">
        <v>2231.0299999999997</v>
      </c>
      <c r="N106" s="30">
        <v>45181</v>
      </c>
      <c r="O106" s="29">
        <v>2777.2</v>
      </c>
      <c r="P106" s="29">
        <v>36.924999999999997</v>
      </c>
      <c r="Q106" s="29"/>
      <c r="R106" s="29">
        <v>584.9799999999999</v>
      </c>
    </row>
    <row r="107" spans="1:18" x14ac:dyDescent="0.25">
      <c r="A107" s="19" t="s">
        <v>1929</v>
      </c>
      <c r="B107">
        <v>2231.0299999999997</v>
      </c>
      <c r="N107" s="30">
        <v>45182</v>
      </c>
      <c r="O107" s="29">
        <v>2772.3</v>
      </c>
      <c r="P107" s="29">
        <v>521.59666666666669</v>
      </c>
      <c r="Q107" s="29">
        <v>1233.45</v>
      </c>
      <c r="R107" s="29">
        <v>1390.4733333333334</v>
      </c>
    </row>
    <row r="108" spans="1:18" x14ac:dyDescent="0.25">
      <c r="A108" s="30">
        <v>45090</v>
      </c>
      <c r="B108">
        <v>3000</v>
      </c>
      <c r="N108" s="30">
        <v>45183</v>
      </c>
      <c r="O108" s="29"/>
      <c r="P108" s="29">
        <v>410.57</v>
      </c>
      <c r="Q108" s="29"/>
      <c r="R108" s="29">
        <v>410.57</v>
      </c>
    </row>
    <row r="109" spans="1:18" x14ac:dyDescent="0.25">
      <c r="A109" s="30">
        <v>45091</v>
      </c>
      <c r="B109">
        <v>-775.77</v>
      </c>
      <c r="N109" s="30">
        <v>45184</v>
      </c>
      <c r="O109" s="29"/>
      <c r="P109" s="29">
        <v>150.47999999999999</v>
      </c>
      <c r="Q109" s="29">
        <v>933.45</v>
      </c>
      <c r="R109" s="29">
        <v>541.96500000000003</v>
      </c>
    </row>
    <row r="110" spans="1:18" x14ac:dyDescent="0.25">
      <c r="A110" s="30">
        <v>45092</v>
      </c>
      <c r="B110">
        <v>-5.3</v>
      </c>
      <c r="N110" s="30">
        <v>45185</v>
      </c>
      <c r="O110" s="29">
        <v>2761.14</v>
      </c>
      <c r="P110" s="29">
        <v>299.44749999999999</v>
      </c>
      <c r="Q110" s="29"/>
      <c r="R110" s="29">
        <v>791.78599999999994</v>
      </c>
    </row>
    <row r="111" spans="1:18" x14ac:dyDescent="0.25">
      <c r="A111" s="30">
        <v>45096</v>
      </c>
      <c r="B111">
        <v>-1262.4000000000001</v>
      </c>
      <c r="N111" s="30">
        <v>45186</v>
      </c>
      <c r="O111" s="29"/>
      <c r="P111" s="29">
        <v>427.40999999999997</v>
      </c>
      <c r="Q111" s="29"/>
      <c r="R111" s="29">
        <v>427.40999999999997</v>
      </c>
    </row>
    <row r="112" spans="1:18" x14ac:dyDescent="0.25">
      <c r="A112" s="30">
        <v>45098</v>
      </c>
      <c r="B112">
        <v>-1.25</v>
      </c>
      <c r="N112" s="30">
        <v>45187</v>
      </c>
      <c r="O112" s="29"/>
      <c r="P112" s="29">
        <v>421.31000000000006</v>
      </c>
      <c r="Q112" s="29">
        <v>533.45000000000005</v>
      </c>
      <c r="R112" s="29">
        <v>458.69000000000005</v>
      </c>
    </row>
    <row r="113" spans="1:18" x14ac:dyDescent="0.25">
      <c r="A113" s="30">
        <v>45101</v>
      </c>
      <c r="B113">
        <v>-4.5</v>
      </c>
      <c r="N113" s="30">
        <v>45189</v>
      </c>
      <c r="O113" s="29"/>
      <c r="P113" s="29">
        <v>299.55</v>
      </c>
      <c r="Q113" s="29"/>
      <c r="R113" s="29">
        <v>299.55</v>
      </c>
    </row>
    <row r="114" spans="1:18" x14ac:dyDescent="0.25">
      <c r="A114" s="30">
        <v>45103</v>
      </c>
      <c r="B114">
        <v>-3.4</v>
      </c>
      <c r="N114" s="30">
        <v>45190</v>
      </c>
      <c r="O114" s="29"/>
      <c r="P114" s="29">
        <v>276.23</v>
      </c>
      <c r="Q114" s="29"/>
      <c r="R114" s="29">
        <v>276.23</v>
      </c>
    </row>
    <row r="115" spans="1:18" x14ac:dyDescent="0.25">
      <c r="A115" s="30">
        <v>45104</v>
      </c>
      <c r="B115">
        <v>0</v>
      </c>
      <c r="N115" s="30">
        <v>45191</v>
      </c>
      <c r="O115" s="29"/>
      <c r="P115" s="29">
        <v>199.51</v>
      </c>
      <c r="Q115" s="29"/>
      <c r="R115" s="29">
        <v>199.51</v>
      </c>
    </row>
    <row r="116" spans="1:18" x14ac:dyDescent="0.25">
      <c r="A116" s="30">
        <v>45105</v>
      </c>
      <c r="B116">
        <v>1286.6399999999999</v>
      </c>
      <c r="N116" s="30">
        <v>45192</v>
      </c>
      <c r="O116" s="29">
        <v>2751.14</v>
      </c>
      <c r="P116" s="29">
        <v>166.26000000000002</v>
      </c>
      <c r="Q116" s="29"/>
      <c r="R116" s="29">
        <v>1200.212</v>
      </c>
    </row>
    <row r="117" spans="1:18" x14ac:dyDescent="0.25">
      <c r="A117" s="30">
        <v>45106</v>
      </c>
      <c r="B117">
        <v>-2.99</v>
      </c>
      <c r="N117" s="30">
        <v>45193</v>
      </c>
      <c r="O117" s="29"/>
      <c r="P117" s="29">
        <v>112.40333333333335</v>
      </c>
      <c r="Q117" s="29"/>
      <c r="R117" s="29">
        <v>112.40333333333335</v>
      </c>
    </row>
    <row r="118" spans="1:18" x14ac:dyDescent="0.25">
      <c r="A118" s="18" t="s">
        <v>1925</v>
      </c>
      <c r="B118">
        <v>880.81999999999903</v>
      </c>
      <c r="N118" s="30">
        <v>45194</v>
      </c>
      <c r="O118" s="29"/>
      <c r="P118" s="29">
        <v>76.373333333333335</v>
      </c>
      <c r="Q118" s="29"/>
      <c r="R118" s="29">
        <v>76.373333333333335</v>
      </c>
    </row>
    <row r="119" spans="1:18" x14ac:dyDescent="0.25">
      <c r="A119" s="19" t="s">
        <v>1933</v>
      </c>
      <c r="B119">
        <v>-440.34000000000003</v>
      </c>
      <c r="N119" s="30">
        <v>45195</v>
      </c>
      <c r="O119" s="29">
        <v>2740.64</v>
      </c>
      <c r="P119" s="29"/>
      <c r="Q119" s="29"/>
      <c r="R119" s="29">
        <v>2740.64</v>
      </c>
    </row>
    <row r="120" spans="1:18" x14ac:dyDescent="0.25">
      <c r="A120" s="30">
        <v>45108</v>
      </c>
      <c r="B120">
        <v>-3</v>
      </c>
      <c r="N120" s="30">
        <v>45196</v>
      </c>
      <c r="O120" s="29">
        <v>2721.59</v>
      </c>
      <c r="P120" s="29">
        <v>72.25</v>
      </c>
      <c r="Q120" s="29">
        <v>529.95000000000005</v>
      </c>
      <c r="R120" s="29">
        <v>1107.93</v>
      </c>
    </row>
    <row r="121" spans="1:18" x14ac:dyDescent="0.25">
      <c r="A121" s="30">
        <v>45110</v>
      </c>
      <c r="B121">
        <v>-900</v>
      </c>
      <c r="N121" s="30">
        <v>45197</v>
      </c>
      <c r="O121" s="29"/>
      <c r="P121" s="29"/>
      <c r="Q121" s="29">
        <v>480.35200000000003</v>
      </c>
      <c r="R121" s="29">
        <v>480.35200000000003</v>
      </c>
    </row>
    <row r="122" spans="1:18" x14ac:dyDescent="0.25">
      <c r="A122" s="30">
        <v>45112</v>
      </c>
      <c r="B122">
        <v>1246.25</v>
      </c>
      <c r="N122" s="30">
        <v>45198</v>
      </c>
      <c r="O122" s="29"/>
      <c r="P122" s="29">
        <v>244.86750000000001</v>
      </c>
      <c r="Q122" s="29">
        <v>215.35333333333332</v>
      </c>
      <c r="R122" s="29">
        <v>232.21857142857144</v>
      </c>
    </row>
    <row r="123" spans="1:18" x14ac:dyDescent="0.25">
      <c r="A123" s="30">
        <v>45113</v>
      </c>
      <c r="B123">
        <v>-4.3100000000000005</v>
      </c>
      <c r="N123" s="30">
        <v>45199</v>
      </c>
      <c r="O123" s="29"/>
      <c r="P123" s="29">
        <v>239.24</v>
      </c>
      <c r="Q123" s="29">
        <v>2183.37</v>
      </c>
      <c r="R123" s="29">
        <v>1535.3266666666666</v>
      </c>
    </row>
    <row r="124" spans="1:18" x14ac:dyDescent="0.25">
      <c r="A124" s="30">
        <v>45114</v>
      </c>
      <c r="B124">
        <v>-27.11</v>
      </c>
      <c r="N124" s="18" t="s">
        <v>1926</v>
      </c>
      <c r="O124" s="29">
        <v>3416.9209999999989</v>
      </c>
      <c r="P124" s="29">
        <v>631.05938144329912</v>
      </c>
      <c r="Q124" s="29">
        <v>618.86273195876299</v>
      </c>
      <c r="R124" s="29">
        <v>1282.92656167979</v>
      </c>
    </row>
    <row r="125" spans="1:18" x14ac:dyDescent="0.25">
      <c r="A125" s="30">
        <v>45115</v>
      </c>
      <c r="B125">
        <v>-31.020000000000003</v>
      </c>
      <c r="N125" s="19" t="s">
        <v>1936</v>
      </c>
      <c r="O125" s="29">
        <v>3315.3094594594595</v>
      </c>
      <c r="P125" s="29">
        <v>562.30096774193555</v>
      </c>
      <c r="Q125" s="29">
        <v>383.41689655172422</v>
      </c>
      <c r="R125" s="29">
        <v>1288.380634920635</v>
      </c>
    </row>
    <row r="126" spans="1:18" x14ac:dyDescent="0.25">
      <c r="A126" s="30">
        <v>45118</v>
      </c>
      <c r="B126">
        <v>-2.98</v>
      </c>
      <c r="N126" s="30">
        <v>45200</v>
      </c>
      <c r="O126" s="29"/>
      <c r="P126" s="29">
        <v>215.1</v>
      </c>
      <c r="Q126" s="29">
        <v>2148.37</v>
      </c>
      <c r="R126" s="29">
        <v>1503.9466666666667</v>
      </c>
    </row>
    <row r="127" spans="1:18" x14ac:dyDescent="0.25">
      <c r="A127" s="30">
        <v>45119</v>
      </c>
      <c r="B127">
        <v>-19.64</v>
      </c>
      <c r="N127" s="30">
        <v>45201</v>
      </c>
      <c r="O127" s="29">
        <v>2343.686666666667</v>
      </c>
      <c r="P127" s="29">
        <v>820.3599999999999</v>
      </c>
      <c r="Q127" s="29">
        <v>1227.7700000000002</v>
      </c>
      <c r="R127" s="29">
        <v>1544.3862499999998</v>
      </c>
    </row>
    <row r="128" spans="1:18" x14ac:dyDescent="0.25">
      <c r="A128" s="30">
        <v>45121</v>
      </c>
      <c r="B128">
        <v>187.8</v>
      </c>
      <c r="N128" s="30">
        <v>45202</v>
      </c>
      <c r="O128" s="29">
        <v>3696.78</v>
      </c>
      <c r="P128" s="29"/>
      <c r="Q128" s="29"/>
      <c r="R128" s="29">
        <v>3696.78</v>
      </c>
    </row>
    <row r="129" spans="1:18" x14ac:dyDescent="0.25">
      <c r="A129" s="30">
        <v>45125</v>
      </c>
      <c r="B129">
        <v>-46.879999999999995</v>
      </c>
      <c r="N129" s="30">
        <v>45203</v>
      </c>
      <c r="O129" s="29"/>
      <c r="P129" s="29">
        <v>1497.8600000000001</v>
      </c>
      <c r="Q129" s="29">
        <v>716.97</v>
      </c>
      <c r="R129" s="29">
        <v>1237.5633333333335</v>
      </c>
    </row>
    <row r="130" spans="1:18" x14ac:dyDescent="0.25">
      <c r="A130" s="30">
        <v>45128</v>
      </c>
      <c r="B130">
        <v>-68.06</v>
      </c>
      <c r="N130" s="30">
        <v>45204</v>
      </c>
      <c r="O130" s="29">
        <v>3692.72</v>
      </c>
      <c r="P130" s="29"/>
      <c r="Q130" s="29">
        <v>705.49</v>
      </c>
      <c r="R130" s="29">
        <v>2199.105</v>
      </c>
    </row>
    <row r="131" spans="1:18" x14ac:dyDescent="0.25">
      <c r="A131" s="30">
        <v>45130</v>
      </c>
      <c r="B131">
        <v>-16.8</v>
      </c>
      <c r="N131" s="30">
        <v>45205</v>
      </c>
      <c r="O131" s="29"/>
      <c r="P131" s="29">
        <v>1486.74</v>
      </c>
      <c r="Q131" s="29">
        <v>685.5</v>
      </c>
      <c r="R131" s="29">
        <v>1086.1199999999999</v>
      </c>
    </row>
    <row r="132" spans="1:18" x14ac:dyDescent="0.25">
      <c r="A132" s="30">
        <v>45132</v>
      </c>
      <c r="B132">
        <v>-750</v>
      </c>
      <c r="N132" s="30">
        <v>45206</v>
      </c>
      <c r="O132" s="29">
        <v>3686.72</v>
      </c>
      <c r="P132" s="29">
        <v>1475.52</v>
      </c>
      <c r="Q132" s="29">
        <v>640.13800000000003</v>
      </c>
      <c r="R132" s="29">
        <v>1502.7966666666666</v>
      </c>
    </row>
    <row r="133" spans="1:18" x14ac:dyDescent="0.25">
      <c r="A133" s="30">
        <v>45134</v>
      </c>
      <c r="B133">
        <v>-2.99</v>
      </c>
      <c r="N133" s="30">
        <v>45207</v>
      </c>
      <c r="O133" s="29"/>
      <c r="P133" s="29"/>
      <c r="Q133" s="29">
        <v>605.51</v>
      </c>
      <c r="R133" s="29">
        <v>605.51</v>
      </c>
    </row>
    <row r="134" spans="1:18" x14ac:dyDescent="0.25">
      <c r="A134" s="30">
        <v>45137</v>
      </c>
      <c r="B134">
        <v>-1.6</v>
      </c>
      <c r="N134" s="30">
        <v>45208</v>
      </c>
      <c r="O134" s="29">
        <v>3635.59</v>
      </c>
      <c r="P134" s="29">
        <v>1224.45</v>
      </c>
      <c r="Q134" s="29">
        <v>564.17499999999995</v>
      </c>
      <c r="R134" s="29">
        <v>1497.0975000000001</v>
      </c>
    </row>
    <row r="135" spans="1:18" x14ac:dyDescent="0.25">
      <c r="A135" s="19" t="s">
        <v>1934</v>
      </c>
      <c r="B135">
        <v>268.36000000000007</v>
      </c>
      <c r="N135" s="30">
        <v>45209</v>
      </c>
      <c r="O135" s="29"/>
      <c r="P135" s="29">
        <v>1202.6500000000001</v>
      </c>
      <c r="Q135" s="29">
        <v>537.16999999999996</v>
      </c>
      <c r="R135" s="29">
        <v>869.91000000000008</v>
      </c>
    </row>
    <row r="136" spans="1:18" x14ac:dyDescent="0.25">
      <c r="A136" s="30">
        <v>45139</v>
      </c>
      <c r="B136">
        <v>687.49</v>
      </c>
      <c r="N136" s="30">
        <v>45210</v>
      </c>
      <c r="O136" s="29"/>
      <c r="P136" s="29">
        <v>428.38</v>
      </c>
      <c r="Q136" s="29"/>
      <c r="R136" s="29">
        <v>428.38</v>
      </c>
    </row>
    <row r="137" spans="1:18" x14ac:dyDescent="0.25">
      <c r="A137" s="30">
        <v>45140</v>
      </c>
      <c r="B137">
        <v>-900</v>
      </c>
      <c r="N137" s="30">
        <v>45211</v>
      </c>
      <c r="O137" s="29"/>
      <c r="P137" s="29">
        <v>402.91</v>
      </c>
      <c r="Q137" s="29">
        <v>518.37</v>
      </c>
      <c r="R137" s="29">
        <v>431.77499999999998</v>
      </c>
    </row>
    <row r="138" spans="1:18" x14ac:dyDescent="0.25">
      <c r="A138" s="30">
        <v>45142</v>
      </c>
      <c r="B138">
        <v>762.23</v>
      </c>
      <c r="N138" s="30">
        <v>45212</v>
      </c>
      <c r="O138" s="29"/>
      <c r="P138" s="29">
        <v>277.5</v>
      </c>
      <c r="Q138" s="29"/>
      <c r="R138" s="29">
        <v>277.5</v>
      </c>
    </row>
    <row r="139" spans="1:18" x14ac:dyDescent="0.25">
      <c r="A139" s="30">
        <v>45143</v>
      </c>
      <c r="B139">
        <v>-21.8</v>
      </c>
      <c r="N139" s="30">
        <v>45213</v>
      </c>
      <c r="O139" s="29">
        <v>3604.4066666666672</v>
      </c>
      <c r="P139" s="29"/>
      <c r="Q139" s="29">
        <v>515.77</v>
      </c>
      <c r="R139" s="29">
        <v>2832.2475000000004</v>
      </c>
    </row>
    <row r="140" spans="1:18" x14ac:dyDescent="0.25">
      <c r="A140" s="30">
        <v>45145</v>
      </c>
      <c r="B140">
        <v>-37.96</v>
      </c>
      <c r="N140" s="30">
        <v>45214</v>
      </c>
      <c r="O140" s="29">
        <v>3568.7599999999998</v>
      </c>
      <c r="P140" s="29"/>
      <c r="Q140" s="29">
        <v>514.47</v>
      </c>
      <c r="R140" s="29">
        <v>3059.7116666666666</v>
      </c>
    </row>
    <row r="141" spans="1:18" x14ac:dyDescent="0.25">
      <c r="A141" s="30">
        <v>45147</v>
      </c>
      <c r="B141">
        <v>-96.44</v>
      </c>
      <c r="N141" s="30">
        <v>45215</v>
      </c>
      <c r="O141" s="29">
        <v>3529.23</v>
      </c>
      <c r="P141" s="29"/>
      <c r="Q141" s="29">
        <v>201.12</v>
      </c>
      <c r="R141" s="29">
        <v>2197.9859999999999</v>
      </c>
    </row>
    <row r="142" spans="1:18" x14ac:dyDescent="0.25">
      <c r="A142" s="30">
        <v>45156</v>
      </c>
      <c r="B142">
        <v>-39.74</v>
      </c>
      <c r="N142" s="30">
        <v>45216</v>
      </c>
      <c r="O142" s="29">
        <v>3501.73</v>
      </c>
      <c r="P142" s="29"/>
      <c r="Q142" s="29">
        <v>181.62</v>
      </c>
      <c r="R142" s="29">
        <v>845.64200000000005</v>
      </c>
    </row>
    <row r="143" spans="1:18" x14ac:dyDescent="0.25">
      <c r="A143" s="30">
        <v>45161</v>
      </c>
      <c r="B143">
        <v>-13.63</v>
      </c>
      <c r="N143" s="30">
        <v>45217</v>
      </c>
      <c r="O143" s="29">
        <v>3484.395</v>
      </c>
      <c r="P143" s="29"/>
      <c r="Q143" s="29">
        <v>177.62</v>
      </c>
      <c r="R143" s="29">
        <v>1500.3300000000002</v>
      </c>
    </row>
    <row r="144" spans="1:18" x14ac:dyDescent="0.25">
      <c r="A144" s="30">
        <v>45166</v>
      </c>
      <c r="B144">
        <v>-2.99</v>
      </c>
      <c r="N144" s="30">
        <v>45218</v>
      </c>
      <c r="O144" s="29"/>
      <c r="P144" s="29">
        <v>269.51</v>
      </c>
      <c r="Q144" s="29">
        <v>175.82</v>
      </c>
      <c r="R144" s="29">
        <v>222.66499999999999</v>
      </c>
    </row>
    <row r="145" spans="1:35" x14ac:dyDescent="0.25">
      <c r="A145" s="30">
        <v>45168</v>
      </c>
      <c r="B145">
        <v>-68.8</v>
      </c>
      <c r="N145" s="30">
        <v>45219</v>
      </c>
      <c r="O145" s="29">
        <v>3470.75</v>
      </c>
      <c r="P145" s="29"/>
      <c r="Q145" s="29">
        <v>165.518</v>
      </c>
      <c r="R145" s="29">
        <v>716.39</v>
      </c>
    </row>
    <row r="146" spans="1:35" x14ac:dyDescent="0.25">
      <c r="A146" s="19" t="s">
        <v>1935</v>
      </c>
      <c r="B146">
        <v>1052.799999999999</v>
      </c>
      <c r="N146" s="30">
        <v>45220</v>
      </c>
      <c r="O146" s="29">
        <v>3414.4433333333332</v>
      </c>
      <c r="P146" s="29"/>
      <c r="Q146" s="29">
        <v>140.09</v>
      </c>
      <c r="R146" s="29">
        <v>1367.9725000000003</v>
      </c>
    </row>
    <row r="147" spans="1:35" x14ac:dyDescent="0.25">
      <c r="A147" s="30">
        <v>45170</v>
      </c>
      <c r="B147">
        <v>871.63</v>
      </c>
      <c r="N147" s="30">
        <v>45221</v>
      </c>
      <c r="O147" s="29"/>
      <c r="P147" s="29">
        <v>265.69</v>
      </c>
      <c r="Q147" s="29"/>
      <c r="R147" s="29">
        <v>265.69</v>
      </c>
    </row>
    <row r="148" spans="1:35" x14ac:dyDescent="0.25">
      <c r="A148" s="30">
        <v>45171</v>
      </c>
      <c r="B148">
        <v>-39.74</v>
      </c>
      <c r="N148" s="30">
        <v>45222</v>
      </c>
      <c r="O148" s="29"/>
      <c r="P148" s="29">
        <v>257.39999999999998</v>
      </c>
      <c r="Q148" s="29">
        <v>132.28666666666666</v>
      </c>
      <c r="R148" s="29">
        <v>163.565</v>
      </c>
    </row>
    <row r="149" spans="1:35" x14ac:dyDescent="0.25">
      <c r="A149" s="30">
        <v>45172</v>
      </c>
      <c r="B149">
        <v>-48.570000000000007</v>
      </c>
      <c r="N149" s="30">
        <v>45223</v>
      </c>
      <c r="O149" s="29">
        <v>3372.11</v>
      </c>
      <c r="P149" s="29">
        <v>182.44</v>
      </c>
      <c r="Q149" s="29">
        <v>125.67</v>
      </c>
      <c r="R149" s="29">
        <v>951.47249999999997</v>
      </c>
    </row>
    <row r="150" spans="1:35" x14ac:dyDescent="0.25">
      <c r="A150" s="30">
        <v>45173</v>
      </c>
      <c r="B150">
        <v>2000.45</v>
      </c>
      <c r="N150" s="30">
        <v>45224</v>
      </c>
      <c r="O150" s="29">
        <v>3117.9250000000002</v>
      </c>
      <c r="P150" s="29">
        <v>432.44</v>
      </c>
      <c r="Q150" s="29">
        <v>112.78999999999999</v>
      </c>
      <c r="R150" s="29">
        <v>904.03000000000009</v>
      </c>
    </row>
    <row r="151" spans="1:35" x14ac:dyDescent="0.25">
      <c r="A151" s="30">
        <v>45176</v>
      </c>
      <c r="B151">
        <v>-12.85</v>
      </c>
      <c r="N151" s="30">
        <v>45225</v>
      </c>
      <c r="O151" s="29">
        <v>3109.68</v>
      </c>
      <c r="P151" s="29">
        <v>224.08499999999998</v>
      </c>
      <c r="Q151" s="29">
        <v>105.57</v>
      </c>
      <c r="R151" s="29">
        <v>915.85500000000002</v>
      </c>
    </row>
    <row r="152" spans="1:35" x14ac:dyDescent="0.25">
      <c r="A152" s="30">
        <v>45177</v>
      </c>
      <c r="B152">
        <v>-13.01</v>
      </c>
      <c r="N152" s="30">
        <v>45226</v>
      </c>
      <c r="O152" s="29">
        <v>3085.77</v>
      </c>
      <c r="P152" s="29">
        <v>213.04</v>
      </c>
      <c r="Q152" s="29"/>
      <c r="R152" s="29">
        <v>1649.405</v>
      </c>
    </row>
    <row r="153" spans="1:35" x14ac:dyDescent="0.25">
      <c r="A153" s="30">
        <v>45178</v>
      </c>
      <c r="B153">
        <v>-35.299999999999997</v>
      </c>
      <c r="N153" s="30">
        <v>45227</v>
      </c>
      <c r="O153" s="29">
        <v>3052.9750000000004</v>
      </c>
      <c r="P153" s="29">
        <v>191.13</v>
      </c>
      <c r="Q153" s="29">
        <v>99.77</v>
      </c>
      <c r="R153" s="29">
        <v>1599.2125000000003</v>
      </c>
    </row>
    <row r="154" spans="1:35" x14ac:dyDescent="0.25">
      <c r="A154" s="30">
        <v>45179</v>
      </c>
      <c r="B154">
        <v>-70</v>
      </c>
      <c r="N154" s="30">
        <v>45228</v>
      </c>
      <c r="O154" s="29">
        <v>2984.73</v>
      </c>
      <c r="P154" s="29"/>
      <c r="Q154" s="29">
        <v>79.59</v>
      </c>
      <c r="R154" s="29">
        <v>1047.97</v>
      </c>
    </row>
    <row r="155" spans="1:35" x14ac:dyDescent="0.25">
      <c r="A155" s="30">
        <v>45180</v>
      </c>
      <c r="B155">
        <v>-134.4</v>
      </c>
      <c r="N155" s="30">
        <v>45229</v>
      </c>
      <c r="O155" s="29"/>
      <c r="P155" s="29">
        <v>189.68</v>
      </c>
      <c r="Q155" s="29">
        <v>52.24666666666667</v>
      </c>
      <c r="R155" s="29">
        <v>86.605000000000004</v>
      </c>
    </row>
    <row r="156" spans="1:35" x14ac:dyDescent="0.25">
      <c r="A156" s="30">
        <v>45181</v>
      </c>
      <c r="B156">
        <v>-37.369999999999997</v>
      </c>
      <c r="N156" s="30">
        <v>45230</v>
      </c>
      <c r="O156" s="29">
        <v>2913.8450000000003</v>
      </c>
      <c r="P156" s="29">
        <v>177.345</v>
      </c>
      <c r="Q156" s="29">
        <v>30.99</v>
      </c>
      <c r="R156" s="29">
        <v>938.29428571428582</v>
      </c>
      <c r="AG156" s="16" t="s">
        <v>1919</v>
      </c>
      <c r="AH156" t="s">
        <v>1941</v>
      </c>
      <c r="AI156" t="s">
        <v>1940</v>
      </c>
    </row>
    <row r="157" spans="1:35" x14ac:dyDescent="0.25">
      <c r="A157" s="30">
        <v>45182</v>
      </c>
      <c r="B157">
        <v>-16.729999999999983</v>
      </c>
      <c r="N157" s="19" t="s">
        <v>1937</v>
      </c>
      <c r="O157" s="29">
        <v>3189.6683870967749</v>
      </c>
      <c r="P157" s="29">
        <v>908.19233333333318</v>
      </c>
      <c r="Q157" s="29">
        <v>539.03907692307678</v>
      </c>
      <c r="R157" s="29">
        <v>1279.0716666666667</v>
      </c>
      <c r="AG157" s="17" t="s">
        <v>3344</v>
      </c>
      <c r="AH157">
        <v>-31579.96000000001</v>
      </c>
      <c r="AI157">
        <v>-31579.96000000001</v>
      </c>
    </row>
    <row r="158" spans="1:35" x14ac:dyDescent="0.25">
      <c r="A158" s="30">
        <v>45183</v>
      </c>
      <c r="B158">
        <v>-107.04</v>
      </c>
      <c r="N158" s="30">
        <v>45231</v>
      </c>
      <c r="O158" s="29">
        <v>1974.7633333333333</v>
      </c>
      <c r="P158" s="29"/>
      <c r="Q158" s="29"/>
      <c r="R158" s="29">
        <v>1974.7633333333333</v>
      </c>
      <c r="AG158" s="18" t="s">
        <v>1924</v>
      </c>
      <c r="AH158">
        <v>-2073.9699999999998</v>
      </c>
      <c r="AI158">
        <v>-2073.9699999999998</v>
      </c>
    </row>
    <row r="159" spans="1:35" x14ac:dyDescent="0.25">
      <c r="A159" s="30">
        <v>45184</v>
      </c>
      <c r="B159">
        <v>-560.08999999999992</v>
      </c>
      <c r="N159" s="30">
        <v>45232</v>
      </c>
      <c r="O159" s="29"/>
      <c r="P159" s="29">
        <v>542.59999999999991</v>
      </c>
      <c r="Q159" s="29">
        <v>800.15571428571434</v>
      </c>
      <c r="R159" s="29">
        <v>722.8889999999999</v>
      </c>
      <c r="AG159" s="19" t="s">
        <v>1929</v>
      </c>
      <c r="AH159">
        <v>-2073.9699999999998</v>
      </c>
      <c r="AI159">
        <v>-2073.9699999999998</v>
      </c>
    </row>
    <row r="160" spans="1:35" x14ac:dyDescent="0.25">
      <c r="A160" s="30">
        <v>45185</v>
      </c>
      <c r="B160">
        <v>-90.39</v>
      </c>
      <c r="N160" s="30">
        <v>45233</v>
      </c>
      <c r="O160" s="29">
        <v>3905.54</v>
      </c>
      <c r="P160" s="29">
        <v>1486.9233333333334</v>
      </c>
      <c r="Q160" s="29">
        <v>562.50999999999988</v>
      </c>
      <c r="R160" s="29">
        <v>1436.262857142857</v>
      </c>
      <c r="AG160" s="30">
        <v>45091</v>
      </c>
      <c r="AH160">
        <v>-775.77</v>
      </c>
      <c r="AI160">
        <v>-775.77</v>
      </c>
    </row>
    <row r="161" spans="1:35" x14ac:dyDescent="0.25">
      <c r="A161" s="30">
        <v>45186</v>
      </c>
      <c r="B161">
        <v>-59.419999999999995</v>
      </c>
      <c r="N161" s="30">
        <v>45234</v>
      </c>
      <c r="O161" s="29"/>
      <c r="P161" s="29">
        <v>1477.09</v>
      </c>
      <c r="Q161" s="29">
        <v>543.55500000000006</v>
      </c>
      <c r="R161" s="29">
        <v>854.73333333333323</v>
      </c>
      <c r="AG161" s="31" t="s">
        <v>1772</v>
      </c>
      <c r="AH161">
        <v>-500</v>
      </c>
      <c r="AI161">
        <v>-500</v>
      </c>
    </row>
    <row r="162" spans="1:35" x14ac:dyDescent="0.25">
      <c r="A162" s="30">
        <v>45187</v>
      </c>
      <c r="B162">
        <v>-89.090000000000032</v>
      </c>
      <c r="N162" s="30">
        <v>45235</v>
      </c>
      <c r="O162" s="29"/>
      <c r="P162" s="29">
        <v>1448.7350000000001</v>
      </c>
      <c r="Q162" s="29">
        <v>527.64</v>
      </c>
      <c r="R162" s="29">
        <v>896.07800000000009</v>
      </c>
      <c r="AG162" s="31" t="s">
        <v>1773</v>
      </c>
      <c r="AH162">
        <v>-270</v>
      </c>
      <c r="AI162">
        <v>-270</v>
      </c>
    </row>
    <row r="163" spans="1:35" x14ac:dyDescent="0.25">
      <c r="A163" s="30">
        <v>45189</v>
      </c>
      <c r="B163">
        <v>-37.99</v>
      </c>
      <c r="N163" s="30">
        <v>45236</v>
      </c>
      <c r="O163" s="29"/>
      <c r="P163" s="29"/>
      <c r="Q163" s="29">
        <v>480.94</v>
      </c>
      <c r="R163" s="29">
        <v>480.94</v>
      </c>
      <c r="AG163" s="31" t="s">
        <v>1771</v>
      </c>
      <c r="AH163">
        <v>-5.77</v>
      </c>
      <c r="AI163">
        <v>-5.77</v>
      </c>
    </row>
    <row r="164" spans="1:35" x14ac:dyDescent="0.25">
      <c r="A164" s="30">
        <v>45190</v>
      </c>
      <c r="B164">
        <v>-8.32</v>
      </c>
      <c r="N164" s="30">
        <v>45237</v>
      </c>
      <c r="O164" s="29"/>
      <c r="P164" s="29">
        <v>1432.2350000000001</v>
      </c>
      <c r="Q164" s="29">
        <v>473.565</v>
      </c>
      <c r="R164" s="29">
        <v>952.90000000000009</v>
      </c>
      <c r="AG164" s="30">
        <v>45092</v>
      </c>
      <c r="AH164">
        <v>-5.3</v>
      </c>
      <c r="AI164">
        <v>-5.3</v>
      </c>
    </row>
    <row r="165" spans="1:35" x14ac:dyDescent="0.25">
      <c r="A165" s="30">
        <v>45191</v>
      </c>
      <c r="B165">
        <v>-83.27</v>
      </c>
      <c r="N165" s="30">
        <v>45238</v>
      </c>
      <c r="O165" s="29"/>
      <c r="P165" s="29">
        <v>1421.87</v>
      </c>
      <c r="Q165" s="29">
        <v>438.01142857142855</v>
      </c>
      <c r="R165" s="29">
        <v>560.99374999999998</v>
      </c>
      <c r="AG165" s="31" t="s">
        <v>1770</v>
      </c>
      <c r="AH165">
        <v>-5.3</v>
      </c>
      <c r="AI165">
        <v>-5.3</v>
      </c>
    </row>
    <row r="166" spans="1:35" x14ac:dyDescent="0.25">
      <c r="A166" s="30">
        <v>45192</v>
      </c>
      <c r="B166">
        <v>-54.150000000000006</v>
      </c>
      <c r="N166" s="30">
        <v>45239</v>
      </c>
      <c r="O166" s="29">
        <v>3850.6250000000005</v>
      </c>
      <c r="P166" s="29">
        <v>1397.9549999999999</v>
      </c>
      <c r="Q166" s="29">
        <v>398.55</v>
      </c>
      <c r="R166" s="29">
        <v>1835.56</v>
      </c>
      <c r="AG166" s="30">
        <v>45096</v>
      </c>
      <c r="AH166">
        <v>-1262.4000000000001</v>
      </c>
      <c r="AI166">
        <v>-1262.4000000000001</v>
      </c>
    </row>
    <row r="167" spans="1:35" x14ac:dyDescent="0.25">
      <c r="A167" s="30">
        <v>45193</v>
      </c>
      <c r="B167">
        <v>-68.67</v>
      </c>
      <c r="N167" s="30">
        <v>45240</v>
      </c>
      <c r="O167" s="29">
        <v>3824.69</v>
      </c>
      <c r="P167" s="29"/>
      <c r="Q167" s="29">
        <v>369.87</v>
      </c>
      <c r="R167" s="29">
        <v>2097.2800000000002</v>
      </c>
      <c r="AG167" s="31" t="s">
        <v>1768</v>
      </c>
      <c r="AH167">
        <v>-2.4</v>
      </c>
      <c r="AI167">
        <v>-2.4</v>
      </c>
    </row>
    <row r="168" spans="1:35" x14ac:dyDescent="0.25">
      <c r="A168" s="30">
        <v>45194</v>
      </c>
      <c r="B168">
        <v>-9.8999999999999986</v>
      </c>
      <c r="N168" s="30">
        <v>45241</v>
      </c>
      <c r="O168" s="29"/>
      <c r="P168" s="29">
        <v>1306.6400000000001</v>
      </c>
      <c r="Q168" s="29">
        <v>353.37</v>
      </c>
      <c r="R168" s="29">
        <v>830.00500000000011</v>
      </c>
      <c r="AG168" s="31" t="s">
        <v>1769</v>
      </c>
      <c r="AH168">
        <v>-1260</v>
      </c>
      <c r="AI168">
        <v>-1260</v>
      </c>
    </row>
    <row r="169" spans="1:35" x14ac:dyDescent="0.25">
      <c r="A169" s="30">
        <v>45195</v>
      </c>
      <c r="B169">
        <v>-8.9</v>
      </c>
      <c r="N169" s="30">
        <v>45242</v>
      </c>
      <c r="O169" s="29">
        <v>3819.9549999999999</v>
      </c>
      <c r="P169" s="29"/>
      <c r="Q169" s="29"/>
      <c r="R169" s="29">
        <v>3819.9549999999999</v>
      </c>
      <c r="AG169" s="30">
        <v>45098</v>
      </c>
      <c r="AH169">
        <v>-1.25</v>
      </c>
      <c r="AI169">
        <v>-1.25</v>
      </c>
    </row>
    <row r="170" spans="1:35" x14ac:dyDescent="0.25">
      <c r="A170" s="30">
        <v>45196</v>
      </c>
      <c r="B170">
        <v>-22.14</v>
      </c>
      <c r="N170" s="30">
        <v>45243</v>
      </c>
      <c r="O170" s="29">
        <v>3801.96</v>
      </c>
      <c r="P170" s="29"/>
      <c r="Q170" s="29"/>
      <c r="R170" s="29">
        <v>3801.96</v>
      </c>
      <c r="AG170" s="31" t="s">
        <v>1767</v>
      </c>
      <c r="AH170">
        <v>-1.25</v>
      </c>
      <c r="AI170">
        <v>-1.25</v>
      </c>
    </row>
    <row r="171" spans="1:35" x14ac:dyDescent="0.25">
      <c r="A171" s="30">
        <v>45197</v>
      </c>
      <c r="B171">
        <v>-67.429999999999993</v>
      </c>
      <c r="N171" s="30">
        <v>45244</v>
      </c>
      <c r="O171" s="29">
        <v>3797.9</v>
      </c>
      <c r="P171" s="29">
        <v>533.12</v>
      </c>
      <c r="Q171" s="29"/>
      <c r="R171" s="29">
        <v>2165.5100000000002</v>
      </c>
      <c r="AG171" s="30">
        <v>45101</v>
      </c>
      <c r="AH171">
        <v>-4.5</v>
      </c>
      <c r="AI171">
        <v>-4.5</v>
      </c>
    </row>
    <row r="172" spans="1:35" x14ac:dyDescent="0.25">
      <c r="A172" s="30">
        <v>45198</v>
      </c>
      <c r="B172">
        <v>-101.00999999999999</v>
      </c>
      <c r="N172" s="30">
        <v>45245</v>
      </c>
      <c r="O172" s="29"/>
      <c r="P172" s="29">
        <v>528.82000000000005</v>
      </c>
      <c r="Q172" s="29"/>
      <c r="R172" s="29">
        <v>528.82000000000005</v>
      </c>
      <c r="AG172" s="31" t="s">
        <v>1766</v>
      </c>
      <c r="AH172">
        <v>-4.5</v>
      </c>
      <c r="AI172">
        <v>-4.5</v>
      </c>
    </row>
    <row r="173" spans="1:35" x14ac:dyDescent="0.25">
      <c r="A173" s="30">
        <v>45199</v>
      </c>
      <c r="B173">
        <v>-43.5</v>
      </c>
      <c r="N173" s="30">
        <v>45246</v>
      </c>
      <c r="O173" s="29">
        <v>3793.84</v>
      </c>
      <c r="P173" s="29"/>
      <c r="Q173" s="29"/>
      <c r="R173" s="29">
        <v>3793.84</v>
      </c>
      <c r="AG173" s="30">
        <v>45103</v>
      </c>
      <c r="AH173">
        <v>-3.4</v>
      </c>
      <c r="AI173">
        <v>-3.4</v>
      </c>
    </row>
    <row r="174" spans="1:35" x14ac:dyDescent="0.25">
      <c r="A174" s="18" t="s">
        <v>1926</v>
      </c>
      <c r="B174">
        <v>1604.5300000000007</v>
      </c>
      <c r="N174" s="30">
        <v>45247</v>
      </c>
      <c r="O174" s="29"/>
      <c r="P174" s="29">
        <v>518.23</v>
      </c>
      <c r="Q174" s="29"/>
      <c r="R174" s="29">
        <v>518.23</v>
      </c>
      <c r="AG174" s="31" t="s">
        <v>1765</v>
      </c>
      <c r="AH174">
        <v>-3.4</v>
      </c>
      <c r="AI174">
        <v>-3.4</v>
      </c>
    </row>
    <row r="175" spans="1:35" x14ac:dyDescent="0.25">
      <c r="A175" s="19" t="s">
        <v>1936</v>
      </c>
      <c r="B175">
        <v>-21.949999999999406</v>
      </c>
      <c r="N175" s="30">
        <v>45248</v>
      </c>
      <c r="O175" s="29">
        <v>3788.49</v>
      </c>
      <c r="P175" s="29">
        <v>507.72</v>
      </c>
      <c r="Q175" s="29">
        <v>299.03833333333336</v>
      </c>
      <c r="R175" s="29">
        <v>1366.7419999999997</v>
      </c>
      <c r="AG175" s="30">
        <v>45104</v>
      </c>
      <c r="AH175">
        <v>-5</v>
      </c>
      <c r="AI175">
        <v>-5</v>
      </c>
    </row>
    <row r="176" spans="1:35" x14ac:dyDescent="0.25">
      <c r="A176" s="30">
        <v>45200</v>
      </c>
      <c r="B176">
        <v>-57.54</v>
      </c>
      <c r="N176" s="30">
        <v>45249</v>
      </c>
      <c r="O176" s="29">
        <v>3189.51</v>
      </c>
      <c r="P176" s="29">
        <v>799.98500000000001</v>
      </c>
      <c r="Q176" s="29">
        <v>790.27499999999998</v>
      </c>
      <c r="R176" s="29">
        <v>1593.2566666666669</v>
      </c>
      <c r="AG176" s="31" t="s">
        <v>1763</v>
      </c>
      <c r="AH176">
        <v>-5</v>
      </c>
      <c r="AI176">
        <v>-5</v>
      </c>
    </row>
    <row r="177" spans="1:35" x14ac:dyDescent="0.25">
      <c r="A177" s="30">
        <v>45201</v>
      </c>
      <c r="B177">
        <v>919.06</v>
      </c>
      <c r="N177" s="30">
        <v>45250</v>
      </c>
      <c r="O177" s="29">
        <v>2880.6350000000002</v>
      </c>
      <c r="P177" s="29">
        <v>684.255</v>
      </c>
      <c r="Q177" s="29">
        <v>774.09</v>
      </c>
      <c r="R177" s="29">
        <v>1350.292857142857</v>
      </c>
      <c r="AG177" s="30">
        <v>45105</v>
      </c>
      <c r="AH177">
        <v>-13.36</v>
      </c>
      <c r="AI177">
        <v>-13.36</v>
      </c>
    </row>
    <row r="178" spans="1:35" x14ac:dyDescent="0.25">
      <c r="A178" s="30">
        <v>45202</v>
      </c>
      <c r="B178">
        <v>1963.74</v>
      </c>
      <c r="N178" s="30">
        <v>45251</v>
      </c>
      <c r="O178" s="29"/>
      <c r="P178" s="29"/>
      <c r="Q178" s="29">
        <v>718.14</v>
      </c>
      <c r="R178" s="29">
        <v>718.14</v>
      </c>
      <c r="AG178" s="31" t="s">
        <v>1761</v>
      </c>
      <c r="AH178">
        <v>-6.96</v>
      </c>
      <c r="AI178">
        <v>-6.96</v>
      </c>
    </row>
    <row r="179" spans="1:35" x14ac:dyDescent="0.25">
      <c r="A179" s="30">
        <v>45203</v>
      </c>
      <c r="B179">
        <v>-26.2</v>
      </c>
      <c r="N179" s="30">
        <v>45252</v>
      </c>
      <c r="O179" s="29"/>
      <c r="P179" s="29">
        <v>606.26</v>
      </c>
      <c r="Q179" s="29">
        <v>694.86</v>
      </c>
      <c r="R179" s="29">
        <v>665.32666666666671</v>
      </c>
      <c r="AG179" s="31" t="s">
        <v>1762</v>
      </c>
      <c r="AH179">
        <v>-6.4</v>
      </c>
      <c r="AI179">
        <v>-6.4</v>
      </c>
    </row>
    <row r="180" spans="1:35" x14ac:dyDescent="0.25">
      <c r="A180" s="30">
        <v>45204</v>
      </c>
      <c r="B180">
        <v>-15.54</v>
      </c>
      <c r="N180" s="30">
        <v>45253</v>
      </c>
      <c r="O180" s="29"/>
      <c r="P180" s="29">
        <v>459.63</v>
      </c>
      <c r="Q180" s="29"/>
      <c r="R180" s="29">
        <v>459.63</v>
      </c>
      <c r="AG180" s="30">
        <v>45106</v>
      </c>
      <c r="AH180">
        <v>-2.99</v>
      </c>
      <c r="AI180">
        <v>-2.99</v>
      </c>
    </row>
    <row r="181" spans="1:35" x14ac:dyDescent="0.25">
      <c r="A181" s="30">
        <v>45205</v>
      </c>
      <c r="B181">
        <v>-30.409999999999997</v>
      </c>
      <c r="N181" s="30">
        <v>45254</v>
      </c>
      <c r="O181" s="29">
        <v>2817.23</v>
      </c>
      <c r="P181" s="29">
        <v>450.71</v>
      </c>
      <c r="Q181" s="29">
        <v>646.15000000000009</v>
      </c>
      <c r="R181" s="29">
        <v>1140.0600000000002</v>
      </c>
      <c r="AG181" s="31" t="s">
        <v>1759</v>
      </c>
      <c r="AH181">
        <v>-2.99</v>
      </c>
      <c r="AI181">
        <v>-2.99</v>
      </c>
    </row>
    <row r="182" spans="1:35" x14ac:dyDescent="0.25">
      <c r="A182" s="30">
        <v>45206</v>
      </c>
      <c r="B182">
        <v>-83.98</v>
      </c>
      <c r="N182" s="30">
        <v>45255</v>
      </c>
      <c r="O182" s="29">
        <v>2799.1</v>
      </c>
      <c r="P182" s="29"/>
      <c r="Q182" s="29">
        <v>620.4</v>
      </c>
      <c r="R182" s="29">
        <v>1165.075</v>
      </c>
      <c r="AG182" s="18" t="s">
        <v>1925</v>
      </c>
      <c r="AH182">
        <v>-10823.160000000002</v>
      </c>
      <c r="AI182">
        <v>-10823.160000000002</v>
      </c>
    </row>
    <row r="183" spans="1:35" x14ac:dyDescent="0.25">
      <c r="A183" s="30">
        <v>45207</v>
      </c>
      <c r="B183">
        <v>-16.3</v>
      </c>
      <c r="N183" s="30">
        <v>45256</v>
      </c>
      <c r="O183" s="29">
        <v>2791.12</v>
      </c>
      <c r="P183" s="29"/>
      <c r="Q183" s="29">
        <v>560.63333333333333</v>
      </c>
      <c r="R183" s="29">
        <v>1118.2550000000001</v>
      </c>
      <c r="AG183" s="19" t="s">
        <v>1933</v>
      </c>
      <c r="AH183">
        <v>-2882.8999999999996</v>
      </c>
      <c r="AI183">
        <v>-2882.8999999999996</v>
      </c>
    </row>
    <row r="184" spans="1:35" x14ac:dyDescent="0.25">
      <c r="A184" s="30">
        <v>45208</v>
      </c>
      <c r="B184">
        <v>-348.51</v>
      </c>
      <c r="N184" s="30">
        <v>45257</v>
      </c>
      <c r="O184" s="29">
        <v>2741.7950000000001</v>
      </c>
      <c r="P184" s="29">
        <v>459.21500000000003</v>
      </c>
      <c r="Q184" s="29">
        <v>511.61</v>
      </c>
      <c r="R184" s="29">
        <v>1393.2049999999999</v>
      </c>
      <c r="AG184" s="30">
        <v>45108</v>
      </c>
      <c r="AH184">
        <v>-3</v>
      </c>
      <c r="AI184">
        <v>-3</v>
      </c>
    </row>
    <row r="185" spans="1:35" x14ac:dyDescent="0.25">
      <c r="A185" s="30">
        <v>45209</v>
      </c>
      <c r="B185">
        <v>-40.760000000000005</v>
      </c>
      <c r="N185" s="30">
        <v>45258</v>
      </c>
      <c r="O185" s="29"/>
      <c r="P185" s="29"/>
      <c r="Q185" s="29">
        <v>479.58</v>
      </c>
      <c r="R185" s="29">
        <v>479.58</v>
      </c>
      <c r="AG185" s="31" t="s">
        <v>1758</v>
      </c>
      <c r="AH185">
        <v>-3</v>
      </c>
      <c r="AI185">
        <v>-3</v>
      </c>
    </row>
    <row r="186" spans="1:35" x14ac:dyDescent="0.25">
      <c r="A186" s="30">
        <v>45210</v>
      </c>
      <c r="B186">
        <v>-775.02</v>
      </c>
      <c r="N186" s="30">
        <v>45259</v>
      </c>
      <c r="O186" s="29"/>
      <c r="P186" s="29">
        <v>451.17500000000001</v>
      </c>
      <c r="Q186" s="29">
        <v>451.53499999999997</v>
      </c>
      <c r="R186" s="29">
        <v>451.41499999999996</v>
      </c>
      <c r="AG186" s="30">
        <v>45110</v>
      </c>
      <c r="AH186">
        <v>-900</v>
      </c>
      <c r="AI186">
        <v>-900</v>
      </c>
    </row>
    <row r="187" spans="1:35" x14ac:dyDescent="0.25">
      <c r="A187" s="30">
        <v>45211</v>
      </c>
      <c r="B187">
        <v>-71.81</v>
      </c>
      <c r="N187" s="30">
        <v>45260</v>
      </c>
      <c r="O187" s="29">
        <v>2636.2333333333331</v>
      </c>
      <c r="P187" s="29"/>
      <c r="Q187" s="29">
        <v>416.7</v>
      </c>
      <c r="R187" s="29">
        <v>2081.35</v>
      </c>
      <c r="AG187" s="31" t="s">
        <v>1757</v>
      </c>
      <c r="AH187">
        <v>-900</v>
      </c>
      <c r="AI187">
        <v>-900</v>
      </c>
    </row>
    <row r="188" spans="1:35" x14ac:dyDescent="0.25">
      <c r="A188" s="30">
        <v>45212</v>
      </c>
      <c r="B188">
        <v>-97.12</v>
      </c>
      <c r="N188" s="19" t="s">
        <v>1938</v>
      </c>
      <c r="O188" s="29">
        <v>3908.0327272727268</v>
      </c>
      <c r="P188" s="29">
        <v>459.3238888888888</v>
      </c>
      <c r="Q188" s="29">
        <v>884.27676056337975</v>
      </c>
      <c r="R188" s="29">
        <v>1281.3645736434109</v>
      </c>
      <c r="AG188" s="30">
        <v>45112</v>
      </c>
      <c r="AH188">
        <v>-8.51</v>
      </c>
      <c r="AI188">
        <v>-8.51</v>
      </c>
    </row>
    <row r="189" spans="1:35" x14ac:dyDescent="0.25">
      <c r="A189" s="30">
        <v>45213</v>
      </c>
      <c r="B189">
        <v>-37.85</v>
      </c>
      <c r="N189" s="30">
        <v>45261</v>
      </c>
      <c r="O189" s="29">
        <v>1674.2350000000001</v>
      </c>
      <c r="P189" s="29">
        <v>355.44</v>
      </c>
      <c r="Q189" s="29">
        <v>2411.2216666666664</v>
      </c>
      <c r="R189" s="29">
        <v>2019.0266666666669</v>
      </c>
      <c r="AG189" s="31" t="s">
        <v>1756</v>
      </c>
      <c r="AH189">
        <v>-1.89</v>
      </c>
      <c r="AI189">
        <v>-1.89</v>
      </c>
    </row>
    <row r="190" spans="1:35" x14ac:dyDescent="0.25">
      <c r="A190" s="30">
        <v>45214</v>
      </c>
      <c r="B190">
        <v>-41.25</v>
      </c>
      <c r="N190" s="30">
        <v>45264</v>
      </c>
      <c r="O190" s="29">
        <v>3623.58</v>
      </c>
      <c r="P190" s="29">
        <v>350.3</v>
      </c>
      <c r="Q190" s="29">
        <v>2174.2949999999996</v>
      </c>
      <c r="R190" s="29">
        <v>2005.163846153846</v>
      </c>
      <c r="AG190" s="31" t="s">
        <v>1755</v>
      </c>
      <c r="AH190">
        <v>-6.62</v>
      </c>
      <c r="AI190">
        <v>-6.62</v>
      </c>
    </row>
    <row r="191" spans="1:35" x14ac:dyDescent="0.25">
      <c r="A191" s="30">
        <v>45215</v>
      </c>
      <c r="B191">
        <v>-365.44</v>
      </c>
      <c r="N191" s="30">
        <v>45265</v>
      </c>
      <c r="O191" s="29"/>
      <c r="P191" s="29">
        <v>245.03</v>
      </c>
      <c r="Q191" s="29">
        <v>1357.75</v>
      </c>
      <c r="R191" s="29">
        <v>721.91</v>
      </c>
      <c r="AG191" s="30">
        <v>45113</v>
      </c>
      <c r="AH191">
        <v>-4.3100000000000005</v>
      </c>
      <c r="AI191">
        <v>-4.3100000000000005</v>
      </c>
    </row>
    <row r="192" spans="1:35" x14ac:dyDescent="0.25">
      <c r="A192" s="30">
        <v>45216</v>
      </c>
      <c r="B192">
        <v>-28.270000000000003</v>
      </c>
      <c r="N192" s="30">
        <v>45267</v>
      </c>
      <c r="O192" s="29">
        <v>3615.58</v>
      </c>
      <c r="P192" s="29">
        <v>1414.37</v>
      </c>
      <c r="Q192" s="29">
        <v>112.53333333333335</v>
      </c>
      <c r="R192" s="29">
        <v>791.05777777777769</v>
      </c>
      <c r="AG192" s="31" t="s">
        <v>1754</v>
      </c>
      <c r="AH192">
        <v>-3.31</v>
      </c>
      <c r="AI192">
        <v>-3.31</v>
      </c>
    </row>
    <row r="193" spans="1:35" x14ac:dyDescent="0.25">
      <c r="A193" s="30">
        <v>45217</v>
      </c>
      <c r="B193">
        <v>-25.97</v>
      </c>
      <c r="N193" s="30">
        <v>45271</v>
      </c>
      <c r="O193" s="29">
        <v>2676.27</v>
      </c>
      <c r="P193" s="29">
        <v>992.8</v>
      </c>
      <c r="Q193" s="29">
        <v>691.87692307692305</v>
      </c>
      <c r="R193" s="29">
        <v>1049.7205000000001</v>
      </c>
      <c r="AG193" s="31" t="s">
        <v>1753</v>
      </c>
      <c r="AH193">
        <v>-1</v>
      </c>
      <c r="AI193">
        <v>-1</v>
      </c>
    </row>
    <row r="194" spans="1:35" x14ac:dyDescent="0.25">
      <c r="A194" s="30">
        <v>45218</v>
      </c>
      <c r="B194">
        <v>-8.89</v>
      </c>
      <c r="N194" s="30">
        <v>45272</v>
      </c>
      <c r="O194" s="29">
        <v>2637.78</v>
      </c>
      <c r="P194" s="29"/>
      <c r="Q194" s="29">
        <v>834.70000000000016</v>
      </c>
      <c r="R194" s="29">
        <v>1285.47</v>
      </c>
      <c r="AG194" s="30">
        <v>45114</v>
      </c>
      <c r="AH194">
        <v>-27.11</v>
      </c>
      <c r="AI194">
        <v>-27.11</v>
      </c>
    </row>
    <row r="195" spans="1:35" x14ac:dyDescent="0.25">
      <c r="A195" s="30">
        <v>45219</v>
      </c>
      <c r="B195">
        <v>-28.74</v>
      </c>
      <c r="N195" s="30">
        <v>45273</v>
      </c>
      <c r="O195" s="29">
        <v>4768.1499999999996</v>
      </c>
      <c r="P195" s="29"/>
      <c r="Q195" s="29">
        <v>828</v>
      </c>
      <c r="R195" s="29">
        <v>2141.3833333333332</v>
      </c>
      <c r="AG195" s="31" t="s">
        <v>1752</v>
      </c>
      <c r="AH195">
        <v>-27.11</v>
      </c>
      <c r="AI195">
        <v>-27.11</v>
      </c>
    </row>
    <row r="196" spans="1:35" x14ac:dyDescent="0.25">
      <c r="A196" s="30">
        <v>45220</v>
      </c>
      <c r="B196">
        <v>-103.88999999999999</v>
      </c>
      <c r="N196" s="30">
        <v>45274</v>
      </c>
      <c r="O196" s="29">
        <v>4749.4750000000004</v>
      </c>
      <c r="P196" s="29"/>
      <c r="Q196" s="29"/>
      <c r="R196" s="29">
        <v>4749.4750000000004</v>
      </c>
      <c r="AG196" s="30">
        <v>45115</v>
      </c>
      <c r="AH196">
        <v>-31.020000000000003</v>
      </c>
      <c r="AI196">
        <v>-31.020000000000003</v>
      </c>
    </row>
    <row r="197" spans="1:35" x14ac:dyDescent="0.25">
      <c r="A197" s="30">
        <v>45221</v>
      </c>
      <c r="B197">
        <v>-3.82</v>
      </c>
      <c r="N197" s="30">
        <v>45275</v>
      </c>
      <c r="O197" s="29">
        <v>4726.46</v>
      </c>
      <c r="P197" s="29"/>
      <c r="Q197" s="29">
        <v>822.96499999999992</v>
      </c>
      <c r="R197" s="29">
        <v>2774.7125000000001</v>
      </c>
      <c r="AG197" s="31" t="s">
        <v>1751</v>
      </c>
      <c r="AH197">
        <v>-10.26</v>
      </c>
      <c r="AI197">
        <v>-10.26</v>
      </c>
    </row>
    <row r="198" spans="1:35" x14ac:dyDescent="0.25">
      <c r="A198" s="30">
        <v>45222</v>
      </c>
      <c r="B198">
        <v>-16.689999999999998</v>
      </c>
      <c r="N198" s="30">
        <v>45278</v>
      </c>
      <c r="O198" s="29">
        <v>4711.62</v>
      </c>
      <c r="P198" s="29">
        <v>568.39</v>
      </c>
      <c r="Q198" s="29">
        <v>495.79375000000005</v>
      </c>
      <c r="R198" s="29">
        <v>1210.5308333333332</v>
      </c>
      <c r="AG198" s="31" t="s">
        <v>1750</v>
      </c>
      <c r="AH198">
        <v>-20.76</v>
      </c>
      <c r="AI198">
        <v>-20.76</v>
      </c>
    </row>
    <row r="199" spans="1:35" x14ac:dyDescent="0.25">
      <c r="A199" s="30">
        <v>45223</v>
      </c>
      <c r="B199">
        <v>-90.88</v>
      </c>
      <c r="N199" s="30">
        <v>45279</v>
      </c>
      <c r="O199" s="29">
        <v>4697.97</v>
      </c>
      <c r="P199" s="29">
        <v>559.28</v>
      </c>
      <c r="Q199" s="29">
        <v>366.065</v>
      </c>
      <c r="R199" s="29">
        <v>1497.345</v>
      </c>
      <c r="AG199" s="30">
        <v>45118</v>
      </c>
      <c r="AH199">
        <v>-2.98</v>
      </c>
      <c r="AI199">
        <v>-2.98</v>
      </c>
    </row>
    <row r="200" spans="1:35" x14ac:dyDescent="0.25">
      <c r="A200" s="30">
        <v>45224</v>
      </c>
      <c r="B200">
        <v>-27.120000000000033</v>
      </c>
      <c r="N200" s="30">
        <v>45280</v>
      </c>
      <c r="O200" s="29">
        <v>4671.8950000000004</v>
      </c>
      <c r="P200" s="29">
        <v>545.63</v>
      </c>
      <c r="Q200" s="29">
        <v>364.88</v>
      </c>
      <c r="R200" s="29">
        <v>2563.5749999999998</v>
      </c>
      <c r="AG200" s="31" t="s">
        <v>1749</v>
      </c>
      <c r="AH200">
        <v>-2.98</v>
      </c>
      <c r="AI200">
        <v>-2.98</v>
      </c>
    </row>
    <row r="201" spans="1:35" x14ac:dyDescent="0.25">
      <c r="A201" s="30">
        <v>45225</v>
      </c>
      <c r="B201">
        <v>-197.46</v>
      </c>
      <c r="N201" s="30">
        <v>45281</v>
      </c>
      <c r="O201" s="29"/>
      <c r="P201" s="29">
        <v>470.755</v>
      </c>
      <c r="Q201" s="29">
        <v>325.98500000000001</v>
      </c>
      <c r="R201" s="29">
        <v>398.37</v>
      </c>
      <c r="AG201" s="30">
        <v>45119</v>
      </c>
      <c r="AH201">
        <v>-19.64</v>
      </c>
      <c r="AI201">
        <v>-19.64</v>
      </c>
    </row>
    <row r="202" spans="1:35" x14ac:dyDescent="0.25">
      <c r="A202" s="30">
        <v>45226</v>
      </c>
      <c r="B202">
        <v>-50.81</v>
      </c>
      <c r="N202" s="30">
        <v>45282</v>
      </c>
      <c r="O202" s="29"/>
      <c r="P202" s="29">
        <v>374.41500000000002</v>
      </c>
      <c r="Q202" s="29">
        <v>284.29000000000002</v>
      </c>
      <c r="R202" s="29">
        <v>344.37333333333339</v>
      </c>
      <c r="AG202" s="31" t="s">
        <v>1748</v>
      </c>
      <c r="AH202">
        <v>-8.59</v>
      </c>
      <c r="AI202">
        <v>-8.59</v>
      </c>
    </row>
    <row r="203" spans="1:35" x14ac:dyDescent="0.25">
      <c r="A203" s="30">
        <v>45227</v>
      </c>
      <c r="B203">
        <v>-49.16</v>
      </c>
      <c r="N203" s="30">
        <v>45286</v>
      </c>
      <c r="O203" s="29">
        <v>4639.87</v>
      </c>
      <c r="P203" s="29">
        <v>339.95249999999999</v>
      </c>
      <c r="Q203" s="29">
        <v>152.04400000000001</v>
      </c>
      <c r="R203" s="29">
        <v>1036.3427272727274</v>
      </c>
      <c r="AG203" s="31" t="s">
        <v>1747</v>
      </c>
      <c r="AH203">
        <v>-11.05</v>
      </c>
      <c r="AI203">
        <v>-11.05</v>
      </c>
    </row>
    <row r="204" spans="1:35" x14ac:dyDescent="0.25">
      <c r="A204" s="30">
        <v>45228</v>
      </c>
      <c r="B204">
        <v>-116.37</v>
      </c>
      <c r="N204" s="30">
        <v>45287</v>
      </c>
      <c r="O204" s="29">
        <v>4591.37</v>
      </c>
      <c r="P204" s="29">
        <v>271.81399999999996</v>
      </c>
      <c r="Q204" s="29">
        <v>45.86999999999999</v>
      </c>
      <c r="R204" s="29">
        <v>561.79909090909086</v>
      </c>
      <c r="AG204" s="30">
        <v>45125</v>
      </c>
      <c r="AH204">
        <v>-46.879999999999995</v>
      </c>
      <c r="AI204">
        <v>-46.879999999999995</v>
      </c>
    </row>
    <row r="205" spans="1:35" x14ac:dyDescent="0.25">
      <c r="A205" s="30">
        <v>45229</v>
      </c>
      <c r="B205">
        <v>-28.45</v>
      </c>
      <c r="N205" s="30">
        <v>45288</v>
      </c>
      <c r="O205" s="29"/>
      <c r="P205" s="29">
        <v>226.83</v>
      </c>
      <c r="Q205" s="29">
        <v>18.55</v>
      </c>
      <c r="R205" s="29">
        <v>122.69000000000001</v>
      </c>
      <c r="AG205" s="31" t="s">
        <v>1745</v>
      </c>
      <c r="AH205">
        <v>-30.5</v>
      </c>
      <c r="AI205">
        <v>-30.5</v>
      </c>
    </row>
    <row r="206" spans="1:35" x14ac:dyDescent="0.25">
      <c r="A206" s="30">
        <v>45230</v>
      </c>
      <c r="B206">
        <v>-120.5</v>
      </c>
      <c r="N206" s="30">
        <v>45289</v>
      </c>
      <c r="O206" s="29">
        <v>3666.37</v>
      </c>
      <c r="P206" s="29">
        <v>196.93</v>
      </c>
      <c r="Q206" s="29">
        <v>16.75</v>
      </c>
      <c r="R206" s="29">
        <v>1019.2449999999999</v>
      </c>
      <c r="AG206" s="31" t="s">
        <v>1746</v>
      </c>
      <c r="AH206">
        <v>-16.38</v>
      </c>
      <c r="AI206">
        <v>-16.38</v>
      </c>
    </row>
    <row r="207" spans="1:35" x14ac:dyDescent="0.25">
      <c r="A207" s="19" t="s">
        <v>1937</v>
      </c>
      <c r="B207">
        <v>365.61000000000047</v>
      </c>
      <c r="N207" s="30">
        <v>45290</v>
      </c>
      <c r="O207" s="29"/>
      <c r="P207" s="29">
        <v>159.69</v>
      </c>
      <c r="Q207" s="29"/>
      <c r="R207" s="29">
        <v>159.69</v>
      </c>
      <c r="AG207" s="30">
        <v>45128</v>
      </c>
      <c r="AH207">
        <v>-68.06</v>
      </c>
      <c r="AI207">
        <v>-68.06</v>
      </c>
    </row>
    <row r="208" spans="1:35" x14ac:dyDescent="0.25">
      <c r="A208" s="30">
        <v>45231</v>
      </c>
      <c r="B208">
        <v>-957.77</v>
      </c>
      <c r="N208" s="30">
        <v>45291</v>
      </c>
      <c r="O208" s="29"/>
      <c r="P208" s="29">
        <v>134.13499999999999</v>
      </c>
      <c r="Q208" s="29"/>
      <c r="R208" s="29">
        <v>134.13499999999999</v>
      </c>
      <c r="AG208" s="31" t="s">
        <v>1744</v>
      </c>
      <c r="AH208">
        <v>-68.06</v>
      </c>
      <c r="AI208">
        <v>-68.06</v>
      </c>
    </row>
    <row r="209" spans="1:35" x14ac:dyDescent="0.25">
      <c r="A209" s="30">
        <v>45232</v>
      </c>
      <c r="B209">
        <v>1888.36</v>
      </c>
      <c r="N209" s="17" t="s">
        <v>3345</v>
      </c>
      <c r="O209" s="29">
        <v>4820.9995859213259</v>
      </c>
      <c r="P209" s="29">
        <v>1862.7766439909324</v>
      </c>
      <c r="Q209" s="29">
        <v>1410.9598973607037</v>
      </c>
      <c r="R209" s="29">
        <v>2560.5865193026152</v>
      </c>
      <c r="AG209" s="30">
        <v>45130</v>
      </c>
      <c r="AH209">
        <v>-16.8</v>
      </c>
      <c r="AI209">
        <v>-16.8</v>
      </c>
    </row>
    <row r="210" spans="1:35" x14ac:dyDescent="0.25">
      <c r="A210" s="30">
        <v>45233</v>
      </c>
      <c r="B210">
        <v>1921.22</v>
      </c>
      <c r="N210" s="18" t="s">
        <v>1923</v>
      </c>
      <c r="O210" s="29">
        <v>5043.2885227272745</v>
      </c>
      <c r="P210" s="29">
        <v>680.66347222222203</v>
      </c>
      <c r="Q210" s="29">
        <v>2054.9868452380938</v>
      </c>
      <c r="R210" s="29">
        <v>2555.0455792682928</v>
      </c>
      <c r="AG210" s="31" t="s">
        <v>1743</v>
      </c>
      <c r="AH210">
        <v>-16.8</v>
      </c>
      <c r="AI210">
        <v>-16.8</v>
      </c>
    </row>
    <row r="211" spans="1:35" x14ac:dyDescent="0.25">
      <c r="A211" s="30">
        <v>45234</v>
      </c>
      <c r="B211">
        <v>-23.45</v>
      </c>
      <c r="N211" s="19" t="s">
        <v>1930</v>
      </c>
      <c r="O211" s="29">
        <v>4904.521290322582</v>
      </c>
      <c r="P211" s="29">
        <v>427.96909090909099</v>
      </c>
      <c r="Q211" s="29">
        <v>581.85312500000009</v>
      </c>
      <c r="R211" s="29">
        <v>1875.0933663366336</v>
      </c>
      <c r="AG211" s="30">
        <v>45132</v>
      </c>
      <c r="AH211">
        <v>-1750</v>
      </c>
      <c r="AI211">
        <v>-1750</v>
      </c>
    </row>
    <row r="212" spans="1:35" x14ac:dyDescent="0.25">
      <c r="A212" s="30">
        <v>45235</v>
      </c>
      <c r="B212">
        <v>-49.6</v>
      </c>
      <c r="N212" s="30">
        <v>45292</v>
      </c>
      <c r="O212" s="29">
        <v>3691.37</v>
      </c>
      <c r="P212" s="29"/>
      <c r="Q212" s="29"/>
      <c r="R212" s="29">
        <v>3691.37</v>
      </c>
      <c r="AG212" s="31" t="s">
        <v>1741</v>
      </c>
      <c r="AH212">
        <v>-1000</v>
      </c>
      <c r="AI212">
        <v>-1000</v>
      </c>
    </row>
    <row r="213" spans="1:35" x14ac:dyDescent="0.25">
      <c r="A213" s="30">
        <v>45236</v>
      </c>
      <c r="B213">
        <v>-40</v>
      </c>
      <c r="N213" s="30">
        <v>45293</v>
      </c>
      <c r="O213" s="29">
        <v>3531.1279999999997</v>
      </c>
      <c r="P213" s="29">
        <v>38.520000000000003</v>
      </c>
      <c r="Q213" s="29">
        <v>12.96</v>
      </c>
      <c r="R213" s="29">
        <v>2529.5885714285714</v>
      </c>
      <c r="AG213" s="31" t="s">
        <v>1742</v>
      </c>
      <c r="AH213">
        <v>-750</v>
      </c>
      <c r="AI213">
        <v>-750</v>
      </c>
    </row>
    <row r="214" spans="1:35" x14ac:dyDescent="0.25">
      <c r="A214" s="30">
        <v>45237</v>
      </c>
      <c r="B214">
        <v>-20.52</v>
      </c>
      <c r="N214" s="30">
        <v>45294</v>
      </c>
      <c r="O214" s="29">
        <v>5436.13</v>
      </c>
      <c r="P214" s="29">
        <v>48.734999999999999</v>
      </c>
      <c r="Q214" s="29">
        <v>2014.9449999999999</v>
      </c>
      <c r="R214" s="29">
        <v>1912.6979999999999</v>
      </c>
      <c r="AG214" s="30">
        <v>45134</v>
      </c>
      <c r="AH214">
        <v>-2.99</v>
      </c>
      <c r="AI214">
        <v>-2.99</v>
      </c>
    </row>
    <row r="215" spans="1:35" x14ac:dyDescent="0.25">
      <c r="A215" s="30">
        <v>45238</v>
      </c>
      <c r="B215">
        <v>-55.96</v>
      </c>
      <c r="N215" s="30">
        <v>45295</v>
      </c>
      <c r="O215" s="29"/>
      <c r="P215" s="29"/>
      <c r="Q215" s="29">
        <v>1967.98</v>
      </c>
      <c r="R215" s="29">
        <v>1967.98</v>
      </c>
      <c r="AG215" s="31" t="s">
        <v>1739</v>
      </c>
      <c r="AH215">
        <v>-2.99</v>
      </c>
      <c r="AI215">
        <v>-2.99</v>
      </c>
    </row>
    <row r="216" spans="1:35" x14ac:dyDescent="0.25">
      <c r="A216" s="30">
        <v>45239</v>
      </c>
      <c r="B216">
        <v>-147.28</v>
      </c>
      <c r="N216" s="30">
        <v>45296</v>
      </c>
      <c r="O216" s="29"/>
      <c r="P216" s="29">
        <v>40.79</v>
      </c>
      <c r="Q216" s="29">
        <v>1958.63</v>
      </c>
      <c r="R216" s="29">
        <v>1479.17</v>
      </c>
      <c r="AG216" s="30">
        <v>45137</v>
      </c>
      <c r="AH216">
        <v>-1.6</v>
      </c>
      <c r="AI216">
        <v>-1.6</v>
      </c>
    </row>
    <row r="217" spans="1:35" x14ac:dyDescent="0.25">
      <c r="A217" s="30">
        <v>45240</v>
      </c>
      <c r="B217">
        <v>-14.5</v>
      </c>
      <c r="N217" s="30">
        <v>45297</v>
      </c>
      <c r="O217" s="29"/>
      <c r="P217" s="29"/>
      <c r="Q217" s="29">
        <v>1941.53</v>
      </c>
      <c r="R217" s="29">
        <v>1941.53</v>
      </c>
      <c r="AG217" s="31" t="s">
        <v>1738</v>
      </c>
      <c r="AH217">
        <v>-1.6</v>
      </c>
      <c r="AI217">
        <v>-1.6</v>
      </c>
    </row>
    <row r="218" spans="1:35" x14ac:dyDescent="0.25">
      <c r="A218" s="30">
        <v>45241</v>
      </c>
      <c r="B218">
        <v>-105.7</v>
      </c>
      <c r="N218" s="30">
        <v>45298</v>
      </c>
      <c r="O218" s="29"/>
      <c r="P218" s="29">
        <v>18.989999999999998</v>
      </c>
      <c r="Q218" s="29">
        <v>1917.405</v>
      </c>
      <c r="R218" s="29">
        <v>1284.6000000000001</v>
      </c>
      <c r="AG218" s="19" t="s">
        <v>1934</v>
      </c>
      <c r="AH218">
        <v>-3577.9700000000003</v>
      </c>
      <c r="AI218">
        <v>-3577.9700000000003</v>
      </c>
    </row>
    <row r="219" spans="1:35" x14ac:dyDescent="0.25">
      <c r="A219" s="30">
        <v>45242</v>
      </c>
      <c r="B219">
        <v>-6.73</v>
      </c>
      <c r="N219" s="30">
        <v>45299</v>
      </c>
      <c r="O219" s="29">
        <v>5390.2060000000001</v>
      </c>
      <c r="P219" s="29">
        <v>1216.556</v>
      </c>
      <c r="Q219" s="29">
        <v>575.17333333333329</v>
      </c>
      <c r="R219" s="29">
        <v>2673.7946153846156</v>
      </c>
      <c r="AG219" s="30">
        <v>45139</v>
      </c>
      <c r="AH219">
        <v>-56.61</v>
      </c>
      <c r="AI219">
        <v>-56.61</v>
      </c>
    </row>
    <row r="220" spans="1:35" x14ac:dyDescent="0.25">
      <c r="A220" s="30">
        <v>45243</v>
      </c>
      <c r="B220">
        <v>-16</v>
      </c>
      <c r="N220" s="30">
        <v>45300</v>
      </c>
      <c r="O220" s="29">
        <v>5352.47</v>
      </c>
      <c r="P220" s="29"/>
      <c r="Q220" s="29">
        <v>525.89</v>
      </c>
      <c r="R220" s="29">
        <v>1732.5350000000001</v>
      </c>
      <c r="AG220" s="31" t="s">
        <v>1736</v>
      </c>
      <c r="AH220">
        <v>-56.61</v>
      </c>
      <c r="AI220">
        <v>-56.61</v>
      </c>
    </row>
    <row r="221" spans="1:35" x14ac:dyDescent="0.25">
      <c r="A221" s="30">
        <v>45244</v>
      </c>
      <c r="B221">
        <v>-777.57999999999993</v>
      </c>
      <c r="N221" s="30">
        <v>45301</v>
      </c>
      <c r="O221" s="29"/>
      <c r="P221" s="29">
        <v>390.02</v>
      </c>
      <c r="Q221" s="29">
        <v>461.94</v>
      </c>
      <c r="R221" s="29">
        <v>447.55600000000004</v>
      </c>
      <c r="AG221" s="30">
        <v>45140</v>
      </c>
      <c r="AH221">
        <v>-900</v>
      </c>
      <c r="AI221">
        <v>-900</v>
      </c>
    </row>
    <row r="222" spans="1:35" x14ac:dyDescent="0.25">
      <c r="A222" s="30">
        <v>45245</v>
      </c>
      <c r="B222">
        <v>-4.3</v>
      </c>
      <c r="N222" s="30">
        <v>45303</v>
      </c>
      <c r="O222" s="29"/>
      <c r="P222" s="29"/>
      <c r="Q222" s="29">
        <v>396.86500000000001</v>
      </c>
      <c r="R222" s="29">
        <v>396.86500000000001</v>
      </c>
      <c r="AG222" s="31" t="s">
        <v>1720</v>
      </c>
      <c r="AH222">
        <v>-900</v>
      </c>
      <c r="AI222">
        <v>-900</v>
      </c>
    </row>
    <row r="223" spans="1:35" x14ac:dyDescent="0.25">
      <c r="A223" s="30">
        <v>45246</v>
      </c>
      <c r="B223">
        <v>-4.0599999999999996</v>
      </c>
      <c r="N223" s="30">
        <v>45304</v>
      </c>
      <c r="O223" s="29"/>
      <c r="P223" s="29">
        <v>368.58</v>
      </c>
      <c r="Q223" s="29">
        <v>334.69</v>
      </c>
      <c r="R223" s="29">
        <v>341.46799999999996</v>
      </c>
      <c r="AG223" s="30">
        <v>45142</v>
      </c>
      <c r="AH223">
        <v>-2340</v>
      </c>
      <c r="AI223">
        <v>-2340</v>
      </c>
    </row>
    <row r="224" spans="1:35" x14ac:dyDescent="0.25">
      <c r="A224" s="30">
        <v>45247</v>
      </c>
      <c r="B224">
        <v>-10.59</v>
      </c>
      <c r="N224" s="30">
        <v>45305</v>
      </c>
      <c r="O224" s="29"/>
      <c r="P224" s="29"/>
      <c r="Q224" s="29">
        <v>277.55</v>
      </c>
      <c r="R224" s="29">
        <v>277.55</v>
      </c>
      <c r="AG224" s="31" t="s">
        <v>1734</v>
      </c>
      <c r="AH224">
        <v>-1600</v>
      </c>
      <c r="AI224">
        <v>-1600</v>
      </c>
    </row>
    <row r="225" spans="1:35" x14ac:dyDescent="0.25">
      <c r="A225" s="30">
        <v>45248</v>
      </c>
      <c r="B225">
        <v>-102.75</v>
      </c>
      <c r="N225" s="30">
        <v>45306</v>
      </c>
      <c r="O225" s="29">
        <v>5325.07</v>
      </c>
      <c r="P225" s="29">
        <v>367.3</v>
      </c>
      <c r="Q225" s="29">
        <v>228.33500000000004</v>
      </c>
      <c r="R225" s="29">
        <v>1100.9516666666666</v>
      </c>
      <c r="AG225" s="31" t="s">
        <v>1735</v>
      </c>
      <c r="AH225">
        <v>-740</v>
      </c>
      <c r="AI225">
        <v>-740</v>
      </c>
    </row>
    <row r="226" spans="1:35" x14ac:dyDescent="0.25">
      <c r="A226" s="30">
        <v>45249</v>
      </c>
      <c r="B226">
        <v>-90.240000000000009</v>
      </c>
      <c r="N226" s="30">
        <v>45307</v>
      </c>
      <c r="O226" s="29">
        <v>5312.87</v>
      </c>
      <c r="P226" s="29"/>
      <c r="Q226" s="29">
        <v>183.03</v>
      </c>
      <c r="R226" s="29">
        <v>1892.9766666666667</v>
      </c>
      <c r="AG226" s="30">
        <v>45143</v>
      </c>
      <c r="AH226">
        <v>-21.8</v>
      </c>
      <c r="AI226">
        <v>-21.8</v>
      </c>
    </row>
    <row r="227" spans="1:35" x14ac:dyDescent="0.25">
      <c r="A227" s="30">
        <v>45250</v>
      </c>
      <c r="B227">
        <v>-223.49</v>
      </c>
      <c r="N227" s="30">
        <v>45309</v>
      </c>
      <c r="O227" s="29">
        <v>5291.87</v>
      </c>
      <c r="P227" s="29">
        <v>352.69</v>
      </c>
      <c r="Q227" s="29"/>
      <c r="R227" s="29">
        <v>2822.2799999999997</v>
      </c>
      <c r="AG227" s="31" t="s">
        <v>1731</v>
      </c>
      <c r="AH227">
        <v>-21.8</v>
      </c>
      <c r="AI227">
        <v>-21.8</v>
      </c>
    </row>
    <row r="228" spans="1:35" x14ac:dyDescent="0.25">
      <c r="A228" s="30">
        <v>45251</v>
      </c>
      <c r="B228">
        <v>-21.78</v>
      </c>
      <c r="N228" s="30">
        <v>45310</v>
      </c>
      <c r="O228" s="29">
        <v>5281.52</v>
      </c>
      <c r="P228" s="29">
        <v>344.7</v>
      </c>
      <c r="Q228" s="29">
        <v>128.08000000000001</v>
      </c>
      <c r="R228" s="29">
        <v>1918.1000000000001</v>
      </c>
      <c r="AG228" s="30">
        <v>45145</v>
      </c>
      <c r="AH228">
        <v>-37.96</v>
      </c>
      <c r="AI228">
        <v>-37.96</v>
      </c>
    </row>
    <row r="229" spans="1:35" x14ac:dyDescent="0.25">
      <c r="A229" s="30">
        <v>45252</v>
      </c>
      <c r="B229">
        <v>-116.06</v>
      </c>
      <c r="N229" s="30">
        <v>45311</v>
      </c>
      <c r="O229" s="29">
        <v>5271.76</v>
      </c>
      <c r="P229" s="29">
        <v>256.26499999999999</v>
      </c>
      <c r="Q229" s="29"/>
      <c r="R229" s="29">
        <v>1928.0966666666666</v>
      </c>
      <c r="AG229" s="31" t="s">
        <v>1730</v>
      </c>
      <c r="AH229">
        <v>-37.96</v>
      </c>
      <c r="AI229">
        <v>-37.96</v>
      </c>
    </row>
    <row r="230" spans="1:35" x14ac:dyDescent="0.25">
      <c r="A230" s="30">
        <v>45253</v>
      </c>
      <c r="B230">
        <v>-146.63</v>
      </c>
      <c r="N230" s="30">
        <v>45312</v>
      </c>
      <c r="O230" s="29"/>
      <c r="P230" s="29"/>
      <c r="Q230" s="29">
        <v>68.91</v>
      </c>
      <c r="R230" s="29">
        <v>68.91</v>
      </c>
      <c r="AG230" s="30">
        <v>45147</v>
      </c>
      <c r="AH230">
        <v>-96.44</v>
      </c>
      <c r="AI230">
        <v>-96.44</v>
      </c>
    </row>
    <row r="231" spans="1:35" x14ac:dyDescent="0.25">
      <c r="A231" s="30">
        <v>45254</v>
      </c>
      <c r="B231">
        <v>-56.95</v>
      </c>
      <c r="N231" s="30">
        <v>45313</v>
      </c>
      <c r="O231" s="29"/>
      <c r="P231" s="29"/>
      <c r="Q231" s="29">
        <v>38.776666666666671</v>
      </c>
      <c r="R231" s="29">
        <v>38.776666666666671</v>
      </c>
      <c r="AG231" s="31" t="s">
        <v>1729</v>
      </c>
      <c r="AH231">
        <v>-96.44</v>
      </c>
      <c r="AI231">
        <v>-96.44</v>
      </c>
    </row>
    <row r="232" spans="1:35" x14ac:dyDescent="0.25">
      <c r="A232" s="30">
        <v>45255</v>
      </c>
      <c r="B232">
        <v>-63.230000000000004</v>
      </c>
      <c r="N232" s="30">
        <v>45314</v>
      </c>
      <c r="O232" s="29">
        <v>5258.46</v>
      </c>
      <c r="P232" s="29">
        <v>173.66</v>
      </c>
      <c r="Q232" s="29"/>
      <c r="R232" s="29">
        <v>2716.06</v>
      </c>
      <c r="AG232" s="30">
        <v>45156</v>
      </c>
      <c r="AH232">
        <v>-39.74</v>
      </c>
      <c r="AI232">
        <v>-39.74</v>
      </c>
    </row>
    <row r="233" spans="1:35" x14ac:dyDescent="0.25">
      <c r="A233" s="30">
        <v>45256</v>
      </c>
      <c r="B233">
        <v>-73.88</v>
      </c>
      <c r="N233" s="30">
        <v>45315</v>
      </c>
      <c r="O233" s="29">
        <v>5237.46</v>
      </c>
      <c r="P233" s="29"/>
      <c r="Q233" s="29"/>
      <c r="R233" s="29">
        <v>5237.46</v>
      </c>
      <c r="AG233" s="31" t="s">
        <v>1728</v>
      </c>
      <c r="AH233">
        <v>-39.74</v>
      </c>
      <c r="AI233">
        <v>-39.74</v>
      </c>
    </row>
    <row r="234" spans="1:35" x14ac:dyDescent="0.25">
      <c r="A234" s="30">
        <v>45257</v>
      </c>
      <c r="B234">
        <v>-93.96</v>
      </c>
      <c r="N234" s="30">
        <v>45316</v>
      </c>
      <c r="O234" s="29">
        <v>5234.5200000000004</v>
      </c>
      <c r="P234" s="29"/>
      <c r="Q234" s="29"/>
      <c r="R234" s="29">
        <v>5234.5200000000004</v>
      </c>
      <c r="AG234" s="30">
        <v>45161</v>
      </c>
      <c r="AH234">
        <v>-13.63</v>
      </c>
      <c r="AI234">
        <v>-13.63</v>
      </c>
    </row>
    <row r="235" spans="1:35" x14ac:dyDescent="0.25">
      <c r="A235" s="30">
        <v>45258</v>
      </c>
      <c r="B235">
        <v>-8.65</v>
      </c>
      <c r="N235" s="30">
        <v>45317</v>
      </c>
      <c r="O235" s="29">
        <v>5216.9349999999995</v>
      </c>
      <c r="P235" s="29"/>
      <c r="Q235" s="29">
        <v>27.574999999999999</v>
      </c>
      <c r="R235" s="29">
        <v>2622.2549999999997</v>
      </c>
      <c r="AG235" s="31" t="s">
        <v>1727</v>
      </c>
      <c r="AH235">
        <v>-13.63</v>
      </c>
      <c r="AI235">
        <v>-13.63</v>
      </c>
    </row>
    <row r="236" spans="1:35" x14ac:dyDescent="0.25">
      <c r="A236" s="30">
        <v>45259</v>
      </c>
      <c r="B236">
        <v>-63.019999999999996</v>
      </c>
      <c r="N236" s="30">
        <v>45318</v>
      </c>
      <c r="O236" s="29">
        <v>5200.34</v>
      </c>
      <c r="P236" s="29"/>
      <c r="Q236" s="29">
        <v>24.03</v>
      </c>
      <c r="R236" s="29">
        <v>2612.1849999999999</v>
      </c>
      <c r="AG236" s="30">
        <v>45166</v>
      </c>
      <c r="AH236">
        <v>-2.99</v>
      </c>
      <c r="AI236">
        <v>-2.99</v>
      </c>
    </row>
    <row r="237" spans="1:35" x14ac:dyDescent="0.25">
      <c r="A237" s="30">
        <v>45260</v>
      </c>
      <c r="B237">
        <v>-149.29</v>
      </c>
      <c r="N237" s="30">
        <v>45319</v>
      </c>
      <c r="O237" s="29">
        <v>5188.97</v>
      </c>
      <c r="P237" s="29">
        <v>167.54</v>
      </c>
      <c r="Q237" s="29"/>
      <c r="R237" s="29">
        <v>2678.2550000000001</v>
      </c>
      <c r="AG237" s="31" t="s">
        <v>1726</v>
      </c>
      <c r="AH237">
        <v>-2.99</v>
      </c>
      <c r="AI237">
        <v>-2.99</v>
      </c>
    </row>
    <row r="238" spans="1:35" x14ac:dyDescent="0.25">
      <c r="A238" s="19" t="s">
        <v>1938</v>
      </c>
      <c r="B238">
        <v>1260.8699999999997</v>
      </c>
      <c r="N238" s="30">
        <v>45320</v>
      </c>
      <c r="O238" s="29">
        <v>5088.97</v>
      </c>
      <c r="P238" s="29">
        <v>164.55</v>
      </c>
      <c r="Q238" s="29"/>
      <c r="R238" s="29">
        <v>2626.76</v>
      </c>
      <c r="AG238" s="30">
        <v>45168</v>
      </c>
      <c r="AH238">
        <v>-68.8</v>
      </c>
      <c r="AI238">
        <v>-68.8</v>
      </c>
    </row>
    <row r="239" spans="1:35" x14ac:dyDescent="0.25">
      <c r="A239" s="30">
        <v>45261</v>
      </c>
      <c r="B239">
        <v>937.95</v>
      </c>
      <c r="N239" s="30">
        <v>45321</v>
      </c>
      <c r="O239" s="29">
        <v>4988.82</v>
      </c>
      <c r="P239" s="29">
        <v>147.6</v>
      </c>
      <c r="Q239" s="29">
        <v>16.27</v>
      </c>
      <c r="R239" s="29">
        <v>2184.8857142857141</v>
      </c>
      <c r="AG239" s="31" t="s">
        <v>1724</v>
      </c>
      <c r="AH239">
        <v>-36.65</v>
      </c>
      <c r="AI239">
        <v>-36.65</v>
      </c>
    </row>
    <row r="240" spans="1:35" x14ac:dyDescent="0.25">
      <c r="A240" s="30">
        <v>45264</v>
      </c>
      <c r="B240">
        <v>959.15000000000009</v>
      </c>
      <c r="N240" s="30">
        <v>45322</v>
      </c>
      <c r="O240" s="29">
        <v>4930.6899999999996</v>
      </c>
      <c r="P240" s="29"/>
      <c r="Q240" s="29"/>
      <c r="R240" s="29">
        <v>4930.6899999999996</v>
      </c>
      <c r="AG240" s="31" t="s">
        <v>1725</v>
      </c>
      <c r="AH240">
        <v>-32.15</v>
      </c>
      <c r="AI240">
        <v>-32.15</v>
      </c>
    </row>
    <row r="241" spans="1:35" x14ac:dyDescent="0.25">
      <c r="A241" s="30">
        <v>45265</v>
      </c>
      <c r="B241">
        <v>-169.46</v>
      </c>
      <c r="N241" s="19" t="s">
        <v>1931</v>
      </c>
      <c r="O241" s="29">
        <v>5145.6826829268284</v>
      </c>
      <c r="P241" s="29">
        <v>754.99222222222215</v>
      </c>
      <c r="Q241" s="29">
        <v>710.72000000000014</v>
      </c>
      <c r="R241" s="29">
        <v>2389.8834862385324</v>
      </c>
      <c r="AG241" s="19" t="s">
        <v>1935</v>
      </c>
      <c r="AH241">
        <v>-4362.2899999999981</v>
      </c>
      <c r="AI241">
        <v>-4362.2899999999981</v>
      </c>
    </row>
    <row r="242" spans="1:35" x14ac:dyDescent="0.25">
      <c r="A242" s="30">
        <v>45267</v>
      </c>
      <c r="B242">
        <v>-77.349999999999909</v>
      </c>
      <c r="N242" s="30">
        <v>45323</v>
      </c>
      <c r="O242" s="29">
        <v>4029.19</v>
      </c>
      <c r="P242" s="29">
        <v>50.86</v>
      </c>
      <c r="Q242" s="29">
        <v>1758.23</v>
      </c>
      <c r="R242" s="29">
        <v>1946.0933333333335</v>
      </c>
      <c r="AG242" s="30">
        <v>45170</v>
      </c>
      <c r="AH242">
        <v>-1092.1100000000001</v>
      </c>
      <c r="AI242">
        <v>-1092.1100000000001</v>
      </c>
    </row>
    <row r="243" spans="1:35" x14ac:dyDescent="0.25">
      <c r="A243" s="30">
        <v>45271</v>
      </c>
      <c r="B243">
        <v>-1023.6800000000002</v>
      </c>
      <c r="N243" s="30">
        <v>45324</v>
      </c>
      <c r="O243" s="29">
        <v>5704.33</v>
      </c>
      <c r="P243" s="29"/>
      <c r="Q243" s="29"/>
      <c r="R243" s="29">
        <v>5704.33</v>
      </c>
      <c r="AG243" s="31" t="s">
        <v>1723</v>
      </c>
      <c r="AH243">
        <v>-22.03</v>
      </c>
      <c r="AI243">
        <v>-22.03</v>
      </c>
    </row>
    <row r="244" spans="1:35" x14ac:dyDescent="0.25">
      <c r="A244" s="30">
        <v>45272</v>
      </c>
      <c r="B244">
        <v>-24.309999999999995</v>
      </c>
      <c r="N244" s="30">
        <v>45325</v>
      </c>
      <c r="O244" s="29"/>
      <c r="P244" s="29">
        <v>37.46</v>
      </c>
      <c r="Q244" s="29">
        <v>1746.98</v>
      </c>
      <c r="R244" s="29">
        <v>892.22</v>
      </c>
      <c r="AG244" s="31" t="s">
        <v>1722</v>
      </c>
      <c r="AH244">
        <v>-75.34</v>
      </c>
      <c r="AI244">
        <v>-75.34</v>
      </c>
    </row>
    <row r="245" spans="1:35" x14ac:dyDescent="0.25">
      <c r="A245" s="30">
        <v>45273</v>
      </c>
      <c r="B245">
        <v>2126.9699999999998</v>
      </c>
      <c r="N245" s="30">
        <v>45326</v>
      </c>
      <c r="O245" s="29">
        <v>5691.43</v>
      </c>
      <c r="P245" s="29">
        <v>1514.68</v>
      </c>
      <c r="Q245" s="29">
        <v>201.785</v>
      </c>
      <c r="R245" s="29">
        <v>1824.8720000000005</v>
      </c>
      <c r="AG245" s="31" t="s">
        <v>1721</v>
      </c>
      <c r="AH245">
        <v>-94.74</v>
      </c>
      <c r="AI245">
        <v>-94.74</v>
      </c>
    </row>
    <row r="246" spans="1:35" x14ac:dyDescent="0.25">
      <c r="A246" s="30">
        <v>45274</v>
      </c>
      <c r="B246">
        <v>-24.9</v>
      </c>
      <c r="N246" s="30">
        <v>45327</v>
      </c>
      <c r="O246" s="29">
        <v>5653.7133333333331</v>
      </c>
      <c r="P246" s="29">
        <v>1537.46</v>
      </c>
      <c r="Q246" s="29">
        <v>246.98</v>
      </c>
      <c r="R246" s="29">
        <v>3749.1159999999995</v>
      </c>
      <c r="AG246" s="31" t="s">
        <v>1720</v>
      </c>
      <c r="AH246">
        <v>-900</v>
      </c>
      <c r="AI246">
        <v>-900</v>
      </c>
    </row>
    <row r="247" spans="1:35" x14ac:dyDescent="0.25">
      <c r="A247" s="30">
        <v>45275</v>
      </c>
      <c r="B247">
        <v>-29.63</v>
      </c>
      <c r="N247" s="30">
        <v>45328</v>
      </c>
      <c r="O247" s="29">
        <v>5634.88</v>
      </c>
      <c r="P247" s="29"/>
      <c r="Q247" s="29">
        <v>199.89</v>
      </c>
      <c r="R247" s="29">
        <v>2917.3850000000002</v>
      </c>
      <c r="AG247" s="30">
        <v>45171</v>
      </c>
      <c r="AH247">
        <v>-39.74</v>
      </c>
      <c r="AI247">
        <v>-39.74</v>
      </c>
    </row>
    <row r="248" spans="1:35" x14ac:dyDescent="0.25">
      <c r="A248" s="30">
        <v>45278</v>
      </c>
      <c r="B248">
        <v>-473.92000000000007</v>
      </c>
      <c r="N248" s="30">
        <v>45329</v>
      </c>
      <c r="O248" s="29">
        <v>5613.88</v>
      </c>
      <c r="P248" s="29">
        <v>1465.1999999999998</v>
      </c>
      <c r="Q248" s="29">
        <v>195.89</v>
      </c>
      <c r="R248" s="29">
        <v>2185.0424999999996</v>
      </c>
      <c r="AG248" s="31" t="s">
        <v>1717</v>
      </c>
      <c r="AH248">
        <v>-32.74</v>
      </c>
      <c r="AI248">
        <v>-32.74</v>
      </c>
    </row>
    <row r="249" spans="1:35" x14ac:dyDescent="0.25">
      <c r="A249" s="30">
        <v>45279</v>
      </c>
      <c r="B249">
        <v>-34.190000000000005</v>
      </c>
      <c r="N249" s="30">
        <v>45330</v>
      </c>
      <c r="O249" s="29">
        <v>5602.7800000000007</v>
      </c>
      <c r="P249" s="29">
        <v>1442.46</v>
      </c>
      <c r="Q249" s="29">
        <v>194.99</v>
      </c>
      <c r="R249" s="29">
        <v>3210.7525000000001</v>
      </c>
      <c r="AG249" s="31" t="s">
        <v>1718</v>
      </c>
      <c r="AH249">
        <v>-1.5</v>
      </c>
      <c r="AI249">
        <v>-1.5</v>
      </c>
    </row>
    <row r="250" spans="1:35" x14ac:dyDescent="0.25">
      <c r="A250" s="30">
        <v>45280</v>
      </c>
      <c r="B250">
        <v>-44.81</v>
      </c>
      <c r="N250" s="30">
        <v>45331</v>
      </c>
      <c r="O250" s="29"/>
      <c r="P250" s="29"/>
      <c r="Q250" s="29">
        <v>178.99</v>
      </c>
      <c r="R250" s="29">
        <v>178.99</v>
      </c>
      <c r="AG250" s="31" t="s">
        <v>1719</v>
      </c>
      <c r="AH250">
        <v>-5.5</v>
      </c>
      <c r="AI250">
        <v>-5.5</v>
      </c>
    </row>
    <row r="251" spans="1:35" x14ac:dyDescent="0.25">
      <c r="A251" s="30">
        <v>45281</v>
      </c>
      <c r="B251">
        <v>-150.63999999999999</v>
      </c>
      <c r="N251" s="30">
        <v>45332</v>
      </c>
      <c r="O251" s="29">
        <v>5544.48</v>
      </c>
      <c r="P251" s="29">
        <v>1359.8150000000001</v>
      </c>
      <c r="Q251" s="29">
        <v>161.76500000000001</v>
      </c>
      <c r="R251" s="29">
        <v>1806.95625</v>
      </c>
      <c r="AG251" s="30">
        <v>45172</v>
      </c>
      <c r="AH251">
        <v>-48.570000000000007</v>
      </c>
      <c r="AI251">
        <v>-48.570000000000007</v>
      </c>
    </row>
    <row r="252" spans="1:35" x14ac:dyDescent="0.25">
      <c r="A252" s="30">
        <v>45282</v>
      </c>
      <c r="B252">
        <v>-108.66</v>
      </c>
      <c r="N252" s="30">
        <v>45333</v>
      </c>
      <c r="O252" s="29">
        <v>5440.98</v>
      </c>
      <c r="P252" s="29"/>
      <c r="Q252" s="29">
        <v>116.96</v>
      </c>
      <c r="R252" s="29">
        <v>1004.2966666666666</v>
      </c>
      <c r="AG252" s="31" t="s">
        <v>1715</v>
      </c>
      <c r="AH252">
        <v>-15.8</v>
      </c>
      <c r="AI252">
        <v>-15.8</v>
      </c>
    </row>
    <row r="253" spans="1:35" x14ac:dyDescent="0.25">
      <c r="A253" s="30">
        <v>45286</v>
      </c>
      <c r="B253">
        <v>-276.19</v>
      </c>
      <c r="N253" s="30">
        <v>45334</v>
      </c>
      <c r="O253" s="29">
        <v>5436.0599999999995</v>
      </c>
      <c r="P253" s="29">
        <v>1210.4499999999998</v>
      </c>
      <c r="Q253" s="29">
        <v>77.58</v>
      </c>
      <c r="R253" s="29">
        <v>1932.2514285714285</v>
      </c>
      <c r="AG253" s="31" t="s">
        <v>1716</v>
      </c>
      <c r="AH253">
        <v>-4.26</v>
      </c>
      <c r="AI253">
        <v>-4.26</v>
      </c>
    </row>
    <row r="254" spans="1:35" x14ac:dyDescent="0.25">
      <c r="A254" s="30">
        <v>45287</v>
      </c>
      <c r="B254">
        <v>-172.79</v>
      </c>
      <c r="N254" s="30">
        <v>45335</v>
      </c>
      <c r="O254" s="29">
        <v>5417.59</v>
      </c>
      <c r="P254" s="29">
        <v>434.83</v>
      </c>
      <c r="Q254" s="29">
        <v>67.134999999999991</v>
      </c>
      <c r="R254" s="29">
        <v>1496.6725000000001</v>
      </c>
      <c r="AG254" s="31" t="s">
        <v>1714</v>
      </c>
      <c r="AH254">
        <v>-28.51</v>
      </c>
      <c r="AI254">
        <v>-28.51</v>
      </c>
    </row>
    <row r="255" spans="1:35" x14ac:dyDescent="0.25">
      <c r="A255" s="30">
        <v>45288</v>
      </c>
      <c r="B255">
        <v>-32.299999999999997</v>
      </c>
      <c r="N255" s="30">
        <v>45336</v>
      </c>
      <c r="O255" s="29"/>
      <c r="P255" s="29"/>
      <c r="Q255" s="29">
        <v>49.31</v>
      </c>
      <c r="R255" s="29">
        <v>49.31</v>
      </c>
      <c r="AG255" s="30">
        <v>45173</v>
      </c>
      <c r="AH255">
        <v>-28.9</v>
      </c>
      <c r="AI255">
        <v>-28.9</v>
      </c>
    </row>
    <row r="256" spans="1:35" x14ac:dyDescent="0.25">
      <c r="A256" s="30">
        <v>45289</v>
      </c>
      <c r="B256">
        <v>-69.510000000000005</v>
      </c>
      <c r="N256" s="30">
        <v>45337</v>
      </c>
      <c r="O256" s="29">
        <v>5396.59</v>
      </c>
      <c r="P256" s="29"/>
      <c r="Q256" s="29">
        <v>25.66</v>
      </c>
      <c r="R256" s="29">
        <v>1815.9700000000003</v>
      </c>
      <c r="AG256" s="31" t="s">
        <v>1711</v>
      </c>
      <c r="AH256">
        <v>-7.1</v>
      </c>
      <c r="AI256">
        <v>-7.1</v>
      </c>
    </row>
    <row r="257" spans="1:35" x14ac:dyDescent="0.25">
      <c r="A257" s="30">
        <v>45290</v>
      </c>
      <c r="B257">
        <v>-24.43</v>
      </c>
      <c r="N257" s="30">
        <v>45338</v>
      </c>
      <c r="O257" s="29">
        <v>5266.6324999999997</v>
      </c>
      <c r="P257" s="29">
        <v>558.67000000000007</v>
      </c>
      <c r="Q257" s="29"/>
      <c r="R257" s="29">
        <v>3248.934285714286</v>
      </c>
      <c r="AG257" s="31" t="s">
        <v>1712</v>
      </c>
      <c r="AH257">
        <v>-21.8</v>
      </c>
      <c r="AI257">
        <v>-21.8</v>
      </c>
    </row>
    <row r="258" spans="1:35" x14ac:dyDescent="0.25">
      <c r="A258" s="30">
        <v>45291</v>
      </c>
      <c r="B258">
        <v>-26.43</v>
      </c>
      <c r="N258" s="30">
        <v>45339</v>
      </c>
      <c r="O258" s="29">
        <v>4931.75</v>
      </c>
      <c r="P258" s="29">
        <v>817.34</v>
      </c>
      <c r="Q258" s="29"/>
      <c r="R258" s="29">
        <v>3560.28</v>
      </c>
      <c r="AG258" s="30">
        <v>45176</v>
      </c>
      <c r="AH258">
        <v>-212.85</v>
      </c>
      <c r="AI258">
        <v>-212.85</v>
      </c>
    </row>
    <row r="259" spans="1:35" x14ac:dyDescent="0.25">
      <c r="A259" s="17" t="s">
        <v>3345</v>
      </c>
      <c r="B259">
        <v>5456.6100000000051</v>
      </c>
      <c r="N259" s="30">
        <v>45340</v>
      </c>
      <c r="O259" s="29">
        <v>4873.521999999999</v>
      </c>
      <c r="P259" s="29"/>
      <c r="Q259" s="29">
        <v>20.010000000000002</v>
      </c>
      <c r="R259" s="29">
        <v>4064.6033333333326</v>
      </c>
      <c r="AG259" s="31" t="s">
        <v>1710</v>
      </c>
      <c r="AH259">
        <v>-12.85</v>
      </c>
      <c r="AI259">
        <v>-12.85</v>
      </c>
    </row>
    <row r="260" spans="1:35" x14ac:dyDescent="0.25">
      <c r="A260" s="18" t="s">
        <v>1923</v>
      </c>
      <c r="B260">
        <v>4939.6400000000021</v>
      </c>
      <c r="N260" s="30">
        <v>45341</v>
      </c>
      <c r="O260" s="29">
        <v>4833.4766666666665</v>
      </c>
      <c r="P260" s="29">
        <v>809.35</v>
      </c>
      <c r="Q260" s="29"/>
      <c r="R260" s="29">
        <v>3827.4450000000002</v>
      </c>
      <c r="AG260" s="31" t="s">
        <v>481</v>
      </c>
      <c r="AH260">
        <v>-200</v>
      </c>
      <c r="AI260">
        <v>-200</v>
      </c>
    </row>
    <row r="261" spans="1:35" x14ac:dyDescent="0.25">
      <c r="A261" s="19" t="s">
        <v>1930</v>
      </c>
      <c r="B261">
        <v>374.57000000000102</v>
      </c>
      <c r="N261" s="30">
        <v>45342</v>
      </c>
      <c r="O261" s="29">
        <v>4816.8100000000004</v>
      </c>
      <c r="P261" s="29">
        <v>409.35</v>
      </c>
      <c r="Q261" s="29">
        <v>420.01</v>
      </c>
      <c r="R261" s="29">
        <v>1882.0566666666671</v>
      </c>
      <c r="AG261" s="30">
        <v>45177</v>
      </c>
      <c r="AH261">
        <v>-13.01</v>
      </c>
      <c r="AI261">
        <v>-13.01</v>
      </c>
    </row>
    <row r="262" spans="1:35" x14ac:dyDescent="0.25">
      <c r="A262" s="30">
        <v>45292</v>
      </c>
      <c r="B262">
        <v>-900</v>
      </c>
      <c r="N262" s="30">
        <v>45343</v>
      </c>
      <c r="O262" s="29">
        <v>4795.8100000000004</v>
      </c>
      <c r="P262" s="29">
        <v>310.19666666666666</v>
      </c>
      <c r="Q262" s="29">
        <v>418.71</v>
      </c>
      <c r="R262" s="29">
        <v>1229.0220000000002</v>
      </c>
      <c r="AG262" s="31" t="s">
        <v>1709</v>
      </c>
      <c r="AH262">
        <v>-3.4</v>
      </c>
      <c r="AI262">
        <v>-3.4</v>
      </c>
    </row>
    <row r="263" spans="1:35" x14ac:dyDescent="0.25">
      <c r="A263" s="30">
        <v>45293</v>
      </c>
      <c r="B263">
        <v>-292.51</v>
      </c>
      <c r="N263" s="30">
        <v>45344</v>
      </c>
      <c r="O263" s="29">
        <v>4844.26</v>
      </c>
      <c r="P263" s="29"/>
      <c r="Q263" s="29"/>
      <c r="R263" s="29">
        <v>4844.26</v>
      </c>
      <c r="AG263" s="31" t="s">
        <v>1708</v>
      </c>
      <c r="AH263">
        <v>-9.61</v>
      </c>
      <c r="AI263">
        <v>-9.61</v>
      </c>
    </row>
    <row r="264" spans="1:35" x14ac:dyDescent="0.25">
      <c r="A264" s="30">
        <v>45294</v>
      </c>
      <c r="B264">
        <v>3975.94</v>
      </c>
      <c r="N264" s="30">
        <v>45346</v>
      </c>
      <c r="O264" s="29">
        <v>4887.67</v>
      </c>
      <c r="P264" s="29"/>
      <c r="Q264" s="29"/>
      <c r="R264" s="29">
        <v>4887.67</v>
      </c>
      <c r="AG264" s="30">
        <v>45178</v>
      </c>
      <c r="AH264">
        <v>-35.299999999999997</v>
      </c>
      <c r="AI264">
        <v>-35.299999999999997</v>
      </c>
    </row>
    <row r="265" spans="1:35" x14ac:dyDescent="0.25">
      <c r="A265" s="30">
        <v>45295</v>
      </c>
      <c r="B265">
        <v>-19.600000000000001</v>
      </c>
      <c r="N265" s="30">
        <v>45347</v>
      </c>
      <c r="O265" s="29">
        <v>4846.49</v>
      </c>
      <c r="P265" s="29">
        <v>238.47500000000002</v>
      </c>
      <c r="Q265" s="29">
        <v>411.40999999999997</v>
      </c>
      <c r="R265" s="29">
        <v>1832.1249999999998</v>
      </c>
      <c r="AG265" s="31" t="s">
        <v>1704</v>
      </c>
      <c r="AH265">
        <v>-9.85</v>
      </c>
      <c r="AI265">
        <v>-9.85</v>
      </c>
    </row>
    <row r="266" spans="1:35" x14ac:dyDescent="0.25">
      <c r="A266" s="30">
        <v>45296</v>
      </c>
      <c r="B266">
        <v>-51.660000000000004</v>
      </c>
      <c r="N266" s="30">
        <v>45348</v>
      </c>
      <c r="O266" s="29"/>
      <c r="P266" s="29">
        <v>219.34</v>
      </c>
      <c r="Q266" s="29">
        <v>394.12</v>
      </c>
      <c r="R266" s="29">
        <v>277.59999999999997</v>
      </c>
      <c r="AG266" s="31" t="s">
        <v>1707</v>
      </c>
      <c r="AH266">
        <v>-2.95</v>
      </c>
      <c r="AI266">
        <v>-2.95</v>
      </c>
    </row>
    <row r="267" spans="1:35" x14ac:dyDescent="0.25">
      <c r="A267" s="30">
        <v>45297</v>
      </c>
      <c r="B267">
        <v>-10.1</v>
      </c>
      <c r="N267" s="30">
        <v>45349</v>
      </c>
      <c r="O267" s="29"/>
      <c r="P267" s="29"/>
      <c r="Q267" s="29">
        <v>341.9666666666667</v>
      </c>
      <c r="R267" s="29">
        <v>341.9666666666667</v>
      </c>
      <c r="AG267" s="31" t="s">
        <v>1706</v>
      </c>
      <c r="AH267">
        <v>-6.2</v>
      </c>
      <c r="AI267">
        <v>-6.2</v>
      </c>
    </row>
    <row r="268" spans="1:35" x14ac:dyDescent="0.25">
      <c r="A268" s="30">
        <v>45298</v>
      </c>
      <c r="B268">
        <v>-62.240000000000009</v>
      </c>
      <c r="N268" s="30">
        <v>45350</v>
      </c>
      <c r="O268" s="29"/>
      <c r="P268" s="29"/>
      <c r="Q268" s="29">
        <v>333.94</v>
      </c>
      <c r="R268" s="29">
        <v>333.94</v>
      </c>
      <c r="AG268" s="31" t="s">
        <v>1705</v>
      </c>
      <c r="AH268">
        <v>-16.3</v>
      </c>
      <c r="AI268">
        <v>-16.3</v>
      </c>
    </row>
    <row r="269" spans="1:35" x14ac:dyDescent="0.25">
      <c r="A269" s="30">
        <v>45299</v>
      </c>
      <c r="B269">
        <v>-271.10999999999996</v>
      </c>
      <c r="N269" s="30">
        <v>45351</v>
      </c>
      <c r="O269" s="29">
        <v>4745.4933333333329</v>
      </c>
      <c r="P269" s="29">
        <v>223.16</v>
      </c>
      <c r="Q269" s="29">
        <v>4757.42</v>
      </c>
      <c r="R269" s="29">
        <v>4186.165</v>
      </c>
      <c r="AG269" s="30">
        <v>45179</v>
      </c>
      <c r="AH269">
        <v>-70</v>
      </c>
      <c r="AI269">
        <v>-70</v>
      </c>
    </row>
    <row r="270" spans="1:35" x14ac:dyDescent="0.25">
      <c r="A270" s="30">
        <v>45300</v>
      </c>
      <c r="B270">
        <v>-74.599999999999994</v>
      </c>
      <c r="N270" s="19" t="s">
        <v>1932</v>
      </c>
      <c r="O270" s="29">
        <v>5049.7650000000012</v>
      </c>
      <c r="P270" s="29">
        <v>835.11565217391308</v>
      </c>
      <c r="Q270" s="29">
        <v>3647.712911392402</v>
      </c>
      <c r="R270" s="29">
        <v>3289.603559322034</v>
      </c>
      <c r="AG270" s="31" t="s">
        <v>1702</v>
      </c>
      <c r="AH270">
        <v>-21.8</v>
      </c>
      <c r="AI270">
        <v>-21.8</v>
      </c>
    </row>
    <row r="271" spans="1:35" x14ac:dyDescent="0.25">
      <c r="A271" s="30">
        <v>45301</v>
      </c>
      <c r="B271">
        <v>-820.42</v>
      </c>
      <c r="N271" s="30">
        <v>45352</v>
      </c>
      <c r="O271" s="29"/>
      <c r="P271" s="29">
        <v>878.42000000000007</v>
      </c>
      <c r="Q271" s="29">
        <v>5213.1712499999994</v>
      </c>
      <c r="R271" s="29">
        <v>4346.2209999999995</v>
      </c>
      <c r="AG271" s="31" t="s">
        <v>1703</v>
      </c>
      <c r="AH271">
        <v>-48.2</v>
      </c>
      <c r="AI271">
        <v>-48.2</v>
      </c>
    </row>
    <row r="272" spans="1:35" x14ac:dyDescent="0.25">
      <c r="A272" s="30">
        <v>45303</v>
      </c>
      <c r="B272">
        <v>-84.1</v>
      </c>
      <c r="N272" s="30">
        <v>45353</v>
      </c>
      <c r="O272" s="29"/>
      <c r="P272" s="29">
        <v>1494.8766666666663</v>
      </c>
      <c r="Q272" s="29">
        <v>4108.78</v>
      </c>
      <c r="R272" s="29">
        <v>2148.3525</v>
      </c>
      <c r="AG272" s="30">
        <v>45180</v>
      </c>
      <c r="AH272">
        <v>-234.4</v>
      </c>
      <c r="AI272">
        <v>-234.4</v>
      </c>
    </row>
    <row r="273" spans="1:35" x14ac:dyDescent="0.25">
      <c r="A273" s="30">
        <v>45304</v>
      </c>
      <c r="B273">
        <v>-85.04</v>
      </c>
      <c r="N273" s="30">
        <v>45354</v>
      </c>
      <c r="O273" s="29"/>
      <c r="P273" s="29"/>
      <c r="Q273" s="29">
        <v>4053.8649999999998</v>
      </c>
      <c r="R273" s="29">
        <v>4053.8649999999998</v>
      </c>
      <c r="AG273" s="31" t="s">
        <v>1696</v>
      </c>
      <c r="AH273">
        <v>-3.5</v>
      </c>
      <c r="AI273">
        <v>-3.5</v>
      </c>
    </row>
    <row r="274" spans="1:35" x14ac:dyDescent="0.25">
      <c r="A274" s="30">
        <v>45305</v>
      </c>
      <c r="B274">
        <v>-22.34</v>
      </c>
      <c r="N274" s="30">
        <v>45355</v>
      </c>
      <c r="O274" s="29">
        <v>4650.3140000000003</v>
      </c>
      <c r="P274" s="29"/>
      <c r="Q274" s="29">
        <v>4345.5</v>
      </c>
      <c r="R274" s="29">
        <v>4563.2242857142865</v>
      </c>
      <c r="AG274" s="31" t="s">
        <v>1698</v>
      </c>
      <c r="AH274">
        <v>-5.8</v>
      </c>
      <c r="AI274">
        <v>-5.8</v>
      </c>
    </row>
    <row r="275" spans="1:35" x14ac:dyDescent="0.25">
      <c r="A275" s="30">
        <v>45306</v>
      </c>
      <c r="B275">
        <v>-118.3</v>
      </c>
      <c r="N275" s="30">
        <v>45356</v>
      </c>
      <c r="O275" s="29">
        <v>5117.07</v>
      </c>
      <c r="P275" s="29"/>
      <c r="Q275" s="29">
        <v>4335.26</v>
      </c>
      <c r="R275" s="29">
        <v>4726.165</v>
      </c>
      <c r="AG275" s="31" t="s">
        <v>1699</v>
      </c>
      <c r="AH275">
        <v>-115</v>
      </c>
      <c r="AI275">
        <v>-115</v>
      </c>
    </row>
    <row r="276" spans="1:35" x14ac:dyDescent="0.25">
      <c r="A276" s="30">
        <v>45307</v>
      </c>
      <c r="B276">
        <v>-17.75</v>
      </c>
      <c r="N276" s="30">
        <v>45357</v>
      </c>
      <c r="O276" s="29">
        <v>5096.07</v>
      </c>
      <c r="P276" s="29"/>
      <c r="Q276" s="29">
        <v>4304.91</v>
      </c>
      <c r="R276" s="29">
        <v>4568.63</v>
      </c>
      <c r="AG276" s="31" t="s">
        <v>1697</v>
      </c>
      <c r="AH276">
        <v>-4.0999999999999996</v>
      </c>
      <c r="AI276">
        <v>-4.0999999999999996</v>
      </c>
    </row>
    <row r="277" spans="1:35" x14ac:dyDescent="0.25">
      <c r="A277" s="30">
        <v>45309</v>
      </c>
      <c r="B277">
        <v>-35.61</v>
      </c>
      <c r="N277" s="30">
        <v>45358</v>
      </c>
      <c r="O277" s="29"/>
      <c r="P277" s="29"/>
      <c r="Q277" s="29">
        <v>4299.6759999999995</v>
      </c>
      <c r="R277" s="29">
        <v>4299.6759999999995</v>
      </c>
      <c r="AG277" s="31" t="s">
        <v>1701</v>
      </c>
      <c r="AH277">
        <v>-6</v>
      </c>
      <c r="AI277">
        <v>-6</v>
      </c>
    </row>
    <row r="278" spans="1:35" x14ac:dyDescent="0.25">
      <c r="A278" s="30">
        <v>45310</v>
      </c>
      <c r="B278">
        <v>-72.639999999999986</v>
      </c>
      <c r="N278" s="30">
        <v>45359</v>
      </c>
      <c r="O278" s="29"/>
      <c r="P278" s="29"/>
      <c r="Q278" s="29">
        <v>4278.9799999999996</v>
      </c>
      <c r="R278" s="29">
        <v>4278.9799999999996</v>
      </c>
      <c r="AG278" s="31" t="s">
        <v>1700</v>
      </c>
      <c r="AH278">
        <v>-100</v>
      </c>
      <c r="AI278">
        <v>-100</v>
      </c>
    </row>
    <row r="279" spans="1:35" x14ac:dyDescent="0.25">
      <c r="A279" s="30">
        <v>45311</v>
      </c>
      <c r="B279">
        <v>-106.8</v>
      </c>
      <c r="N279" s="30">
        <v>45360</v>
      </c>
      <c r="O279" s="29"/>
      <c r="P279" s="29">
        <v>1417.6100000000001</v>
      </c>
      <c r="Q279" s="29"/>
      <c r="R279" s="29">
        <v>1417.6100000000001</v>
      </c>
      <c r="AG279" s="30">
        <v>45181</v>
      </c>
      <c r="AH279">
        <v>-37.370000000000005</v>
      </c>
      <c r="AI279">
        <v>-37.370000000000005</v>
      </c>
    </row>
    <row r="280" spans="1:35" x14ac:dyDescent="0.25">
      <c r="A280" s="30">
        <v>45312</v>
      </c>
      <c r="B280">
        <v>-86.820000000000007</v>
      </c>
      <c r="N280" s="30">
        <v>45361</v>
      </c>
      <c r="O280" s="29"/>
      <c r="P280" s="29">
        <v>1373.1366666666665</v>
      </c>
      <c r="Q280" s="29">
        <v>4262.93</v>
      </c>
      <c r="R280" s="29">
        <v>2529.0540000000001</v>
      </c>
      <c r="AG280" s="31" t="s">
        <v>1694</v>
      </c>
      <c r="AH280">
        <v>-4.5999999999999996</v>
      </c>
      <c r="AI280">
        <v>-4.5999999999999996</v>
      </c>
    </row>
    <row r="281" spans="1:35" x14ac:dyDescent="0.25">
      <c r="A281" s="30">
        <v>45313</v>
      </c>
      <c r="B281">
        <v>-3.7</v>
      </c>
      <c r="N281" s="30">
        <v>45362</v>
      </c>
      <c r="O281" s="29">
        <v>5092.07</v>
      </c>
      <c r="P281" s="29">
        <v>1342.86</v>
      </c>
      <c r="Q281" s="29">
        <v>3946.4339999999997</v>
      </c>
      <c r="R281" s="29">
        <v>3738.1571428571428</v>
      </c>
      <c r="AG281" s="31" t="s">
        <v>1690</v>
      </c>
      <c r="AH281">
        <v>-2.4</v>
      </c>
      <c r="AI281">
        <v>-2.4</v>
      </c>
    </row>
    <row r="282" spans="1:35" x14ac:dyDescent="0.25">
      <c r="A282" s="30">
        <v>45314</v>
      </c>
      <c r="B282">
        <v>-87.3</v>
      </c>
      <c r="N282" s="30">
        <v>45363</v>
      </c>
      <c r="O282" s="29"/>
      <c r="P282" s="29">
        <v>569.34</v>
      </c>
      <c r="Q282" s="29">
        <v>3702.03</v>
      </c>
      <c r="R282" s="29">
        <v>2135.6849999999999</v>
      </c>
      <c r="AG282" s="31" t="s">
        <v>1693</v>
      </c>
      <c r="AH282">
        <v>-5.37</v>
      </c>
      <c r="AI282">
        <v>-5.37</v>
      </c>
    </row>
    <row r="283" spans="1:35" x14ac:dyDescent="0.25">
      <c r="A283" s="30">
        <v>45315</v>
      </c>
      <c r="B283">
        <v>-21</v>
      </c>
      <c r="N283" s="30">
        <v>45364</v>
      </c>
      <c r="O283" s="29">
        <v>5088.07</v>
      </c>
      <c r="P283" s="29"/>
      <c r="Q283" s="29">
        <v>3690.12</v>
      </c>
      <c r="R283" s="29">
        <v>4156.1033333333335</v>
      </c>
      <c r="AG283" s="31" t="s">
        <v>1692</v>
      </c>
      <c r="AH283">
        <v>-6.2</v>
      </c>
      <c r="AI283">
        <v>-6.2</v>
      </c>
    </row>
    <row r="284" spans="1:35" x14ac:dyDescent="0.25">
      <c r="A284" s="30">
        <v>45316</v>
      </c>
      <c r="B284">
        <v>-2.94</v>
      </c>
      <c r="N284" s="30">
        <v>45366</v>
      </c>
      <c r="O284" s="29"/>
      <c r="P284" s="29"/>
      <c r="Q284" s="29">
        <v>3658.26</v>
      </c>
      <c r="R284" s="29">
        <v>3658.26</v>
      </c>
      <c r="AG284" s="31" t="s">
        <v>1691</v>
      </c>
      <c r="AH284">
        <v>-18.8</v>
      </c>
      <c r="AI284">
        <v>-18.8</v>
      </c>
    </row>
    <row r="285" spans="1:35" x14ac:dyDescent="0.25">
      <c r="A285" s="30">
        <v>45317</v>
      </c>
      <c r="B285">
        <v>-36.69</v>
      </c>
      <c r="N285" s="30">
        <v>45367</v>
      </c>
      <c r="O285" s="29">
        <v>5086.07</v>
      </c>
      <c r="P285" s="29">
        <v>480.09000000000003</v>
      </c>
      <c r="Q285" s="29">
        <v>3629.42</v>
      </c>
      <c r="R285" s="29">
        <v>2661.018</v>
      </c>
      <c r="AG285" s="30">
        <v>45182</v>
      </c>
      <c r="AH285">
        <v>-516.73</v>
      </c>
      <c r="AI285">
        <v>-516.73</v>
      </c>
    </row>
    <row r="286" spans="1:35" x14ac:dyDescent="0.25">
      <c r="A286" s="30">
        <v>45318</v>
      </c>
      <c r="B286">
        <v>-11.02</v>
      </c>
      <c r="N286" s="30">
        <v>45368</v>
      </c>
      <c r="O286" s="29">
        <v>5071.33</v>
      </c>
      <c r="P286" s="29"/>
      <c r="Q286" s="29">
        <v>3594.3599999999997</v>
      </c>
      <c r="R286" s="29">
        <v>3889.7539999999999</v>
      </c>
      <c r="AG286" s="31" t="s">
        <v>1689</v>
      </c>
      <c r="AH286">
        <v>-0.4</v>
      </c>
      <c r="AI286">
        <v>-0.4</v>
      </c>
    </row>
    <row r="287" spans="1:35" x14ac:dyDescent="0.25">
      <c r="A287" s="30">
        <v>45319</v>
      </c>
      <c r="B287">
        <v>-17.489999999999998</v>
      </c>
      <c r="N287" s="30">
        <v>45369</v>
      </c>
      <c r="O287" s="29">
        <v>5067.33</v>
      </c>
      <c r="P287" s="29">
        <v>448.62</v>
      </c>
      <c r="Q287" s="29">
        <v>3184.86</v>
      </c>
      <c r="R287" s="29">
        <v>3014.1059999999998</v>
      </c>
      <c r="AG287" s="31" t="s">
        <v>1685</v>
      </c>
      <c r="AH287">
        <v>-4.7</v>
      </c>
      <c r="AI287">
        <v>-4.7</v>
      </c>
    </row>
    <row r="288" spans="1:35" x14ac:dyDescent="0.25">
      <c r="A288" s="30">
        <v>45320</v>
      </c>
      <c r="B288">
        <v>-102.99</v>
      </c>
      <c r="N288" s="30">
        <v>45370</v>
      </c>
      <c r="O288" s="29"/>
      <c r="P288" s="29">
        <v>440.63</v>
      </c>
      <c r="Q288" s="29">
        <v>3181.6766666666667</v>
      </c>
      <c r="R288" s="29">
        <v>2496.415</v>
      </c>
      <c r="AG288" s="31" t="s">
        <v>131</v>
      </c>
      <c r="AH288">
        <v>-0.33</v>
      </c>
      <c r="AI288">
        <v>-0.33</v>
      </c>
    </row>
    <row r="289" spans="1:35" x14ac:dyDescent="0.25">
      <c r="A289" s="30">
        <v>45321</v>
      </c>
      <c r="B289">
        <v>-182.89999999999998</v>
      </c>
      <c r="N289" s="30">
        <v>45371</v>
      </c>
      <c r="O289" s="29">
        <v>5065.33</v>
      </c>
      <c r="P289" s="29"/>
      <c r="Q289" s="29"/>
      <c r="R289" s="29">
        <v>5065.33</v>
      </c>
      <c r="AG289" s="31" t="s">
        <v>1687</v>
      </c>
      <c r="AH289">
        <v>-11.3</v>
      </c>
      <c r="AI289">
        <v>-11.3</v>
      </c>
    </row>
    <row r="290" spans="1:35" x14ac:dyDescent="0.25">
      <c r="A290" s="30">
        <v>45322</v>
      </c>
      <c r="B290">
        <v>-3.7</v>
      </c>
      <c r="N290" s="30">
        <v>45372</v>
      </c>
      <c r="O290" s="29"/>
      <c r="P290" s="29"/>
      <c r="Q290" s="29">
        <v>3168.1475</v>
      </c>
      <c r="R290" s="29">
        <v>3168.1475</v>
      </c>
      <c r="AG290" s="31" t="s">
        <v>1688</v>
      </c>
      <c r="AH290">
        <v>-500</v>
      </c>
      <c r="AI290">
        <v>-500</v>
      </c>
    </row>
    <row r="291" spans="1:35" x14ac:dyDescent="0.25">
      <c r="A291" s="19" t="s">
        <v>1931</v>
      </c>
      <c r="B291">
        <v>4569.6100000000006</v>
      </c>
      <c r="N291" s="30">
        <v>45373</v>
      </c>
      <c r="O291" s="29"/>
      <c r="P291" s="29">
        <v>366.63</v>
      </c>
      <c r="Q291" s="29"/>
      <c r="R291" s="29">
        <v>366.63</v>
      </c>
      <c r="AG291" s="30">
        <v>45183</v>
      </c>
      <c r="AH291">
        <v>-107.04</v>
      </c>
      <c r="AI291">
        <v>-107.04</v>
      </c>
    </row>
    <row r="292" spans="1:35" x14ac:dyDescent="0.25">
      <c r="A292" s="30">
        <v>45323</v>
      </c>
      <c r="B292">
        <v>747.32999999999993</v>
      </c>
      <c r="N292" s="30">
        <v>45374</v>
      </c>
      <c r="O292" s="29"/>
      <c r="P292" s="29">
        <v>353.63333333333338</v>
      </c>
      <c r="Q292" s="29">
        <v>3144.76</v>
      </c>
      <c r="R292" s="29">
        <v>1051.415</v>
      </c>
      <c r="AG292" s="31" t="s">
        <v>1684</v>
      </c>
      <c r="AH292">
        <v>-107.04</v>
      </c>
      <c r="AI292">
        <v>-107.04</v>
      </c>
    </row>
    <row r="293" spans="1:35" x14ac:dyDescent="0.25">
      <c r="A293" s="30">
        <v>45324</v>
      </c>
      <c r="B293">
        <v>1675.14</v>
      </c>
      <c r="N293" s="30">
        <v>45375</v>
      </c>
      <c r="O293" s="29"/>
      <c r="P293" s="29">
        <v>355.63</v>
      </c>
      <c r="Q293" s="29">
        <v>3125.376666666667</v>
      </c>
      <c r="R293" s="29">
        <v>2432.94</v>
      </c>
      <c r="AG293" s="30">
        <v>45184</v>
      </c>
      <c r="AH293">
        <v>-560.08999999999992</v>
      </c>
      <c r="AI293">
        <v>-560.08999999999992</v>
      </c>
    </row>
    <row r="294" spans="1:35" x14ac:dyDescent="0.25">
      <c r="A294" s="30">
        <v>45325</v>
      </c>
      <c r="B294">
        <v>-24.65</v>
      </c>
      <c r="N294" s="30">
        <v>45376</v>
      </c>
      <c r="O294" s="29">
        <v>5063.93</v>
      </c>
      <c r="P294" s="29"/>
      <c r="Q294" s="29"/>
      <c r="R294" s="29">
        <v>5063.93</v>
      </c>
      <c r="AG294" s="31" t="s">
        <v>1683</v>
      </c>
      <c r="AH294">
        <v>-260.08999999999997</v>
      </c>
      <c r="AI294">
        <v>-260.08999999999997</v>
      </c>
    </row>
    <row r="295" spans="1:35" x14ac:dyDescent="0.25">
      <c r="A295" s="30">
        <v>45326</v>
      </c>
      <c r="B295">
        <v>-98.649999999999991</v>
      </c>
      <c r="N295" s="30">
        <v>45378</v>
      </c>
      <c r="O295" s="29">
        <v>5061.13</v>
      </c>
      <c r="P295" s="29">
        <v>233.38499999999999</v>
      </c>
      <c r="Q295" s="29"/>
      <c r="R295" s="29">
        <v>1842.6333333333334</v>
      </c>
      <c r="AG295" s="31" t="s">
        <v>805</v>
      </c>
      <c r="AH295">
        <v>-300</v>
      </c>
      <c r="AI295">
        <v>-300</v>
      </c>
    </row>
    <row r="296" spans="1:35" x14ac:dyDescent="0.25">
      <c r="A296" s="30">
        <v>45327</v>
      </c>
      <c r="B296">
        <v>-44.349999999999909</v>
      </c>
      <c r="N296" s="30">
        <v>45379</v>
      </c>
      <c r="O296" s="29">
        <v>6736.27</v>
      </c>
      <c r="P296" s="29"/>
      <c r="Q296" s="29">
        <v>3014.7211111111114</v>
      </c>
      <c r="R296" s="29">
        <v>3386.8760000000002</v>
      </c>
      <c r="AG296" s="30">
        <v>45185</v>
      </c>
      <c r="AH296">
        <v>-90.39</v>
      </c>
      <c r="AI296">
        <v>-90.39</v>
      </c>
    </row>
    <row r="297" spans="1:35" x14ac:dyDescent="0.25">
      <c r="A297" s="30">
        <v>45328</v>
      </c>
      <c r="B297">
        <v>-13.1</v>
      </c>
      <c r="N297" s="30">
        <v>45380</v>
      </c>
      <c r="O297" s="29"/>
      <c r="P297" s="29"/>
      <c r="Q297" s="29">
        <v>2851.2233333333334</v>
      </c>
      <c r="R297" s="29">
        <v>2851.2233333333334</v>
      </c>
      <c r="AG297" s="31" t="s">
        <v>1680</v>
      </c>
      <c r="AH297">
        <v>-9.0299999999999994</v>
      </c>
      <c r="AI297">
        <v>-9.0299999999999994</v>
      </c>
    </row>
    <row r="298" spans="1:35" x14ac:dyDescent="0.25">
      <c r="A298" s="30">
        <v>45329</v>
      </c>
      <c r="B298">
        <v>-68.599999999999994</v>
      </c>
      <c r="N298" s="30">
        <v>45381</v>
      </c>
      <c r="O298" s="29"/>
      <c r="P298" s="29"/>
      <c r="Q298" s="29">
        <v>2748.5733333333333</v>
      </c>
      <c r="R298" s="29">
        <v>2748.5733333333333</v>
      </c>
      <c r="AG298" s="31" t="s">
        <v>1682</v>
      </c>
      <c r="AH298">
        <v>-6.5</v>
      </c>
      <c r="AI298">
        <v>-6.5</v>
      </c>
    </row>
    <row r="299" spans="1:35" x14ac:dyDescent="0.25">
      <c r="A299" s="30">
        <v>45330</v>
      </c>
      <c r="B299">
        <v>-32.44</v>
      </c>
      <c r="N299" s="30">
        <v>45382</v>
      </c>
      <c r="O299" s="29"/>
      <c r="P299" s="29"/>
      <c r="Q299" s="29">
        <v>2704.4049999999997</v>
      </c>
      <c r="R299" s="29">
        <v>2704.4049999999997</v>
      </c>
      <c r="AG299" s="31" t="s">
        <v>1678</v>
      </c>
      <c r="AH299">
        <v>-10.96</v>
      </c>
      <c r="AI299">
        <v>-10.96</v>
      </c>
    </row>
    <row r="300" spans="1:35" x14ac:dyDescent="0.25">
      <c r="A300" s="30">
        <v>45331</v>
      </c>
      <c r="B300">
        <v>-16</v>
      </c>
      <c r="N300" s="18" t="s">
        <v>1924</v>
      </c>
      <c r="O300" s="29">
        <v>5011.7468224299055</v>
      </c>
      <c r="P300" s="29">
        <v>1707.9028333333335</v>
      </c>
      <c r="Q300" s="29">
        <v>891.97135135135193</v>
      </c>
      <c r="R300" s="29">
        <v>2199.5629854368931</v>
      </c>
      <c r="AG300" s="31" t="s">
        <v>1681</v>
      </c>
      <c r="AH300">
        <v>-23.9</v>
      </c>
      <c r="AI300">
        <v>-23.9</v>
      </c>
    </row>
    <row r="301" spans="1:35" x14ac:dyDescent="0.25">
      <c r="A301" s="30">
        <v>45332</v>
      </c>
      <c r="B301">
        <v>-166.27000000000004</v>
      </c>
      <c r="N301" s="19" t="s">
        <v>1927</v>
      </c>
      <c r="O301" s="29">
        <v>5220.82361111111</v>
      </c>
      <c r="P301" s="29">
        <v>1929.2325925925927</v>
      </c>
      <c r="Q301" s="29">
        <v>1441.8250000000005</v>
      </c>
      <c r="R301" s="29">
        <v>2563.6592481203006</v>
      </c>
      <c r="AG301" s="31" t="s">
        <v>1679</v>
      </c>
      <c r="AH301">
        <v>-40</v>
      </c>
      <c r="AI301">
        <v>-40</v>
      </c>
    </row>
    <row r="302" spans="1:35" x14ac:dyDescent="0.25">
      <c r="A302" s="30">
        <v>45333</v>
      </c>
      <c r="B302">
        <v>-148.35000000000002</v>
      </c>
      <c r="N302" s="30">
        <v>45383</v>
      </c>
      <c r="O302" s="29">
        <v>5812.7366666666667</v>
      </c>
      <c r="P302" s="29"/>
      <c r="Q302" s="29">
        <v>2998.46</v>
      </c>
      <c r="R302" s="29">
        <v>4204.5785714285712</v>
      </c>
      <c r="AG302" s="30">
        <v>45186</v>
      </c>
      <c r="AH302">
        <v>-59.419999999999995</v>
      </c>
      <c r="AI302">
        <v>-59.419999999999995</v>
      </c>
    </row>
    <row r="303" spans="1:35" x14ac:dyDescent="0.25">
      <c r="A303" s="30">
        <v>45334</v>
      </c>
      <c r="B303">
        <v>-190.21</v>
      </c>
      <c r="N303" s="30">
        <v>45384</v>
      </c>
      <c r="O303" s="29"/>
      <c r="P303" s="29">
        <v>60.325000000000003</v>
      </c>
      <c r="Q303" s="29">
        <v>2985.0574999999999</v>
      </c>
      <c r="R303" s="29">
        <v>2010.1466666666668</v>
      </c>
      <c r="AG303" s="31" t="s">
        <v>1677</v>
      </c>
      <c r="AH303">
        <v>-6.72</v>
      </c>
      <c r="AI303">
        <v>-6.72</v>
      </c>
    </row>
    <row r="304" spans="1:35" x14ac:dyDescent="0.25">
      <c r="A304" s="30">
        <v>45335</v>
      </c>
      <c r="B304">
        <v>-791.81999999999994</v>
      </c>
      <c r="N304" s="30">
        <v>45385</v>
      </c>
      <c r="O304" s="29">
        <v>5405.7866666666669</v>
      </c>
      <c r="P304" s="29">
        <v>2993.79</v>
      </c>
      <c r="Q304" s="29">
        <v>3201.59</v>
      </c>
      <c r="R304" s="29">
        <v>4269.0550000000003</v>
      </c>
      <c r="AG304" s="31" t="s">
        <v>1674</v>
      </c>
      <c r="AH304">
        <v>-12.73</v>
      </c>
      <c r="AI304">
        <v>-12.73</v>
      </c>
    </row>
    <row r="305" spans="1:35" x14ac:dyDescent="0.25">
      <c r="A305" s="30">
        <v>45336</v>
      </c>
      <c r="B305">
        <v>-29.75</v>
      </c>
      <c r="N305" s="30">
        <v>45386</v>
      </c>
      <c r="O305" s="29">
        <v>5348.99</v>
      </c>
      <c r="P305" s="29"/>
      <c r="Q305" s="29">
        <v>1699.29</v>
      </c>
      <c r="R305" s="29">
        <v>3524.14</v>
      </c>
      <c r="AG305" s="31" t="s">
        <v>1675</v>
      </c>
      <c r="AH305">
        <v>-36.979999999999997</v>
      </c>
      <c r="AI305">
        <v>-36.979999999999997</v>
      </c>
    </row>
    <row r="306" spans="1:35" x14ac:dyDescent="0.25">
      <c r="A306" s="30">
        <v>45337</v>
      </c>
      <c r="B306">
        <v>-32.799999999999997</v>
      </c>
      <c r="N306" s="30">
        <v>45388</v>
      </c>
      <c r="O306" s="29"/>
      <c r="P306" s="29"/>
      <c r="Q306" s="29">
        <v>1666.1780000000003</v>
      </c>
      <c r="R306" s="29">
        <v>1666.1780000000003</v>
      </c>
      <c r="AG306" s="31" t="s">
        <v>1676</v>
      </c>
      <c r="AH306">
        <v>-2.99</v>
      </c>
      <c r="AI306">
        <v>-2.99</v>
      </c>
    </row>
    <row r="307" spans="1:35" x14ac:dyDescent="0.25">
      <c r="A307" s="30">
        <v>45338</v>
      </c>
      <c r="B307">
        <v>-45.69</v>
      </c>
      <c r="N307" s="30">
        <v>45389</v>
      </c>
      <c r="O307" s="29"/>
      <c r="P307" s="29">
        <v>2991.79</v>
      </c>
      <c r="Q307" s="29">
        <v>1618.2550000000001</v>
      </c>
      <c r="R307" s="29">
        <v>1743.1218181818183</v>
      </c>
      <c r="AG307" s="30">
        <v>45187</v>
      </c>
      <c r="AH307">
        <v>-489.09000000000003</v>
      </c>
      <c r="AI307">
        <v>-489.09000000000003</v>
      </c>
    </row>
    <row r="308" spans="1:35" x14ac:dyDescent="0.25">
      <c r="A308" s="30">
        <v>45339</v>
      </c>
      <c r="B308">
        <v>-61.64</v>
      </c>
      <c r="N308" s="30">
        <v>45390</v>
      </c>
      <c r="O308" s="29"/>
      <c r="P308" s="29"/>
      <c r="Q308" s="29">
        <v>1555.43</v>
      </c>
      <c r="R308" s="29">
        <v>1555.43</v>
      </c>
      <c r="AG308" s="31" t="s">
        <v>1672</v>
      </c>
      <c r="AH308">
        <v>-89.09</v>
      </c>
      <c r="AI308">
        <v>-89.09</v>
      </c>
    </row>
    <row r="309" spans="1:35" x14ac:dyDescent="0.25">
      <c r="A309" s="30">
        <v>45340</v>
      </c>
      <c r="B309">
        <v>-61.339999999999996</v>
      </c>
      <c r="N309" s="30">
        <v>45391</v>
      </c>
      <c r="O309" s="29">
        <v>5344.99</v>
      </c>
      <c r="P309" s="29">
        <v>2959.09</v>
      </c>
      <c r="Q309" s="29">
        <v>1479.4099999999999</v>
      </c>
      <c r="R309" s="29">
        <v>2844.3980000000001</v>
      </c>
      <c r="AG309" s="31" t="s">
        <v>1673</v>
      </c>
      <c r="AH309">
        <v>-400</v>
      </c>
      <c r="AI309">
        <v>-400</v>
      </c>
    </row>
    <row r="310" spans="1:35" x14ac:dyDescent="0.25">
      <c r="A310" s="30">
        <v>45341</v>
      </c>
      <c r="B310">
        <v>-28.589999999999996</v>
      </c>
      <c r="N310" s="30">
        <v>45392</v>
      </c>
      <c r="O310" s="29">
        <v>5340.99</v>
      </c>
      <c r="P310" s="29"/>
      <c r="Q310" s="29"/>
      <c r="R310" s="29">
        <v>5340.99</v>
      </c>
      <c r="AG310" s="30">
        <v>45189</v>
      </c>
      <c r="AH310">
        <v>-37.99</v>
      </c>
      <c r="AI310">
        <v>-37.99</v>
      </c>
    </row>
    <row r="311" spans="1:35" x14ac:dyDescent="0.25">
      <c r="A311" s="30">
        <v>45342</v>
      </c>
      <c r="B311">
        <v>-13</v>
      </c>
      <c r="N311" s="30">
        <v>45393</v>
      </c>
      <c r="O311" s="29">
        <v>5335.11</v>
      </c>
      <c r="P311" s="29">
        <v>2168.1750000000002</v>
      </c>
      <c r="Q311" s="29">
        <v>1454.3433333333332</v>
      </c>
      <c r="R311" s="29">
        <v>2339.0816666666665</v>
      </c>
      <c r="AG311" s="31" t="s">
        <v>1670</v>
      </c>
      <c r="AH311">
        <v>-30</v>
      </c>
      <c r="AI311">
        <v>-30</v>
      </c>
    </row>
    <row r="312" spans="1:35" x14ac:dyDescent="0.25">
      <c r="A312" s="30">
        <v>45343</v>
      </c>
      <c r="B312">
        <v>-168.44</v>
      </c>
      <c r="N312" s="30">
        <v>45394</v>
      </c>
      <c r="O312" s="29">
        <v>5322.96</v>
      </c>
      <c r="P312" s="29"/>
      <c r="Q312" s="29"/>
      <c r="R312" s="29">
        <v>5322.96</v>
      </c>
      <c r="AG312" s="31" t="s">
        <v>1669</v>
      </c>
      <c r="AH312">
        <v>-7.99</v>
      </c>
      <c r="AI312">
        <v>-7.99</v>
      </c>
    </row>
    <row r="313" spans="1:35" x14ac:dyDescent="0.25">
      <c r="A313" s="30">
        <v>45344</v>
      </c>
      <c r="B313">
        <v>99</v>
      </c>
      <c r="N313" s="30">
        <v>45395</v>
      </c>
      <c r="O313" s="29"/>
      <c r="P313" s="29">
        <v>2057.6675</v>
      </c>
      <c r="Q313" s="29">
        <v>1419.1875</v>
      </c>
      <c r="R313" s="29">
        <v>1738.4275000000002</v>
      </c>
      <c r="AG313" s="30">
        <v>45190</v>
      </c>
      <c r="AH313">
        <v>-8.32</v>
      </c>
      <c r="AI313">
        <v>-8.32</v>
      </c>
    </row>
    <row r="314" spans="1:35" x14ac:dyDescent="0.25">
      <c r="A314" s="30">
        <v>45346</v>
      </c>
      <c r="B314">
        <v>-7.14</v>
      </c>
      <c r="N314" s="30">
        <v>45396</v>
      </c>
      <c r="O314" s="29"/>
      <c r="P314" s="29"/>
      <c r="Q314" s="29">
        <v>1365.4949999999999</v>
      </c>
      <c r="R314" s="29">
        <v>1365.4949999999999</v>
      </c>
      <c r="AG314" s="31" t="s">
        <v>1668</v>
      </c>
      <c r="AH314">
        <v>-8.32</v>
      </c>
      <c r="AI314">
        <v>-8.32</v>
      </c>
    </row>
    <row r="315" spans="1:35" x14ac:dyDescent="0.25">
      <c r="A315" s="30">
        <v>45347</v>
      </c>
      <c r="B315">
        <v>-80.660000000000011</v>
      </c>
      <c r="N315" s="30">
        <v>45397</v>
      </c>
      <c r="O315" s="29"/>
      <c r="P315" s="29">
        <v>2020.54</v>
      </c>
      <c r="Q315" s="29"/>
      <c r="R315" s="29">
        <v>2020.54</v>
      </c>
      <c r="AG315" s="30">
        <v>45191</v>
      </c>
      <c r="AH315">
        <v>-83.27</v>
      </c>
      <c r="AI315">
        <v>-83.27</v>
      </c>
    </row>
    <row r="316" spans="1:35" x14ac:dyDescent="0.25">
      <c r="A316" s="30">
        <v>45348</v>
      </c>
      <c r="B316">
        <v>-34.36</v>
      </c>
      <c r="N316" s="30">
        <v>45399</v>
      </c>
      <c r="O316" s="29"/>
      <c r="P316" s="29"/>
      <c r="Q316" s="29">
        <v>958.88749999999993</v>
      </c>
      <c r="R316" s="29">
        <v>958.88749999999993</v>
      </c>
      <c r="AG316" s="31" t="s">
        <v>1667</v>
      </c>
      <c r="AH316">
        <v>-13.1</v>
      </c>
      <c r="AI316">
        <v>-13.1</v>
      </c>
    </row>
    <row r="317" spans="1:35" x14ac:dyDescent="0.25">
      <c r="A317" s="30">
        <v>45349</v>
      </c>
      <c r="B317">
        <v>-58.879999999999995</v>
      </c>
      <c r="N317" s="30">
        <v>45400</v>
      </c>
      <c r="O317" s="29"/>
      <c r="P317" s="29"/>
      <c r="Q317" s="29">
        <v>949.6</v>
      </c>
      <c r="R317" s="29">
        <v>949.6</v>
      </c>
      <c r="AG317" s="31" t="s">
        <v>1666</v>
      </c>
      <c r="AH317">
        <v>-70.17</v>
      </c>
      <c r="AI317">
        <v>-70.17</v>
      </c>
    </row>
    <row r="318" spans="1:35" x14ac:dyDescent="0.25">
      <c r="A318" s="30">
        <v>45350</v>
      </c>
      <c r="B318">
        <v>-1.3</v>
      </c>
      <c r="N318" s="30">
        <v>45401</v>
      </c>
      <c r="O318" s="29">
        <v>5144.46</v>
      </c>
      <c r="P318" s="29"/>
      <c r="Q318" s="29">
        <v>914.60833333333346</v>
      </c>
      <c r="R318" s="29">
        <v>1518.8728571428569</v>
      </c>
      <c r="AG318" s="30">
        <v>45192</v>
      </c>
      <c r="AH318">
        <v>-54.15</v>
      </c>
      <c r="AI318">
        <v>-54.15</v>
      </c>
    </row>
    <row r="319" spans="1:35" x14ac:dyDescent="0.25">
      <c r="A319" s="30">
        <v>45351</v>
      </c>
      <c r="B319">
        <v>4266.17</v>
      </c>
      <c r="N319" s="30">
        <v>45402</v>
      </c>
      <c r="O319" s="29"/>
      <c r="P319" s="29">
        <v>2010.24</v>
      </c>
      <c r="Q319" s="29">
        <v>824.75571428571413</v>
      </c>
      <c r="R319" s="29">
        <v>972.94124999999985</v>
      </c>
      <c r="AG319" s="31" t="s">
        <v>1665</v>
      </c>
      <c r="AH319">
        <v>-5.7</v>
      </c>
      <c r="AI319">
        <v>-5.7</v>
      </c>
    </row>
    <row r="320" spans="1:35" x14ac:dyDescent="0.25">
      <c r="A320" s="19" t="s">
        <v>1932</v>
      </c>
      <c r="B320">
        <v>-4.5399999999997114</v>
      </c>
      <c r="N320" s="30">
        <v>45403</v>
      </c>
      <c r="O320" s="29">
        <v>5289.85</v>
      </c>
      <c r="P320" s="29">
        <v>1995.06</v>
      </c>
      <c r="Q320" s="29">
        <v>763.19499999999994</v>
      </c>
      <c r="R320" s="29">
        <v>2820.23</v>
      </c>
      <c r="AG320" s="31" t="s">
        <v>1664</v>
      </c>
      <c r="AH320">
        <v>-25.95</v>
      </c>
      <c r="AI320">
        <v>-25.95</v>
      </c>
    </row>
    <row r="321" spans="1:35" x14ac:dyDescent="0.25">
      <c r="A321" s="30">
        <v>45352</v>
      </c>
      <c r="B321">
        <v>784.68</v>
      </c>
      <c r="N321" s="30">
        <v>45404</v>
      </c>
      <c r="O321" s="29">
        <v>5295.0249999999996</v>
      </c>
      <c r="P321" s="29">
        <v>1940.61</v>
      </c>
      <c r="Q321" s="29">
        <v>718.84428571428555</v>
      </c>
      <c r="R321" s="29">
        <v>1756.2570000000001</v>
      </c>
      <c r="AG321" s="31" t="s">
        <v>1663</v>
      </c>
      <c r="AH321">
        <v>-7.5</v>
      </c>
      <c r="AI321">
        <v>-7.5</v>
      </c>
    </row>
    <row r="322" spans="1:35" x14ac:dyDescent="0.25">
      <c r="A322" s="30">
        <v>45353</v>
      </c>
      <c r="B322">
        <v>-183.23</v>
      </c>
      <c r="N322" s="30">
        <v>45405</v>
      </c>
      <c r="O322" s="29">
        <v>5207.29</v>
      </c>
      <c r="P322" s="29">
        <v>1857.27</v>
      </c>
      <c r="Q322" s="29">
        <v>680.04</v>
      </c>
      <c r="R322" s="29">
        <v>2400.4674999999997</v>
      </c>
      <c r="AG322" s="31" t="s">
        <v>1662</v>
      </c>
      <c r="AH322">
        <v>-15</v>
      </c>
      <c r="AI322">
        <v>-15</v>
      </c>
    </row>
    <row r="323" spans="1:35" x14ac:dyDescent="0.25">
      <c r="A323" s="30">
        <v>45354</v>
      </c>
      <c r="B323">
        <v>-82.53</v>
      </c>
      <c r="N323" s="30">
        <v>45406</v>
      </c>
      <c r="O323" s="29">
        <v>5204.49</v>
      </c>
      <c r="P323" s="29">
        <v>1853.67</v>
      </c>
      <c r="Q323" s="29"/>
      <c r="R323" s="29">
        <v>3529.08</v>
      </c>
      <c r="AG323" s="30">
        <v>45193</v>
      </c>
      <c r="AH323">
        <v>-68.67</v>
      </c>
      <c r="AI323">
        <v>-68.67</v>
      </c>
    </row>
    <row r="324" spans="1:35" x14ac:dyDescent="0.25">
      <c r="A324" s="30">
        <v>45355</v>
      </c>
      <c r="B324">
        <v>758.54000000000019</v>
      </c>
      <c r="N324" s="30">
        <v>45407</v>
      </c>
      <c r="O324" s="29">
        <v>5197.99</v>
      </c>
      <c r="P324" s="29"/>
      <c r="Q324" s="29">
        <v>667.13</v>
      </c>
      <c r="R324" s="29">
        <v>3687.7033333333329</v>
      </c>
      <c r="AG324" s="31" t="s">
        <v>1659</v>
      </c>
      <c r="AH324">
        <v>-4.72</v>
      </c>
      <c r="AI324">
        <v>-4.72</v>
      </c>
    </row>
    <row r="325" spans="1:35" x14ac:dyDescent="0.25">
      <c r="A325" s="30">
        <v>45356</v>
      </c>
      <c r="B325">
        <v>-22.09</v>
      </c>
      <c r="N325" s="30">
        <v>45408</v>
      </c>
      <c r="O325" s="29"/>
      <c r="P325" s="29">
        <v>1848.22</v>
      </c>
      <c r="Q325" s="29"/>
      <c r="R325" s="29">
        <v>1848.22</v>
      </c>
      <c r="AG325" s="31" t="s">
        <v>1660</v>
      </c>
      <c r="AH325">
        <v>-6.8</v>
      </c>
      <c r="AI325">
        <v>-6.8</v>
      </c>
    </row>
    <row r="326" spans="1:35" x14ac:dyDescent="0.25">
      <c r="A326" s="30">
        <v>45357</v>
      </c>
      <c r="B326">
        <v>-52</v>
      </c>
      <c r="N326" s="30">
        <v>45409</v>
      </c>
      <c r="O326" s="29">
        <v>5191.87</v>
      </c>
      <c r="P326" s="29">
        <v>1760.135</v>
      </c>
      <c r="Q326" s="29"/>
      <c r="R326" s="29">
        <v>4211.3742857142852</v>
      </c>
      <c r="AG326" s="31" t="s">
        <v>1657</v>
      </c>
      <c r="AH326">
        <v>-2</v>
      </c>
      <c r="AI326">
        <v>-2</v>
      </c>
    </row>
    <row r="327" spans="1:35" x14ac:dyDescent="0.25">
      <c r="A327" s="30">
        <v>45358</v>
      </c>
      <c r="B327">
        <v>-5.58</v>
      </c>
      <c r="N327" s="30">
        <v>45410</v>
      </c>
      <c r="O327" s="29">
        <v>5088.5649999999996</v>
      </c>
      <c r="P327" s="29"/>
      <c r="Q327" s="29"/>
      <c r="R327" s="29">
        <v>5088.5649999999996</v>
      </c>
      <c r="AG327" s="31" t="s">
        <v>1656</v>
      </c>
      <c r="AH327">
        <v>-16.850000000000001</v>
      </c>
      <c r="AI327">
        <v>-16.850000000000001</v>
      </c>
    </row>
    <row r="328" spans="1:35" x14ac:dyDescent="0.25">
      <c r="A328" s="30">
        <v>45359</v>
      </c>
      <c r="B328">
        <v>-19.7</v>
      </c>
      <c r="N328" s="30">
        <v>45411</v>
      </c>
      <c r="O328" s="29">
        <v>5043.24</v>
      </c>
      <c r="P328" s="29">
        <v>1731.51</v>
      </c>
      <c r="Q328" s="29">
        <v>636.16</v>
      </c>
      <c r="R328" s="29">
        <v>2470.3033333333333</v>
      </c>
      <c r="AG328" s="31" t="s">
        <v>1658</v>
      </c>
      <c r="AH328">
        <v>-34.200000000000003</v>
      </c>
      <c r="AI328">
        <v>-34.200000000000003</v>
      </c>
    </row>
    <row r="329" spans="1:35" x14ac:dyDescent="0.25">
      <c r="A329" s="30">
        <v>45360</v>
      </c>
      <c r="B329">
        <v>-52.05</v>
      </c>
      <c r="N329" s="30">
        <v>45412</v>
      </c>
      <c r="O329" s="29">
        <v>4736.2725</v>
      </c>
      <c r="P329" s="29">
        <v>1715.7975000000001</v>
      </c>
      <c r="Q329" s="29"/>
      <c r="R329" s="29">
        <v>3226.0350000000003</v>
      </c>
      <c r="AG329" s="31" t="s">
        <v>1661</v>
      </c>
      <c r="AH329">
        <v>-4.0999999999999996</v>
      </c>
      <c r="AI329">
        <v>-4.0999999999999996</v>
      </c>
    </row>
    <row r="330" spans="1:35" x14ac:dyDescent="0.25">
      <c r="A330" s="30">
        <v>45361</v>
      </c>
      <c r="B330">
        <v>-66.539999999999992</v>
      </c>
      <c r="N330" s="19" t="s">
        <v>1928</v>
      </c>
      <c r="O330" s="29">
        <v>4920.6399999999994</v>
      </c>
      <c r="P330" s="29">
        <v>1952.4117307692306</v>
      </c>
      <c r="Q330" s="29">
        <v>459.14382978723427</v>
      </c>
      <c r="R330" s="29">
        <v>2392.5970138888897</v>
      </c>
      <c r="AG330" s="30">
        <v>45194</v>
      </c>
      <c r="AH330">
        <v>-9.9</v>
      </c>
      <c r="AI330">
        <v>-9.9</v>
      </c>
    </row>
    <row r="331" spans="1:35" x14ac:dyDescent="0.25">
      <c r="A331" s="30">
        <v>45362</v>
      </c>
      <c r="B331">
        <v>-581.79999999999995</v>
      </c>
      <c r="N331" s="30">
        <v>45414</v>
      </c>
      <c r="O331" s="29">
        <v>5607.6324999999997</v>
      </c>
      <c r="P331" s="29">
        <v>1676.66</v>
      </c>
      <c r="Q331" s="29">
        <v>956.16</v>
      </c>
      <c r="R331" s="29">
        <v>4177.2249999999995</v>
      </c>
      <c r="AG331" s="31" t="s">
        <v>1654</v>
      </c>
      <c r="AH331">
        <v>-1</v>
      </c>
      <c r="AI331">
        <v>-1</v>
      </c>
    </row>
    <row r="332" spans="1:35" x14ac:dyDescent="0.25">
      <c r="A332" s="30">
        <v>45363</v>
      </c>
      <c r="B332">
        <v>-774.81999999999994</v>
      </c>
      <c r="N332" s="30">
        <v>45415</v>
      </c>
      <c r="O332" s="29">
        <v>5062.07</v>
      </c>
      <c r="P332" s="29">
        <v>2269.1279999999997</v>
      </c>
      <c r="Q332" s="29">
        <v>2007.11</v>
      </c>
      <c r="R332" s="29">
        <v>2492.1155555555551</v>
      </c>
      <c r="AG332" s="31" t="s">
        <v>1655</v>
      </c>
      <c r="AH332">
        <v>-1.2</v>
      </c>
      <c r="AI332">
        <v>-1.2</v>
      </c>
    </row>
    <row r="333" spans="1:35" x14ac:dyDescent="0.25">
      <c r="A333" s="30">
        <v>45364</v>
      </c>
      <c r="B333">
        <v>-24.87</v>
      </c>
      <c r="N333" s="30">
        <v>45416</v>
      </c>
      <c r="O333" s="29">
        <v>5042.5166666666673</v>
      </c>
      <c r="P333" s="29">
        <v>2948.57</v>
      </c>
      <c r="Q333" s="29"/>
      <c r="R333" s="29">
        <v>4344.5344444444454</v>
      </c>
      <c r="AG333" s="31" t="s">
        <v>1653</v>
      </c>
      <c r="AH333">
        <v>-7.7</v>
      </c>
      <c r="AI333">
        <v>-7.7</v>
      </c>
    </row>
    <row r="334" spans="1:35" x14ac:dyDescent="0.25">
      <c r="A334" s="30">
        <v>45366</v>
      </c>
      <c r="B334">
        <v>-30.3</v>
      </c>
      <c r="N334" s="30">
        <v>45417</v>
      </c>
      <c r="O334" s="29">
        <v>5024.415</v>
      </c>
      <c r="P334" s="29"/>
      <c r="Q334" s="29"/>
      <c r="R334" s="29">
        <v>5024.415</v>
      </c>
      <c r="AG334" s="30">
        <v>45195</v>
      </c>
      <c r="AH334">
        <v>-8.9</v>
      </c>
      <c r="AI334">
        <v>-8.9</v>
      </c>
    </row>
    <row r="335" spans="1:35" x14ac:dyDescent="0.25">
      <c r="A335" s="30">
        <v>45367</v>
      </c>
      <c r="B335">
        <v>-121.97</v>
      </c>
      <c r="N335" s="30">
        <v>45418</v>
      </c>
      <c r="O335" s="29"/>
      <c r="P335" s="29">
        <v>2919.5266666666666</v>
      </c>
      <c r="Q335" s="29"/>
      <c r="R335" s="29">
        <v>2919.5266666666666</v>
      </c>
      <c r="AG335" s="31" t="s">
        <v>1652</v>
      </c>
      <c r="AH335">
        <v>-6.8</v>
      </c>
      <c r="AI335">
        <v>-6.8</v>
      </c>
    </row>
    <row r="336" spans="1:35" x14ac:dyDescent="0.25">
      <c r="A336" s="30">
        <v>45368</v>
      </c>
      <c r="B336">
        <v>-54.440000000000005</v>
      </c>
      <c r="N336" s="30">
        <v>45419</v>
      </c>
      <c r="O336" s="29">
        <v>5005.5</v>
      </c>
      <c r="P336" s="29">
        <v>2886.78</v>
      </c>
      <c r="Q336" s="29"/>
      <c r="R336" s="29">
        <v>4299.26</v>
      </c>
      <c r="AG336" s="31" t="s">
        <v>1651</v>
      </c>
      <c r="AH336">
        <v>-2.1</v>
      </c>
      <c r="AI336">
        <v>-2.1</v>
      </c>
    </row>
    <row r="337" spans="1:35" x14ac:dyDescent="0.25">
      <c r="A337" s="30">
        <v>45369</v>
      </c>
      <c r="B337">
        <v>-432.25</v>
      </c>
      <c r="N337" s="30">
        <v>45420</v>
      </c>
      <c r="O337" s="29">
        <v>4996.82</v>
      </c>
      <c r="P337" s="29"/>
      <c r="Q337" s="29">
        <v>705.47499999999991</v>
      </c>
      <c r="R337" s="29">
        <v>2135.9233333333332</v>
      </c>
      <c r="AG337" s="30">
        <v>45196</v>
      </c>
      <c r="AH337">
        <v>-22.14</v>
      </c>
      <c r="AI337">
        <v>-22.14</v>
      </c>
    </row>
    <row r="338" spans="1:35" x14ac:dyDescent="0.25">
      <c r="A338" s="30">
        <v>45370</v>
      </c>
      <c r="B338">
        <v>-11.14</v>
      </c>
      <c r="N338" s="30">
        <v>45421</v>
      </c>
      <c r="O338" s="29">
        <v>4995.62</v>
      </c>
      <c r="P338" s="29">
        <v>2854.08</v>
      </c>
      <c r="Q338" s="29">
        <v>699.55</v>
      </c>
      <c r="R338" s="29">
        <v>2850.8325</v>
      </c>
      <c r="AG338" s="31" t="s">
        <v>1650</v>
      </c>
      <c r="AH338">
        <v>-3.5</v>
      </c>
      <c r="AI338">
        <v>-3.5</v>
      </c>
    </row>
    <row r="339" spans="1:35" x14ac:dyDescent="0.25">
      <c r="A339" s="30">
        <v>45371</v>
      </c>
      <c r="B339">
        <v>-2</v>
      </c>
      <c r="N339" s="30">
        <v>45422</v>
      </c>
      <c r="O339" s="29"/>
      <c r="P339" s="29">
        <v>2069.66</v>
      </c>
      <c r="Q339" s="29">
        <v>687.59500000000003</v>
      </c>
      <c r="R339" s="29">
        <v>1148.2833333333333</v>
      </c>
      <c r="AG339" s="31" t="s">
        <v>1648</v>
      </c>
      <c r="AH339">
        <v>-15.65</v>
      </c>
      <c r="AI339">
        <v>-15.65</v>
      </c>
    </row>
    <row r="340" spans="1:35" x14ac:dyDescent="0.25">
      <c r="A340" s="30">
        <v>45372</v>
      </c>
      <c r="B340">
        <v>-14.549999999999999</v>
      </c>
      <c r="N340" s="30">
        <v>45423</v>
      </c>
      <c r="O340" s="29">
        <v>4987.5200000000004</v>
      </c>
      <c r="P340" s="29">
        <v>2041.76</v>
      </c>
      <c r="Q340" s="29">
        <v>535.38</v>
      </c>
      <c r="R340" s="29">
        <v>2025.0100000000002</v>
      </c>
      <c r="AG340" s="31" t="s">
        <v>1649</v>
      </c>
      <c r="AH340">
        <v>-2.99</v>
      </c>
      <c r="AI340">
        <v>-2.99</v>
      </c>
    </row>
    <row r="341" spans="1:35" x14ac:dyDescent="0.25">
      <c r="A341" s="30">
        <v>45373</v>
      </c>
      <c r="B341">
        <v>-74</v>
      </c>
      <c r="N341" s="30">
        <v>45424</v>
      </c>
      <c r="O341" s="29"/>
      <c r="P341" s="29"/>
      <c r="Q341" s="29">
        <v>633.63</v>
      </c>
      <c r="R341" s="29">
        <v>633.63</v>
      </c>
      <c r="AG341" s="30">
        <v>45197</v>
      </c>
      <c r="AH341">
        <v>-67.429999999999993</v>
      </c>
      <c r="AI341">
        <v>-67.429999999999993</v>
      </c>
    </row>
    <row r="342" spans="1:35" x14ac:dyDescent="0.25">
      <c r="A342" s="30">
        <v>45374</v>
      </c>
      <c r="B342">
        <v>-42.2</v>
      </c>
      <c r="N342" s="30">
        <v>45425</v>
      </c>
      <c r="O342" s="29">
        <v>4976.8100000000004</v>
      </c>
      <c r="P342" s="29">
        <v>1830.6674999999998</v>
      </c>
      <c r="Q342" s="29">
        <v>623.52</v>
      </c>
      <c r="R342" s="29">
        <v>1771.2550000000001</v>
      </c>
      <c r="AG342" s="31" t="s">
        <v>1645</v>
      </c>
      <c r="AH342">
        <v>-4.4000000000000004</v>
      </c>
      <c r="AI342">
        <v>-4.4000000000000004</v>
      </c>
    </row>
    <row r="343" spans="1:35" x14ac:dyDescent="0.25">
      <c r="A343" s="30">
        <v>45375</v>
      </c>
      <c r="B343">
        <v>-17.649999999999999</v>
      </c>
      <c r="N343" s="30">
        <v>45426</v>
      </c>
      <c r="O343" s="29"/>
      <c r="P343" s="29"/>
      <c r="Q343" s="29">
        <v>601.80999999999995</v>
      </c>
      <c r="R343" s="29">
        <v>601.80999999999995</v>
      </c>
      <c r="AG343" s="31" t="s">
        <v>1643</v>
      </c>
      <c r="AH343">
        <v>-4.04</v>
      </c>
      <c r="AI343">
        <v>-4.04</v>
      </c>
    </row>
    <row r="344" spans="1:35" x14ac:dyDescent="0.25">
      <c r="A344" s="30">
        <v>45376</v>
      </c>
      <c r="B344">
        <v>-1.4</v>
      </c>
      <c r="N344" s="30">
        <v>45427</v>
      </c>
      <c r="O344" s="29">
        <v>4938.51</v>
      </c>
      <c r="P344" s="29">
        <v>1723.0549999999998</v>
      </c>
      <c r="Q344" s="29">
        <v>593.16</v>
      </c>
      <c r="R344" s="29">
        <v>2244.4449999999997</v>
      </c>
      <c r="AG344" s="31" t="s">
        <v>1646</v>
      </c>
      <c r="AH344">
        <v>-2.6</v>
      </c>
      <c r="AI344">
        <v>-2.6</v>
      </c>
    </row>
    <row r="345" spans="1:35" x14ac:dyDescent="0.25">
      <c r="A345" s="30">
        <v>45378</v>
      </c>
      <c r="B345">
        <v>-136.83000000000001</v>
      </c>
      <c r="N345" s="30">
        <v>45428</v>
      </c>
      <c r="O345" s="29">
        <v>4935.71</v>
      </c>
      <c r="P345" s="29"/>
      <c r="Q345" s="29"/>
      <c r="R345" s="29">
        <v>4935.71</v>
      </c>
      <c r="AG345" s="31" t="s">
        <v>1644</v>
      </c>
      <c r="AH345">
        <v>-51</v>
      </c>
      <c r="AI345">
        <v>-51</v>
      </c>
    </row>
    <row r="346" spans="1:35" x14ac:dyDescent="0.25">
      <c r="A346" s="30">
        <v>45379</v>
      </c>
      <c r="B346">
        <v>1470.64</v>
      </c>
      <c r="N346" s="30">
        <v>45429</v>
      </c>
      <c r="O346" s="29">
        <v>4895.2666666666664</v>
      </c>
      <c r="P346" s="29"/>
      <c r="Q346" s="29">
        <v>187.02666666666664</v>
      </c>
      <c r="R346" s="29">
        <v>2541.1466666666665</v>
      </c>
      <c r="AG346" s="31" t="s">
        <v>1647</v>
      </c>
      <c r="AH346">
        <v>-5.39</v>
      </c>
      <c r="AI346">
        <v>-5.39</v>
      </c>
    </row>
    <row r="347" spans="1:35" x14ac:dyDescent="0.25">
      <c r="A347" s="30">
        <v>45380</v>
      </c>
      <c r="B347">
        <v>-113.39</v>
      </c>
      <c r="N347" s="30">
        <v>45430</v>
      </c>
      <c r="O347" s="29">
        <v>4872.88</v>
      </c>
      <c r="P347" s="29">
        <v>1697.1333333333332</v>
      </c>
      <c r="Q347" s="29">
        <v>141.71</v>
      </c>
      <c r="R347" s="29">
        <v>1484.2014285714283</v>
      </c>
      <c r="AG347" s="30">
        <v>45198</v>
      </c>
      <c r="AH347">
        <v>-323.01</v>
      </c>
      <c r="AI347">
        <v>-323.01</v>
      </c>
    </row>
    <row r="348" spans="1:35" x14ac:dyDescent="0.25">
      <c r="A348" s="30">
        <v>45381</v>
      </c>
      <c r="B348">
        <v>-84.660000000000011</v>
      </c>
      <c r="N348" s="30">
        <v>45431</v>
      </c>
      <c r="O348" s="29">
        <v>4804.9799999999996</v>
      </c>
      <c r="P348" s="29">
        <v>1684.15</v>
      </c>
      <c r="Q348" s="29">
        <v>119.045</v>
      </c>
      <c r="R348" s="29">
        <v>1160.885</v>
      </c>
      <c r="AG348" s="31" t="s">
        <v>1641</v>
      </c>
      <c r="AH348">
        <v>-66</v>
      </c>
      <c r="AI348">
        <v>-66</v>
      </c>
    </row>
    <row r="349" spans="1:35" x14ac:dyDescent="0.25">
      <c r="A349" s="30">
        <v>45382</v>
      </c>
      <c r="B349">
        <v>-16.41</v>
      </c>
      <c r="N349" s="30">
        <v>45432</v>
      </c>
      <c r="O349" s="29"/>
      <c r="P349" s="29">
        <v>1664.31</v>
      </c>
      <c r="Q349" s="29">
        <v>92.13</v>
      </c>
      <c r="R349" s="29">
        <v>878.22</v>
      </c>
      <c r="AG349" s="31" t="s">
        <v>1639</v>
      </c>
      <c r="AH349">
        <v>-47.51</v>
      </c>
      <c r="AI349">
        <v>-47.51</v>
      </c>
    </row>
    <row r="350" spans="1:35" x14ac:dyDescent="0.25">
      <c r="A350" s="18" t="s">
        <v>1924</v>
      </c>
      <c r="B350">
        <v>-4570.67</v>
      </c>
      <c r="N350" s="30">
        <v>45433</v>
      </c>
      <c r="O350" s="29"/>
      <c r="P350" s="29"/>
      <c r="Q350" s="29">
        <v>89.504999999999995</v>
      </c>
      <c r="R350" s="29">
        <v>89.504999999999995</v>
      </c>
      <c r="AG350" s="31" t="s">
        <v>1642</v>
      </c>
      <c r="AH350">
        <v>-9.5</v>
      </c>
      <c r="AI350">
        <v>-9.5</v>
      </c>
    </row>
    <row r="351" spans="1:35" x14ac:dyDescent="0.25">
      <c r="A351" s="19" t="s">
        <v>1927</v>
      </c>
      <c r="B351">
        <v>-2685.119999999999</v>
      </c>
      <c r="N351" s="30">
        <v>45434</v>
      </c>
      <c r="O351" s="29">
        <v>4793.4799999999996</v>
      </c>
      <c r="P351" s="29">
        <v>1562.982</v>
      </c>
      <c r="Q351" s="29">
        <v>9.586666666666666</v>
      </c>
      <c r="R351" s="29">
        <v>2020.3736363636365</v>
      </c>
      <c r="AG351" s="31" t="s">
        <v>1640</v>
      </c>
      <c r="AH351">
        <v>-200</v>
      </c>
      <c r="AI351">
        <v>-200</v>
      </c>
    </row>
    <row r="352" spans="1:35" x14ac:dyDescent="0.25">
      <c r="A352" s="30">
        <v>45383</v>
      </c>
      <c r="B352">
        <v>-942.51999999999987</v>
      </c>
      <c r="N352" s="30">
        <v>45435</v>
      </c>
      <c r="O352" s="29"/>
      <c r="P352" s="29">
        <v>1553.29</v>
      </c>
      <c r="Q352" s="29"/>
      <c r="R352" s="29">
        <v>1553.29</v>
      </c>
      <c r="AG352" s="30">
        <v>45199</v>
      </c>
      <c r="AH352">
        <v>-43.5</v>
      </c>
      <c r="AI352">
        <v>-43.5</v>
      </c>
    </row>
    <row r="353" spans="1:35" x14ac:dyDescent="0.25">
      <c r="A353" s="30">
        <v>45384</v>
      </c>
      <c r="B353">
        <v>-254.51999999999995</v>
      </c>
      <c r="N353" s="30">
        <v>45436</v>
      </c>
      <c r="O353" s="29">
        <v>4774.2966666666662</v>
      </c>
      <c r="P353" s="29">
        <v>1539.9533333333336</v>
      </c>
      <c r="Q353" s="29"/>
      <c r="R353" s="29">
        <v>3157.125</v>
      </c>
      <c r="AG353" s="31" t="s">
        <v>1635</v>
      </c>
      <c r="AH353">
        <v>-6</v>
      </c>
      <c r="AI353">
        <v>-6</v>
      </c>
    </row>
    <row r="354" spans="1:35" x14ac:dyDescent="0.25">
      <c r="A354" s="30">
        <v>45385</v>
      </c>
      <c r="B354">
        <v>1586.39</v>
      </c>
      <c r="N354" s="30">
        <v>45437</v>
      </c>
      <c r="O354" s="29">
        <v>4702.28</v>
      </c>
      <c r="P354" s="29">
        <v>1469.42</v>
      </c>
      <c r="Q354" s="29"/>
      <c r="R354" s="29">
        <v>2762.5639999999994</v>
      </c>
      <c r="AG354" s="31" t="s">
        <v>1634</v>
      </c>
      <c r="AH354">
        <v>-30</v>
      </c>
      <c r="AI354">
        <v>-30</v>
      </c>
    </row>
    <row r="355" spans="1:35" x14ac:dyDescent="0.25">
      <c r="A355" s="30">
        <v>45386</v>
      </c>
      <c r="B355">
        <v>-3.3</v>
      </c>
      <c r="N355" s="30">
        <v>45438</v>
      </c>
      <c r="O355" s="29">
        <v>4643.7480000000005</v>
      </c>
      <c r="P355" s="29">
        <v>1379.36</v>
      </c>
      <c r="Q355" s="29">
        <v>40.49</v>
      </c>
      <c r="R355" s="29">
        <v>3519.7985714285719</v>
      </c>
      <c r="AG355" s="31" t="s">
        <v>1633</v>
      </c>
      <c r="AH355">
        <v>-7.5</v>
      </c>
      <c r="AI355">
        <v>-7.5</v>
      </c>
    </row>
    <row r="356" spans="1:35" x14ac:dyDescent="0.25">
      <c r="A356" s="30">
        <v>45388</v>
      </c>
      <c r="B356">
        <v>-40.160000000000004</v>
      </c>
      <c r="N356" s="30">
        <v>45439</v>
      </c>
      <c r="O356" s="29">
        <v>4574.2449999999999</v>
      </c>
      <c r="P356" s="29">
        <v>1363.9024999999999</v>
      </c>
      <c r="Q356" s="29">
        <v>26.4</v>
      </c>
      <c r="R356" s="29">
        <v>1339.6454545454544</v>
      </c>
      <c r="AG356" s="18" t="s">
        <v>1926</v>
      </c>
      <c r="AH356">
        <v>-18682.830000000005</v>
      </c>
      <c r="AI356">
        <v>-18682.830000000005</v>
      </c>
    </row>
    <row r="357" spans="1:35" x14ac:dyDescent="0.25">
      <c r="A357" s="30">
        <v>45389</v>
      </c>
      <c r="B357">
        <v>-71.95</v>
      </c>
      <c r="N357" s="30">
        <v>45440</v>
      </c>
      <c r="O357" s="29">
        <v>4558.49</v>
      </c>
      <c r="P357" s="29">
        <v>1265.51</v>
      </c>
      <c r="Q357" s="29">
        <v>8.2899999999999991</v>
      </c>
      <c r="R357" s="29">
        <v>1672.6619999999998</v>
      </c>
      <c r="AG357" s="19" t="s">
        <v>1936</v>
      </c>
      <c r="AH357">
        <v>-5778.7599999999993</v>
      </c>
      <c r="AI357">
        <v>-5778.7599999999993</v>
      </c>
    </row>
    <row r="358" spans="1:35" x14ac:dyDescent="0.25">
      <c r="A358" s="30">
        <v>45390</v>
      </c>
      <c r="B358">
        <v>-65.2</v>
      </c>
      <c r="N358" s="30">
        <v>45442</v>
      </c>
      <c r="O358" s="29">
        <v>4467.72</v>
      </c>
      <c r="P358" s="29"/>
      <c r="Q358" s="29"/>
      <c r="R358" s="29">
        <v>4467.72</v>
      </c>
      <c r="AG358" s="30">
        <v>45200</v>
      </c>
      <c r="AH358">
        <v>-57.54</v>
      </c>
      <c r="AI358">
        <v>-57.54</v>
      </c>
    </row>
    <row r="359" spans="1:35" x14ac:dyDescent="0.25">
      <c r="A359" s="30">
        <v>45391</v>
      </c>
      <c r="B359">
        <v>-102.12</v>
      </c>
      <c r="N359" s="30">
        <v>45443</v>
      </c>
      <c r="O359" s="29">
        <v>5457.57</v>
      </c>
      <c r="P359" s="29">
        <v>1197.42</v>
      </c>
      <c r="Q359" s="29"/>
      <c r="R359" s="29">
        <v>3327.4949999999999</v>
      </c>
      <c r="AG359" s="31" t="s">
        <v>1630</v>
      </c>
      <c r="AH359">
        <v>-24.14</v>
      </c>
      <c r="AI359">
        <v>-24.14</v>
      </c>
    </row>
    <row r="360" spans="1:35" x14ac:dyDescent="0.25">
      <c r="A360" s="30">
        <v>45392</v>
      </c>
      <c r="B360">
        <v>-4</v>
      </c>
      <c r="N360" s="19" t="s">
        <v>1929</v>
      </c>
      <c r="O360" s="29">
        <v>4879.9407692307686</v>
      </c>
      <c r="P360" s="29">
        <v>1252.0402439024385</v>
      </c>
      <c r="Q360" s="29">
        <v>625.10573529411795</v>
      </c>
      <c r="R360" s="29">
        <v>1634.9577777777779</v>
      </c>
      <c r="AG360" s="31" t="s">
        <v>1631</v>
      </c>
      <c r="AH360">
        <v>-30.6</v>
      </c>
      <c r="AI360">
        <v>-30.6</v>
      </c>
    </row>
    <row r="361" spans="1:35" x14ac:dyDescent="0.25">
      <c r="A361" s="30">
        <v>45393</v>
      </c>
      <c r="B361">
        <v>-818.59</v>
      </c>
      <c r="N361" s="30">
        <v>45444</v>
      </c>
      <c r="O361" s="29">
        <v>4922.2674999999999</v>
      </c>
      <c r="P361" s="29">
        <v>1175.6199999999999</v>
      </c>
      <c r="Q361" s="29"/>
      <c r="R361" s="29">
        <v>4172.9380000000001</v>
      </c>
      <c r="AG361" s="31" t="s">
        <v>1632</v>
      </c>
      <c r="AH361">
        <v>-2.8</v>
      </c>
      <c r="AI361">
        <v>-2.8</v>
      </c>
    </row>
    <row r="362" spans="1:35" x14ac:dyDescent="0.25">
      <c r="A362" s="30">
        <v>45394</v>
      </c>
      <c r="B362">
        <v>-12.15</v>
      </c>
      <c r="N362" s="30">
        <v>45445</v>
      </c>
      <c r="O362" s="29">
        <v>5375.07</v>
      </c>
      <c r="P362" s="29"/>
      <c r="Q362" s="29"/>
      <c r="R362" s="29">
        <v>5375.07</v>
      </c>
      <c r="AG362" s="30">
        <v>45201</v>
      </c>
      <c r="AH362">
        <v>-2510.29</v>
      </c>
      <c r="AI362">
        <v>-2510.29</v>
      </c>
    </row>
    <row r="363" spans="1:35" x14ac:dyDescent="0.25">
      <c r="A363" s="30">
        <v>45395</v>
      </c>
      <c r="B363">
        <v>-160.33999999999997</v>
      </c>
      <c r="N363" s="30">
        <v>45446</v>
      </c>
      <c r="O363" s="29">
        <v>5050.87</v>
      </c>
      <c r="P363" s="29">
        <v>982.57333333333338</v>
      </c>
      <c r="Q363" s="29">
        <v>1961</v>
      </c>
      <c r="R363" s="29">
        <v>2244.2541666666671</v>
      </c>
      <c r="AG363" s="31" t="s">
        <v>1629</v>
      </c>
      <c r="AH363">
        <v>-27</v>
      </c>
      <c r="AI363">
        <v>-27</v>
      </c>
    </row>
    <row r="364" spans="1:35" x14ac:dyDescent="0.25">
      <c r="A364" s="30">
        <v>45396</v>
      </c>
      <c r="B364">
        <v>-34.26</v>
      </c>
      <c r="N364" s="30">
        <v>45447</v>
      </c>
      <c r="O364" s="29"/>
      <c r="P364" s="29">
        <v>867.11500000000001</v>
      </c>
      <c r="Q364" s="29">
        <v>2048.44</v>
      </c>
      <c r="R364" s="29">
        <v>1710.9185714285716</v>
      </c>
      <c r="AG364" s="31" t="s">
        <v>1623</v>
      </c>
      <c r="AH364">
        <v>-56.61</v>
      </c>
      <c r="AI364">
        <v>-56.61</v>
      </c>
    </row>
    <row r="365" spans="1:35" x14ac:dyDescent="0.25">
      <c r="A365" s="30">
        <v>45397</v>
      </c>
      <c r="B365">
        <v>-25.95</v>
      </c>
      <c r="N365" s="30">
        <v>45448</v>
      </c>
      <c r="O365" s="29">
        <v>5047.91</v>
      </c>
      <c r="P365" s="29">
        <v>1658.56</v>
      </c>
      <c r="Q365" s="29">
        <v>661.71428571428567</v>
      </c>
      <c r="R365" s="29">
        <v>1299.703</v>
      </c>
      <c r="AG365" s="31" t="s">
        <v>1624</v>
      </c>
      <c r="AH365">
        <v>-31.94</v>
      </c>
      <c r="AI365">
        <v>-31.94</v>
      </c>
    </row>
    <row r="366" spans="1:35" x14ac:dyDescent="0.25">
      <c r="A366" s="30">
        <v>45399</v>
      </c>
      <c r="B366">
        <v>-411</v>
      </c>
      <c r="N366" s="30">
        <v>45449</v>
      </c>
      <c r="O366" s="29">
        <v>5038.8900000000003</v>
      </c>
      <c r="P366" s="29"/>
      <c r="Q366" s="29">
        <v>385.78333333333336</v>
      </c>
      <c r="R366" s="29">
        <v>1050.5128571428572</v>
      </c>
      <c r="AG366" s="31" t="s">
        <v>1626</v>
      </c>
      <c r="AH366">
        <v>-94.74</v>
      </c>
      <c r="AI366">
        <v>-94.74</v>
      </c>
    </row>
    <row r="367" spans="1:35" x14ac:dyDescent="0.25">
      <c r="A367" s="30">
        <v>45400</v>
      </c>
      <c r="B367">
        <v>-4.6500000000000004</v>
      </c>
      <c r="N367" s="30">
        <v>45450</v>
      </c>
      <c r="O367" s="29"/>
      <c r="P367" s="29">
        <v>2222.7575000000002</v>
      </c>
      <c r="Q367" s="29">
        <v>338.73249999999996</v>
      </c>
      <c r="R367" s="29">
        <v>1280.7450000000001</v>
      </c>
      <c r="AG367" s="31" t="s">
        <v>1191</v>
      </c>
      <c r="AH367">
        <v>-900</v>
      </c>
      <c r="AI367">
        <v>-900</v>
      </c>
    </row>
    <row r="368" spans="1:35" x14ac:dyDescent="0.25">
      <c r="A368" s="30">
        <v>45401</v>
      </c>
      <c r="B368">
        <v>-251.85000000000002</v>
      </c>
      <c r="N368" s="30">
        <v>45451</v>
      </c>
      <c r="O368" s="29"/>
      <c r="P368" s="29">
        <v>2032.0250000000001</v>
      </c>
      <c r="Q368" s="29">
        <v>329.74</v>
      </c>
      <c r="R368" s="29">
        <v>1180.8825000000002</v>
      </c>
      <c r="AG368" s="31" t="s">
        <v>1627</v>
      </c>
      <c r="AH368">
        <v>-1400</v>
      </c>
      <c r="AI368">
        <v>-1400</v>
      </c>
    </row>
    <row r="369" spans="1:35" x14ac:dyDescent="0.25">
      <c r="A369" s="30">
        <v>45402</v>
      </c>
      <c r="B369">
        <v>-95.12</v>
      </c>
      <c r="N369" s="30">
        <v>45452</v>
      </c>
      <c r="O369" s="29"/>
      <c r="P369" s="29">
        <v>1987.3666666666668</v>
      </c>
      <c r="Q369" s="29">
        <v>315.93</v>
      </c>
      <c r="R369" s="29">
        <v>1569.5075000000002</v>
      </c>
      <c r="AG369" s="30">
        <v>45203</v>
      </c>
      <c r="AH369">
        <v>-26.200000000000003</v>
      </c>
      <c r="AI369">
        <v>-26.200000000000003</v>
      </c>
    </row>
    <row r="370" spans="1:35" x14ac:dyDescent="0.25">
      <c r="A370" s="30">
        <v>45403</v>
      </c>
      <c r="B370">
        <v>-99.860000000000014</v>
      </c>
      <c r="N370" s="30">
        <v>45453</v>
      </c>
      <c r="O370" s="29">
        <v>5035.8900000000003</v>
      </c>
      <c r="P370" s="29"/>
      <c r="Q370" s="29"/>
      <c r="R370" s="29">
        <v>5035.8900000000003</v>
      </c>
      <c r="AG370" s="31" t="s">
        <v>1621</v>
      </c>
      <c r="AH370">
        <v>-1.4</v>
      </c>
      <c r="AI370">
        <v>-1.4</v>
      </c>
    </row>
    <row r="371" spans="1:35" x14ac:dyDescent="0.25">
      <c r="A371" s="30">
        <v>45404</v>
      </c>
      <c r="B371">
        <v>110.55000000000001</v>
      </c>
      <c r="N371" s="30">
        <v>45454</v>
      </c>
      <c r="O371" s="29"/>
      <c r="P371" s="29">
        <v>1197.0250000000001</v>
      </c>
      <c r="Q371" s="29">
        <v>306.63</v>
      </c>
      <c r="R371" s="29">
        <v>900.2266666666668</v>
      </c>
      <c r="AG371" s="31" t="s">
        <v>1622</v>
      </c>
      <c r="AH371">
        <v>-3</v>
      </c>
      <c r="AI371">
        <v>-3</v>
      </c>
    </row>
    <row r="372" spans="1:35" x14ac:dyDescent="0.25">
      <c r="A372" s="30">
        <v>45405</v>
      </c>
      <c r="B372">
        <v>-176.73000000000002</v>
      </c>
      <c r="N372" s="30">
        <v>45455</v>
      </c>
      <c r="O372" s="29">
        <v>5033.3900000000003</v>
      </c>
      <c r="P372" s="29"/>
      <c r="Q372" s="29">
        <v>298.15499999999997</v>
      </c>
      <c r="R372" s="29">
        <v>1876.5666666666668</v>
      </c>
      <c r="AG372" s="31" t="s">
        <v>1620</v>
      </c>
      <c r="AH372">
        <v>-21.8</v>
      </c>
      <c r="AI372">
        <v>-21.8</v>
      </c>
    </row>
    <row r="373" spans="1:35" x14ac:dyDescent="0.25">
      <c r="A373" s="30">
        <v>45406</v>
      </c>
      <c r="B373">
        <v>-5.5</v>
      </c>
      <c r="N373" s="30">
        <v>45456</v>
      </c>
      <c r="O373" s="29"/>
      <c r="P373" s="29">
        <v>1189.28</v>
      </c>
      <c r="Q373" s="29">
        <v>287.44333333333333</v>
      </c>
      <c r="R373" s="29">
        <v>512.90250000000003</v>
      </c>
      <c r="AG373" s="30">
        <v>45204</v>
      </c>
      <c r="AH373">
        <v>-15.54</v>
      </c>
      <c r="AI373">
        <v>-15.54</v>
      </c>
    </row>
    <row r="374" spans="1:35" x14ac:dyDescent="0.25">
      <c r="A374" s="30">
        <v>45407</v>
      </c>
      <c r="B374">
        <v>-55.099999999999994</v>
      </c>
      <c r="N374" s="30">
        <v>45457</v>
      </c>
      <c r="O374" s="29"/>
      <c r="P374" s="29">
        <v>1165.17</v>
      </c>
      <c r="Q374" s="29">
        <v>261.185</v>
      </c>
      <c r="R374" s="29">
        <v>562.51333333333343</v>
      </c>
      <c r="AG374" s="31" t="s">
        <v>1618</v>
      </c>
      <c r="AH374">
        <v>-4.0599999999999996</v>
      </c>
      <c r="AI374">
        <v>-4.0599999999999996</v>
      </c>
    </row>
    <row r="375" spans="1:35" x14ac:dyDescent="0.25">
      <c r="A375" s="30">
        <v>45408</v>
      </c>
      <c r="B375">
        <v>-5.45</v>
      </c>
      <c r="N375" s="30">
        <v>45458</v>
      </c>
      <c r="O375" s="29">
        <v>4994.3900000000003</v>
      </c>
      <c r="P375" s="29">
        <v>1036.8499999999999</v>
      </c>
      <c r="Q375" s="29"/>
      <c r="R375" s="29">
        <v>2356.0300000000002</v>
      </c>
      <c r="AG375" s="31" t="s">
        <v>1619</v>
      </c>
      <c r="AH375">
        <v>-11.48</v>
      </c>
      <c r="AI375">
        <v>-11.48</v>
      </c>
    </row>
    <row r="376" spans="1:35" x14ac:dyDescent="0.25">
      <c r="A376" s="30">
        <v>45409</v>
      </c>
      <c r="B376">
        <v>-109.33</v>
      </c>
      <c r="N376" s="30">
        <v>45459</v>
      </c>
      <c r="O376" s="29"/>
      <c r="P376" s="29"/>
      <c r="Q376" s="29">
        <v>191.12666666666664</v>
      </c>
      <c r="R376" s="29">
        <v>191.12666666666664</v>
      </c>
      <c r="AG376" s="30">
        <v>45205</v>
      </c>
      <c r="AH376">
        <v>-30.409999999999997</v>
      </c>
      <c r="AI376">
        <v>-30.409999999999997</v>
      </c>
    </row>
    <row r="377" spans="1:35" x14ac:dyDescent="0.25">
      <c r="A377" s="30">
        <v>45410</v>
      </c>
      <c r="B377">
        <v>-140.18</v>
      </c>
      <c r="N377" s="30">
        <v>45460</v>
      </c>
      <c r="O377" s="29">
        <v>4948.76</v>
      </c>
      <c r="P377" s="29">
        <v>1005.34</v>
      </c>
      <c r="Q377" s="29">
        <v>154.61000000000001</v>
      </c>
      <c r="R377" s="29">
        <v>2036.2366666666667</v>
      </c>
      <c r="AG377" s="31" t="s">
        <v>1616</v>
      </c>
      <c r="AH377">
        <v>-10.42</v>
      </c>
      <c r="AI377">
        <v>-10.42</v>
      </c>
    </row>
    <row r="378" spans="1:35" x14ac:dyDescent="0.25">
      <c r="A378" s="30">
        <v>45411</v>
      </c>
      <c r="B378">
        <v>-52.22</v>
      </c>
      <c r="N378" s="30">
        <v>45461</v>
      </c>
      <c r="O378" s="29"/>
      <c r="P378" s="29"/>
      <c r="Q378" s="29">
        <v>149.51</v>
      </c>
      <c r="R378" s="29">
        <v>149.51</v>
      </c>
      <c r="AG378" s="31" t="s">
        <v>1617</v>
      </c>
      <c r="AH378">
        <v>-19.989999999999998</v>
      </c>
      <c r="AI378">
        <v>-19.989999999999998</v>
      </c>
    </row>
    <row r="379" spans="1:35" x14ac:dyDescent="0.25">
      <c r="A379" s="30">
        <v>45412</v>
      </c>
      <c r="B379">
        <v>-440.01</v>
      </c>
      <c r="N379" s="30">
        <v>45462</v>
      </c>
      <c r="O379" s="29"/>
      <c r="P379" s="29">
        <v>995.39</v>
      </c>
      <c r="Q379" s="29"/>
      <c r="R379" s="29">
        <v>995.39</v>
      </c>
      <c r="AG379" s="30">
        <v>45206</v>
      </c>
      <c r="AH379">
        <v>-83.98</v>
      </c>
      <c r="AI379">
        <v>-83.98</v>
      </c>
    </row>
    <row r="380" spans="1:35" x14ac:dyDescent="0.25">
      <c r="A380" s="19" t="s">
        <v>1928</v>
      </c>
      <c r="B380">
        <v>592.37999999999988</v>
      </c>
      <c r="N380" s="30">
        <v>45463</v>
      </c>
      <c r="O380" s="29">
        <v>4927.41</v>
      </c>
      <c r="P380" s="29"/>
      <c r="Q380" s="29">
        <v>147.01</v>
      </c>
      <c r="R380" s="29">
        <v>1342.1100000000001</v>
      </c>
      <c r="AG380" s="31" t="s">
        <v>1610</v>
      </c>
      <c r="AH380">
        <v>-2.14</v>
      </c>
      <c r="AI380">
        <v>-2.14</v>
      </c>
    </row>
    <row r="381" spans="1:35" x14ac:dyDescent="0.25">
      <c r="A381" s="30">
        <v>45414</v>
      </c>
      <c r="B381">
        <v>732.99</v>
      </c>
      <c r="N381" s="30">
        <v>45464</v>
      </c>
      <c r="O381" s="29"/>
      <c r="P381" s="29">
        <v>899.51</v>
      </c>
      <c r="Q381" s="29">
        <v>133.14749999999998</v>
      </c>
      <c r="R381" s="29">
        <v>286.41999999999996</v>
      </c>
      <c r="AG381" s="31" t="s">
        <v>1615</v>
      </c>
      <c r="AH381">
        <v>-1.55</v>
      </c>
      <c r="AI381">
        <v>-1.55</v>
      </c>
    </row>
    <row r="382" spans="1:35" x14ac:dyDescent="0.25">
      <c r="A382" s="30">
        <v>45415</v>
      </c>
      <c r="B382">
        <v>1032.33</v>
      </c>
      <c r="N382" s="30">
        <v>45465</v>
      </c>
      <c r="O382" s="29"/>
      <c r="P382" s="29">
        <v>780.92333333333329</v>
      </c>
      <c r="Q382" s="29"/>
      <c r="R382" s="29">
        <v>780.92333333333329</v>
      </c>
      <c r="AG382" s="31" t="s">
        <v>1611</v>
      </c>
      <c r="AH382">
        <v>-13.9</v>
      </c>
      <c r="AI382">
        <v>-13.9</v>
      </c>
    </row>
    <row r="383" spans="1:35" x14ac:dyDescent="0.25">
      <c r="A383" s="30">
        <v>45416</v>
      </c>
      <c r="B383">
        <v>-47.99</v>
      </c>
      <c r="N383" s="30">
        <v>45466</v>
      </c>
      <c r="O383" s="29">
        <v>4889.54</v>
      </c>
      <c r="P383" s="29"/>
      <c r="Q383" s="29">
        <v>78.64500000000001</v>
      </c>
      <c r="R383" s="29">
        <v>1682.2766666666666</v>
      </c>
      <c r="AG383" s="31" t="s">
        <v>1609</v>
      </c>
      <c r="AH383">
        <v>-10.15</v>
      </c>
      <c r="AI383">
        <v>-10.15</v>
      </c>
    </row>
    <row r="384" spans="1:35" x14ac:dyDescent="0.25">
      <c r="A384" s="30">
        <v>45417</v>
      </c>
      <c r="B384">
        <v>-17.47</v>
      </c>
      <c r="N384" s="30">
        <v>45467</v>
      </c>
      <c r="O384" s="29"/>
      <c r="P384" s="29">
        <v>849.13499999999999</v>
      </c>
      <c r="Q384" s="29">
        <v>50.963333333333338</v>
      </c>
      <c r="R384" s="29">
        <v>370.23200000000003</v>
      </c>
      <c r="AG384" s="31" t="s">
        <v>1614</v>
      </c>
      <c r="AH384">
        <v>-7.25</v>
      </c>
      <c r="AI384">
        <v>-7.25</v>
      </c>
    </row>
    <row r="385" spans="1:35" x14ac:dyDescent="0.25">
      <c r="A385" s="30">
        <v>45418</v>
      </c>
      <c r="B385">
        <v>-48.999999999999993</v>
      </c>
      <c r="N385" s="30">
        <v>45468</v>
      </c>
      <c r="O385" s="29">
        <v>4355.66</v>
      </c>
      <c r="P385" s="29">
        <v>1115.7033333333334</v>
      </c>
      <c r="Q385" s="29">
        <v>319.97000000000003</v>
      </c>
      <c r="R385" s="29">
        <v>1122.83125</v>
      </c>
      <c r="AG385" s="31" t="s">
        <v>1613</v>
      </c>
      <c r="AH385">
        <v>-17</v>
      </c>
      <c r="AI385">
        <v>-17</v>
      </c>
    </row>
    <row r="386" spans="1:35" x14ac:dyDescent="0.25">
      <c r="A386" s="30">
        <v>45419</v>
      </c>
      <c r="B386">
        <v>-23.81</v>
      </c>
      <c r="N386" s="30">
        <v>45469</v>
      </c>
      <c r="O386" s="29">
        <v>4352.93</v>
      </c>
      <c r="P386" s="29"/>
      <c r="Q386" s="29">
        <v>358.61</v>
      </c>
      <c r="R386" s="29">
        <v>2355.77</v>
      </c>
      <c r="AG386" s="31" t="s">
        <v>1608</v>
      </c>
      <c r="AH386">
        <v>-4</v>
      </c>
      <c r="AI386">
        <v>-4</v>
      </c>
    </row>
    <row r="387" spans="1:35" x14ac:dyDescent="0.25">
      <c r="A387" s="30">
        <v>45420</v>
      </c>
      <c r="B387">
        <v>-10.199999999999999</v>
      </c>
      <c r="N387" s="30">
        <v>45470</v>
      </c>
      <c r="O387" s="29">
        <v>4323.05</v>
      </c>
      <c r="P387" s="29"/>
      <c r="Q387" s="29"/>
      <c r="R387" s="29">
        <v>4323.05</v>
      </c>
      <c r="AG387" s="31" t="s">
        <v>1612</v>
      </c>
      <c r="AH387">
        <v>-23.99</v>
      </c>
      <c r="AI387">
        <v>-23.99</v>
      </c>
    </row>
    <row r="388" spans="1:35" x14ac:dyDescent="0.25">
      <c r="A388" s="30">
        <v>45421</v>
      </c>
      <c r="B388">
        <v>-49.400000000000006</v>
      </c>
      <c r="N388" s="30">
        <v>45471</v>
      </c>
      <c r="O388" s="29"/>
      <c r="P388" s="29">
        <v>909.17</v>
      </c>
      <c r="Q388" s="29"/>
      <c r="R388" s="29">
        <v>909.17</v>
      </c>
      <c r="AG388" s="31" t="s">
        <v>1607</v>
      </c>
      <c r="AH388">
        <v>-4</v>
      </c>
      <c r="AI388">
        <v>-4</v>
      </c>
    </row>
    <row r="389" spans="1:35" x14ac:dyDescent="0.25">
      <c r="A389" s="30">
        <v>45422</v>
      </c>
      <c r="B389">
        <v>-787.53</v>
      </c>
      <c r="N389" s="30">
        <v>45472</v>
      </c>
      <c r="O389" s="29"/>
      <c r="P389" s="29">
        <v>771.1400000000001</v>
      </c>
      <c r="Q389" s="29">
        <v>2062.3799999999997</v>
      </c>
      <c r="R389" s="29">
        <v>1545.884</v>
      </c>
      <c r="AG389" s="30">
        <v>45207</v>
      </c>
      <c r="AH389">
        <v>-16.3</v>
      </c>
      <c r="AI389">
        <v>-16.3</v>
      </c>
    </row>
    <row r="390" spans="1:35" x14ac:dyDescent="0.25">
      <c r="A390" s="30">
        <v>45423</v>
      </c>
      <c r="B390">
        <v>-198.16</v>
      </c>
      <c r="N390" s="30">
        <v>45473</v>
      </c>
      <c r="O390" s="29">
        <v>4900.26</v>
      </c>
      <c r="P390" s="29">
        <v>732.02</v>
      </c>
      <c r="Q390" s="29">
        <v>2049.855</v>
      </c>
      <c r="R390" s="29">
        <v>3666.6287499999999</v>
      </c>
      <c r="AG390" s="31" t="s">
        <v>1606</v>
      </c>
      <c r="AH390">
        <v>-16.3</v>
      </c>
      <c r="AI390">
        <v>-16.3</v>
      </c>
    </row>
    <row r="391" spans="1:35" x14ac:dyDescent="0.25">
      <c r="A391" s="30">
        <v>45424</v>
      </c>
      <c r="B391">
        <v>-53.68</v>
      </c>
      <c r="N391" s="18" t="s">
        <v>1925</v>
      </c>
      <c r="O391" s="29">
        <v>4456.4203932584296</v>
      </c>
      <c r="P391" s="29">
        <v>2178.6498518518515</v>
      </c>
      <c r="Q391" s="29">
        <v>560.64085271317856</v>
      </c>
      <c r="R391" s="29">
        <v>2623.7177149321278</v>
      </c>
      <c r="AG391" s="30">
        <v>45208</v>
      </c>
      <c r="AH391">
        <v>-348.51</v>
      </c>
      <c r="AI391">
        <v>-348.51</v>
      </c>
    </row>
    <row r="392" spans="1:35" x14ac:dyDescent="0.25">
      <c r="A392" s="30">
        <v>45425</v>
      </c>
      <c r="B392">
        <v>-157.28</v>
      </c>
      <c r="N392" s="19" t="s">
        <v>1933</v>
      </c>
      <c r="O392" s="29">
        <v>5279.9714999999987</v>
      </c>
      <c r="P392" s="29">
        <v>1454.3712195121952</v>
      </c>
      <c r="Q392" s="29">
        <v>499.30704545454518</v>
      </c>
      <c r="R392" s="29">
        <v>2747.5656551724142</v>
      </c>
      <c r="AG392" s="31" t="s">
        <v>1604</v>
      </c>
      <c r="AH392">
        <v>-33.29</v>
      </c>
      <c r="AI392">
        <v>-33.29</v>
      </c>
    </row>
    <row r="393" spans="1:35" x14ac:dyDescent="0.25">
      <c r="A393" s="30">
        <v>45426</v>
      </c>
      <c r="B393">
        <v>-2.7</v>
      </c>
      <c r="N393" s="30">
        <v>45474</v>
      </c>
      <c r="O393" s="29">
        <v>4780.0516666666663</v>
      </c>
      <c r="P393" s="29">
        <v>630.82999999999993</v>
      </c>
      <c r="Q393" s="29">
        <v>2276.646666666667</v>
      </c>
      <c r="R393" s="29">
        <v>3116.895</v>
      </c>
      <c r="AG393" s="31" t="s">
        <v>1605</v>
      </c>
      <c r="AH393">
        <v>-16.09</v>
      </c>
      <c r="AI393">
        <v>-16.09</v>
      </c>
    </row>
    <row r="394" spans="1:35" x14ac:dyDescent="0.25">
      <c r="A394" s="30">
        <v>45427</v>
      </c>
      <c r="B394">
        <v>-97.25</v>
      </c>
      <c r="N394" s="30">
        <v>45475</v>
      </c>
      <c r="O394" s="29">
        <v>4447.5249999999996</v>
      </c>
      <c r="P394" s="29">
        <v>815.30000000000007</v>
      </c>
      <c r="Q394" s="29">
        <v>2335.5349999999999</v>
      </c>
      <c r="R394" s="29">
        <v>2287.4314285714286</v>
      </c>
      <c r="AG394" s="31" t="s">
        <v>1602</v>
      </c>
      <c r="AH394">
        <v>-49.13</v>
      </c>
      <c r="AI394">
        <v>-49.13</v>
      </c>
    </row>
    <row r="395" spans="1:35" x14ac:dyDescent="0.25">
      <c r="A395" s="30">
        <v>45428</v>
      </c>
      <c r="B395">
        <v>-2.8</v>
      </c>
      <c r="N395" s="30">
        <v>45476</v>
      </c>
      <c r="O395" s="29">
        <v>4469.2000000000007</v>
      </c>
      <c r="P395" s="29">
        <v>2605.59</v>
      </c>
      <c r="Q395" s="29">
        <v>515.54</v>
      </c>
      <c r="R395" s="29">
        <v>3014.8825000000006</v>
      </c>
      <c r="AG395" s="31" t="s">
        <v>1603</v>
      </c>
      <c r="AH395">
        <v>-250</v>
      </c>
      <c r="AI395">
        <v>-250</v>
      </c>
    </row>
    <row r="396" spans="1:35" x14ac:dyDescent="0.25">
      <c r="A396" s="30">
        <v>45429</v>
      </c>
      <c r="B396">
        <v>-462.53</v>
      </c>
      <c r="N396" s="30">
        <v>45477</v>
      </c>
      <c r="O396" s="29">
        <v>4478.83</v>
      </c>
      <c r="P396" s="29"/>
      <c r="Q396" s="29">
        <v>455.10999999999996</v>
      </c>
      <c r="R396" s="29">
        <v>1461.04</v>
      </c>
      <c r="AG396" s="30">
        <v>45209</v>
      </c>
      <c r="AH396">
        <v>-40.760000000000005</v>
      </c>
      <c r="AI396">
        <v>-40.760000000000005</v>
      </c>
    </row>
    <row r="397" spans="1:35" x14ac:dyDescent="0.25">
      <c r="A397" s="30">
        <v>45430</v>
      </c>
      <c r="B397">
        <v>-79.94</v>
      </c>
      <c r="N397" s="30">
        <v>45478</v>
      </c>
      <c r="O397" s="29"/>
      <c r="P397" s="29">
        <v>2599.79</v>
      </c>
      <c r="Q397" s="29">
        <v>368.1</v>
      </c>
      <c r="R397" s="29">
        <v>1111.9966666666667</v>
      </c>
      <c r="AG397" s="31" t="s">
        <v>1601</v>
      </c>
      <c r="AH397">
        <v>-18.96</v>
      </c>
      <c r="AI397">
        <v>-18.96</v>
      </c>
    </row>
    <row r="398" spans="1:35" x14ac:dyDescent="0.25">
      <c r="A398" s="30">
        <v>45431</v>
      </c>
      <c r="B398">
        <v>-105.22</v>
      </c>
      <c r="N398" s="30">
        <v>45479</v>
      </c>
      <c r="O398" s="29"/>
      <c r="P398" s="29">
        <v>2474.3199999999997</v>
      </c>
      <c r="Q398" s="29">
        <v>315.85000000000002</v>
      </c>
      <c r="R398" s="29">
        <v>1035.3399999999999</v>
      </c>
      <c r="AG398" s="31" t="s">
        <v>1600</v>
      </c>
      <c r="AH398">
        <v>-21.8</v>
      </c>
      <c r="AI398">
        <v>-21.8</v>
      </c>
    </row>
    <row r="399" spans="1:35" x14ac:dyDescent="0.25">
      <c r="A399" s="30">
        <v>45432</v>
      </c>
      <c r="B399">
        <v>-29.84</v>
      </c>
      <c r="N399" s="30">
        <v>45480</v>
      </c>
      <c r="O399" s="29"/>
      <c r="P399" s="29">
        <v>2462.6</v>
      </c>
      <c r="Q399" s="29">
        <v>248.81666666666669</v>
      </c>
      <c r="R399" s="29">
        <v>802.26249999999993</v>
      </c>
      <c r="AG399" s="30">
        <v>45210</v>
      </c>
      <c r="AH399">
        <v>-775.02</v>
      </c>
      <c r="AI399">
        <v>-775.02</v>
      </c>
    </row>
    <row r="400" spans="1:35" x14ac:dyDescent="0.25">
      <c r="A400" s="30">
        <v>45433</v>
      </c>
      <c r="B400">
        <v>-3.95</v>
      </c>
      <c r="N400" s="30">
        <v>45481</v>
      </c>
      <c r="O400" s="29">
        <v>4495.0200000000004</v>
      </c>
      <c r="P400" s="29"/>
      <c r="Q400" s="29">
        <v>230.85</v>
      </c>
      <c r="R400" s="29">
        <v>2362.9350000000004</v>
      </c>
      <c r="AG400" s="31" t="s">
        <v>1599</v>
      </c>
      <c r="AH400">
        <v>-1.5</v>
      </c>
      <c r="AI400">
        <v>-1.5</v>
      </c>
    </row>
    <row r="401" spans="1:35" x14ac:dyDescent="0.25">
      <c r="A401" s="30">
        <v>45434</v>
      </c>
      <c r="B401">
        <v>-213.51</v>
      </c>
      <c r="N401" s="30">
        <v>45482</v>
      </c>
      <c r="O401" s="29"/>
      <c r="P401" s="29">
        <v>2419</v>
      </c>
      <c r="Q401" s="29"/>
      <c r="R401" s="29">
        <v>2419</v>
      </c>
      <c r="AG401" s="31" t="s">
        <v>1598</v>
      </c>
      <c r="AH401">
        <v>-773.52</v>
      </c>
      <c r="AI401">
        <v>-773.52</v>
      </c>
    </row>
    <row r="402" spans="1:35" x14ac:dyDescent="0.25">
      <c r="A402" s="30">
        <v>45435</v>
      </c>
      <c r="B402">
        <v>-2.4</v>
      </c>
      <c r="N402" s="30">
        <v>45483</v>
      </c>
      <c r="O402" s="29">
        <v>4488.3100000000004</v>
      </c>
      <c r="P402" s="29">
        <v>1645.51</v>
      </c>
      <c r="Q402" s="29">
        <v>209.78</v>
      </c>
      <c r="R402" s="29">
        <v>2114.5333333333333</v>
      </c>
      <c r="AG402" s="30">
        <v>45211</v>
      </c>
      <c r="AH402">
        <v>-71.81</v>
      </c>
      <c r="AI402">
        <v>-71.81</v>
      </c>
    </row>
    <row r="403" spans="1:35" x14ac:dyDescent="0.25">
      <c r="A403" s="30">
        <v>45436</v>
      </c>
      <c r="B403">
        <v>-45.61</v>
      </c>
      <c r="N403" s="30">
        <v>45484</v>
      </c>
      <c r="O403" s="29">
        <v>4477.49</v>
      </c>
      <c r="P403" s="29">
        <v>1632.52</v>
      </c>
      <c r="Q403" s="29"/>
      <c r="R403" s="29">
        <v>3055.0050000000001</v>
      </c>
      <c r="AG403" s="31" t="s">
        <v>1595</v>
      </c>
      <c r="AH403">
        <v>-12.15</v>
      </c>
      <c r="AI403">
        <v>-12.15</v>
      </c>
    </row>
    <row r="404" spans="1:35" x14ac:dyDescent="0.25">
      <c r="A404" s="30">
        <v>45437</v>
      </c>
      <c r="B404">
        <v>-195.57</v>
      </c>
      <c r="N404" s="30">
        <v>45485</v>
      </c>
      <c r="O404" s="29">
        <v>6315.79</v>
      </c>
      <c r="P404" s="29"/>
      <c r="Q404" s="29">
        <v>181.01499999999999</v>
      </c>
      <c r="R404" s="29">
        <v>2225.94</v>
      </c>
      <c r="AG404" s="31" t="s">
        <v>1594</v>
      </c>
      <c r="AH404">
        <v>-4.5</v>
      </c>
      <c r="AI404">
        <v>-4.5</v>
      </c>
    </row>
    <row r="405" spans="1:35" x14ac:dyDescent="0.25">
      <c r="A405" s="30">
        <v>45438</v>
      </c>
      <c r="B405">
        <v>-49.18</v>
      </c>
      <c r="N405" s="30">
        <v>45486</v>
      </c>
      <c r="O405" s="29"/>
      <c r="P405" s="29">
        <v>1553.5725000000002</v>
      </c>
      <c r="Q405" s="29">
        <v>135.16999999999999</v>
      </c>
      <c r="R405" s="29">
        <v>1269.8920000000003</v>
      </c>
      <c r="AG405" s="31" t="s">
        <v>1597</v>
      </c>
      <c r="AH405">
        <v>-18.8</v>
      </c>
      <c r="AI405">
        <v>-18.8</v>
      </c>
    </row>
    <row r="406" spans="1:35" x14ac:dyDescent="0.25">
      <c r="A406" s="30">
        <v>45439</v>
      </c>
      <c r="B406">
        <v>-204.81000000000003</v>
      </c>
      <c r="N406" s="30">
        <v>45487</v>
      </c>
      <c r="O406" s="29"/>
      <c r="P406" s="29"/>
      <c r="Q406" s="29">
        <v>116.59599999999998</v>
      </c>
      <c r="R406" s="29">
        <v>116.59599999999998</v>
      </c>
      <c r="AG406" s="31" t="s">
        <v>1596</v>
      </c>
      <c r="AH406">
        <v>-36.36</v>
      </c>
      <c r="AI406">
        <v>-36.36</v>
      </c>
    </row>
    <row r="407" spans="1:35" x14ac:dyDescent="0.25">
      <c r="A407" s="30">
        <v>45440</v>
      </c>
      <c r="B407">
        <v>-15.05</v>
      </c>
      <c r="N407" s="30">
        <v>45488</v>
      </c>
      <c r="O407" s="29">
        <v>6289.1066666666666</v>
      </c>
      <c r="P407" s="29">
        <v>1550.44</v>
      </c>
      <c r="Q407" s="29">
        <v>53.2</v>
      </c>
      <c r="R407" s="29">
        <v>3420.6933333333332</v>
      </c>
      <c r="AG407" s="30">
        <v>45212</v>
      </c>
      <c r="AH407">
        <v>-97.12</v>
      </c>
      <c r="AI407">
        <v>-97.12</v>
      </c>
    </row>
    <row r="408" spans="1:35" x14ac:dyDescent="0.25">
      <c r="A408" s="30">
        <v>45442</v>
      </c>
      <c r="B408">
        <v>-124.92999999999999</v>
      </c>
      <c r="N408" s="30">
        <v>45489</v>
      </c>
      <c r="O408" s="29"/>
      <c r="P408" s="29">
        <v>1511.4233333333334</v>
      </c>
      <c r="Q408" s="29">
        <v>30.4</v>
      </c>
      <c r="R408" s="29">
        <v>1141.1675</v>
      </c>
      <c r="AG408" s="31" t="s">
        <v>1593</v>
      </c>
      <c r="AH408">
        <v>-97.12</v>
      </c>
      <c r="AI408">
        <v>-97.12</v>
      </c>
    </row>
    <row r="409" spans="1:35" x14ac:dyDescent="0.25">
      <c r="A409" s="30">
        <v>45443</v>
      </c>
      <c r="B409">
        <v>1856.87</v>
      </c>
      <c r="N409" s="30">
        <v>45490</v>
      </c>
      <c r="O409" s="29">
        <v>6288.8899999999994</v>
      </c>
      <c r="P409" s="29"/>
      <c r="Q409" s="29">
        <v>5.5249999999999995</v>
      </c>
      <c r="R409" s="29">
        <v>3147.2075</v>
      </c>
      <c r="AG409" s="30">
        <v>45213</v>
      </c>
      <c r="AH409">
        <v>-37.85</v>
      </c>
      <c r="AI409">
        <v>-37.85</v>
      </c>
    </row>
    <row r="410" spans="1:35" x14ac:dyDescent="0.25">
      <c r="A410" s="19" t="s">
        <v>1929</v>
      </c>
      <c r="B410">
        <v>-2477.9300000000003</v>
      </c>
      <c r="N410" s="30">
        <v>45491</v>
      </c>
      <c r="O410" s="29">
        <v>6279.64</v>
      </c>
      <c r="P410" s="29"/>
      <c r="Q410" s="29"/>
      <c r="R410" s="29">
        <v>6279.64</v>
      </c>
      <c r="AG410" s="31" t="s">
        <v>1589</v>
      </c>
      <c r="AH410">
        <v>-23.15</v>
      </c>
      <c r="AI410">
        <v>-23.15</v>
      </c>
    </row>
    <row r="411" spans="1:35" x14ac:dyDescent="0.25">
      <c r="A411" s="30">
        <v>45444</v>
      </c>
      <c r="B411">
        <v>-994.7</v>
      </c>
      <c r="N411" s="30">
        <v>45492</v>
      </c>
      <c r="O411" s="29">
        <v>6253.2124999999996</v>
      </c>
      <c r="P411" s="29">
        <v>1462.08</v>
      </c>
      <c r="Q411" s="29"/>
      <c r="R411" s="29">
        <v>5294.9859999999999</v>
      </c>
      <c r="AG411" s="31" t="s">
        <v>1592</v>
      </c>
      <c r="AH411">
        <v>-0.1</v>
      </c>
      <c r="AI411">
        <v>-0.1</v>
      </c>
    </row>
    <row r="412" spans="1:35" x14ac:dyDescent="0.25">
      <c r="A412" s="30">
        <v>45445</v>
      </c>
      <c r="B412">
        <v>-9.6</v>
      </c>
      <c r="N412" s="30">
        <v>45493</v>
      </c>
      <c r="O412" s="29">
        <v>6131.4985714285713</v>
      </c>
      <c r="P412" s="29">
        <v>1344.12</v>
      </c>
      <c r="Q412" s="29">
        <v>53.52</v>
      </c>
      <c r="R412" s="29">
        <v>4924.2366666666667</v>
      </c>
      <c r="AG412" s="31" t="s">
        <v>1590</v>
      </c>
      <c r="AH412">
        <v>-12</v>
      </c>
      <c r="AI412">
        <v>-12</v>
      </c>
    </row>
    <row r="413" spans="1:35" x14ac:dyDescent="0.25">
      <c r="A413" s="30">
        <v>45446</v>
      </c>
      <c r="B413">
        <v>1431.94</v>
      </c>
      <c r="N413" s="30">
        <v>45494</v>
      </c>
      <c r="O413" s="29">
        <v>6057.7166666666672</v>
      </c>
      <c r="P413" s="29">
        <v>1336.78</v>
      </c>
      <c r="Q413" s="29"/>
      <c r="R413" s="29">
        <v>4877.4825000000001</v>
      </c>
      <c r="AG413" s="31" t="s">
        <v>1591</v>
      </c>
      <c r="AH413">
        <v>-2.6</v>
      </c>
      <c r="AI413">
        <v>-2.6</v>
      </c>
    </row>
    <row r="414" spans="1:35" x14ac:dyDescent="0.25">
      <c r="A414" s="30">
        <v>45447</v>
      </c>
      <c r="B414">
        <v>-34.04</v>
      </c>
      <c r="N414" s="30">
        <v>45495</v>
      </c>
      <c r="O414" s="29">
        <v>6048.42</v>
      </c>
      <c r="P414" s="29">
        <v>1132.1659999999999</v>
      </c>
      <c r="Q414" s="29">
        <v>37.53</v>
      </c>
      <c r="R414" s="29">
        <v>1981.4144444444444</v>
      </c>
      <c r="AG414" s="30">
        <v>45214</v>
      </c>
      <c r="AH414">
        <v>-50.75</v>
      </c>
      <c r="AI414">
        <v>-50.75</v>
      </c>
    </row>
    <row r="415" spans="1:35" x14ac:dyDescent="0.25">
      <c r="A415" s="30">
        <v>45448</v>
      </c>
      <c r="B415">
        <v>-54.659999999999911</v>
      </c>
      <c r="N415" s="30">
        <v>45496</v>
      </c>
      <c r="O415" s="29">
        <v>5837.75</v>
      </c>
      <c r="P415" s="29">
        <v>994.95</v>
      </c>
      <c r="Q415" s="29"/>
      <c r="R415" s="29">
        <v>4223.4833333333336</v>
      </c>
      <c r="AG415" s="31" t="s">
        <v>1588</v>
      </c>
      <c r="AH415">
        <v>-1.3</v>
      </c>
      <c r="AI415">
        <v>-1.3</v>
      </c>
    </row>
    <row r="416" spans="1:35" x14ac:dyDescent="0.25">
      <c r="A416" s="30">
        <v>45449</v>
      </c>
      <c r="B416">
        <v>-44.269999999999996</v>
      </c>
      <c r="N416" s="30">
        <v>45497</v>
      </c>
      <c r="O416" s="29">
        <v>5344.9966666666669</v>
      </c>
      <c r="P416" s="29"/>
      <c r="Q416" s="29"/>
      <c r="R416" s="29">
        <v>5344.9966666666669</v>
      </c>
      <c r="AG416" s="31" t="s">
        <v>1585</v>
      </c>
      <c r="AH416">
        <v>-7.5</v>
      </c>
      <c r="AI416">
        <v>-7.5</v>
      </c>
    </row>
    <row r="417" spans="1:35" x14ac:dyDescent="0.25">
      <c r="A417" s="30">
        <v>45450</v>
      </c>
      <c r="B417">
        <v>-393.90999999999991</v>
      </c>
      <c r="N417" s="30">
        <v>45498</v>
      </c>
      <c r="O417" s="29">
        <v>5027.63</v>
      </c>
      <c r="P417" s="29"/>
      <c r="Q417" s="29">
        <v>15.54</v>
      </c>
      <c r="R417" s="29">
        <v>4192.2816666666668</v>
      </c>
      <c r="AG417" s="31" t="s">
        <v>1586</v>
      </c>
      <c r="AH417">
        <v>-26</v>
      </c>
      <c r="AI417">
        <v>-26</v>
      </c>
    </row>
    <row r="418" spans="1:35" x14ac:dyDescent="0.25">
      <c r="A418" s="30">
        <v>45451</v>
      </c>
      <c r="B418">
        <v>-70.490000000000009</v>
      </c>
      <c r="N418" s="30">
        <v>45499</v>
      </c>
      <c r="O418" s="29">
        <v>5016.7033333333338</v>
      </c>
      <c r="P418" s="29">
        <v>998.92500000000007</v>
      </c>
      <c r="Q418" s="29">
        <v>92.54</v>
      </c>
      <c r="R418" s="29">
        <v>2392.2937500000007</v>
      </c>
      <c r="AG418" s="31" t="s">
        <v>1587</v>
      </c>
      <c r="AH418">
        <v>-15.95</v>
      </c>
      <c r="AI418">
        <v>-15.95</v>
      </c>
    </row>
    <row r="419" spans="1:35" x14ac:dyDescent="0.25">
      <c r="A419" s="30">
        <v>45452</v>
      </c>
      <c r="B419">
        <v>-61.69</v>
      </c>
      <c r="N419" s="30">
        <v>45500</v>
      </c>
      <c r="O419" s="29"/>
      <c r="P419" s="29">
        <v>884.31</v>
      </c>
      <c r="Q419" s="29"/>
      <c r="R419" s="29">
        <v>884.31</v>
      </c>
      <c r="AG419" s="30">
        <v>45215</v>
      </c>
      <c r="AH419">
        <v>-365.44</v>
      </c>
      <c r="AI419">
        <v>-365.44</v>
      </c>
    </row>
    <row r="420" spans="1:35" x14ac:dyDescent="0.25">
      <c r="A420" s="30">
        <v>45453</v>
      </c>
      <c r="B420">
        <v>-3</v>
      </c>
      <c r="N420" s="30">
        <v>45501</v>
      </c>
      <c r="O420" s="29">
        <v>4918.0349999999999</v>
      </c>
      <c r="P420" s="29">
        <v>858.1</v>
      </c>
      <c r="Q420" s="29">
        <v>82.64</v>
      </c>
      <c r="R420" s="29">
        <v>3435.4799999999996</v>
      </c>
      <c r="AG420" s="31" t="s">
        <v>1582</v>
      </c>
      <c r="AH420">
        <v>-18.739999999999998</v>
      </c>
      <c r="AI420">
        <v>-18.739999999999998</v>
      </c>
    </row>
    <row r="421" spans="1:35" x14ac:dyDescent="0.25">
      <c r="A421" s="30">
        <v>45454</v>
      </c>
      <c r="B421">
        <v>-795.81</v>
      </c>
      <c r="N421" s="30">
        <v>45502</v>
      </c>
      <c r="O421" s="29">
        <v>3688.5</v>
      </c>
      <c r="P421" s="29"/>
      <c r="Q421" s="29">
        <v>1282.6400000000001</v>
      </c>
      <c r="R421" s="29">
        <v>2485.5700000000002</v>
      </c>
      <c r="AG421" s="31" t="s">
        <v>1583</v>
      </c>
      <c r="AH421">
        <v>-2</v>
      </c>
      <c r="AI421">
        <v>-2</v>
      </c>
    </row>
    <row r="422" spans="1:35" x14ac:dyDescent="0.25">
      <c r="A422" s="30">
        <v>45455</v>
      </c>
      <c r="B422">
        <v>-14.370000000000001</v>
      </c>
      <c r="N422" s="30">
        <v>45503</v>
      </c>
      <c r="O422" s="29">
        <v>3598.0766666666664</v>
      </c>
      <c r="P422" s="29"/>
      <c r="Q422" s="29">
        <v>1205.6500000000001</v>
      </c>
      <c r="R422" s="29">
        <v>2999.97</v>
      </c>
      <c r="AG422" s="31" t="s">
        <v>1581</v>
      </c>
      <c r="AH422">
        <v>-18</v>
      </c>
      <c r="AI422">
        <v>-18</v>
      </c>
    </row>
    <row r="423" spans="1:35" x14ac:dyDescent="0.25">
      <c r="A423" s="30">
        <v>45456</v>
      </c>
      <c r="B423">
        <v>-12.45</v>
      </c>
      <c r="N423" s="30">
        <v>45504</v>
      </c>
      <c r="O423" s="29">
        <v>3568.57</v>
      </c>
      <c r="P423" s="29"/>
      <c r="Q423" s="29"/>
      <c r="R423" s="29">
        <v>3568.57</v>
      </c>
      <c r="AG423" s="31" t="s">
        <v>1584</v>
      </c>
      <c r="AH423">
        <v>-26.7</v>
      </c>
      <c r="AI423">
        <v>-26.7</v>
      </c>
    </row>
    <row r="424" spans="1:35" x14ac:dyDescent="0.25">
      <c r="A424" s="30">
        <v>45457</v>
      </c>
      <c r="B424">
        <v>-49.959999999999994</v>
      </c>
      <c r="N424" s="19" t="s">
        <v>1934</v>
      </c>
      <c r="O424" s="29">
        <v>4235.1125581395345</v>
      </c>
      <c r="P424" s="29">
        <v>2133.7222916666665</v>
      </c>
      <c r="Q424" s="29">
        <v>779.29931818181831</v>
      </c>
      <c r="R424" s="29">
        <v>2361.6124444444445</v>
      </c>
      <c r="AG424" s="31" t="s">
        <v>805</v>
      </c>
      <c r="AH424">
        <v>-300</v>
      </c>
      <c r="AI424">
        <v>-300</v>
      </c>
    </row>
    <row r="425" spans="1:35" x14ac:dyDescent="0.25">
      <c r="A425" s="30">
        <v>45458</v>
      </c>
      <c r="B425">
        <v>-172.88</v>
      </c>
      <c r="N425" s="30">
        <v>45505</v>
      </c>
      <c r="O425" s="29">
        <v>3896.2674999999999</v>
      </c>
      <c r="P425" s="29">
        <v>744.82</v>
      </c>
      <c r="Q425" s="29">
        <v>2870.5650000000001</v>
      </c>
      <c r="R425" s="29">
        <v>2855.6969999999997</v>
      </c>
      <c r="AG425" s="30">
        <v>45216</v>
      </c>
      <c r="AH425">
        <v>-28.270000000000003</v>
      </c>
      <c r="AI425">
        <v>-28.270000000000003</v>
      </c>
    </row>
    <row r="426" spans="1:35" x14ac:dyDescent="0.25">
      <c r="A426" s="30">
        <v>45459</v>
      </c>
      <c r="B426">
        <v>-82.9</v>
      </c>
      <c r="N426" s="30">
        <v>45506</v>
      </c>
      <c r="O426" s="29">
        <v>4297.0499999999993</v>
      </c>
      <c r="P426" s="29">
        <v>891.75</v>
      </c>
      <c r="Q426" s="29"/>
      <c r="R426" s="29">
        <v>2253.87</v>
      </c>
      <c r="AG426" s="31" t="s">
        <v>1580</v>
      </c>
      <c r="AH426">
        <v>-2.35</v>
      </c>
      <c r="AI426">
        <v>-2.35</v>
      </c>
    </row>
    <row r="427" spans="1:35" x14ac:dyDescent="0.25">
      <c r="A427" s="30">
        <v>45460</v>
      </c>
      <c r="B427">
        <v>-91.78</v>
      </c>
      <c r="N427" s="30">
        <v>45507</v>
      </c>
      <c r="O427" s="29">
        <v>4290.6499999999996</v>
      </c>
      <c r="P427" s="29"/>
      <c r="Q427" s="29">
        <v>2301.0374999999999</v>
      </c>
      <c r="R427" s="29">
        <v>2964.2416666666668</v>
      </c>
      <c r="AG427" s="31" t="s">
        <v>1578</v>
      </c>
      <c r="AH427">
        <v>-3</v>
      </c>
      <c r="AI427">
        <v>-3</v>
      </c>
    </row>
    <row r="428" spans="1:35" x14ac:dyDescent="0.25">
      <c r="A428" s="30">
        <v>45461</v>
      </c>
      <c r="B428">
        <v>-5.0999999999999996</v>
      </c>
      <c r="N428" s="30">
        <v>45508</v>
      </c>
      <c r="O428" s="29"/>
      <c r="P428" s="29">
        <v>901.34</v>
      </c>
      <c r="Q428" s="29"/>
      <c r="R428" s="29">
        <v>901.34</v>
      </c>
      <c r="AG428" s="31" t="s">
        <v>1577</v>
      </c>
      <c r="AH428">
        <v>-19.920000000000002</v>
      </c>
      <c r="AI428">
        <v>-19.920000000000002</v>
      </c>
    </row>
    <row r="429" spans="1:35" x14ac:dyDescent="0.25">
      <c r="A429" s="30">
        <v>45462</v>
      </c>
      <c r="B429">
        <v>-9.9499999999999993</v>
      </c>
      <c r="N429" s="30">
        <v>45509</v>
      </c>
      <c r="O429" s="29"/>
      <c r="P429" s="29">
        <v>2701.34</v>
      </c>
      <c r="Q429" s="29">
        <v>1381.0100000000002</v>
      </c>
      <c r="R429" s="29">
        <v>1821.1200000000001</v>
      </c>
      <c r="AG429" s="31" t="s">
        <v>1579</v>
      </c>
      <c r="AH429">
        <v>-3</v>
      </c>
      <c r="AI429">
        <v>-3</v>
      </c>
    </row>
    <row r="430" spans="1:35" x14ac:dyDescent="0.25">
      <c r="A430" s="30">
        <v>45463</v>
      </c>
      <c r="B430">
        <v>-24.900000000000002</v>
      </c>
      <c r="N430" s="30">
        <v>45510</v>
      </c>
      <c r="O430" s="29">
        <v>4265.2550000000001</v>
      </c>
      <c r="P430" s="29">
        <v>2695.78</v>
      </c>
      <c r="Q430" s="29">
        <v>436.35249999999996</v>
      </c>
      <c r="R430" s="29">
        <v>1853.1000000000004</v>
      </c>
      <c r="AG430" s="30">
        <v>45217</v>
      </c>
      <c r="AH430">
        <v>-25.97</v>
      </c>
      <c r="AI430">
        <v>-25.97</v>
      </c>
    </row>
    <row r="431" spans="1:35" x14ac:dyDescent="0.25">
      <c r="A431" s="30">
        <v>45464</v>
      </c>
      <c r="B431">
        <v>-125.27999999999999</v>
      </c>
      <c r="N431" s="30">
        <v>45511</v>
      </c>
      <c r="O431" s="29">
        <v>4251.3100000000004</v>
      </c>
      <c r="P431" s="29"/>
      <c r="Q431" s="29">
        <v>388.84</v>
      </c>
      <c r="R431" s="29">
        <v>1676.3300000000002</v>
      </c>
      <c r="AG431" s="31" t="s">
        <v>1574</v>
      </c>
      <c r="AH431">
        <v>-11.4</v>
      </c>
      <c r="AI431">
        <v>-11.4</v>
      </c>
    </row>
    <row r="432" spans="1:35" x14ac:dyDescent="0.25">
      <c r="A432" s="30">
        <v>45465</v>
      </c>
      <c r="B432">
        <v>-130.22999999999999</v>
      </c>
      <c r="N432" s="30">
        <v>45513</v>
      </c>
      <c r="O432" s="29">
        <v>4252.51</v>
      </c>
      <c r="P432" s="29">
        <v>2673.98</v>
      </c>
      <c r="Q432" s="29">
        <v>343.01</v>
      </c>
      <c r="R432" s="29">
        <v>3154.904</v>
      </c>
      <c r="AG432" s="31" t="s">
        <v>1576</v>
      </c>
      <c r="AH432">
        <v>-2.7</v>
      </c>
      <c r="AI432">
        <v>-2.7</v>
      </c>
    </row>
    <row r="433" spans="1:35" x14ac:dyDescent="0.25">
      <c r="A433" s="30">
        <v>45466</v>
      </c>
      <c r="B433">
        <v>-119.88000000000001</v>
      </c>
      <c r="N433" s="30">
        <v>45514</v>
      </c>
      <c r="O433" s="29"/>
      <c r="P433" s="29">
        <v>2660.7799999999997</v>
      </c>
      <c r="Q433" s="29">
        <v>307.35999999999996</v>
      </c>
      <c r="R433" s="29">
        <v>1091.8333333333333</v>
      </c>
      <c r="AG433" s="31" t="s">
        <v>1575</v>
      </c>
      <c r="AH433">
        <v>-11.87</v>
      </c>
      <c r="AI433">
        <v>-11.87</v>
      </c>
    </row>
    <row r="434" spans="1:35" x14ac:dyDescent="0.25">
      <c r="A434" s="30">
        <v>45467</v>
      </c>
      <c r="B434">
        <v>-65.440000000000012</v>
      </c>
      <c r="N434" s="30">
        <v>45516</v>
      </c>
      <c r="O434" s="29"/>
      <c r="P434" s="29"/>
      <c r="Q434" s="29">
        <v>249.15</v>
      </c>
      <c r="R434" s="29">
        <v>249.15</v>
      </c>
      <c r="AG434" s="30">
        <v>45218</v>
      </c>
      <c r="AH434">
        <v>-8.89</v>
      </c>
      <c r="AI434">
        <v>-8.89</v>
      </c>
    </row>
    <row r="435" spans="1:35" x14ac:dyDescent="0.25">
      <c r="A435" s="30">
        <v>45468</v>
      </c>
      <c r="B435">
        <v>40.080000000000041</v>
      </c>
      <c r="N435" s="30">
        <v>45517</v>
      </c>
      <c r="O435" s="29"/>
      <c r="P435" s="29">
        <v>2676.8850000000002</v>
      </c>
      <c r="Q435" s="29">
        <v>208.048</v>
      </c>
      <c r="R435" s="29">
        <v>913.43000000000006</v>
      </c>
      <c r="AG435" s="31" t="s">
        <v>1573</v>
      </c>
      <c r="AH435">
        <v>-0.9</v>
      </c>
      <c r="AI435">
        <v>-0.9</v>
      </c>
    </row>
    <row r="436" spans="1:35" x14ac:dyDescent="0.25">
      <c r="A436" s="30">
        <v>45469</v>
      </c>
      <c r="B436">
        <v>-7.6300000000000008</v>
      </c>
      <c r="N436" s="30">
        <v>45518</v>
      </c>
      <c r="O436" s="29">
        <v>4198.67</v>
      </c>
      <c r="P436" s="29"/>
      <c r="Q436" s="29">
        <v>181.46</v>
      </c>
      <c r="R436" s="29">
        <v>2190.0649999999996</v>
      </c>
      <c r="AG436" s="31" t="s">
        <v>1572</v>
      </c>
      <c r="AH436">
        <v>-7.99</v>
      </c>
      <c r="AI436">
        <v>-7.99</v>
      </c>
    </row>
    <row r="437" spans="1:35" x14ac:dyDescent="0.25">
      <c r="A437" s="30">
        <v>45470</v>
      </c>
      <c r="B437">
        <v>-30.76</v>
      </c>
      <c r="N437" s="30">
        <v>45519</v>
      </c>
      <c r="O437" s="29"/>
      <c r="P437" s="29"/>
      <c r="Q437" s="29">
        <v>162.81</v>
      </c>
      <c r="R437" s="29">
        <v>162.81</v>
      </c>
      <c r="AG437" s="30">
        <v>45219</v>
      </c>
      <c r="AH437">
        <v>-28.740000000000002</v>
      </c>
      <c r="AI437">
        <v>-28.740000000000002</v>
      </c>
    </row>
    <row r="438" spans="1:35" x14ac:dyDescent="0.25">
      <c r="A438" s="30">
        <v>45471</v>
      </c>
      <c r="B438">
        <v>-39.67</v>
      </c>
      <c r="N438" s="30">
        <v>45520</v>
      </c>
      <c r="O438" s="29"/>
      <c r="P438" s="29">
        <v>2625.5275000000001</v>
      </c>
      <c r="Q438" s="29">
        <v>114.03666666666668</v>
      </c>
      <c r="R438" s="29">
        <v>1549.1742857142858</v>
      </c>
      <c r="AG438" s="31" t="s">
        <v>1569</v>
      </c>
      <c r="AH438">
        <v>-9.5500000000000007</v>
      </c>
      <c r="AI438">
        <v>-9.5500000000000007</v>
      </c>
    </row>
    <row r="439" spans="1:35" x14ac:dyDescent="0.25">
      <c r="A439" s="30">
        <v>45472</v>
      </c>
      <c r="B439">
        <v>-202.05</v>
      </c>
      <c r="N439" s="30">
        <v>45521</v>
      </c>
      <c r="O439" s="29">
        <v>4161.6299999999992</v>
      </c>
      <c r="P439" s="29">
        <v>2473.4349999999999</v>
      </c>
      <c r="Q439" s="29"/>
      <c r="R439" s="29">
        <v>3317.5324999999993</v>
      </c>
      <c r="AG439" s="31" t="s">
        <v>1568</v>
      </c>
      <c r="AH439">
        <v>-3.9</v>
      </c>
      <c r="AI439">
        <v>-3.9</v>
      </c>
    </row>
    <row r="440" spans="1:35" x14ac:dyDescent="0.25">
      <c r="A440" s="30">
        <v>45473</v>
      </c>
      <c r="B440">
        <v>-302.55</v>
      </c>
      <c r="N440" s="30">
        <v>45522</v>
      </c>
      <c r="O440" s="29">
        <v>4054.1400000000003</v>
      </c>
      <c r="P440" s="29">
        <v>2437.395</v>
      </c>
      <c r="Q440" s="29"/>
      <c r="R440" s="29">
        <v>2976.31</v>
      </c>
      <c r="AG440" s="31" t="s">
        <v>1570</v>
      </c>
      <c r="AH440">
        <v>-4.4000000000000004</v>
      </c>
      <c r="AI440">
        <v>-4.4000000000000004</v>
      </c>
    </row>
    <row r="441" spans="1:35" x14ac:dyDescent="0.25">
      <c r="A441" s="18" t="s">
        <v>1925</v>
      </c>
      <c r="B441">
        <v>520.88000000000159</v>
      </c>
      <c r="N441" s="30">
        <v>45523</v>
      </c>
      <c r="O441" s="29">
        <v>4041.85</v>
      </c>
      <c r="P441" s="29">
        <v>2415.3200000000002</v>
      </c>
      <c r="Q441" s="29">
        <v>36.200000000000003</v>
      </c>
      <c r="R441" s="29">
        <v>1632.3924999999999</v>
      </c>
      <c r="AG441" s="31" t="s">
        <v>1571</v>
      </c>
      <c r="AH441">
        <v>-3.18</v>
      </c>
      <c r="AI441">
        <v>-3.18</v>
      </c>
    </row>
    <row r="442" spans="1:35" x14ac:dyDescent="0.25">
      <c r="A442" s="19" t="s">
        <v>1933</v>
      </c>
      <c r="B442">
        <v>546.97000000000037</v>
      </c>
      <c r="N442" s="30">
        <v>45524</v>
      </c>
      <c r="O442" s="29">
        <v>3892.02</v>
      </c>
      <c r="P442" s="29">
        <v>2391.4699999999998</v>
      </c>
      <c r="Q442" s="29">
        <v>33.700000000000003</v>
      </c>
      <c r="R442" s="29">
        <v>2220.0259999999998</v>
      </c>
      <c r="AG442" s="31" t="s">
        <v>1567</v>
      </c>
      <c r="AH442">
        <v>-7.71</v>
      </c>
      <c r="AI442">
        <v>-7.71</v>
      </c>
    </row>
    <row r="443" spans="1:35" x14ac:dyDescent="0.25">
      <c r="A443" s="30">
        <v>45474</v>
      </c>
      <c r="B443">
        <v>2251.96</v>
      </c>
      <c r="N443" s="30">
        <v>45525</v>
      </c>
      <c r="O443" s="29">
        <v>3890.07</v>
      </c>
      <c r="P443" s="29">
        <v>2376.5700000000002</v>
      </c>
      <c r="Q443" s="29">
        <v>26.549999999999997</v>
      </c>
      <c r="R443" s="29">
        <v>1739.2620000000002</v>
      </c>
      <c r="AG443" s="30">
        <v>45220</v>
      </c>
      <c r="AH443">
        <v>-103.89</v>
      </c>
      <c r="AI443">
        <v>-103.89</v>
      </c>
    </row>
    <row r="444" spans="1:35" x14ac:dyDescent="0.25">
      <c r="A444" s="30">
        <v>45475</v>
      </c>
      <c r="B444">
        <v>264.07</v>
      </c>
      <c r="N444" s="30">
        <v>45526</v>
      </c>
      <c r="O444" s="29">
        <v>3880.3199999999997</v>
      </c>
      <c r="P444" s="29">
        <v>2344.0949999999998</v>
      </c>
      <c r="Q444" s="29">
        <v>0.72</v>
      </c>
      <c r="R444" s="29">
        <v>2448.2485714285717</v>
      </c>
      <c r="AG444" s="31" t="s">
        <v>1565</v>
      </c>
      <c r="AH444">
        <v>-1.77</v>
      </c>
      <c r="AI444">
        <v>-1.77</v>
      </c>
    </row>
    <row r="445" spans="1:35" x14ac:dyDescent="0.25">
      <c r="A445" s="30">
        <v>45476</v>
      </c>
      <c r="B445">
        <v>-14.650000000000091</v>
      </c>
      <c r="N445" s="30">
        <v>45527</v>
      </c>
      <c r="O445" s="29">
        <v>3874.62</v>
      </c>
      <c r="P445" s="29">
        <v>2136.15</v>
      </c>
      <c r="Q445" s="29"/>
      <c r="R445" s="29">
        <v>2483.8440000000001</v>
      </c>
      <c r="AG445" s="31" t="s">
        <v>1564</v>
      </c>
      <c r="AH445">
        <v>-12.5</v>
      </c>
      <c r="AI445">
        <v>-12.5</v>
      </c>
    </row>
    <row r="446" spans="1:35" x14ac:dyDescent="0.25">
      <c r="A446" s="30">
        <v>45477</v>
      </c>
      <c r="B446">
        <v>-95.62</v>
      </c>
      <c r="N446" s="30">
        <v>45528</v>
      </c>
      <c r="O446" s="29">
        <v>3857.5699999999997</v>
      </c>
      <c r="P446" s="29">
        <v>1997.0050000000001</v>
      </c>
      <c r="Q446" s="29"/>
      <c r="R446" s="29">
        <v>2927.2874999999999</v>
      </c>
      <c r="AG446" s="31" t="s">
        <v>1563</v>
      </c>
      <c r="AH446">
        <v>-15.5</v>
      </c>
      <c r="AI446">
        <v>-15.5</v>
      </c>
    </row>
    <row r="447" spans="1:35" x14ac:dyDescent="0.25">
      <c r="A447" s="30">
        <v>45478</v>
      </c>
      <c r="B447">
        <v>-27.650000000000002</v>
      </c>
      <c r="N447" s="30">
        <v>45529</v>
      </c>
      <c r="O447" s="29">
        <v>3799.66</v>
      </c>
      <c r="P447" s="29">
        <v>1983.18</v>
      </c>
      <c r="Q447" s="29"/>
      <c r="R447" s="29">
        <v>3436.364</v>
      </c>
      <c r="AG447" s="31" t="s">
        <v>1566</v>
      </c>
      <c r="AH447">
        <v>-3.4000000000000004</v>
      </c>
      <c r="AI447">
        <v>-3.4000000000000004</v>
      </c>
    </row>
    <row r="448" spans="1:35" x14ac:dyDescent="0.25">
      <c r="A448" s="30">
        <v>45479</v>
      </c>
      <c r="B448">
        <v>-213.54000000000002</v>
      </c>
      <c r="N448" s="30">
        <v>45530</v>
      </c>
      <c r="O448" s="29">
        <v>3725.88</v>
      </c>
      <c r="P448" s="29"/>
      <c r="Q448" s="29"/>
      <c r="R448" s="29">
        <v>3725.88</v>
      </c>
      <c r="AG448" s="31" t="s">
        <v>1562</v>
      </c>
      <c r="AH448">
        <v>-58.74</v>
      </c>
      <c r="AI448">
        <v>-58.74</v>
      </c>
    </row>
    <row r="449" spans="1:35" x14ac:dyDescent="0.25">
      <c r="A449" s="30">
        <v>45480</v>
      </c>
      <c r="B449">
        <v>-50.349999999999994</v>
      </c>
      <c r="N449" s="30">
        <v>45531</v>
      </c>
      <c r="O449" s="29">
        <v>3726.53</v>
      </c>
      <c r="P449" s="29">
        <v>1951.895</v>
      </c>
      <c r="Q449" s="29">
        <v>28.979999999999997</v>
      </c>
      <c r="R449" s="29">
        <v>1537.6559999999999</v>
      </c>
      <c r="AG449" s="31" t="s">
        <v>1561</v>
      </c>
      <c r="AH449">
        <v>-11.98</v>
      </c>
      <c r="AI449">
        <v>-11.98</v>
      </c>
    </row>
    <row r="450" spans="1:35" x14ac:dyDescent="0.25">
      <c r="A450" s="30">
        <v>45481</v>
      </c>
      <c r="B450">
        <v>-11.1</v>
      </c>
      <c r="N450" s="30">
        <v>45533</v>
      </c>
      <c r="O450" s="29">
        <v>3870.4750000000004</v>
      </c>
      <c r="P450" s="29">
        <v>1947.9</v>
      </c>
      <c r="Q450" s="29">
        <v>18.25</v>
      </c>
      <c r="R450" s="29">
        <v>2426.7750000000001</v>
      </c>
      <c r="AG450" s="30">
        <v>45221</v>
      </c>
      <c r="AH450">
        <v>-3.82</v>
      </c>
      <c r="AI450">
        <v>-3.82</v>
      </c>
    </row>
    <row r="451" spans="1:35" x14ac:dyDescent="0.25">
      <c r="A451" s="30">
        <v>45482</v>
      </c>
      <c r="B451">
        <v>-43.6</v>
      </c>
      <c r="N451" s="30">
        <v>45534</v>
      </c>
      <c r="O451" s="29">
        <v>5594.35</v>
      </c>
      <c r="P451" s="29">
        <v>1862.944</v>
      </c>
      <c r="Q451" s="29"/>
      <c r="R451" s="29">
        <v>3728.6469999999995</v>
      </c>
      <c r="AG451" s="31" t="s">
        <v>1560</v>
      </c>
      <c r="AH451">
        <v>-3.82</v>
      </c>
      <c r="AI451">
        <v>-3.82</v>
      </c>
    </row>
    <row r="452" spans="1:35" x14ac:dyDescent="0.25">
      <c r="A452" s="30">
        <v>45483</v>
      </c>
      <c r="B452">
        <v>-801.2700000000001</v>
      </c>
      <c r="N452" s="30">
        <v>45535</v>
      </c>
      <c r="O452" s="29">
        <v>5717.17</v>
      </c>
      <c r="P452" s="29"/>
      <c r="Q452" s="29">
        <v>2175.92</v>
      </c>
      <c r="R452" s="29">
        <v>3356.3366666666666</v>
      </c>
      <c r="AG452" s="30">
        <v>45222</v>
      </c>
      <c r="AH452">
        <v>-16.689999999999998</v>
      </c>
      <c r="AI452">
        <v>-16.689999999999998</v>
      </c>
    </row>
    <row r="453" spans="1:35" x14ac:dyDescent="0.25">
      <c r="A453" s="30">
        <v>45484</v>
      </c>
      <c r="B453">
        <v>-23.810000000000002</v>
      </c>
      <c r="N453" s="19" t="s">
        <v>1935</v>
      </c>
      <c r="O453" s="29">
        <v>3924.4626666666659</v>
      </c>
      <c r="P453" s="29">
        <v>2871.0834782608695</v>
      </c>
      <c r="Q453" s="29">
        <v>391.80463414634141</v>
      </c>
      <c r="R453" s="29">
        <v>2731.2872222222222</v>
      </c>
      <c r="AG453" s="31" t="s">
        <v>1557</v>
      </c>
      <c r="AH453">
        <v>-1.1000000000000001</v>
      </c>
      <c r="AI453">
        <v>-1.1000000000000001</v>
      </c>
    </row>
    <row r="454" spans="1:35" x14ac:dyDescent="0.25">
      <c r="A454" s="30">
        <v>45485</v>
      </c>
      <c r="B454">
        <v>1802.77</v>
      </c>
      <c r="N454" s="30">
        <v>45536</v>
      </c>
      <c r="O454" s="29"/>
      <c r="P454" s="29">
        <v>2551.21</v>
      </c>
      <c r="Q454" s="29">
        <v>598.21</v>
      </c>
      <c r="R454" s="29">
        <v>1900.21</v>
      </c>
      <c r="AG454" s="31" t="s">
        <v>1559</v>
      </c>
      <c r="AH454">
        <v>-2.5</v>
      </c>
      <c r="AI454">
        <v>-2.5</v>
      </c>
    </row>
    <row r="455" spans="1:35" x14ac:dyDescent="0.25">
      <c r="A455" s="30">
        <v>45486</v>
      </c>
      <c r="B455">
        <v>-127.16000000000001</v>
      </c>
      <c r="N455" s="30">
        <v>45537</v>
      </c>
      <c r="O455" s="29">
        <v>5018.9475000000002</v>
      </c>
      <c r="P455" s="29">
        <v>3267.3833333333337</v>
      </c>
      <c r="Q455" s="29">
        <v>1391.04</v>
      </c>
      <c r="R455" s="29">
        <v>3222.0090909090909</v>
      </c>
      <c r="AG455" s="31" t="s">
        <v>1556</v>
      </c>
      <c r="AH455">
        <v>-8.2899999999999991</v>
      </c>
      <c r="AI455">
        <v>-8.2899999999999991</v>
      </c>
    </row>
    <row r="456" spans="1:35" x14ac:dyDescent="0.25">
      <c r="A456" s="30">
        <v>45487</v>
      </c>
      <c r="B456">
        <v>-48.07</v>
      </c>
      <c r="N456" s="30">
        <v>45538</v>
      </c>
      <c r="O456" s="29">
        <v>4779.38</v>
      </c>
      <c r="P456" s="29">
        <v>3409.4449999999997</v>
      </c>
      <c r="Q456" s="29">
        <v>569.24666666666667</v>
      </c>
      <c r="R456" s="29">
        <v>2217.6683333333335</v>
      </c>
      <c r="AG456" s="31" t="s">
        <v>1558</v>
      </c>
      <c r="AH456">
        <v>-4.8</v>
      </c>
      <c r="AI456">
        <v>-4.8</v>
      </c>
    </row>
    <row r="457" spans="1:35" x14ac:dyDescent="0.25">
      <c r="A457" s="30">
        <v>45488</v>
      </c>
      <c r="B457">
        <v>-65.649999999999991</v>
      </c>
      <c r="N457" s="30">
        <v>45539</v>
      </c>
      <c r="O457" s="29">
        <v>4771.42</v>
      </c>
      <c r="P457" s="29">
        <v>3403.73</v>
      </c>
      <c r="Q457" s="29">
        <v>507.07333333333332</v>
      </c>
      <c r="R457" s="29">
        <v>1939.2739999999999</v>
      </c>
      <c r="AG457" s="30">
        <v>45223</v>
      </c>
      <c r="AH457">
        <v>-90.88</v>
      </c>
      <c r="AI457">
        <v>-90.88</v>
      </c>
    </row>
    <row r="458" spans="1:35" x14ac:dyDescent="0.25">
      <c r="A458" s="30">
        <v>45489</v>
      </c>
      <c r="B458">
        <v>-71.86</v>
      </c>
      <c r="N458" s="30">
        <v>45540</v>
      </c>
      <c r="O458" s="29">
        <v>4757.6433333333334</v>
      </c>
      <c r="P458" s="29"/>
      <c r="Q458" s="29">
        <v>440.28499999999997</v>
      </c>
      <c r="R458" s="29">
        <v>3030.7</v>
      </c>
      <c r="AG458" s="31" t="s">
        <v>1552</v>
      </c>
      <c r="AH458">
        <v>-12.42</v>
      </c>
      <c r="AI458">
        <v>-12.42</v>
      </c>
    </row>
    <row r="459" spans="1:35" x14ac:dyDescent="0.25">
      <c r="A459" s="30">
        <v>45490</v>
      </c>
      <c r="B459">
        <v>-22.169999999999995</v>
      </c>
      <c r="N459" s="30">
        <v>45541</v>
      </c>
      <c r="O459" s="29"/>
      <c r="P459" s="29">
        <v>3277.3474999999999</v>
      </c>
      <c r="Q459" s="29"/>
      <c r="R459" s="29">
        <v>3277.3474999999999</v>
      </c>
      <c r="AG459" s="31" t="s">
        <v>1555</v>
      </c>
      <c r="AH459">
        <v>-0.9</v>
      </c>
      <c r="AI459">
        <v>-0.9</v>
      </c>
    </row>
    <row r="460" spans="1:35" x14ac:dyDescent="0.25">
      <c r="A460" s="30">
        <v>45491</v>
      </c>
      <c r="B460">
        <v>-7.1</v>
      </c>
      <c r="N460" s="30">
        <v>45542</v>
      </c>
      <c r="O460" s="29"/>
      <c r="P460" s="29"/>
      <c r="Q460" s="29">
        <v>400.07</v>
      </c>
      <c r="R460" s="29">
        <v>400.07</v>
      </c>
      <c r="AG460" s="31" t="s">
        <v>1554</v>
      </c>
      <c r="AH460">
        <v>-2.6</v>
      </c>
      <c r="AI460">
        <v>-2.6</v>
      </c>
    </row>
    <row r="461" spans="1:35" x14ac:dyDescent="0.25">
      <c r="A461" s="30">
        <v>45492</v>
      </c>
      <c r="B461">
        <v>-86.169999999999987</v>
      </c>
      <c r="N461" s="30">
        <v>45543</v>
      </c>
      <c r="O461" s="29">
        <v>4745.03</v>
      </c>
      <c r="P461" s="29">
        <v>3257.12</v>
      </c>
      <c r="Q461" s="29">
        <v>366.4</v>
      </c>
      <c r="R461" s="29">
        <v>2789.5166666666664</v>
      </c>
      <c r="AG461" s="31" t="s">
        <v>1553</v>
      </c>
      <c r="AH461">
        <v>-74.959999999999994</v>
      </c>
      <c r="AI461">
        <v>-74.959999999999994</v>
      </c>
    </row>
    <row r="462" spans="1:35" x14ac:dyDescent="0.25">
      <c r="A462" s="30">
        <v>45493</v>
      </c>
      <c r="B462">
        <v>-280.15999999999997</v>
      </c>
      <c r="N462" s="30">
        <v>45544</v>
      </c>
      <c r="O462" s="29">
        <v>4730.04</v>
      </c>
      <c r="P462" s="29">
        <v>3235.32</v>
      </c>
      <c r="Q462" s="29">
        <v>361.8</v>
      </c>
      <c r="R462" s="29">
        <v>3264.2999999999997</v>
      </c>
      <c r="AG462" s="30">
        <v>45224</v>
      </c>
      <c r="AH462">
        <v>-277.12</v>
      </c>
      <c r="AI462">
        <v>-277.12</v>
      </c>
    </row>
    <row r="463" spans="1:35" x14ac:dyDescent="0.25">
      <c r="A463" s="30">
        <v>45494</v>
      </c>
      <c r="B463">
        <v>-22.019999999999996</v>
      </c>
      <c r="N463" s="30">
        <v>45545</v>
      </c>
      <c r="O463" s="29">
        <v>4400.55</v>
      </c>
      <c r="P463" s="29"/>
      <c r="Q463" s="29">
        <v>329.6</v>
      </c>
      <c r="R463" s="29">
        <v>2365.0750000000003</v>
      </c>
      <c r="AG463" s="31" t="s">
        <v>1549</v>
      </c>
      <c r="AH463">
        <v>-3.8</v>
      </c>
      <c r="AI463">
        <v>-3.8</v>
      </c>
    </row>
    <row r="464" spans="1:35" x14ac:dyDescent="0.25">
      <c r="A464" s="30">
        <v>45495</v>
      </c>
      <c r="B464">
        <v>-187.37</v>
      </c>
      <c r="N464" s="30">
        <v>45546</v>
      </c>
      <c r="O464" s="29"/>
      <c r="P464" s="29">
        <v>3222.33</v>
      </c>
      <c r="Q464" s="29">
        <v>298.10000000000002</v>
      </c>
      <c r="R464" s="29">
        <v>1760.2149999999999</v>
      </c>
      <c r="AG464" s="31" t="s">
        <v>1551</v>
      </c>
      <c r="AH464">
        <v>-1.8</v>
      </c>
      <c r="AI464">
        <v>-1.8</v>
      </c>
    </row>
    <row r="465" spans="1:35" x14ac:dyDescent="0.25">
      <c r="A465" s="30">
        <v>45496</v>
      </c>
      <c r="B465">
        <v>-513.01</v>
      </c>
      <c r="N465" s="30">
        <v>45547</v>
      </c>
      <c r="O465" s="29"/>
      <c r="P465" s="29">
        <v>3221.08</v>
      </c>
      <c r="Q465" s="29">
        <v>288.95000000000005</v>
      </c>
      <c r="R465" s="29">
        <v>1266.3266666666666</v>
      </c>
      <c r="AG465" s="31" t="s">
        <v>1548</v>
      </c>
      <c r="AH465">
        <v>-2.4</v>
      </c>
      <c r="AI465">
        <v>-2.4</v>
      </c>
    </row>
    <row r="466" spans="1:35" x14ac:dyDescent="0.25">
      <c r="A466" s="30">
        <v>45497</v>
      </c>
      <c r="B466">
        <v>-532.58000000000004</v>
      </c>
      <c r="N466" s="30">
        <v>45548</v>
      </c>
      <c r="O466" s="29">
        <v>4395.55</v>
      </c>
      <c r="P466" s="29">
        <v>3182.125</v>
      </c>
      <c r="Q466" s="29">
        <v>279.5</v>
      </c>
      <c r="R466" s="29">
        <v>2759.8249999999998</v>
      </c>
      <c r="AG466" s="31" t="s">
        <v>1546</v>
      </c>
      <c r="AH466">
        <v>-8.3699999999999992</v>
      </c>
      <c r="AI466">
        <v>-8.3699999999999992</v>
      </c>
    </row>
    <row r="467" spans="1:35" x14ac:dyDescent="0.25">
      <c r="A467" s="30">
        <v>45498</v>
      </c>
      <c r="B467">
        <v>-168.57999999999998</v>
      </c>
      <c r="N467" s="30">
        <v>45549</v>
      </c>
      <c r="O467" s="29"/>
      <c r="P467" s="29">
        <v>3162.08</v>
      </c>
      <c r="Q467" s="29">
        <v>262.05</v>
      </c>
      <c r="R467" s="29">
        <v>987.05749999999989</v>
      </c>
      <c r="AG467" s="31" t="s">
        <v>1550</v>
      </c>
      <c r="AH467">
        <v>-10.75</v>
      </c>
      <c r="AI467">
        <v>-10.75</v>
      </c>
    </row>
    <row r="468" spans="1:35" x14ac:dyDescent="0.25">
      <c r="A468" s="30">
        <v>45499</v>
      </c>
      <c r="B468">
        <v>30.400000000000006</v>
      </c>
      <c r="N468" s="30">
        <v>45550</v>
      </c>
      <c r="O468" s="29">
        <v>4332.2749999999996</v>
      </c>
      <c r="P468" s="29"/>
      <c r="Q468" s="29">
        <v>231.38</v>
      </c>
      <c r="R468" s="29">
        <v>2965.3099999999995</v>
      </c>
      <c r="AG468" s="31" t="s">
        <v>1545</v>
      </c>
      <c r="AH468">
        <v>-250</v>
      </c>
      <c r="AI468">
        <v>-250</v>
      </c>
    </row>
    <row r="469" spans="1:35" x14ac:dyDescent="0.25">
      <c r="A469" s="30">
        <v>45500</v>
      </c>
      <c r="B469">
        <v>-81.849999999999994</v>
      </c>
      <c r="N469" s="30">
        <v>45551</v>
      </c>
      <c r="O469" s="29">
        <v>4336</v>
      </c>
      <c r="P469" s="29">
        <v>3136.13</v>
      </c>
      <c r="Q469" s="29"/>
      <c r="R469" s="29">
        <v>4036.0325000000003</v>
      </c>
      <c r="AG469" s="30">
        <v>45225</v>
      </c>
      <c r="AH469">
        <v>-229.17000000000002</v>
      </c>
      <c r="AI469">
        <v>-229.17000000000002</v>
      </c>
    </row>
    <row r="470" spans="1:35" x14ac:dyDescent="0.25">
      <c r="A470" s="30">
        <v>45501</v>
      </c>
      <c r="B470">
        <v>-109.97000000000001</v>
      </c>
      <c r="N470" s="30">
        <v>45552</v>
      </c>
      <c r="O470" s="29">
        <v>4323.2</v>
      </c>
      <c r="P470" s="29"/>
      <c r="Q470" s="29">
        <v>212.03</v>
      </c>
      <c r="R470" s="29">
        <v>1582.42</v>
      </c>
      <c r="AG470" s="31" t="s">
        <v>1541</v>
      </c>
      <c r="AH470">
        <v>-4.0599999999999996</v>
      </c>
      <c r="AI470">
        <v>-4.0599999999999996</v>
      </c>
    </row>
    <row r="471" spans="1:35" x14ac:dyDescent="0.25">
      <c r="A471" s="30">
        <v>45502</v>
      </c>
      <c r="B471">
        <v>0</v>
      </c>
      <c r="N471" s="30">
        <v>45553</v>
      </c>
      <c r="O471" s="29">
        <v>4314.3999999999996</v>
      </c>
      <c r="P471" s="29"/>
      <c r="Q471" s="29">
        <v>179.89</v>
      </c>
      <c r="R471" s="29">
        <v>1558.0599999999997</v>
      </c>
      <c r="AG471" s="31" t="s">
        <v>1544</v>
      </c>
      <c r="AH471">
        <v>-0.9</v>
      </c>
      <c r="AI471">
        <v>-0.9</v>
      </c>
    </row>
    <row r="472" spans="1:35" x14ac:dyDescent="0.25">
      <c r="A472" s="30">
        <v>45503</v>
      </c>
      <c r="B472">
        <v>-194.51999999999998</v>
      </c>
      <c r="N472" s="30">
        <v>45554</v>
      </c>
      <c r="O472" s="29">
        <v>4292.05</v>
      </c>
      <c r="P472" s="29"/>
      <c r="Q472" s="29">
        <v>162.6825</v>
      </c>
      <c r="R472" s="29">
        <v>988.55599999999993</v>
      </c>
      <c r="AG472" s="31" t="s">
        <v>1543</v>
      </c>
      <c r="AH472">
        <v>-224.21</v>
      </c>
      <c r="AI472">
        <v>-224.21</v>
      </c>
    </row>
    <row r="473" spans="1:35" x14ac:dyDescent="0.25">
      <c r="A473" s="30">
        <v>45504</v>
      </c>
      <c r="B473">
        <v>-2.4</v>
      </c>
      <c r="N473" s="30">
        <v>45555</v>
      </c>
      <c r="O473" s="29">
        <v>4208.333333333333</v>
      </c>
      <c r="P473" s="29"/>
      <c r="Q473" s="29">
        <v>48.74666666666667</v>
      </c>
      <c r="R473" s="29">
        <v>1435.2755555555555</v>
      </c>
      <c r="AG473" s="30">
        <v>45226</v>
      </c>
      <c r="AH473">
        <v>-98.63</v>
      </c>
      <c r="AI473">
        <v>-98.63</v>
      </c>
    </row>
    <row r="474" spans="1:35" x14ac:dyDescent="0.25">
      <c r="A474" s="19" t="s">
        <v>1934</v>
      </c>
      <c r="B474">
        <v>1720.7800000000007</v>
      </c>
      <c r="N474" s="30">
        <v>45556</v>
      </c>
      <c r="O474" s="29">
        <v>4135.0533333333333</v>
      </c>
      <c r="P474" s="29">
        <v>3020.3999999999996</v>
      </c>
      <c r="Q474" s="29"/>
      <c r="R474" s="29">
        <v>3689.192</v>
      </c>
      <c r="AG474" s="31" t="s">
        <v>1538</v>
      </c>
      <c r="AH474">
        <v>-47.82</v>
      </c>
      <c r="AI474">
        <v>-47.82</v>
      </c>
    </row>
    <row r="475" spans="1:35" x14ac:dyDescent="0.25">
      <c r="A475" s="30">
        <v>45505</v>
      </c>
      <c r="B475">
        <v>1725.0900000000001</v>
      </c>
      <c r="N475" s="30">
        <v>45557</v>
      </c>
      <c r="O475" s="29">
        <v>4066.5466666666666</v>
      </c>
      <c r="P475" s="29">
        <v>3046.7200000000003</v>
      </c>
      <c r="Q475" s="29"/>
      <c r="R475" s="29">
        <v>3658.6159999999995</v>
      </c>
      <c r="AG475" s="31" t="s">
        <v>1540</v>
      </c>
      <c r="AH475">
        <v>-47.82</v>
      </c>
      <c r="AI475">
        <v>-47.82</v>
      </c>
    </row>
    <row r="476" spans="1:35" x14ac:dyDescent="0.25">
      <c r="A476" s="30">
        <v>45506</v>
      </c>
      <c r="B476">
        <v>126.49</v>
      </c>
      <c r="N476" s="30">
        <v>45558</v>
      </c>
      <c r="O476" s="29">
        <v>3923.9520000000002</v>
      </c>
      <c r="P476" s="29">
        <v>2850.0499999999997</v>
      </c>
      <c r="Q476" s="29"/>
      <c r="R476" s="29">
        <v>3676.128461538462</v>
      </c>
      <c r="AG476" s="31" t="s">
        <v>1539</v>
      </c>
      <c r="AH476">
        <v>-2.99</v>
      </c>
      <c r="AI476">
        <v>-2.99</v>
      </c>
    </row>
    <row r="477" spans="1:35" x14ac:dyDescent="0.25">
      <c r="A477" s="30">
        <v>45507</v>
      </c>
      <c r="B477">
        <v>-40.6</v>
      </c>
      <c r="N477" s="30">
        <v>45559</v>
      </c>
      <c r="O477" s="29">
        <v>3790.7179999999998</v>
      </c>
      <c r="P477" s="29">
        <v>2719.55</v>
      </c>
      <c r="Q477" s="29"/>
      <c r="R477" s="29">
        <v>3612.19</v>
      </c>
      <c r="AG477" s="30">
        <v>45227</v>
      </c>
      <c r="AH477">
        <v>-73.849999999999994</v>
      </c>
      <c r="AI477">
        <v>-73.849999999999994</v>
      </c>
    </row>
    <row r="478" spans="1:35" x14ac:dyDescent="0.25">
      <c r="A478" s="30">
        <v>45508</v>
      </c>
      <c r="B478">
        <v>33.979999999999997</v>
      </c>
      <c r="N478" s="30">
        <v>45560</v>
      </c>
      <c r="O478" s="29">
        <v>3699.89</v>
      </c>
      <c r="P478" s="29">
        <v>2662.95</v>
      </c>
      <c r="Q478" s="29"/>
      <c r="R478" s="29">
        <v>3584.6744444444444</v>
      </c>
      <c r="AG478" s="31" t="s">
        <v>1536</v>
      </c>
      <c r="AH478">
        <v>-5.8</v>
      </c>
      <c r="AI478">
        <v>-5.8</v>
      </c>
    </row>
    <row r="479" spans="1:35" x14ac:dyDescent="0.25">
      <c r="A479" s="30">
        <v>45509</v>
      </c>
      <c r="B479">
        <v>-5.28</v>
      </c>
      <c r="N479" s="30">
        <v>45561</v>
      </c>
      <c r="O479" s="29">
        <v>3611.9700000000003</v>
      </c>
      <c r="P479" s="29">
        <v>2659.12</v>
      </c>
      <c r="Q479" s="29"/>
      <c r="R479" s="29">
        <v>3400.2255555555557</v>
      </c>
      <c r="AG479" s="31" t="s">
        <v>1535</v>
      </c>
      <c r="AH479">
        <v>-68.05</v>
      </c>
      <c r="AI479">
        <v>-68.05</v>
      </c>
    </row>
    <row r="480" spans="1:35" x14ac:dyDescent="0.25">
      <c r="A480" s="30">
        <v>45510</v>
      </c>
      <c r="B480">
        <v>-93.24</v>
      </c>
      <c r="N480" s="30">
        <v>45562</v>
      </c>
      <c r="O480" s="29">
        <v>3454.0600000000004</v>
      </c>
      <c r="P480" s="29">
        <v>2592.3133333333335</v>
      </c>
      <c r="Q480" s="29"/>
      <c r="R480" s="29">
        <v>3130.9050000000002</v>
      </c>
      <c r="AG480" s="30">
        <v>45228</v>
      </c>
      <c r="AH480">
        <v>-116.37</v>
      </c>
      <c r="AI480">
        <v>-116.37</v>
      </c>
    </row>
    <row r="481" spans="1:35" x14ac:dyDescent="0.25">
      <c r="A481" s="30">
        <v>45511</v>
      </c>
      <c r="B481">
        <v>-50.83</v>
      </c>
      <c r="N481" s="30">
        <v>45563</v>
      </c>
      <c r="O481" s="29">
        <v>3242.35</v>
      </c>
      <c r="P481" s="29">
        <v>2436.5300000000002</v>
      </c>
      <c r="Q481" s="29"/>
      <c r="R481" s="29">
        <v>2758.8580000000002</v>
      </c>
      <c r="AG481" s="31" t="s">
        <v>1531</v>
      </c>
      <c r="AH481">
        <v>-79.59</v>
      </c>
      <c r="AI481">
        <v>-79.59</v>
      </c>
    </row>
    <row r="482" spans="1:35" x14ac:dyDescent="0.25">
      <c r="A482" s="30">
        <v>45513</v>
      </c>
      <c r="B482">
        <v>-45.38</v>
      </c>
      <c r="N482" s="30">
        <v>45564</v>
      </c>
      <c r="O482" s="29">
        <v>3218.9633333333331</v>
      </c>
      <c r="P482" s="29">
        <v>2437.62</v>
      </c>
      <c r="Q482" s="29"/>
      <c r="R482" s="29">
        <v>3023.6274999999996</v>
      </c>
      <c r="AG482" s="31" t="s">
        <v>1533</v>
      </c>
      <c r="AH482">
        <v>-33.200000000000003</v>
      </c>
      <c r="AI482">
        <v>-33.200000000000003</v>
      </c>
    </row>
    <row r="483" spans="1:35" x14ac:dyDescent="0.25">
      <c r="A483" s="30">
        <v>45514</v>
      </c>
      <c r="B483">
        <v>-84.16</v>
      </c>
      <c r="N483" s="30">
        <v>45565</v>
      </c>
      <c r="O483" s="29">
        <v>2278.5149999999999</v>
      </c>
      <c r="P483" s="29">
        <v>2415.7087499999998</v>
      </c>
      <c r="Q483" s="29">
        <v>34.07</v>
      </c>
      <c r="R483" s="29">
        <v>2190.2923076923075</v>
      </c>
      <c r="AG483" s="31" t="s">
        <v>1532</v>
      </c>
      <c r="AH483">
        <v>-3.58</v>
      </c>
      <c r="AI483">
        <v>-3.58</v>
      </c>
    </row>
    <row r="484" spans="1:35" x14ac:dyDescent="0.25">
      <c r="A484" s="30">
        <v>45516</v>
      </c>
      <c r="B484">
        <v>-14.3</v>
      </c>
      <c r="N484" s="18" t="s">
        <v>1926</v>
      </c>
      <c r="O484" s="29">
        <v>5047.5788181818152</v>
      </c>
      <c r="P484" s="29">
        <v>2398.3391228070172</v>
      </c>
      <c r="Q484" s="29">
        <v>1898.4974499999994</v>
      </c>
      <c r="R484" s="29">
        <v>2849.8675000000003</v>
      </c>
      <c r="AG484" s="30">
        <v>45229</v>
      </c>
      <c r="AH484">
        <v>-28.45</v>
      </c>
      <c r="AI484">
        <v>-28.45</v>
      </c>
    </row>
    <row r="485" spans="1:35" x14ac:dyDescent="0.25">
      <c r="A485" s="30">
        <v>45517</v>
      </c>
      <c r="B485">
        <v>-51.230000000000004</v>
      </c>
      <c r="N485" s="19" t="s">
        <v>1936</v>
      </c>
      <c r="O485" s="29">
        <v>3639.496578947369</v>
      </c>
      <c r="P485" s="29">
        <v>2061.2047500000003</v>
      </c>
      <c r="Q485" s="29">
        <v>1888.3717543859636</v>
      </c>
      <c r="R485" s="29">
        <v>2432.4907407407409</v>
      </c>
      <c r="AG485" s="31" t="s">
        <v>1527</v>
      </c>
      <c r="AH485">
        <v>-1.45</v>
      </c>
      <c r="AI485">
        <v>-1.45</v>
      </c>
    </row>
    <row r="486" spans="1:35" x14ac:dyDescent="0.25">
      <c r="A486" s="30">
        <v>45518</v>
      </c>
      <c r="B486">
        <v>-96.28</v>
      </c>
      <c r="N486" s="30">
        <v>45566</v>
      </c>
      <c r="O486" s="29">
        <v>3423.4216666666666</v>
      </c>
      <c r="P486" s="29">
        <v>2233.3724999999999</v>
      </c>
      <c r="Q486" s="29">
        <v>2230.71</v>
      </c>
      <c r="R486" s="29">
        <v>2827.9533333333329</v>
      </c>
      <c r="AG486" s="31" t="s">
        <v>1528</v>
      </c>
      <c r="AH486">
        <v>-1.3</v>
      </c>
      <c r="AI486">
        <v>-1.3</v>
      </c>
    </row>
    <row r="487" spans="1:35" x14ac:dyDescent="0.25">
      <c r="A487" s="30">
        <v>45519</v>
      </c>
      <c r="B487">
        <v>-14.9</v>
      </c>
      <c r="N487" s="30">
        <v>45567</v>
      </c>
      <c r="O487" s="29"/>
      <c r="P487" s="29">
        <v>2375.7200000000003</v>
      </c>
      <c r="Q487" s="29">
        <v>2206.04</v>
      </c>
      <c r="R487" s="29">
        <v>2319.1600000000003</v>
      </c>
      <c r="AG487" s="31" t="s">
        <v>1530</v>
      </c>
      <c r="AH487">
        <v>-23.07</v>
      </c>
      <c r="AI487">
        <v>-23.07</v>
      </c>
    </row>
    <row r="488" spans="1:35" x14ac:dyDescent="0.25">
      <c r="A488" s="30">
        <v>45520</v>
      </c>
      <c r="B488">
        <v>-160.11000000000001</v>
      </c>
      <c r="N488" s="30">
        <v>45568</v>
      </c>
      <c r="O488" s="29">
        <v>3899.5850000000005</v>
      </c>
      <c r="P488" s="29"/>
      <c r="Q488" s="29"/>
      <c r="R488" s="29">
        <v>3899.5850000000005</v>
      </c>
      <c r="AG488" s="31" t="s">
        <v>1529</v>
      </c>
      <c r="AH488">
        <v>-2.63</v>
      </c>
      <c r="AI488">
        <v>-2.63</v>
      </c>
    </row>
    <row r="489" spans="1:35" x14ac:dyDescent="0.25">
      <c r="A489" s="30">
        <v>45521</v>
      </c>
      <c r="B489">
        <v>-178.03000000000003</v>
      </c>
      <c r="N489" s="30">
        <v>45569</v>
      </c>
      <c r="O489" s="29"/>
      <c r="P489" s="29">
        <v>2236.7399999999998</v>
      </c>
      <c r="Q489" s="29">
        <v>2174.3114285714287</v>
      </c>
      <c r="R489" s="29">
        <v>2193.04</v>
      </c>
      <c r="AG489" s="30">
        <v>45230</v>
      </c>
      <c r="AH489">
        <v>-120.5</v>
      </c>
      <c r="AI489">
        <v>-120.5</v>
      </c>
    </row>
    <row r="490" spans="1:35" x14ac:dyDescent="0.25">
      <c r="A490" s="30">
        <v>45522</v>
      </c>
      <c r="B490">
        <v>-139.53000000000003</v>
      </c>
      <c r="N490" s="30">
        <v>45570</v>
      </c>
      <c r="O490" s="29">
        <v>3865.68</v>
      </c>
      <c r="P490" s="29">
        <v>2217.84</v>
      </c>
      <c r="Q490" s="29"/>
      <c r="R490" s="29">
        <v>3041.76</v>
      </c>
      <c r="AG490" s="31" t="s">
        <v>1525</v>
      </c>
      <c r="AH490">
        <v>-21.39</v>
      </c>
      <c r="AI490">
        <v>-21.39</v>
      </c>
    </row>
    <row r="491" spans="1:35" x14ac:dyDescent="0.25">
      <c r="A491" s="30">
        <v>45523</v>
      </c>
      <c r="B491">
        <v>-73.14</v>
      </c>
      <c r="N491" s="30">
        <v>45571</v>
      </c>
      <c r="O491" s="29"/>
      <c r="P491" s="29"/>
      <c r="Q491" s="29">
        <v>2071.1999999999998</v>
      </c>
      <c r="R491" s="29">
        <v>2071.1999999999998</v>
      </c>
      <c r="AG491" s="31" t="s">
        <v>1524</v>
      </c>
      <c r="AH491">
        <v>-0.9</v>
      </c>
      <c r="AI491">
        <v>-0.9</v>
      </c>
    </row>
    <row r="492" spans="1:35" x14ac:dyDescent="0.25">
      <c r="A492" s="30">
        <v>45524</v>
      </c>
      <c r="B492">
        <v>-156.68</v>
      </c>
      <c r="N492" s="30">
        <v>45572</v>
      </c>
      <c r="O492" s="29">
        <v>3862.9050000000002</v>
      </c>
      <c r="P492" s="29"/>
      <c r="Q492" s="29">
        <v>2052.87</v>
      </c>
      <c r="R492" s="29">
        <v>2957.8875000000003</v>
      </c>
      <c r="AG492" s="31" t="s">
        <v>1523</v>
      </c>
      <c r="AH492">
        <v>-6.05</v>
      </c>
      <c r="AI492">
        <v>-6.05</v>
      </c>
    </row>
    <row r="493" spans="1:35" x14ac:dyDescent="0.25">
      <c r="A493" s="30">
        <v>45525</v>
      </c>
      <c r="B493">
        <v>-25.85</v>
      </c>
      <c r="N493" s="30">
        <v>45573</v>
      </c>
      <c r="O493" s="29"/>
      <c r="P493" s="29">
        <v>2209.8199999999997</v>
      </c>
      <c r="Q493" s="29">
        <v>2031.17</v>
      </c>
      <c r="R493" s="29">
        <v>2120.4949999999999</v>
      </c>
      <c r="AG493" s="31" t="s">
        <v>1526</v>
      </c>
      <c r="AH493">
        <v>-5</v>
      </c>
      <c r="AI493">
        <v>-5</v>
      </c>
    </row>
    <row r="494" spans="1:35" x14ac:dyDescent="0.25">
      <c r="A494" s="30">
        <v>45526</v>
      </c>
      <c r="B494">
        <v>-84.160000000000011</v>
      </c>
      <c r="N494" s="30">
        <v>45575</v>
      </c>
      <c r="O494" s="29">
        <v>3860.13</v>
      </c>
      <c r="P494" s="29">
        <v>2154.3199999999997</v>
      </c>
      <c r="Q494" s="29">
        <v>1988.8760000000002</v>
      </c>
      <c r="R494" s="29">
        <v>2264.1437500000002</v>
      </c>
      <c r="AG494" s="31" t="s">
        <v>1522</v>
      </c>
      <c r="AH494">
        <v>-2</v>
      </c>
      <c r="AI494">
        <v>-2</v>
      </c>
    </row>
    <row r="495" spans="1:35" x14ac:dyDescent="0.25">
      <c r="A495" s="30">
        <v>45527</v>
      </c>
      <c r="B495">
        <v>-219.54</v>
      </c>
      <c r="N495" s="30">
        <v>45576</v>
      </c>
      <c r="O495" s="29"/>
      <c r="P495" s="29">
        <v>2108.91</v>
      </c>
      <c r="Q495" s="29">
        <v>1941.72</v>
      </c>
      <c r="R495" s="29">
        <v>2025.3150000000001</v>
      </c>
      <c r="AG495" s="31" t="s">
        <v>1520</v>
      </c>
      <c r="AH495">
        <v>-56.61</v>
      </c>
      <c r="AI495">
        <v>-56.61</v>
      </c>
    </row>
    <row r="496" spans="1:35" x14ac:dyDescent="0.25">
      <c r="A496" s="30">
        <v>45528</v>
      </c>
      <c r="B496">
        <v>-143.41999999999999</v>
      </c>
      <c r="N496" s="30">
        <v>45577</v>
      </c>
      <c r="O496" s="29"/>
      <c r="P496" s="29">
        <v>2119.91</v>
      </c>
      <c r="Q496" s="29">
        <v>1908.0366666666666</v>
      </c>
      <c r="R496" s="29">
        <v>1961.0049999999999</v>
      </c>
      <c r="AG496" s="31" t="s">
        <v>1521</v>
      </c>
      <c r="AH496">
        <v>-28.55</v>
      </c>
      <c r="AI496">
        <v>-28.55</v>
      </c>
    </row>
    <row r="497" spans="1:35" x14ac:dyDescent="0.25">
      <c r="A497" s="30">
        <v>45529</v>
      </c>
      <c r="B497">
        <v>-117.49000000000001</v>
      </c>
      <c r="N497" s="30">
        <v>45578</v>
      </c>
      <c r="O497" s="29"/>
      <c r="P497" s="29">
        <v>2094.9300000000003</v>
      </c>
      <c r="Q497" s="29">
        <v>1851.6275000000001</v>
      </c>
      <c r="R497" s="29">
        <v>1932.7283333333335</v>
      </c>
      <c r="AG497" s="19" t="s">
        <v>1937</v>
      </c>
      <c r="AH497">
        <v>-5941.48</v>
      </c>
      <c r="AI497">
        <v>-5941.48</v>
      </c>
    </row>
    <row r="498" spans="1:35" x14ac:dyDescent="0.25">
      <c r="A498" s="30">
        <v>45530</v>
      </c>
      <c r="B498">
        <v>-9.3000000000000007</v>
      </c>
      <c r="N498" s="30">
        <v>45579</v>
      </c>
      <c r="O498" s="29">
        <v>3850.375</v>
      </c>
      <c r="P498" s="29">
        <v>2060.87</v>
      </c>
      <c r="Q498" s="29"/>
      <c r="R498" s="29">
        <v>3253.873333333333</v>
      </c>
      <c r="AG498" s="30">
        <v>45231</v>
      </c>
      <c r="AH498">
        <v>-957.77</v>
      </c>
      <c r="AI498">
        <v>-957.77</v>
      </c>
    </row>
    <row r="499" spans="1:35" x14ac:dyDescent="0.25">
      <c r="A499" s="30">
        <v>45531</v>
      </c>
      <c r="B499">
        <v>-10.050000000000001</v>
      </c>
      <c r="N499" s="30">
        <v>45580</v>
      </c>
      <c r="O499" s="29">
        <v>3835.07</v>
      </c>
      <c r="P499" s="29">
        <v>2034.92</v>
      </c>
      <c r="Q499" s="29">
        <v>1833.91</v>
      </c>
      <c r="R499" s="29">
        <v>2567.9666666666667</v>
      </c>
      <c r="AG499" s="31" t="s">
        <v>1519</v>
      </c>
      <c r="AH499">
        <v>-57.769999999999996</v>
      </c>
      <c r="AI499">
        <v>-57.769999999999996</v>
      </c>
    </row>
    <row r="500" spans="1:35" x14ac:dyDescent="0.25">
      <c r="A500" s="30">
        <v>45533</v>
      </c>
      <c r="B500">
        <v>126.19000000000001</v>
      </c>
      <c r="N500" s="30">
        <v>45581</v>
      </c>
      <c r="O500" s="29">
        <v>3833.72</v>
      </c>
      <c r="P500" s="29">
        <v>2032.72</v>
      </c>
      <c r="Q500" s="29"/>
      <c r="R500" s="29">
        <v>3233.3866666666668</v>
      </c>
      <c r="AG500" s="31" t="s">
        <v>1191</v>
      </c>
      <c r="AH500">
        <v>-900</v>
      </c>
      <c r="AI500">
        <v>-900</v>
      </c>
    </row>
    <row r="501" spans="1:35" x14ac:dyDescent="0.25">
      <c r="A501" s="30">
        <v>45534</v>
      </c>
      <c r="B501">
        <v>1554.8400000000004</v>
      </c>
      <c r="N501" s="30">
        <v>45582</v>
      </c>
      <c r="O501" s="29">
        <v>3824.23</v>
      </c>
      <c r="P501" s="29">
        <v>1955.7</v>
      </c>
      <c r="Q501" s="29"/>
      <c r="R501" s="29">
        <v>2889.9650000000001</v>
      </c>
      <c r="AG501" s="30">
        <v>45232</v>
      </c>
      <c r="AH501">
        <v>-1590.99</v>
      </c>
      <c r="AI501">
        <v>-1590.99</v>
      </c>
    </row>
    <row r="502" spans="1:35" x14ac:dyDescent="0.25">
      <c r="A502" s="30">
        <v>45535</v>
      </c>
      <c r="B502">
        <v>-32.31</v>
      </c>
      <c r="N502" s="30">
        <v>45584</v>
      </c>
      <c r="O502" s="29">
        <v>3815.47</v>
      </c>
      <c r="P502" s="29">
        <v>1963.81</v>
      </c>
      <c r="Q502" s="29">
        <v>1809.01</v>
      </c>
      <c r="R502" s="29">
        <v>2272.2220000000002</v>
      </c>
      <c r="AG502" s="31" t="s">
        <v>1514</v>
      </c>
      <c r="AH502">
        <v>-2.65</v>
      </c>
      <c r="AI502">
        <v>-2.65</v>
      </c>
    </row>
    <row r="503" spans="1:35" x14ac:dyDescent="0.25">
      <c r="A503" s="19" t="s">
        <v>1935</v>
      </c>
      <c r="B503">
        <v>-1746.8700000000001</v>
      </c>
      <c r="N503" s="30">
        <v>45585</v>
      </c>
      <c r="O503" s="29">
        <v>3789.0533333333333</v>
      </c>
      <c r="P503" s="29">
        <v>1941.91</v>
      </c>
      <c r="Q503" s="29"/>
      <c r="R503" s="29">
        <v>3327.2674999999999</v>
      </c>
      <c r="AG503" s="31" t="s">
        <v>1517</v>
      </c>
      <c r="AH503">
        <v>-0.9</v>
      </c>
      <c r="AI503">
        <v>-0.9</v>
      </c>
    </row>
    <row r="504" spans="1:35" x14ac:dyDescent="0.25">
      <c r="A504" s="30">
        <v>45536</v>
      </c>
      <c r="B504">
        <v>-30.669999999999998</v>
      </c>
      <c r="N504" s="30">
        <v>45586</v>
      </c>
      <c r="O504" s="29">
        <v>3786.62</v>
      </c>
      <c r="P504" s="29"/>
      <c r="Q504" s="29">
        <v>1783.2750000000001</v>
      </c>
      <c r="R504" s="29">
        <v>2183.944</v>
      </c>
      <c r="AG504" s="31" t="s">
        <v>1516</v>
      </c>
      <c r="AH504">
        <v>-3.91</v>
      </c>
      <c r="AI504">
        <v>-3.91</v>
      </c>
    </row>
    <row r="505" spans="1:35" x14ac:dyDescent="0.25">
      <c r="A505" s="30">
        <v>45537</v>
      </c>
      <c r="B505">
        <v>1256.6399999999999</v>
      </c>
      <c r="N505" s="30">
        <v>45587</v>
      </c>
      <c r="O505" s="29">
        <v>3772.48</v>
      </c>
      <c r="P505" s="29">
        <v>2128.6</v>
      </c>
      <c r="Q505" s="29"/>
      <c r="R505" s="29">
        <v>2539.5699999999997</v>
      </c>
      <c r="AG505" s="31" t="s">
        <v>1513</v>
      </c>
      <c r="AH505">
        <v>-4.8</v>
      </c>
      <c r="AI505">
        <v>-4.8</v>
      </c>
    </row>
    <row r="506" spans="1:35" x14ac:dyDescent="0.25">
      <c r="A506" s="30">
        <v>45538</v>
      </c>
      <c r="B506">
        <v>163.71</v>
      </c>
      <c r="N506" s="30">
        <v>45588</v>
      </c>
      <c r="O506" s="29">
        <v>3769.605</v>
      </c>
      <c r="P506" s="29">
        <v>1976.28</v>
      </c>
      <c r="Q506" s="29">
        <v>1772.74</v>
      </c>
      <c r="R506" s="29">
        <v>2612.194</v>
      </c>
      <c r="AG506" s="31" t="s">
        <v>1515</v>
      </c>
      <c r="AH506">
        <v>-25.99</v>
      </c>
      <c r="AI506">
        <v>-25.99</v>
      </c>
    </row>
    <row r="507" spans="1:35" x14ac:dyDescent="0.25">
      <c r="A507" s="30">
        <v>45539</v>
      </c>
      <c r="B507">
        <v>-80.89</v>
      </c>
      <c r="N507" s="30">
        <v>45589</v>
      </c>
      <c r="O507" s="29">
        <v>3759.13</v>
      </c>
      <c r="P507" s="29"/>
      <c r="Q507" s="29">
        <v>1771.99</v>
      </c>
      <c r="R507" s="29">
        <v>2434.3700000000003</v>
      </c>
      <c r="AG507" s="31" t="s">
        <v>1510</v>
      </c>
      <c r="AH507">
        <v>-94.74</v>
      </c>
      <c r="AI507">
        <v>-94.74</v>
      </c>
    </row>
    <row r="508" spans="1:35" x14ac:dyDescent="0.25">
      <c r="A508" s="30">
        <v>45540</v>
      </c>
      <c r="B508">
        <v>-100.44999999999999</v>
      </c>
      <c r="N508" s="30">
        <v>45590</v>
      </c>
      <c r="O508" s="29"/>
      <c r="P508" s="29">
        <v>1894.0333333333331</v>
      </c>
      <c r="Q508" s="29"/>
      <c r="R508" s="29">
        <v>1894.0333333333331</v>
      </c>
      <c r="AG508" s="31" t="s">
        <v>1511</v>
      </c>
      <c r="AH508">
        <v>-8</v>
      </c>
      <c r="AI508">
        <v>-8</v>
      </c>
    </row>
    <row r="509" spans="1:35" x14ac:dyDescent="0.25">
      <c r="A509" s="30">
        <v>45541</v>
      </c>
      <c r="B509">
        <v>-132.76</v>
      </c>
      <c r="N509" s="30">
        <v>45591</v>
      </c>
      <c r="O509" s="29"/>
      <c r="P509" s="29">
        <v>1863.99</v>
      </c>
      <c r="Q509" s="29"/>
      <c r="R509" s="29">
        <v>1863.99</v>
      </c>
      <c r="AG509" s="31" t="s">
        <v>1512</v>
      </c>
      <c r="AH509">
        <v>-1450</v>
      </c>
      <c r="AI509">
        <v>-1450</v>
      </c>
    </row>
    <row r="510" spans="1:35" x14ac:dyDescent="0.25">
      <c r="A510" s="30">
        <v>45542</v>
      </c>
      <c r="B510">
        <v>-17.350000000000001</v>
      </c>
      <c r="N510" s="30">
        <v>45592</v>
      </c>
      <c r="O510" s="29"/>
      <c r="P510" s="29">
        <v>1842.19</v>
      </c>
      <c r="Q510" s="29">
        <v>1768.28</v>
      </c>
      <c r="R510" s="29">
        <v>1805.2350000000001</v>
      </c>
      <c r="AG510" s="30">
        <v>45233</v>
      </c>
      <c r="AH510">
        <v>-42.519999999999996</v>
      </c>
      <c r="AI510">
        <v>-42.519999999999996</v>
      </c>
    </row>
    <row r="511" spans="1:35" x14ac:dyDescent="0.25">
      <c r="A511" s="30">
        <v>45543</v>
      </c>
      <c r="B511">
        <v>-42.78</v>
      </c>
      <c r="N511" s="30">
        <v>45593</v>
      </c>
      <c r="O511" s="29">
        <v>3727.1</v>
      </c>
      <c r="P511" s="29"/>
      <c r="Q511" s="29">
        <v>1743.08</v>
      </c>
      <c r="R511" s="29">
        <v>2404.42</v>
      </c>
      <c r="AG511" s="31" t="s">
        <v>1508</v>
      </c>
      <c r="AH511">
        <v>-3.2</v>
      </c>
      <c r="AI511">
        <v>-3.2</v>
      </c>
    </row>
    <row r="512" spans="1:35" x14ac:dyDescent="0.25">
      <c r="A512" s="30">
        <v>45544</v>
      </c>
      <c r="B512">
        <v>-50.879999999999995</v>
      </c>
      <c r="N512" s="30">
        <v>45594</v>
      </c>
      <c r="O512" s="29"/>
      <c r="P512" s="29"/>
      <c r="Q512" s="29">
        <v>1700.2300000000002</v>
      </c>
      <c r="R512" s="29">
        <v>1700.2300000000002</v>
      </c>
      <c r="AG512" s="31" t="s">
        <v>1506</v>
      </c>
      <c r="AH512">
        <v>-0.89</v>
      </c>
      <c r="AI512">
        <v>-0.89</v>
      </c>
    </row>
    <row r="513" spans="1:35" x14ac:dyDescent="0.25">
      <c r="A513" s="30">
        <v>45545</v>
      </c>
      <c r="B513">
        <v>-352.2</v>
      </c>
      <c r="N513" s="30">
        <v>45595</v>
      </c>
      <c r="O513" s="29">
        <v>2665.5875000000001</v>
      </c>
      <c r="P513" s="29">
        <v>1820.39</v>
      </c>
      <c r="Q513" s="29">
        <v>1653.8425</v>
      </c>
      <c r="R513" s="29">
        <v>2122.0122222222221</v>
      </c>
      <c r="AG513" s="31" t="s">
        <v>1507</v>
      </c>
      <c r="AH513">
        <v>-11.76</v>
      </c>
      <c r="AI513">
        <v>-11.76</v>
      </c>
    </row>
    <row r="514" spans="1:35" x14ac:dyDescent="0.25">
      <c r="A514" s="30">
        <v>45546</v>
      </c>
      <c r="B514">
        <v>-44.49</v>
      </c>
      <c r="N514" s="30">
        <v>45596</v>
      </c>
      <c r="O514" s="29"/>
      <c r="P514" s="29">
        <v>1740.825</v>
      </c>
      <c r="Q514" s="29">
        <v>1601.68</v>
      </c>
      <c r="R514" s="29">
        <v>1657.3380000000002</v>
      </c>
      <c r="AG514" s="31" t="s">
        <v>1505</v>
      </c>
      <c r="AH514">
        <v>-21.87</v>
      </c>
      <c r="AI514">
        <v>-21.87</v>
      </c>
    </row>
    <row r="515" spans="1:35" x14ac:dyDescent="0.25">
      <c r="A515" s="30">
        <v>45547</v>
      </c>
      <c r="B515">
        <v>-13.55</v>
      </c>
      <c r="N515" s="19" t="s">
        <v>1937</v>
      </c>
      <c r="O515" s="29">
        <v>4693.4037037037042</v>
      </c>
      <c r="P515" s="29">
        <v>2620.0949999999993</v>
      </c>
      <c r="Q515" s="29">
        <v>1739.0772881355933</v>
      </c>
      <c r="R515" s="29">
        <v>2652.8760655737701</v>
      </c>
      <c r="AG515" s="31" t="s">
        <v>1504</v>
      </c>
      <c r="AH515">
        <v>-4.8</v>
      </c>
      <c r="AI515">
        <v>-4.8</v>
      </c>
    </row>
    <row r="516" spans="1:35" x14ac:dyDescent="0.25">
      <c r="A516" s="30">
        <v>45548</v>
      </c>
      <c r="B516">
        <v>-60.2</v>
      </c>
      <c r="N516" s="30">
        <v>45597</v>
      </c>
      <c r="O516" s="29">
        <v>3594.69</v>
      </c>
      <c r="P516" s="29">
        <v>1716.38</v>
      </c>
      <c r="Q516" s="29">
        <v>3796.01</v>
      </c>
      <c r="R516" s="29">
        <v>2689.0883333333336</v>
      </c>
      <c r="AG516" s="30">
        <v>45234</v>
      </c>
      <c r="AH516">
        <v>-23.45</v>
      </c>
      <c r="AI516">
        <v>-23.45</v>
      </c>
    </row>
    <row r="517" spans="1:35" x14ac:dyDescent="0.25">
      <c r="A517" s="30">
        <v>45549</v>
      </c>
      <c r="B517">
        <v>-43.02</v>
      </c>
      <c r="N517" s="30">
        <v>45598</v>
      </c>
      <c r="O517" s="29"/>
      <c r="P517" s="29"/>
      <c r="Q517" s="29">
        <v>3717.3566666666666</v>
      </c>
      <c r="R517" s="29">
        <v>3717.3566666666666</v>
      </c>
      <c r="AG517" s="31" t="s">
        <v>1503</v>
      </c>
      <c r="AH517">
        <v>-15.85</v>
      </c>
      <c r="AI517">
        <v>-15.85</v>
      </c>
    </row>
    <row r="518" spans="1:35" x14ac:dyDescent="0.25">
      <c r="A518" s="30">
        <v>45550</v>
      </c>
      <c r="B518">
        <v>-56.350000000000009</v>
      </c>
      <c r="N518" s="30">
        <v>45599</v>
      </c>
      <c r="O518" s="29"/>
      <c r="P518" s="29">
        <v>1731.89</v>
      </c>
      <c r="Q518" s="29">
        <v>3673.66</v>
      </c>
      <c r="R518" s="29">
        <v>2702.7750000000001</v>
      </c>
      <c r="AG518" s="31" t="s">
        <v>1502</v>
      </c>
      <c r="AH518">
        <v>-5.65</v>
      </c>
      <c r="AI518">
        <v>-5.65</v>
      </c>
    </row>
    <row r="519" spans="1:35" x14ac:dyDescent="0.25">
      <c r="A519" s="30">
        <v>45551</v>
      </c>
      <c r="B519">
        <v>-49.150000000000006</v>
      </c>
      <c r="N519" s="30">
        <v>45600</v>
      </c>
      <c r="O519" s="29">
        <v>4425.54</v>
      </c>
      <c r="P519" s="29">
        <v>1628.7750000000001</v>
      </c>
      <c r="Q519" s="29">
        <v>3643.66</v>
      </c>
      <c r="R519" s="29">
        <v>3150.4579999999996</v>
      </c>
      <c r="AG519" s="31" t="s">
        <v>1501</v>
      </c>
      <c r="AH519">
        <v>-1.95</v>
      </c>
      <c r="AI519">
        <v>-1.95</v>
      </c>
    </row>
    <row r="520" spans="1:35" x14ac:dyDescent="0.25">
      <c r="A520" s="30">
        <v>45552</v>
      </c>
      <c r="B520">
        <v>-38.950000000000003</v>
      </c>
      <c r="N520" s="30">
        <v>45601</v>
      </c>
      <c r="O520" s="29">
        <v>4422.8599999999997</v>
      </c>
      <c r="P520" s="29"/>
      <c r="Q520" s="29"/>
      <c r="R520" s="29">
        <v>4422.8599999999997</v>
      </c>
      <c r="AG520" s="30">
        <v>45235</v>
      </c>
      <c r="AH520">
        <v>-49.599999999999994</v>
      </c>
      <c r="AI520">
        <v>-49.599999999999994</v>
      </c>
    </row>
    <row r="521" spans="1:35" x14ac:dyDescent="0.25">
      <c r="A521" s="30">
        <v>45553</v>
      </c>
      <c r="B521">
        <v>-35.519999999999996</v>
      </c>
      <c r="N521" s="30">
        <v>45602</v>
      </c>
      <c r="O521" s="29"/>
      <c r="P521" s="29">
        <v>1578.94</v>
      </c>
      <c r="Q521" s="29"/>
      <c r="R521" s="29">
        <v>1578.94</v>
      </c>
      <c r="AG521" s="31" t="s">
        <v>1497</v>
      </c>
      <c r="AH521">
        <v>-13.11</v>
      </c>
      <c r="AI521">
        <v>-13.11</v>
      </c>
    </row>
    <row r="522" spans="1:35" x14ac:dyDescent="0.25">
      <c r="A522" s="30">
        <v>45554</v>
      </c>
      <c r="B522">
        <v>-39.210000000000008</v>
      </c>
      <c r="N522" s="30">
        <v>45604</v>
      </c>
      <c r="O522" s="29"/>
      <c r="P522" s="29">
        <v>1483.1950000000002</v>
      </c>
      <c r="Q522" s="29"/>
      <c r="R522" s="29">
        <v>1483.1950000000002</v>
      </c>
      <c r="AG522" s="31" t="s">
        <v>1498</v>
      </c>
      <c r="AH522">
        <v>-0.69</v>
      </c>
      <c r="AI522">
        <v>-0.69</v>
      </c>
    </row>
    <row r="523" spans="1:35" x14ac:dyDescent="0.25">
      <c r="A523" s="30">
        <v>45555</v>
      </c>
      <c r="B523">
        <v>-273.93</v>
      </c>
      <c r="N523" s="30">
        <v>45605</v>
      </c>
      <c r="O523" s="29">
        <v>4391.0666666666666</v>
      </c>
      <c r="P523" s="29">
        <v>1470.64</v>
      </c>
      <c r="Q523" s="29">
        <v>3652.64</v>
      </c>
      <c r="R523" s="29">
        <v>3659.2959999999998</v>
      </c>
      <c r="AG523" s="31" t="s">
        <v>1499</v>
      </c>
      <c r="AH523">
        <v>-7.9</v>
      </c>
      <c r="AI523">
        <v>-7.9</v>
      </c>
    </row>
    <row r="524" spans="1:35" x14ac:dyDescent="0.25">
      <c r="A524" s="30">
        <v>45556</v>
      </c>
      <c r="B524">
        <v>-164.25</v>
      </c>
      <c r="N524" s="30">
        <v>45606</v>
      </c>
      <c r="O524" s="29">
        <v>4379.37</v>
      </c>
      <c r="P524" s="29"/>
      <c r="Q524" s="29">
        <v>3644.53</v>
      </c>
      <c r="R524" s="29">
        <v>4011.95</v>
      </c>
      <c r="AG524" s="31" t="s">
        <v>1500</v>
      </c>
      <c r="AH524">
        <v>-6.1</v>
      </c>
      <c r="AI524">
        <v>-6.1</v>
      </c>
    </row>
    <row r="525" spans="1:35" x14ac:dyDescent="0.25">
      <c r="A525" s="30">
        <v>45557</v>
      </c>
      <c r="B525">
        <v>-72.61</v>
      </c>
      <c r="N525" s="30">
        <v>45609</v>
      </c>
      <c r="O525" s="29">
        <v>4375.3599999999997</v>
      </c>
      <c r="P525" s="29"/>
      <c r="Q525" s="29">
        <v>3598.2350000000001</v>
      </c>
      <c r="R525" s="29">
        <v>3857.2766666666666</v>
      </c>
      <c r="AG525" s="31" t="s">
        <v>1496</v>
      </c>
      <c r="AH525">
        <v>-21.8</v>
      </c>
      <c r="AI525">
        <v>-21.8</v>
      </c>
    </row>
    <row r="526" spans="1:35" x14ac:dyDescent="0.25">
      <c r="A526" s="30">
        <v>45558</v>
      </c>
      <c r="B526">
        <v>-388.43999999999994</v>
      </c>
      <c r="N526" s="30">
        <v>45611</v>
      </c>
      <c r="O526" s="29"/>
      <c r="P526" s="29">
        <v>1646.9525000000001</v>
      </c>
      <c r="Q526" s="29">
        <v>3550.56</v>
      </c>
      <c r="R526" s="29">
        <v>2027.6740000000002</v>
      </c>
      <c r="AG526" s="30">
        <v>45236</v>
      </c>
      <c r="AH526">
        <v>-40</v>
      </c>
      <c r="AI526">
        <v>-40</v>
      </c>
    </row>
    <row r="527" spans="1:35" x14ac:dyDescent="0.25">
      <c r="A527" s="30">
        <v>45559</v>
      </c>
      <c r="B527">
        <v>-214.95999999999998</v>
      </c>
      <c r="N527" s="30">
        <v>45612</v>
      </c>
      <c r="O527" s="29"/>
      <c r="P527" s="29">
        <v>3595.8050000000003</v>
      </c>
      <c r="Q527" s="29">
        <v>1493.1142857142856</v>
      </c>
      <c r="R527" s="29">
        <v>1960.3788888888889</v>
      </c>
      <c r="AG527" s="31" t="s">
        <v>1495</v>
      </c>
      <c r="AH527">
        <v>-40</v>
      </c>
      <c r="AI527">
        <v>-40</v>
      </c>
    </row>
    <row r="528" spans="1:35" x14ac:dyDescent="0.25">
      <c r="A528" s="30">
        <v>45560</v>
      </c>
      <c r="B528">
        <v>-162.46</v>
      </c>
      <c r="N528" s="30">
        <v>45613</v>
      </c>
      <c r="O528" s="29"/>
      <c r="P528" s="29"/>
      <c r="Q528" s="29">
        <v>1320.9533333333336</v>
      </c>
      <c r="R528" s="29">
        <v>1320.9533333333336</v>
      </c>
      <c r="AG528" s="30">
        <v>45237</v>
      </c>
      <c r="AH528">
        <v>-20.52</v>
      </c>
      <c r="AI528">
        <v>-20.52</v>
      </c>
    </row>
    <row r="529" spans="1:35" x14ac:dyDescent="0.25">
      <c r="A529" s="30">
        <v>45561</v>
      </c>
      <c r="B529">
        <v>-75.97</v>
      </c>
      <c r="N529" s="30">
        <v>45614</v>
      </c>
      <c r="O529" s="29">
        <v>4758.8100000000004</v>
      </c>
      <c r="P529" s="29">
        <v>3598.32</v>
      </c>
      <c r="Q529" s="29">
        <v>1292.6025</v>
      </c>
      <c r="R529" s="29">
        <v>2446.5514285714285</v>
      </c>
      <c r="AG529" s="31" t="s">
        <v>1494</v>
      </c>
      <c r="AH529">
        <v>-5.55</v>
      </c>
      <c r="AI529">
        <v>-5.55</v>
      </c>
    </row>
    <row r="530" spans="1:35" x14ac:dyDescent="0.25">
      <c r="A530" s="30">
        <v>45562</v>
      </c>
      <c r="B530">
        <v>-312.67</v>
      </c>
      <c r="N530" s="30">
        <v>45615</v>
      </c>
      <c r="O530" s="29">
        <v>4749.1100000000006</v>
      </c>
      <c r="P530" s="29"/>
      <c r="Q530" s="29">
        <v>1156.5999999999999</v>
      </c>
      <c r="R530" s="29">
        <v>2952.855</v>
      </c>
      <c r="AG530" s="31" t="s">
        <v>1492</v>
      </c>
      <c r="AH530">
        <v>-0.85</v>
      </c>
      <c r="AI530">
        <v>-0.85</v>
      </c>
    </row>
    <row r="531" spans="1:35" x14ac:dyDescent="0.25">
      <c r="A531" s="30">
        <v>45563</v>
      </c>
      <c r="B531">
        <v>-203.54</v>
      </c>
      <c r="N531" s="30">
        <v>45616</v>
      </c>
      <c r="O531" s="29">
        <v>4735.2049999999999</v>
      </c>
      <c r="P531" s="29"/>
      <c r="Q531" s="29">
        <v>1115.8249999999998</v>
      </c>
      <c r="R531" s="29">
        <v>2925.5149999999999</v>
      </c>
      <c r="AG531" s="31" t="s">
        <v>1493</v>
      </c>
      <c r="AH531">
        <v>-4.5999999999999996</v>
      </c>
      <c r="AI531">
        <v>-4.5999999999999996</v>
      </c>
    </row>
    <row r="532" spans="1:35" x14ac:dyDescent="0.25">
      <c r="A532" s="30">
        <v>45564</v>
      </c>
      <c r="B532">
        <v>-33.31</v>
      </c>
      <c r="N532" s="30">
        <v>45617</v>
      </c>
      <c r="O532" s="29"/>
      <c r="P532" s="29">
        <v>3477.97</v>
      </c>
      <c r="Q532" s="29"/>
      <c r="R532" s="29">
        <v>3477.97</v>
      </c>
      <c r="AG532" s="31" t="s">
        <v>1491</v>
      </c>
      <c r="AH532">
        <v>-9.52</v>
      </c>
      <c r="AI532">
        <v>-9.52</v>
      </c>
    </row>
    <row r="533" spans="1:35" x14ac:dyDescent="0.25">
      <c r="A533" s="30">
        <v>45565</v>
      </c>
      <c r="B533">
        <v>-76.660000000000011</v>
      </c>
      <c r="N533" s="30">
        <v>45618</v>
      </c>
      <c r="O533" s="29">
        <v>4681.1000000000004</v>
      </c>
      <c r="P533" s="29">
        <v>3303.585</v>
      </c>
      <c r="Q533" s="29">
        <v>1095.085</v>
      </c>
      <c r="R533" s="29">
        <v>3095.8387500000003</v>
      </c>
      <c r="AG533" s="30">
        <v>45238</v>
      </c>
      <c r="AH533">
        <v>-55.959999999999994</v>
      </c>
      <c r="AI533">
        <v>-55.959999999999994</v>
      </c>
    </row>
    <row r="534" spans="1:35" x14ac:dyDescent="0.25">
      <c r="A534" s="18" t="s">
        <v>1926</v>
      </c>
      <c r="B534">
        <v>4566.7600000000011</v>
      </c>
      <c r="N534" s="30">
        <v>45619</v>
      </c>
      <c r="O534" s="29">
        <v>4524.29</v>
      </c>
      <c r="P534" s="29">
        <v>3265.11</v>
      </c>
      <c r="Q534" s="29">
        <v>1039.2466666666667</v>
      </c>
      <c r="R534" s="29">
        <v>2181.4279999999999</v>
      </c>
      <c r="AG534" s="31" t="s">
        <v>1490</v>
      </c>
      <c r="AH534">
        <v>-1.1000000000000001</v>
      </c>
      <c r="AI534">
        <v>-1.1000000000000001</v>
      </c>
    </row>
    <row r="535" spans="1:35" x14ac:dyDescent="0.25">
      <c r="A535" s="19" t="s">
        <v>1936</v>
      </c>
      <c r="B535">
        <v>1278.79</v>
      </c>
      <c r="N535" s="30">
        <v>45620</v>
      </c>
      <c r="O535" s="29"/>
      <c r="P535" s="29"/>
      <c r="Q535" s="29">
        <v>975.46124999999995</v>
      </c>
      <c r="R535" s="29">
        <v>975.46124999999995</v>
      </c>
      <c r="AG535" s="31" t="s">
        <v>1486</v>
      </c>
      <c r="AH535">
        <v>-12.85</v>
      </c>
      <c r="AI535">
        <v>-12.85</v>
      </c>
    </row>
    <row r="536" spans="1:35" x14ac:dyDescent="0.25">
      <c r="A536" s="30">
        <v>45566</v>
      </c>
      <c r="B536">
        <v>2761.27</v>
      </c>
      <c r="N536" s="30">
        <v>45621</v>
      </c>
      <c r="O536" s="29">
        <v>4522.8900000000003</v>
      </c>
      <c r="P536" s="29">
        <v>3183.2</v>
      </c>
      <c r="Q536" s="29">
        <v>931.67</v>
      </c>
      <c r="R536" s="29">
        <v>2955.2400000000002</v>
      </c>
      <c r="AG536" s="31" t="s">
        <v>1488</v>
      </c>
      <c r="AH536">
        <v>-4.3499999999999996</v>
      </c>
      <c r="AI536">
        <v>-4.3499999999999996</v>
      </c>
    </row>
    <row r="537" spans="1:35" x14ac:dyDescent="0.25">
      <c r="A537" s="30">
        <v>45567</v>
      </c>
      <c r="B537">
        <v>140.12</v>
      </c>
      <c r="N537" s="30">
        <v>45622</v>
      </c>
      <c r="O537" s="29"/>
      <c r="P537" s="29">
        <v>3178.11</v>
      </c>
      <c r="Q537" s="29"/>
      <c r="R537" s="29">
        <v>3178.11</v>
      </c>
      <c r="AG537" s="31" t="s">
        <v>1489</v>
      </c>
      <c r="AH537">
        <v>-4.42</v>
      </c>
      <c r="AI537">
        <v>-4.42</v>
      </c>
    </row>
    <row r="538" spans="1:35" x14ac:dyDescent="0.25">
      <c r="A538" s="30">
        <v>45568</v>
      </c>
      <c r="B538">
        <v>-67.099999999999994</v>
      </c>
      <c r="N538" s="30">
        <v>45623</v>
      </c>
      <c r="O538" s="29">
        <v>4518.6549999999997</v>
      </c>
      <c r="P538" s="29">
        <v>3168.31</v>
      </c>
      <c r="Q538" s="29">
        <v>925.745</v>
      </c>
      <c r="R538" s="29">
        <v>2870.9033333333332</v>
      </c>
      <c r="AG538" s="31" t="s">
        <v>1487</v>
      </c>
      <c r="AH538">
        <v>-23.3</v>
      </c>
      <c r="AI538">
        <v>-23.3</v>
      </c>
    </row>
    <row r="539" spans="1:35" x14ac:dyDescent="0.25">
      <c r="A539" s="30">
        <v>45569</v>
      </c>
      <c r="B539">
        <v>-198.72</v>
      </c>
      <c r="N539" s="30">
        <v>45624</v>
      </c>
      <c r="O539" s="29"/>
      <c r="P539" s="29">
        <v>3140.21</v>
      </c>
      <c r="Q539" s="29"/>
      <c r="R539" s="29">
        <v>3140.21</v>
      </c>
      <c r="AG539" s="31" t="s">
        <v>1485</v>
      </c>
      <c r="AH539">
        <v>-9.94</v>
      </c>
      <c r="AI539">
        <v>-9.94</v>
      </c>
    </row>
    <row r="540" spans="1:35" x14ac:dyDescent="0.25">
      <c r="A540" s="30">
        <v>45570</v>
      </c>
      <c r="B540">
        <v>-19.579999999999998</v>
      </c>
      <c r="N540" s="30">
        <v>45625</v>
      </c>
      <c r="O540" s="29">
        <v>5526.0866666666661</v>
      </c>
      <c r="P540" s="29">
        <v>3134.43</v>
      </c>
      <c r="Q540" s="29">
        <v>907.86249999999995</v>
      </c>
      <c r="R540" s="29">
        <v>3629.3090909090902</v>
      </c>
      <c r="AG540" s="30">
        <v>45239</v>
      </c>
      <c r="AH540">
        <v>-147.28</v>
      </c>
      <c r="AI540">
        <v>-147.28</v>
      </c>
    </row>
    <row r="541" spans="1:35" x14ac:dyDescent="0.25">
      <c r="A541" s="30">
        <v>45571</v>
      </c>
      <c r="B541">
        <v>-75.5</v>
      </c>
      <c r="N541" s="30">
        <v>45626</v>
      </c>
      <c r="O541" s="29"/>
      <c r="P541" s="29">
        <v>2984.8525</v>
      </c>
      <c r="Q541" s="29">
        <v>881.22499999999991</v>
      </c>
      <c r="R541" s="29">
        <v>1933.0387500000002</v>
      </c>
      <c r="AG541" s="31" t="s">
        <v>1475</v>
      </c>
      <c r="AH541">
        <v>-32.950000000000003</v>
      </c>
      <c r="AI541">
        <v>-32.950000000000003</v>
      </c>
    </row>
    <row r="542" spans="1:35" x14ac:dyDescent="0.25">
      <c r="A542" s="30">
        <v>45572</v>
      </c>
      <c r="B542">
        <v>-16.509999999999998</v>
      </c>
      <c r="N542" s="19" t="s">
        <v>1938</v>
      </c>
      <c r="O542" s="29">
        <v>6449.1311111111099</v>
      </c>
      <c r="P542" s="29">
        <v>2543.1328947368429</v>
      </c>
      <c r="Q542" s="29">
        <v>2017.3421428571428</v>
      </c>
      <c r="R542" s="29">
        <v>3331.1777844311382</v>
      </c>
      <c r="AG542" s="31" t="s">
        <v>1479</v>
      </c>
      <c r="AH542">
        <v>-4.2300000000000004</v>
      </c>
      <c r="AI542">
        <v>-4.2300000000000004</v>
      </c>
    </row>
    <row r="543" spans="1:35" x14ac:dyDescent="0.25">
      <c r="A543" s="30">
        <v>45573</v>
      </c>
      <c r="B543">
        <v>-36.64</v>
      </c>
      <c r="N543" s="30">
        <v>45627</v>
      </c>
      <c r="O543" s="29"/>
      <c r="P543" s="29"/>
      <c r="Q543" s="29">
        <v>3590.3249999999994</v>
      </c>
      <c r="R543" s="29">
        <v>3590.3249999999994</v>
      </c>
      <c r="AG543" s="31" t="s">
        <v>1476</v>
      </c>
      <c r="AH543">
        <v>-30</v>
      </c>
      <c r="AI543">
        <v>-30</v>
      </c>
    </row>
    <row r="544" spans="1:35" x14ac:dyDescent="0.25">
      <c r="A544" s="30">
        <v>45575</v>
      </c>
      <c r="B544">
        <v>-165.52</v>
      </c>
      <c r="N544" s="30">
        <v>45628</v>
      </c>
      <c r="O544" s="29">
        <v>5286.32</v>
      </c>
      <c r="P544" s="29">
        <v>3090.3599999999997</v>
      </c>
      <c r="Q544" s="29">
        <v>799.15</v>
      </c>
      <c r="R544" s="29">
        <v>2735.8299999999995</v>
      </c>
      <c r="AG544" s="31" t="s">
        <v>1480</v>
      </c>
      <c r="AH544">
        <v>-6.3</v>
      </c>
      <c r="AI544">
        <v>-6.3</v>
      </c>
    </row>
    <row r="545" spans="1:35" x14ac:dyDescent="0.25">
      <c r="A545" s="30">
        <v>45576</v>
      </c>
      <c r="B545">
        <v>-17.29</v>
      </c>
      <c r="N545" s="30">
        <v>45629</v>
      </c>
      <c r="O545" s="29">
        <v>5225.3575000000001</v>
      </c>
      <c r="P545" s="29">
        <v>3018.82</v>
      </c>
      <c r="Q545" s="29">
        <v>2885.2799999999997</v>
      </c>
      <c r="R545" s="29">
        <v>4241.5442857142862</v>
      </c>
      <c r="AG545" s="31" t="s">
        <v>1477</v>
      </c>
      <c r="AH545">
        <v>-15.4</v>
      </c>
      <c r="AI545">
        <v>-15.4</v>
      </c>
    </row>
    <row r="546" spans="1:35" x14ac:dyDescent="0.25">
      <c r="A546" s="30">
        <v>45577</v>
      </c>
      <c r="B546">
        <v>-31.400000000000006</v>
      </c>
      <c r="N546" s="30">
        <v>45630</v>
      </c>
      <c r="O546" s="29">
        <v>5184.1725000000006</v>
      </c>
      <c r="P546" s="29"/>
      <c r="Q546" s="29">
        <v>2824.1633333333334</v>
      </c>
      <c r="R546" s="29">
        <v>4172.7400000000007</v>
      </c>
      <c r="AG546" s="31" t="s">
        <v>1482</v>
      </c>
      <c r="AH546">
        <v>-13.3</v>
      </c>
      <c r="AI546">
        <v>-13.3</v>
      </c>
    </row>
    <row r="547" spans="1:35" x14ac:dyDescent="0.25">
      <c r="A547" s="30">
        <v>45578</v>
      </c>
      <c r="B547">
        <v>-84.670000000000016</v>
      </c>
      <c r="N547" s="30">
        <v>45631</v>
      </c>
      <c r="O547" s="29">
        <v>5167.46</v>
      </c>
      <c r="P547" s="29">
        <v>2928.67</v>
      </c>
      <c r="Q547" s="29">
        <v>2805.03</v>
      </c>
      <c r="R547" s="29">
        <v>3351.7</v>
      </c>
      <c r="AG547" s="31" t="s">
        <v>1481</v>
      </c>
      <c r="AH547">
        <v>-9.3000000000000007</v>
      </c>
      <c r="AI547">
        <v>-9.3000000000000007</v>
      </c>
    </row>
    <row r="548" spans="1:35" x14ac:dyDescent="0.25">
      <c r="A548" s="30">
        <v>45579</v>
      </c>
      <c r="B548">
        <v>-49.89</v>
      </c>
      <c r="N548" s="30">
        <v>45632</v>
      </c>
      <c r="O548" s="29"/>
      <c r="P548" s="29">
        <v>2837.95</v>
      </c>
      <c r="Q548" s="29"/>
      <c r="R548" s="29">
        <v>2837.95</v>
      </c>
      <c r="AG548" s="31" t="s">
        <v>1484</v>
      </c>
      <c r="AH548">
        <v>-5.5</v>
      </c>
      <c r="AI548">
        <v>-5.5</v>
      </c>
    </row>
    <row r="549" spans="1:35" x14ac:dyDescent="0.25">
      <c r="A549" s="30">
        <v>45580</v>
      </c>
      <c r="B549">
        <v>-40.900000000000006</v>
      </c>
      <c r="N549" s="30">
        <v>45633</v>
      </c>
      <c r="O549" s="29">
        <v>5155.3433333333332</v>
      </c>
      <c r="P549" s="29"/>
      <c r="Q549" s="29">
        <v>2699.5042857142862</v>
      </c>
      <c r="R549" s="29">
        <v>3436.2559999999999</v>
      </c>
      <c r="AG549" s="31" t="s">
        <v>1478</v>
      </c>
      <c r="AH549">
        <v>-21.8</v>
      </c>
      <c r="AI549">
        <v>-21.8</v>
      </c>
    </row>
    <row r="550" spans="1:35" x14ac:dyDescent="0.25">
      <c r="A550" s="30">
        <v>45581</v>
      </c>
      <c r="B550">
        <v>-4.05</v>
      </c>
      <c r="N550" s="30">
        <v>45634</v>
      </c>
      <c r="O550" s="29"/>
      <c r="P550" s="29">
        <v>2827.3</v>
      </c>
      <c r="Q550" s="29">
        <v>2611.69</v>
      </c>
      <c r="R550" s="29">
        <v>2683.56</v>
      </c>
      <c r="AG550" s="31" t="s">
        <v>1483</v>
      </c>
      <c r="AH550">
        <v>-8.5</v>
      </c>
      <c r="AI550">
        <v>-8.5</v>
      </c>
    </row>
    <row r="551" spans="1:35" x14ac:dyDescent="0.25">
      <c r="A551" s="30">
        <v>45582</v>
      </c>
      <c r="B551">
        <v>-86.009999999999991</v>
      </c>
      <c r="N551" s="30">
        <v>45635</v>
      </c>
      <c r="O551" s="29">
        <v>5143.0775000000003</v>
      </c>
      <c r="P551" s="29">
        <v>2838.0749999999998</v>
      </c>
      <c r="Q551" s="29">
        <v>2560.8679999999995</v>
      </c>
      <c r="R551" s="29">
        <v>3550.2545454545457</v>
      </c>
      <c r="AG551" s="30">
        <v>45240</v>
      </c>
      <c r="AH551">
        <v>-14.5</v>
      </c>
      <c r="AI551">
        <v>-14.5</v>
      </c>
    </row>
    <row r="552" spans="1:35" x14ac:dyDescent="0.25">
      <c r="A552" s="30">
        <v>45584</v>
      </c>
      <c r="B552">
        <v>-32.339999999999996</v>
      </c>
      <c r="N552" s="30">
        <v>45636</v>
      </c>
      <c r="O552" s="29">
        <v>5117.5199999999995</v>
      </c>
      <c r="P552" s="29"/>
      <c r="Q552" s="29">
        <v>2495.5233333333331</v>
      </c>
      <c r="R552" s="29">
        <v>3806.5216666666661</v>
      </c>
      <c r="AG552" s="31" t="s">
        <v>1473</v>
      </c>
      <c r="AH552">
        <v>-2.5</v>
      </c>
      <c r="AI552">
        <v>-2.5</v>
      </c>
    </row>
    <row r="553" spans="1:35" x14ac:dyDescent="0.25">
      <c r="A553" s="30">
        <v>45585</v>
      </c>
      <c r="B553">
        <v>-45.06</v>
      </c>
      <c r="N553" s="30">
        <v>45637</v>
      </c>
      <c r="O553" s="29"/>
      <c r="P553" s="29"/>
      <c r="Q553" s="29">
        <v>2437.7399999999998</v>
      </c>
      <c r="R553" s="29">
        <v>2437.7399999999998</v>
      </c>
      <c r="AG553" s="31" t="s">
        <v>1474</v>
      </c>
      <c r="AH553">
        <v>-12</v>
      </c>
      <c r="AI553">
        <v>-12</v>
      </c>
    </row>
    <row r="554" spans="1:35" x14ac:dyDescent="0.25">
      <c r="A554" s="30">
        <v>45586</v>
      </c>
      <c r="B554">
        <v>-31</v>
      </c>
      <c r="N554" s="30">
        <v>45638</v>
      </c>
      <c r="O554" s="29">
        <v>5114.16</v>
      </c>
      <c r="P554" s="29"/>
      <c r="Q554" s="29">
        <v>2416.1066666666666</v>
      </c>
      <c r="R554" s="29">
        <v>3090.62</v>
      </c>
      <c r="AG554" s="30">
        <v>45241</v>
      </c>
      <c r="AH554">
        <v>-105.7</v>
      </c>
      <c r="AI554">
        <v>-105.7</v>
      </c>
    </row>
    <row r="555" spans="1:35" x14ac:dyDescent="0.25">
      <c r="A555" s="30">
        <v>45587</v>
      </c>
      <c r="B555">
        <v>165.60000000000002</v>
      </c>
      <c r="N555" s="30">
        <v>45639</v>
      </c>
      <c r="O555" s="29">
        <v>7052.14</v>
      </c>
      <c r="P555" s="29"/>
      <c r="Q555" s="29">
        <v>2359.8399999999997</v>
      </c>
      <c r="R555" s="29">
        <v>3298.3</v>
      </c>
      <c r="AG555" s="31" t="s">
        <v>1472</v>
      </c>
      <c r="AH555">
        <v>-16.5</v>
      </c>
      <c r="AI555">
        <v>-16.5</v>
      </c>
    </row>
    <row r="556" spans="1:35" x14ac:dyDescent="0.25">
      <c r="A556" s="30">
        <v>45588</v>
      </c>
      <c r="B556">
        <v>-152.95000000000002</v>
      </c>
      <c r="N556" s="30">
        <v>45640</v>
      </c>
      <c r="O556" s="29">
        <v>7042.63</v>
      </c>
      <c r="P556" s="29">
        <v>2663.06</v>
      </c>
      <c r="Q556" s="29"/>
      <c r="R556" s="29">
        <v>5582.7733333333335</v>
      </c>
      <c r="AG556" s="31" t="s">
        <v>1471</v>
      </c>
      <c r="AH556">
        <v>-89.2</v>
      </c>
      <c r="AI556">
        <v>-89.2</v>
      </c>
    </row>
    <row r="557" spans="1:35" x14ac:dyDescent="0.25">
      <c r="A557" s="30">
        <v>45589</v>
      </c>
      <c r="B557">
        <v>-10.7</v>
      </c>
      <c r="N557" s="30">
        <v>45641</v>
      </c>
      <c r="O557" s="29"/>
      <c r="P557" s="29">
        <v>2677.06</v>
      </c>
      <c r="Q557" s="29">
        <v>2286.4100000000003</v>
      </c>
      <c r="R557" s="29">
        <v>2442.6699999999996</v>
      </c>
      <c r="AG557" s="30">
        <v>45242</v>
      </c>
      <c r="AH557">
        <v>-6.73</v>
      </c>
      <c r="AI557">
        <v>-6.73</v>
      </c>
    </row>
    <row r="558" spans="1:35" x14ac:dyDescent="0.25">
      <c r="A558" s="30">
        <v>45590</v>
      </c>
      <c r="B558">
        <v>-91.32</v>
      </c>
      <c r="N558" s="30">
        <v>45642</v>
      </c>
      <c r="O558" s="29">
        <v>7020.33</v>
      </c>
      <c r="P558" s="29">
        <v>2660.11</v>
      </c>
      <c r="Q558" s="29">
        <v>1926.7566666666669</v>
      </c>
      <c r="R558" s="29">
        <v>3092.1420000000003</v>
      </c>
      <c r="AG558" s="31" t="s">
        <v>1470</v>
      </c>
      <c r="AH558">
        <v>-6.73</v>
      </c>
      <c r="AI558">
        <v>-6.73</v>
      </c>
    </row>
    <row r="559" spans="1:35" x14ac:dyDescent="0.25">
      <c r="A559" s="30">
        <v>45591</v>
      </c>
      <c r="B559">
        <v>-20.97</v>
      </c>
      <c r="N559" s="30">
        <v>45643</v>
      </c>
      <c r="O559" s="29"/>
      <c r="P559" s="29"/>
      <c r="Q559" s="29">
        <v>1762.27</v>
      </c>
      <c r="R559" s="29">
        <v>1762.27</v>
      </c>
      <c r="AG559" s="30">
        <v>45243</v>
      </c>
      <c r="AH559">
        <v>-16</v>
      </c>
      <c r="AI559">
        <v>-16</v>
      </c>
    </row>
    <row r="560" spans="1:35" x14ac:dyDescent="0.25">
      <c r="A560" s="30">
        <v>45592</v>
      </c>
      <c r="B560">
        <v>-25.5</v>
      </c>
      <c r="N560" s="30">
        <v>45644</v>
      </c>
      <c r="O560" s="29">
        <v>6998.83</v>
      </c>
      <c r="P560" s="29">
        <v>2658.56</v>
      </c>
      <c r="Q560" s="29">
        <v>1706.25</v>
      </c>
      <c r="R560" s="29">
        <v>4590.6175000000003</v>
      </c>
      <c r="AG560" s="31" t="s">
        <v>1469</v>
      </c>
      <c r="AH560">
        <v>-16</v>
      </c>
      <c r="AI560">
        <v>-16</v>
      </c>
    </row>
    <row r="561" spans="1:35" x14ac:dyDescent="0.25">
      <c r="A561" s="30">
        <v>45593</v>
      </c>
      <c r="B561">
        <v>-130.38000000000002</v>
      </c>
      <c r="N561" s="30">
        <v>45645</v>
      </c>
      <c r="O561" s="29">
        <v>6964.7</v>
      </c>
      <c r="P561" s="29"/>
      <c r="Q561" s="29">
        <v>1663.1375</v>
      </c>
      <c r="R561" s="29">
        <v>3935.235714285714</v>
      </c>
      <c r="AG561" s="30">
        <v>45244</v>
      </c>
      <c r="AH561">
        <v>-777.57999999999993</v>
      </c>
      <c r="AI561">
        <v>-777.57999999999993</v>
      </c>
    </row>
    <row r="562" spans="1:35" x14ac:dyDescent="0.25">
      <c r="A562" s="30">
        <v>45594</v>
      </c>
      <c r="B562">
        <v>-30.5</v>
      </c>
      <c r="N562" s="30">
        <v>45646</v>
      </c>
      <c r="O562" s="29">
        <v>6962.5750000000007</v>
      </c>
      <c r="P562" s="29">
        <v>2427.7433333333333</v>
      </c>
      <c r="Q562" s="29">
        <v>1552.91</v>
      </c>
      <c r="R562" s="29">
        <v>3473.457142857143</v>
      </c>
      <c r="AG562" s="31" t="s">
        <v>1467</v>
      </c>
      <c r="AH562">
        <v>-4.0599999999999996</v>
      </c>
      <c r="AI562">
        <v>-4.0599999999999996</v>
      </c>
    </row>
    <row r="563" spans="1:35" x14ac:dyDescent="0.25">
      <c r="A563" s="30">
        <v>45595</v>
      </c>
      <c r="B563">
        <v>-206.32999999999998</v>
      </c>
      <c r="N563" s="30">
        <v>45647</v>
      </c>
      <c r="O563" s="29"/>
      <c r="P563" s="29">
        <v>2330.02</v>
      </c>
      <c r="Q563" s="29"/>
      <c r="R563" s="29">
        <v>2330.02</v>
      </c>
      <c r="AG563" s="31" t="s">
        <v>1468</v>
      </c>
      <c r="AH563">
        <v>-773.52</v>
      </c>
      <c r="AI563">
        <v>-773.52</v>
      </c>
    </row>
    <row r="564" spans="1:35" x14ac:dyDescent="0.25">
      <c r="A564" s="30">
        <v>45596</v>
      </c>
      <c r="B564">
        <v>-117.37</v>
      </c>
      <c r="N564" s="30">
        <v>45648</v>
      </c>
      <c r="O564" s="29"/>
      <c r="P564" s="29">
        <v>2320.62</v>
      </c>
      <c r="Q564" s="29">
        <v>1515.91</v>
      </c>
      <c r="R564" s="29">
        <v>1918.2649999999999</v>
      </c>
      <c r="AG564" s="30">
        <v>45245</v>
      </c>
      <c r="AH564">
        <v>-4.3</v>
      </c>
      <c r="AI564">
        <v>-4.3</v>
      </c>
    </row>
    <row r="565" spans="1:35" x14ac:dyDescent="0.25">
      <c r="A565" s="19" t="s">
        <v>1937</v>
      </c>
      <c r="B565">
        <v>2275.4700000000007</v>
      </c>
      <c r="N565" s="30">
        <v>45649</v>
      </c>
      <c r="O565" s="29"/>
      <c r="P565" s="29">
        <v>2294.3833333333337</v>
      </c>
      <c r="Q565" s="29">
        <v>1460.9690000000001</v>
      </c>
      <c r="R565" s="29">
        <v>1653.2953846153846</v>
      </c>
      <c r="AG565" s="31" t="s">
        <v>1466</v>
      </c>
      <c r="AH565">
        <v>-4.3</v>
      </c>
      <c r="AI565">
        <v>-4.3</v>
      </c>
    </row>
    <row r="566" spans="1:35" x14ac:dyDescent="0.25">
      <c r="A566" s="30">
        <v>45597</v>
      </c>
      <c r="B566">
        <v>3049.46</v>
      </c>
      <c r="N566" s="30">
        <v>45650</v>
      </c>
      <c r="O566" s="29">
        <v>8739.06</v>
      </c>
      <c r="P566" s="29">
        <v>2285.77</v>
      </c>
      <c r="Q566" s="29">
        <v>1389.02</v>
      </c>
      <c r="R566" s="29">
        <v>5288.2275</v>
      </c>
      <c r="AG566" s="30">
        <v>45246</v>
      </c>
      <c r="AH566">
        <v>-4.0599999999999996</v>
      </c>
      <c r="AI566">
        <v>-4.0599999999999996</v>
      </c>
    </row>
    <row r="567" spans="1:35" x14ac:dyDescent="0.25">
      <c r="A567" s="30">
        <v>45598</v>
      </c>
      <c r="B567">
        <v>-104.45</v>
      </c>
      <c r="N567" s="30">
        <v>45651</v>
      </c>
      <c r="O567" s="29"/>
      <c r="P567" s="29">
        <v>2292.77</v>
      </c>
      <c r="Q567" s="29">
        <v>1372.52</v>
      </c>
      <c r="R567" s="29">
        <v>1832.645</v>
      </c>
      <c r="AG567" s="31" t="s">
        <v>1465</v>
      </c>
      <c r="AH567">
        <v>-4.0599999999999996</v>
      </c>
      <c r="AI567">
        <v>-4.0599999999999996</v>
      </c>
    </row>
    <row r="568" spans="1:35" x14ac:dyDescent="0.25">
      <c r="A568" s="30">
        <v>45599</v>
      </c>
      <c r="B568">
        <v>4.1000000000000014</v>
      </c>
      <c r="N568" s="30">
        <v>45652</v>
      </c>
      <c r="O568" s="29">
        <v>8727.36</v>
      </c>
      <c r="P568" s="29"/>
      <c r="Q568" s="29">
        <v>1349.57</v>
      </c>
      <c r="R568" s="29">
        <v>3808.8333333333335</v>
      </c>
      <c r="AG568" s="30">
        <v>45247</v>
      </c>
      <c r="AH568">
        <v>-10.59</v>
      </c>
      <c r="AI568">
        <v>-10.59</v>
      </c>
    </row>
    <row r="569" spans="1:35" x14ac:dyDescent="0.25">
      <c r="A569" s="30">
        <v>45600</v>
      </c>
      <c r="B569">
        <v>-140.43</v>
      </c>
      <c r="N569" s="30">
        <v>45653</v>
      </c>
      <c r="O569" s="29">
        <v>8691.7766666666666</v>
      </c>
      <c r="P569" s="29">
        <v>2274.9699999999998</v>
      </c>
      <c r="Q569" s="29">
        <v>1296.22</v>
      </c>
      <c r="R569" s="29">
        <v>4745.3871428571429</v>
      </c>
      <c r="AG569" s="31" t="s">
        <v>1464</v>
      </c>
      <c r="AH569">
        <v>-10.59</v>
      </c>
      <c r="AI569">
        <v>-10.59</v>
      </c>
    </row>
    <row r="570" spans="1:35" x14ac:dyDescent="0.25">
      <c r="A570" s="30">
        <v>45601</v>
      </c>
      <c r="B570">
        <v>-2.04</v>
      </c>
      <c r="N570" s="30">
        <v>45654</v>
      </c>
      <c r="O570" s="29"/>
      <c r="P570" s="29"/>
      <c r="Q570" s="29">
        <v>1251.0825</v>
      </c>
      <c r="R570" s="29">
        <v>1251.0825</v>
      </c>
      <c r="AG570" s="30">
        <v>45248</v>
      </c>
      <c r="AH570">
        <v>-102.74999999999999</v>
      </c>
      <c r="AI570">
        <v>-102.74999999999999</v>
      </c>
    </row>
    <row r="571" spans="1:35" x14ac:dyDescent="0.25">
      <c r="A571" s="30">
        <v>45602</v>
      </c>
      <c r="B571">
        <v>-46.2</v>
      </c>
      <c r="N571" s="30">
        <v>45655</v>
      </c>
      <c r="O571" s="29"/>
      <c r="P571" s="29"/>
      <c r="Q571" s="29">
        <v>1191.8200000000002</v>
      </c>
      <c r="R571" s="29">
        <v>1191.8200000000002</v>
      </c>
      <c r="AG571" s="31" t="s">
        <v>1457</v>
      </c>
      <c r="AH571">
        <v>-7.3500000000000005</v>
      </c>
      <c r="AI571">
        <v>-7.3500000000000005</v>
      </c>
    </row>
    <row r="572" spans="1:35" x14ac:dyDescent="0.25">
      <c r="A572" s="30">
        <v>45604</v>
      </c>
      <c r="B572">
        <v>-104.71000000000001</v>
      </c>
      <c r="N572" s="30">
        <v>45656</v>
      </c>
      <c r="O572" s="29">
        <v>8045.4366666666674</v>
      </c>
      <c r="P572" s="29">
        <v>2232.6200000000003</v>
      </c>
      <c r="Q572" s="29">
        <v>1091.1999999999998</v>
      </c>
      <c r="R572" s="29">
        <v>3634.0389999999998</v>
      </c>
      <c r="AG572" s="31" t="s">
        <v>1458</v>
      </c>
      <c r="AH572">
        <v>-10.51</v>
      </c>
      <c r="AI572">
        <v>-10.51</v>
      </c>
    </row>
    <row r="573" spans="1:35" x14ac:dyDescent="0.25">
      <c r="A573" s="30">
        <v>45605</v>
      </c>
      <c r="B573">
        <v>-50.399999999999991</v>
      </c>
      <c r="N573" s="30">
        <v>45657</v>
      </c>
      <c r="O573" s="29">
        <v>7645.2866666666669</v>
      </c>
      <c r="P573" s="29">
        <v>2386.46</v>
      </c>
      <c r="Q573" s="29">
        <v>650.88</v>
      </c>
      <c r="R573" s="29">
        <v>3946.5599999999995</v>
      </c>
      <c r="AG573" s="31" t="s">
        <v>1459</v>
      </c>
      <c r="AH573">
        <v>-19.329999999999998</v>
      </c>
      <c r="AI573">
        <v>-19.329999999999998</v>
      </c>
    </row>
    <row r="574" spans="1:35" x14ac:dyDescent="0.25">
      <c r="A574" s="30">
        <v>45606</v>
      </c>
      <c r="B574">
        <v>-9.8099999999999987</v>
      </c>
      <c r="N574" s="17" t="s">
        <v>3346</v>
      </c>
      <c r="O574" s="29">
        <v>10208.695945273641</v>
      </c>
      <c r="P574" s="29">
        <v>1821.1008714596944</v>
      </c>
      <c r="Q574" s="29">
        <v>5326.6965789473743</v>
      </c>
      <c r="R574" s="29">
        <v>5567.3332811436385</v>
      </c>
      <c r="AG574" s="31" t="s">
        <v>1462</v>
      </c>
      <c r="AH574">
        <v>-6</v>
      </c>
      <c r="AI574">
        <v>-6</v>
      </c>
    </row>
    <row r="575" spans="1:35" x14ac:dyDescent="0.25">
      <c r="A575" s="30">
        <v>45609</v>
      </c>
      <c r="B575">
        <v>-57.580000000000005</v>
      </c>
      <c r="N575" s="18" t="s">
        <v>1923</v>
      </c>
      <c r="O575" s="29">
        <v>8495.2018604651166</v>
      </c>
      <c r="P575" s="29">
        <v>2452.4909482758617</v>
      </c>
      <c r="Q575" s="29">
        <v>4754.5892696629217</v>
      </c>
      <c r="R575" s="29">
        <v>4898.403157894737</v>
      </c>
      <c r="AG575" s="31" t="s">
        <v>1461</v>
      </c>
      <c r="AH575">
        <v>-26.05</v>
      </c>
      <c r="AI575">
        <v>-26.05</v>
      </c>
    </row>
    <row r="576" spans="1:35" x14ac:dyDescent="0.25">
      <c r="A576" s="30">
        <v>45611</v>
      </c>
      <c r="B576">
        <v>97.53</v>
      </c>
      <c r="N576" s="19" t="s">
        <v>1930</v>
      </c>
      <c r="O576" s="29">
        <v>7404.164827586208</v>
      </c>
      <c r="P576" s="29">
        <v>2221.3437142857138</v>
      </c>
      <c r="Q576" s="29">
        <v>2274.2458823529428</v>
      </c>
      <c r="R576" s="29">
        <v>3551.7769565217391</v>
      </c>
      <c r="AG576" s="31" t="s">
        <v>1463</v>
      </c>
      <c r="AH576">
        <v>-24.909999999999997</v>
      </c>
      <c r="AI576">
        <v>-24.909999999999997</v>
      </c>
    </row>
    <row r="577" spans="1:35" x14ac:dyDescent="0.25">
      <c r="A577" s="30">
        <v>45612</v>
      </c>
      <c r="B577">
        <v>-109.74</v>
      </c>
      <c r="N577" s="30">
        <v>45659</v>
      </c>
      <c r="O577" s="29">
        <v>7303.59</v>
      </c>
      <c r="P577" s="29">
        <v>2304.0450000000001</v>
      </c>
      <c r="Q577" s="29">
        <v>2803.2457142857138</v>
      </c>
      <c r="R577" s="29">
        <v>3342.0061538461546</v>
      </c>
      <c r="AG577" s="31" t="s">
        <v>1460</v>
      </c>
      <c r="AH577">
        <v>-8.6</v>
      </c>
      <c r="AI577">
        <v>-8.6</v>
      </c>
    </row>
    <row r="578" spans="1:35" x14ac:dyDescent="0.25">
      <c r="A578" s="30">
        <v>45613</v>
      </c>
      <c r="B578">
        <v>-220.03</v>
      </c>
      <c r="N578" s="30">
        <v>45660</v>
      </c>
      <c r="O578" s="29">
        <v>7260.125</v>
      </c>
      <c r="P578" s="29">
        <v>2309.085</v>
      </c>
      <c r="Q578" s="29">
        <v>2744.9266666666667</v>
      </c>
      <c r="R578" s="29">
        <v>4654.8277777777776</v>
      </c>
      <c r="AG578" s="30">
        <v>45249</v>
      </c>
      <c r="AH578">
        <v>-384.24</v>
      </c>
      <c r="AI578">
        <v>-384.24</v>
      </c>
    </row>
    <row r="579" spans="1:35" x14ac:dyDescent="0.25">
      <c r="A579" s="30">
        <v>45614</v>
      </c>
      <c r="B579">
        <v>326.54000000000013</v>
      </c>
      <c r="N579" s="30">
        <v>45661</v>
      </c>
      <c r="O579" s="29"/>
      <c r="P579" s="29">
        <v>2291.69</v>
      </c>
      <c r="Q579" s="29">
        <v>2689.09</v>
      </c>
      <c r="R579" s="29">
        <v>2490.3900000000003</v>
      </c>
      <c r="AG579" s="31" t="s">
        <v>1452</v>
      </c>
      <c r="AH579">
        <v>-45.96</v>
      </c>
      <c r="AI579">
        <v>-45.96</v>
      </c>
    </row>
    <row r="580" spans="1:35" x14ac:dyDescent="0.25">
      <c r="A580" s="30">
        <v>45615</v>
      </c>
      <c r="B580">
        <v>-63.83</v>
      </c>
      <c r="N580" s="30">
        <v>45662</v>
      </c>
      <c r="O580" s="29"/>
      <c r="P580" s="29"/>
      <c r="Q580" s="29">
        <v>2680.53</v>
      </c>
      <c r="R580" s="29">
        <v>2680.53</v>
      </c>
      <c r="AG580" s="31" t="s">
        <v>1454</v>
      </c>
      <c r="AH580">
        <v>-3.47</v>
      </c>
      <c r="AI580">
        <v>-3.47</v>
      </c>
    </row>
    <row r="581" spans="1:35" x14ac:dyDescent="0.25">
      <c r="A581" s="30">
        <v>45616</v>
      </c>
      <c r="B581">
        <v>-41.260000000000005</v>
      </c>
      <c r="N581" s="30">
        <v>45663</v>
      </c>
      <c r="O581" s="29"/>
      <c r="P581" s="29">
        <v>2269.89</v>
      </c>
      <c r="Q581" s="29">
        <v>2643.7799999999997</v>
      </c>
      <c r="R581" s="29">
        <v>2519.1499999999996</v>
      </c>
      <c r="AG581" s="31" t="s">
        <v>1455</v>
      </c>
      <c r="AH581">
        <v>-35.6</v>
      </c>
      <c r="AI581">
        <v>-35.6</v>
      </c>
    </row>
    <row r="582" spans="1:35" x14ac:dyDescent="0.25">
      <c r="A582" s="30">
        <v>45617</v>
      </c>
      <c r="B582">
        <v>-110.1</v>
      </c>
      <c r="N582" s="30">
        <v>45664</v>
      </c>
      <c r="O582" s="29">
        <v>7239.1</v>
      </c>
      <c r="P582" s="29">
        <v>2223.69</v>
      </c>
      <c r="Q582" s="29">
        <v>2601.5299999999997</v>
      </c>
      <c r="R582" s="29">
        <v>3713.6925000000001</v>
      </c>
      <c r="AG582" s="31" t="s">
        <v>1456</v>
      </c>
      <c r="AH582">
        <v>-5.21</v>
      </c>
      <c r="AI582">
        <v>-5.21</v>
      </c>
    </row>
    <row r="583" spans="1:35" x14ac:dyDescent="0.25">
      <c r="A583" s="30">
        <v>45618</v>
      </c>
      <c r="B583">
        <v>-297.95999999999998</v>
      </c>
      <c r="N583" s="30">
        <v>45665</v>
      </c>
      <c r="O583" s="29"/>
      <c r="P583" s="29">
        <v>2221.9699999999998</v>
      </c>
      <c r="Q583" s="29">
        <v>2553.08</v>
      </c>
      <c r="R583" s="29">
        <v>2442.7099999999996</v>
      </c>
      <c r="AG583" s="31" t="s">
        <v>1451</v>
      </c>
      <c r="AH583">
        <v>-294</v>
      </c>
      <c r="AI583">
        <v>-294</v>
      </c>
    </row>
    <row r="584" spans="1:35" x14ac:dyDescent="0.25">
      <c r="A584" s="30">
        <v>45619</v>
      </c>
      <c r="B584">
        <v>-196.93</v>
      </c>
      <c r="N584" s="30">
        <v>45666</v>
      </c>
      <c r="O584" s="29"/>
      <c r="P584" s="29"/>
      <c r="Q584" s="29">
        <v>2513.2833333333333</v>
      </c>
      <c r="R584" s="29">
        <v>2513.2833333333333</v>
      </c>
      <c r="AG584" s="30">
        <v>45250</v>
      </c>
      <c r="AH584">
        <v>-783.49</v>
      </c>
      <c r="AI584">
        <v>-783.49</v>
      </c>
    </row>
    <row r="585" spans="1:35" x14ac:dyDescent="0.25">
      <c r="A585" s="30">
        <v>45620</v>
      </c>
      <c r="B585">
        <v>-86.4</v>
      </c>
      <c r="N585" s="30">
        <v>45667</v>
      </c>
      <c r="O585" s="29">
        <v>7234.09</v>
      </c>
      <c r="P585" s="29">
        <v>2157.355</v>
      </c>
      <c r="Q585" s="29">
        <v>2446.92</v>
      </c>
      <c r="R585" s="29">
        <v>3148.26</v>
      </c>
      <c r="AG585" s="31" t="s">
        <v>1445</v>
      </c>
      <c r="AH585">
        <v>-57.75</v>
      </c>
      <c r="AI585">
        <v>-57.75</v>
      </c>
    </row>
    <row r="586" spans="1:35" x14ac:dyDescent="0.25">
      <c r="A586" s="30">
        <v>45621</v>
      </c>
      <c r="B586">
        <v>-98.09</v>
      </c>
      <c r="N586" s="30">
        <v>45668</v>
      </c>
      <c r="O586" s="29">
        <v>7201.92</v>
      </c>
      <c r="P586" s="29">
        <v>2100.1</v>
      </c>
      <c r="Q586" s="29">
        <v>2394.02</v>
      </c>
      <c r="R586" s="29">
        <v>4761.2299999999996</v>
      </c>
      <c r="AG586" s="31" t="s">
        <v>1450</v>
      </c>
      <c r="AH586">
        <v>-13.95</v>
      </c>
      <c r="AI586">
        <v>-13.95</v>
      </c>
    </row>
    <row r="587" spans="1:35" x14ac:dyDescent="0.25">
      <c r="A587" s="30">
        <v>45622</v>
      </c>
      <c r="B587">
        <v>-4.0199999999999996</v>
      </c>
      <c r="N587" s="30">
        <v>45669</v>
      </c>
      <c r="O587" s="29"/>
      <c r="P587" s="29"/>
      <c r="Q587" s="29">
        <v>2347.66</v>
      </c>
      <c r="R587" s="29">
        <v>2347.66</v>
      </c>
      <c r="AG587" s="31" t="s">
        <v>1447</v>
      </c>
      <c r="AH587">
        <v>-7.99</v>
      </c>
      <c r="AI587">
        <v>-7.99</v>
      </c>
    </row>
    <row r="588" spans="1:35" x14ac:dyDescent="0.25">
      <c r="A588" s="30">
        <v>45623</v>
      </c>
      <c r="B588">
        <v>-9.3100000000000023</v>
      </c>
      <c r="N588" s="30">
        <v>45670</v>
      </c>
      <c r="O588" s="29">
        <v>7163.98</v>
      </c>
      <c r="P588" s="29"/>
      <c r="Q588" s="29">
        <v>2323.9499999999998</v>
      </c>
      <c r="R588" s="29">
        <v>4743.9649999999992</v>
      </c>
      <c r="AG588" s="31" t="s">
        <v>1449</v>
      </c>
      <c r="AH588">
        <v>-33.799999999999997</v>
      </c>
      <c r="AI588">
        <v>-33.799999999999997</v>
      </c>
    </row>
    <row r="589" spans="1:35" x14ac:dyDescent="0.25">
      <c r="A589" s="30">
        <v>45624</v>
      </c>
      <c r="B589">
        <v>-41.9</v>
      </c>
      <c r="N589" s="30">
        <v>45671</v>
      </c>
      <c r="O589" s="29">
        <v>7158.33</v>
      </c>
      <c r="P589" s="29"/>
      <c r="Q589" s="29"/>
      <c r="R589" s="29">
        <v>7158.33</v>
      </c>
      <c r="AG589" s="31" t="s">
        <v>1446</v>
      </c>
      <c r="AH589">
        <v>-110</v>
      </c>
      <c r="AI589">
        <v>-110</v>
      </c>
    </row>
    <row r="590" spans="1:35" x14ac:dyDescent="0.25">
      <c r="A590" s="30">
        <v>45625</v>
      </c>
      <c r="B590">
        <v>809.36</v>
      </c>
      <c r="N590" s="30">
        <v>45672</v>
      </c>
      <c r="O590" s="29"/>
      <c r="P590" s="29"/>
      <c r="Q590" s="29">
        <v>2312.6</v>
      </c>
      <c r="R590" s="29">
        <v>2312.6</v>
      </c>
      <c r="AG590" s="31" t="s">
        <v>1444</v>
      </c>
      <c r="AH590">
        <v>-560</v>
      </c>
      <c r="AI590">
        <v>-560</v>
      </c>
    </row>
    <row r="591" spans="1:35" x14ac:dyDescent="0.25">
      <c r="A591" s="30">
        <v>45626</v>
      </c>
      <c r="B591">
        <v>-216.33</v>
      </c>
      <c r="N591" s="30">
        <v>45673</v>
      </c>
      <c r="O591" s="29"/>
      <c r="P591" s="29">
        <v>2081.6149999999998</v>
      </c>
      <c r="Q591" s="29"/>
      <c r="R591" s="29">
        <v>2081.6149999999998</v>
      </c>
      <c r="AG591" s="30">
        <v>45251</v>
      </c>
      <c r="AH591">
        <v>-21.78</v>
      </c>
      <c r="AI591">
        <v>-21.78</v>
      </c>
    </row>
    <row r="592" spans="1:35" x14ac:dyDescent="0.25">
      <c r="A592" s="19" t="s">
        <v>1938</v>
      </c>
      <c r="B592">
        <v>1012.4999999999998</v>
      </c>
      <c r="N592" s="30">
        <v>45674</v>
      </c>
      <c r="O592" s="29">
        <v>7220.7233333333324</v>
      </c>
      <c r="P592" s="29">
        <v>1964.5900000000001</v>
      </c>
      <c r="Q592" s="29">
        <v>2271.8249999999998</v>
      </c>
      <c r="R592" s="29">
        <v>4304.9999999999991</v>
      </c>
      <c r="AG592" s="31" t="s">
        <v>1443</v>
      </c>
      <c r="AH592">
        <v>-21.78</v>
      </c>
      <c r="AI592">
        <v>-21.78</v>
      </c>
    </row>
    <row r="593" spans="1:35" x14ac:dyDescent="0.25">
      <c r="A593" s="30">
        <v>45627</v>
      </c>
      <c r="B593">
        <v>-453.53</v>
      </c>
      <c r="N593" s="30">
        <v>45675</v>
      </c>
      <c r="O593" s="29"/>
      <c r="P593" s="29"/>
      <c r="Q593" s="29">
        <v>2233.8175000000001</v>
      </c>
      <c r="R593" s="29">
        <v>2233.8175000000001</v>
      </c>
      <c r="AG593" s="30">
        <v>45252</v>
      </c>
      <c r="AH593">
        <v>-116.06</v>
      </c>
      <c r="AI593">
        <v>-116.06</v>
      </c>
    </row>
    <row r="594" spans="1:35" x14ac:dyDescent="0.25">
      <c r="A594" s="30">
        <v>45628</v>
      </c>
      <c r="B594">
        <v>-137.61000000000001</v>
      </c>
      <c r="N594" s="30">
        <v>45676</v>
      </c>
      <c r="O594" s="29"/>
      <c r="P594" s="29">
        <v>1986.875</v>
      </c>
      <c r="Q594" s="29">
        <v>2203.5300000000002</v>
      </c>
      <c r="R594" s="29">
        <v>2059.0933333333337</v>
      </c>
      <c r="AG594" s="31" t="s">
        <v>1442</v>
      </c>
      <c r="AH594">
        <v>-4.5</v>
      </c>
      <c r="AI594">
        <v>-4.5</v>
      </c>
    </row>
    <row r="595" spans="1:35" x14ac:dyDescent="0.25">
      <c r="A595" s="30">
        <v>45629</v>
      </c>
      <c r="B595">
        <v>2031.1999999999998</v>
      </c>
      <c r="N595" s="30">
        <v>45677</v>
      </c>
      <c r="O595" s="29">
        <v>7198.2</v>
      </c>
      <c r="P595" s="29"/>
      <c r="Q595" s="29">
        <v>2117.13</v>
      </c>
      <c r="R595" s="29">
        <v>4657.665</v>
      </c>
      <c r="AG595" s="31" t="s">
        <v>1441</v>
      </c>
      <c r="AH595">
        <v>-37.56</v>
      </c>
      <c r="AI595">
        <v>-37.56</v>
      </c>
    </row>
    <row r="596" spans="1:35" x14ac:dyDescent="0.25">
      <c r="A596" s="30">
        <v>45630</v>
      </c>
      <c r="B596">
        <v>-50.760000000000005</v>
      </c>
      <c r="N596" s="30">
        <v>45678</v>
      </c>
      <c r="O596" s="29"/>
      <c r="P596" s="29">
        <v>1972.7699999999998</v>
      </c>
      <c r="Q596" s="29">
        <v>2092.91</v>
      </c>
      <c r="R596" s="29">
        <v>2002.8049999999998</v>
      </c>
      <c r="AG596" s="31" t="s">
        <v>1440</v>
      </c>
      <c r="AH596">
        <v>-74</v>
      </c>
      <c r="AI596">
        <v>-74</v>
      </c>
    </row>
    <row r="597" spans="1:35" x14ac:dyDescent="0.25">
      <c r="A597" s="30">
        <v>45631</v>
      </c>
      <c r="B597">
        <v>-118.78000000000002</v>
      </c>
      <c r="N597" s="30">
        <v>45679</v>
      </c>
      <c r="O597" s="29"/>
      <c r="P597" s="29">
        <v>1787.09375</v>
      </c>
      <c r="Q597" s="29">
        <v>2074.21</v>
      </c>
      <c r="R597" s="29">
        <v>1818.9955555555555</v>
      </c>
      <c r="AG597" s="30">
        <v>45253</v>
      </c>
      <c r="AH597">
        <v>-146.63</v>
      </c>
      <c r="AI597">
        <v>-146.63</v>
      </c>
    </row>
    <row r="598" spans="1:35" x14ac:dyDescent="0.25">
      <c r="A598" s="30">
        <v>45632</v>
      </c>
      <c r="B598">
        <v>-39.42</v>
      </c>
      <c r="N598" s="30">
        <v>45681</v>
      </c>
      <c r="O598" s="29">
        <v>7190.25</v>
      </c>
      <c r="P598" s="29">
        <v>3245.91</v>
      </c>
      <c r="Q598" s="29">
        <v>574.21</v>
      </c>
      <c r="R598" s="29">
        <v>3670.123333333333</v>
      </c>
      <c r="AG598" s="31" t="s">
        <v>1439</v>
      </c>
      <c r="AH598">
        <v>-146.63</v>
      </c>
      <c r="AI598">
        <v>-146.63</v>
      </c>
    </row>
    <row r="599" spans="1:35" x14ac:dyDescent="0.25">
      <c r="A599" s="30">
        <v>45633</v>
      </c>
      <c r="B599">
        <v>-177.09000000000003</v>
      </c>
      <c r="N599" s="30">
        <v>45682</v>
      </c>
      <c r="O599" s="29">
        <v>7101.95</v>
      </c>
      <c r="P599" s="29">
        <v>3234.19</v>
      </c>
      <c r="Q599" s="29"/>
      <c r="R599" s="29">
        <v>4523.4433333333336</v>
      </c>
      <c r="AG599" s="30">
        <v>45254</v>
      </c>
      <c r="AH599">
        <v>-56.949999999999996</v>
      </c>
      <c r="AI599">
        <v>-56.949999999999996</v>
      </c>
    </row>
    <row r="600" spans="1:35" x14ac:dyDescent="0.25">
      <c r="A600" s="30">
        <v>45634</v>
      </c>
      <c r="B600">
        <v>-64.930000000000007</v>
      </c>
      <c r="N600" s="30">
        <v>45683</v>
      </c>
      <c r="O600" s="29">
        <v>7099.85</v>
      </c>
      <c r="P600" s="29"/>
      <c r="Q600" s="29"/>
      <c r="R600" s="29">
        <v>7099.85</v>
      </c>
      <c r="AG600" s="31" t="s">
        <v>1435</v>
      </c>
      <c r="AH600">
        <v>-8.92</v>
      </c>
      <c r="AI600">
        <v>-8.92</v>
      </c>
    </row>
    <row r="601" spans="1:35" x14ac:dyDescent="0.25">
      <c r="A601" s="30">
        <v>45635</v>
      </c>
      <c r="B601">
        <v>-123.50000000000001</v>
      </c>
      <c r="N601" s="30">
        <v>45684</v>
      </c>
      <c r="O601" s="29"/>
      <c r="P601" s="29">
        <v>3147.56</v>
      </c>
      <c r="Q601" s="29">
        <v>247.54333333333332</v>
      </c>
      <c r="R601" s="29">
        <v>972.54750000000001</v>
      </c>
      <c r="AG601" s="31" t="s">
        <v>1436</v>
      </c>
      <c r="AH601">
        <v>-23.38</v>
      </c>
      <c r="AI601">
        <v>-23.38</v>
      </c>
    </row>
    <row r="602" spans="1:35" x14ac:dyDescent="0.25">
      <c r="A602" s="30">
        <v>45636</v>
      </c>
      <c r="B602">
        <v>-90.19</v>
      </c>
      <c r="N602" s="30">
        <v>45687</v>
      </c>
      <c r="O602" s="29">
        <v>7029.2250000000004</v>
      </c>
      <c r="P602" s="29"/>
      <c r="Q602" s="29"/>
      <c r="R602" s="29">
        <v>7029.2250000000004</v>
      </c>
      <c r="AG602" s="31" t="s">
        <v>1434</v>
      </c>
      <c r="AH602">
        <v>-11.55</v>
      </c>
      <c r="AI602">
        <v>-11.55</v>
      </c>
    </row>
    <row r="603" spans="1:35" x14ac:dyDescent="0.25">
      <c r="A603" s="30">
        <v>45637</v>
      </c>
      <c r="B603">
        <v>-30.8</v>
      </c>
      <c r="N603" s="30">
        <v>45688</v>
      </c>
      <c r="O603" s="29">
        <v>9185.9233333333341</v>
      </c>
      <c r="P603" s="29">
        <v>3347.56</v>
      </c>
      <c r="Q603" s="29">
        <v>1293.2750000000001</v>
      </c>
      <c r="R603" s="29">
        <v>5581.9800000000005</v>
      </c>
      <c r="AG603" s="31" t="s">
        <v>1437</v>
      </c>
      <c r="AH603">
        <v>-13.1</v>
      </c>
      <c r="AI603">
        <v>-13.1</v>
      </c>
    </row>
    <row r="604" spans="1:35" x14ac:dyDescent="0.25">
      <c r="A604" s="30">
        <v>45638</v>
      </c>
      <c r="B604">
        <v>-59.01</v>
      </c>
      <c r="N604" s="19" t="s">
        <v>1931</v>
      </c>
      <c r="O604" s="29">
        <v>8748.4589999999989</v>
      </c>
      <c r="P604" s="29">
        <v>2872.2925</v>
      </c>
      <c r="Q604" s="29">
        <v>1864.931276595745</v>
      </c>
      <c r="R604" s="29">
        <v>4055.219266055045</v>
      </c>
      <c r="AG604" s="30">
        <v>45255</v>
      </c>
      <c r="AH604">
        <v>-63.230000000000004</v>
      </c>
      <c r="AI604">
        <v>-63.230000000000004</v>
      </c>
    </row>
    <row r="605" spans="1:35" x14ac:dyDescent="0.25">
      <c r="A605" s="30">
        <v>45639</v>
      </c>
      <c r="B605">
        <v>1886.98</v>
      </c>
      <c r="N605" s="30">
        <v>45689</v>
      </c>
      <c r="O605" s="29">
        <v>9271.06</v>
      </c>
      <c r="P605" s="29">
        <v>3315.96</v>
      </c>
      <c r="Q605" s="29">
        <v>2382.94</v>
      </c>
      <c r="R605" s="29">
        <v>6702.4160000000002</v>
      </c>
      <c r="AG605" s="31" t="s">
        <v>1430</v>
      </c>
      <c r="AH605">
        <v>-18.13</v>
      </c>
      <c r="AI605">
        <v>-18.13</v>
      </c>
    </row>
    <row r="606" spans="1:35" x14ac:dyDescent="0.25">
      <c r="A606" s="30">
        <v>45640</v>
      </c>
      <c r="B606">
        <v>-159.44999999999999</v>
      </c>
      <c r="N606" s="30">
        <v>45690</v>
      </c>
      <c r="O606" s="29">
        <v>9267.42</v>
      </c>
      <c r="P606" s="29"/>
      <c r="Q606" s="29">
        <v>2376.96</v>
      </c>
      <c r="R606" s="29">
        <v>7544.8050000000003</v>
      </c>
      <c r="AG606" s="31" t="s">
        <v>1432</v>
      </c>
      <c r="AH606">
        <v>-5.5</v>
      </c>
      <c r="AI606">
        <v>-5.5</v>
      </c>
    </row>
    <row r="607" spans="1:35" x14ac:dyDescent="0.25">
      <c r="A607" s="30">
        <v>45641</v>
      </c>
      <c r="B607">
        <v>-61.989999999999995</v>
      </c>
      <c r="N607" s="30">
        <v>45691</v>
      </c>
      <c r="O607" s="29"/>
      <c r="P607" s="29">
        <v>3191.0699999999997</v>
      </c>
      <c r="Q607" s="29"/>
      <c r="R607" s="29">
        <v>3191.0699999999997</v>
      </c>
      <c r="AG607" s="31" t="s">
        <v>1431</v>
      </c>
      <c r="AH607">
        <v>-3.5</v>
      </c>
      <c r="AI607">
        <v>-3.5</v>
      </c>
    </row>
    <row r="608" spans="1:35" x14ac:dyDescent="0.25">
      <c r="A608" s="30">
        <v>45642</v>
      </c>
      <c r="B608">
        <v>-418.73</v>
      </c>
      <c r="N608" s="30">
        <v>45692</v>
      </c>
      <c r="O608" s="29">
        <v>9259.32</v>
      </c>
      <c r="P608" s="29"/>
      <c r="Q608" s="29">
        <v>2362.06</v>
      </c>
      <c r="R608" s="29">
        <v>6960.2333333333336</v>
      </c>
      <c r="AG608" s="31" t="s">
        <v>1433</v>
      </c>
      <c r="AH608">
        <v>-36.1</v>
      </c>
      <c r="AI608">
        <v>-36.1</v>
      </c>
    </row>
    <row r="609" spans="1:35" x14ac:dyDescent="0.25">
      <c r="A609" s="30">
        <v>45643</v>
      </c>
      <c r="B609">
        <v>-108.5</v>
      </c>
      <c r="N609" s="30">
        <v>45693</v>
      </c>
      <c r="O609" s="29">
        <v>8339.42</v>
      </c>
      <c r="P609" s="29"/>
      <c r="Q609" s="29"/>
      <c r="R609" s="29">
        <v>8339.42</v>
      </c>
      <c r="AG609" s="30">
        <v>45256</v>
      </c>
      <c r="AH609">
        <v>-73.88</v>
      </c>
      <c r="AI609">
        <v>-73.88</v>
      </c>
    </row>
    <row r="610" spans="1:35" x14ac:dyDescent="0.25">
      <c r="A610" s="30">
        <v>45644</v>
      </c>
      <c r="B610">
        <v>-84.570000000000007</v>
      </c>
      <c r="N610" s="30">
        <v>45694</v>
      </c>
      <c r="O610" s="29">
        <v>8336.67</v>
      </c>
      <c r="P610" s="29"/>
      <c r="Q610" s="29">
        <v>2329.34</v>
      </c>
      <c r="R610" s="29">
        <v>4331.7833333333338</v>
      </c>
      <c r="AG610" s="31" t="s">
        <v>1427</v>
      </c>
      <c r="AH610">
        <v>-2.7</v>
      </c>
      <c r="AI610">
        <v>-2.7</v>
      </c>
    </row>
    <row r="611" spans="1:35" x14ac:dyDescent="0.25">
      <c r="A611" s="30">
        <v>45645</v>
      </c>
      <c r="B611">
        <v>-142.88</v>
      </c>
      <c r="N611" s="30">
        <v>45695</v>
      </c>
      <c r="O611" s="29">
        <v>8330.67</v>
      </c>
      <c r="P611" s="29">
        <v>3083.125</v>
      </c>
      <c r="Q611" s="29"/>
      <c r="R611" s="29">
        <v>4832.3066666666664</v>
      </c>
      <c r="AG611" s="31" t="s">
        <v>1426</v>
      </c>
      <c r="AH611">
        <v>-7.98</v>
      </c>
      <c r="AI611">
        <v>-7.98</v>
      </c>
    </row>
    <row r="612" spans="1:35" x14ac:dyDescent="0.25">
      <c r="A612" s="30">
        <v>45646</v>
      </c>
      <c r="B612">
        <v>-372.55</v>
      </c>
      <c r="N612" s="30">
        <v>45697</v>
      </c>
      <c r="O612" s="29"/>
      <c r="P612" s="29">
        <v>3092.04</v>
      </c>
      <c r="Q612" s="29">
        <v>2294.71</v>
      </c>
      <c r="R612" s="29">
        <v>2693.375</v>
      </c>
      <c r="AG612" s="31" t="s">
        <v>1428</v>
      </c>
      <c r="AH612">
        <v>-30.3</v>
      </c>
      <c r="AI612">
        <v>-30.3</v>
      </c>
    </row>
    <row r="613" spans="1:35" x14ac:dyDescent="0.25">
      <c r="A613" s="30">
        <v>45647</v>
      </c>
      <c r="B613">
        <v>-19.73</v>
      </c>
      <c r="N613" s="30">
        <v>45698</v>
      </c>
      <c r="O613" s="29">
        <v>8321.869999999999</v>
      </c>
      <c r="P613" s="29">
        <v>3094.03</v>
      </c>
      <c r="Q613" s="29">
        <v>2267.1999999999998</v>
      </c>
      <c r="R613" s="29">
        <v>4854.4339999999993</v>
      </c>
      <c r="AG613" s="31" t="s">
        <v>1429</v>
      </c>
      <c r="AH613">
        <v>-32.9</v>
      </c>
      <c r="AI613">
        <v>-32.9</v>
      </c>
    </row>
    <row r="614" spans="1:35" x14ac:dyDescent="0.25">
      <c r="A614" s="30">
        <v>45648</v>
      </c>
      <c r="B614">
        <v>-28.65</v>
      </c>
      <c r="N614" s="30">
        <v>45699</v>
      </c>
      <c r="O614" s="29"/>
      <c r="P614" s="29"/>
      <c r="Q614" s="29">
        <v>2175.375</v>
      </c>
      <c r="R614" s="29">
        <v>2175.375</v>
      </c>
      <c r="AG614" s="30">
        <v>45257</v>
      </c>
      <c r="AH614">
        <v>-103.96</v>
      </c>
      <c r="AI614">
        <v>-103.96</v>
      </c>
    </row>
    <row r="615" spans="1:35" x14ac:dyDescent="0.25">
      <c r="A615" s="30">
        <v>45649</v>
      </c>
      <c r="B615">
        <v>-139.04999999999998</v>
      </c>
      <c r="N615" s="30">
        <v>45700</v>
      </c>
      <c r="O615" s="29">
        <v>8314.77</v>
      </c>
      <c r="P615" s="29"/>
      <c r="Q615" s="29">
        <v>2077.8000000000002</v>
      </c>
      <c r="R615" s="29">
        <v>5196.2849999999999</v>
      </c>
      <c r="AG615" s="31" t="s">
        <v>1417</v>
      </c>
      <c r="AH615">
        <v>-7.2</v>
      </c>
      <c r="AI615">
        <v>-7.2</v>
      </c>
    </row>
    <row r="616" spans="1:35" x14ac:dyDescent="0.25">
      <c r="A616" s="30">
        <v>45650</v>
      </c>
      <c r="B616">
        <v>1758.07</v>
      </c>
      <c r="N616" s="30">
        <v>45701</v>
      </c>
      <c r="O616" s="29">
        <v>8313.3700000000008</v>
      </c>
      <c r="P616" s="29"/>
      <c r="Q616" s="29">
        <v>2071.75</v>
      </c>
      <c r="R616" s="29">
        <v>5192.5600000000004</v>
      </c>
      <c r="AG616" s="31" t="s">
        <v>1418</v>
      </c>
      <c r="AH616">
        <v>-2.5</v>
      </c>
      <c r="AI616">
        <v>-2.5</v>
      </c>
    </row>
    <row r="617" spans="1:35" x14ac:dyDescent="0.25">
      <c r="A617" s="30">
        <v>45651</v>
      </c>
      <c r="B617">
        <v>-9.5</v>
      </c>
      <c r="N617" s="30">
        <v>45702</v>
      </c>
      <c r="O617" s="29">
        <v>8296.19</v>
      </c>
      <c r="P617" s="29">
        <v>3003.5450000000001</v>
      </c>
      <c r="Q617" s="29">
        <v>2047.45</v>
      </c>
      <c r="R617" s="29">
        <v>4998.6514285714284</v>
      </c>
      <c r="AG617" s="31" t="s">
        <v>1416</v>
      </c>
      <c r="AH617">
        <v>-41.1</v>
      </c>
      <c r="AI617">
        <v>-41.1</v>
      </c>
    </row>
    <row r="618" spans="1:35" x14ac:dyDescent="0.25">
      <c r="A618" s="30">
        <v>45652</v>
      </c>
      <c r="B618">
        <v>-49.099999999999994</v>
      </c>
      <c r="N618" s="30">
        <v>45703</v>
      </c>
      <c r="O618" s="29">
        <v>8248.69</v>
      </c>
      <c r="P618" s="29">
        <v>2960.55</v>
      </c>
      <c r="Q618" s="29">
        <v>1955.02</v>
      </c>
      <c r="R618" s="29">
        <v>2986.5990000000006</v>
      </c>
      <c r="AG618" s="31" t="s">
        <v>1419</v>
      </c>
      <c r="AH618">
        <v>-6.3</v>
      </c>
      <c r="AI618">
        <v>-6.3</v>
      </c>
    </row>
    <row r="619" spans="1:35" x14ac:dyDescent="0.25">
      <c r="A619" s="30">
        <v>45653</v>
      </c>
      <c r="B619">
        <v>-119.00000000000001</v>
      </c>
      <c r="N619" s="30">
        <v>45704</v>
      </c>
      <c r="O619" s="29"/>
      <c r="P619" s="29"/>
      <c r="Q619" s="29">
        <v>1718.7750000000001</v>
      </c>
      <c r="R619" s="29">
        <v>1718.7750000000001</v>
      </c>
      <c r="AG619" s="31" t="s">
        <v>1422</v>
      </c>
      <c r="AH619">
        <v>-1.1000000000000001</v>
      </c>
      <c r="AI619">
        <v>-1.1000000000000001</v>
      </c>
    </row>
    <row r="620" spans="1:35" x14ac:dyDescent="0.25">
      <c r="A620" s="30">
        <v>45654</v>
      </c>
      <c r="B620">
        <v>-83.85</v>
      </c>
      <c r="N620" s="30">
        <v>45705</v>
      </c>
      <c r="O620" s="29">
        <v>8246.99</v>
      </c>
      <c r="P620" s="29">
        <v>2931.5233333333331</v>
      </c>
      <c r="Q620" s="29">
        <v>1659.2033333333331</v>
      </c>
      <c r="R620" s="29">
        <v>3145.5957142857142</v>
      </c>
      <c r="AG620" s="31" t="s">
        <v>1425</v>
      </c>
      <c r="AH620">
        <v>-22.88</v>
      </c>
      <c r="AI620">
        <v>-22.88</v>
      </c>
    </row>
    <row r="621" spans="1:35" x14ac:dyDescent="0.25">
      <c r="A621" s="30">
        <v>45655</v>
      </c>
      <c r="B621">
        <v>-55.900000000000006</v>
      </c>
      <c r="N621" s="30">
        <v>45706</v>
      </c>
      <c r="O621" s="29">
        <v>8242.74</v>
      </c>
      <c r="P621" s="29">
        <v>2916.48</v>
      </c>
      <c r="Q621" s="29">
        <v>1576.6933333333334</v>
      </c>
      <c r="R621" s="29">
        <v>3177.8599999999997</v>
      </c>
      <c r="AG621" s="31" t="s">
        <v>1424</v>
      </c>
      <c r="AH621">
        <v>-18.989999999999998</v>
      </c>
      <c r="AI621">
        <v>-18.989999999999998</v>
      </c>
    </row>
    <row r="622" spans="1:35" x14ac:dyDescent="0.25">
      <c r="A622" s="30">
        <v>45656</v>
      </c>
      <c r="B622">
        <v>-1099.46</v>
      </c>
      <c r="N622" s="30">
        <v>45708</v>
      </c>
      <c r="O622" s="29">
        <v>8238.94</v>
      </c>
      <c r="P622" s="29"/>
      <c r="Q622" s="29">
        <v>1505.1</v>
      </c>
      <c r="R622" s="29">
        <v>4872.0200000000004</v>
      </c>
      <c r="AG622" s="31" t="s">
        <v>1421</v>
      </c>
      <c r="AH622">
        <v>-2.99</v>
      </c>
      <c r="AI622">
        <v>-2.99</v>
      </c>
    </row>
    <row r="623" spans="1:35" x14ac:dyDescent="0.25">
      <c r="A623" s="30">
        <v>45657</v>
      </c>
      <c r="B623">
        <v>-365.21999999999997</v>
      </c>
      <c r="N623" s="30">
        <v>45709</v>
      </c>
      <c r="O623" s="29">
        <v>8232.69</v>
      </c>
      <c r="P623" s="29">
        <v>2728.13</v>
      </c>
      <c r="Q623" s="29">
        <v>1490.49</v>
      </c>
      <c r="R623" s="29">
        <v>3581.5140000000006</v>
      </c>
      <c r="AG623" s="31" t="s">
        <v>1423</v>
      </c>
      <c r="AH623">
        <v>-0.9</v>
      </c>
      <c r="AI623">
        <v>-0.9</v>
      </c>
    </row>
    <row r="624" spans="1:35" x14ac:dyDescent="0.25">
      <c r="A624" s="17" t="s">
        <v>3346</v>
      </c>
      <c r="B624">
        <v>1164.5800000000077</v>
      </c>
      <c r="N624" s="30">
        <v>45711</v>
      </c>
      <c r="O624" s="29">
        <v>8216.7900000000009</v>
      </c>
      <c r="P624" s="29"/>
      <c r="Q624" s="29"/>
      <c r="R624" s="29">
        <v>8216.7900000000009</v>
      </c>
      <c r="AG624" s="30">
        <v>45258</v>
      </c>
      <c r="AH624">
        <v>-8.65</v>
      </c>
      <c r="AI624">
        <v>-8.65</v>
      </c>
    </row>
    <row r="625" spans="1:35" x14ac:dyDescent="0.25">
      <c r="A625" s="18" t="s">
        <v>1923</v>
      </c>
      <c r="B625">
        <v>8986.6400000000012</v>
      </c>
      <c r="N625" s="30">
        <v>45712</v>
      </c>
      <c r="O625" s="29">
        <v>8209.19</v>
      </c>
      <c r="P625" s="29">
        <v>2676.855</v>
      </c>
      <c r="Q625" s="29">
        <v>1190.49</v>
      </c>
      <c r="R625" s="29">
        <v>3688.3475000000003</v>
      </c>
      <c r="AG625" s="31" t="s">
        <v>1415</v>
      </c>
      <c r="AH625">
        <v>-7</v>
      </c>
      <c r="AI625">
        <v>-7</v>
      </c>
    </row>
    <row r="626" spans="1:35" x14ac:dyDescent="0.25">
      <c r="A626" s="19" t="s">
        <v>1930</v>
      </c>
      <c r="B626">
        <v>4447.6000000000004</v>
      </c>
      <c r="N626" s="30">
        <v>45713</v>
      </c>
      <c r="O626" s="29">
        <v>8206.89</v>
      </c>
      <c r="P626" s="29"/>
      <c r="Q626" s="29">
        <v>1172.6849999999999</v>
      </c>
      <c r="R626" s="29">
        <v>3517.42</v>
      </c>
      <c r="AG626" s="31" t="s">
        <v>1414</v>
      </c>
      <c r="AH626">
        <v>-1.65</v>
      </c>
      <c r="AI626">
        <v>-1.65</v>
      </c>
    </row>
    <row r="627" spans="1:35" x14ac:dyDescent="0.25">
      <c r="A627" s="30">
        <v>45659</v>
      </c>
      <c r="B627">
        <v>1770.0900000000004</v>
      </c>
      <c r="N627" s="30">
        <v>45714</v>
      </c>
      <c r="O627" s="29"/>
      <c r="P627" s="29">
        <v>2673.97</v>
      </c>
      <c r="Q627" s="29">
        <v>1159.1066666666666</v>
      </c>
      <c r="R627" s="29">
        <v>1537.8225</v>
      </c>
      <c r="AG627" s="30">
        <v>45259</v>
      </c>
      <c r="AH627">
        <v>-63.019999999999996</v>
      </c>
      <c r="AI627">
        <v>-63.019999999999996</v>
      </c>
    </row>
    <row r="628" spans="1:35" x14ac:dyDescent="0.25">
      <c r="A628" s="30">
        <v>45660</v>
      </c>
      <c r="B628">
        <v>-117.38</v>
      </c>
      <c r="N628" s="30">
        <v>45715</v>
      </c>
      <c r="O628" s="29">
        <v>10411.31</v>
      </c>
      <c r="P628" s="29">
        <v>2609.3033333333333</v>
      </c>
      <c r="Q628" s="29">
        <v>1115.8800000000001</v>
      </c>
      <c r="R628" s="29">
        <v>3411.8300000000004</v>
      </c>
      <c r="AG628" s="31" t="s">
        <v>1409</v>
      </c>
      <c r="AH628">
        <v>-1.99</v>
      </c>
      <c r="AI628">
        <v>-1.99</v>
      </c>
    </row>
    <row r="629" spans="1:35" x14ac:dyDescent="0.25">
      <c r="A629" s="30">
        <v>45661</v>
      </c>
      <c r="B629">
        <v>-54.650000000000006</v>
      </c>
      <c r="N629" s="30">
        <v>45716</v>
      </c>
      <c r="O629" s="29">
        <v>10340.73</v>
      </c>
      <c r="P629" s="29">
        <v>2634.1159999999995</v>
      </c>
      <c r="Q629" s="29">
        <v>2284.0633333333335</v>
      </c>
      <c r="R629" s="29">
        <v>4070.4229999999998</v>
      </c>
      <c r="AG629" s="31" t="s">
        <v>1408</v>
      </c>
      <c r="AH629">
        <v>-5.55</v>
      </c>
      <c r="AI629">
        <v>-5.55</v>
      </c>
    </row>
    <row r="630" spans="1:35" x14ac:dyDescent="0.25">
      <c r="A630" s="30">
        <v>45662</v>
      </c>
      <c r="B630">
        <v>-8.56</v>
      </c>
      <c r="N630" s="19" t="s">
        <v>1932</v>
      </c>
      <c r="O630" s="29">
        <v>9385.6596296296302</v>
      </c>
      <c r="P630" s="29">
        <v>2343.4399999999996</v>
      </c>
      <c r="Q630" s="29">
        <v>8033.4822499999991</v>
      </c>
      <c r="R630" s="29">
        <v>6480.2560897435906</v>
      </c>
      <c r="AG630" s="31" t="s">
        <v>1413</v>
      </c>
      <c r="AH630">
        <v>-4</v>
      </c>
      <c r="AI630">
        <v>-4</v>
      </c>
    </row>
    <row r="631" spans="1:35" x14ac:dyDescent="0.25">
      <c r="A631" s="30">
        <v>45663</v>
      </c>
      <c r="B631">
        <v>-67.099999999999994</v>
      </c>
      <c r="N631" s="30">
        <v>45717</v>
      </c>
      <c r="O631" s="29"/>
      <c r="P631" s="29">
        <v>1767.5450000000001</v>
      </c>
      <c r="Q631" s="29">
        <v>3024.4425000000001</v>
      </c>
      <c r="R631" s="29">
        <v>2605.4766666666669</v>
      </c>
      <c r="AG631" s="31" t="s">
        <v>1410</v>
      </c>
      <c r="AH631">
        <v>-2</v>
      </c>
      <c r="AI631">
        <v>-2</v>
      </c>
    </row>
    <row r="632" spans="1:35" x14ac:dyDescent="0.25">
      <c r="A632" s="30">
        <v>45664</v>
      </c>
      <c r="B632">
        <v>-123.7</v>
      </c>
      <c r="N632" s="30">
        <v>45718</v>
      </c>
      <c r="O632" s="29"/>
      <c r="P632" s="29">
        <v>1761.26</v>
      </c>
      <c r="Q632" s="29">
        <v>2965.3100000000004</v>
      </c>
      <c r="R632" s="29">
        <v>2724.5</v>
      </c>
      <c r="AG632" s="31" t="s">
        <v>1411</v>
      </c>
      <c r="AH632">
        <v>-26.7</v>
      </c>
      <c r="AI632">
        <v>-26.7</v>
      </c>
    </row>
    <row r="633" spans="1:35" x14ac:dyDescent="0.25">
      <c r="A633" s="30">
        <v>45665</v>
      </c>
      <c r="B633">
        <v>-28.369999999999997</v>
      </c>
      <c r="N633" s="30">
        <v>45719</v>
      </c>
      <c r="O633" s="29">
        <v>9420.4699999999993</v>
      </c>
      <c r="P633" s="29">
        <v>1659.655</v>
      </c>
      <c r="Q633" s="29">
        <v>2911.63</v>
      </c>
      <c r="R633" s="29">
        <v>3712.6080000000002</v>
      </c>
      <c r="AG633" s="31" t="s">
        <v>1412</v>
      </c>
      <c r="AH633">
        <v>-22.78</v>
      </c>
      <c r="AI633">
        <v>-22.78</v>
      </c>
    </row>
    <row r="634" spans="1:35" x14ac:dyDescent="0.25">
      <c r="A634" s="30">
        <v>45666</v>
      </c>
      <c r="B634">
        <v>-66.510000000000005</v>
      </c>
      <c r="N634" s="30">
        <v>45720</v>
      </c>
      <c r="O634" s="29"/>
      <c r="P634" s="29">
        <v>1635.73</v>
      </c>
      <c r="Q634" s="29">
        <v>10723.894</v>
      </c>
      <c r="R634" s="29">
        <v>9209.1999999999989</v>
      </c>
      <c r="AG634" s="30">
        <v>45260</v>
      </c>
      <c r="AH634">
        <v>-149.29</v>
      </c>
      <c r="AI634">
        <v>-149.29</v>
      </c>
    </row>
    <row r="635" spans="1:35" x14ac:dyDescent="0.25">
      <c r="A635" s="30">
        <v>45667</v>
      </c>
      <c r="B635">
        <v>-153.80999999999997</v>
      </c>
      <c r="N635" s="30">
        <v>45721</v>
      </c>
      <c r="O635" s="29"/>
      <c r="P635" s="29">
        <v>1633.74</v>
      </c>
      <c r="Q635" s="29">
        <v>10669.95</v>
      </c>
      <c r="R635" s="29">
        <v>7657.88</v>
      </c>
      <c r="AG635" s="31" t="s">
        <v>1407</v>
      </c>
      <c r="AH635">
        <v>-3.9</v>
      </c>
      <c r="AI635">
        <v>-3.9</v>
      </c>
    </row>
    <row r="636" spans="1:35" x14ac:dyDescent="0.25">
      <c r="A636" s="30">
        <v>45668</v>
      </c>
      <c r="B636">
        <v>-127.84</v>
      </c>
      <c r="N636" s="30">
        <v>45722</v>
      </c>
      <c r="O636" s="29"/>
      <c r="P636" s="29"/>
      <c r="Q636" s="29">
        <v>10633.06</v>
      </c>
      <c r="R636" s="29">
        <v>10633.06</v>
      </c>
      <c r="AG636" s="31" t="s">
        <v>1404</v>
      </c>
      <c r="AH636">
        <v>-56.61</v>
      </c>
      <c r="AI636">
        <v>-56.61</v>
      </c>
    </row>
    <row r="637" spans="1:35" x14ac:dyDescent="0.25">
      <c r="A637" s="30">
        <v>45669</v>
      </c>
      <c r="B637">
        <v>-26.5</v>
      </c>
      <c r="N637" s="30">
        <v>45723</v>
      </c>
      <c r="O637" s="29">
        <v>9412.86</v>
      </c>
      <c r="P637" s="29">
        <v>1550.94</v>
      </c>
      <c r="Q637" s="29">
        <v>10575.816000000001</v>
      </c>
      <c r="R637" s="29">
        <v>8174.2275000000009</v>
      </c>
      <c r="AG637" s="31" t="s">
        <v>1405</v>
      </c>
      <c r="AH637">
        <v>-34.75</v>
      </c>
      <c r="AI637">
        <v>-34.75</v>
      </c>
    </row>
    <row r="638" spans="1:35" x14ac:dyDescent="0.25">
      <c r="A638" s="30">
        <v>45670</v>
      </c>
      <c r="B638">
        <v>-41.56</v>
      </c>
      <c r="N638" s="30">
        <v>45724</v>
      </c>
      <c r="O638" s="29">
        <v>9389.61</v>
      </c>
      <c r="P638" s="29">
        <v>1529.855</v>
      </c>
      <c r="Q638" s="29"/>
      <c r="R638" s="29">
        <v>3101.806</v>
      </c>
      <c r="AG638" s="31" t="s">
        <v>1406</v>
      </c>
      <c r="AH638">
        <v>-54.03</v>
      </c>
      <c r="AI638">
        <v>-54.03</v>
      </c>
    </row>
    <row r="639" spans="1:35" x14ac:dyDescent="0.25">
      <c r="A639" s="30">
        <v>45671</v>
      </c>
      <c r="B639">
        <v>-3.4</v>
      </c>
      <c r="N639" s="30">
        <v>45725</v>
      </c>
      <c r="O639" s="29"/>
      <c r="P639" s="29">
        <v>1525.46</v>
      </c>
      <c r="Q639" s="29">
        <v>10546.12</v>
      </c>
      <c r="R639" s="29">
        <v>4532.3466666666673</v>
      </c>
      <c r="AG639" s="19" t="s">
        <v>1938</v>
      </c>
      <c r="AH639">
        <v>-6962.5899999999992</v>
      </c>
      <c r="AI639">
        <v>-6962.5899999999992</v>
      </c>
    </row>
    <row r="640" spans="1:35" x14ac:dyDescent="0.25">
      <c r="A640" s="30">
        <v>45672</v>
      </c>
      <c r="B640">
        <v>-11</v>
      </c>
      <c r="N640" s="30">
        <v>45726</v>
      </c>
      <c r="O640" s="29"/>
      <c r="P640" s="29"/>
      <c r="Q640" s="29">
        <v>10508.716666666667</v>
      </c>
      <c r="R640" s="29">
        <v>10508.716666666667</v>
      </c>
      <c r="AG640" s="30">
        <v>45261</v>
      </c>
      <c r="AH640">
        <v>-1091.4000000000001</v>
      </c>
      <c r="AI640">
        <v>-1091.4000000000001</v>
      </c>
    </row>
    <row r="641" spans="1:35" x14ac:dyDescent="0.25">
      <c r="A641" s="30">
        <v>45673</v>
      </c>
      <c r="B641">
        <v>-19.979999999999997</v>
      </c>
      <c r="N641" s="30">
        <v>45727</v>
      </c>
      <c r="O641" s="29">
        <v>9383.76</v>
      </c>
      <c r="P641" s="29">
        <v>1479.64</v>
      </c>
      <c r="Q641" s="29">
        <v>10451.290000000001</v>
      </c>
      <c r="R641" s="29">
        <v>7941.4950000000008</v>
      </c>
      <c r="AG641" s="31" t="s">
        <v>1399</v>
      </c>
      <c r="AH641">
        <v>-3.4</v>
      </c>
      <c r="AI641">
        <v>-3.4</v>
      </c>
    </row>
    <row r="642" spans="1:35" x14ac:dyDescent="0.25">
      <c r="A642" s="30">
        <v>45674</v>
      </c>
      <c r="B642">
        <v>-113.11000000000003</v>
      </c>
      <c r="N642" s="30">
        <v>45728</v>
      </c>
      <c r="O642" s="29">
        <v>9383.31</v>
      </c>
      <c r="P642" s="29"/>
      <c r="Q642" s="29">
        <v>10426.09</v>
      </c>
      <c r="R642" s="29">
        <v>10078.496666666668</v>
      </c>
      <c r="AG642" s="31" t="s">
        <v>1401</v>
      </c>
      <c r="AH642">
        <v>-12.4</v>
      </c>
      <c r="AI642">
        <v>-12.4</v>
      </c>
    </row>
    <row r="643" spans="1:35" x14ac:dyDescent="0.25">
      <c r="A643" s="30">
        <v>45675</v>
      </c>
      <c r="B643">
        <v>-56.97</v>
      </c>
      <c r="N643" s="30">
        <v>45729</v>
      </c>
      <c r="O643" s="29"/>
      <c r="P643" s="29">
        <v>1476.2</v>
      </c>
      <c r="Q643" s="29"/>
      <c r="R643" s="29">
        <v>1476.2</v>
      </c>
      <c r="AG643" s="31" t="s">
        <v>1398</v>
      </c>
      <c r="AH643">
        <v>-26.78</v>
      </c>
      <c r="AI643">
        <v>-26.78</v>
      </c>
    </row>
    <row r="644" spans="1:35" x14ac:dyDescent="0.25">
      <c r="A644" s="30">
        <v>45676</v>
      </c>
      <c r="B644">
        <v>20.7</v>
      </c>
      <c r="N644" s="30">
        <v>45730</v>
      </c>
      <c r="O644" s="29"/>
      <c r="P644" s="29">
        <v>1391.27</v>
      </c>
      <c r="Q644" s="29">
        <v>10403.59</v>
      </c>
      <c r="R644" s="29">
        <v>5897.43</v>
      </c>
      <c r="AG644" s="31" t="s">
        <v>1402</v>
      </c>
      <c r="AH644">
        <v>-19.600000000000001</v>
      </c>
      <c r="AI644">
        <v>-19.600000000000001</v>
      </c>
    </row>
    <row r="645" spans="1:35" x14ac:dyDescent="0.25">
      <c r="A645" s="30">
        <v>45677</v>
      </c>
      <c r="B645">
        <v>-116.53999999999999</v>
      </c>
      <c r="N645" s="30">
        <v>45731</v>
      </c>
      <c r="O645" s="29">
        <v>9368.3149999999987</v>
      </c>
      <c r="P645" s="29"/>
      <c r="Q645" s="29">
        <v>10320.426666666666</v>
      </c>
      <c r="R645" s="29">
        <v>9939.5819999999985</v>
      </c>
      <c r="AG645" s="31" t="s">
        <v>1396</v>
      </c>
      <c r="AH645">
        <v>-28.79</v>
      </c>
      <c r="AI645">
        <v>-28.79</v>
      </c>
    </row>
    <row r="646" spans="1:35" x14ac:dyDescent="0.25">
      <c r="A646" s="30">
        <v>45678</v>
      </c>
      <c r="B646">
        <v>-26.65</v>
      </c>
      <c r="N646" s="30">
        <v>45732</v>
      </c>
      <c r="O646" s="29"/>
      <c r="P646" s="29">
        <v>1388.02</v>
      </c>
      <c r="Q646" s="29">
        <v>10244.77</v>
      </c>
      <c r="R646" s="29">
        <v>6702.0700000000015</v>
      </c>
      <c r="AG646" s="31" t="s">
        <v>1400</v>
      </c>
      <c r="AH646">
        <v>-5.69</v>
      </c>
      <c r="AI646">
        <v>-5.69</v>
      </c>
    </row>
    <row r="647" spans="1:35" x14ac:dyDescent="0.25">
      <c r="A647" s="30">
        <v>45679</v>
      </c>
      <c r="B647">
        <v>-242.20999999999998</v>
      </c>
      <c r="N647" s="30">
        <v>45733</v>
      </c>
      <c r="O647" s="29"/>
      <c r="P647" s="29">
        <v>3340.0350000000003</v>
      </c>
      <c r="Q647" s="29">
        <v>9223.6200000000008</v>
      </c>
      <c r="R647" s="29">
        <v>5301.2300000000005</v>
      </c>
      <c r="AG647" s="31" t="s">
        <v>1397</v>
      </c>
      <c r="AH647">
        <v>-94.74</v>
      </c>
      <c r="AI647">
        <v>-94.74</v>
      </c>
    </row>
    <row r="648" spans="1:35" x14ac:dyDescent="0.25">
      <c r="A648" s="30">
        <v>45681</v>
      </c>
      <c r="B648">
        <v>-5.9</v>
      </c>
      <c r="N648" s="30">
        <v>45734</v>
      </c>
      <c r="O648" s="29">
        <v>9376.0849999999991</v>
      </c>
      <c r="P648" s="29"/>
      <c r="Q648" s="29">
        <v>8092.3924999999999</v>
      </c>
      <c r="R648" s="29">
        <v>8349.1309999999994</v>
      </c>
      <c r="AG648" s="31" t="s">
        <v>1191</v>
      </c>
      <c r="AH648">
        <v>-900</v>
      </c>
      <c r="AI648">
        <v>-900</v>
      </c>
    </row>
    <row r="649" spans="1:35" x14ac:dyDescent="0.25">
      <c r="A649" s="30">
        <v>45682</v>
      </c>
      <c r="B649">
        <v>-94.42</v>
      </c>
      <c r="N649" s="30">
        <v>45735</v>
      </c>
      <c r="O649" s="29"/>
      <c r="P649" s="29"/>
      <c r="Q649" s="29">
        <v>7948.9649999999992</v>
      </c>
      <c r="R649" s="29">
        <v>7948.9649999999992</v>
      </c>
      <c r="AG649" s="30">
        <v>45264</v>
      </c>
      <c r="AH649">
        <v>-1004.5899999999999</v>
      </c>
      <c r="AI649">
        <v>-1004.5899999999999</v>
      </c>
    </row>
    <row r="650" spans="1:35" x14ac:dyDescent="0.25">
      <c r="A650" s="30">
        <v>45683</v>
      </c>
      <c r="B650">
        <v>-2.1</v>
      </c>
      <c r="N650" s="30">
        <v>45736</v>
      </c>
      <c r="O650" s="29">
        <v>9363.2599999999984</v>
      </c>
      <c r="P650" s="29"/>
      <c r="Q650" s="29"/>
      <c r="R650" s="29">
        <v>9363.2599999999984</v>
      </c>
      <c r="AG650" s="31" t="s">
        <v>1391</v>
      </c>
      <c r="AH650">
        <v>-16</v>
      </c>
      <c r="AI650">
        <v>-16</v>
      </c>
    </row>
    <row r="651" spans="1:35" x14ac:dyDescent="0.25">
      <c r="A651" s="30">
        <v>45684</v>
      </c>
      <c r="B651">
        <v>-449.83000000000004</v>
      </c>
      <c r="N651" s="30">
        <v>45737</v>
      </c>
      <c r="O651" s="29">
        <v>9348.3666666666668</v>
      </c>
      <c r="P651" s="29">
        <v>3103.2166666666667</v>
      </c>
      <c r="Q651" s="29"/>
      <c r="R651" s="29">
        <v>6225.791666666667</v>
      </c>
      <c r="AG651" s="31" t="s">
        <v>1385</v>
      </c>
      <c r="AH651">
        <v>-3.59</v>
      </c>
      <c r="AI651">
        <v>-3.59</v>
      </c>
    </row>
    <row r="652" spans="1:35" x14ac:dyDescent="0.25">
      <c r="A652" s="30">
        <v>45687</v>
      </c>
      <c r="B652">
        <v>-72.929999999999993</v>
      </c>
      <c r="N652" s="30">
        <v>45738</v>
      </c>
      <c r="O652" s="29">
        <v>9334.1849999999995</v>
      </c>
      <c r="P652" s="29"/>
      <c r="Q652" s="29">
        <v>7846.9333333333334</v>
      </c>
      <c r="R652" s="29">
        <v>8441.8340000000007</v>
      </c>
      <c r="AG652" s="31" t="s">
        <v>1392</v>
      </c>
      <c r="AH652">
        <v>-36.979999999999997</v>
      </c>
      <c r="AI652">
        <v>-36.979999999999997</v>
      </c>
    </row>
    <row r="653" spans="1:35" x14ac:dyDescent="0.25">
      <c r="A653" s="30">
        <v>45688</v>
      </c>
      <c r="B653">
        <v>4687.83</v>
      </c>
      <c r="N653" s="30">
        <v>45739</v>
      </c>
      <c r="O653" s="29"/>
      <c r="P653" s="29"/>
      <c r="Q653" s="29">
        <v>7792.85</v>
      </c>
      <c r="R653" s="29">
        <v>7792.85</v>
      </c>
      <c r="AG653" s="31" t="s">
        <v>1393</v>
      </c>
      <c r="AH653">
        <v>-1.8</v>
      </c>
      <c r="AI653">
        <v>-1.8</v>
      </c>
    </row>
    <row r="654" spans="1:35" x14ac:dyDescent="0.25">
      <c r="A654" s="19" t="s">
        <v>1931</v>
      </c>
      <c r="B654">
        <v>922.16999999999848</v>
      </c>
      <c r="N654" s="30">
        <v>45740</v>
      </c>
      <c r="O654" s="29">
        <v>9324.755000000001</v>
      </c>
      <c r="P654" s="29">
        <v>3031.4624999999996</v>
      </c>
      <c r="Q654" s="29">
        <v>7485.4500000000007</v>
      </c>
      <c r="R654" s="29">
        <v>5718.2825000000012</v>
      </c>
      <c r="AG654" s="31" t="s">
        <v>1387</v>
      </c>
      <c r="AH654">
        <v>-23.94</v>
      </c>
      <c r="AI654">
        <v>-23.94</v>
      </c>
    </row>
    <row r="655" spans="1:35" x14ac:dyDescent="0.25">
      <c r="A655" s="30">
        <v>45689</v>
      </c>
      <c r="B655">
        <v>-108.80999999999999</v>
      </c>
      <c r="N655" s="30">
        <v>45741</v>
      </c>
      <c r="O655" s="29">
        <v>9319.81</v>
      </c>
      <c r="P655" s="29">
        <v>2936.4979999999996</v>
      </c>
      <c r="Q655" s="29">
        <v>7393.5533333333333</v>
      </c>
      <c r="R655" s="29">
        <v>5131.4399999999996</v>
      </c>
      <c r="AG655" s="31" t="s">
        <v>1388</v>
      </c>
      <c r="AH655">
        <v>-11.98</v>
      </c>
      <c r="AI655">
        <v>-11.98</v>
      </c>
    </row>
    <row r="656" spans="1:35" x14ac:dyDescent="0.25">
      <c r="A656" s="30">
        <v>45690</v>
      </c>
      <c r="B656">
        <v>-12.370000000000001</v>
      </c>
      <c r="N656" s="30">
        <v>45742</v>
      </c>
      <c r="O656" s="29">
        <v>9317.81</v>
      </c>
      <c r="P656" s="29">
        <v>2858.93</v>
      </c>
      <c r="Q656" s="29">
        <v>7327.16</v>
      </c>
      <c r="R656" s="29">
        <v>6501.3</v>
      </c>
      <c r="AG656" s="31" t="s">
        <v>1389</v>
      </c>
      <c r="AH656">
        <v>-19.190000000000001</v>
      </c>
      <c r="AI656">
        <v>-19.190000000000001</v>
      </c>
    </row>
    <row r="657" spans="1:35" x14ac:dyDescent="0.25">
      <c r="A657" s="30">
        <v>45691</v>
      </c>
      <c r="B657">
        <v>-150.30000000000001</v>
      </c>
      <c r="N657" s="30">
        <v>45743</v>
      </c>
      <c r="O657" s="29">
        <v>9310.26</v>
      </c>
      <c r="P657" s="29">
        <v>2742.53</v>
      </c>
      <c r="Q657" s="29">
        <v>7315.4266666666663</v>
      </c>
      <c r="R657" s="29">
        <v>5640.5899999999992</v>
      </c>
      <c r="AG657" s="31" t="s">
        <v>1386</v>
      </c>
      <c r="AH657">
        <v>-3.1</v>
      </c>
      <c r="AI657">
        <v>-3.1</v>
      </c>
    </row>
    <row r="658" spans="1:35" x14ac:dyDescent="0.25">
      <c r="A658" s="30">
        <v>45692</v>
      </c>
      <c r="B658">
        <v>-22.3</v>
      </c>
      <c r="N658" s="30">
        <v>45744</v>
      </c>
      <c r="O658" s="29">
        <v>8379.1266666666688</v>
      </c>
      <c r="P658" s="29">
        <v>2620.85</v>
      </c>
      <c r="Q658" s="29"/>
      <c r="R658" s="29">
        <v>4780.2037500000006</v>
      </c>
      <c r="AG658" s="31" t="s">
        <v>1390</v>
      </c>
      <c r="AH658">
        <v>-68.02</v>
      </c>
      <c r="AI658">
        <v>-68.02</v>
      </c>
    </row>
    <row r="659" spans="1:35" x14ac:dyDescent="0.25">
      <c r="A659" s="30">
        <v>45693</v>
      </c>
      <c r="B659">
        <v>-918</v>
      </c>
      <c r="N659" s="30">
        <v>45745</v>
      </c>
      <c r="O659" s="29"/>
      <c r="P659" s="29">
        <v>2481.4033333333332</v>
      </c>
      <c r="Q659" s="29">
        <v>7211.24</v>
      </c>
      <c r="R659" s="29">
        <v>5437.5512499999995</v>
      </c>
      <c r="AG659" s="31" t="s">
        <v>1394</v>
      </c>
      <c r="AH659">
        <v>-19.989999999999998</v>
      </c>
      <c r="AI659">
        <v>-19.989999999999998</v>
      </c>
    </row>
    <row r="660" spans="1:35" x14ac:dyDescent="0.25">
      <c r="A660" s="30">
        <v>45694</v>
      </c>
      <c r="B660">
        <v>-35.950000000000003</v>
      </c>
      <c r="N660" s="30">
        <v>45746</v>
      </c>
      <c r="O660" s="29"/>
      <c r="P660" s="29">
        <v>2434.9499999999998</v>
      </c>
      <c r="Q660" s="29">
        <v>7023.2183333333332</v>
      </c>
      <c r="R660" s="29">
        <v>6367.7514285714287</v>
      </c>
      <c r="AG660" s="31" t="s">
        <v>1395</v>
      </c>
      <c r="AH660">
        <v>-800</v>
      </c>
      <c r="AI660">
        <v>-800</v>
      </c>
    </row>
    <row r="661" spans="1:35" x14ac:dyDescent="0.25">
      <c r="A661" s="30">
        <v>45695</v>
      </c>
      <c r="B661">
        <v>-92.97</v>
      </c>
      <c r="N661" s="30">
        <v>45747</v>
      </c>
      <c r="O661" s="29">
        <v>10586.413333333332</v>
      </c>
      <c r="P661" s="29"/>
      <c r="Q661" s="29">
        <v>6589.78</v>
      </c>
      <c r="R661" s="29">
        <v>8588.0966666666664</v>
      </c>
      <c r="AG661" s="30">
        <v>45265</v>
      </c>
      <c r="AH661">
        <v>-169.46</v>
      </c>
      <c r="AI661">
        <v>-169.46</v>
      </c>
    </row>
    <row r="662" spans="1:35" x14ac:dyDescent="0.25">
      <c r="A662" s="30">
        <v>45697</v>
      </c>
      <c r="B662">
        <v>-20.349999999999998</v>
      </c>
      <c r="N662" s="18" t="s">
        <v>1924</v>
      </c>
      <c r="O662" s="29">
        <v>11744.084574468086</v>
      </c>
      <c r="P662" s="29">
        <v>1986.5754477611936</v>
      </c>
      <c r="Q662" s="29">
        <v>8098.175714285715</v>
      </c>
      <c r="R662" s="29">
        <v>6851.4767539267032</v>
      </c>
      <c r="AG662" s="31" t="s">
        <v>1379</v>
      </c>
      <c r="AH662">
        <v>-25.04</v>
      </c>
      <c r="AI662">
        <v>-25.04</v>
      </c>
    </row>
    <row r="663" spans="1:35" x14ac:dyDescent="0.25">
      <c r="A663" s="30">
        <v>45698</v>
      </c>
      <c r="B663">
        <v>-42.92</v>
      </c>
      <c r="N663" s="19" t="s">
        <v>1927</v>
      </c>
      <c r="O663" s="29">
        <v>10343.736578947373</v>
      </c>
      <c r="P663" s="29">
        <v>2103.4253846153847</v>
      </c>
      <c r="Q663" s="29">
        <v>8480.5578260869552</v>
      </c>
      <c r="R663" s="29">
        <v>7034.1564227642275</v>
      </c>
      <c r="AG663" s="31" t="s">
        <v>1382</v>
      </c>
      <c r="AH663">
        <v>-14.08</v>
      </c>
      <c r="AI663">
        <v>-14.08</v>
      </c>
    </row>
    <row r="664" spans="1:35" x14ac:dyDescent="0.25">
      <c r="A664" s="30">
        <v>45699</v>
      </c>
      <c r="B664">
        <v>-164.85</v>
      </c>
      <c r="N664" s="30">
        <v>45748</v>
      </c>
      <c r="O664" s="29">
        <v>10521.01</v>
      </c>
      <c r="P664" s="29">
        <v>2392.396666666667</v>
      </c>
      <c r="Q664" s="29">
        <v>8861.02</v>
      </c>
      <c r="R664" s="29">
        <v>7057.7825000000003</v>
      </c>
      <c r="AG664" s="31" t="s">
        <v>1383</v>
      </c>
      <c r="AH664">
        <v>-0.9</v>
      </c>
      <c r="AI664">
        <v>-0.9</v>
      </c>
    </row>
    <row r="665" spans="1:35" x14ac:dyDescent="0.25">
      <c r="A665" s="30">
        <v>45700</v>
      </c>
      <c r="B665">
        <v>-23.5</v>
      </c>
      <c r="N665" s="30">
        <v>45749</v>
      </c>
      <c r="O665" s="29"/>
      <c r="P665" s="29">
        <v>2441.75</v>
      </c>
      <c r="Q665" s="29">
        <v>8843.8450000000012</v>
      </c>
      <c r="R665" s="29">
        <v>6709.8133333333344</v>
      </c>
      <c r="AG665" s="31" t="s">
        <v>1378</v>
      </c>
      <c r="AH665">
        <v>-74.89</v>
      </c>
      <c r="AI665">
        <v>-74.89</v>
      </c>
    </row>
    <row r="666" spans="1:35" x14ac:dyDescent="0.25">
      <c r="A666" s="30">
        <v>45701</v>
      </c>
      <c r="B666">
        <v>-7.4499999999999993</v>
      </c>
      <c r="N666" s="30">
        <v>45750</v>
      </c>
      <c r="O666" s="29">
        <v>10514.66</v>
      </c>
      <c r="P666" s="29">
        <v>2398.1499999999996</v>
      </c>
      <c r="Q666" s="29">
        <v>8826.07</v>
      </c>
      <c r="R666" s="29">
        <v>6034.2575000000006</v>
      </c>
      <c r="AG666" s="31" t="s">
        <v>1380</v>
      </c>
      <c r="AH666">
        <v>-9.1999999999999993</v>
      </c>
      <c r="AI666">
        <v>-9.1999999999999993</v>
      </c>
    </row>
    <row r="667" spans="1:35" x14ac:dyDescent="0.25">
      <c r="A667" s="30">
        <v>45702</v>
      </c>
      <c r="B667">
        <v>-165.96000000000004</v>
      </c>
      <c r="N667" s="30">
        <v>45751</v>
      </c>
      <c r="O667" s="29">
        <v>10504.71</v>
      </c>
      <c r="P667" s="29"/>
      <c r="Q667" s="29">
        <v>8781.11</v>
      </c>
      <c r="R667" s="29">
        <v>9068.376666666667</v>
      </c>
      <c r="AG667" s="31" t="s">
        <v>1384</v>
      </c>
      <c r="AH667">
        <v>-23.55</v>
      </c>
      <c r="AI667">
        <v>-23.55</v>
      </c>
    </row>
    <row r="668" spans="1:35" x14ac:dyDescent="0.25">
      <c r="A668" s="30">
        <v>45703</v>
      </c>
      <c r="B668">
        <v>-340.59</v>
      </c>
      <c r="N668" s="30">
        <v>45752</v>
      </c>
      <c r="O668" s="29">
        <v>10466.41</v>
      </c>
      <c r="P668" s="29">
        <v>2292.2199999999998</v>
      </c>
      <c r="Q668" s="29">
        <v>8727.01</v>
      </c>
      <c r="R668" s="29">
        <v>6500.9740000000002</v>
      </c>
      <c r="AG668" s="31" t="s">
        <v>1381</v>
      </c>
      <c r="AH668">
        <v>-21.8</v>
      </c>
      <c r="AI668">
        <v>-21.8</v>
      </c>
    </row>
    <row r="669" spans="1:35" x14ac:dyDescent="0.25">
      <c r="A669" s="30">
        <v>45704</v>
      </c>
      <c r="B669">
        <v>-88</v>
      </c>
      <c r="N669" s="30">
        <v>45753</v>
      </c>
      <c r="O669" s="29"/>
      <c r="P669" s="29">
        <v>2312.5949999999998</v>
      </c>
      <c r="Q669" s="29">
        <v>8704.06</v>
      </c>
      <c r="R669" s="29">
        <v>5508.3274999999994</v>
      </c>
      <c r="AG669" s="30">
        <v>45267</v>
      </c>
      <c r="AH669">
        <v>-1277.3499999999999</v>
      </c>
      <c r="AI669">
        <v>-1277.3499999999999</v>
      </c>
    </row>
    <row r="670" spans="1:35" x14ac:dyDescent="0.25">
      <c r="A670" s="30">
        <v>45705</v>
      </c>
      <c r="B670">
        <v>-84.8</v>
      </c>
      <c r="N670" s="30">
        <v>45754</v>
      </c>
      <c r="O670" s="29">
        <v>10464.16</v>
      </c>
      <c r="P670" s="29">
        <v>2320.06</v>
      </c>
      <c r="Q670" s="29">
        <v>8611.5450000000001</v>
      </c>
      <c r="R670" s="29">
        <v>7078.6371428571429</v>
      </c>
      <c r="AG670" s="31" t="s">
        <v>1373</v>
      </c>
      <c r="AH670">
        <v>-11.8</v>
      </c>
      <c r="AI670">
        <v>-11.8</v>
      </c>
    </row>
    <row r="671" spans="1:35" x14ac:dyDescent="0.25">
      <c r="A671" s="30">
        <v>45706</v>
      </c>
      <c r="B671">
        <v>-68.47999999999999</v>
      </c>
      <c r="N671" s="30">
        <v>45755</v>
      </c>
      <c r="O671" s="29">
        <v>10458.16</v>
      </c>
      <c r="P671" s="29"/>
      <c r="Q671" s="29">
        <v>8501.92</v>
      </c>
      <c r="R671" s="29">
        <v>9480.0400000000009</v>
      </c>
      <c r="AG671" s="31" t="s">
        <v>1374</v>
      </c>
      <c r="AH671">
        <v>-12</v>
      </c>
      <c r="AI671">
        <v>-12</v>
      </c>
    </row>
    <row r="672" spans="1:35" x14ac:dyDescent="0.25">
      <c r="A672" s="30">
        <v>45708</v>
      </c>
      <c r="B672">
        <v>-70.8</v>
      </c>
      <c r="N672" s="30">
        <v>45756</v>
      </c>
      <c r="O672" s="29">
        <v>10425.75</v>
      </c>
      <c r="P672" s="29">
        <v>2217.9499999999998</v>
      </c>
      <c r="Q672" s="29">
        <v>8485.1950000000015</v>
      </c>
      <c r="R672" s="29">
        <v>7764.0800000000008</v>
      </c>
      <c r="AG672" s="31" t="s">
        <v>1376</v>
      </c>
      <c r="AH672">
        <v>-25.65</v>
      </c>
      <c r="AI672">
        <v>-25.65</v>
      </c>
    </row>
    <row r="673" spans="1:35" x14ac:dyDescent="0.25">
      <c r="A673" s="30">
        <v>45709</v>
      </c>
      <c r="B673">
        <v>-239.72000000000003</v>
      </c>
      <c r="N673" s="30">
        <v>45757</v>
      </c>
      <c r="O673" s="29">
        <v>10411.283333333335</v>
      </c>
      <c r="P673" s="29"/>
      <c r="Q673" s="29">
        <v>8467.42</v>
      </c>
      <c r="R673" s="29">
        <v>9925.317500000001</v>
      </c>
      <c r="AG673" s="31" t="s">
        <v>1372</v>
      </c>
      <c r="AH673">
        <v>-6.9</v>
      </c>
      <c r="AI673">
        <v>-6.9</v>
      </c>
    </row>
    <row r="674" spans="1:35" x14ac:dyDescent="0.25">
      <c r="A674" s="30">
        <v>45711</v>
      </c>
      <c r="B674">
        <v>-19.899999999999999</v>
      </c>
      <c r="N674" s="30">
        <v>45758</v>
      </c>
      <c r="O674" s="29">
        <v>10361.383333333333</v>
      </c>
      <c r="P674" s="29"/>
      <c r="Q674" s="29">
        <v>8425.01</v>
      </c>
      <c r="R674" s="29">
        <v>9070.4677777777761</v>
      </c>
      <c r="AG674" s="31" t="s">
        <v>1375</v>
      </c>
      <c r="AH674">
        <v>-2</v>
      </c>
      <c r="AI674">
        <v>-2</v>
      </c>
    </row>
    <row r="675" spans="1:35" x14ac:dyDescent="0.25">
      <c r="A675" s="30">
        <v>45712</v>
      </c>
      <c r="B675">
        <v>-324.67</v>
      </c>
      <c r="N675" s="30">
        <v>45759</v>
      </c>
      <c r="O675" s="29">
        <v>10328.555</v>
      </c>
      <c r="P675" s="29">
        <v>2111.2933333333331</v>
      </c>
      <c r="Q675" s="29">
        <v>8327.7224999999999</v>
      </c>
      <c r="R675" s="29">
        <v>6700.2088888888893</v>
      </c>
      <c r="AG675" s="31" t="s">
        <v>1371</v>
      </c>
      <c r="AH675">
        <v>-8</v>
      </c>
      <c r="AI675">
        <v>-8</v>
      </c>
    </row>
    <row r="676" spans="1:35" x14ac:dyDescent="0.25">
      <c r="A676" s="30">
        <v>45713</v>
      </c>
      <c r="B676">
        <v>-21.009999999999998</v>
      </c>
      <c r="N676" s="30">
        <v>45760</v>
      </c>
      <c r="O676" s="29"/>
      <c r="P676" s="29">
        <v>2160.7550000000001</v>
      </c>
      <c r="Q676" s="29"/>
      <c r="R676" s="29">
        <v>2160.7550000000001</v>
      </c>
      <c r="AG676" s="31" t="s">
        <v>1377</v>
      </c>
      <c r="AH676">
        <v>-11</v>
      </c>
      <c r="AI676">
        <v>-11</v>
      </c>
    </row>
    <row r="677" spans="1:35" x14ac:dyDescent="0.25">
      <c r="A677" s="30">
        <v>45714</v>
      </c>
      <c r="B677">
        <v>-18.63</v>
      </c>
      <c r="N677" s="30">
        <v>45761</v>
      </c>
      <c r="O677" s="29">
        <v>10319.735000000001</v>
      </c>
      <c r="P677" s="29">
        <v>2143.11</v>
      </c>
      <c r="Q677" s="29"/>
      <c r="R677" s="29">
        <v>7594.1933333333336</v>
      </c>
      <c r="AG677" s="31" t="s">
        <v>481</v>
      </c>
      <c r="AH677">
        <v>-1200</v>
      </c>
      <c r="AI677">
        <v>-1200</v>
      </c>
    </row>
    <row r="678" spans="1:35" x14ac:dyDescent="0.25">
      <c r="A678" s="30">
        <v>45715</v>
      </c>
      <c r="B678">
        <v>2014.52</v>
      </c>
      <c r="N678" s="30">
        <v>45762</v>
      </c>
      <c r="O678" s="29">
        <v>10314.91</v>
      </c>
      <c r="P678" s="29">
        <v>2131.625</v>
      </c>
      <c r="Q678" s="29">
        <v>8175.543333333334</v>
      </c>
      <c r="R678" s="29">
        <v>6517.4650000000001</v>
      </c>
      <c r="AG678" s="30">
        <v>45271</v>
      </c>
      <c r="AH678">
        <v>-1923.6799999999998</v>
      </c>
      <c r="AI678">
        <v>-1923.6799999999998</v>
      </c>
    </row>
    <row r="679" spans="1:35" x14ac:dyDescent="0.25">
      <c r="A679" s="30">
        <v>45716</v>
      </c>
      <c r="B679">
        <v>1949.9799999999998</v>
      </c>
      <c r="N679" s="30">
        <v>45763</v>
      </c>
      <c r="O679" s="29">
        <v>10298.41</v>
      </c>
      <c r="P679" s="29"/>
      <c r="Q679" s="29"/>
      <c r="R679" s="29">
        <v>10298.41</v>
      </c>
      <c r="AG679" s="31" t="s">
        <v>1356</v>
      </c>
      <c r="AH679">
        <v>-5.86</v>
      </c>
      <c r="AI679">
        <v>-5.86</v>
      </c>
    </row>
    <row r="680" spans="1:35" x14ac:dyDescent="0.25">
      <c r="A680" s="19" t="s">
        <v>1932</v>
      </c>
      <c r="B680">
        <v>3616.8700000000008</v>
      </c>
      <c r="N680" s="30">
        <v>45765</v>
      </c>
      <c r="O680" s="29"/>
      <c r="P680" s="29">
        <v>2101.6799999999998</v>
      </c>
      <c r="Q680" s="29">
        <v>8142.91</v>
      </c>
      <c r="R680" s="29">
        <v>4115.4233333333332</v>
      </c>
      <c r="AG680" s="31" t="s">
        <v>1369</v>
      </c>
      <c r="AH680">
        <v>-1.1499999999999999</v>
      </c>
      <c r="AI680">
        <v>-1.1499999999999999</v>
      </c>
    </row>
    <row r="681" spans="1:35" x14ac:dyDescent="0.25">
      <c r="A681" s="30">
        <v>45717</v>
      </c>
      <c r="B681">
        <v>-884.7</v>
      </c>
      <c r="N681" s="30">
        <v>45766</v>
      </c>
      <c r="O681" s="29">
        <v>10220.709999999999</v>
      </c>
      <c r="P681" s="29">
        <v>2018.1366666666665</v>
      </c>
      <c r="Q681" s="29">
        <v>8130.92</v>
      </c>
      <c r="R681" s="29">
        <v>5771.125</v>
      </c>
      <c r="AG681" s="31" t="s">
        <v>1366</v>
      </c>
      <c r="AH681">
        <v>-7</v>
      </c>
      <c r="AI681">
        <v>-7</v>
      </c>
    </row>
    <row r="682" spans="1:35" x14ac:dyDescent="0.25">
      <c r="A682" s="30">
        <v>45718</v>
      </c>
      <c r="B682">
        <v>-66.03</v>
      </c>
      <c r="N682" s="30">
        <v>45767</v>
      </c>
      <c r="O682" s="29"/>
      <c r="P682" s="29">
        <v>1991.46</v>
      </c>
      <c r="Q682" s="29"/>
      <c r="R682" s="29">
        <v>1991.46</v>
      </c>
      <c r="AG682" s="31" t="s">
        <v>1368</v>
      </c>
      <c r="AH682">
        <v>-5.4</v>
      </c>
      <c r="AI682">
        <v>-5.4</v>
      </c>
    </row>
    <row r="683" spans="1:35" x14ac:dyDescent="0.25">
      <c r="A683" s="30">
        <v>45719</v>
      </c>
      <c r="B683">
        <v>-1091.73</v>
      </c>
      <c r="N683" s="30">
        <v>45768</v>
      </c>
      <c r="O683" s="29">
        <v>10215.459999999999</v>
      </c>
      <c r="P683" s="29"/>
      <c r="Q683" s="29"/>
      <c r="R683" s="29">
        <v>10215.459999999999</v>
      </c>
      <c r="AG683" s="31" t="s">
        <v>1362</v>
      </c>
      <c r="AH683">
        <v>-12.6</v>
      </c>
      <c r="AI683">
        <v>-12.6</v>
      </c>
    </row>
    <row r="684" spans="1:35" x14ac:dyDescent="0.25">
      <c r="A684" s="30">
        <v>45720</v>
      </c>
      <c r="B684">
        <v>7786.31</v>
      </c>
      <c r="N684" s="30">
        <v>45769</v>
      </c>
      <c r="O684" s="29">
        <v>10209.26</v>
      </c>
      <c r="P684" s="29">
        <v>1972.41</v>
      </c>
      <c r="Q684" s="29">
        <v>8051.02</v>
      </c>
      <c r="R684" s="29">
        <v>5551.2749999999996</v>
      </c>
      <c r="AG684" s="31" t="s">
        <v>1365</v>
      </c>
      <c r="AH684">
        <v>-5</v>
      </c>
      <c r="AI684">
        <v>-5</v>
      </c>
    </row>
    <row r="685" spans="1:35" x14ac:dyDescent="0.25">
      <c r="A685" s="30">
        <v>45721</v>
      </c>
      <c r="B685">
        <v>-31.97</v>
      </c>
      <c r="N685" s="30">
        <v>45770</v>
      </c>
      <c r="O685" s="29">
        <v>10185.530000000001</v>
      </c>
      <c r="P685" s="29"/>
      <c r="Q685" s="29"/>
      <c r="R685" s="29">
        <v>10185.530000000001</v>
      </c>
      <c r="AG685" s="31" t="s">
        <v>1363</v>
      </c>
      <c r="AH685">
        <v>-16.5</v>
      </c>
      <c r="AI685">
        <v>-16.5</v>
      </c>
    </row>
    <row r="686" spans="1:35" x14ac:dyDescent="0.25">
      <c r="A686" s="30">
        <v>45722</v>
      </c>
      <c r="B686">
        <v>-25.7</v>
      </c>
      <c r="N686" s="30">
        <v>45771</v>
      </c>
      <c r="O686" s="29">
        <v>10182.280000000001</v>
      </c>
      <c r="P686" s="29">
        <v>1829.87</v>
      </c>
      <c r="Q686" s="29">
        <v>7751.02</v>
      </c>
      <c r="R686" s="29">
        <v>6587.7233333333343</v>
      </c>
      <c r="AG686" s="31" t="s">
        <v>1360</v>
      </c>
      <c r="AH686">
        <v>-40.700000000000003</v>
      </c>
      <c r="AI686">
        <v>-40.700000000000003</v>
      </c>
    </row>
    <row r="687" spans="1:35" x14ac:dyDescent="0.25">
      <c r="A687" s="30">
        <v>45723</v>
      </c>
      <c r="B687">
        <v>-157.95000000000002</v>
      </c>
      <c r="N687" s="30">
        <v>45772</v>
      </c>
      <c r="O687" s="29">
        <v>10172.33</v>
      </c>
      <c r="P687" s="29">
        <v>1767.0700000000002</v>
      </c>
      <c r="Q687" s="29">
        <v>7740.2550000000001</v>
      </c>
      <c r="R687" s="29">
        <v>6559.8849999999993</v>
      </c>
      <c r="AG687" s="31" t="s">
        <v>1364</v>
      </c>
      <c r="AH687">
        <v>-12</v>
      </c>
      <c r="AI687">
        <v>-12</v>
      </c>
    </row>
    <row r="688" spans="1:35" x14ac:dyDescent="0.25">
      <c r="A688" s="30">
        <v>45724</v>
      </c>
      <c r="B688">
        <v>-45.2</v>
      </c>
      <c r="N688" s="30">
        <v>45773</v>
      </c>
      <c r="O688" s="29">
        <v>10197.33</v>
      </c>
      <c r="P688" s="29">
        <v>1649.665</v>
      </c>
      <c r="Q688" s="29"/>
      <c r="R688" s="29">
        <v>4498.8866666666663</v>
      </c>
      <c r="AG688" s="31" t="s">
        <v>1357</v>
      </c>
      <c r="AH688">
        <v>-45.99</v>
      </c>
      <c r="AI688">
        <v>-45.99</v>
      </c>
    </row>
    <row r="689" spans="1:35" x14ac:dyDescent="0.25">
      <c r="A689" s="30">
        <v>45725</v>
      </c>
      <c r="B689">
        <v>3.17</v>
      </c>
      <c r="N689" s="30">
        <v>45774</v>
      </c>
      <c r="O689" s="29"/>
      <c r="P689" s="29">
        <v>1628.86</v>
      </c>
      <c r="Q689" s="29"/>
      <c r="R689" s="29">
        <v>1628.86</v>
      </c>
      <c r="AG689" s="31" t="s">
        <v>1354</v>
      </c>
      <c r="AH689">
        <v>-25.95</v>
      </c>
      <c r="AI689">
        <v>-25.95</v>
      </c>
    </row>
    <row r="690" spans="1:35" x14ac:dyDescent="0.25">
      <c r="A690" s="30">
        <v>45726</v>
      </c>
      <c r="B690">
        <v>-67.33</v>
      </c>
      <c r="N690" s="30">
        <v>45775</v>
      </c>
      <c r="O690" s="29">
        <v>9279.33</v>
      </c>
      <c r="P690" s="29"/>
      <c r="Q690" s="29"/>
      <c r="R690" s="29">
        <v>9279.33</v>
      </c>
      <c r="AG690" s="31" t="s">
        <v>1355</v>
      </c>
      <c r="AH690">
        <v>-21.8</v>
      </c>
      <c r="AI690">
        <v>-21.8</v>
      </c>
    </row>
    <row r="691" spans="1:35" x14ac:dyDescent="0.25">
      <c r="A691" s="30">
        <v>45727</v>
      </c>
      <c r="B691">
        <v>-85.77</v>
      </c>
      <c r="N691" s="30">
        <v>45776</v>
      </c>
      <c r="O691" s="29">
        <v>9275.83</v>
      </c>
      <c r="P691" s="29"/>
      <c r="Q691" s="29"/>
      <c r="R691" s="29">
        <v>9275.83</v>
      </c>
      <c r="AG691" s="31" t="s">
        <v>1367</v>
      </c>
      <c r="AH691">
        <v>-2</v>
      </c>
      <c r="AI691">
        <v>-2</v>
      </c>
    </row>
    <row r="692" spans="1:35" x14ac:dyDescent="0.25">
      <c r="A692" s="30">
        <v>45728</v>
      </c>
      <c r="B692">
        <v>-38.549999999999997</v>
      </c>
      <c r="N692" s="30">
        <v>45777</v>
      </c>
      <c r="O692" s="29">
        <v>11446.025</v>
      </c>
      <c r="P692" s="29">
        <v>1603.175</v>
      </c>
      <c r="Q692" s="29">
        <v>8487.92</v>
      </c>
      <c r="R692" s="29">
        <v>7179.04</v>
      </c>
      <c r="AG692" s="31" t="s">
        <v>1370</v>
      </c>
      <c r="AH692">
        <v>-27.549999999999997</v>
      </c>
      <c r="AI692">
        <v>-27.549999999999997</v>
      </c>
    </row>
    <row r="693" spans="1:35" x14ac:dyDescent="0.25">
      <c r="A693" s="30">
        <v>45729</v>
      </c>
      <c r="B693">
        <v>-3.44</v>
      </c>
      <c r="N693" s="19" t="s">
        <v>1928</v>
      </c>
      <c r="O693" s="29">
        <v>12479.979499999998</v>
      </c>
      <c r="P693" s="29">
        <v>1857.2621568627442</v>
      </c>
      <c r="Q693" s="29">
        <v>8369.4067469879519</v>
      </c>
      <c r="R693" s="29">
        <v>6746.6280519480515</v>
      </c>
      <c r="AG693" s="31" t="s">
        <v>1359</v>
      </c>
      <c r="AH693">
        <v>-20.66</v>
      </c>
      <c r="AI693">
        <v>-20.66</v>
      </c>
    </row>
    <row r="694" spans="1:35" x14ac:dyDescent="0.25">
      <c r="A694" s="30">
        <v>45730</v>
      </c>
      <c r="B694">
        <v>-92.93</v>
      </c>
      <c r="N694" s="30">
        <v>45778</v>
      </c>
      <c r="O694" s="29"/>
      <c r="P694" s="29"/>
      <c r="Q694" s="29">
        <v>9604.7199999999993</v>
      </c>
      <c r="R694" s="29">
        <v>9604.7199999999993</v>
      </c>
      <c r="AG694" s="31" t="s">
        <v>1358</v>
      </c>
      <c r="AH694">
        <v>-773.52</v>
      </c>
      <c r="AI694">
        <v>-773.52</v>
      </c>
    </row>
    <row r="695" spans="1:35" x14ac:dyDescent="0.25">
      <c r="A695" s="30">
        <v>45731</v>
      </c>
      <c r="B695">
        <v>-119.22</v>
      </c>
      <c r="N695" s="30">
        <v>45779</v>
      </c>
      <c r="O695" s="29"/>
      <c r="P695" s="29">
        <v>1728.57</v>
      </c>
      <c r="Q695" s="29">
        <v>9630.16</v>
      </c>
      <c r="R695" s="29">
        <v>2857.3685714285716</v>
      </c>
      <c r="AG695" s="31" t="s">
        <v>1353</v>
      </c>
      <c r="AH695">
        <v>-900</v>
      </c>
      <c r="AI695">
        <v>-900</v>
      </c>
    </row>
    <row r="696" spans="1:35" x14ac:dyDescent="0.25">
      <c r="A696" s="30">
        <v>45732</v>
      </c>
      <c r="B696">
        <v>-90.850000000000009</v>
      </c>
      <c r="N696" s="30">
        <v>45780</v>
      </c>
      <c r="O696" s="29">
        <v>11424.6</v>
      </c>
      <c r="P696" s="29">
        <v>1973.96</v>
      </c>
      <c r="Q696" s="29"/>
      <c r="R696" s="29">
        <v>5124.1733333333332</v>
      </c>
      <c r="AG696" s="30">
        <v>45272</v>
      </c>
      <c r="AH696">
        <v>-24.31</v>
      </c>
      <c r="AI696">
        <v>-24.31</v>
      </c>
    </row>
    <row r="697" spans="1:35" x14ac:dyDescent="0.25">
      <c r="A697" s="30">
        <v>45733</v>
      </c>
      <c r="B697">
        <v>-28.370000000000026</v>
      </c>
      <c r="N697" s="30">
        <v>45781</v>
      </c>
      <c r="O697" s="29"/>
      <c r="P697" s="29">
        <v>2275.2175000000002</v>
      </c>
      <c r="Q697" s="29">
        <v>9616.7099999999991</v>
      </c>
      <c r="R697" s="29">
        <v>3743.5160000000005</v>
      </c>
      <c r="AG697" s="31" t="s">
        <v>1352</v>
      </c>
      <c r="AH697">
        <v>-1.4</v>
      </c>
      <c r="AI697">
        <v>-1.4</v>
      </c>
    </row>
    <row r="698" spans="1:35" x14ac:dyDescent="0.25">
      <c r="A698" s="30">
        <v>45734</v>
      </c>
      <c r="B698">
        <v>-217.32999999999998</v>
      </c>
      <c r="N698" s="30">
        <v>45782</v>
      </c>
      <c r="O698" s="29"/>
      <c r="P698" s="29">
        <v>2106.6733333333336</v>
      </c>
      <c r="Q698" s="29">
        <v>9602.3033333333333</v>
      </c>
      <c r="R698" s="29">
        <v>5854.4883333333337</v>
      </c>
      <c r="AG698" s="31" t="s">
        <v>1349</v>
      </c>
      <c r="AH698">
        <v>-5.86</v>
      </c>
      <c r="AI698">
        <v>-5.86</v>
      </c>
    </row>
    <row r="699" spans="1:35" x14ac:dyDescent="0.25">
      <c r="A699" s="30">
        <v>45735</v>
      </c>
      <c r="B699">
        <v>-143.9</v>
      </c>
      <c r="N699" s="30">
        <v>45783</v>
      </c>
      <c r="O699" s="29">
        <v>11420.6</v>
      </c>
      <c r="P699" s="29">
        <v>2014.8166666666666</v>
      </c>
      <c r="Q699" s="29">
        <v>9493.09</v>
      </c>
      <c r="R699" s="29">
        <v>6929.6762500000004</v>
      </c>
      <c r="AG699" s="31" t="s">
        <v>1350</v>
      </c>
      <c r="AH699">
        <v>-8.6</v>
      </c>
      <c r="AI699">
        <v>-8.6</v>
      </c>
    </row>
    <row r="700" spans="1:35" x14ac:dyDescent="0.25">
      <c r="A700" s="30">
        <v>45736</v>
      </c>
      <c r="B700">
        <v>-12.55</v>
      </c>
      <c r="N700" s="30">
        <v>45784</v>
      </c>
      <c r="O700" s="29">
        <v>11417.6</v>
      </c>
      <c r="P700" s="29">
        <v>1968.4399999999998</v>
      </c>
      <c r="Q700" s="29">
        <v>9496.0024999999987</v>
      </c>
      <c r="R700" s="29">
        <v>6913.3662499999991</v>
      </c>
      <c r="AG700" s="31" t="s">
        <v>1351</v>
      </c>
      <c r="AH700">
        <v>-8.4499999999999993</v>
      </c>
      <c r="AI700">
        <v>-8.4499999999999993</v>
      </c>
    </row>
    <row r="701" spans="1:35" x14ac:dyDescent="0.25">
      <c r="A701" s="30">
        <v>45737</v>
      </c>
      <c r="B701">
        <v>-291.83</v>
      </c>
      <c r="N701" s="30">
        <v>45785</v>
      </c>
      <c r="O701" s="29">
        <v>12788.23</v>
      </c>
      <c r="P701" s="29">
        <v>1863.46</v>
      </c>
      <c r="Q701" s="29">
        <v>9303.0324999999993</v>
      </c>
      <c r="R701" s="29">
        <v>8643.9699999999993</v>
      </c>
      <c r="AG701" s="30">
        <v>45273</v>
      </c>
      <c r="AH701">
        <v>-3.4</v>
      </c>
      <c r="AI701">
        <v>-3.4</v>
      </c>
    </row>
    <row r="702" spans="1:35" x14ac:dyDescent="0.25">
      <c r="A702" s="30">
        <v>45738</v>
      </c>
      <c r="B702">
        <v>-71.609999999999985</v>
      </c>
      <c r="N702" s="30">
        <v>45786</v>
      </c>
      <c r="O702" s="29">
        <v>12775.23</v>
      </c>
      <c r="P702" s="29">
        <v>2204.9499999999998</v>
      </c>
      <c r="Q702" s="29">
        <v>9211.5375000000004</v>
      </c>
      <c r="R702" s="29">
        <v>7718.7542857142862</v>
      </c>
      <c r="AG702" s="31" t="s">
        <v>1347</v>
      </c>
      <c r="AH702">
        <v>-2.5</v>
      </c>
      <c r="AI702">
        <v>-2.5</v>
      </c>
    </row>
    <row r="703" spans="1:35" x14ac:dyDescent="0.25">
      <c r="A703" s="30">
        <v>45739</v>
      </c>
      <c r="B703">
        <v>-27.5</v>
      </c>
      <c r="N703" s="30">
        <v>45787</v>
      </c>
      <c r="O703" s="29">
        <v>12767.33</v>
      </c>
      <c r="P703" s="29">
        <v>2096.21</v>
      </c>
      <c r="Q703" s="29">
        <v>9165.1033333333326</v>
      </c>
      <c r="R703" s="29">
        <v>6650.181428571429</v>
      </c>
      <c r="AG703" s="31" t="s">
        <v>1348</v>
      </c>
      <c r="AH703">
        <v>-0.9</v>
      </c>
      <c r="AI703">
        <v>-0.9</v>
      </c>
    </row>
    <row r="704" spans="1:35" x14ac:dyDescent="0.25">
      <c r="A704" s="30">
        <v>45740</v>
      </c>
      <c r="B704">
        <v>-349.57000000000005</v>
      </c>
      <c r="N704" s="30">
        <v>45788</v>
      </c>
      <c r="O704" s="29"/>
      <c r="P704" s="29"/>
      <c r="Q704" s="29">
        <v>9119.6985714285729</v>
      </c>
      <c r="R704" s="29">
        <v>9119.6985714285729</v>
      </c>
      <c r="AG704" s="30">
        <v>45274</v>
      </c>
      <c r="AH704">
        <v>-24.9</v>
      </c>
      <c r="AI704">
        <v>-24.9</v>
      </c>
    </row>
    <row r="705" spans="1:35" x14ac:dyDescent="0.25">
      <c r="A705" s="30">
        <v>45741</v>
      </c>
      <c r="B705">
        <v>-302.38</v>
      </c>
      <c r="N705" s="30">
        <v>45789</v>
      </c>
      <c r="O705" s="29"/>
      <c r="P705" s="29">
        <v>2077.5100000000002</v>
      </c>
      <c r="Q705" s="29">
        <v>9044.5828571428574</v>
      </c>
      <c r="R705" s="29">
        <v>8173.6987500000014</v>
      </c>
      <c r="AG705" s="31" t="s">
        <v>1346</v>
      </c>
      <c r="AH705">
        <v>-12.45</v>
      </c>
      <c r="AI705">
        <v>-12.45</v>
      </c>
    </row>
    <row r="706" spans="1:35" x14ac:dyDescent="0.25">
      <c r="A706" s="30">
        <v>45742</v>
      </c>
      <c r="B706">
        <v>-19.16</v>
      </c>
      <c r="N706" s="30">
        <v>45790</v>
      </c>
      <c r="O706" s="29">
        <v>12765.33</v>
      </c>
      <c r="P706" s="29"/>
      <c r="Q706" s="29">
        <v>9003.2350000000006</v>
      </c>
      <c r="R706" s="29">
        <v>10257.266666666668</v>
      </c>
      <c r="AG706" s="31" t="s">
        <v>1345</v>
      </c>
      <c r="AH706">
        <v>-12.45</v>
      </c>
      <c r="AI706">
        <v>-12.45</v>
      </c>
    </row>
    <row r="707" spans="1:35" x14ac:dyDescent="0.25">
      <c r="A707" s="30">
        <v>45743</v>
      </c>
      <c r="B707">
        <v>-153.41000000000003</v>
      </c>
      <c r="N707" s="30">
        <v>45791</v>
      </c>
      <c r="O707" s="29">
        <v>12763.33</v>
      </c>
      <c r="P707" s="29"/>
      <c r="Q707" s="29">
        <v>8988.16</v>
      </c>
      <c r="R707" s="29">
        <v>10875.744999999999</v>
      </c>
      <c r="AG707" s="30">
        <v>45275</v>
      </c>
      <c r="AH707">
        <v>-29.63</v>
      </c>
      <c r="AI707">
        <v>-29.63</v>
      </c>
    </row>
    <row r="708" spans="1:35" x14ac:dyDescent="0.25">
      <c r="A708" s="30">
        <v>45744</v>
      </c>
      <c r="B708">
        <v>-1060.08</v>
      </c>
      <c r="N708" s="30">
        <v>45792</v>
      </c>
      <c r="O708" s="29"/>
      <c r="P708" s="29">
        <v>2079.6033333333335</v>
      </c>
      <c r="Q708" s="29">
        <v>7387.4850000000006</v>
      </c>
      <c r="R708" s="29">
        <v>5939.880909090909</v>
      </c>
      <c r="AG708" s="31" t="s">
        <v>1342</v>
      </c>
      <c r="AH708">
        <v>-23.09</v>
      </c>
      <c r="AI708">
        <v>-23.09</v>
      </c>
    </row>
    <row r="709" spans="1:35" x14ac:dyDescent="0.25">
      <c r="A709" s="30">
        <v>45745</v>
      </c>
      <c r="B709">
        <v>-352.71</v>
      </c>
      <c r="N709" s="30">
        <v>45793</v>
      </c>
      <c r="O709" s="29"/>
      <c r="P709" s="29">
        <v>2036.85</v>
      </c>
      <c r="Q709" s="29">
        <v>7308.4281818181807</v>
      </c>
      <c r="R709" s="29">
        <v>6869.1299999999983</v>
      </c>
      <c r="AG709" s="31" t="s">
        <v>1343</v>
      </c>
      <c r="AH709">
        <v>-2.63</v>
      </c>
      <c r="AI709">
        <v>-2.63</v>
      </c>
    </row>
    <row r="710" spans="1:35" x14ac:dyDescent="0.25">
      <c r="A710" s="30">
        <v>45746</v>
      </c>
      <c r="B710">
        <v>-129.71000000000004</v>
      </c>
      <c r="N710" s="30">
        <v>45794</v>
      </c>
      <c r="O710" s="29"/>
      <c r="P710" s="29">
        <v>1958.28</v>
      </c>
      <c r="Q710" s="29">
        <v>7210.7919999999995</v>
      </c>
      <c r="R710" s="29">
        <v>5710.074285714285</v>
      </c>
      <c r="AG710" s="31" t="s">
        <v>1344</v>
      </c>
      <c r="AH710">
        <v>-3.91</v>
      </c>
      <c r="AI710">
        <v>-3.91</v>
      </c>
    </row>
    <row r="711" spans="1:35" x14ac:dyDescent="0.25">
      <c r="A711" s="30">
        <v>45747</v>
      </c>
      <c r="B711">
        <v>1788.8700000000001</v>
      </c>
      <c r="N711" s="30">
        <v>45795</v>
      </c>
      <c r="O711" s="29"/>
      <c r="P711" s="29"/>
      <c r="Q711" s="29">
        <v>7118.1033333333326</v>
      </c>
      <c r="R711" s="29">
        <v>7118.1033333333326</v>
      </c>
      <c r="AG711" s="30">
        <v>45278</v>
      </c>
      <c r="AH711">
        <v>-473.91999999999996</v>
      </c>
      <c r="AI711">
        <v>-473.91999999999996</v>
      </c>
    </row>
    <row r="712" spans="1:35" x14ac:dyDescent="0.25">
      <c r="A712" s="18" t="s">
        <v>1924</v>
      </c>
      <c r="B712">
        <v>1316.34</v>
      </c>
      <c r="N712" s="30">
        <v>45796</v>
      </c>
      <c r="O712" s="29"/>
      <c r="P712" s="29"/>
      <c r="Q712" s="29">
        <v>7103.7749999999996</v>
      </c>
      <c r="R712" s="29">
        <v>7103.7749999999996</v>
      </c>
      <c r="AG712" s="31" t="s">
        <v>1332</v>
      </c>
      <c r="AH712">
        <v>-7.49</v>
      </c>
      <c r="AI712">
        <v>-7.49</v>
      </c>
    </row>
    <row r="713" spans="1:35" x14ac:dyDescent="0.25">
      <c r="A713" s="19" t="s">
        <v>1927</v>
      </c>
      <c r="B713">
        <v>2547.7399999999993</v>
      </c>
      <c r="N713" s="30">
        <v>45799</v>
      </c>
      <c r="O713" s="29"/>
      <c r="P713" s="29">
        <v>1734.5333333333335</v>
      </c>
      <c r="Q713" s="29"/>
      <c r="R713" s="29">
        <v>1734.5333333333335</v>
      </c>
      <c r="AG713" s="31" t="s">
        <v>1335</v>
      </c>
      <c r="AH713">
        <v>-2.2400000000000002</v>
      </c>
      <c r="AI713">
        <v>-2.2400000000000002</v>
      </c>
    </row>
    <row r="714" spans="1:35" x14ac:dyDescent="0.25">
      <c r="A714" s="30">
        <v>45748</v>
      </c>
      <c r="B714">
        <v>2270.94</v>
      </c>
      <c r="N714" s="30">
        <v>45800</v>
      </c>
      <c r="O714" s="29">
        <v>12726.8125</v>
      </c>
      <c r="P714" s="29"/>
      <c r="Q714" s="29">
        <v>6796.78</v>
      </c>
      <c r="R714" s="29">
        <v>11540.806</v>
      </c>
      <c r="AG714" s="31" t="s">
        <v>1340</v>
      </c>
      <c r="AH714">
        <v>-1.35</v>
      </c>
      <c r="AI714">
        <v>-1.35</v>
      </c>
    </row>
    <row r="715" spans="1:35" x14ac:dyDescent="0.25">
      <c r="A715" s="30">
        <v>45749</v>
      </c>
      <c r="B715">
        <v>-67.570000000000007</v>
      </c>
      <c r="N715" s="30">
        <v>45801</v>
      </c>
      <c r="O715" s="29"/>
      <c r="P715" s="29">
        <v>1630.3233333333335</v>
      </c>
      <c r="Q715" s="29"/>
      <c r="R715" s="29">
        <v>1630.3233333333335</v>
      </c>
      <c r="AG715" s="31" t="s">
        <v>1333</v>
      </c>
      <c r="AH715">
        <v>-2.1</v>
      </c>
      <c r="AI715">
        <v>-2.1</v>
      </c>
    </row>
    <row r="716" spans="1:35" x14ac:dyDescent="0.25">
      <c r="A716" s="30">
        <v>45750</v>
      </c>
      <c r="B716">
        <v>-66.850000000000009</v>
      </c>
      <c r="N716" s="30">
        <v>45802</v>
      </c>
      <c r="O716" s="29"/>
      <c r="P716" s="29">
        <v>1600.37</v>
      </c>
      <c r="Q716" s="29">
        <v>6789.48</v>
      </c>
      <c r="R716" s="29">
        <v>4194.9249999999993</v>
      </c>
      <c r="AG716" s="31" t="s">
        <v>1339</v>
      </c>
      <c r="AH716">
        <v>-23.82</v>
      </c>
      <c r="AI716">
        <v>-23.82</v>
      </c>
    </row>
    <row r="717" spans="1:35" x14ac:dyDescent="0.25">
      <c r="A717" s="30">
        <v>45751</v>
      </c>
      <c r="B717">
        <v>-87.15</v>
      </c>
      <c r="N717" s="30">
        <v>45803</v>
      </c>
      <c r="O717" s="29">
        <v>12709.21</v>
      </c>
      <c r="P717" s="29">
        <v>1465.5533333333333</v>
      </c>
      <c r="Q717" s="29">
        <v>6772.58</v>
      </c>
      <c r="R717" s="29">
        <v>6097.9433333333327</v>
      </c>
      <c r="AG717" s="31" t="s">
        <v>1338</v>
      </c>
      <c r="AH717">
        <v>-5.25</v>
      </c>
      <c r="AI717">
        <v>-5.25</v>
      </c>
    </row>
    <row r="718" spans="1:35" x14ac:dyDescent="0.25">
      <c r="A718" s="30">
        <v>45752</v>
      </c>
      <c r="B718">
        <v>-161.20000000000002</v>
      </c>
      <c r="N718" s="30">
        <v>45804</v>
      </c>
      <c r="O718" s="29">
        <v>12706.61</v>
      </c>
      <c r="P718" s="29">
        <v>1428.68</v>
      </c>
      <c r="Q718" s="29">
        <v>6762.58</v>
      </c>
      <c r="R718" s="29">
        <v>6965.9566666666678</v>
      </c>
      <c r="AG718" s="31" t="s">
        <v>1336</v>
      </c>
      <c r="AH718">
        <v>-3</v>
      </c>
      <c r="AI718">
        <v>-3</v>
      </c>
    </row>
    <row r="719" spans="1:35" x14ac:dyDescent="0.25">
      <c r="A719" s="30">
        <v>45753</v>
      </c>
      <c r="B719">
        <v>-11.43</v>
      </c>
      <c r="N719" s="30">
        <v>45805</v>
      </c>
      <c r="O719" s="29">
        <v>11788.61</v>
      </c>
      <c r="P719" s="29">
        <v>1422.89</v>
      </c>
      <c r="Q719" s="29"/>
      <c r="R719" s="29">
        <v>6605.75</v>
      </c>
      <c r="AG719" s="31" t="s">
        <v>1334</v>
      </c>
      <c r="AH719">
        <v>-19.57</v>
      </c>
      <c r="AI719">
        <v>-19.57</v>
      </c>
    </row>
    <row r="720" spans="1:35" x14ac:dyDescent="0.25">
      <c r="A720" s="30">
        <v>45754</v>
      </c>
      <c r="B720">
        <v>-154.57000000000002</v>
      </c>
      <c r="N720" s="30">
        <v>45806</v>
      </c>
      <c r="O720" s="29">
        <v>11688.61</v>
      </c>
      <c r="P720" s="29">
        <v>1391.9566666666667</v>
      </c>
      <c r="Q720" s="29">
        <v>6732.93</v>
      </c>
      <c r="R720" s="29">
        <v>4888.3900000000003</v>
      </c>
      <c r="AG720" s="31" t="s">
        <v>1337</v>
      </c>
      <c r="AH720">
        <v>-7.3</v>
      </c>
      <c r="AI720">
        <v>-7.3</v>
      </c>
    </row>
    <row r="721" spans="1:35" x14ac:dyDescent="0.25">
      <c r="A721" s="30">
        <v>45755</v>
      </c>
      <c r="B721">
        <v>-41</v>
      </c>
      <c r="N721" s="30">
        <v>45807</v>
      </c>
      <c r="O721" s="29">
        <v>11672.26</v>
      </c>
      <c r="P721" s="29">
        <v>1587.19</v>
      </c>
      <c r="Q721" s="29">
        <v>9007.82</v>
      </c>
      <c r="R721" s="29">
        <v>7422.4233333333332</v>
      </c>
      <c r="AG721" s="31" t="s">
        <v>1341</v>
      </c>
      <c r="AH721">
        <v>-1.8</v>
      </c>
      <c r="AI721">
        <v>-1.8</v>
      </c>
    </row>
    <row r="722" spans="1:35" x14ac:dyDescent="0.25">
      <c r="A722" s="30">
        <v>45756</v>
      </c>
      <c r="B722">
        <v>-158.11000000000001</v>
      </c>
      <c r="N722" s="30">
        <v>45808</v>
      </c>
      <c r="O722" s="29">
        <v>13647.79</v>
      </c>
      <c r="P722" s="29">
        <v>1492.42</v>
      </c>
      <c r="Q722" s="29">
        <v>8928.8379999999997</v>
      </c>
      <c r="R722" s="29">
        <v>9179.0237500000003</v>
      </c>
      <c r="AG722" s="31" t="s">
        <v>805</v>
      </c>
      <c r="AH722">
        <v>-400</v>
      </c>
      <c r="AI722">
        <v>-400</v>
      </c>
    </row>
    <row r="723" spans="1:35" x14ac:dyDescent="0.25">
      <c r="A723" s="30">
        <v>45757</v>
      </c>
      <c r="B723">
        <v>-43.599999999999994</v>
      </c>
      <c r="N723" s="19" t="s">
        <v>1929</v>
      </c>
      <c r="O723" s="29">
        <v>12813.399166666666</v>
      </c>
      <c r="P723" s="29">
        <v>2032.8897727272729</v>
      </c>
      <c r="Q723" s="29">
        <v>6494.1056000000017</v>
      </c>
      <c r="R723" s="29">
        <v>6791.2586666666666</v>
      </c>
      <c r="AG723" s="30">
        <v>45279</v>
      </c>
      <c r="AH723">
        <v>-34.19</v>
      </c>
      <c r="AI723">
        <v>-34.19</v>
      </c>
    </row>
    <row r="724" spans="1:35" x14ac:dyDescent="0.25">
      <c r="A724" s="30">
        <v>45758</v>
      </c>
      <c r="B724">
        <v>-113.46</v>
      </c>
      <c r="N724" s="30">
        <v>45809</v>
      </c>
      <c r="O724" s="29">
        <v>13591.15</v>
      </c>
      <c r="P724" s="29">
        <v>1479.55</v>
      </c>
      <c r="Q724" s="29"/>
      <c r="R724" s="29">
        <v>7535.3499999999995</v>
      </c>
      <c r="AG724" s="31" t="s">
        <v>1330</v>
      </c>
      <c r="AH724">
        <v>-11.25</v>
      </c>
      <c r="AI724">
        <v>-11.25</v>
      </c>
    </row>
    <row r="725" spans="1:35" x14ac:dyDescent="0.25">
      <c r="A725" s="30">
        <v>45759</v>
      </c>
      <c r="B725">
        <v>-329.09000000000003</v>
      </c>
      <c r="N725" s="30">
        <v>45810</v>
      </c>
      <c r="O725" s="29">
        <v>13651.730000000001</v>
      </c>
      <c r="P725" s="29">
        <v>1343.7375</v>
      </c>
      <c r="Q725" s="29">
        <v>8362.6733333333341</v>
      </c>
      <c r="R725" s="29">
        <v>7141.8160000000007</v>
      </c>
      <c r="AG725" s="31" t="s">
        <v>1331</v>
      </c>
      <c r="AH725">
        <v>-2.35</v>
      </c>
      <c r="AI725">
        <v>-2.35</v>
      </c>
    </row>
    <row r="726" spans="1:35" x14ac:dyDescent="0.25">
      <c r="A726" s="30">
        <v>45760</v>
      </c>
      <c r="B726">
        <v>46.790000000000006</v>
      </c>
      <c r="N726" s="30">
        <v>45811</v>
      </c>
      <c r="O726" s="29">
        <v>13487.7</v>
      </c>
      <c r="P726" s="29"/>
      <c r="Q726" s="29">
        <v>8148.7549999999992</v>
      </c>
      <c r="R726" s="29">
        <v>9216.5439999999999</v>
      </c>
      <c r="AG726" s="31" t="s">
        <v>1328</v>
      </c>
      <c r="AH726">
        <v>-12.6</v>
      </c>
      <c r="AI726">
        <v>-12.6</v>
      </c>
    </row>
    <row r="727" spans="1:35" x14ac:dyDescent="0.25">
      <c r="A727" s="30">
        <v>45761</v>
      </c>
      <c r="B727">
        <v>-38.200000000000003</v>
      </c>
      <c r="N727" s="30">
        <v>45812</v>
      </c>
      <c r="O727" s="29">
        <v>13577.433999999999</v>
      </c>
      <c r="P727" s="29">
        <v>1320.44</v>
      </c>
      <c r="Q727" s="29"/>
      <c r="R727" s="29">
        <v>11534.601666666667</v>
      </c>
      <c r="AG727" s="31" t="s">
        <v>1329</v>
      </c>
      <c r="AH727">
        <v>-7.99</v>
      </c>
      <c r="AI727">
        <v>-7.99</v>
      </c>
    </row>
    <row r="728" spans="1:35" x14ac:dyDescent="0.25">
      <c r="A728" s="30">
        <v>45762</v>
      </c>
      <c r="B728">
        <v>-94.48</v>
      </c>
      <c r="N728" s="30">
        <v>45813</v>
      </c>
      <c r="O728" s="29"/>
      <c r="P728" s="29">
        <v>1315.79</v>
      </c>
      <c r="Q728" s="29"/>
      <c r="R728" s="29">
        <v>1315.79</v>
      </c>
      <c r="AG728" s="30">
        <v>45280</v>
      </c>
      <c r="AH728">
        <v>-44.809999999999995</v>
      </c>
      <c r="AI728">
        <v>-44.809999999999995</v>
      </c>
    </row>
    <row r="729" spans="1:35" x14ac:dyDescent="0.25">
      <c r="A729" s="30">
        <v>45763</v>
      </c>
      <c r="B729">
        <v>-68.599999999999994</v>
      </c>
      <c r="N729" s="30">
        <v>45814</v>
      </c>
      <c r="O729" s="29"/>
      <c r="P729" s="29">
        <v>1283.0900000000001</v>
      </c>
      <c r="Q729" s="29"/>
      <c r="R729" s="29">
        <v>1283.0900000000001</v>
      </c>
      <c r="AG729" s="31" t="s">
        <v>1326</v>
      </c>
      <c r="AH729">
        <v>-10.15</v>
      </c>
      <c r="AI729">
        <v>-10.15</v>
      </c>
    </row>
    <row r="730" spans="1:35" x14ac:dyDescent="0.25">
      <c r="A730" s="30">
        <v>45764</v>
      </c>
      <c r="B730">
        <v>-157.95000000000002</v>
      </c>
      <c r="N730" s="30">
        <v>45815</v>
      </c>
      <c r="O730" s="29">
        <v>13558.43</v>
      </c>
      <c r="P730" s="29">
        <v>1154.3049999999998</v>
      </c>
      <c r="Q730" s="29"/>
      <c r="R730" s="29">
        <v>3635.13</v>
      </c>
      <c r="AG730" s="31" t="s">
        <v>1327</v>
      </c>
      <c r="AH730">
        <v>-13.65</v>
      </c>
      <c r="AI730">
        <v>-13.65</v>
      </c>
    </row>
    <row r="731" spans="1:35" x14ac:dyDescent="0.25">
      <c r="A731" s="30">
        <v>45765</v>
      </c>
      <c r="B731">
        <v>-69.05</v>
      </c>
      <c r="N731" s="30">
        <v>45816</v>
      </c>
      <c r="O731" s="29"/>
      <c r="P731" s="29">
        <v>1124.6500000000001</v>
      </c>
      <c r="Q731" s="29">
        <v>8014.11</v>
      </c>
      <c r="R731" s="29">
        <v>4569.38</v>
      </c>
      <c r="AG731" s="31" t="s">
        <v>1325</v>
      </c>
      <c r="AH731">
        <v>-21</v>
      </c>
      <c r="AI731">
        <v>-21</v>
      </c>
    </row>
    <row r="732" spans="1:35" x14ac:dyDescent="0.25">
      <c r="A732" s="30">
        <v>45766</v>
      </c>
      <c r="B732">
        <v>-220.27</v>
      </c>
      <c r="N732" s="30">
        <v>45817</v>
      </c>
      <c r="O732" s="29">
        <v>13554.58</v>
      </c>
      <c r="P732" s="29">
        <v>2800.5266666666666</v>
      </c>
      <c r="Q732" s="29">
        <v>6309.21</v>
      </c>
      <c r="R732" s="29">
        <v>5840.5414285714296</v>
      </c>
      <c r="AG732" s="31" t="s">
        <v>310</v>
      </c>
      <c r="AH732">
        <v>-0.01</v>
      </c>
      <c r="AI732">
        <v>-0.01</v>
      </c>
    </row>
    <row r="733" spans="1:35" x14ac:dyDescent="0.25">
      <c r="A733" s="30">
        <v>45767</v>
      </c>
      <c r="B733">
        <v>-15.37</v>
      </c>
      <c r="N733" s="30">
        <v>45818</v>
      </c>
      <c r="O733" s="29"/>
      <c r="P733" s="29">
        <v>2754.02</v>
      </c>
      <c r="Q733" s="29"/>
      <c r="R733" s="29">
        <v>2754.02</v>
      </c>
      <c r="AG733" s="30">
        <v>45281</v>
      </c>
      <c r="AH733">
        <v>-150.63999999999999</v>
      </c>
      <c r="AI733">
        <v>-150.63999999999999</v>
      </c>
    </row>
    <row r="734" spans="1:35" x14ac:dyDescent="0.25">
      <c r="A734" s="30">
        <v>45768</v>
      </c>
      <c r="B734">
        <v>-4</v>
      </c>
      <c r="N734" s="30">
        <v>45819</v>
      </c>
      <c r="O734" s="29"/>
      <c r="P734" s="29">
        <v>2702.41</v>
      </c>
      <c r="Q734" s="29"/>
      <c r="R734" s="29">
        <v>2702.41</v>
      </c>
      <c r="AG734" s="31" t="s">
        <v>1323</v>
      </c>
      <c r="AH734">
        <v>-2.9</v>
      </c>
      <c r="AI734">
        <v>-2.9</v>
      </c>
    </row>
    <row r="735" spans="1:35" x14ac:dyDescent="0.25">
      <c r="A735" s="30">
        <v>45769</v>
      </c>
      <c r="B735">
        <v>-104.18</v>
      </c>
      <c r="N735" s="30">
        <v>45821</v>
      </c>
      <c r="O735" s="29">
        <v>13521.305</v>
      </c>
      <c r="P735" s="29"/>
      <c r="Q735" s="29">
        <v>6287.82</v>
      </c>
      <c r="R735" s="29">
        <v>11110.143333333333</v>
      </c>
      <c r="AG735" s="31" t="s">
        <v>1324</v>
      </c>
      <c r="AH735">
        <v>-71.989999999999995</v>
      </c>
      <c r="AI735">
        <v>-71.989999999999995</v>
      </c>
    </row>
    <row r="736" spans="1:35" x14ac:dyDescent="0.25">
      <c r="A736" s="30">
        <v>45770</v>
      </c>
      <c r="B736">
        <v>-24.48</v>
      </c>
      <c r="N736" s="30">
        <v>45822</v>
      </c>
      <c r="O736" s="29">
        <v>13510.83</v>
      </c>
      <c r="P736" s="29">
        <v>2588.08</v>
      </c>
      <c r="Q736" s="29"/>
      <c r="R736" s="29">
        <v>8049.4549999999999</v>
      </c>
      <c r="AG736" s="31" t="s">
        <v>1322</v>
      </c>
      <c r="AH736">
        <v>-1.75</v>
      </c>
      <c r="AI736">
        <v>-1.75</v>
      </c>
    </row>
    <row r="737" spans="1:35" x14ac:dyDescent="0.25">
      <c r="A737" s="30">
        <v>45771</v>
      </c>
      <c r="B737">
        <v>-444.76</v>
      </c>
      <c r="N737" s="30">
        <v>45824</v>
      </c>
      <c r="O737" s="29"/>
      <c r="P737" s="29">
        <v>2569.5950000000003</v>
      </c>
      <c r="Q737" s="29"/>
      <c r="R737" s="29">
        <v>2569.5950000000003</v>
      </c>
      <c r="AG737" s="31" t="s">
        <v>1321</v>
      </c>
      <c r="AH737">
        <v>-74</v>
      </c>
      <c r="AI737">
        <v>-74</v>
      </c>
    </row>
    <row r="738" spans="1:35" x14ac:dyDescent="0.25">
      <c r="A738" s="30">
        <v>45772</v>
      </c>
      <c r="B738">
        <v>-103.57000000000001</v>
      </c>
      <c r="N738" s="30">
        <v>45825</v>
      </c>
      <c r="O738" s="29"/>
      <c r="P738" s="29">
        <v>2556.52</v>
      </c>
      <c r="Q738" s="29">
        <v>5519.3160000000007</v>
      </c>
      <c r="R738" s="29">
        <v>4408.2674999999999</v>
      </c>
      <c r="AG738" s="30">
        <v>45282</v>
      </c>
      <c r="AH738">
        <v>-108.66</v>
      </c>
      <c r="AI738">
        <v>-108.66</v>
      </c>
    </row>
    <row r="739" spans="1:35" x14ac:dyDescent="0.25">
      <c r="A739" s="30">
        <v>45773</v>
      </c>
      <c r="B739">
        <v>-132.85000000000002</v>
      </c>
      <c r="N739" s="30">
        <v>45826</v>
      </c>
      <c r="O739" s="29"/>
      <c r="P739" s="29">
        <v>2505.5100000000002</v>
      </c>
      <c r="Q739" s="29"/>
      <c r="R739" s="29">
        <v>2505.5100000000002</v>
      </c>
      <c r="AG739" s="31" t="s">
        <v>1319</v>
      </c>
      <c r="AH739">
        <v>-14.99</v>
      </c>
      <c r="AI739">
        <v>-14.99</v>
      </c>
    </row>
    <row r="740" spans="1:35" x14ac:dyDescent="0.25">
      <c r="A740" s="30">
        <v>45774</v>
      </c>
      <c r="B740">
        <v>-69.56</v>
      </c>
      <c r="N740" s="30">
        <v>45827</v>
      </c>
      <c r="O740" s="29">
        <v>12746.84</v>
      </c>
      <c r="P740" s="29"/>
      <c r="Q740" s="29"/>
      <c r="R740" s="29">
        <v>12746.84</v>
      </c>
      <c r="AG740" s="31" t="s">
        <v>1320</v>
      </c>
      <c r="AH740">
        <v>-5.7</v>
      </c>
      <c r="AI740">
        <v>-5.7</v>
      </c>
    </row>
    <row r="741" spans="1:35" x14ac:dyDescent="0.25">
      <c r="A741" s="30">
        <v>45775</v>
      </c>
      <c r="B741">
        <v>-929.58</v>
      </c>
      <c r="N741" s="30">
        <v>45828</v>
      </c>
      <c r="O741" s="29">
        <v>12728.7575</v>
      </c>
      <c r="P741" s="29"/>
      <c r="Q741" s="29">
        <v>5478.25</v>
      </c>
      <c r="R741" s="29">
        <v>11278.655999999999</v>
      </c>
      <c r="AG741" s="31" t="s">
        <v>1318</v>
      </c>
      <c r="AH741">
        <v>-87.97</v>
      </c>
      <c r="AI741">
        <v>-87.97</v>
      </c>
    </row>
    <row r="742" spans="1:35" x14ac:dyDescent="0.25">
      <c r="A742" s="30">
        <v>45776</v>
      </c>
      <c r="B742">
        <v>-47</v>
      </c>
      <c r="N742" s="30">
        <v>45829</v>
      </c>
      <c r="O742" s="29">
        <v>12715.53</v>
      </c>
      <c r="P742" s="29">
        <v>2391.0349999999999</v>
      </c>
      <c r="Q742" s="29">
        <v>5475.45</v>
      </c>
      <c r="R742" s="29">
        <v>5743.2624999999998</v>
      </c>
      <c r="AG742" s="30">
        <v>45286</v>
      </c>
      <c r="AH742">
        <v>-276.19</v>
      </c>
      <c r="AI742">
        <v>-276.19</v>
      </c>
    </row>
    <row r="743" spans="1:35" x14ac:dyDescent="0.25">
      <c r="A743" s="30">
        <v>45777</v>
      </c>
      <c r="B743">
        <v>3987.9399999999996</v>
      </c>
      <c r="N743" s="30">
        <v>45830</v>
      </c>
      <c r="O743" s="29"/>
      <c r="P743" s="29"/>
      <c r="Q743" s="29">
        <v>5407.7566666666671</v>
      </c>
      <c r="R743" s="29">
        <v>5407.7566666666671</v>
      </c>
      <c r="AG743" s="31" t="s">
        <v>1308</v>
      </c>
      <c r="AH743">
        <v>-29.9</v>
      </c>
      <c r="AI743">
        <v>-29.9</v>
      </c>
    </row>
    <row r="744" spans="1:35" x14ac:dyDescent="0.25">
      <c r="A744" s="19" t="s">
        <v>1928</v>
      </c>
      <c r="B744">
        <v>-956.69</v>
      </c>
      <c r="N744" s="30">
        <v>45831</v>
      </c>
      <c r="O744" s="29">
        <v>11923.373333333335</v>
      </c>
      <c r="P744" s="29">
        <v>2369.6</v>
      </c>
      <c r="Q744" s="29"/>
      <c r="R744" s="29">
        <v>9534.93</v>
      </c>
      <c r="AG744" s="31" t="s">
        <v>1309</v>
      </c>
      <c r="AH744">
        <v>-19.13</v>
      </c>
      <c r="AI744">
        <v>-19.13</v>
      </c>
    </row>
    <row r="745" spans="1:35" x14ac:dyDescent="0.25">
      <c r="A745" s="30">
        <v>45778</v>
      </c>
      <c r="B745">
        <v>10.76</v>
      </c>
      <c r="N745" s="30">
        <v>45832</v>
      </c>
      <c r="O745" s="29">
        <v>11753.05</v>
      </c>
      <c r="P745" s="29">
        <v>2224.6799999999998</v>
      </c>
      <c r="Q745" s="29">
        <v>5056.95</v>
      </c>
      <c r="R745" s="29">
        <v>6344.8933333333334</v>
      </c>
      <c r="AG745" s="31" t="s">
        <v>1311</v>
      </c>
      <c r="AH745">
        <v>-8.1199999999999992</v>
      </c>
      <c r="AI745">
        <v>-8.1199999999999992</v>
      </c>
    </row>
    <row r="746" spans="1:35" x14ac:dyDescent="0.25">
      <c r="A746" s="30">
        <v>45779</v>
      </c>
      <c r="B746">
        <v>85.6</v>
      </c>
      <c r="N746" s="30">
        <v>45833</v>
      </c>
      <c r="O746" s="29">
        <v>11499.15</v>
      </c>
      <c r="P746" s="29">
        <v>2223.4899999999998</v>
      </c>
      <c r="Q746" s="29"/>
      <c r="R746" s="29">
        <v>8407.2633333333342</v>
      </c>
      <c r="AG746" s="31" t="s">
        <v>1314</v>
      </c>
      <c r="AH746">
        <v>-54.1</v>
      </c>
      <c r="AI746">
        <v>-54.1</v>
      </c>
    </row>
    <row r="747" spans="1:35" x14ac:dyDescent="0.25">
      <c r="A747" s="30">
        <v>45780</v>
      </c>
      <c r="B747">
        <v>673.29</v>
      </c>
      <c r="N747" s="30">
        <v>45835</v>
      </c>
      <c r="O747" s="29">
        <v>11225.362499999999</v>
      </c>
      <c r="P747" s="29">
        <v>2235.37</v>
      </c>
      <c r="Q747" s="29"/>
      <c r="R747" s="29">
        <v>8228.6983333333319</v>
      </c>
      <c r="AG747" s="31" t="s">
        <v>1317</v>
      </c>
      <c r="AH747">
        <v>-49.4</v>
      </c>
      <c r="AI747">
        <v>-49.4</v>
      </c>
    </row>
    <row r="748" spans="1:35" x14ac:dyDescent="0.25">
      <c r="A748" s="30">
        <v>45781</v>
      </c>
      <c r="B748">
        <v>-119.22</v>
      </c>
      <c r="N748" s="30">
        <v>45836</v>
      </c>
      <c r="O748" s="29">
        <v>13349.453333333333</v>
      </c>
      <c r="P748" s="29">
        <v>2102.75</v>
      </c>
      <c r="Q748" s="29"/>
      <c r="R748" s="29">
        <v>7726.1016666666656</v>
      </c>
      <c r="AG748" s="31" t="s">
        <v>1312</v>
      </c>
      <c r="AH748">
        <v>-5.09</v>
      </c>
      <c r="AI748">
        <v>-5.09</v>
      </c>
    </row>
    <row r="749" spans="1:35" x14ac:dyDescent="0.25">
      <c r="A749" s="30">
        <v>45782</v>
      </c>
      <c r="B749">
        <v>-188.20000000000002</v>
      </c>
      <c r="N749" s="30">
        <v>45837</v>
      </c>
      <c r="O749" s="29"/>
      <c r="P749" s="29">
        <v>2057.19</v>
      </c>
      <c r="Q749" s="29"/>
      <c r="R749" s="29">
        <v>2057.19</v>
      </c>
      <c r="AG749" s="31" t="s">
        <v>1316</v>
      </c>
      <c r="AH749">
        <v>-21.5</v>
      </c>
      <c r="AI749">
        <v>-21.5</v>
      </c>
    </row>
    <row r="750" spans="1:35" x14ac:dyDescent="0.25">
      <c r="A750" s="30">
        <v>45783</v>
      </c>
      <c r="B750">
        <v>-117.51</v>
      </c>
      <c r="N750" s="30">
        <v>45838</v>
      </c>
      <c r="O750" s="29">
        <v>12923.014999999999</v>
      </c>
      <c r="P750" s="29">
        <v>2033.8200000000002</v>
      </c>
      <c r="Q750" s="29">
        <v>5804.77</v>
      </c>
      <c r="R750" s="29">
        <v>5698.8562499999989</v>
      </c>
      <c r="AG750" s="31" t="s">
        <v>1315</v>
      </c>
      <c r="AH750">
        <v>-7.81</v>
      </c>
      <c r="AI750">
        <v>-7.81</v>
      </c>
    </row>
    <row r="751" spans="1:35" x14ac:dyDescent="0.25">
      <c r="A751" s="30">
        <v>45784</v>
      </c>
      <c r="B751">
        <v>-204.21000000000004</v>
      </c>
      <c r="N751" s="18" t="s">
        <v>1925</v>
      </c>
      <c r="O751" s="29">
        <v>12780.634471544718</v>
      </c>
      <c r="P751" s="29">
        <v>1413.7951111111104</v>
      </c>
      <c r="Q751" s="29">
        <v>4718.7342857142839</v>
      </c>
      <c r="R751" s="29">
        <v>6507.8301546391722</v>
      </c>
      <c r="AG751" s="31" t="s">
        <v>1307</v>
      </c>
      <c r="AH751">
        <v>-12</v>
      </c>
      <c r="AI751">
        <v>-12</v>
      </c>
    </row>
    <row r="752" spans="1:35" x14ac:dyDescent="0.25">
      <c r="A752" s="30">
        <v>45785</v>
      </c>
      <c r="B752">
        <v>1115.8900000000003</v>
      </c>
      <c r="N752" s="19" t="s">
        <v>1933</v>
      </c>
      <c r="O752" s="29">
        <v>12153.758749999999</v>
      </c>
      <c r="P752" s="29">
        <v>1769.5646666666669</v>
      </c>
      <c r="Q752" s="29">
        <v>6586.8849999999984</v>
      </c>
      <c r="R752" s="29">
        <v>7961.9519480519484</v>
      </c>
      <c r="AG752" s="31" t="s">
        <v>1310</v>
      </c>
      <c r="AH752">
        <v>-3.34</v>
      </c>
      <c r="AI752">
        <v>-3.34</v>
      </c>
    </row>
    <row r="753" spans="1:35" x14ac:dyDescent="0.25">
      <c r="A753" s="30">
        <v>45786</v>
      </c>
      <c r="B753">
        <v>276.57</v>
      </c>
      <c r="N753" s="30">
        <v>45839</v>
      </c>
      <c r="O753" s="29">
        <v>12317.005000000001</v>
      </c>
      <c r="P753" s="29">
        <v>1911.83</v>
      </c>
      <c r="Q753" s="29">
        <v>6946.6</v>
      </c>
      <c r="R753" s="29">
        <v>8576.8971428571422</v>
      </c>
      <c r="AG753" s="31" t="s">
        <v>1313</v>
      </c>
      <c r="AH753">
        <v>-65.8</v>
      </c>
      <c r="AI753">
        <v>-65.8</v>
      </c>
    </row>
    <row r="754" spans="1:35" x14ac:dyDescent="0.25">
      <c r="A754" s="30">
        <v>45787</v>
      </c>
      <c r="B754">
        <v>-188.59</v>
      </c>
      <c r="N754" s="30">
        <v>45840</v>
      </c>
      <c r="O754" s="29"/>
      <c r="P754" s="29">
        <v>1873.2449999999999</v>
      </c>
      <c r="Q754" s="29">
        <v>6927.67</v>
      </c>
      <c r="R754" s="29">
        <v>3558.0533333333333</v>
      </c>
      <c r="AG754" s="30">
        <v>45287</v>
      </c>
      <c r="AH754">
        <v>-172.79</v>
      </c>
      <c r="AI754">
        <v>-172.79</v>
      </c>
    </row>
    <row r="755" spans="1:35" x14ac:dyDescent="0.25">
      <c r="A755" s="30">
        <v>45788</v>
      </c>
      <c r="B755">
        <v>-49.9</v>
      </c>
      <c r="N755" s="30">
        <v>45841</v>
      </c>
      <c r="O755" s="29">
        <v>12333.68</v>
      </c>
      <c r="P755" s="29">
        <v>1841.44</v>
      </c>
      <c r="Q755" s="29"/>
      <c r="R755" s="29">
        <v>7087.5599999999995</v>
      </c>
      <c r="AG755" s="31" t="s">
        <v>1299</v>
      </c>
      <c r="AH755">
        <v>-10.45</v>
      </c>
      <c r="AI755">
        <v>-10.45</v>
      </c>
    </row>
    <row r="756" spans="1:35" x14ac:dyDescent="0.25">
      <c r="A756" s="30">
        <v>45789</v>
      </c>
      <c r="B756">
        <v>-83.21</v>
      </c>
      <c r="N756" s="30">
        <v>45842</v>
      </c>
      <c r="O756" s="29">
        <v>12379.130000000001</v>
      </c>
      <c r="P756" s="29">
        <v>1844.95</v>
      </c>
      <c r="Q756" s="29">
        <v>6912.46</v>
      </c>
      <c r="R756" s="29">
        <v>8378.9175000000014</v>
      </c>
      <c r="AG756" s="31" t="s">
        <v>1303</v>
      </c>
      <c r="AH756">
        <v>-22.73</v>
      </c>
      <c r="AI756">
        <v>-22.73</v>
      </c>
    </row>
    <row r="757" spans="1:35" x14ac:dyDescent="0.25">
      <c r="A757" s="30">
        <v>45790</v>
      </c>
      <c r="B757">
        <v>-13.25</v>
      </c>
      <c r="N757" s="30">
        <v>45844</v>
      </c>
      <c r="O757" s="29"/>
      <c r="P757" s="29"/>
      <c r="Q757" s="29">
        <v>6893.66</v>
      </c>
      <c r="R757" s="29">
        <v>6893.66</v>
      </c>
      <c r="AG757" s="31" t="s">
        <v>1304</v>
      </c>
      <c r="AH757">
        <v>-16</v>
      </c>
      <c r="AI757">
        <v>-16</v>
      </c>
    </row>
    <row r="758" spans="1:35" x14ac:dyDescent="0.25">
      <c r="A758" s="30">
        <v>45791</v>
      </c>
      <c r="B758">
        <v>-15.85</v>
      </c>
      <c r="N758" s="30">
        <v>45845</v>
      </c>
      <c r="O758" s="29">
        <v>12363.717499999999</v>
      </c>
      <c r="P758" s="29">
        <v>1799.63</v>
      </c>
      <c r="Q758" s="29">
        <v>6819.5662500000008</v>
      </c>
      <c r="R758" s="29">
        <v>8139.3099999999977</v>
      </c>
      <c r="AG758" s="31" t="s">
        <v>1305</v>
      </c>
      <c r="AH758">
        <v>-23.4</v>
      </c>
      <c r="AI758">
        <v>-23.4</v>
      </c>
    </row>
    <row r="759" spans="1:35" x14ac:dyDescent="0.25">
      <c r="A759" s="30">
        <v>45792</v>
      </c>
      <c r="B759">
        <v>-1643.7800000000002</v>
      </c>
      <c r="N759" s="30">
        <v>45846</v>
      </c>
      <c r="O759" s="29">
        <v>12352.08</v>
      </c>
      <c r="P759" s="29"/>
      <c r="Q759" s="29">
        <v>6766.73</v>
      </c>
      <c r="R759" s="29">
        <v>10490.296666666667</v>
      </c>
      <c r="AG759" s="31" t="s">
        <v>1306</v>
      </c>
      <c r="AH759">
        <v>-3</v>
      </c>
      <c r="AI759">
        <v>-3</v>
      </c>
    </row>
    <row r="760" spans="1:35" x14ac:dyDescent="0.25">
      <c r="A760" s="30">
        <v>45793</v>
      </c>
      <c r="B760">
        <v>-150.98000000000002</v>
      </c>
      <c r="N760" s="30">
        <v>45847</v>
      </c>
      <c r="O760" s="29">
        <v>12342.43</v>
      </c>
      <c r="P760" s="29"/>
      <c r="Q760" s="29">
        <v>6754.39</v>
      </c>
      <c r="R760" s="29">
        <v>9548.41</v>
      </c>
      <c r="AG760" s="31" t="s">
        <v>1298</v>
      </c>
      <c r="AH760">
        <v>-36.270000000000003</v>
      </c>
      <c r="AI760">
        <v>-36.270000000000003</v>
      </c>
    </row>
    <row r="761" spans="1:35" x14ac:dyDescent="0.25">
      <c r="A761" s="30">
        <v>45794</v>
      </c>
      <c r="B761">
        <v>-173.98</v>
      </c>
      <c r="N761" s="30">
        <v>45849</v>
      </c>
      <c r="O761" s="29">
        <v>12328.43</v>
      </c>
      <c r="P761" s="29"/>
      <c r="Q761" s="29">
        <v>6737.6525000000001</v>
      </c>
      <c r="R761" s="29">
        <v>9133.6999999999989</v>
      </c>
      <c r="AG761" s="31" t="s">
        <v>1297</v>
      </c>
      <c r="AH761">
        <v>-33.549999999999997</v>
      </c>
      <c r="AI761">
        <v>-33.549999999999997</v>
      </c>
    </row>
    <row r="762" spans="1:35" x14ac:dyDescent="0.25">
      <c r="A762" s="30">
        <v>45795</v>
      </c>
      <c r="B762">
        <v>-73.64</v>
      </c>
      <c r="N762" s="30">
        <v>45850</v>
      </c>
      <c r="O762" s="29"/>
      <c r="P762" s="29">
        <v>1731.02</v>
      </c>
      <c r="Q762" s="29">
        <v>6760.16</v>
      </c>
      <c r="R762" s="29">
        <v>3407.4</v>
      </c>
      <c r="AG762" s="31" t="s">
        <v>1302</v>
      </c>
      <c r="AH762">
        <v>-2.6</v>
      </c>
      <c r="AI762">
        <v>-2.6</v>
      </c>
    </row>
    <row r="763" spans="1:35" x14ac:dyDescent="0.25">
      <c r="A763" s="30">
        <v>45796</v>
      </c>
      <c r="B763">
        <v>-19.79</v>
      </c>
      <c r="N763" s="30">
        <v>45851</v>
      </c>
      <c r="O763" s="29">
        <v>12299.286</v>
      </c>
      <c r="P763" s="29"/>
      <c r="Q763" s="29"/>
      <c r="R763" s="29">
        <v>12299.286</v>
      </c>
      <c r="AG763" s="31" t="s">
        <v>1300</v>
      </c>
      <c r="AH763">
        <v>-21.8</v>
      </c>
      <c r="AI763">
        <v>-21.8</v>
      </c>
    </row>
    <row r="764" spans="1:35" x14ac:dyDescent="0.25">
      <c r="A764" s="30">
        <v>45799</v>
      </c>
      <c r="B764">
        <v>-178.92</v>
      </c>
      <c r="N764" s="30">
        <v>45852</v>
      </c>
      <c r="O764" s="29">
        <v>11805.936666666666</v>
      </c>
      <c r="P764" s="29"/>
      <c r="Q764" s="29">
        <v>6735.9000000000005</v>
      </c>
      <c r="R764" s="29">
        <v>9270.9183333333331</v>
      </c>
      <c r="AG764" s="31" t="s">
        <v>1301</v>
      </c>
      <c r="AH764">
        <v>-2.99</v>
      </c>
      <c r="AI764">
        <v>-2.99</v>
      </c>
    </row>
    <row r="765" spans="1:35" x14ac:dyDescent="0.25">
      <c r="A765" s="30">
        <v>45800</v>
      </c>
      <c r="B765">
        <v>-345.12</v>
      </c>
      <c r="N765" s="30">
        <v>45853</v>
      </c>
      <c r="O765" s="29">
        <v>11658.806666666665</v>
      </c>
      <c r="P765" s="29">
        <v>1691.9050000000002</v>
      </c>
      <c r="Q765" s="29">
        <v>5879.3966666666665</v>
      </c>
      <c r="R765" s="29">
        <v>6999.8025000000007</v>
      </c>
      <c r="AG765" s="30">
        <v>45288</v>
      </c>
      <c r="AH765">
        <v>-32.299999999999997</v>
      </c>
      <c r="AI765">
        <v>-32.299999999999997</v>
      </c>
    </row>
    <row r="766" spans="1:35" x14ac:dyDescent="0.25">
      <c r="A766" s="30">
        <v>45801</v>
      </c>
      <c r="B766">
        <v>-100.53999999999999</v>
      </c>
      <c r="N766" s="30">
        <v>45854</v>
      </c>
      <c r="O766" s="29"/>
      <c r="P766" s="29"/>
      <c r="Q766" s="29">
        <v>5871.52</v>
      </c>
      <c r="R766" s="29">
        <v>5871.52</v>
      </c>
      <c r="AG766" s="31" t="s">
        <v>1296</v>
      </c>
      <c r="AH766">
        <v>-2</v>
      </c>
      <c r="AI766">
        <v>-2</v>
      </c>
    </row>
    <row r="767" spans="1:35" x14ac:dyDescent="0.25">
      <c r="A767" s="30">
        <v>45802</v>
      </c>
      <c r="B767">
        <v>-34.19</v>
      </c>
      <c r="N767" s="30">
        <v>45855</v>
      </c>
      <c r="O767" s="29">
        <v>11627.3</v>
      </c>
      <c r="P767" s="29"/>
      <c r="Q767" s="29"/>
      <c r="R767" s="29">
        <v>11627.3</v>
      </c>
      <c r="AG767" s="31" t="s">
        <v>1295</v>
      </c>
      <c r="AH767">
        <v>-30.3</v>
      </c>
      <c r="AI767">
        <v>-30.3</v>
      </c>
    </row>
    <row r="768" spans="1:35" x14ac:dyDescent="0.25">
      <c r="A768" s="30">
        <v>45803</v>
      </c>
      <c r="B768">
        <v>-170.37</v>
      </c>
      <c r="N768" s="30">
        <v>45856</v>
      </c>
      <c r="O768" s="29"/>
      <c r="P768" s="29"/>
      <c r="Q768" s="29">
        <v>5829.57</v>
      </c>
      <c r="R768" s="29">
        <v>5829.57</v>
      </c>
      <c r="AG768" s="30">
        <v>45289</v>
      </c>
      <c r="AH768">
        <v>-69.509999999999991</v>
      </c>
      <c r="AI768">
        <v>-69.509999999999991</v>
      </c>
    </row>
    <row r="769" spans="1:35" x14ac:dyDescent="0.25">
      <c r="A769" s="30">
        <v>45804</v>
      </c>
      <c r="B769">
        <v>-39.820000000000007</v>
      </c>
      <c r="N769" s="30">
        <v>45857</v>
      </c>
      <c r="O769" s="29">
        <v>11613.3</v>
      </c>
      <c r="P769" s="29">
        <v>1607.905</v>
      </c>
      <c r="Q769" s="29"/>
      <c r="R769" s="29">
        <v>4943.036666666666</v>
      </c>
      <c r="AG769" s="31" t="s">
        <v>1292</v>
      </c>
      <c r="AH769">
        <v>-17.09</v>
      </c>
      <c r="AI769">
        <v>-17.09</v>
      </c>
    </row>
    <row r="770" spans="1:35" x14ac:dyDescent="0.25">
      <c r="A770" s="30">
        <v>45805</v>
      </c>
      <c r="B770">
        <v>-923.79</v>
      </c>
      <c r="N770" s="30">
        <v>45859</v>
      </c>
      <c r="O770" s="29">
        <v>11608.63</v>
      </c>
      <c r="P770" s="29">
        <v>1584.2</v>
      </c>
      <c r="Q770" s="29">
        <v>5825.58</v>
      </c>
      <c r="R770" s="29">
        <v>6339.47</v>
      </c>
      <c r="AG770" s="31" t="s">
        <v>1293</v>
      </c>
      <c r="AH770">
        <v>-25.62</v>
      </c>
      <c r="AI770">
        <v>-25.62</v>
      </c>
    </row>
    <row r="771" spans="1:35" x14ac:dyDescent="0.25">
      <c r="A771" s="30">
        <v>45806</v>
      </c>
      <c r="B771">
        <v>-186.1</v>
      </c>
      <c r="N771" s="30">
        <v>45860</v>
      </c>
      <c r="O771" s="29"/>
      <c r="P771" s="29"/>
      <c r="Q771" s="29" t="e">
        <v>#DIV/0!</v>
      </c>
      <c r="R771" s="29" t="e">
        <v>#DIV/0!</v>
      </c>
      <c r="AG771" s="31" t="s">
        <v>1294</v>
      </c>
      <c r="AH771">
        <v>-1.8</v>
      </c>
      <c r="AI771">
        <v>-1.8</v>
      </c>
    </row>
    <row r="772" spans="1:35" x14ac:dyDescent="0.25">
      <c r="A772" s="30">
        <v>45807</v>
      </c>
      <c r="B772">
        <v>2479.29</v>
      </c>
      <c r="N772" s="30">
        <v>45861</v>
      </c>
      <c r="O772" s="29" t="e">
        <v>#DIV/0!</v>
      </c>
      <c r="P772" s="29" t="e">
        <v>#DIV/0!</v>
      </c>
      <c r="Q772" s="29" t="e">
        <v>#DIV/0!</v>
      </c>
      <c r="R772" s="29" t="e">
        <v>#DIV/0!</v>
      </c>
      <c r="AG772" s="31" t="s">
        <v>1291</v>
      </c>
      <c r="AH772">
        <v>-25</v>
      </c>
      <c r="AI772">
        <v>-25</v>
      </c>
    </row>
    <row r="773" spans="1:35" x14ac:dyDescent="0.25">
      <c r="A773" s="30">
        <v>45808</v>
      </c>
      <c r="B773">
        <v>-577.13000000000011</v>
      </c>
      <c r="N773" s="30">
        <v>45862</v>
      </c>
      <c r="O773" s="29"/>
      <c r="P773" s="29" t="e">
        <v>#DIV/0!</v>
      </c>
      <c r="Q773" s="29" t="e">
        <v>#DIV/0!</v>
      </c>
      <c r="R773" s="29" t="e">
        <v>#DIV/0!</v>
      </c>
      <c r="AG773" s="30">
        <v>45290</v>
      </c>
      <c r="AH773">
        <v>-24.43</v>
      </c>
      <c r="AI773">
        <v>-24.43</v>
      </c>
    </row>
    <row r="774" spans="1:35" x14ac:dyDescent="0.25">
      <c r="A774" s="19" t="s">
        <v>1929</v>
      </c>
      <c r="B774">
        <v>-274.70999999999958</v>
      </c>
      <c r="N774" s="30">
        <v>45864</v>
      </c>
      <c r="O774" s="29" t="e">
        <v>#DIV/0!</v>
      </c>
      <c r="P774" s="29" t="e">
        <v>#DIV/0!</v>
      </c>
      <c r="Q774" s="29" t="e">
        <v>#DIV/0!</v>
      </c>
      <c r="R774" s="29" t="e">
        <v>#DIV/0!</v>
      </c>
      <c r="AG774" s="31" t="s">
        <v>1290</v>
      </c>
      <c r="AH774">
        <v>-24.43</v>
      </c>
      <c r="AI774">
        <v>-24.43</v>
      </c>
    </row>
    <row r="775" spans="1:35" x14ac:dyDescent="0.25">
      <c r="A775" s="30">
        <v>45809</v>
      </c>
      <c r="B775">
        <v>-20.909999999999997</v>
      </c>
      <c r="N775" s="30">
        <v>45865</v>
      </c>
      <c r="O775" s="29" t="e">
        <v>#DIV/0!</v>
      </c>
      <c r="P775" s="29"/>
      <c r="Q775" s="29" t="e">
        <v>#DIV/0!</v>
      </c>
      <c r="R775" s="29" t="e">
        <v>#DIV/0!</v>
      </c>
      <c r="AG775" s="30">
        <v>45291</v>
      </c>
      <c r="AH775">
        <v>-26.43</v>
      </c>
      <c r="AI775">
        <v>-26.43</v>
      </c>
    </row>
    <row r="776" spans="1:35" x14ac:dyDescent="0.25">
      <c r="A776" s="30">
        <v>45810</v>
      </c>
      <c r="B776">
        <v>1459.7900000000002</v>
      </c>
      <c r="N776" s="30">
        <v>45866</v>
      </c>
      <c r="O776" s="29"/>
      <c r="P776" s="29" t="e">
        <v>#DIV/0!</v>
      </c>
      <c r="Q776" s="29"/>
      <c r="R776" s="29" t="e">
        <v>#DIV/0!</v>
      </c>
      <c r="AG776" s="31" t="s">
        <v>1289</v>
      </c>
      <c r="AH776">
        <v>-1.75</v>
      </c>
      <c r="AI776">
        <v>-1.75</v>
      </c>
    </row>
    <row r="777" spans="1:35" x14ac:dyDescent="0.25">
      <c r="A777" s="30">
        <v>45811</v>
      </c>
      <c r="B777">
        <v>-291.27999999999997</v>
      </c>
      <c r="N777" s="30">
        <v>45867</v>
      </c>
      <c r="O777" s="29"/>
      <c r="P777" s="29"/>
      <c r="Q777" s="29" t="e">
        <v>#DIV/0!</v>
      </c>
      <c r="R777" s="29" t="e">
        <v>#DIV/0!</v>
      </c>
      <c r="AG777" s="31" t="s">
        <v>1288</v>
      </c>
      <c r="AH777">
        <v>-24.68</v>
      </c>
      <c r="AI777">
        <v>-24.68</v>
      </c>
    </row>
    <row r="778" spans="1:35" x14ac:dyDescent="0.25">
      <c r="A778" s="30">
        <v>45812</v>
      </c>
      <c r="B778">
        <v>78.390000000000015</v>
      </c>
      <c r="N778" s="30">
        <v>45868</v>
      </c>
      <c r="O778" s="29" t="e">
        <v>#DIV/0!</v>
      </c>
      <c r="P778" s="29" t="e">
        <v>#DIV/0!</v>
      </c>
      <c r="Q778" s="29"/>
      <c r="R778" s="29" t="e">
        <v>#DIV/0!</v>
      </c>
      <c r="AG778" s="17" t="s">
        <v>3345</v>
      </c>
      <c r="AH778">
        <v>-76090.559999999954</v>
      </c>
      <c r="AI778">
        <v>-76090.559999999954</v>
      </c>
    </row>
    <row r="779" spans="1:35" x14ac:dyDescent="0.25">
      <c r="A779" s="30">
        <v>45813</v>
      </c>
      <c r="B779">
        <v>-4.6500000000000004</v>
      </c>
      <c r="N779" s="30">
        <v>45869</v>
      </c>
      <c r="O779" s="29" t="e">
        <v>#DIV/0!</v>
      </c>
      <c r="P779" s="29"/>
      <c r="Q779" s="29" t="e">
        <v>#DIV/0!</v>
      </c>
      <c r="R779" s="29" t="e">
        <v>#DIV/0!</v>
      </c>
      <c r="AG779" s="18" t="s">
        <v>1923</v>
      </c>
      <c r="AH779">
        <v>-17593.820000000007</v>
      </c>
      <c r="AI779">
        <v>-17593.820000000007</v>
      </c>
    </row>
    <row r="780" spans="1:35" x14ac:dyDescent="0.25">
      <c r="A780" s="30">
        <v>45814</v>
      </c>
      <c r="B780">
        <v>-43.6</v>
      </c>
      <c r="N780" s="19" t="s">
        <v>1934</v>
      </c>
      <c r="O780" s="29">
        <v>12780.97636363636</v>
      </c>
      <c r="P780" s="29">
        <v>1701.2092682926825</v>
      </c>
      <c r="Q780" s="29">
        <v>4431.1727272727276</v>
      </c>
      <c r="R780" s="29">
        <v>5699.5062015503881</v>
      </c>
      <c r="AG780" s="19" t="s">
        <v>1930</v>
      </c>
      <c r="AH780">
        <v>-4973.2499999999964</v>
      </c>
      <c r="AI780">
        <v>-4973.2499999999964</v>
      </c>
    </row>
    <row r="781" spans="1:35" x14ac:dyDescent="0.25">
      <c r="A781" s="30">
        <v>45815</v>
      </c>
      <c r="B781">
        <v>-135.38999999999999</v>
      </c>
      <c r="N781" s="30">
        <v>45870</v>
      </c>
      <c r="O781" s="29"/>
      <c r="P781" s="29">
        <v>788.11</v>
      </c>
      <c r="Q781" s="29"/>
      <c r="R781" s="29">
        <v>788.11</v>
      </c>
      <c r="AG781" s="30">
        <v>45292</v>
      </c>
      <c r="AH781">
        <v>-900</v>
      </c>
      <c r="AI781">
        <v>-900</v>
      </c>
    </row>
    <row r="782" spans="1:35" x14ac:dyDescent="0.25">
      <c r="A782" s="30">
        <v>45816</v>
      </c>
      <c r="B782">
        <v>-35.299999999999997</v>
      </c>
      <c r="N782" s="30">
        <v>45871</v>
      </c>
      <c r="O782" s="29"/>
      <c r="P782" s="29">
        <v>688.34</v>
      </c>
      <c r="Q782" s="29"/>
      <c r="R782" s="29">
        <v>688.34</v>
      </c>
      <c r="AG782" s="31" t="s">
        <v>1191</v>
      </c>
      <c r="AH782">
        <v>-900</v>
      </c>
      <c r="AI782">
        <v>-900</v>
      </c>
    </row>
    <row r="783" spans="1:35" x14ac:dyDescent="0.25">
      <c r="A783" s="30">
        <v>45817</v>
      </c>
      <c r="B783">
        <v>-66.719999999999814</v>
      </c>
      <c r="N783" s="30">
        <v>45873</v>
      </c>
      <c r="O783" s="29"/>
      <c r="P783" s="29">
        <v>1723.5533333333333</v>
      </c>
      <c r="Q783" s="29">
        <v>5574.4433333333336</v>
      </c>
      <c r="R783" s="29">
        <v>3648.998333333333</v>
      </c>
      <c r="AG783" s="30">
        <v>45293</v>
      </c>
      <c r="AH783">
        <v>-292.51</v>
      </c>
      <c r="AI783">
        <v>-292.51</v>
      </c>
    </row>
    <row r="784" spans="1:35" x14ac:dyDescent="0.25">
      <c r="A784" s="30">
        <v>45818</v>
      </c>
      <c r="B784">
        <v>-20.85</v>
      </c>
      <c r="N784" s="30">
        <v>45874</v>
      </c>
      <c r="O784" s="29">
        <v>13397.78</v>
      </c>
      <c r="P784" s="29">
        <v>2178.6200000000003</v>
      </c>
      <c r="Q784" s="29">
        <v>5484.12</v>
      </c>
      <c r="R784" s="29">
        <v>7459.045714285714</v>
      </c>
      <c r="AG784" s="31" t="s">
        <v>1285</v>
      </c>
      <c r="AH784">
        <v>-12.6</v>
      </c>
      <c r="AI784">
        <v>-12.6</v>
      </c>
    </row>
    <row r="785" spans="1:35" x14ac:dyDescent="0.25">
      <c r="A785" s="30">
        <v>45819</v>
      </c>
      <c r="B785">
        <v>-50.82</v>
      </c>
      <c r="N785" s="30">
        <v>45875</v>
      </c>
      <c r="O785" s="29">
        <v>13311.83</v>
      </c>
      <c r="P785" s="29">
        <v>2186.17</v>
      </c>
      <c r="Q785" s="29">
        <v>5407.4466666666667</v>
      </c>
      <c r="R785" s="29">
        <v>6806.0566666666673</v>
      </c>
      <c r="AG785" s="31" t="s">
        <v>1284</v>
      </c>
      <c r="AH785">
        <v>-25.1</v>
      </c>
      <c r="AI785">
        <v>-25.1</v>
      </c>
    </row>
    <row r="786" spans="1:35" x14ac:dyDescent="0.25">
      <c r="A786" s="30">
        <v>45821</v>
      </c>
      <c r="B786">
        <v>-50.54</v>
      </c>
      <c r="N786" s="30">
        <v>45876</v>
      </c>
      <c r="O786" s="29"/>
      <c r="P786" s="29">
        <v>2153.4699999999998</v>
      </c>
      <c r="Q786" s="29"/>
      <c r="R786" s="29">
        <v>2153.4699999999998</v>
      </c>
      <c r="AG786" s="31" t="s">
        <v>1287</v>
      </c>
      <c r="AH786">
        <v>-3.79</v>
      </c>
      <c r="AI786">
        <v>-3.79</v>
      </c>
    </row>
    <row r="787" spans="1:35" x14ac:dyDescent="0.25">
      <c r="A787" s="30">
        <v>45822</v>
      </c>
      <c r="B787">
        <v>-28.75</v>
      </c>
      <c r="N787" s="30">
        <v>45877</v>
      </c>
      <c r="O787" s="29">
        <v>12846.13</v>
      </c>
      <c r="P787" s="29"/>
      <c r="Q787" s="29"/>
      <c r="R787" s="29">
        <v>12846.13</v>
      </c>
      <c r="AG787" s="31" t="s">
        <v>1281</v>
      </c>
      <c r="AH787">
        <v>-56.61</v>
      </c>
      <c r="AI787">
        <v>-56.61</v>
      </c>
    </row>
    <row r="788" spans="1:35" x14ac:dyDescent="0.25">
      <c r="A788" s="30">
        <v>45824</v>
      </c>
      <c r="B788">
        <v>-19.979999999999997</v>
      </c>
      <c r="N788" s="30">
        <v>45878</v>
      </c>
      <c r="O788" s="29">
        <v>12377.21</v>
      </c>
      <c r="P788" s="29">
        <v>2112.63</v>
      </c>
      <c r="Q788" s="29"/>
      <c r="R788" s="29">
        <v>5534.1566666666668</v>
      </c>
      <c r="AG788" s="31" t="s">
        <v>1282</v>
      </c>
      <c r="AH788">
        <v>-31.35</v>
      </c>
      <c r="AI788">
        <v>-31.35</v>
      </c>
    </row>
    <row r="789" spans="1:35" x14ac:dyDescent="0.25">
      <c r="A789" s="30">
        <v>45825</v>
      </c>
      <c r="B789">
        <v>-959.94</v>
      </c>
      <c r="N789" s="30">
        <v>45879</v>
      </c>
      <c r="O789" s="29"/>
      <c r="P789" s="29">
        <v>2088.19</v>
      </c>
      <c r="Q789" s="29"/>
      <c r="R789" s="29">
        <v>2088.19</v>
      </c>
      <c r="AG789" s="31" t="s">
        <v>1283</v>
      </c>
      <c r="AH789">
        <v>-68.319999999999993</v>
      </c>
      <c r="AI789">
        <v>-68.319999999999993</v>
      </c>
    </row>
    <row r="790" spans="1:35" x14ac:dyDescent="0.25">
      <c r="A790" s="30">
        <v>45826</v>
      </c>
      <c r="B790">
        <v>-4.71</v>
      </c>
      <c r="N790" s="30">
        <v>45880</v>
      </c>
      <c r="O790" s="29">
        <v>12372.26</v>
      </c>
      <c r="P790" s="29">
        <v>2061.8000000000002</v>
      </c>
      <c r="Q790" s="29">
        <v>5298.0800000000008</v>
      </c>
      <c r="R790" s="29">
        <v>5398.35</v>
      </c>
      <c r="AG790" s="31" t="s">
        <v>1286</v>
      </c>
      <c r="AH790">
        <v>-94.74</v>
      </c>
      <c r="AI790">
        <v>-94.74</v>
      </c>
    </row>
    <row r="791" spans="1:35" x14ac:dyDescent="0.25">
      <c r="A791" s="30">
        <v>45827</v>
      </c>
      <c r="B791">
        <v>-763.99</v>
      </c>
      <c r="N791" s="30">
        <v>45881</v>
      </c>
      <c r="O791" s="29">
        <v>12365.94</v>
      </c>
      <c r="P791" s="29"/>
      <c r="Q791" s="29">
        <v>5192.4549999999999</v>
      </c>
      <c r="R791" s="29">
        <v>5989.5088888888895</v>
      </c>
      <c r="AG791" s="30">
        <v>45294</v>
      </c>
      <c r="AH791">
        <v>-71.88</v>
      </c>
      <c r="AI791">
        <v>-71.88</v>
      </c>
    </row>
    <row r="792" spans="1:35" x14ac:dyDescent="0.25">
      <c r="A792" s="30">
        <v>45828</v>
      </c>
      <c r="B792">
        <v>-26.949999999999996</v>
      </c>
      <c r="N792" s="30">
        <v>45882</v>
      </c>
      <c r="O792" s="29">
        <v>12115.94</v>
      </c>
      <c r="P792" s="29">
        <v>1964.57</v>
      </c>
      <c r="Q792" s="29">
        <v>5129.58</v>
      </c>
      <c r="R792" s="29">
        <v>5293.665</v>
      </c>
      <c r="AG792" s="31" t="s">
        <v>1278</v>
      </c>
      <c r="AH792">
        <v>-17.149999999999999</v>
      </c>
      <c r="AI792">
        <v>-17.149999999999999</v>
      </c>
    </row>
    <row r="793" spans="1:35" x14ac:dyDescent="0.25">
      <c r="A793" s="30">
        <v>45829</v>
      </c>
      <c r="B793">
        <v>-132.72999999999999</v>
      </c>
      <c r="N793" s="30">
        <v>45883</v>
      </c>
      <c r="O793" s="29">
        <v>12115.65</v>
      </c>
      <c r="P793" s="29">
        <v>1923.64</v>
      </c>
      <c r="Q793" s="29">
        <v>4245.7766666666666</v>
      </c>
      <c r="R793" s="29">
        <v>5355.3239999999987</v>
      </c>
      <c r="AG793" s="31" t="s">
        <v>1279</v>
      </c>
      <c r="AH793">
        <v>-54.73</v>
      </c>
      <c r="AI793">
        <v>-54.73</v>
      </c>
    </row>
    <row r="794" spans="1:35" x14ac:dyDescent="0.25">
      <c r="A794" s="30">
        <v>45830</v>
      </c>
      <c r="B794">
        <v>-118.5</v>
      </c>
      <c r="N794" s="30">
        <v>45884</v>
      </c>
      <c r="O794" s="29">
        <v>12100.65</v>
      </c>
      <c r="P794" s="29">
        <v>1922.44</v>
      </c>
      <c r="Q794" s="29">
        <v>4227.04</v>
      </c>
      <c r="R794" s="29">
        <v>6083.376666666667</v>
      </c>
      <c r="AG794" s="30">
        <v>45295</v>
      </c>
      <c r="AH794">
        <v>-19.600000000000001</v>
      </c>
      <c r="AI794">
        <v>-19.600000000000001</v>
      </c>
    </row>
    <row r="795" spans="1:35" x14ac:dyDescent="0.25">
      <c r="A795" s="30">
        <v>45831</v>
      </c>
      <c r="B795">
        <v>-972.12</v>
      </c>
      <c r="N795" s="30">
        <v>45885</v>
      </c>
      <c r="O795" s="29">
        <v>12097.16</v>
      </c>
      <c r="P795" s="29"/>
      <c r="Q795" s="29">
        <v>4206.42</v>
      </c>
      <c r="R795" s="29">
        <v>5521.5433333333322</v>
      </c>
      <c r="AG795" s="31" t="s">
        <v>1276</v>
      </c>
      <c r="AH795">
        <v>-19.600000000000001</v>
      </c>
      <c r="AI795">
        <v>-19.600000000000001</v>
      </c>
    </row>
    <row r="796" spans="1:35" x14ac:dyDescent="0.25">
      <c r="A796" s="30">
        <v>45832</v>
      </c>
      <c r="B796">
        <v>-445.90999999999997</v>
      </c>
      <c r="N796" s="30">
        <v>45887</v>
      </c>
      <c r="O796" s="29"/>
      <c r="P796" s="29">
        <v>1895.58</v>
      </c>
      <c r="Q796" s="29">
        <v>4133.2066666666669</v>
      </c>
      <c r="R796" s="29">
        <v>3014.3933333333334</v>
      </c>
      <c r="AG796" s="30">
        <v>45296</v>
      </c>
      <c r="AH796">
        <v>-51.660000000000004</v>
      </c>
      <c r="AI796">
        <v>-51.660000000000004</v>
      </c>
    </row>
    <row r="797" spans="1:35" x14ac:dyDescent="0.25">
      <c r="A797" s="30">
        <v>45833</v>
      </c>
      <c r="B797">
        <v>-505.09</v>
      </c>
      <c r="N797" s="30">
        <v>45888</v>
      </c>
      <c r="O797" s="29"/>
      <c r="P797" s="29">
        <v>1863.27</v>
      </c>
      <c r="Q797" s="29">
        <v>3982.6149999999998</v>
      </c>
      <c r="R797" s="29">
        <v>3276.1666666666665</v>
      </c>
      <c r="AG797" s="31" t="s">
        <v>1273</v>
      </c>
      <c r="AH797">
        <v>-3.35</v>
      </c>
      <c r="AI797">
        <v>-3.35</v>
      </c>
    </row>
    <row r="798" spans="1:35" x14ac:dyDescent="0.25">
      <c r="A798" s="30">
        <v>45835</v>
      </c>
      <c r="B798">
        <v>-29.57</v>
      </c>
      <c r="N798" s="30">
        <v>45890</v>
      </c>
      <c r="O798" s="29">
        <v>12089.12</v>
      </c>
      <c r="P798" s="29">
        <v>1862.18</v>
      </c>
      <c r="Q798" s="29">
        <v>3969.89</v>
      </c>
      <c r="R798" s="29">
        <v>4945.8425000000007</v>
      </c>
      <c r="AG798" s="31" t="s">
        <v>1272</v>
      </c>
      <c r="AH798">
        <v>-35.31</v>
      </c>
      <c r="AI798">
        <v>-35.31</v>
      </c>
    </row>
    <row r="799" spans="1:35" x14ac:dyDescent="0.25">
      <c r="A799" s="30">
        <v>45836</v>
      </c>
      <c r="B799">
        <v>-209.23</v>
      </c>
      <c r="N799" s="30">
        <v>45891</v>
      </c>
      <c r="O799" s="29">
        <v>12056.47</v>
      </c>
      <c r="P799" s="29">
        <v>1718.38</v>
      </c>
      <c r="Q799" s="29">
        <v>3661.19</v>
      </c>
      <c r="R799" s="29">
        <v>6135.8149999999996</v>
      </c>
      <c r="AG799" s="31" t="s">
        <v>1275</v>
      </c>
      <c r="AH799">
        <v>-8</v>
      </c>
      <c r="AI799">
        <v>-8</v>
      </c>
    </row>
    <row r="800" spans="1:35" x14ac:dyDescent="0.25">
      <c r="A800" s="30">
        <v>45837</v>
      </c>
      <c r="B800">
        <v>-43.6</v>
      </c>
      <c r="N800" s="30">
        <v>45892</v>
      </c>
      <c r="O800" s="29">
        <v>12056.92</v>
      </c>
      <c r="P800" s="29">
        <v>1608.8899999999999</v>
      </c>
      <c r="Q800" s="29">
        <v>3622.5025000000001</v>
      </c>
      <c r="R800" s="29">
        <v>4252.1014285714282</v>
      </c>
      <c r="AG800" s="31" t="s">
        <v>1274</v>
      </c>
      <c r="AH800">
        <v>-5</v>
      </c>
      <c r="AI800">
        <v>-5</v>
      </c>
    </row>
    <row r="801" spans="1:35" x14ac:dyDescent="0.25">
      <c r="A801" s="30">
        <v>45838</v>
      </c>
      <c r="B801">
        <v>3168.2400000000002</v>
      </c>
      <c r="N801" s="30">
        <v>45893</v>
      </c>
      <c r="O801" s="29">
        <v>12006.93</v>
      </c>
      <c r="P801" s="29"/>
      <c r="Q801" s="29">
        <v>3590.08</v>
      </c>
      <c r="R801" s="29">
        <v>7798.5050000000001</v>
      </c>
      <c r="AG801" s="30">
        <v>45297</v>
      </c>
      <c r="AH801">
        <v>-10.1</v>
      </c>
      <c r="AI801">
        <v>-10.1</v>
      </c>
    </row>
    <row r="802" spans="1:35" x14ac:dyDescent="0.25">
      <c r="A802" s="18" t="s">
        <v>1925</v>
      </c>
      <c r="B802">
        <v>-9985.6099999999969</v>
      </c>
      <c r="N802" s="30">
        <v>45894</v>
      </c>
      <c r="O802" s="29">
        <v>12002.775000000001</v>
      </c>
      <c r="P802" s="29">
        <v>1589.18</v>
      </c>
      <c r="Q802" s="29">
        <v>3563.59</v>
      </c>
      <c r="R802" s="29">
        <v>6544.3820000000005</v>
      </c>
      <c r="AG802" s="31" t="s">
        <v>1271</v>
      </c>
      <c r="AH802">
        <v>-10.1</v>
      </c>
      <c r="AI802">
        <v>-10.1</v>
      </c>
    </row>
    <row r="803" spans="1:35" x14ac:dyDescent="0.25">
      <c r="A803" s="19" t="s">
        <v>1933</v>
      </c>
      <c r="B803">
        <v>-2397.02</v>
      </c>
      <c r="N803" s="30">
        <v>45895</v>
      </c>
      <c r="O803" s="29"/>
      <c r="P803" s="29">
        <v>1605.18</v>
      </c>
      <c r="Q803" s="29">
        <v>3542.02</v>
      </c>
      <c r="R803" s="29">
        <v>2573.6</v>
      </c>
      <c r="AG803" s="30">
        <v>45298</v>
      </c>
      <c r="AH803">
        <v>-62.240000000000009</v>
      </c>
      <c r="AI803">
        <v>-62.240000000000009</v>
      </c>
    </row>
    <row r="804" spans="1:35" x14ac:dyDescent="0.25">
      <c r="A804" s="30">
        <v>45839</v>
      </c>
      <c r="B804">
        <v>-271.67</v>
      </c>
      <c r="N804" s="30">
        <v>45896</v>
      </c>
      <c r="O804" s="29">
        <v>11998.37</v>
      </c>
      <c r="P804" s="29"/>
      <c r="Q804" s="29"/>
      <c r="R804" s="29">
        <v>11998.37</v>
      </c>
      <c r="AG804" s="31" t="s">
        <v>1270</v>
      </c>
      <c r="AH804">
        <v>-32.630000000000003</v>
      </c>
      <c r="AI804">
        <v>-32.630000000000003</v>
      </c>
    </row>
    <row r="805" spans="1:35" x14ac:dyDescent="0.25">
      <c r="A805" s="30">
        <v>45840</v>
      </c>
      <c r="B805">
        <v>-47.05</v>
      </c>
      <c r="N805" s="30">
        <v>45898</v>
      </c>
      <c r="O805" s="29">
        <v>13429.077000000001</v>
      </c>
      <c r="P805" s="29">
        <v>1586.5549999999998</v>
      </c>
      <c r="Q805" s="29">
        <v>3526.2200000000003</v>
      </c>
      <c r="R805" s="29">
        <v>10322.594285714285</v>
      </c>
      <c r="AG805" s="31" t="s">
        <v>1269</v>
      </c>
      <c r="AH805">
        <v>-7.81</v>
      </c>
      <c r="AI805">
        <v>-7.81</v>
      </c>
    </row>
    <row r="806" spans="1:35" x14ac:dyDescent="0.25">
      <c r="A806" s="30">
        <v>45841</v>
      </c>
      <c r="B806">
        <v>66.08</v>
      </c>
      <c r="N806" s="30">
        <v>45899</v>
      </c>
      <c r="O806" s="29"/>
      <c r="P806" s="29">
        <v>1497.9533333333336</v>
      </c>
      <c r="Q806" s="29">
        <v>3476.4800000000005</v>
      </c>
      <c r="R806" s="29">
        <v>2734.5325000000003</v>
      </c>
      <c r="AG806" s="31" t="s">
        <v>1268</v>
      </c>
      <c r="AH806">
        <v>-21.8</v>
      </c>
      <c r="AI806">
        <v>-21.8</v>
      </c>
    </row>
    <row r="807" spans="1:35" x14ac:dyDescent="0.25">
      <c r="A807" s="30">
        <v>45842</v>
      </c>
      <c r="B807">
        <v>-31.799999999999997</v>
      </c>
      <c r="N807" s="30">
        <v>45900</v>
      </c>
      <c r="O807" s="29">
        <v>13157.55</v>
      </c>
      <c r="P807" s="29">
        <v>1391.54</v>
      </c>
      <c r="Q807" s="29"/>
      <c r="R807" s="29">
        <v>3744.7420000000006</v>
      </c>
      <c r="AG807" s="30">
        <v>45299</v>
      </c>
      <c r="AH807">
        <v>-1571.1100000000001</v>
      </c>
      <c r="AI807">
        <v>-1571.1100000000001</v>
      </c>
    </row>
    <row r="808" spans="1:35" x14ac:dyDescent="0.25">
      <c r="A808" s="30">
        <v>45844</v>
      </c>
      <c r="B808">
        <v>-26.6</v>
      </c>
      <c r="N808" s="19" t="s">
        <v>1935</v>
      </c>
      <c r="O808" s="29">
        <v>13126.302413793108</v>
      </c>
      <c r="P808" s="29">
        <v>910.25029411764694</v>
      </c>
      <c r="Q808" s="29">
        <v>4271.7494444444437</v>
      </c>
      <c r="R808" s="29">
        <v>6465.5576923076924</v>
      </c>
      <c r="AG808" s="31" t="s">
        <v>1259</v>
      </c>
      <c r="AH808">
        <v>-24.1</v>
      </c>
      <c r="AI808">
        <v>-24.1</v>
      </c>
    </row>
    <row r="809" spans="1:35" x14ac:dyDescent="0.25">
      <c r="A809" s="30">
        <v>45845</v>
      </c>
      <c r="B809">
        <v>-171.39999999999998</v>
      </c>
      <c r="N809" s="30">
        <v>45901</v>
      </c>
      <c r="O809" s="29">
        <v>13362.066666666666</v>
      </c>
      <c r="P809" s="29">
        <v>1321.99</v>
      </c>
      <c r="Q809" s="29">
        <v>4760.0050000000001</v>
      </c>
      <c r="R809" s="29">
        <v>5478.0141666666668</v>
      </c>
      <c r="AG809" s="31" t="s">
        <v>1263</v>
      </c>
      <c r="AH809">
        <v>-47.43</v>
      </c>
      <c r="AI809">
        <v>-47.43</v>
      </c>
    </row>
    <row r="810" spans="1:35" x14ac:dyDescent="0.25">
      <c r="A810" s="30">
        <v>45846</v>
      </c>
      <c r="B810">
        <v>-18.05</v>
      </c>
      <c r="N810" s="30">
        <v>45902</v>
      </c>
      <c r="O810" s="29"/>
      <c r="P810" s="29">
        <v>1211.69</v>
      </c>
      <c r="Q810" s="29">
        <v>5261.7300000000005</v>
      </c>
      <c r="R810" s="29">
        <v>4249.22</v>
      </c>
      <c r="AG810" s="31" t="s">
        <v>1265</v>
      </c>
      <c r="AH810">
        <v>-6.2</v>
      </c>
      <c r="AI810">
        <v>-6.2</v>
      </c>
    </row>
    <row r="811" spans="1:35" x14ac:dyDescent="0.25">
      <c r="A811" s="30">
        <v>45847</v>
      </c>
      <c r="B811">
        <v>-18.490000000000002</v>
      </c>
      <c r="N811" s="30">
        <v>45903</v>
      </c>
      <c r="O811" s="29">
        <v>13329.1</v>
      </c>
      <c r="P811" s="29"/>
      <c r="Q811" s="29"/>
      <c r="R811" s="29">
        <v>13329.1</v>
      </c>
      <c r="AG811" s="31" t="s">
        <v>1256</v>
      </c>
      <c r="AH811">
        <v>-14.95</v>
      </c>
      <c r="AI811">
        <v>-14.95</v>
      </c>
    </row>
    <row r="812" spans="1:35" x14ac:dyDescent="0.25">
      <c r="A812" s="30">
        <v>45849</v>
      </c>
      <c r="B812">
        <v>-36.58</v>
      </c>
      <c r="N812" s="30">
        <v>45904</v>
      </c>
      <c r="O812" s="29">
        <v>13210.1</v>
      </c>
      <c r="P812" s="29"/>
      <c r="Q812" s="29">
        <v>5197.87</v>
      </c>
      <c r="R812" s="29">
        <v>9203.9850000000006</v>
      </c>
      <c r="AG812" s="31" t="s">
        <v>1267</v>
      </c>
      <c r="AH812">
        <v>-41.85</v>
      </c>
      <c r="AI812">
        <v>-41.85</v>
      </c>
    </row>
    <row r="813" spans="1:35" x14ac:dyDescent="0.25">
      <c r="A813" s="30">
        <v>45850</v>
      </c>
      <c r="B813">
        <v>-65.22</v>
      </c>
      <c r="N813" s="30">
        <v>45905</v>
      </c>
      <c r="O813" s="29">
        <v>13202</v>
      </c>
      <c r="P813" s="29"/>
      <c r="Q813" s="29"/>
      <c r="R813" s="29">
        <v>13202</v>
      </c>
      <c r="AG813" s="31" t="s">
        <v>1257</v>
      </c>
      <c r="AH813">
        <v>-5.99</v>
      </c>
      <c r="AI813">
        <v>-5.99</v>
      </c>
    </row>
    <row r="814" spans="1:35" x14ac:dyDescent="0.25">
      <c r="A814" s="30">
        <v>45851</v>
      </c>
      <c r="B814">
        <v>-46.78</v>
      </c>
      <c r="N814" s="30">
        <v>45906</v>
      </c>
      <c r="O814" s="29"/>
      <c r="P814" s="29">
        <v>1078.8266666666666</v>
      </c>
      <c r="Q814" s="29">
        <v>5188.1200000000008</v>
      </c>
      <c r="R814" s="29">
        <v>2722.5440000000003</v>
      </c>
      <c r="AG814" s="31" t="s">
        <v>1260</v>
      </c>
      <c r="AH814">
        <v>-1.8</v>
      </c>
      <c r="AI814">
        <v>-1.8</v>
      </c>
    </row>
    <row r="815" spans="1:35" x14ac:dyDescent="0.25">
      <c r="A815" s="30">
        <v>45852</v>
      </c>
      <c r="B815">
        <v>-588.16999999999996</v>
      </c>
      <c r="N815" s="30">
        <v>45907</v>
      </c>
      <c r="O815" s="29"/>
      <c r="P815" s="29">
        <v>1087.25</v>
      </c>
      <c r="Q815" s="29">
        <v>5121.8450000000003</v>
      </c>
      <c r="R815" s="29">
        <v>3104.5475000000001</v>
      </c>
      <c r="AG815" s="31" t="s">
        <v>1262</v>
      </c>
      <c r="AH815">
        <v>-80.02</v>
      </c>
      <c r="AI815">
        <v>-80.02</v>
      </c>
    </row>
    <row r="816" spans="1:35" x14ac:dyDescent="0.25">
      <c r="A816" s="30">
        <v>45853</v>
      </c>
      <c r="B816">
        <v>-958.82</v>
      </c>
      <c r="N816" s="30">
        <v>45908</v>
      </c>
      <c r="O816" s="29">
        <v>13193.845000000001</v>
      </c>
      <c r="P816" s="29"/>
      <c r="Q816" s="29">
        <v>5096.6533333333327</v>
      </c>
      <c r="R816" s="29">
        <v>8335.5300000000007</v>
      </c>
      <c r="AG816" s="31" t="s">
        <v>1258</v>
      </c>
      <c r="AH816">
        <v>-26.97</v>
      </c>
      <c r="AI816">
        <v>-26.97</v>
      </c>
    </row>
    <row r="817" spans="1:35" x14ac:dyDescent="0.25">
      <c r="A817" s="30">
        <v>45854</v>
      </c>
      <c r="B817">
        <v>-6.29</v>
      </c>
      <c r="N817" s="30">
        <v>45909</v>
      </c>
      <c r="O817" s="29">
        <v>13185.06</v>
      </c>
      <c r="P817" s="29"/>
      <c r="Q817" s="29">
        <v>5062.6566666666668</v>
      </c>
      <c r="R817" s="29">
        <v>9123.8583333333318</v>
      </c>
      <c r="AG817" s="31" t="s">
        <v>1264</v>
      </c>
      <c r="AH817">
        <v>-21.8</v>
      </c>
      <c r="AI817">
        <v>-21.8</v>
      </c>
    </row>
    <row r="818" spans="1:35" x14ac:dyDescent="0.25">
      <c r="A818" s="30">
        <v>45855</v>
      </c>
      <c r="B818">
        <v>-5.45</v>
      </c>
      <c r="N818" s="30">
        <v>45910</v>
      </c>
      <c r="O818" s="29">
        <v>13176.15</v>
      </c>
      <c r="P818" s="29"/>
      <c r="Q818" s="29">
        <v>5052.09</v>
      </c>
      <c r="R818" s="29">
        <v>9114.119999999999</v>
      </c>
      <c r="AG818" s="31" t="s">
        <v>1266</v>
      </c>
      <c r="AH818">
        <v>-1300</v>
      </c>
      <c r="AI818">
        <v>-1300</v>
      </c>
    </row>
    <row r="819" spans="1:35" x14ac:dyDescent="0.25">
      <c r="A819" s="30">
        <v>45856</v>
      </c>
      <c r="B819">
        <v>-41.86</v>
      </c>
      <c r="N819" s="30">
        <v>45911</v>
      </c>
      <c r="O819" s="29">
        <v>13167.305</v>
      </c>
      <c r="P819" s="29"/>
      <c r="Q819" s="29">
        <v>5033.5233333333335</v>
      </c>
      <c r="R819" s="29">
        <v>8287.0360000000019</v>
      </c>
      <c r="AG819" s="30">
        <v>45300</v>
      </c>
      <c r="AH819">
        <v>-74.599999999999994</v>
      </c>
      <c r="AI819">
        <v>-74.599999999999994</v>
      </c>
    </row>
    <row r="820" spans="1:35" x14ac:dyDescent="0.25">
      <c r="A820" s="30">
        <v>45857</v>
      </c>
      <c r="B820">
        <v>-105.67</v>
      </c>
      <c r="N820" s="30">
        <v>45912</v>
      </c>
      <c r="O820" s="29">
        <v>13149.188333333334</v>
      </c>
      <c r="P820" s="29"/>
      <c r="Q820" s="29">
        <v>4989.04</v>
      </c>
      <c r="R820" s="29">
        <v>11109.151250000001</v>
      </c>
      <c r="AG820" s="31" t="s">
        <v>1254</v>
      </c>
      <c r="AH820">
        <v>-4.0999999999999996</v>
      </c>
      <c r="AI820">
        <v>-4.0999999999999996</v>
      </c>
    </row>
    <row r="821" spans="1:35" x14ac:dyDescent="0.25">
      <c r="A821" s="30">
        <v>45859</v>
      </c>
      <c r="B821">
        <v>-23.200000000000003</v>
      </c>
      <c r="N821" s="30">
        <v>45913</v>
      </c>
      <c r="O821" s="29">
        <v>13130.035</v>
      </c>
      <c r="P821" s="29">
        <v>1092.67</v>
      </c>
      <c r="Q821" s="29">
        <v>4937.0749999999998</v>
      </c>
      <c r="R821" s="29">
        <v>6330.576666666665</v>
      </c>
      <c r="AG821" s="31" t="s">
        <v>1253</v>
      </c>
      <c r="AH821">
        <v>-15.6</v>
      </c>
      <c r="AI821">
        <v>-15.6</v>
      </c>
    </row>
    <row r="822" spans="1:35" x14ac:dyDescent="0.25">
      <c r="A822" s="30">
        <v>45860</v>
      </c>
      <c r="B822">
        <v>0</v>
      </c>
      <c r="N822" s="30">
        <v>45914</v>
      </c>
      <c r="O822" s="29"/>
      <c r="P822" s="29">
        <v>1085.3699999999999</v>
      </c>
      <c r="Q822" s="29">
        <v>4839.6560000000009</v>
      </c>
      <c r="R822" s="29">
        <v>4213.9416666666666</v>
      </c>
      <c r="AG822" s="31" t="s">
        <v>1252</v>
      </c>
      <c r="AH822">
        <v>-9.85</v>
      </c>
      <c r="AI822">
        <v>-9.85</v>
      </c>
    </row>
    <row r="823" spans="1:35" x14ac:dyDescent="0.25">
      <c r="A823" s="30">
        <v>45861</v>
      </c>
      <c r="B823">
        <v>0</v>
      </c>
      <c r="N823" s="30">
        <v>45915</v>
      </c>
      <c r="O823" s="29">
        <v>13099.449999999999</v>
      </c>
      <c r="P823" s="29">
        <v>1073.8850000000002</v>
      </c>
      <c r="Q823" s="29">
        <v>4756.82</v>
      </c>
      <c r="R823" s="29">
        <v>6719.2666666666664</v>
      </c>
      <c r="AG823" s="31" t="s">
        <v>1255</v>
      </c>
      <c r="AH823">
        <v>-45.05</v>
      </c>
      <c r="AI823">
        <v>-45.05</v>
      </c>
    </row>
    <row r="824" spans="1:35" x14ac:dyDescent="0.25">
      <c r="A824" s="30">
        <v>45862</v>
      </c>
      <c r="B824">
        <v>0</v>
      </c>
      <c r="N824" s="30">
        <v>45916</v>
      </c>
      <c r="O824" s="29"/>
      <c r="P824" s="29">
        <v>1057.73</v>
      </c>
      <c r="Q824" s="29">
        <v>4583.7157142857141</v>
      </c>
      <c r="R824" s="29">
        <v>4142.9674999999997</v>
      </c>
      <c r="AG824" s="30">
        <v>45301</v>
      </c>
      <c r="AH824">
        <v>-820.42</v>
      </c>
      <c r="AI824">
        <v>-820.42</v>
      </c>
    </row>
    <row r="825" spans="1:35" x14ac:dyDescent="0.25">
      <c r="A825" s="30">
        <v>45864</v>
      </c>
      <c r="B825">
        <v>0</v>
      </c>
      <c r="N825" s="30">
        <v>45917</v>
      </c>
      <c r="O825" s="29">
        <v>13076.9</v>
      </c>
      <c r="P825" s="29">
        <v>1051.23</v>
      </c>
      <c r="Q825" s="29"/>
      <c r="R825" s="29">
        <v>7064.0649999999996</v>
      </c>
      <c r="AG825" s="31" t="s">
        <v>1251</v>
      </c>
      <c r="AH825">
        <v>-2.2999999999999998</v>
      </c>
      <c r="AI825">
        <v>-2.2999999999999998</v>
      </c>
    </row>
    <row r="826" spans="1:35" x14ac:dyDescent="0.25">
      <c r="A826" s="30">
        <v>45865</v>
      </c>
      <c r="B826">
        <v>0</v>
      </c>
      <c r="N826" s="30">
        <v>45918</v>
      </c>
      <c r="O826" s="29">
        <v>13072.14</v>
      </c>
      <c r="P826" s="29"/>
      <c r="Q826" s="29">
        <v>4463.5199999999995</v>
      </c>
      <c r="R826" s="29">
        <v>7906.9680000000008</v>
      </c>
      <c r="AG826" s="31" t="s">
        <v>1250</v>
      </c>
      <c r="AH826">
        <v>-11.5</v>
      </c>
      <c r="AI826">
        <v>-11.5</v>
      </c>
    </row>
    <row r="827" spans="1:35" x14ac:dyDescent="0.25">
      <c r="A827" s="30">
        <v>45866</v>
      </c>
      <c r="B827">
        <v>0</v>
      </c>
      <c r="N827" s="30">
        <v>45919</v>
      </c>
      <c r="O827" s="29">
        <v>13056.904999999999</v>
      </c>
      <c r="P827" s="29"/>
      <c r="Q827" s="29">
        <v>4428.4799999999996</v>
      </c>
      <c r="R827" s="29">
        <v>11331.219999999998</v>
      </c>
      <c r="AG827" s="31" t="s">
        <v>1248</v>
      </c>
      <c r="AH827">
        <v>-5.6</v>
      </c>
      <c r="AI827">
        <v>-5.6</v>
      </c>
    </row>
    <row r="828" spans="1:35" x14ac:dyDescent="0.25">
      <c r="A828" s="30">
        <v>45867</v>
      </c>
      <c r="B828">
        <v>0</v>
      </c>
      <c r="N828" s="30">
        <v>45920</v>
      </c>
      <c r="O828" s="29"/>
      <c r="P828" s="29">
        <v>915.73</v>
      </c>
      <c r="Q828" s="29">
        <v>4426.5550000000003</v>
      </c>
      <c r="R828" s="29">
        <v>3724.3900000000003</v>
      </c>
      <c r="AG828" s="31" t="s">
        <v>1249</v>
      </c>
      <c r="AH828">
        <v>-27.5</v>
      </c>
      <c r="AI828">
        <v>-27.5</v>
      </c>
    </row>
    <row r="829" spans="1:35" x14ac:dyDescent="0.25">
      <c r="A829" s="30">
        <v>45868</v>
      </c>
      <c r="B829">
        <v>0</v>
      </c>
      <c r="N829" s="30">
        <v>45921</v>
      </c>
      <c r="O829" s="29">
        <v>13038.853333333333</v>
      </c>
      <c r="P829" s="29">
        <v>882.06333333333339</v>
      </c>
      <c r="Q829" s="29">
        <v>4397.7700000000004</v>
      </c>
      <c r="R829" s="29">
        <v>6594.3600000000006</v>
      </c>
      <c r="AG829" s="31" t="s">
        <v>1247</v>
      </c>
      <c r="AH829">
        <v>-773.52</v>
      </c>
      <c r="AI829">
        <v>-773.52</v>
      </c>
    </row>
    <row r="830" spans="1:35" x14ac:dyDescent="0.25">
      <c r="A830" s="30">
        <v>45869</v>
      </c>
      <c r="B830">
        <v>0</v>
      </c>
      <c r="N830" s="30">
        <v>45922</v>
      </c>
      <c r="O830" s="29">
        <v>12795.61</v>
      </c>
      <c r="P830" s="29">
        <v>843.29</v>
      </c>
      <c r="Q830" s="29"/>
      <c r="R830" s="29">
        <v>6819.4500000000007</v>
      </c>
      <c r="AG830" s="30">
        <v>45303</v>
      </c>
      <c r="AH830">
        <v>-84.1</v>
      </c>
      <c r="AI830">
        <v>-84.1</v>
      </c>
    </row>
    <row r="831" spans="1:35" x14ac:dyDescent="0.25">
      <c r="A831" s="19" t="s">
        <v>1934</v>
      </c>
      <c r="B831">
        <v>-3712.4200000000005</v>
      </c>
      <c r="N831" s="30">
        <v>45923</v>
      </c>
      <c r="O831" s="29">
        <v>12773.16</v>
      </c>
      <c r="P831" s="29">
        <v>648.37</v>
      </c>
      <c r="Q831" s="29">
        <v>4385.24</v>
      </c>
      <c r="R831" s="29">
        <v>5180.272857142857</v>
      </c>
      <c r="AG831" s="31" t="s">
        <v>1244</v>
      </c>
      <c r="AH831">
        <v>-27</v>
      </c>
      <c r="AI831">
        <v>-27</v>
      </c>
    </row>
    <row r="832" spans="1:35" x14ac:dyDescent="0.25">
      <c r="A832" s="30">
        <v>45870</v>
      </c>
      <c r="B832">
        <v>-2.2400000000000002</v>
      </c>
      <c r="N832" s="30">
        <v>45924</v>
      </c>
      <c r="O832" s="29">
        <v>12463.183333333334</v>
      </c>
      <c r="P832" s="29"/>
      <c r="Q832" s="29">
        <v>3929.61</v>
      </c>
      <c r="R832" s="29">
        <v>9049.7540000000008</v>
      </c>
      <c r="AG832" s="31" t="s">
        <v>1245</v>
      </c>
      <c r="AH832">
        <v>-44.1</v>
      </c>
      <c r="AI832">
        <v>-44.1</v>
      </c>
    </row>
    <row r="833" spans="1:35" x14ac:dyDescent="0.25">
      <c r="A833" s="30">
        <v>45871</v>
      </c>
      <c r="B833">
        <v>-113.07</v>
      </c>
      <c r="N833" s="30">
        <v>45925</v>
      </c>
      <c r="O833" s="29">
        <v>12437.615000000002</v>
      </c>
      <c r="P833" s="29">
        <v>618.6</v>
      </c>
      <c r="Q833" s="29">
        <v>3768.88</v>
      </c>
      <c r="R833" s="29">
        <v>9022.99</v>
      </c>
      <c r="AG833" s="31" t="s">
        <v>1243</v>
      </c>
      <c r="AH833">
        <v>-6.9</v>
      </c>
      <c r="AI833">
        <v>-6.9</v>
      </c>
    </row>
    <row r="834" spans="1:35" x14ac:dyDescent="0.25">
      <c r="A834" s="30">
        <v>45873</v>
      </c>
      <c r="B834">
        <v>-274.53999999999996</v>
      </c>
      <c r="N834" s="30">
        <v>45926</v>
      </c>
      <c r="O834" s="29"/>
      <c r="P834" s="29">
        <v>634.6</v>
      </c>
      <c r="Q834" s="29">
        <v>3734.5549999999998</v>
      </c>
      <c r="R834" s="29">
        <v>2701.2366666666662</v>
      </c>
      <c r="AG834" s="31" t="s">
        <v>1246</v>
      </c>
      <c r="AH834">
        <v>-6.1</v>
      </c>
      <c r="AI834">
        <v>-6.1</v>
      </c>
    </row>
    <row r="835" spans="1:35" x14ac:dyDescent="0.25">
      <c r="A835" s="30">
        <v>45874</v>
      </c>
      <c r="B835">
        <v>-352.95</v>
      </c>
      <c r="N835" s="30">
        <v>45927</v>
      </c>
      <c r="O835" s="29"/>
      <c r="P835" s="29">
        <v>578.56999999999994</v>
      </c>
      <c r="Q835" s="29"/>
      <c r="R835" s="29">
        <v>578.56999999999994</v>
      </c>
      <c r="AG835" s="30">
        <v>45304</v>
      </c>
      <c r="AH835">
        <v>-85.04</v>
      </c>
      <c r="AI835">
        <v>-85.04</v>
      </c>
    </row>
    <row r="836" spans="1:35" x14ac:dyDescent="0.25">
      <c r="A836" s="30">
        <v>45875</v>
      </c>
      <c r="B836">
        <v>-160.72</v>
      </c>
      <c r="N836" s="30">
        <v>45929</v>
      </c>
      <c r="O836" s="29">
        <v>14658.440000000002</v>
      </c>
      <c r="P836" s="29">
        <v>520.07000000000005</v>
      </c>
      <c r="Q836" s="29">
        <v>3518.4572727272725</v>
      </c>
      <c r="R836" s="29">
        <v>7160.48909090909</v>
      </c>
      <c r="AG836" s="31" t="s">
        <v>1241</v>
      </c>
      <c r="AH836">
        <v>-29.7</v>
      </c>
      <c r="AI836">
        <v>-29.7</v>
      </c>
    </row>
    <row r="837" spans="1:35" x14ac:dyDescent="0.25">
      <c r="A837" s="30">
        <v>45876</v>
      </c>
      <c r="B837">
        <v>-32.700000000000003</v>
      </c>
      <c r="N837" s="30">
        <v>45930</v>
      </c>
      <c r="O837" s="29">
        <v>10581.68</v>
      </c>
      <c r="P837" s="29">
        <v>480.125</v>
      </c>
      <c r="Q837" s="29">
        <v>3045.7647058823536</v>
      </c>
      <c r="R837" s="29">
        <v>3840.1495454545457</v>
      </c>
      <c r="AG837" s="31" t="s">
        <v>1242</v>
      </c>
      <c r="AH837">
        <v>-24.7</v>
      </c>
      <c r="AI837">
        <v>-24.7</v>
      </c>
    </row>
    <row r="838" spans="1:35" x14ac:dyDescent="0.25">
      <c r="A838" s="30">
        <v>45877</v>
      </c>
      <c r="B838">
        <v>-921.1</v>
      </c>
      <c r="N838" s="18" t="s">
        <v>1926</v>
      </c>
      <c r="O838" s="29">
        <v>7043.9032323232277</v>
      </c>
      <c r="P838" s="29">
        <v>1327.3418487394952</v>
      </c>
      <c r="Q838" s="29">
        <v>3162.5452475247503</v>
      </c>
      <c r="R838" s="29">
        <v>3682.4989655172417</v>
      </c>
      <c r="AG838" s="31" t="s">
        <v>1238</v>
      </c>
      <c r="AH838">
        <v>-21.44</v>
      </c>
      <c r="AI838">
        <v>-21.44</v>
      </c>
    </row>
    <row r="839" spans="1:35" x14ac:dyDescent="0.25">
      <c r="A839" s="30">
        <v>45878</v>
      </c>
      <c r="B839">
        <v>-68.2</v>
      </c>
      <c r="N839" s="19" t="s">
        <v>1936</v>
      </c>
      <c r="O839" s="29">
        <v>7147.8651282051278</v>
      </c>
      <c r="P839" s="29">
        <v>1709.1030000000005</v>
      </c>
      <c r="Q839" s="29">
        <v>3031.90705882353</v>
      </c>
      <c r="R839" s="29">
        <v>3859.677846153847</v>
      </c>
      <c r="AG839" s="31" t="s">
        <v>1240</v>
      </c>
      <c r="AH839">
        <v>-5.7</v>
      </c>
      <c r="AI839">
        <v>-5.7</v>
      </c>
    </row>
    <row r="840" spans="1:35" x14ac:dyDescent="0.25">
      <c r="A840" s="30">
        <v>45879</v>
      </c>
      <c r="B840">
        <v>-7</v>
      </c>
      <c r="N840" s="30">
        <v>45931</v>
      </c>
      <c r="O840" s="29">
        <v>7629.3466666666673</v>
      </c>
      <c r="P840" s="29">
        <v>362.20400000000001</v>
      </c>
      <c r="Q840" s="29">
        <v>5029.1400000000003</v>
      </c>
      <c r="R840" s="29">
        <v>3834.2123076923081</v>
      </c>
      <c r="AG840" s="31" t="s">
        <v>1239</v>
      </c>
      <c r="AH840">
        <v>-3.5</v>
      </c>
      <c r="AI840">
        <v>-3.5</v>
      </c>
    </row>
    <row r="841" spans="1:35" x14ac:dyDescent="0.25">
      <c r="A841" s="30">
        <v>45880</v>
      </c>
      <c r="B841">
        <v>-100.60999999999999</v>
      </c>
      <c r="N841" s="30">
        <v>45932</v>
      </c>
      <c r="O841" s="29">
        <v>7614.4050000000007</v>
      </c>
      <c r="P841" s="29">
        <v>2334.2399999999998</v>
      </c>
      <c r="Q841" s="29">
        <v>3978.79</v>
      </c>
      <c r="R841" s="29">
        <v>5104.1260000000011</v>
      </c>
      <c r="AG841" s="30">
        <v>45305</v>
      </c>
      <c r="AH841">
        <v>-22.34</v>
      </c>
      <c r="AI841">
        <v>-22.34</v>
      </c>
    </row>
    <row r="842" spans="1:35" x14ac:dyDescent="0.25">
      <c r="A842" s="30">
        <v>45881</v>
      </c>
      <c r="B842">
        <v>-146.07</v>
      </c>
      <c r="N842" s="30">
        <v>45933</v>
      </c>
      <c r="O842" s="29">
        <v>7607.95</v>
      </c>
      <c r="P842" s="29">
        <v>2266.665</v>
      </c>
      <c r="Q842" s="29"/>
      <c r="R842" s="29">
        <v>4047.0933333333328</v>
      </c>
      <c r="AG842" s="31" t="s">
        <v>1237</v>
      </c>
      <c r="AH842">
        <v>-22.34</v>
      </c>
      <c r="AI842">
        <v>-22.34</v>
      </c>
    </row>
    <row r="843" spans="1:35" x14ac:dyDescent="0.25">
      <c r="A843" s="30">
        <v>45882</v>
      </c>
      <c r="B843">
        <v>-384.41999999999996</v>
      </c>
      <c r="N843" s="30">
        <v>45934</v>
      </c>
      <c r="O843" s="29">
        <v>7548.95</v>
      </c>
      <c r="P843" s="29">
        <v>2227.73</v>
      </c>
      <c r="Q843" s="29">
        <v>2961.33</v>
      </c>
      <c r="R843" s="29">
        <v>4246.0033333333331</v>
      </c>
      <c r="AG843" s="30">
        <v>45306</v>
      </c>
      <c r="AH843">
        <v>-118.3</v>
      </c>
      <c r="AI843">
        <v>-118.3</v>
      </c>
    </row>
    <row r="844" spans="1:35" x14ac:dyDescent="0.25">
      <c r="A844" s="30">
        <v>45883</v>
      </c>
      <c r="B844">
        <v>-899.47</v>
      </c>
      <c r="N844" s="30">
        <v>45936</v>
      </c>
      <c r="O844" s="29">
        <v>7282.583333333333</v>
      </c>
      <c r="P844" s="29">
        <v>2189.9166666666665</v>
      </c>
      <c r="Q844" s="29">
        <v>2957.95</v>
      </c>
      <c r="R844" s="29">
        <v>4482.2071428571426</v>
      </c>
      <c r="AG844" s="31" t="s">
        <v>1231</v>
      </c>
      <c r="AH844">
        <v>-27.4</v>
      </c>
      <c r="AI844">
        <v>-27.4</v>
      </c>
    </row>
    <row r="845" spans="1:35" x14ac:dyDescent="0.25">
      <c r="A845" s="30">
        <v>45884</v>
      </c>
      <c r="B845">
        <v>-23</v>
      </c>
      <c r="N845" s="30">
        <v>45937</v>
      </c>
      <c r="O845" s="29">
        <v>7186.35</v>
      </c>
      <c r="P845" s="29">
        <v>2205.3200000000002</v>
      </c>
      <c r="Q845" s="29">
        <v>2948.59</v>
      </c>
      <c r="R845" s="29">
        <v>4237.2983333333332</v>
      </c>
      <c r="AG845" s="31" t="s">
        <v>1232</v>
      </c>
      <c r="AH845">
        <v>-1.28</v>
      </c>
      <c r="AI845">
        <v>-1.28</v>
      </c>
    </row>
    <row r="846" spans="1:35" x14ac:dyDescent="0.25">
      <c r="A846" s="30">
        <v>45885</v>
      </c>
      <c r="B846">
        <v>-34.190000000000005</v>
      </c>
      <c r="N846" s="30">
        <v>45938</v>
      </c>
      <c r="O846" s="29"/>
      <c r="P846" s="29">
        <v>2162.3200000000002</v>
      </c>
      <c r="Q846" s="29">
        <v>3351.4800000000005</v>
      </c>
      <c r="R846" s="29">
        <v>3153.2866666666673</v>
      </c>
      <c r="AG846" s="31" t="s">
        <v>1236</v>
      </c>
      <c r="AH846">
        <v>-4</v>
      </c>
      <c r="AI846">
        <v>-4</v>
      </c>
    </row>
    <row r="847" spans="1:35" x14ac:dyDescent="0.25">
      <c r="A847" s="30">
        <v>45887</v>
      </c>
      <c r="B847">
        <v>-150.01000000000002</v>
      </c>
      <c r="N847" s="30">
        <v>45939</v>
      </c>
      <c r="O847" s="29"/>
      <c r="P847" s="29">
        <v>2160.13</v>
      </c>
      <c r="Q847" s="29">
        <v>2637.6766666666667</v>
      </c>
      <c r="R847" s="29">
        <v>2518.29</v>
      </c>
      <c r="AG847" s="31" t="s">
        <v>1235</v>
      </c>
      <c r="AH847">
        <v>-70.599999999999994</v>
      </c>
      <c r="AI847">
        <v>-70.599999999999994</v>
      </c>
    </row>
    <row r="848" spans="1:35" x14ac:dyDescent="0.25">
      <c r="A848" s="30">
        <v>45888</v>
      </c>
      <c r="B848">
        <v>-125.61</v>
      </c>
      <c r="N848" s="30">
        <v>45940</v>
      </c>
      <c r="O848" s="29">
        <v>7182.65</v>
      </c>
      <c r="P848" s="29"/>
      <c r="Q848" s="29">
        <v>2625.91</v>
      </c>
      <c r="R848" s="29">
        <v>4904.28</v>
      </c>
      <c r="AG848" s="31" t="s">
        <v>1233</v>
      </c>
      <c r="AH848">
        <v>-6.6</v>
      </c>
      <c r="AI848">
        <v>-6.6</v>
      </c>
    </row>
    <row r="849" spans="1:35" x14ac:dyDescent="0.25">
      <c r="A849" s="30">
        <v>45890</v>
      </c>
      <c r="B849">
        <v>-19.63</v>
      </c>
      <c r="N849" s="30">
        <v>45941</v>
      </c>
      <c r="O849" s="29">
        <v>7181.35</v>
      </c>
      <c r="P849" s="29">
        <v>2039.3049999999998</v>
      </c>
      <c r="Q849" s="29">
        <v>2590.33</v>
      </c>
      <c r="R849" s="29">
        <v>3462.5724999999998</v>
      </c>
      <c r="AG849" s="31" t="s">
        <v>1234</v>
      </c>
      <c r="AH849">
        <v>-8.42</v>
      </c>
      <c r="AI849">
        <v>-8.42</v>
      </c>
    </row>
    <row r="850" spans="1:35" x14ac:dyDescent="0.25">
      <c r="A850" s="30">
        <v>45891</v>
      </c>
      <c r="B850">
        <v>-503.6</v>
      </c>
      <c r="N850" s="30">
        <v>45942</v>
      </c>
      <c r="O850" s="29"/>
      <c r="P850" s="29">
        <v>2015.4</v>
      </c>
      <c r="Q850" s="29"/>
      <c r="R850" s="29">
        <v>2015.4</v>
      </c>
      <c r="AG850" s="30">
        <v>45307</v>
      </c>
      <c r="AH850">
        <v>-17.75</v>
      </c>
      <c r="AI850">
        <v>-17.75</v>
      </c>
    </row>
    <row r="851" spans="1:35" x14ac:dyDescent="0.25">
      <c r="A851" s="30">
        <v>45892</v>
      </c>
      <c r="B851">
        <v>-166.70999999999998</v>
      </c>
      <c r="N851" s="30">
        <v>45943</v>
      </c>
      <c r="O851" s="29"/>
      <c r="P851" s="29">
        <v>1963.0240000000001</v>
      </c>
      <c r="Q851" s="29">
        <v>2579.0299999999997</v>
      </c>
      <c r="R851" s="29">
        <v>2271.0270000000005</v>
      </c>
      <c r="AG851" s="31" t="s">
        <v>1230</v>
      </c>
      <c r="AH851">
        <v>-5.55</v>
      </c>
      <c r="AI851">
        <v>-5.55</v>
      </c>
    </row>
    <row r="852" spans="1:35" x14ac:dyDescent="0.25">
      <c r="A852" s="30">
        <v>45893</v>
      </c>
      <c r="B852">
        <v>-59.45</v>
      </c>
      <c r="N852" s="30">
        <v>45944</v>
      </c>
      <c r="O852" s="29">
        <v>7169.4650000000001</v>
      </c>
      <c r="P852" s="29"/>
      <c r="Q852" s="29">
        <v>2559.87</v>
      </c>
      <c r="R852" s="29">
        <v>6247.5460000000003</v>
      </c>
      <c r="AG852" s="31" t="s">
        <v>1229</v>
      </c>
      <c r="AH852">
        <v>-12.2</v>
      </c>
      <c r="AI852">
        <v>-12.2</v>
      </c>
    </row>
    <row r="853" spans="1:35" x14ac:dyDescent="0.25">
      <c r="A853" s="30">
        <v>45894</v>
      </c>
      <c r="B853">
        <v>-37.440000000000005</v>
      </c>
      <c r="N853" s="30">
        <v>45945</v>
      </c>
      <c r="O853" s="29">
        <v>7168.17</v>
      </c>
      <c r="P853" s="29">
        <v>1949.7150000000001</v>
      </c>
      <c r="Q853" s="29">
        <v>2522.6633333333334</v>
      </c>
      <c r="R853" s="29">
        <v>3105.9316666666668</v>
      </c>
      <c r="AG853" s="30">
        <v>45309</v>
      </c>
      <c r="AH853">
        <v>-35.61</v>
      </c>
      <c r="AI853">
        <v>-35.61</v>
      </c>
    </row>
    <row r="854" spans="1:35" x14ac:dyDescent="0.25">
      <c r="A854" s="30">
        <v>45895</v>
      </c>
      <c r="B854">
        <v>-4.2699999999999996</v>
      </c>
      <c r="N854" s="30">
        <v>45946</v>
      </c>
      <c r="O854" s="29"/>
      <c r="P854" s="29">
        <v>1791.23</v>
      </c>
      <c r="Q854" s="29">
        <v>2503.5700000000002</v>
      </c>
      <c r="R854" s="29">
        <v>2147.4</v>
      </c>
      <c r="AG854" s="31" t="s">
        <v>1228</v>
      </c>
      <c r="AH854">
        <v>-14.61</v>
      </c>
      <c r="AI854">
        <v>-14.61</v>
      </c>
    </row>
    <row r="855" spans="1:35" x14ac:dyDescent="0.25">
      <c r="A855" s="30">
        <v>45896</v>
      </c>
      <c r="B855">
        <v>-3.65</v>
      </c>
      <c r="N855" s="30">
        <v>45947</v>
      </c>
      <c r="O855" s="29">
        <v>7157.35</v>
      </c>
      <c r="P855" s="29"/>
      <c r="Q855" s="29">
        <v>2479.66</v>
      </c>
      <c r="R855" s="29">
        <v>4818.5050000000001</v>
      </c>
      <c r="AG855" s="31" t="s">
        <v>1227</v>
      </c>
      <c r="AH855">
        <v>-21</v>
      </c>
      <c r="AI855">
        <v>-21</v>
      </c>
    </row>
    <row r="856" spans="1:35" x14ac:dyDescent="0.25">
      <c r="A856" s="30">
        <v>45898</v>
      </c>
      <c r="B856">
        <v>1177.2500000000002</v>
      </c>
      <c r="N856" s="30">
        <v>45948</v>
      </c>
      <c r="O856" s="29"/>
      <c r="P856" s="29">
        <v>1706.4966666666667</v>
      </c>
      <c r="Q856" s="29"/>
      <c r="R856" s="29">
        <v>1706.4966666666667</v>
      </c>
      <c r="AG856" s="30">
        <v>45310</v>
      </c>
      <c r="AH856">
        <v>-72.639999999999986</v>
      </c>
      <c r="AI856">
        <v>-72.639999999999986</v>
      </c>
    </row>
    <row r="857" spans="1:35" x14ac:dyDescent="0.25">
      <c r="A857" s="30">
        <v>45899</v>
      </c>
      <c r="B857">
        <v>-175.24999999999997</v>
      </c>
      <c r="N857" s="30">
        <v>45950</v>
      </c>
      <c r="O857" s="29"/>
      <c r="P857" s="29"/>
      <c r="Q857" s="29">
        <v>2464.5</v>
      </c>
      <c r="R857" s="29">
        <v>2464.5</v>
      </c>
      <c r="AG857" s="31" t="s">
        <v>1226</v>
      </c>
      <c r="AH857">
        <v>-54.3</v>
      </c>
      <c r="AI857">
        <v>-54.3</v>
      </c>
    </row>
    <row r="858" spans="1:35" x14ac:dyDescent="0.25">
      <c r="A858" s="30">
        <v>45900</v>
      </c>
      <c r="B858">
        <v>-123.77000000000001</v>
      </c>
      <c r="N858" s="30">
        <v>45951</v>
      </c>
      <c r="O858" s="29">
        <v>7148.18</v>
      </c>
      <c r="P858" s="29">
        <v>1666.53</v>
      </c>
      <c r="Q858" s="29"/>
      <c r="R858" s="29">
        <v>4407.3550000000005</v>
      </c>
      <c r="AG858" s="31" t="s">
        <v>1224</v>
      </c>
      <c r="AH858">
        <v>-10.35</v>
      </c>
      <c r="AI858">
        <v>-10.35</v>
      </c>
    </row>
    <row r="859" spans="1:35" x14ac:dyDescent="0.25">
      <c r="A859" s="19" t="s">
        <v>1935</v>
      </c>
      <c r="B859">
        <v>-3876.17</v>
      </c>
      <c r="N859" s="30">
        <v>45952</v>
      </c>
      <c r="O859" s="29">
        <v>7143.38</v>
      </c>
      <c r="P859" s="29"/>
      <c r="Q859" s="29"/>
      <c r="R859" s="29">
        <v>7143.38</v>
      </c>
      <c r="AG859" s="31" t="s">
        <v>1225</v>
      </c>
      <c r="AH859">
        <v>-7.99</v>
      </c>
      <c r="AI859">
        <v>-7.99</v>
      </c>
    </row>
    <row r="860" spans="1:35" x14ac:dyDescent="0.25">
      <c r="A860" s="30">
        <v>45901</v>
      </c>
      <c r="B860">
        <v>1899.5199999999998</v>
      </c>
      <c r="N860" s="30">
        <v>45953</v>
      </c>
      <c r="O860" s="29"/>
      <c r="P860" s="29">
        <v>1531.94</v>
      </c>
      <c r="Q860" s="29"/>
      <c r="R860" s="29">
        <v>1531.94</v>
      </c>
      <c r="AG860" s="30">
        <v>45311</v>
      </c>
      <c r="AH860">
        <v>-106.8</v>
      </c>
      <c r="AI860">
        <v>-106.8</v>
      </c>
    </row>
    <row r="861" spans="1:35" x14ac:dyDescent="0.25">
      <c r="A861" s="30">
        <v>45902</v>
      </c>
      <c r="B861">
        <v>-124.76000000000002</v>
      </c>
      <c r="N861" s="30">
        <v>45954</v>
      </c>
      <c r="O861" s="29">
        <v>7110.46</v>
      </c>
      <c r="P861" s="29">
        <v>1551.44</v>
      </c>
      <c r="Q861" s="29">
        <v>2164.5</v>
      </c>
      <c r="R861" s="29">
        <v>3608.7999999999997</v>
      </c>
      <c r="AG861" s="31" t="s">
        <v>1221</v>
      </c>
      <c r="AH861">
        <v>-9.76</v>
      </c>
      <c r="AI861">
        <v>-9.76</v>
      </c>
    </row>
    <row r="862" spans="1:35" x14ac:dyDescent="0.25">
      <c r="A862" s="30">
        <v>45903</v>
      </c>
      <c r="B862">
        <v>-50</v>
      </c>
      <c r="N862" s="30">
        <v>45955</v>
      </c>
      <c r="O862" s="29">
        <v>7100.2433333333329</v>
      </c>
      <c r="P862" s="29">
        <v>1435.17</v>
      </c>
      <c r="Q862" s="29"/>
      <c r="R862" s="29">
        <v>4834.2139999999999</v>
      </c>
      <c r="AG862" s="31" t="s">
        <v>1223</v>
      </c>
      <c r="AH862">
        <v>-17.21</v>
      </c>
      <c r="AI862">
        <v>-17.21</v>
      </c>
    </row>
    <row r="863" spans="1:35" x14ac:dyDescent="0.25">
      <c r="A863" s="30">
        <v>45904</v>
      </c>
      <c r="B863">
        <v>-128.9</v>
      </c>
      <c r="N863" s="30">
        <v>45957</v>
      </c>
      <c r="O863" s="29">
        <v>6053.3649999999998</v>
      </c>
      <c r="P863" s="29">
        <v>1444.8</v>
      </c>
      <c r="Q863" s="29">
        <v>2144.25</v>
      </c>
      <c r="R863" s="29">
        <v>3568.0059999999999</v>
      </c>
      <c r="AG863" s="31" t="s">
        <v>1222</v>
      </c>
      <c r="AH863">
        <v>-79.83</v>
      </c>
      <c r="AI863">
        <v>-79.83</v>
      </c>
    </row>
    <row r="864" spans="1:35" x14ac:dyDescent="0.25">
      <c r="A864" s="30">
        <v>45905</v>
      </c>
      <c r="B864">
        <v>-12.899999999999999</v>
      </c>
      <c r="N864" s="30">
        <v>45958</v>
      </c>
      <c r="O864" s="29">
        <v>6032.5</v>
      </c>
      <c r="P864" s="29">
        <v>1612.4499999999998</v>
      </c>
      <c r="Q864" s="29">
        <v>2138.9766666666669</v>
      </c>
      <c r="R864" s="29">
        <v>2612.3883333333338</v>
      </c>
      <c r="AG864" s="30">
        <v>45312</v>
      </c>
      <c r="AH864">
        <v>-86.820000000000007</v>
      </c>
      <c r="AI864">
        <v>-86.820000000000007</v>
      </c>
    </row>
    <row r="865" spans="1:35" x14ac:dyDescent="0.25">
      <c r="A865" s="30">
        <v>45906</v>
      </c>
      <c r="B865">
        <v>-194.14</v>
      </c>
      <c r="N865" s="30">
        <v>45959</v>
      </c>
      <c r="O865" s="29">
        <v>6023.75</v>
      </c>
      <c r="P865" s="29">
        <v>1783.6833333333334</v>
      </c>
      <c r="Q865" s="29">
        <v>2127.41</v>
      </c>
      <c r="R865" s="29">
        <v>3093.3385714285719</v>
      </c>
      <c r="AG865" s="31" t="s">
        <v>1217</v>
      </c>
      <c r="AH865">
        <v>-7.42</v>
      </c>
      <c r="AI865">
        <v>-7.42</v>
      </c>
    </row>
    <row r="866" spans="1:35" x14ac:dyDescent="0.25">
      <c r="A866" s="30">
        <v>45907</v>
      </c>
      <c r="B866">
        <v>85.05</v>
      </c>
      <c r="N866" s="30">
        <v>45960</v>
      </c>
      <c r="O866" s="29">
        <v>6011</v>
      </c>
      <c r="P866" s="29"/>
      <c r="Q866" s="29">
        <v>2992.2799999999997</v>
      </c>
      <c r="R866" s="29">
        <v>3854.7714285714287</v>
      </c>
      <c r="AG866" s="31" t="s">
        <v>1220</v>
      </c>
      <c r="AH866">
        <v>-3.2</v>
      </c>
      <c r="AI866">
        <v>-3.2</v>
      </c>
    </row>
    <row r="867" spans="1:35" x14ac:dyDescent="0.25">
      <c r="A867" s="30">
        <v>45908</v>
      </c>
      <c r="B867">
        <v>-47.63</v>
      </c>
      <c r="N867" s="30">
        <v>45961</v>
      </c>
      <c r="O867" s="29">
        <v>8173.2375000000002</v>
      </c>
      <c r="P867" s="29"/>
      <c r="Q867" s="29">
        <v>3945.2366666666662</v>
      </c>
      <c r="R867" s="29">
        <v>6361.2371428571432</v>
      </c>
      <c r="AG867" s="31" t="s">
        <v>1218</v>
      </c>
      <c r="AH867">
        <v>-62.2</v>
      </c>
      <c r="AI867">
        <v>-62.2</v>
      </c>
    </row>
    <row r="868" spans="1:35" x14ac:dyDescent="0.25">
      <c r="A868" s="30">
        <v>45909</v>
      </c>
      <c r="B868">
        <v>-34.31</v>
      </c>
      <c r="N868" s="19" t="s">
        <v>1937</v>
      </c>
      <c r="O868" s="29">
        <v>6822.7525714285712</v>
      </c>
      <c r="P868" s="29">
        <v>1098.2602631578948</v>
      </c>
      <c r="Q868" s="29">
        <v>3710.6183333333338</v>
      </c>
      <c r="R868" s="29">
        <v>3816.718241758243</v>
      </c>
      <c r="AG868" s="31" t="s">
        <v>1219</v>
      </c>
      <c r="AH868">
        <v>-14</v>
      </c>
      <c r="AI868">
        <v>-14</v>
      </c>
    </row>
    <row r="869" spans="1:35" x14ac:dyDescent="0.25">
      <c r="A869" s="30">
        <v>45910</v>
      </c>
      <c r="B869">
        <v>-8.24</v>
      </c>
      <c r="N869" s="30">
        <v>45962</v>
      </c>
      <c r="O869" s="29"/>
      <c r="P869" s="29">
        <v>1679.4749999999999</v>
      </c>
      <c r="Q869" s="29">
        <v>3917.64</v>
      </c>
      <c r="R869" s="29">
        <v>2425.5300000000002</v>
      </c>
      <c r="AG869" s="30">
        <v>45313</v>
      </c>
      <c r="AH869">
        <v>-3.7</v>
      </c>
      <c r="AI869">
        <v>-3.7</v>
      </c>
    </row>
    <row r="870" spans="1:35" x14ac:dyDescent="0.25">
      <c r="A870" s="30">
        <v>45911</v>
      </c>
      <c r="B870">
        <v>-51.540000000000006</v>
      </c>
      <c r="N870" s="30">
        <v>45963</v>
      </c>
      <c r="O870" s="29">
        <v>8129.54</v>
      </c>
      <c r="P870" s="29"/>
      <c r="Q870" s="29"/>
      <c r="R870" s="29">
        <v>8129.54</v>
      </c>
      <c r="AG870" s="31" t="s">
        <v>1216</v>
      </c>
      <c r="AH870">
        <v>-2.4</v>
      </c>
      <c r="AI870">
        <v>-2.4</v>
      </c>
    </row>
    <row r="871" spans="1:35" x14ac:dyDescent="0.25">
      <c r="A871" s="30">
        <v>45912</v>
      </c>
      <c r="B871">
        <v>-69.960000000000008</v>
      </c>
      <c r="N871" s="30">
        <v>45964</v>
      </c>
      <c r="O871" s="29">
        <v>7186.7233333333343</v>
      </c>
      <c r="P871" s="29">
        <v>1554.3340000000001</v>
      </c>
      <c r="Q871" s="29">
        <v>3913.14</v>
      </c>
      <c r="R871" s="29">
        <v>3693.8866666666672</v>
      </c>
      <c r="AG871" s="31" t="s">
        <v>1215</v>
      </c>
      <c r="AH871">
        <v>-1.3</v>
      </c>
      <c r="AI871">
        <v>-1.3</v>
      </c>
    </row>
    <row r="872" spans="1:35" x14ac:dyDescent="0.25">
      <c r="A872" s="30">
        <v>45913</v>
      </c>
      <c r="B872">
        <v>-144.64999999999998</v>
      </c>
      <c r="N872" s="30">
        <v>45965</v>
      </c>
      <c r="O872" s="29">
        <v>6982.2699999999986</v>
      </c>
      <c r="P872" s="29">
        <v>1367.4650000000001</v>
      </c>
      <c r="Q872" s="29">
        <v>3613.14</v>
      </c>
      <c r="R872" s="29">
        <v>4896.7357142857136</v>
      </c>
      <c r="AG872" s="30">
        <v>45314</v>
      </c>
      <c r="AH872">
        <v>-87.3</v>
      </c>
      <c r="AI872">
        <v>-87.3</v>
      </c>
    </row>
    <row r="873" spans="1:35" x14ac:dyDescent="0.25">
      <c r="A873" s="30">
        <v>45914</v>
      </c>
      <c r="B873">
        <v>-145.83000000000001</v>
      </c>
      <c r="N873" s="30">
        <v>45966</v>
      </c>
      <c r="O873" s="29"/>
      <c r="P873" s="29"/>
      <c r="Q873" s="29">
        <v>3602.95</v>
      </c>
      <c r="R873" s="29">
        <v>3602.95</v>
      </c>
      <c r="AG873" s="31" t="s">
        <v>1213</v>
      </c>
      <c r="AH873">
        <v>-13.3</v>
      </c>
      <c r="AI873">
        <v>-13.3</v>
      </c>
    </row>
    <row r="874" spans="1:35" x14ac:dyDescent="0.25">
      <c r="A874" s="30">
        <v>45915</v>
      </c>
      <c r="B874">
        <v>-112.05999999999999</v>
      </c>
      <c r="N874" s="30">
        <v>45967</v>
      </c>
      <c r="O874" s="29">
        <v>6784.41</v>
      </c>
      <c r="P874" s="29">
        <v>1355.66</v>
      </c>
      <c r="Q874" s="29"/>
      <c r="R874" s="29">
        <v>4070.0349999999999</v>
      </c>
      <c r="AG874" s="31" t="s">
        <v>1214</v>
      </c>
      <c r="AH874">
        <v>-74</v>
      </c>
      <c r="AI874">
        <v>-74</v>
      </c>
    </row>
    <row r="875" spans="1:35" x14ac:dyDescent="0.25">
      <c r="A875" s="30">
        <v>45916</v>
      </c>
      <c r="B875">
        <v>-252.60999999999999</v>
      </c>
      <c r="N875" s="30">
        <v>45968</v>
      </c>
      <c r="O875" s="29">
        <v>6768.42</v>
      </c>
      <c r="P875" s="29">
        <v>1322.96</v>
      </c>
      <c r="Q875" s="29"/>
      <c r="R875" s="29">
        <v>4045.69</v>
      </c>
      <c r="AG875" s="30">
        <v>45315</v>
      </c>
      <c r="AH875">
        <v>-21</v>
      </c>
      <c r="AI875">
        <v>-21</v>
      </c>
    </row>
    <row r="876" spans="1:35" x14ac:dyDescent="0.25">
      <c r="A876" s="30">
        <v>45917</v>
      </c>
      <c r="B876">
        <v>-9.2899999999999991</v>
      </c>
      <c r="N876" s="30">
        <v>45969</v>
      </c>
      <c r="O876" s="29"/>
      <c r="P876" s="29">
        <v>1159.0349999999999</v>
      </c>
      <c r="Q876" s="29">
        <v>3519.61</v>
      </c>
      <c r="R876" s="29">
        <v>2339.3225000000002</v>
      </c>
      <c r="AG876" s="31" t="s">
        <v>1212</v>
      </c>
      <c r="AH876">
        <v>-21</v>
      </c>
      <c r="AI876">
        <v>-21</v>
      </c>
    </row>
    <row r="877" spans="1:35" x14ac:dyDescent="0.25">
      <c r="A877" s="30">
        <v>45918</v>
      </c>
      <c r="B877">
        <v>-41.55</v>
      </c>
      <c r="N877" s="30">
        <v>45970</v>
      </c>
      <c r="O877" s="29"/>
      <c r="P877" s="29">
        <v>1136.6600000000001</v>
      </c>
      <c r="Q877" s="29"/>
      <c r="R877" s="29">
        <v>1136.6600000000001</v>
      </c>
      <c r="AG877" s="30">
        <v>45316</v>
      </c>
      <c r="AH877">
        <v>-2.94</v>
      </c>
      <c r="AI877">
        <v>-2.94</v>
      </c>
    </row>
    <row r="878" spans="1:35" x14ac:dyDescent="0.25">
      <c r="A878" s="30">
        <v>45919</v>
      </c>
      <c r="B878">
        <v>-50.78</v>
      </c>
      <c r="N878" s="30">
        <v>45971</v>
      </c>
      <c r="O878" s="29">
        <v>6751.36</v>
      </c>
      <c r="P878" s="29"/>
      <c r="Q878" s="29"/>
      <c r="R878" s="29">
        <v>6751.36</v>
      </c>
      <c r="AG878" s="31" t="s">
        <v>1211</v>
      </c>
      <c r="AH878">
        <v>-2.94</v>
      </c>
      <c r="AI878">
        <v>-2.94</v>
      </c>
    </row>
    <row r="879" spans="1:35" x14ac:dyDescent="0.25">
      <c r="A879" s="30">
        <v>45920</v>
      </c>
      <c r="B879">
        <v>-158.45000000000002</v>
      </c>
      <c r="N879" s="30">
        <v>45972</v>
      </c>
      <c r="O879" s="29"/>
      <c r="P879" s="29">
        <v>1158.1600000000001</v>
      </c>
      <c r="Q879" s="29"/>
      <c r="R879" s="29">
        <v>1158.1600000000001</v>
      </c>
      <c r="AG879" s="30">
        <v>45317</v>
      </c>
      <c r="AH879">
        <v>-36.69</v>
      </c>
      <c r="AI879">
        <v>-36.69</v>
      </c>
    </row>
    <row r="880" spans="1:35" x14ac:dyDescent="0.25">
      <c r="A880" s="30">
        <v>45921</v>
      </c>
      <c r="B880">
        <v>-69.61</v>
      </c>
      <c r="N880" s="30">
        <v>45973</v>
      </c>
      <c r="O880" s="29">
        <v>6748.11</v>
      </c>
      <c r="P880" s="29"/>
      <c r="Q880" s="29">
        <v>3516.61</v>
      </c>
      <c r="R880" s="29">
        <v>5132.3599999999997</v>
      </c>
      <c r="AG880" s="31" t="s">
        <v>1210</v>
      </c>
      <c r="AH880">
        <v>-9.84</v>
      </c>
      <c r="AI880">
        <v>-9.84</v>
      </c>
    </row>
    <row r="881" spans="1:35" x14ac:dyDescent="0.25">
      <c r="A881" s="30">
        <v>45922</v>
      </c>
      <c r="B881">
        <v>-264.49</v>
      </c>
      <c r="N881" s="30">
        <v>45974</v>
      </c>
      <c r="O881" s="29">
        <v>6498.11</v>
      </c>
      <c r="P881" s="29">
        <v>1136.6600000000001</v>
      </c>
      <c r="Q881" s="29"/>
      <c r="R881" s="29">
        <v>3817.3849999999998</v>
      </c>
      <c r="AG881" s="31" t="s">
        <v>1208</v>
      </c>
      <c r="AH881">
        <v>-8.61</v>
      </c>
      <c r="AI881">
        <v>-8.61</v>
      </c>
    </row>
    <row r="882" spans="1:35" x14ac:dyDescent="0.25">
      <c r="A882" s="30">
        <v>45923</v>
      </c>
      <c r="B882">
        <v>-262.86</v>
      </c>
      <c r="N882" s="30">
        <v>45975</v>
      </c>
      <c r="O882" s="29">
        <v>6491.232</v>
      </c>
      <c r="P882" s="29"/>
      <c r="Q882" s="29"/>
      <c r="R882" s="29">
        <v>6491.232</v>
      </c>
      <c r="AG882" s="31" t="s">
        <v>1209</v>
      </c>
      <c r="AH882">
        <v>-17.95</v>
      </c>
      <c r="AI882">
        <v>-17.95</v>
      </c>
    </row>
    <row r="883" spans="1:35" x14ac:dyDescent="0.25">
      <c r="A883" s="30">
        <v>45924</v>
      </c>
      <c r="B883">
        <v>-922.79</v>
      </c>
      <c r="N883" s="30">
        <v>45976</v>
      </c>
      <c r="O883" s="29">
        <v>6428.68</v>
      </c>
      <c r="P883" s="29">
        <v>1038.78</v>
      </c>
      <c r="Q883" s="29">
        <v>3514.61</v>
      </c>
      <c r="R883" s="29">
        <v>3005.2125000000001</v>
      </c>
      <c r="AG883" s="31" t="s">
        <v>131</v>
      </c>
      <c r="AH883">
        <v>-0.28999999999999998</v>
      </c>
      <c r="AI883">
        <v>-0.28999999999999998</v>
      </c>
    </row>
    <row r="884" spans="1:35" x14ac:dyDescent="0.25">
      <c r="A884" s="30">
        <v>45925</v>
      </c>
      <c r="B884">
        <v>-34.849999999999994</v>
      </c>
      <c r="N884" s="30">
        <v>45977</v>
      </c>
      <c r="O884" s="29">
        <v>6125.73</v>
      </c>
      <c r="P884" s="29"/>
      <c r="Q884" s="29"/>
      <c r="R884" s="29">
        <v>6125.73</v>
      </c>
      <c r="AG884" s="30">
        <v>45318</v>
      </c>
      <c r="AH884">
        <v>-11.02</v>
      </c>
      <c r="AI884">
        <v>-11.02</v>
      </c>
    </row>
    <row r="885" spans="1:35" x14ac:dyDescent="0.25">
      <c r="A885" s="30">
        <v>45926</v>
      </c>
      <c r="B885">
        <v>-24.45</v>
      </c>
      <c r="N885" s="30">
        <v>45978</v>
      </c>
      <c r="O885" s="29"/>
      <c r="P885" s="29">
        <v>1017.4975000000001</v>
      </c>
      <c r="Q885" s="29">
        <v>3506.36</v>
      </c>
      <c r="R885" s="29">
        <v>1515.27</v>
      </c>
      <c r="AG885" s="31" t="s">
        <v>1206</v>
      </c>
      <c r="AH885">
        <v>-7.62</v>
      </c>
      <c r="AI885">
        <v>-7.62</v>
      </c>
    </row>
    <row r="886" spans="1:35" x14ac:dyDescent="0.25">
      <c r="A886" s="30">
        <v>45927</v>
      </c>
      <c r="B886">
        <v>-69.47</v>
      </c>
      <c r="N886" s="30">
        <v>45979</v>
      </c>
      <c r="O886" s="29">
        <v>6123.53</v>
      </c>
      <c r="P886" s="29"/>
      <c r="Q886" s="29">
        <v>3494.57</v>
      </c>
      <c r="R886" s="29">
        <v>4809.05</v>
      </c>
      <c r="AG886" s="31" t="s">
        <v>1207</v>
      </c>
      <c r="AH886">
        <v>-3.4</v>
      </c>
      <c r="AI886">
        <v>-3.4</v>
      </c>
    </row>
    <row r="887" spans="1:35" x14ac:dyDescent="0.25">
      <c r="A887" s="30">
        <v>45929</v>
      </c>
      <c r="B887">
        <v>1804.4299999999996</v>
      </c>
      <c r="N887" s="30">
        <v>45980</v>
      </c>
      <c r="O887" s="29">
        <v>6121.13</v>
      </c>
      <c r="P887" s="29"/>
      <c r="Q887" s="29"/>
      <c r="R887" s="29">
        <v>6121.13</v>
      </c>
      <c r="AG887" s="30">
        <v>45319</v>
      </c>
      <c r="AH887">
        <v>-17.489999999999998</v>
      </c>
      <c r="AI887">
        <v>-17.489999999999998</v>
      </c>
    </row>
    <row r="888" spans="1:35" x14ac:dyDescent="0.25">
      <c r="A888" s="30">
        <v>45930</v>
      </c>
      <c r="B888">
        <v>-4379.0499999999993</v>
      </c>
      <c r="N888" s="30">
        <v>45981</v>
      </c>
      <c r="O888" s="29">
        <v>6109.98</v>
      </c>
      <c r="P888" s="29">
        <v>973.79500000000007</v>
      </c>
      <c r="Q888" s="29">
        <v>3484.07</v>
      </c>
      <c r="R888" s="29">
        <v>2885.41</v>
      </c>
      <c r="AG888" s="31" t="s">
        <v>1204</v>
      </c>
      <c r="AH888">
        <v>-11.37</v>
      </c>
      <c r="AI888">
        <v>-11.37</v>
      </c>
    </row>
    <row r="889" spans="1:35" x14ac:dyDescent="0.25">
      <c r="A889" s="18" t="s">
        <v>1926</v>
      </c>
      <c r="B889">
        <v>847.21000000000095</v>
      </c>
      <c r="N889" s="30">
        <v>45982</v>
      </c>
      <c r="O889" s="29">
        <v>6102.52</v>
      </c>
      <c r="P889" s="29"/>
      <c r="Q889" s="29">
        <v>3433.9300000000003</v>
      </c>
      <c r="R889" s="29">
        <v>4323.46</v>
      </c>
      <c r="AG889" s="31" t="s">
        <v>1205</v>
      </c>
      <c r="AH889">
        <v>-6.12</v>
      </c>
      <c r="AI889">
        <v>-6.12</v>
      </c>
    </row>
    <row r="890" spans="1:35" x14ac:dyDescent="0.25">
      <c r="A890" s="19" t="s">
        <v>1936</v>
      </c>
      <c r="B890">
        <v>-290.64999999999918</v>
      </c>
      <c r="N890" s="30">
        <v>45983</v>
      </c>
      <c r="O890" s="29">
        <v>6402.52</v>
      </c>
      <c r="P890" s="29">
        <v>863.11749999999995</v>
      </c>
      <c r="Q890" s="29"/>
      <c r="R890" s="29">
        <v>1970.998</v>
      </c>
      <c r="AG890" s="30">
        <v>45320</v>
      </c>
      <c r="AH890">
        <v>-102.99</v>
      </c>
      <c r="AI890">
        <v>-102.99</v>
      </c>
    </row>
    <row r="891" spans="1:35" x14ac:dyDescent="0.25">
      <c r="A891" s="30">
        <v>45931</v>
      </c>
      <c r="B891">
        <v>-1183.99</v>
      </c>
      <c r="N891" s="30">
        <v>45984</v>
      </c>
      <c r="O891" s="29">
        <v>6400.72</v>
      </c>
      <c r="P891" s="29">
        <v>849.42499999999995</v>
      </c>
      <c r="Q891" s="29"/>
      <c r="R891" s="29">
        <v>2699.8566666666666</v>
      </c>
      <c r="AG891" s="31" t="s">
        <v>1202</v>
      </c>
      <c r="AH891">
        <v>-100</v>
      </c>
      <c r="AI891">
        <v>-100</v>
      </c>
    </row>
    <row r="892" spans="1:35" x14ac:dyDescent="0.25">
      <c r="A892" s="30">
        <v>45932</v>
      </c>
      <c r="B892">
        <v>-38.67999999999995</v>
      </c>
      <c r="N892" s="30">
        <v>45985</v>
      </c>
      <c r="O892" s="29">
        <v>6397.72</v>
      </c>
      <c r="P892" s="29">
        <v>796.65</v>
      </c>
      <c r="Q892" s="29">
        <v>3238.08</v>
      </c>
      <c r="R892" s="29">
        <v>3417.6325000000002</v>
      </c>
      <c r="AG892" s="31" t="s">
        <v>1203</v>
      </c>
      <c r="AH892">
        <v>-2.99</v>
      </c>
      <c r="AI892">
        <v>-2.99</v>
      </c>
    </row>
    <row r="893" spans="1:35" x14ac:dyDescent="0.25">
      <c r="A893" s="30">
        <v>45933</v>
      </c>
      <c r="B893">
        <v>-106.43</v>
      </c>
      <c r="N893" s="30">
        <v>45986</v>
      </c>
      <c r="O893" s="29"/>
      <c r="P893" s="29"/>
      <c r="Q893" s="29">
        <v>3086.69</v>
      </c>
      <c r="R893" s="29">
        <v>3086.69</v>
      </c>
      <c r="AG893" s="30">
        <v>45321</v>
      </c>
      <c r="AH893">
        <v>-182.9</v>
      </c>
      <c r="AI893">
        <v>-182.9</v>
      </c>
    </row>
    <row r="894" spans="1:35" x14ac:dyDescent="0.25">
      <c r="A894" s="30">
        <v>45934</v>
      </c>
      <c r="B894">
        <v>-80.52000000000001</v>
      </c>
      <c r="N894" s="30">
        <v>45988</v>
      </c>
      <c r="O894" s="29"/>
      <c r="P894" s="29">
        <v>792.03</v>
      </c>
      <c r="Q894" s="29"/>
      <c r="R894" s="29">
        <v>792.03</v>
      </c>
      <c r="AG894" s="31" t="s">
        <v>1200</v>
      </c>
      <c r="AH894">
        <v>-4</v>
      </c>
      <c r="AI894">
        <v>-4</v>
      </c>
    </row>
    <row r="895" spans="1:35" x14ac:dyDescent="0.25">
      <c r="A895" s="30">
        <v>45936</v>
      </c>
      <c r="B895">
        <v>-364.29</v>
      </c>
      <c r="N895" s="30">
        <v>45989</v>
      </c>
      <c r="O895" s="29">
        <v>6312.7066666666678</v>
      </c>
      <c r="P895" s="29">
        <v>992.03</v>
      </c>
      <c r="Q895" s="29">
        <v>5379.0550000000003</v>
      </c>
      <c r="R895" s="29">
        <v>5114.71</v>
      </c>
      <c r="AG895" s="31" t="s">
        <v>1201</v>
      </c>
      <c r="AH895">
        <v>-7.65</v>
      </c>
      <c r="AI895">
        <v>-7.65</v>
      </c>
    </row>
    <row r="896" spans="1:35" x14ac:dyDescent="0.25">
      <c r="A896" s="30">
        <v>45937</v>
      </c>
      <c r="B896">
        <v>-42.49</v>
      </c>
      <c r="N896" s="30">
        <v>45990</v>
      </c>
      <c r="O896" s="29">
        <v>8500.2849999999999</v>
      </c>
      <c r="P896" s="29">
        <v>722.6</v>
      </c>
      <c r="Q896" s="29"/>
      <c r="R896" s="29">
        <v>2944.7957142857135</v>
      </c>
      <c r="AG896" s="31" t="s">
        <v>1199</v>
      </c>
      <c r="AH896">
        <v>-14.95</v>
      </c>
      <c r="AI896">
        <v>-14.95</v>
      </c>
    </row>
    <row r="897" spans="1:35" x14ac:dyDescent="0.25">
      <c r="A897" s="30">
        <v>45938</v>
      </c>
      <c r="B897">
        <v>-322.38</v>
      </c>
      <c r="N897" s="30">
        <v>45991</v>
      </c>
      <c r="O897" s="29">
        <v>8449.3149999999987</v>
      </c>
      <c r="P897" s="29"/>
      <c r="Q897" s="29"/>
      <c r="R897" s="29">
        <v>8449.3149999999987</v>
      </c>
      <c r="AG897" s="31" t="s">
        <v>131</v>
      </c>
      <c r="AH897">
        <v>-0.22</v>
      </c>
      <c r="AI897">
        <v>-0.22</v>
      </c>
    </row>
    <row r="898" spans="1:35" x14ac:dyDescent="0.25">
      <c r="A898" s="30">
        <v>45939</v>
      </c>
      <c r="B898">
        <v>-34.31</v>
      </c>
      <c r="N898" s="19" t="s">
        <v>1938</v>
      </c>
      <c r="O898" s="29">
        <v>7191.3335999999999</v>
      </c>
      <c r="P898" s="29">
        <v>1167.2114634146346</v>
      </c>
      <c r="Q898" s="29">
        <v>3062.4587500000007</v>
      </c>
      <c r="R898" s="29">
        <v>3322.8335714285722</v>
      </c>
      <c r="AG898" s="31" t="s">
        <v>1196</v>
      </c>
      <c r="AH898">
        <v>-56.61</v>
      </c>
      <c r="AI898">
        <v>-56.61</v>
      </c>
    </row>
    <row r="899" spans="1:35" x14ac:dyDescent="0.25">
      <c r="A899" s="30">
        <v>45940</v>
      </c>
      <c r="B899">
        <v>-5.85</v>
      </c>
      <c r="N899" s="30">
        <v>45992</v>
      </c>
      <c r="O899" s="29">
        <v>7754.2249999999995</v>
      </c>
      <c r="P899" s="29">
        <v>603.95624999999995</v>
      </c>
      <c r="Q899" s="29"/>
      <c r="R899" s="29">
        <v>2987.3791666666671</v>
      </c>
      <c r="AG899" s="31" t="s">
        <v>1197</v>
      </c>
      <c r="AH899">
        <v>-31.15</v>
      </c>
      <c r="AI899">
        <v>-31.15</v>
      </c>
    </row>
    <row r="900" spans="1:35" x14ac:dyDescent="0.25">
      <c r="A900" s="30">
        <v>45941</v>
      </c>
      <c r="B900">
        <v>-175.62</v>
      </c>
      <c r="N900" s="30">
        <v>45993</v>
      </c>
      <c r="O900" s="29"/>
      <c r="P900" s="29">
        <v>516.59</v>
      </c>
      <c r="Q900" s="29"/>
      <c r="R900" s="29">
        <v>516.59</v>
      </c>
      <c r="AG900" s="31" t="s">
        <v>1198</v>
      </c>
      <c r="AH900">
        <v>-68.319999999999993</v>
      </c>
      <c r="AI900">
        <v>-68.319999999999993</v>
      </c>
    </row>
    <row r="901" spans="1:35" x14ac:dyDescent="0.25">
      <c r="A901" s="30">
        <v>45942</v>
      </c>
      <c r="B901">
        <v>-5.99</v>
      </c>
      <c r="N901" s="30">
        <v>45994</v>
      </c>
      <c r="O901" s="29">
        <v>7500.7966666666662</v>
      </c>
      <c r="P901" s="29"/>
      <c r="Q901" s="29">
        <v>2979.355</v>
      </c>
      <c r="R901" s="29">
        <v>5692.2199999999993</v>
      </c>
      <c r="AG901" s="30">
        <v>45322</v>
      </c>
      <c r="AH901">
        <v>-3.7</v>
      </c>
      <c r="AI901">
        <v>-3.7</v>
      </c>
    </row>
    <row r="902" spans="1:35" x14ac:dyDescent="0.25">
      <c r="A902" s="30">
        <v>45943</v>
      </c>
      <c r="B902">
        <v>-75.900000000000006</v>
      </c>
      <c r="N902" s="30">
        <v>45995</v>
      </c>
      <c r="O902" s="29">
        <v>7409.72</v>
      </c>
      <c r="P902" s="29">
        <v>460.89</v>
      </c>
      <c r="Q902" s="29">
        <v>4913.45</v>
      </c>
      <c r="R902" s="29">
        <v>5048.4449999999997</v>
      </c>
      <c r="AG902" s="31" t="s">
        <v>1195</v>
      </c>
      <c r="AH902">
        <v>-3</v>
      </c>
      <c r="AI902">
        <v>-3</v>
      </c>
    </row>
    <row r="903" spans="1:35" x14ac:dyDescent="0.25">
      <c r="A903" s="30">
        <v>45944</v>
      </c>
      <c r="B903">
        <v>-12.04</v>
      </c>
      <c r="N903" s="30">
        <v>45996</v>
      </c>
      <c r="O903" s="29">
        <v>7119.72</v>
      </c>
      <c r="P903" s="29">
        <v>452.64</v>
      </c>
      <c r="Q903" s="29"/>
      <c r="R903" s="29">
        <v>3786.1800000000003</v>
      </c>
      <c r="AG903" s="31" t="s">
        <v>1194</v>
      </c>
      <c r="AH903">
        <v>-0.7</v>
      </c>
      <c r="AI903">
        <v>-0.7</v>
      </c>
    </row>
    <row r="904" spans="1:35" x14ac:dyDescent="0.25">
      <c r="A904" s="30">
        <v>45945</v>
      </c>
      <c r="B904">
        <v>-82.98</v>
      </c>
      <c r="N904" s="30">
        <v>45997</v>
      </c>
      <c r="O904" s="29"/>
      <c r="P904" s="29">
        <v>298.13499999999999</v>
      </c>
      <c r="Q904" s="29">
        <v>4829.8100000000004</v>
      </c>
      <c r="R904" s="29">
        <v>1808.6933333333334</v>
      </c>
      <c r="AG904" s="19" t="s">
        <v>1931</v>
      </c>
      <c r="AH904">
        <v>-5690.3</v>
      </c>
      <c r="AI904">
        <v>-5690.3</v>
      </c>
    </row>
    <row r="905" spans="1:35" x14ac:dyDescent="0.25">
      <c r="A905" s="30">
        <v>45946</v>
      </c>
      <c r="B905">
        <v>-153.19</v>
      </c>
      <c r="N905" s="30">
        <v>45998</v>
      </c>
      <c r="O905" s="29"/>
      <c r="P905" s="29">
        <v>1787.96</v>
      </c>
      <c r="Q905" s="29"/>
      <c r="R905" s="29">
        <v>1787.96</v>
      </c>
      <c r="AG905" s="30">
        <v>45323</v>
      </c>
      <c r="AH905">
        <v>-994.74</v>
      </c>
      <c r="AI905">
        <v>-994.74</v>
      </c>
    </row>
    <row r="906" spans="1:35" x14ac:dyDescent="0.25">
      <c r="A906" s="30">
        <v>45947</v>
      </c>
      <c r="B906">
        <v>-51.309999999999995</v>
      </c>
      <c r="N906" s="30">
        <v>45999</v>
      </c>
      <c r="O906" s="29"/>
      <c r="P906" s="29">
        <v>1781.48</v>
      </c>
      <c r="Q906" s="29">
        <v>4831.1099999999997</v>
      </c>
      <c r="R906" s="29">
        <v>3306.2950000000001</v>
      </c>
      <c r="AG906" s="31" t="s">
        <v>1192</v>
      </c>
      <c r="AH906">
        <v>-94.74</v>
      </c>
      <c r="AI906">
        <v>-94.74</v>
      </c>
    </row>
    <row r="907" spans="1:35" x14ac:dyDescent="0.25">
      <c r="A907" s="30">
        <v>45948</v>
      </c>
      <c r="B907">
        <v>-115.86999999999999</v>
      </c>
      <c r="N907" s="30">
        <v>46000</v>
      </c>
      <c r="O907" s="29">
        <v>6992.97</v>
      </c>
      <c r="P907" s="29">
        <v>1795.08</v>
      </c>
      <c r="Q907" s="29">
        <v>3125.3666666666668</v>
      </c>
      <c r="R907" s="29">
        <v>4192.8533333333335</v>
      </c>
      <c r="AG907" s="31" t="s">
        <v>1191</v>
      </c>
      <c r="AH907">
        <v>-900</v>
      </c>
      <c r="AI907">
        <v>-900</v>
      </c>
    </row>
    <row r="908" spans="1:35" x14ac:dyDescent="0.25">
      <c r="A908" s="30">
        <v>45950</v>
      </c>
      <c r="B908">
        <v>-6.25</v>
      </c>
      <c r="N908" s="30">
        <v>46003</v>
      </c>
      <c r="O908" s="29">
        <v>6864.97</v>
      </c>
      <c r="P908" s="29"/>
      <c r="Q908" s="29">
        <v>2982.68</v>
      </c>
      <c r="R908" s="29">
        <v>5570.873333333333</v>
      </c>
      <c r="AG908" s="30">
        <v>45325</v>
      </c>
      <c r="AH908">
        <v>-24.65</v>
      </c>
      <c r="AI908">
        <v>-24.65</v>
      </c>
    </row>
    <row r="909" spans="1:35" x14ac:dyDescent="0.25">
      <c r="A909" s="30">
        <v>45951</v>
      </c>
      <c r="B909">
        <v>-10.33</v>
      </c>
      <c r="N909" s="30">
        <v>46004</v>
      </c>
      <c r="O909" s="29"/>
      <c r="P909" s="29">
        <v>1659.7049999999999</v>
      </c>
      <c r="Q909" s="29"/>
      <c r="R909" s="29">
        <v>1659.7049999999999</v>
      </c>
      <c r="AG909" s="31" t="s">
        <v>1190</v>
      </c>
      <c r="AH909">
        <v>-11.25</v>
      </c>
      <c r="AI909">
        <v>-11.25</v>
      </c>
    </row>
    <row r="910" spans="1:35" x14ac:dyDescent="0.25">
      <c r="A910" s="30">
        <v>45952</v>
      </c>
      <c r="B910">
        <v>-6.6</v>
      </c>
      <c r="N910" s="30">
        <v>46005</v>
      </c>
      <c r="O910" s="29">
        <v>6826.5999999999995</v>
      </c>
      <c r="P910" s="29"/>
      <c r="Q910" s="29"/>
      <c r="R910" s="29">
        <v>6826.5999999999995</v>
      </c>
      <c r="AG910" s="31" t="s">
        <v>1189</v>
      </c>
      <c r="AH910">
        <v>-13.4</v>
      </c>
      <c r="AI910">
        <v>-13.4</v>
      </c>
    </row>
    <row r="911" spans="1:35" x14ac:dyDescent="0.25">
      <c r="A911" s="30">
        <v>45953</v>
      </c>
      <c r="B911">
        <v>-134.59</v>
      </c>
      <c r="N911" s="30">
        <v>46006</v>
      </c>
      <c r="O911" s="29">
        <v>6791.97</v>
      </c>
      <c r="P911" s="29"/>
      <c r="Q911" s="29">
        <v>2959.29</v>
      </c>
      <c r="R911" s="29">
        <v>5514.41</v>
      </c>
      <c r="AG911" s="30">
        <v>45326</v>
      </c>
      <c r="AH911">
        <v>-98.65</v>
      </c>
      <c r="AI911">
        <v>-98.65</v>
      </c>
    </row>
    <row r="912" spans="1:35" x14ac:dyDescent="0.25">
      <c r="A912" s="30">
        <v>45954</v>
      </c>
      <c r="B912">
        <v>-311.62</v>
      </c>
      <c r="N912" s="30">
        <v>46007</v>
      </c>
      <c r="O912" s="29">
        <v>6742.47</v>
      </c>
      <c r="P912" s="29">
        <v>1630.2750000000001</v>
      </c>
      <c r="Q912" s="29">
        <v>2947.665</v>
      </c>
      <c r="R912" s="29">
        <v>3179.6700000000005</v>
      </c>
      <c r="AG912" s="31" t="s">
        <v>1184</v>
      </c>
      <c r="AH912">
        <v>-12.9</v>
      </c>
      <c r="AI912">
        <v>-12.9</v>
      </c>
    </row>
    <row r="913" spans="1:35" x14ac:dyDescent="0.25">
      <c r="A913" s="30">
        <v>45955</v>
      </c>
      <c r="B913">
        <v>-138.51</v>
      </c>
      <c r="N913" s="30">
        <v>46008</v>
      </c>
      <c r="O913" s="29">
        <v>6739.68</v>
      </c>
      <c r="P913" s="29"/>
      <c r="Q913" s="29"/>
      <c r="R913" s="29">
        <v>6739.68</v>
      </c>
      <c r="AG913" s="31" t="s">
        <v>1185</v>
      </c>
      <c r="AH913">
        <v>-6</v>
      </c>
      <c r="AI913">
        <v>-6</v>
      </c>
    </row>
    <row r="914" spans="1:35" x14ac:dyDescent="0.25">
      <c r="A914" s="30">
        <v>45957</v>
      </c>
      <c r="B914">
        <v>-1061.6099999999999</v>
      </c>
      <c r="N914" s="30">
        <v>46009</v>
      </c>
      <c r="O914" s="29"/>
      <c r="P914" s="29"/>
      <c r="Q914" s="29">
        <v>2936.0149999999999</v>
      </c>
      <c r="R914" s="29">
        <v>2936.0149999999999</v>
      </c>
      <c r="AG914" s="31" t="s">
        <v>1188</v>
      </c>
      <c r="AH914">
        <v>-1.99</v>
      </c>
      <c r="AI914">
        <v>-1.99</v>
      </c>
    </row>
    <row r="915" spans="1:35" x14ac:dyDescent="0.25">
      <c r="A915" s="30">
        <v>45958</v>
      </c>
      <c r="B915">
        <v>140.68</v>
      </c>
      <c r="N915" s="30">
        <v>46010</v>
      </c>
      <c r="O915" s="29"/>
      <c r="P915" s="29"/>
      <c r="Q915" s="29">
        <v>2868.395</v>
      </c>
      <c r="R915" s="29">
        <v>2868.395</v>
      </c>
      <c r="AG915" s="31" t="s">
        <v>1187</v>
      </c>
      <c r="AH915">
        <v>-44.2</v>
      </c>
      <c r="AI915">
        <v>-44.2</v>
      </c>
    </row>
    <row r="916" spans="1:35" x14ac:dyDescent="0.25">
      <c r="A916" s="30">
        <v>45959</v>
      </c>
      <c r="B916">
        <v>156.9</v>
      </c>
      <c r="N916" s="30">
        <v>46020</v>
      </c>
      <c r="O916" s="29"/>
      <c r="P916" s="29">
        <v>1531</v>
      </c>
      <c r="Q916" s="29"/>
      <c r="R916" s="29">
        <v>1531</v>
      </c>
      <c r="AG916" s="31" t="s">
        <v>1186</v>
      </c>
      <c r="AH916">
        <v>-33.56</v>
      </c>
      <c r="AI916">
        <v>-33.56</v>
      </c>
    </row>
    <row r="917" spans="1:35" x14ac:dyDescent="0.25">
      <c r="A917" s="30">
        <v>45960</v>
      </c>
      <c r="B917">
        <v>2220.0700000000002</v>
      </c>
      <c r="N917" s="30">
        <v>46019</v>
      </c>
      <c r="O917" s="29">
        <v>6711.39</v>
      </c>
      <c r="P917" s="29">
        <v>1331.0833333333333</v>
      </c>
      <c r="Q917" s="29"/>
      <c r="R917" s="29">
        <v>2676.1600000000003</v>
      </c>
      <c r="AG917" s="30">
        <v>45327</v>
      </c>
      <c r="AH917">
        <v>-1544.35</v>
      </c>
      <c r="AI917">
        <v>-1544.35</v>
      </c>
    </row>
    <row r="918" spans="1:35" x14ac:dyDescent="0.25">
      <c r="A918" s="30">
        <v>45961</v>
      </c>
      <c r="B918">
        <v>1713.0500000000002</v>
      </c>
      <c r="N918" s="30">
        <v>46018</v>
      </c>
      <c r="O918" s="29"/>
      <c r="P918" s="29"/>
      <c r="Q918" s="29">
        <v>2406.31</v>
      </c>
      <c r="R918" s="29">
        <v>2406.31</v>
      </c>
      <c r="AG918" s="31" t="s">
        <v>1181</v>
      </c>
      <c r="AH918">
        <v>-32.9</v>
      </c>
      <c r="AI918">
        <v>-32.9</v>
      </c>
    </row>
    <row r="919" spans="1:35" x14ac:dyDescent="0.25">
      <c r="A919" s="19" t="s">
        <v>1937</v>
      </c>
      <c r="B919">
        <v>-1425.12</v>
      </c>
      <c r="N919" s="30">
        <v>46017</v>
      </c>
      <c r="O919" s="29"/>
      <c r="P919" s="29">
        <v>1311.645</v>
      </c>
      <c r="Q919" s="29"/>
      <c r="R919" s="29">
        <v>1311.645</v>
      </c>
      <c r="AG919" s="31" t="s">
        <v>1183</v>
      </c>
      <c r="AH919">
        <v>-8.4499999999999993</v>
      </c>
      <c r="AI919">
        <v>-8.4499999999999993</v>
      </c>
    </row>
    <row r="920" spans="1:35" x14ac:dyDescent="0.25">
      <c r="A920" s="30">
        <v>45962</v>
      </c>
      <c r="B920">
        <v>-142.59</v>
      </c>
      <c r="N920" s="30">
        <v>46015</v>
      </c>
      <c r="O920" s="29">
        <v>6713.34</v>
      </c>
      <c r="P920" s="29">
        <v>1390.92</v>
      </c>
      <c r="Q920" s="29">
        <v>2418.16</v>
      </c>
      <c r="R920" s="29">
        <v>2978.335</v>
      </c>
      <c r="AG920" s="31" t="s">
        <v>1182</v>
      </c>
      <c r="AH920">
        <v>-3</v>
      </c>
      <c r="AI920">
        <v>-3</v>
      </c>
    </row>
    <row r="921" spans="1:35" x14ac:dyDescent="0.25">
      <c r="A921" s="30">
        <v>45963</v>
      </c>
      <c r="B921">
        <v>-21.6</v>
      </c>
      <c r="N921" s="30">
        <v>46014</v>
      </c>
      <c r="O921" s="29"/>
      <c r="P921" s="29">
        <v>1407.365</v>
      </c>
      <c r="Q921" s="29"/>
      <c r="R921" s="29">
        <v>1407.365</v>
      </c>
      <c r="AG921" s="31" t="s">
        <v>481</v>
      </c>
      <c r="AH921">
        <v>-1500</v>
      </c>
      <c r="AI921">
        <v>-1500</v>
      </c>
    </row>
    <row r="922" spans="1:35" x14ac:dyDescent="0.25">
      <c r="A922" s="30">
        <v>45964</v>
      </c>
      <c r="B922">
        <v>-1174.98</v>
      </c>
      <c r="N922" s="30">
        <v>46013</v>
      </c>
      <c r="O922" s="29">
        <v>6729.34</v>
      </c>
      <c r="P922" s="29"/>
      <c r="Q922" s="29">
        <v>2736.126666666667</v>
      </c>
      <c r="R922" s="29">
        <v>3734.43</v>
      </c>
      <c r="AG922" s="30">
        <v>45328</v>
      </c>
      <c r="AH922">
        <v>-13.1</v>
      </c>
      <c r="AI922">
        <v>-13.1</v>
      </c>
    </row>
    <row r="923" spans="1:35" x14ac:dyDescent="0.25">
      <c r="A923" s="30">
        <v>45965</v>
      </c>
      <c r="B923">
        <v>-660.06</v>
      </c>
      <c r="N923" s="30">
        <v>46012</v>
      </c>
      <c r="O923" s="29"/>
      <c r="P923" s="29">
        <v>1482.55</v>
      </c>
      <c r="Q923" s="29">
        <v>2838.855</v>
      </c>
      <c r="R923" s="29">
        <v>2160.7024999999999</v>
      </c>
      <c r="AG923" s="31" t="s">
        <v>1180</v>
      </c>
      <c r="AH923">
        <v>-0.9</v>
      </c>
      <c r="AI923">
        <v>-0.9</v>
      </c>
    </row>
    <row r="924" spans="1:35" x14ac:dyDescent="0.25">
      <c r="A924" s="30">
        <v>45966</v>
      </c>
      <c r="B924">
        <v>-10.19</v>
      </c>
      <c r="N924" s="30">
        <v>46011</v>
      </c>
      <c r="O924" s="29"/>
      <c r="P924" s="29">
        <v>1484.4299999999998</v>
      </c>
      <c r="Q924" s="29">
        <v>2851.95</v>
      </c>
      <c r="R924" s="29">
        <v>1940.2699999999998</v>
      </c>
      <c r="AG924" s="31" t="s">
        <v>1179</v>
      </c>
      <c r="AH924">
        <v>-12.2</v>
      </c>
      <c r="AI924">
        <v>-12.2</v>
      </c>
    </row>
    <row r="925" spans="1:35" x14ac:dyDescent="0.25">
      <c r="A925" s="30">
        <v>45967</v>
      </c>
      <c r="B925">
        <v>-104.54</v>
      </c>
      <c r="N925" s="30">
        <v>46022</v>
      </c>
      <c r="O925" s="29"/>
      <c r="P925" s="29">
        <v>1418.86</v>
      </c>
      <c r="Q925" s="29">
        <v>4222.6000000000004</v>
      </c>
      <c r="R925" s="29">
        <v>2820.73</v>
      </c>
      <c r="AG925" s="30">
        <v>45329</v>
      </c>
      <c r="AH925">
        <v>-68.599999999999994</v>
      </c>
      <c r="AI925">
        <v>-68.599999999999994</v>
      </c>
    </row>
    <row r="926" spans="1:35" x14ac:dyDescent="0.25">
      <c r="A926" s="30">
        <v>45968</v>
      </c>
      <c r="B926">
        <v>-48.690000000000005</v>
      </c>
      <c r="N926" s="30">
        <v>46021</v>
      </c>
      <c r="O926" s="29">
        <v>8909.0499999999993</v>
      </c>
      <c r="P926" s="29">
        <v>1459.21</v>
      </c>
      <c r="Q926" s="29">
        <v>2741.9933333333333</v>
      </c>
      <c r="R926" s="29">
        <v>2973.864</v>
      </c>
      <c r="AG926" s="31" t="s">
        <v>1178</v>
      </c>
      <c r="AH926">
        <v>-4</v>
      </c>
      <c r="AI926">
        <v>-4</v>
      </c>
    </row>
    <row r="927" spans="1:35" x14ac:dyDescent="0.25">
      <c r="A927" s="30">
        <v>45969</v>
      </c>
      <c r="B927">
        <v>-262.01</v>
      </c>
      <c r="N927" s="17" t="s">
        <v>3580</v>
      </c>
      <c r="O927" s="29">
        <v>15089.368679245286</v>
      </c>
      <c r="P927" s="29">
        <v>1279.5927678571429</v>
      </c>
      <c r="Q927" s="29">
        <v>2323.6154022988499</v>
      </c>
      <c r="R927" s="29">
        <v>6376.859049180327</v>
      </c>
      <c r="AG927" s="31" t="s">
        <v>1176</v>
      </c>
      <c r="AH927">
        <v>-21</v>
      </c>
      <c r="AI927">
        <v>-21</v>
      </c>
    </row>
    <row r="928" spans="1:35" x14ac:dyDescent="0.25">
      <c r="A928" s="30">
        <v>45970</v>
      </c>
      <c r="B928">
        <v>-8.6300000000000008</v>
      </c>
      <c r="N928" s="18" t="s">
        <v>1923</v>
      </c>
      <c r="O928" s="29">
        <v>11948.974725274729</v>
      </c>
      <c r="P928" s="29">
        <v>1259.3749999999998</v>
      </c>
      <c r="Q928" s="29">
        <v>2303.1771794871784</v>
      </c>
      <c r="R928" s="29">
        <v>5149.3017343173415</v>
      </c>
      <c r="AG928" s="31" t="s">
        <v>1177</v>
      </c>
      <c r="AH928">
        <v>-43.6</v>
      </c>
      <c r="AI928">
        <v>-43.6</v>
      </c>
    </row>
    <row r="929" spans="1:35" x14ac:dyDescent="0.25">
      <c r="A929" s="30">
        <v>45971</v>
      </c>
      <c r="B929">
        <v>-17.059999999999999</v>
      </c>
      <c r="N929" s="19" t="s">
        <v>1930</v>
      </c>
      <c r="O929" s="29">
        <v>6032.2851851851847</v>
      </c>
      <c r="P929" s="29">
        <v>1805.7968571428569</v>
      </c>
      <c r="Q929" s="29">
        <v>2261.4175999999998</v>
      </c>
      <c r="R929" s="29">
        <v>3248.391149425287</v>
      </c>
      <c r="AG929" s="30">
        <v>45330</v>
      </c>
      <c r="AH929">
        <v>-32.44</v>
      </c>
      <c r="AI929">
        <v>-32.44</v>
      </c>
    </row>
    <row r="930" spans="1:35" x14ac:dyDescent="0.25">
      <c r="A930" s="30">
        <v>45972</v>
      </c>
      <c r="B930">
        <v>21.5</v>
      </c>
      <c r="N930" s="30">
        <v>46053</v>
      </c>
      <c r="O930" s="29"/>
      <c r="P930" s="29">
        <v>1521.58</v>
      </c>
      <c r="Q930" s="29"/>
      <c r="R930" s="29">
        <v>1521.58</v>
      </c>
      <c r="AG930" s="31" t="s">
        <v>1175</v>
      </c>
      <c r="AH930">
        <v>-0.9</v>
      </c>
      <c r="AI930">
        <v>-0.9</v>
      </c>
    </row>
    <row r="931" spans="1:35" x14ac:dyDescent="0.25">
      <c r="A931" s="30">
        <v>45973</v>
      </c>
      <c r="B931">
        <v>-5.25</v>
      </c>
      <c r="N931" s="30">
        <v>46052</v>
      </c>
      <c r="O931" s="29">
        <v>5761.91</v>
      </c>
      <c r="P931" s="29">
        <v>1687.61</v>
      </c>
      <c r="Q931" s="29">
        <v>3709.52</v>
      </c>
      <c r="R931" s="29">
        <v>4126.0940000000001</v>
      </c>
      <c r="AG931" s="31" t="s">
        <v>1172</v>
      </c>
      <c r="AH931">
        <v>-2.5</v>
      </c>
      <c r="AI931">
        <v>-2.5</v>
      </c>
    </row>
    <row r="932" spans="1:35" x14ac:dyDescent="0.25">
      <c r="A932" s="30">
        <v>45974</v>
      </c>
      <c r="B932">
        <v>-271.5</v>
      </c>
      <c r="N932" s="30">
        <v>46051</v>
      </c>
      <c r="O932" s="29"/>
      <c r="P932" s="29">
        <v>1787.385</v>
      </c>
      <c r="Q932" s="29"/>
      <c r="R932" s="29">
        <v>1787.385</v>
      </c>
      <c r="AG932" s="31" t="s">
        <v>1174</v>
      </c>
      <c r="AH932">
        <v>-11.84</v>
      </c>
      <c r="AI932">
        <v>-11.84</v>
      </c>
    </row>
    <row r="933" spans="1:35" x14ac:dyDescent="0.25">
      <c r="A933" s="30">
        <v>45975</v>
      </c>
      <c r="B933">
        <v>-15.16</v>
      </c>
      <c r="N933" s="30">
        <v>46050</v>
      </c>
      <c r="O933" s="29">
        <v>5765.16</v>
      </c>
      <c r="P933" s="29">
        <v>1807.615</v>
      </c>
      <c r="Q933" s="29"/>
      <c r="R933" s="29">
        <v>3126.7966666666666</v>
      </c>
      <c r="AG933" s="31" t="s">
        <v>1173</v>
      </c>
      <c r="AH933">
        <v>-17.2</v>
      </c>
      <c r="AI933">
        <v>-17.2</v>
      </c>
    </row>
    <row r="934" spans="1:35" x14ac:dyDescent="0.25">
      <c r="A934" s="30">
        <v>45976</v>
      </c>
      <c r="B934">
        <v>-161.9</v>
      </c>
      <c r="N934" s="30">
        <v>46049</v>
      </c>
      <c r="O934" s="29"/>
      <c r="P934" s="29"/>
      <c r="Q934" s="29">
        <v>1425.49</v>
      </c>
      <c r="R934" s="29">
        <v>1425.49</v>
      </c>
      <c r="AG934" s="30">
        <v>45331</v>
      </c>
      <c r="AH934">
        <v>-16</v>
      </c>
      <c r="AI934">
        <v>-16</v>
      </c>
    </row>
    <row r="935" spans="1:35" x14ac:dyDescent="0.25">
      <c r="A935" s="30">
        <v>45977</v>
      </c>
      <c r="B935">
        <v>-302.95</v>
      </c>
      <c r="N935" s="30">
        <v>46048</v>
      </c>
      <c r="O935" s="29">
        <v>5768.91</v>
      </c>
      <c r="P935" s="29">
        <v>1625.94</v>
      </c>
      <c r="Q935" s="29"/>
      <c r="R935" s="29">
        <v>3006.9300000000003</v>
      </c>
      <c r="AG935" s="31" t="s">
        <v>1171</v>
      </c>
      <c r="AH935">
        <v>-16</v>
      </c>
      <c r="AI935">
        <v>-16</v>
      </c>
    </row>
    <row r="936" spans="1:35" x14ac:dyDescent="0.25">
      <c r="A936" s="30">
        <v>45978</v>
      </c>
      <c r="B936">
        <v>-32.21</v>
      </c>
      <c r="N936" s="30">
        <v>46047</v>
      </c>
      <c r="O936" s="29">
        <v>5788.81</v>
      </c>
      <c r="P936" s="29">
        <v>1674.99</v>
      </c>
      <c r="Q936" s="29"/>
      <c r="R936" s="29">
        <v>3731.9</v>
      </c>
      <c r="AG936" s="30">
        <v>45332</v>
      </c>
      <c r="AH936">
        <v>-166.27</v>
      </c>
      <c r="AI936">
        <v>-166.27</v>
      </c>
    </row>
    <row r="937" spans="1:35" x14ac:dyDescent="0.25">
      <c r="A937" s="30">
        <v>45979</v>
      </c>
      <c r="B937">
        <v>-13.989999999999998</v>
      </c>
      <c r="N937" s="30">
        <v>46046</v>
      </c>
      <c r="O937" s="29"/>
      <c r="P937" s="29">
        <v>1711.875</v>
      </c>
      <c r="Q937" s="29"/>
      <c r="R937" s="29">
        <v>1711.875</v>
      </c>
      <c r="AG937" s="31" t="s">
        <v>1166</v>
      </c>
      <c r="AH937">
        <v>-18.55</v>
      </c>
      <c r="AI937">
        <v>-18.55</v>
      </c>
    </row>
    <row r="938" spans="1:35" x14ac:dyDescent="0.25">
      <c r="A938" s="30">
        <v>45980</v>
      </c>
      <c r="B938">
        <v>-3.15</v>
      </c>
      <c r="N938" s="30">
        <v>46045</v>
      </c>
      <c r="O938" s="29"/>
      <c r="P938" s="29"/>
      <c r="Q938" s="29">
        <v>1474.29</v>
      </c>
      <c r="R938" s="29">
        <v>1474.29</v>
      </c>
      <c r="AG938" s="31" t="s">
        <v>1167</v>
      </c>
      <c r="AH938">
        <v>-11.5</v>
      </c>
      <c r="AI938">
        <v>-11.5</v>
      </c>
    </row>
    <row r="939" spans="1:35" x14ac:dyDescent="0.25">
      <c r="A939" s="30">
        <v>45981</v>
      </c>
      <c r="B939">
        <v>-68.52</v>
      </c>
      <c r="N939" s="30">
        <v>46044</v>
      </c>
      <c r="O939" s="29"/>
      <c r="P939" s="29">
        <v>1825.19</v>
      </c>
      <c r="Q939" s="29"/>
      <c r="R939" s="29">
        <v>1825.19</v>
      </c>
      <c r="AG939" s="31" t="s">
        <v>1169</v>
      </c>
      <c r="AH939">
        <v>-3.3</v>
      </c>
      <c r="AI939">
        <v>-3.3</v>
      </c>
    </row>
    <row r="940" spans="1:35" x14ac:dyDescent="0.25">
      <c r="A940" s="30">
        <v>45982</v>
      </c>
      <c r="B940">
        <v>-102.55</v>
      </c>
      <c r="N940" s="30">
        <v>46043</v>
      </c>
      <c r="O940" s="29"/>
      <c r="P940" s="29">
        <v>1912</v>
      </c>
      <c r="Q940" s="29"/>
      <c r="R940" s="29">
        <v>1912</v>
      </c>
      <c r="AG940" s="31" t="s">
        <v>1168</v>
      </c>
      <c r="AH940">
        <v>-4.0999999999999996</v>
      </c>
      <c r="AI940">
        <v>-4.0999999999999996</v>
      </c>
    </row>
    <row r="941" spans="1:35" x14ac:dyDescent="0.25">
      <c r="A941" s="30">
        <v>45983</v>
      </c>
      <c r="B941">
        <v>193.44</v>
      </c>
      <c r="N941" s="30">
        <v>46042</v>
      </c>
      <c r="O941" s="29">
        <v>5795.66</v>
      </c>
      <c r="P941" s="29"/>
      <c r="Q941" s="29"/>
      <c r="R941" s="29">
        <v>5795.66</v>
      </c>
      <c r="AG941" s="31" t="s">
        <v>1165</v>
      </c>
      <c r="AH941">
        <v>-73.37</v>
      </c>
      <c r="AI941">
        <v>-73.37</v>
      </c>
    </row>
    <row r="942" spans="1:35" x14ac:dyDescent="0.25">
      <c r="A942" s="30">
        <v>45984</v>
      </c>
      <c r="B942">
        <v>-8.6100000000000012</v>
      </c>
      <c r="N942" s="30">
        <v>46041</v>
      </c>
      <c r="O942" s="29">
        <v>5805.6149999999998</v>
      </c>
      <c r="P942" s="29"/>
      <c r="Q942" s="29">
        <v>1774.7649999999999</v>
      </c>
      <c r="R942" s="29">
        <v>3790.19</v>
      </c>
      <c r="AG942" s="31" t="s">
        <v>1164</v>
      </c>
      <c r="AH942">
        <v>-3.5</v>
      </c>
      <c r="AI942">
        <v>-3.5</v>
      </c>
    </row>
    <row r="943" spans="1:35" x14ac:dyDescent="0.25">
      <c r="A943" s="30">
        <v>45985</v>
      </c>
      <c r="B943">
        <v>-353.33</v>
      </c>
      <c r="N943" s="30">
        <v>46040</v>
      </c>
      <c r="O943" s="29">
        <v>5822.8649999999998</v>
      </c>
      <c r="P943" s="29">
        <v>1905</v>
      </c>
      <c r="Q943" s="29"/>
      <c r="R943" s="29">
        <v>4516.91</v>
      </c>
      <c r="AG943" s="31" t="s">
        <v>1163</v>
      </c>
      <c r="AH943">
        <v>-47.95</v>
      </c>
      <c r="AI943">
        <v>-47.95</v>
      </c>
    </row>
    <row r="944" spans="1:35" x14ac:dyDescent="0.25">
      <c r="A944" s="30">
        <v>45986</v>
      </c>
      <c r="B944">
        <v>-1.39</v>
      </c>
      <c r="N944" s="30">
        <v>46039</v>
      </c>
      <c r="O944" s="29"/>
      <c r="P944" s="29">
        <v>1912.7350000000001</v>
      </c>
      <c r="Q944" s="29">
        <v>1776.44</v>
      </c>
      <c r="R944" s="29">
        <v>1867.3033333333333</v>
      </c>
      <c r="AG944" s="31" t="s">
        <v>1170</v>
      </c>
      <c r="AH944">
        <v>-4</v>
      </c>
      <c r="AI944">
        <v>-4</v>
      </c>
    </row>
    <row r="945" spans="1:35" x14ac:dyDescent="0.25">
      <c r="A945" s="30">
        <v>45988</v>
      </c>
      <c r="B945">
        <v>-4.62</v>
      </c>
      <c r="N945" s="30">
        <v>46038</v>
      </c>
      <c r="O945" s="29">
        <v>5873.78</v>
      </c>
      <c r="P945" s="29">
        <v>1984.02</v>
      </c>
      <c r="Q945" s="29">
        <v>1796.7850000000001</v>
      </c>
      <c r="R945" s="29">
        <v>2862.8424999999997</v>
      </c>
      <c r="AG945" s="30">
        <v>45333</v>
      </c>
      <c r="AH945">
        <v>-148.35</v>
      </c>
      <c r="AI945">
        <v>-148.35</v>
      </c>
    </row>
    <row r="946" spans="1:35" x14ac:dyDescent="0.25">
      <c r="A946" s="30">
        <v>45989</v>
      </c>
      <c r="B946">
        <v>2384.0499999999997</v>
      </c>
      <c r="N946" s="30">
        <v>46037</v>
      </c>
      <c r="O946" s="29">
        <v>5877.82</v>
      </c>
      <c r="P946" s="29">
        <v>2009.0650000000001</v>
      </c>
      <c r="Q946" s="29"/>
      <c r="R946" s="29">
        <v>3298.6499999999996</v>
      </c>
      <c r="AG946" s="31" t="s">
        <v>1162</v>
      </c>
      <c r="AH946">
        <v>-2.1</v>
      </c>
      <c r="AI946">
        <v>-2.1</v>
      </c>
    </row>
    <row r="947" spans="1:35" x14ac:dyDescent="0.25">
      <c r="A947" s="30">
        <v>45990</v>
      </c>
      <c r="B947">
        <v>-178.16000000000003</v>
      </c>
      <c r="N947" s="30">
        <v>46036</v>
      </c>
      <c r="O947" s="29">
        <v>5878.8</v>
      </c>
      <c r="P947" s="29">
        <v>2020.55</v>
      </c>
      <c r="Q947" s="29"/>
      <c r="R947" s="29">
        <v>3949.6750000000002</v>
      </c>
      <c r="AG947" s="31" t="s">
        <v>1160</v>
      </c>
      <c r="AH947">
        <v>-15.5</v>
      </c>
      <c r="AI947">
        <v>-15.5</v>
      </c>
    </row>
    <row r="948" spans="1:35" x14ac:dyDescent="0.25">
      <c r="A948" s="30">
        <v>45991</v>
      </c>
      <c r="B948">
        <v>-50.47</v>
      </c>
      <c r="N948" s="30">
        <v>46035</v>
      </c>
      <c r="O948" s="29">
        <v>5883.3</v>
      </c>
      <c r="P948" s="29"/>
      <c r="Q948" s="29">
        <v>1834.05</v>
      </c>
      <c r="R948" s="29">
        <v>3183.8000000000006</v>
      </c>
      <c r="AG948" s="31" t="s">
        <v>1159</v>
      </c>
      <c r="AH948">
        <v>-101.75</v>
      </c>
      <c r="AI948">
        <v>-101.75</v>
      </c>
    </row>
    <row r="949" spans="1:35" x14ac:dyDescent="0.25">
      <c r="A949" s="19" t="s">
        <v>1938</v>
      </c>
      <c r="B949">
        <v>2562.9800000000009</v>
      </c>
      <c r="N949" s="30">
        <v>46034</v>
      </c>
      <c r="O949" s="29">
        <v>5885.3</v>
      </c>
      <c r="P949" s="29">
        <v>2023.43</v>
      </c>
      <c r="Q949" s="29">
        <v>1866.2699999999998</v>
      </c>
      <c r="R949" s="29">
        <v>2701.5079999999998</v>
      </c>
      <c r="AG949" s="31" t="s">
        <v>1161</v>
      </c>
      <c r="AH949">
        <v>-29</v>
      </c>
      <c r="AI949">
        <v>-29</v>
      </c>
    </row>
    <row r="950" spans="1:35" x14ac:dyDescent="0.25">
      <c r="A950" s="30">
        <v>45992</v>
      </c>
      <c r="B950">
        <v>999.37999999999988</v>
      </c>
      <c r="N950" s="30">
        <v>46032</v>
      </c>
      <c r="O950" s="29">
        <v>5889.65</v>
      </c>
      <c r="P950" s="29">
        <v>2094.61</v>
      </c>
      <c r="Q950" s="29">
        <v>2267.7399999999998</v>
      </c>
      <c r="R950" s="29">
        <v>3086.6524999999997</v>
      </c>
      <c r="AG950" s="30">
        <v>45334</v>
      </c>
      <c r="AH950">
        <v>-190.21</v>
      </c>
      <c r="AI950">
        <v>-190.21</v>
      </c>
    </row>
    <row r="951" spans="1:35" x14ac:dyDescent="0.25">
      <c r="A951" s="30">
        <v>45993</v>
      </c>
      <c r="B951">
        <v>-35.200000000000003</v>
      </c>
      <c r="N951" s="30">
        <v>46031</v>
      </c>
      <c r="O951" s="29">
        <v>5997.7049999999999</v>
      </c>
      <c r="P951" s="29"/>
      <c r="Q951" s="29">
        <v>2368.4333333333338</v>
      </c>
      <c r="R951" s="29">
        <v>3820.1419999999998</v>
      </c>
      <c r="AG951" s="31" t="s">
        <v>1158</v>
      </c>
      <c r="AH951">
        <v>-5</v>
      </c>
      <c r="AI951">
        <v>-5</v>
      </c>
    </row>
    <row r="952" spans="1:35" x14ac:dyDescent="0.25">
      <c r="A952" s="30">
        <v>45994</v>
      </c>
      <c r="B952">
        <v>-9.6</v>
      </c>
      <c r="N952" s="30">
        <v>46030</v>
      </c>
      <c r="O952" s="29"/>
      <c r="P952" s="29"/>
      <c r="Q952" s="29">
        <v>2449.83</v>
      </c>
      <c r="R952" s="29">
        <v>2449.83</v>
      </c>
      <c r="AG952" s="31" t="s">
        <v>1156</v>
      </c>
      <c r="AH952">
        <v>-18.97</v>
      </c>
      <c r="AI952">
        <v>-18.97</v>
      </c>
    </row>
    <row r="953" spans="1:35" x14ac:dyDescent="0.25">
      <c r="A953" s="30">
        <v>45995</v>
      </c>
      <c r="B953">
        <v>-151.44999999999999</v>
      </c>
      <c r="N953" s="30">
        <v>46029</v>
      </c>
      <c r="O953" s="29">
        <v>6069.9324999999999</v>
      </c>
      <c r="P953" s="29">
        <v>2229.63</v>
      </c>
      <c r="Q953" s="29">
        <v>2532.17</v>
      </c>
      <c r="R953" s="29">
        <v>4840.2550000000001</v>
      </c>
      <c r="AG953" s="31" t="s">
        <v>1157</v>
      </c>
      <c r="AH953">
        <v>-16.91</v>
      </c>
      <c r="AI953">
        <v>-16.91</v>
      </c>
    </row>
    <row r="954" spans="1:35" x14ac:dyDescent="0.25">
      <c r="A954" s="30">
        <v>45996</v>
      </c>
      <c r="B954">
        <v>-308.25</v>
      </c>
      <c r="N954" s="30">
        <v>46028</v>
      </c>
      <c r="O954" s="29"/>
      <c r="P954" s="29">
        <v>2224.67</v>
      </c>
      <c r="Q954" s="29"/>
      <c r="R954" s="29">
        <v>2224.67</v>
      </c>
      <c r="AG954" s="31" t="s">
        <v>1153</v>
      </c>
      <c r="AH954">
        <v>-4.4400000000000004</v>
      </c>
      <c r="AI954">
        <v>-4.4400000000000004</v>
      </c>
    </row>
    <row r="955" spans="1:35" x14ac:dyDescent="0.25">
      <c r="A955" s="30">
        <v>45997</v>
      </c>
      <c r="B955">
        <v>-158.85999999999999</v>
      </c>
      <c r="N955" s="30">
        <v>46027</v>
      </c>
      <c r="O955" s="29">
        <v>6114.31</v>
      </c>
      <c r="P955" s="29">
        <v>2205.42</v>
      </c>
      <c r="Q955" s="29">
        <v>2644.31</v>
      </c>
      <c r="R955" s="29">
        <v>3250.5319999999997</v>
      </c>
      <c r="AG955" s="31" t="s">
        <v>1155</v>
      </c>
      <c r="AH955">
        <v>-4.2</v>
      </c>
      <c r="AI955">
        <v>-4.2</v>
      </c>
    </row>
    <row r="956" spans="1:35" x14ac:dyDescent="0.25">
      <c r="A956" s="30">
        <v>45998</v>
      </c>
      <c r="B956">
        <v>-7.12</v>
      </c>
      <c r="N956" s="30">
        <v>46025</v>
      </c>
      <c r="O956" s="29">
        <v>6414.31</v>
      </c>
      <c r="P956" s="29">
        <v>2228.8049999999998</v>
      </c>
      <c r="Q956" s="29">
        <v>2869.6</v>
      </c>
      <c r="R956" s="29">
        <v>3435.38</v>
      </c>
      <c r="AG956" s="31" t="s">
        <v>1152</v>
      </c>
      <c r="AH956">
        <v>-2.7</v>
      </c>
      <c r="AI956">
        <v>-2.7</v>
      </c>
    </row>
    <row r="957" spans="1:35" x14ac:dyDescent="0.25">
      <c r="A957" s="30">
        <v>45999</v>
      </c>
      <c r="B957">
        <v>-88.820000000000007</v>
      </c>
      <c r="N957" s="30">
        <v>46024</v>
      </c>
      <c r="O957" s="29">
        <v>6959.9900000000007</v>
      </c>
      <c r="P957" s="29">
        <v>1177.298</v>
      </c>
      <c r="Q957" s="29">
        <v>2872.6</v>
      </c>
      <c r="R957" s="29">
        <v>3293.2288888888888</v>
      </c>
      <c r="AG957" s="31" t="s">
        <v>1154</v>
      </c>
      <c r="AH957">
        <v>-137.99</v>
      </c>
      <c r="AI957">
        <v>-137.99</v>
      </c>
    </row>
    <row r="958" spans="1:35" x14ac:dyDescent="0.25">
      <c r="A958" s="30">
        <v>46000</v>
      </c>
      <c r="B958">
        <v>-565.07999999999993</v>
      </c>
      <c r="N958" s="19" t="s">
        <v>1931</v>
      </c>
      <c r="O958" s="29">
        <v>7020.4471428571424</v>
      </c>
      <c r="P958" s="29">
        <v>962.85878787878778</v>
      </c>
      <c r="Q958" s="29">
        <v>2565.5342857142855</v>
      </c>
      <c r="R958" s="29">
        <v>3061.4474390243904</v>
      </c>
      <c r="AG958" s="30">
        <v>45335</v>
      </c>
      <c r="AH958">
        <v>-791.81999999999994</v>
      </c>
      <c r="AI958">
        <v>-791.81999999999994</v>
      </c>
    </row>
    <row r="959" spans="1:35" x14ac:dyDescent="0.25">
      <c r="A959" s="30">
        <v>46003</v>
      </c>
      <c r="B959">
        <v>-38.799999999999997</v>
      </c>
      <c r="N959" s="30">
        <v>46081</v>
      </c>
      <c r="O959" s="29">
        <v>9042.49</v>
      </c>
      <c r="P959" s="29">
        <v>393.58499999999998</v>
      </c>
      <c r="Q959" s="29"/>
      <c r="R959" s="29">
        <v>3276.5533333333333</v>
      </c>
      <c r="AG959" s="31" t="s">
        <v>1148</v>
      </c>
      <c r="AH959">
        <v>-16.25</v>
      </c>
      <c r="AI959">
        <v>-16.25</v>
      </c>
    </row>
    <row r="960" spans="1:35" x14ac:dyDescent="0.25">
      <c r="A960" s="30">
        <v>46004</v>
      </c>
      <c r="B960">
        <v>-139.72</v>
      </c>
      <c r="N960" s="30">
        <v>46080</v>
      </c>
      <c r="O960" s="29">
        <v>6747.28</v>
      </c>
      <c r="P960" s="29">
        <v>594.7600000000001</v>
      </c>
      <c r="Q960" s="29">
        <v>3873.74</v>
      </c>
      <c r="R960" s="29">
        <v>2481.06</v>
      </c>
      <c r="AG960" s="31" t="s">
        <v>1151</v>
      </c>
      <c r="AH960">
        <v>-1.1499999999999999</v>
      </c>
      <c r="AI960">
        <v>-1.1499999999999999</v>
      </c>
    </row>
    <row r="961" spans="1:35" x14ac:dyDescent="0.25">
      <c r="A961" s="30">
        <v>46005</v>
      </c>
      <c r="B961">
        <v>-56.3</v>
      </c>
      <c r="N961" s="30">
        <v>46078</v>
      </c>
      <c r="O961" s="29">
        <v>6759.46</v>
      </c>
      <c r="P961" s="29">
        <v>653.3599999999999</v>
      </c>
      <c r="Q961" s="29"/>
      <c r="R961" s="29">
        <v>2688.7266666666669</v>
      </c>
      <c r="AG961" s="31" t="s">
        <v>1150</v>
      </c>
      <c r="AH961">
        <v>-0.9</v>
      </c>
      <c r="AI961">
        <v>-0.9</v>
      </c>
    </row>
    <row r="962" spans="1:35" x14ac:dyDescent="0.25">
      <c r="A962" s="30">
        <v>46006</v>
      </c>
      <c r="B962">
        <v>-44.39</v>
      </c>
      <c r="N962" s="30">
        <v>46077</v>
      </c>
      <c r="O962" s="29">
        <v>6761.71</v>
      </c>
      <c r="P962" s="29"/>
      <c r="Q962" s="29">
        <v>1578.71</v>
      </c>
      <c r="R962" s="29">
        <v>4170.21</v>
      </c>
      <c r="AG962" s="31" t="s">
        <v>1149</v>
      </c>
      <c r="AH962">
        <v>-773.52</v>
      </c>
      <c r="AI962">
        <v>-773.52</v>
      </c>
    </row>
    <row r="963" spans="1:35" x14ac:dyDescent="0.25">
      <c r="A963" s="30">
        <v>46007</v>
      </c>
      <c r="B963">
        <v>-74.78</v>
      </c>
      <c r="N963" s="30">
        <v>46076</v>
      </c>
      <c r="O963" s="29"/>
      <c r="P963" s="29">
        <v>658.5</v>
      </c>
      <c r="Q963" s="29">
        <v>1878.71</v>
      </c>
      <c r="R963" s="29">
        <v>1268.605</v>
      </c>
      <c r="AG963" s="30">
        <v>45336</v>
      </c>
      <c r="AH963">
        <v>-29.75</v>
      </c>
      <c r="AI963">
        <v>-29.75</v>
      </c>
    </row>
    <row r="964" spans="1:35" x14ac:dyDescent="0.25">
      <c r="A964" s="30">
        <v>46008</v>
      </c>
      <c r="B964">
        <v>-2.79</v>
      </c>
      <c r="N964" s="30">
        <v>46075</v>
      </c>
      <c r="O964" s="29"/>
      <c r="P964" s="29">
        <v>701.27</v>
      </c>
      <c r="Q964" s="29"/>
      <c r="R964" s="29">
        <v>701.27</v>
      </c>
      <c r="AG964" s="31" t="s">
        <v>1147</v>
      </c>
      <c r="AH964">
        <v>-25</v>
      </c>
      <c r="AI964">
        <v>-25</v>
      </c>
    </row>
    <row r="965" spans="1:35" x14ac:dyDescent="0.25">
      <c r="A965" s="30">
        <v>46009</v>
      </c>
      <c r="B965">
        <v>-14.8</v>
      </c>
      <c r="N965" s="30">
        <v>46074</v>
      </c>
      <c r="O965" s="29"/>
      <c r="P965" s="29">
        <v>712.48</v>
      </c>
      <c r="Q965" s="29"/>
      <c r="R965" s="29">
        <v>712.48</v>
      </c>
      <c r="AG965" s="31" t="s">
        <v>1146</v>
      </c>
      <c r="AH965">
        <v>-4.75</v>
      </c>
      <c r="AI965">
        <v>-4.75</v>
      </c>
    </row>
    <row r="966" spans="1:35" x14ac:dyDescent="0.25">
      <c r="A966" s="30">
        <v>46010</v>
      </c>
      <c r="B966">
        <v>-76.240000000000009</v>
      </c>
      <c r="N966" s="30">
        <v>46073</v>
      </c>
      <c r="O966" s="29">
        <v>6765.46</v>
      </c>
      <c r="P966" s="29">
        <v>812.65333333333331</v>
      </c>
      <c r="Q966" s="29">
        <v>1883.01</v>
      </c>
      <c r="R966" s="29">
        <v>2217.2860000000005</v>
      </c>
      <c r="AG966" s="30">
        <v>45337</v>
      </c>
      <c r="AH966">
        <v>-32.799999999999997</v>
      </c>
      <c r="AI966">
        <v>-32.799999999999997</v>
      </c>
    </row>
    <row r="967" spans="1:35" x14ac:dyDescent="0.25">
      <c r="A967" s="30">
        <v>46020</v>
      </c>
      <c r="B967">
        <v>181.37</v>
      </c>
      <c r="N967" s="30">
        <v>46072</v>
      </c>
      <c r="O967" s="29"/>
      <c r="P967" s="29"/>
      <c r="Q967" s="29">
        <v>1912.59</v>
      </c>
      <c r="R967" s="29">
        <v>1912.59</v>
      </c>
      <c r="AG967" s="31" t="s">
        <v>1145</v>
      </c>
      <c r="AH967">
        <v>-1.3</v>
      </c>
      <c r="AI967">
        <v>-1.3</v>
      </c>
    </row>
    <row r="968" spans="1:35" x14ac:dyDescent="0.25">
      <c r="A968" s="30">
        <v>46019</v>
      </c>
      <c r="B968">
        <v>31.99</v>
      </c>
      <c r="N968" s="30">
        <v>46071</v>
      </c>
      <c r="O968" s="29"/>
      <c r="P968" s="29">
        <v>930.245</v>
      </c>
      <c r="Q968" s="29"/>
      <c r="R968" s="29">
        <v>930.245</v>
      </c>
      <c r="AG968" s="31" t="s">
        <v>1144</v>
      </c>
      <c r="AH968">
        <v>-10.5</v>
      </c>
      <c r="AI968">
        <v>-10.5</v>
      </c>
    </row>
    <row r="969" spans="1:35" x14ac:dyDescent="0.25">
      <c r="A969" s="30">
        <v>46018</v>
      </c>
      <c r="B969">
        <v>-18.75</v>
      </c>
      <c r="N969" s="30">
        <v>46070</v>
      </c>
      <c r="O969" s="29">
        <v>6767.16</v>
      </c>
      <c r="P969" s="29">
        <v>963.27</v>
      </c>
      <c r="Q969" s="29">
        <v>1924.79</v>
      </c>
      <c r="R969" s="29">
        <v>4105.5950000000003</v>
      </c>
      <c r="AG969" s="31" t="s">
        <v>1143</v>
      </c>
      <c r="AH969">
        <v>-21</v>
      </c>
      <c r="AI969">
        <v>-21</v>
      </c>
    </row>
    <row r="970" spans="1:35" x14ac:dyDescent="0.25">
      <c r="A970" s="30">
        <v>46017</v>
      </c>
      <c r="B970">
        <v>-72.09</v>
      </c>
      <c r="N970" s="30">
        <v>46069</v>
      </c>
      <c r="O970" s="29">
        <v>6782.96</v>
      </c>
      <c r="P970" s="29">
        <v>986.41499999999996</v>
      </c>
      <c r="Q970" s="29">
        <v>1969.3224999999998</v>
      </c>
      <c r="R970" s="29">
        <v>2376.1542857142858</v>
      </c>
      <c r="AG970" s="30">
        <v>45338</v>
      </c>
      <c r="AH970">
        <v>-445.69</v>
      </c>
      <c r="AI970">
        <v>-445.69</v>
      </c>
    </row>
    <row r="971" spans="1:35" x14ac:dyDescent="0.25">
      <c r="A971" s="30">
        <v>46015</v>
      </c>
      <c r="B971">
        <v>-337.43</v>
      </c>
      <c r="N971" s="30">
        <v>46068</v>
      </c>
      <c r="O971" s="29">
        <v>6783</v>
      </c>
      <c r="P971" s="29"/>
      <c r="Q971" s="29"/>
      <c r="R971" s="29">
        <v>6783</v>
      </c>
      <c r="AG971" s="31" t="s">
        <v>1138</v>
      </c>
      <c r="AH971">
        <v>-1.49</v>
      </c>
      <c r="AI971">
        <v>-1.49</v>
      </c>
    </row>
    <row r="972" spans="1:35" x14ac:dyDescent="0.25">
      <c r="A972" s="30">
        <v>46014</v>
      </c>
      <c r="B972">
        <v>-82.48</v>
      </c>
      <c r="N972" s="30">
        <v>46067</v>
      </c>
      <c r="O972" s="29"/>
      <c r="P972" s="29">
        <v>1058.2633333333333</v>
      </c>
      <c r="Q972" s="29">
        <v>1936.57</v>
      </c>
      <c r="R972" s="29">
        <v>1277.8399999999999</v>
      </c>
      <c r="AG972" s="31" t="s">
        <v>1141</v>
      </c>
      <c r="AH972">
        <v>-1.98</v>
      </c>
      <c r="AI972">
        <v>-1.98</v>
      </c>
    </row>
    <row r="973" spans="1:35" x14ac:dyDescent="0.25">
      <c r="A973" s="30">
        <v>46013</v>
      </c>
      <c r="B973">
        <v>-126.03999999999999</v>
      </c>
      <c r="N973" s="30">
        <v>46066</v>
      </c>
      <c r="O973" s="29">
        <v>6776.55</v>
      </c>
      <c r="P973" s="29"/>
      <c r="Q973" s="29">
        <v>2748.58</v>
      </c>
      <c r="R973" s="29">
        <v>4091.2366666666662</v>
      </c>
      <c r="AG973" s="31" t="s">
        <v>1142</v>
      </c>
      <c r="AH973">
        <v>-11.27</v>
      </c>
      <c r="AI973">
        <v>-11.27</v>
      </c>
    </row>
    <row r="974" spans="1:35" x14ac:dyDescent="0.25">
      <c r="A974" s="30">
        <v>46012</v>
      </c>
      <c r="B974">
        <v>-7.09</v>
      </c>
      <c r="N974" s="30">
        <v>46065</v>
      </c>
      <c r="O974" s="29">
        <v>6778.35</v>
      </c>
      <c r="P974" s="29"/>
      <c r="Q974" s="29"/>
      <c r="R974" s="29">
        <v>6778.35</v>
      </c>
      <c r="AG974" s="31" t="s">
        <v>1137</v>
      </c>
      <c r="AH974">
        <v>-6.95</v>
      </c>
      <c r="AI974">
        <v>-6.95</v>
      </c>
    </row>
    <row r="975" spans="1:35" x14ac:dyDescent="0.25">
      <c r="A975" s="30">
        <v>46011</v>
      </c>
      <c r="B975">
        <v>-148.78</v>
      </c>
      <c r="N975" s="30">
        <v>46064</v>
      </c>
      <c r="O975" s="29"/>
      <c r="P975" s="29"/>
      <c r="Q975" s="29">
        <v>2774.48</v>
      </c>
      <c r="R975" s="29">
        <v>2774.48</v>
      </c>
      <c r="AG975" s="31" t="s">
        <v>1136</v>
      </c>
      <c r="AH975">
        <v>-24</v>
      </c>
      <c r="AI975">
        <v>-24</v>
      </c>
    </row>
    <row r="976" spans="1:35" x14ac:dyDescent="0.25">
      <c r="A976" s="30">
        <v>46022</v>
      </c>
      <c r="B976">
        <v>-407.65</v>
      </c>
      <c r="N976" s="30">
        <v>46063</v>
      </c>
      <c r="O976" s="29"/>
      <c r="P976" s="29"/>
      <c r="Q976" s="29">
        <v>2802.9700000000003</v>
      </c>
      <c r="R976" s="29">
        <v>2802.9700000000003</v>
      </c>
      <c r="AG976" s="31" t="s">
        <v>1139</v>
      </c>
      <c r="AH976">
        <v>-400</v>
      </c>
      <c r="AI976">
        <v>-400</v>
      </c>
    </row>
    <row r="977" spans="1:35" x14ac:dyDescent="0.25">
      <c r="A977" s="30">
        <v>46021</v>
      </c>
      <c r="B977">
        <v>4322.7500000000009</v>
      </c>
      <c r="N977" s="30">
        <v>46062</v>
      </c>
      <c r="O977" s="29">
        <v>6784.59</v>
      </c>
      <c r="P977" s="29"/>
      <c r="Q977" s="29"/>
      <c r="R977" s="29">
        <v>6784.59</v>
      </c>
      <c r="AG977" s="30">
        <v>45339</v>
      </c>
      <c r="AH977">
        <v>-61.64</v>
      </c>
      <c r="AI977">
        <v>-61.64</v>
      </c>
    </row>
    <row r="978" spans="1:35" x14ac:dyDescent="0.25">
      <c r="A978" s="17" t="s">
        <v>3580</v>
      </c>
      <c r="B978">
        <v>21537.769999999997</v>
      </c>
      <c r="N978" s="30">
        <v>46061</v>
      </c>
      <c r="O978" s="29"/>
      <c r="P978" s="29">
        <v>1125.17</v>
      </c>
      <c r="Q978" s="29">
        <v>2814.3149999999996</v>
      </c>
      <c r="R978" s="29">
        <v>2251.2666666666664</v>
      </c>
      <c r="AG978" s="31" t="s">
        <v>1135</v>
      </c>
      <c r="AH978">
        <v>-4.24</v>
      </c>
      <c r="AI978">
        <v>-4.24</v>
      </c>
    </row>
    <row r="979" spans="1:35" x14ac:dyDescent="0.25">
      <c r="A979" s="18" t="s">
        <v>1923</v>
      </c>
      <c r="B979">
        <v>25547.519999999993</v>
      </c>
      <c r="N979" s="30">
        <v>46060</v>
      </c>
      <c r="O979" s="29"/>
      <c r="P979" s="29">
        <v>1173.4266666666665</v>
      </c>
      <c r="Q979" s="29">
        <v>2814.4</v>
      </c>
      <c r="R979" s="29">
        <v>1583.67</v>
      </c>
      <c r="AG979" s="31" t="s">
        <v>1134</v>
      </c>
      <c r="AH979">
        <v>-50</v>
      </c>
      <c r="AI979">
        <v>-50</v>
      </c>
    </row>
    <row r="980" spans="1:35" x14ac:dyDescent="0.25">
      <c r="A980" s="19" t="s">
        <v>1930</v>
      </c>
      <c r="B980">
        <v>-3552.4200000000014</v>
      </c>
      <c r="N980" s="30">
        <v>46059</v>
      </c>
      <c r="O980" s="29"/>
      <c r="P980" s="29">
        <v>1231.53</v>
      </c>
      <c r="Q980" s="29"/>
      <c r="R980" s="29">
        <v>1231.53</v>
      </c>
      <c r="AG980" s="31" t="s">
        <v>1133</v>
      </c>
      <c r="AH980">
        <v>-7.4</v>
      </c>
      <c r="AI980">
        <v>-7.4</v>
      </c>
    </row>
    <row r="981" spans="1:35" x14ac:dyDescent="0.25">
      <c r="A981" s="30">
        <v>46053</v>
      </c>
      <c r="B981">
        <v>-148.44999999999999</v>
      </c>
      <c r="N981" s="30">
        <v>46058</v>
      </c>
      <c r="O981" s="29">
        <v>6800.84</v>
      </c>
      <c r="P981" s="29"/>
      <c r="Q981" s="29">
        <v>2898.04</v>
      </c>
      <c r="R981" s="29">
        <v>4849.4400000000005</v>
      </c>
      <c r="AG981" s="30">
        <v>45340</v>
      </c>
      <c r="AH981">
        <v>-61.339999999999996</v>
      </c>
      <c r="AI981">
        <v>-61.339999999999996</v>
      </c>
    </row>
    <row r="982" spans="1:35" x14ac:dyDescent="0.25">
      <c r="A982" s="30">
        <v>46052</v>
      </c>
      <c r="B982">
        <v>2168.77</v>
      </c>
      <c r="N982" s="30">
        <v>46057</v>
      </c>
      <c r="O982" s="29"/>
      <c r="P982" s="29">
        <v>1267.83</v>
      </c>
      <c r="Q982" s="29">
        <v>2929.14</v>
      </c>
      <c r="R982" s="29">
        <v>2098.4849999999997</v>
      </c>
      <c r="AG982" s="31" t="s">
        <v>1131</v>
      </c>
      <c r="AH982">
        <v>-16.8</v>
      </c>
      <c r="AI982">
        <v>-16.8</v>
      </c>
    </row>
    <row r="983" spans="1:35" x14ac:dyDescent="0.25">
      <c r="A983" s="30">
        <v>46051</v>
      </c>
      <c r="B983">
        <v>-18.52</v>
      </c>
      <c r="N983" s="30">
        <v>46056</v>
      </c>
      <c r="O983" s="29">
        <v>6986.7024999999994</v>
      </c>
      <c r="P983" s="29">
        <v>1273.43</v>
      </c>
      <c r="Q983" s="29">
        <v>3170.3775000000001</v>
      </c>
      <c r="R983" s="29">
        <v>4655.7499999999991</v>
      </c>
      <c r="AG983" s="31" t="s">
        <v>1127</v>
      </c>
      <c r="AH983">
        <v>-19.36</v>
      </c>
      <c r="AI983">
        <v>-19.36</v>
      </c>
    </row>
    <row r="984" spans="1:35" x14ac:dyDescent="0.25">
      <c r="A984" s="30">
        <v>46050</v>
      </c>
      <c r="B984">
        <v>192.3</v>
      </c>
      <c r="N984" s="30">
        <v>46055</v>
      </c>
      <c r="O984" s="29">
        <v>7798.99</v>
      </c>
      <c r="P984" s="29">
        <v>1432.1274999999998</v>
      </c>
      <c r="Q984" s="29">
        <v>3298.52</v>
      </c>
      <c r="R984" s="29">
        <v>3517.8585714285714</v>
      </c>
      <c r="AG984" s="31" t="s">
        <v>1132</v>
      </c>
      <c r="AH984">
        <v>-5</v>
      </c>
      <c r="AI984">
        <v>-5</v>
      </c>
    </row>
    <row r="985" spans="1:35" x14ac:dyDescent="0.25">
      <c r="A985" s="30">
        <v>46049</v>
      </c>
      <c r="B985">
        <v>-48.8</v>
      </c>
      <c r="N985" s="19" t="s">
        <v>1932</v>
      </c>
      <c r="O985" s="29">
        <v>18071.06069767442</v>
      </c>
      <c r="P985" s="29">
        <v>984.67705882352948</v>
      </c>
      <c r="Q985" s="29">
        <v>2051.0967999999998</v>
      </c>
      <c r="R985" s="29">
        <v>8449.1377450980417</v>
      </c>
      <c r="AG985" s="31" t="s">
        <v>1128</v>
      </c>
      <c r="AH985">
        <v>-4</v>
      </c>
      <c r="AI985">
        <v>-4</v>
      </c>
    </row>
    <row r="986" spans="1:35" x14ac:dyDescent="0.25">
      <c r="A986" s="30">
        <v>46048</v>
      </c>
      <c r="B986">
        <v>-85.300000000000011</v>
      </c>
      <c r="N986" s="30">
        <v>46094</v>
      </c>
      <c r="O986" s="29">
        <v>7527.9349999999995</v>
      </c>
      <c r="P986" s="29">
        <v>332.67</v>
      </c>
      <c r="Q986" s="29">
        <v>3049.37</v>
      </c>
      <c r="R986" s="29">
        <v>4609.4775</v>
      </c>
      <c r="AG986" s="31" t="s">
        <v>1130</v>
      </c>
      <c r="AH986">
        <v>-12</v>
      </c>
      <c r="AI986">
        <v>-12</v>
      </c>
    </row>
    <row r="987" spans="1:35" x14ac:dyDescent="0.25">
      <c r="A987" s="30">
        <v>46047</v>
      </c>
      <c r="B987">
        <v>-30.409999999999997</v>
      </c>
      <c r="N987" s="30">
        <v>46093</v>
      </c>
      <c r="O987" s="29">
        <v>7533.36</v>
      </c>
      <c r="P987" s="29"/>
      <c r="Q987" s="29"/>
      <c r="R987" s="29">
        <v>7533.36</v>
      </c>
      <c r="AG987" s="31" t="s">
        <v>1129</v>
      </c>
      <c r="AH987">
        <v>-4.18</v>
      </c>
      <c r="AI987">
        <v>-4.18</v>
      </c>
    </row>
    <row r="988" spans="1:35" x14ac:dyDescent="0.25">
      <c r="A988" s="30">
        <v>46046</v>
      </c>
      <c r="B988">
        <v>-126.63999999999999</v>
      </c>
      <c r="N988" s="30">
        <v>46092</v>
      </c>
      <c r="O988" s="29">
        <v>7532.51</v>
      </c>
      <c r="P988" s="29"/>
      <c r="Q988" s="29">
        <v>3045.91</v>
      </c>
      <c r="R988" s="29">
        <v>6036.9766666666665</v>
      </c>
      <c r="AG988" s="30">
        <v>45341</v>
      </c>
      <c r="AH988">
        <v>-28.590000000000003</v>
      </c>
      <c r="AI988">
        <v>-28.590000000000003</v>
      </c>
    </row>
    <row r="989" spans="1:35" x14ac:dyDescent="0.25">
      <c r="A989" s="30">
        <v>46045</v>
      </c>
      <c r="B989">
        <v>-300</v>
      </c>
      <c r="N989" s="30">
        <v>46091</v>
      </c>
      <c r="O989" s="29">
        <v>7531.51</v>
      </c>
      <c r="P989" s="29"/>
      <c r="Q989" s="29">
        <v>3057.88</v>
      </c>
      <c r="R989" s="29">
        <v>4549.09</v>
      </c>
      <c r="AG989" s="31" t="s">
        <v>1124</v>
      </c>
      <c r="AH989">
        <v>-11</v>
      </c>
      <c r="AI989">
        <v>-11</v>
      </c>
    </row>
    <row r="990" spans="1:35" x14ac:dyDescent="0.25">
      <c r="A990" s="30">
        <v>46044</v>
      </c>
      <c r="B990">
        <v>-86.81</v>
      </c>
      <c r="N990" s="30">
        <v>46090</v>
      </c>
      <c r="O990" s="29">
        <v>7831.51</v>
      </c>
      <c r="P990" s="29"/>
      <c r="Q990" s="29"/>
      <c r="R990" s="29">
        <v>7831.51</v>
      </c>
      <c r="AG990" s="31" t="s">
        <v>1125</v>
      </c>
      <c r="AH990">
        <v>-9.6</v>
      </c>
      <c r="AI990">
        <v>-9.6</v>
      </c>
    </row>
    <row r="991" spans="1:35" x14ac:dyDescent="0.25">
      <c r="A991" s="30">
        <v>46043</v>
      </c>
      <c r="B991">
        <v>7</v>
      </c>
      <c r="N991" s="30">
        <v>46089</v>
      </c>
      <c r="O991" s="29"/>
      <c r="P991" s="29"/>
      <c r="Q991" s="29">
        <v>3359.9</v>
      </c>
      <c r="R991" s="29">
        <v>3359.9</v>
      </c>
      <c r="AG991" s="31" t="s">
        <v>1126</v>
      </c>
      <c r="AH991">
        <v>-7.99</v>
      </c>
      <c r="AI991">
        <v>-7.99</v>
      </c>
    </row>
    <row r="992" spans="1:35" x14ac:dyDescent="0.25">
      <c r="A992" s="30">
        <v>46042</v>
      </c>
      <c r="B992">
        <v>-8.1999999999999993</v>
      </c>
      <c r="N992" s="30">
        <v>46088</v>
      </c>
      <c r="O992" s="29">
        <v>7879.8050000000003</v>
      </c>
      <c r="P992" s="29">
        <v>326.56</v>
      </c>
      <c r="Q992" s="29"/>
      <c r="R992" s="29">
        <v>3347.8579999999993</v>
      </c>
      <c r="AG992" s="30">
        <v>45342</v>
      </c>
      <c r="AH992">
        <v>-413</v>
      </c>
      <c r="AI992">
        <v>-413</v>
      </c>
    </row>
    <row r="993" spans="1:35" x14ac:dyDescent="0.25">
      <c r="A993" s="30">
        <v>46041</v>
      </c>
      <c r="B993">
        <v>-6.16</v>
      </c>
      <c r="N993" s="30">
        <v>46087</v>
      </c>
      <c r="O993" s="29">
        <v>7988.25</v>
      </c>
      <c r="P993" s="29">
        <v>370.16</v>
      </c>
      <c r="Q993" s="29"/>
      <c r="R993" s="29">
        <v>5448.8866666666663</v>
      </c>
      <c r="AG993" s="31" t="s">
        <v>1121</v>
      </c>
      <c r="AH993">
        <v>-13</v>
      </c>
      <c r="AI993">
        <v>-13</v>
      </c>
    </row>
    <row r="994" spans="1:35" x14ac:dyDescent="0.25">
      <c r="A994" s="30">
        <v>46040</v>
      </c>
      <c r="B994">
        <v>-70.05</v>
      </c>
      <c r="N994" s="30">
        <v>46086</v>
      </c>
      <c r="O994" s="29">
        <v>7993.85</v>
      </c>
      <c r="P994" s="29">
        <v>392.14</v>
      </c>
      <c r="Q994" s="29"/>
      <c r="R994" s="29">
        <v>4192.9949999999999</v>
      </c>
      <c r="AG994" s="31" t="s">
        <v>1122</v>
      </c>
      <c r="AH994">
        <v>-400</v>
      </c>
      <c r="AI994">
        <v>-400</v>
      </c>
    </row>
    <row r="995" spans="1:35" x14ac:dyDescent="0.25">
      <c r="A995" s="30">
        <v>46039</v>
      </c>
      <c r="B995">
        <v>-81.849999999999994</v>
      </c>
      <c r="N995" s="30">
        <v>46085</v>
      </c>
      <c r="O995" s="29">
        <v>7994.83</v>
      </c>
      <c r="P995" s="29"/>
      <c r="Q995" s="29"/>
      <c r="R995" s="29">
        <v>7994.83</v>
      </c>
      <c r="AG995" s="30">
        <v>45343</v>
      </c>
      <c r="AH995">
        <v>-168.44</v>
      </c>
      <c r="AI995">
        <v>-168.44</v>
      </c>
    </row>
    <row r="996" spans="1:35" x14ac:dyDescent="0.25">
      <c r="A996" s="30">
        <v>46038</v>
      </c>
      <c r="B996">
        <v>-57.239999999999995</v>
      </c>
      <c r="N996" s="30">
        <v>46084</v>
      </c>
      <c r="O996" s="29">
        <v>7997.83</v>
      </c>
      <c r="P996" s="29">
        <v>446.59</v>
      </c>
      <c r="Q996" s="29">
        <v>3441.79</v>
      </c>
      <c r="R996" s="29">
        <v>3962.0699999999997</v>
      </c>
      <c r="AG996" s="31" t="s">
        <v>1120</v>
      </c>
      <c r="AH996">
        <v>-1.3</v>
      </c>
      <c r="AI996">
        <v>-1.3</v>
      </c>
    </row>
    <row r="997" spans="1:35" x14ac:dyDescent="0.25">
      <c r="A997" s="30">
        <v>46037</v>
      </c>
      <c r="B997">
        <v>-20.96</v>
      </c>
      <c r="N997" s="30">
        <v>46083</v>
      </c>
      <c r="O997" s="29">
        <v>8416.6533333333336</v>
      </c>
      <c r="P997" s="29">
        <v>468.24142857142857</v>
      </c>
      <c r="Q997" s="29">
        <v>3456.6524999999997</v>
      </c>
      <c r="R997" s="29">
        <v>3025.3042857142855</v>
      </c>
      <c r="AG997" s="31" t="s">
        <v>1119</v>
      </c>
      <c r="AH997">
        <v>-69.28</v>
      </c>
      <c r="AI997">
        <v>-69.28</v>
      </c>
    </row>
    <row r="998" spans="1:35" x14ac:dyDescent="0.25">
      <c r="A998" s="30">
        <v>46036</v>
      </c>
      <c r="B998">
        <v>-7.38</v>
      </c>
      <c r="N998" s="30">
        <v>46082</v>
      </c>
      <c r="O998" s="29">
        <v>9037.5400000000009</v>
      </c>
      <c r="P998" s="29">
        <v>413.62</v>
      </c>
      <c r="Q998" s="29"/>
      <c r="R998" s="29">
        <v>3288.2600000000007</v>
      </c>
      <c r="AG998" s="31" t="s">
        <v>1118</v>
      </c>
      <c r="AH998">
        <v>-2.4</v>
      </c>
      <c r="AI998">
        <v>-2.4</v>
      </c>
    </row>
    <row r="999" spans="1:35" x14ac:dyDescent="0.25">
      <c r="A999" s="30">
        <v>46035</v>
      </c>
      <c r="B999">
        <v>-59.96</v>
      </c>
      <c r="N999" s="30">
        <v>46112</v>
      </c>
      <c r="O999" s="29">
        <v>36126.14</v>
      </c>
      <c r="P999" s="29">
        <v>1686.81</v>
      </c>
      <c r="Q999" s="29">
        <v>944.62714285714299</v>
      </c>
      <c r="R999" s="29">
        <v>12733.646666666662</v>
      </c>
      <c r="AG999" s="31" t="s">
        <v>1116</v>
      </c>
      <c r="AH999">
        <v>-21</v>
      </c>
      <c r="AI999">
        <v>-21</v>
      </c>
    </row>
    <row r="1000" spans="1:35" x14ac:dyDescent="0.25">
      <c r="A1000" s="30">
        <v>46034</v>
      </c>
      <c r="B1000">
        <v>-448.52000000000004</v>
      </c>
      <c r="N1000" s="30">
        <v>46111</v>
      </c>
      <c r="O1000" s="29">
        <v>34106.03</v>
      </c>
      <c r="P1000" s="29">
        <v>1696.4133333333332</v>
      </c>
      <c r="Q1000" s="29">
        <v>1057.18</v>
      </c>
      <c r="R1000" s="29">
        <v>12393.08</v>
      </c>
      <c r="AG1000" s="31" t="s">
        <v>1117</v>
      </c>
      <c r="AH1000">
        <v>-74.459999999999994</v>
      </c>
      <c r="AI1000">
        <v>-74.459999999999994</v>
      </c>
    </row>
    <row r="1001" spans="1:35" x14ac:dyDescent="0.25">
      <c r="A1001" s="30">
        <v>46032</v>
      </c>
      <c r="B1001">
        <v>-259.3</v>
      </c>
      <c r="N1001" s="30">
        <v>46109</v>
      </c>
      <c r="O1001" s="29">
        <v>34785.410000000003</v>
      </c>
      <c r="P1001" s="29">
        <v>1488.91</v>
      </c>
      <c r="Q1001" s="29">
        <v>1073.1400000000001</v>
      </c>
      <c r="R1001" s="29">
        <v>14724.356000000003</v>
      </c>
      <c r="AG1001" s="30">
        <v>45344</v>
      </c>
      <c r="AH1001">
        <v>-2.1</v>
      </c>
      <c r="AI1001">
        <v>-2.1</v>
      </c>
    </row>
    <row r="1002" spans="1:35" x14ac:dyDescent="0.25">
      <c r="A1002" s="30">
        <v>46031</v>
      </c>
      <c r="B1002">
        <v>-204.39000000000004</v>
      </c>
      <c r="N1002" s="30">
        <v>46108</v>
      </c>
      <c r="O1002" s="29">
        <v>34865.570000000007</v>
      </c>
      <c r="P1002" s="29"/>
      <c r="Q1002" s="29"/>
      <c r="R1002" s="29">
        <v>34865.570000000007</v>
      </c>
      <c r="AG1002" s="31" t="s">
        <v>1114</v>
      </c>
      <c r="AH1002">
        <v>-2.1</v>
      </c>
      <c r="AI1002">
        <v>-2.1</v>
      </c>
    </row>
    <row r="1003" spans="1:35" x14ac:dyDescent="0.25">
      <c r="A1003" s="30">
        <v>46030</v>
      </c>
      <c r="B1003">
        <v>-82.34</v>
      </c>
      <c r="N1003" s="30">
        <v>46107</v>
      </c>
      <c r="O1003" s="29">
        <v>35206.520000000004</v>
      </c>
      <c r="P1003" s="29">
        <v>1483.9299999999998</v>
      </c>
      <c r="Q1003" s="29"/>
      <c r="R1003" s="29">
        <v>18345.225000000002</v>
      </c>
      <c r="AG1003" s="30">
        <v>45346</v>
      </c>
      <c r="AH1003">
        <v>-7.14</v>
      </c>
      <c r="AI1003">
        <v>-7.14</v>
      </c>
    </row>
    <row r="1004" spans="1:35" x14ac:dyDescent="0.25">
      <c r="A1004" s="30">
        <v>46029</v>
      </c>
      <c r="B1004">
        <v>-101.43999999999998</v>
      </c>
      <c r="N1004" s="30">
        <v>46106</v>
      </c>
      <c r="O1004" s="29">
        <v>36722.195</v>
      </c>
      <c r="P1004" s="29">
        <v>1585.5</v>
      </c>
      <c r="Q1004" s="29"/>
      <c r="R1004" s="29">
        <v>25009.963333333333</v>
      </c>
      <c r="AG1004" s="31" t="s">
        <v>1113</v>
      </c>
      <c r="AH1004">
        <v>-7.14</v>
      </c>
      <c r="AI1004">
        <v>-7.14</v>
      </c>
    </row>
    <row r="1005" spans="1:35" x14ac:dyDescent="0.25">
      <c r="A1005" s="30">
        <v>46028</v>
      </c>
      <c r="B1005">
        <v>26.700000000000003</v>
      </c>
      <c r="N1005" s="30">
        <v>46105</v>
      </c>
      <c r="O1005" s="29">
        <v>17074.78666666667</v>
      </c>
      <c r="P1005" s="29"/>
      <c r="Q1005" s="29">
        <v>1118.3399999999999</v>
      </c>
      <c r="R1005" s="29">
        <v>10692.208000000001</v>
      </c>
      <c r="AG1005" s="30">
        <v>45347</v>
      </c>
      <c r="AH1005">
        <v>-80.66</v>
      </c>
      <c r="AI1005">
        <v>-80.66</v>
      </c>
    </row>
    <row r="1006" spans="1:35" x14ac:dyDescent="0.25">
      <c r="A1006" s="30">
        <v>46027</v>
      </c>
      <c r="B1006">
        <v>-643.56999999999994</v>
      </c>
      <c r="N1006" s="30">
        <v>46104</v>
      </c>
      <c r="O1006" s="29"/>
      <c r="P1006" s="29">
        <v>1676.37</v>
      </c>
      <c r="Q1006" s="29">
        <v>1423.34</v>
      </c>
      <c r="R1006" s="29">
        <v>1549.855</v>
      </c>
      <c r="AG1006" s="31" t="s">
        <v>1110</v>
      </c>
      <c r="AH1006">
        <v>-9.5299999999999994</v>
      </c>
      <c r="AI1006">
        <v>-9.5299999999999994</v>
      </c>
    </row>
    <row r="1007" spans="1:35" x14ac:dyDescent="0.25">
      <c r="A1007" s="30">
        <v>46025</v>
      </c>
      <c r="B1007">
        <v>-108.42999999999999</v>
      </c>
      <c r="N1007" s="30">
        <v>46102</v>
      </c>
      <c r="O1007" s="29">
        <v>7272.78</v>
      </c>
      <c r="P1007" s="29"/>
      <c r="Q1007" s="29"/>
      <c r="R1007" s="29">
        <v>7272.78</v>
      </c>
      <c r="AG1007" s="31" t="s">
        <v>1111</v>
      </c>
      <c r="AH1007">
        <v>-5.6</v>
      </c>
      <c r="AI1007">
        <v>-5.6</v>
      </c>
    </row>
    <row r="1008" spans="1:35" x14ac:dyDescent="0.25">
      <c r="A1008" s="30">
        <v>46024</v>
      </c>
      <c r="B1008">
        <v>-2942.4700000000007</v>
      </c>
      <c r="N1008" s="30">
        <v>46101</v>
      </c>
      <c r="O1008" s="29">
        <v>7360.77</v>
      </c>
      <c r="P1008" s="29"/>
      <c r="Q1008" s="29"/>
      <c r="R1008" s="29">
        <v>7360.77</v>
      </c>
      <c r="AG1008" s="31" t="s">
        <v>1107</v>
      </c>
      <c r="AH1008">
        <v>-40.200000000000003</v>
      </c>
      <c r="AI1008">
        <v>-40.200000000000003</v>
      </c>
    </row>
    <row r="1009" spans="1:35" x14ac:dyDescent="0.25">
      <c r="A1009" s="19" t="s">
        <v>1931</v>
      </c>
      <c r="B1009">
        <v>97.949999999999818</v>
      </c>
      <c r="N1009" s="30">
        <v>46100</v>
      </c>
      <c r="O1009" s="29"/>
      <c r="P1009" s="29">
        <v>1692.885</v>
      </c>
      <c r="Q1009" s="29"/>
      <c r="R1009" s="29">
        <v>1692.885</v>
      </c>
      <c r="AG1009" s="31" t="s">
        <v>1108</v>
      </c>
      <c r="AH1009">
        <v>-1.96</v>
      </c>
      <c r="AI1009">
        <v>-1.96</v>
      </c>
    </row>
    <row r="1010" spans="1:35" x14ac:dyDescent="0.25">
      <c r="A1010" s="30">
        <v>46081</v>
      </c>
      <c r="B1010">
        <v>-105.24000000000001</v>
      </c>
      <c r="N1010" s="30">
        <v>46098</v>
      </c>
      <c r="O1010" s="29">
        <v>7435.87</v>
      </c>
      <c r="P1010" s="29"/>
      <c r="Q1010" s="29"/>
      <c r="R1010" s="29">
        <v>7435.87</v>
      </c>
      <c r="AG1010" s="31" t="s">
        <v>1112</v>
      </c>
      <c r="AH1010">
        <v>-3.4</v>
      </c>
      <c r="AI1010">
        <v>-3.4</v>
      </c>
    </row>
    <row r="1011" spans="1:35" x14ac:dyDescent="0.25">
      <c r="A1011" s="30">
        <v>46080</v>
      </c>
      <c r="B1011">
        <v>2212.0500000000006</v>
      </c>
      <c r="N1011" s="30">
        <v>46097</v>
      </c>
      <c r="O1011" s="29"/>
      <c r="P1011" s="29">
        <v>1726.5533333333333</v>
      </c>
      <c r="Q1011" s="29">
        <v>1492.9899999999998</v>
      </c>
      <c r="R1011" s="29">
        <v>1633.1279999999999</v>
      </c>
      <c r="AG1011" s="31" t="s">
        <v>1109</v>
      </c>
      <c r="AH1011">
        <v>-19.97</v>
      </c>
      <c r="AI1011">
        <v>-19.97</v>
      </c>
    </row>
    <row r="1012" spans="1:35" x14ac:dyDescent="0.25">
      <c r="A1012" s="30">
        <v>46078</v>
      </c>
      <c r="B1012">
        <v>-9.69</v>
      </c>
      <c r="N1012" s="30">
        <v>46096</v>
      </c>
      <c r="O1012" s="29">
        <v>7501.12</v>
      </c>
      <c r="P1012" s="29">
        <v>1731.48</v>
      </c>
      <c r="Q1012" s="29"/>
      <c r="R1012" s="29">
        <v>4616.3</v>
      </c>
      <c r="AG1012" s="30">
        <v>45348</v>
      </c>
      <c r="AH1012">
        <v>-34.36</v>
      </c>
      <c r="AI1012">
        <v>-34.36</v>
      </c>
    </row>
    <row r="1013" spans="1:35" x14ac:dyDescent="0.25">
      <c r="A1013" s="30">
        <v>46077</v>
      </c>
      <c r="B1013">
        <v>-303.75</v>
      </c>
      <c r="N1013" s="30">
        <v>46095</v>
      </c>
      <c r="O1013" s="29"/>
      <c r="P1013" s="29">
        <v>239.67</v>
      </c>
      <c r="Q1013" s="29"/>
      <c r="R1013" s="29">
        <v>239.67</v>
      </c>
      <c r="AG1013" s="31" t="s">
        <v>1105</v>
      </c>
      <c r="AH1013">
        <v>-18.770000000000003</v>
      </c>
      <c r="AI1013">
        <v>-18.770000000000003</v>
      </c>
    </row>
    <row r="1014" spans="1:35" x14ac:dyDescent="0.25">
      <c r="A1014" s="30">
        <v>46076</v>
      </c>
      <c r="B1014">
        <v>-47.07</v>
      </c>
      <c r="N1014" s="18" t="s">
        <v>1924</v>
      </c>
      <c r="O1014" s="29">
        <v>34141.092000000011</v>
      </c>
      <c r="P1014" s="29">
        <v>1485.8139999999999</v>
      </c>
      <c r="Q1014" s="29">
        <v>2500.7466666666669</v>
      </c>
      <c r="R1014" s="29">
        <v>16161.212941176471</v>
      </c>
      <c r="AG1014" s="31" t="s">
        <v>1106</v>
      </c>
      <c r="AH1014">
        <v>-15.59</v>
      </c>
      <c r="AI1014">
        <v>-15.59</v>
      </c>
    </row>
    <row r="1015" spans="1:35" x14ac:dyDescent="0.25">
      <c r="A1015" s="30">
        <v>46075</v>
      </c>
      <c r="B1015">
        <v>-11.21</v>
      </c>
      <c r="N1015" s="19" t="s">
        <v>1927</v>
      </c>
      <c r="O1015" s="29">
        <v>34141.092000000011</v>
      </c>
      <c r="P1015" s="29">
        <v>1485.8139999999999</v>
      </c>
      <c r="Q1015" s="29">
        <v>2500.7466666666669</v>
      </c>
      <c r="R1015" s="29">
        <v>16161.212941176471</v>
      </c>
      <c r="AG1015" s="30">
        <v>45349</v>
      </c>
      <c r="AH1015">
        <v>-58.88</v>
      </c>
      <c r="AI1015">
        <v>-58.88</v>
      </c>
    </row>
    <row r="1016" spans="1:35" x14ac:dyDescent="0.25">
      <c r="A1016" s="30">
        <v>46074</v>
      </c>
      <c r="B1016">
        <v>-87.98</v>
      </c>
      <c r="N1016" s="30">
        <v>46118</v>
      </c>
      <c r="O1016" s="29">
        <v>32323.14</v>
      </c>
      <c r="P1016" s="29"/>
      <c r="Q1016" s="29"/>
      <c r="R1016" s="29">
        <v>32323.14</v>
      </c>
      <c r="AG1016" s="31" t="s">
        <v>1103</v>
      </c>
      <c r="AH1016">
        <v>-13.8</v>
      </c>
      <c r="AI1016">
        <v>-13.8</v>
      </c>
    </row>
    <row r="1017" spans="1:35" x14ac:dyDescent="0.25">
      <c r="A1017" s="30">
        <v>46073</v>
      </c>
      <c r="B1017">
        <v>-135.22</v>
      </c>
      <c r="N1017" s="30">
        <v>46117</v>
      </c>
      <c r="O1017" s="29">
        <v>33588.619999999995</v>
      </c>
      <c r="P1017" s="29">
        <v>1300.31</v>
      </c>
      <c r="Q1017" s="29"/>
      <c r="R1017" s="29">
        <v>22825.849999999995</v>
      </c>
      <c r="AG1017" s="31" t="s">
        <v>1104</v>
      </c>
      <c r="AH1017">
        <v>-3.19</v>
      </c>
      <c r="AI1017">
        <v>-3.19</v>
      </c>
    </row>
    <row r="1018" spans="1:35" x14ac:dyDescent="0.25">
      <c r="A1018" s="30">
        <v>46072</v>
      </c>
      <c r="B1018">
        <v>-21.2</v>
      </c>
      <c r="N1018" s="30">
        <v>46116</v>
      </c>
      <c r="O1018" s="29">
        <v>33640.410000000003</v>
      </c>
      <c r="P1018" s="29">
        <v>1312.22</v>
      </c>
      <c r="Q1018" s="29"/>
      <c r="R1018" s="29">
        <v>22864.346666666668</v>
      </c>
      <c r="AG1018" s="31" t="s">
        <v>1102</v>
      </c>
      <c r="AH1018">
        <v>-41.89</v>
      </c>
      <c r="AI1018">
        <v>-41.89</v>
      </c>
    </row>
    <row r="1019" spans="1:35" x14ac:dyDescent="0.25">
      <c r="A1019" s="30">
        <v>46071</v>
      </c>
      <c r="B1019">
        <v>-49.17</v>
      </c>
      <c r="N1019" s="30">
        <v>46115</v>
      </c>
      <c r="O1019" s="29">
        <v>34080.31</v>
      </c>
      <c r="P1019" s="29">
        <v>1403.63</v>
      </c>
      <c r="Q1019" s="29"/>
      <c r="R1019" s="29">
        <v>27544.973999999998</v>
      </c>
      <c r="AG1019" s="30">
        <v>45350</v>
      </c>
      <c r="AH1019">
        <v>-1.3</v>
      </c>
      <c r="AI1019">
        <v>-1.3</v>
      </c>
    </row>
    <row r="1020" spans="1:35" x14ac:dyDescent="0.25">
      <c r="A1020" s="30">
        <v>46070</v>
      </c>
      <c r="B1020">
        <v>-45.94</v>
      </c>
      <c r="N1020" s="30">
        <v>46114</v>
      </c>
      <c r="O1020" s="29">
        <v>34634.635000000002</v>
      </c>
      <c r="P1020" s="29">
        <v>1478.35</v>
      </c>
      <c r="Q1020" s="29">
        <v>2453.67</v>
      </c>
      <c r="R1020" s="29">
        <v>14935.928000000004</v>
      </c>
      <c r="AG1020" s="31" t="s">
        <v>1101</v>
      </c>
      <c r="AH1020">
        <v>-1.3</v>
      </c>
      <c r="AI1020">
        <v>-1.3</v>
      </c>
    </row>
    <row r="1021" spans="1:35" x14ac:dyDescent="0.25">
      <c r="A1021" s="30">
        <v>46069</v>
      </c>
      <c r="B1021">
        <v>-845.57</v>
      </c>
      <c r="N1021" s="30">
        <v>46113</v>
      </c>
      <c r="O1021" s="29">
        <v>35237.699999999997</v>
      </c>
      <c r="P1021" s="29">
        <v>1642.86</v>
      </c>
      <c r="Q1021" s="29">
        <v>2514.1971428571424</v>
      </c>
      <c r="R1021" s="29">
        <v>7750.28</v>
      </c>
      <c r="AG1021" s="30">
        <v>45351</v>
      </c>
      <c r="AH1021">
        <v>-175.43</v>
      </c>
      <c r="AI1021">
        <v>-175.43</v>
      </c>
    </row>
    <row r="1022" spans="1:35" x14ac:dyDescent="0.25">
      <c r="A1022" s="30">
        <v>46068</v>
      </c>
      <c r="B1022">
        <v>13.9</v>
      </c>
      <c r="N1022" s="17" t="s">
        <v>1920</v>
      </c>
      <c r="O1022" s="29">
        <v>7445.616813380283</v>
      </c>
      <c r="P1022" s="29">
        <v>1588.476986531984</v>
      </c>
      <c r="Q1022" s="29">
        <v>2855.4172893081809</v>
      </c>
      <c r="R1022" s="29">
        <v>3803.1284747061782</v>
      </c>
      <c r="AG1022" s="31" t="s">
        <v>1099</v>
      </c>
      <c r="AH1022">
        <v>-1.3</v>
      </c>
      <c r="AI1022">
        <v>-1.3</v>
      </c>
    </row>
    <row r="1023" spans="1:35" x14ac:dyDescent="0.25">
      <c r="A1023" s="30">
        <v>46067</v>
      </c>
      <c r="B1023">
        <v>-114.27</v>
      </c>
      <c r="AG1023" s="31" t="s">
        <v>1098</v>
      </c>
      <c r="AH1023">
        <v>-16.45</v>
      </c>
      <c r="AI1023">
        <v>-16.45</v>
      </c>
    </row>
    <row r="1024" spans="1:35" x14ac:dyDescent="0.25">
      <c r="A1024" s="30">
        <v>46066</v>
      </c>
      <c r="B1024">
        <v>-31.6</v>
      </c>
      <c r="AG1024" s="31" t="s">
        <v>1097</v>
      </c>
      <c r="AH1024">
        <v>-1.8</v>
      </c>
      <c r="AI1024">
        <v>-1.8</v>
      </c>
    </row>
    <row r="1025" spans="1:35" x14ac:dyDescent="0.25">
      <c r="A1025" s="30">
        <v>46065</v>
      </c>
      <c r="B1025">
        <v>-3.99</v>
      </c>
      <c r="AG1025" s="31" t="s">
        <v>1093</v>
      </c>
      <c r="AH1025">
        <v>-56.61</v>
      </c>
      <c r="AI1025">
        <v>-56.61</v>
      </c>
    </row>
    <row r="1026" spans="1:35" x14ac:dyDescent="0.25">
      <c r="A1026" s="30">
        <v>46064</v>
      </c>
      <c r="B1026">
        <v>-24.98</v>
      </c>
      <c r="AG1026" s="31" t="s">
        <v>1094</v>
      </c>
      <c r="AH1026">
        <v>-30.95</v>
      </c>
      <c r="AI1026">
        <v>-30.95</v>
      </c>
    </row>
    <row r="1027" spans="1:35" x14ac:dyDescent="0.25">
      <c r="A1027" s="30">
        <v>46063</v>
      </c>
      <c r="B1027">
        <v>-13.469999999999999</v>
      </c>
      <c r="AG1027" s="31" t="s">
        <v>1095</v>
      </c>
      <c r="AH1027">
        <v>-68.319999999999993</v>
      </c>
      <c r="AI1027">
        <v>-68.319999999999993</v>
      </c>
    </row>
    <row r="1028" spans="1:35" x14ac:dyDescent="0.25">
      <c r="A1028" s="30">
        <v>46062</v>
      </c>
      <c r="B1028">
        <v>-18.5</v>
      </c>
      <c r="AG1028" s="19" t="s">
        <v>1932</v>
      </c>
      <c r="AH1028">
        <v>-6930.2699999999959</v>
      </c>
      <c r="AI1028">
        <v>-6930.2699999999959</v>
      </c>
    </row>
    <row r="1029" spans="1:35" x14ac:dyDescent="0.25">
      <c r="A1029" s="30">
        <v>46061</v>
      </c>
      <c r="B1029">
        <v>-85.710000000000008</v>
      </c>
      <c r="AG1029" s="30">
        <v>45352</v>
      </c>
      <c r="AH1029">
        <v>-2457.39</v>
      </c>
      <c r="AI1029">
        <v>-2457.39</v>
      </c>
    </row>
    <row r="1030" spans="1:35" x14ac:dyDescent="0.25">
      <c r="A1030" s="30">
        <v>46060</v>
      </c>
      <c r="B1030">
        <v>-105.75999999999999</v>
      </c>
      <c r="AG1030" s="31" t="s">
        <v>1086</v>
      </c>
      <c r="AH1030">
        <v>-12.1</v>
      </c>
      <c r="AI1030">
        <v>-12.1</v>
      </c>
    </row>
    <row r="1031" spans="1:35" x14ac:dyDescent="0.25">
      <c r="A1031" s="30">
        <v>46059</v>
      </c>
      <c r="B1031">
        <v>-32.700000000000003</v>
      </c>
      <c r="AG1031" s="31" t="s">
        <v>1087</v>
      </c>
      <c r="AH1031">
        <v>-5.5</v>
      </c>
      <c r="AI1031">
        <v>-5.5</v>
      </c>
    </row>
    <row r="1032" spans="1:35" x14ac:dyDescent="0.25">
      <c r="A1032" s="30">
        <v>46058</v>
      </c>
      <c r="B1032">
        <v>-32</v>
      </c>
      <c r="AG1032" s="31" t="s">
        <v>1091</v>
      </c>
      <c r="AH1032">
        <v>-18.8</v>
      </c>
      <c r="AI1032">
        <v>-18.8</v>
      </c>
    </row>
    <row r="1033" spans="1:35" x14ac:dyDescent="0.25">
      <c r="A1033" s="30">
        <v>46057</v>
      </c>
      <c r="B1033">
        <v>-15.4</v>
      </c>
      <c r="AG1033" s="31" t="s">
        <v>1090</v>
      </c>
      <c r="AH1033">
        <v>-1.9</v>
      </c>
      <c r="AI1033">
        <v>-1.9</v>
      </c>
    </row>
    <row r="1034" spans="1:35" x14ac:dyDescent="0.25">
      <c r="A1034" s="30">
        <v>46056</v>
      </c>
      <c r="B1034">
        <v>-946.88</v>
      </c>
      <c r="AG1034" s="31" t="s">
        <v>1089</v>
      </c>
      <c r="AH1034">
        <v>-24.35</v>
      </c>
      <c r="AI1034">
        <v>-24.35</v>
      </c>
    </row>
    <row r="1035" spans="1:35" x14ac:dyDescent="0.25">
      <c r="A1035" s="30">
        <v>46055</v>
      </c>
      <c r="B1035">
        <v>959.29999999999984</v>
      </c>
      <c r="AG1035" s="31" t="s">
        <v>1085</v>
      </c>
      <c r="AH1035">
        <v>-94.74</v>
      </c>
      <c r="AI1035">
        <v>-94.74</v>
      </c>
    </row>
    <row r="1036" spans="1:35" x14ac:dyDescent="0.25">
      <c r="A1036" s="19" t="s">
        <v>1932</v>
      </c>
      <c r="B1036">
        <v>29001.989999999994</v>
      </c>
      <c r="AG1036" s="31" t="s">
        <v>805</v>
      </c>
      <c r="AH1036">
        <v>-800</v>
      </c>
      <c r="AI1036">
        <v>-800</v>
      </c>
    </row>
    <row r="1037" spans="1:35" x14ac:dyDescent="0.25">
      <c r="A1037" s="30">
        <v>46094</v>
      </c>
      <c r="B1037">
        <v>-39.06</v>
      </c>
      <c r="AG1037" s="31" t="s">
        <v>481</v>
      </c>
      <c r="AH1037">
        <v>-1500</v>
      </c>
      <c r="AI1037">
        <v>-1500</v>
      </c>
    </row>
    <row r="1038" spans="1:35" x14ac:dyDescent="0.25">
      <c r="A1038" s="30">
        <v>46093</v>
      </c>
      <c r="B1038">
        <v>-3.15</v>
      </c>
      <c r="AG1038" s="30">
        <v>45353</v>
      </c>
      <c r="AH1038">
        <v>-183.23</v>
      </c>
      <c r="AI1038">
        <v>-183.23</v>
      </c>
    </row>
    <row r="1039" spans="1:35" x14ac:dyDescent="0.25">
      <c r="A1039" s="30">
        <v>46092</v>
      </c>
      <c r="B1039">
        <v>-8.99</v>
      </c>
      <c r="AG1039" s="31" t="s">
        <v>1083</v>
      </c>
      <c r="AH1039">
        <v>-64.69</v>
      </c>
      <c r="AI1039">
        <v>-64.69</v>
      </c>
    </row>
    <row r="1040" spans="1:35" x14ac:dyDescent="0.25">
      <c r="A1040" s="30">
        <v>46091</v>
      </c>
      <c r="B1040">
        <v>-590.04999999999995</v>
      </c>
      <c r="AG1040" s="31" t="s">
        <v>1082</v>
      </c>
      <c r="AH1040">
        <v>-100.13</v>
      </c>
      <c r="AI1040">
        <v>-100.13</v>
      </c>
    </row>
    <row r="1041" spans="1:35" x14ac:dyDescent="0.25">
      <c r="A1041" s="30">
        <v>46090</v>
      </c>
      <c r="B1041">
        <v>-3.31</v>
      </c>
      <c r="AG1041" s="31" t="s">
        <v>1084</v>
      </c>
      <c r="AH1041">
        <v>-18.41</v>
      </c>
      <c r="AI1041">
        <v>-18.41</v>
      </c>
    </row>
    <row r="1042" spans="1:35" x14ac:dyDescent="0.25">
      <c r="A1042" s="30">
        <v>46089</v>
      </c>
      <c r="B1042">
        <v>-81.89</v>
      </c>
      <c r="AG1042" s="30">
        <v>45354</v>
      </c>
      <c r="AH1042">
        <v>-82.529999999999987</v>
      </c>
      <c r="AI1042">
        <v>-82.529999999999987</v>
      </c>
    </row>
    <row r="1043" spans="1:35" x14ac:dyDescent="0.25">
      <c r="A1043" s="30">
        <v>46088</v>
      </c>
      <c r="B1043">
        <v>-152.13999999999999</v>
      </c>
      <c r="AG1043" s="31" t="s">
        <v>1078</v>
      </c>
      <c r="AH1043">
        <v>-12.97</v>
      </c>
      <c r="AI1043">
        <v>-12.97</v>
      </c>
    </row>
    <row r="1044" spans="1:35" x14ac:dyDescent="0.25">
      <c r="A1044" s="30">
        <v>46087</v>
      </c>
      <c r="B1044">
        <v>-28.58</v>
      </c>
      <c r="AG1044" s="31" t="s">
        <v>1079</v>
      </c>
      <c r="AH1044">
        <v>-42.76</v>
      </c>
      <c r="AI1044">
        <v>-42.76</v>
      </c>
    </row>
    <row r="1045" spans="1:35" x14ac:dyDescent="0.25">
      <c r="A1045" s="30">
        <v>46086</v>
      </c>
      <c r="B1045">
        <v>-55.43</v>
      </c>
      <c r="AG1045" s="31" t="s">
        <v>1080</v>
      </c>
      <c r="AH1045">
        <v>-12.7</v>
      </c>
      <c r="AI1045">
        <v>-12.7</v>
      </c>
    </row>
    <row r="1046" spans="1:35" x14ac:dyDescent="0.25">
      <c r="A1046" s="30">
        <v>46085</v>
      </c>
      <c r="B1046">
        <v>-3</v>
      </c>
      <c r="AG1046" s="31" t="s">
        <v>1081</v>
      </c>
      <c r="AH1046">
        <v>-14.1</v>
      </c>
      <c r="AI1046">
        <v>-14.1</v>
      </c>
    </row>
    <row r="1047" spans="1:35" x14ac:dyDescent="0.25">
      <c r="A1047" s="30">
        <v>46084</v>
      </c>
      <c r="B1047">
        <v>-90.36</v>
      </c>
      <c r="AG1047" s="30">
        <v>45355</v>
      </c>
      <c r="AH1047">
        <v>-1236.5999999999999</v>
      </c>
      <c r="AI1047">
        <v>-1236.5999999999999</v>
      </c>
    </row>
    <row r="1048" spans="1:35" x14ac:dyDescent="0.25">
      <c r="A1048" s="30">
        <v>46083</v>
      </c>
      <c r="B1048">
        <v>873.85000000000014</v>
      </c>
      <c r="AG1048" s="31" t="s">
        <v>1073</v>
      </c>
      <c r="AH1048">
        <v>-15.1</v>
      </c>
      <c r="AI1048">
        <v>-15.1</v>
      </c>
    </row>
    <row r="1049" spans="1:35" x14ac:dyDescent="0.25">
      <c r="A1049" s="30">
        <v>46082</v>
      </c>
      <c r="B1049">
        <v>6.6799999999999979</v>
      </c>
      <c r="AG1049" s="31" t="s">
        <v>1077</v>
      </c>
      <c r="AH1049">
        <v>-1.5</v>
      </c>
      <c r="AI1049">
        <v>-1.5</v>
      </c>
    </row>
    <row r="1050" spans="1:35" x14ac:dyDescent="0.25">
      <c r="A1050" s="30">
        <v>46112</v>
      </c>
      <c r="B1050">
        <v>3304.9500000000003</v>
      </c>
      <c r="AG1050" s="31" t="s">
        <v>89</v>
      </c>
      <c r="AH1050">
        <v>-900</v>
      </c>
      <c r="AI1050">
        <v>-900</v>
      </c>
    </row>
    <row r="1051" spans="1:35" x14ac:dyDescent="0.25">
      <c r="A1051" s="30">
        <v>46111</v>
      </c>
      <c r="B1051">
        <v>-597.84</v>
      </c>
      <c r="AG1051" s="31" t="s">
        <v>1074</v>
      </c>
      <c r="AH1051">
        <v>-320</v>
      </c>
      <c r="AI1051">
        <v>-320</v>
      </c>
    </row>
    <row r="1052" spans="1:35" x14ac:dyDescent="0.25">
      <c r="A1052" s="30">
        <v>46109</v>
      </c>
      <c r="B1052">
        <v>25.879999999999995</v>
      </c>
      <c r="AG1052" s="30">
        <v>45356</v>
      </c>
      <c r="AH1052">
        <v>-22.09</v>
      </c>
      <c r="AI1052">
        <v>-22.09</v>
      </c>
    </row>
    <row r="1053" spans="1:35" x14ac:dyDescent="0.25">
      <c r="A1053" s="30">
        <v>46108</v>
      </c>
      <c r="B1053">
        <v>-438.16</v>
      </c>
      <c r="AG1053" s="31" t="s">
        <v>1071</v>
      </c>
      <c r="AH1053">
        <v>-12.6</v>
      </c>
      <c r="AI1053">
        <v>-12.6</v>
      </c>
    </row>
    <row r="1054" spans="1:35" x14ac:dyDescent="0.25">
      <c r="A1054" s="30">
        <v>46107</v>
      </c>
      <c r="B1054">
        <v>-1628.57</v>
      </c>
      <c r="AG1054" s="31" t="s">
        <v>1072</v>
      </c>
      <c r="AH1054">
        <v>-9.49</v>
      </c>
      <c r="AI1054">
        <v>-9.49</v>
      </c>
    </row>
    <row r="1055" spans="1:35" x14ac:dyDescent="0.25">
      <c r="A1055" s="30">
        <v>46106</v>
      </c>
      <c r="B1055">
        <v>-99.81</v>
      </c>
      <c r="AG1055" s="30">
        <v>45357</v>
      </c>
      <c r="AH1055">
        <v>-52</v>
      </c>
      <c r="AI1055">
        <v>-52</v>
      </c>
    </row>
    <row r="1056" spans="1:35" x14ac:dyDescent="0.25">
      <c r="A1056" s="30">
        <v>46105</v>
      </c>
      <c r="B1056">
        <v>29145.629999999997</v>
      </c>
      <c r="AG1056" s="31" t="s">
        <v>1070</v>
      </c>
      <c r="AH1056">
        <v>-1.3</v>
      </c>
      <c r="AI1056">
        <v>-1.3</v>
      </c>
    </row>
    <row r="1057" spans="1:35" x14ac:dyDescent="0.25">
      <c r="A1057" s="30">
        <v>46104</v>
      </c>
      <c r="B1057">
        <v>-15.27</v>
      </c>
      <c r="AG1057" s="31" t="s">
        <v>1069</v>
      </c>
      <c r="AH1057">
        <v>-29.7</v>
      </c>
      <c r="AI1057">
        <v>-29.7</v>
      </c>
    </row>
    <row r="1058" spans="1:35" x14ac:dyDescent="0.25">
      <c r="A1058" s="30">
        <v>46102</v>
      </c>
      <c r="B1058">
        <v>-87.99</v>
      </c>
      <c r="AG1058" s="31" t="s">
        <v>1068</v>
      </c>
      <c r="AH1058">
        <v>-21</v>
      </c>
      <c r="AI1058">
        <v>-21</v>
      </c>
    </row>
    <row r="1059" spans="1:35" x14ac:dyDescent="0.25">
      <c r="A1059" s="30">
        <v>46101</v>
      </c>
      <c r="B1059">
        <v>-12.1</v>
      </c>
      <c r="AG1059" s="30">
        <v>45358</v>
      </c>
      <c r="AH1059">
        <v>-8.9600000000000009</v>
      </c>
      <c r="AI1059">
        <v>-8.9600000000000009</v>
      </c>
    </row>
    <row r="1060" spans="1:35" x14ac:dyDescent="0.25">
      <c r="A1060" s="30">
        <v>46100</v>
      </c>
      <c r="B1060">
        <v>-33.130000000000003</v>
      </c>
      <c r="AG1060" s="31" t="s">
        <v>1065</v>
      </c>
      <c r="AH1060">
        <v>-1.1499999999999999</v>
      </c>
      <c r="AI1060">
        <v>-1.1499999999999999</v>
      </c>
    </row>
    <row r="1061" spans="1:35" x14ac:dyDescent="0.25">
      <c r="A1061" s="30">
        <v>46098</v>
      </c>
      <c r="B1061">
        <v>-128.25</v>
      </c>
      <c r="AG1061" s="31" t="s">
        <v>1064</v>
      </c>
      <c r="AH1061">
        <v>-0.9</v>
      </c>
      <c r="AI1061">
        <v>-0.9</v>
      </c>
    </row>
    <row r="1062" spans="1:35" x14ac:dyDescent="0.25">
      <c r="A1062" s="30">
        <v>46097</v>
      </c>
      <c r="B1062">
        <v>-132.74</v>
      </c>
      <c r="AG1062" s="31" t="s">
        <v>1066</v>
      </c>
      <c r="AH1062">
        <v>-6.91</v>
      </c>
      <c r="AI1062">
        <v>-6.91</v>
      </c>
    </row>
    <row r="1063" spans="1:35" x14ac:dyDescent="0.25">
      <c r="A1063" s="30">
        <v>46096</v>
      </c>
      <c r="B1063">
        <v>-32.18</v>
      </c>
      <c r="AG1063" s="30">
        <v>45359</v>
      </c>
      <c r="AH1063">
        <v>-19.7</v>
      </c>
      <c r="AI1063">
        <v>-19.7</v>
      </c>
    </row>
    <row r="1064" spans="1:35" x14ac:dyDescent="0.25">
      <c r="A1064" s="30">
        <v>46095</v>
      </c>
      <c r="B1064">
        <v>-93</v>
      </c>
      <c r="AG1064" s="31" t="s">
        <v>1063</v>
      </c>
      <c r="AH1064">
        <v>-19.7</v>
      </c>
      <c r="AI1064">
        <v>-19.7</v>
      </c>
    </row>
    <row r="1065" spans="1:35" x14ac:dyDescent="0.25">
      <c r="A1065" s="18" t="s">
        <v>1924</v>
      </c>
      <c r="B1065">
        <v>-4009.75</v>
      </c>
      <c r="AG1065" s="30">
        <v>45360</v>
      </c>
      <c r="AH1065">
        <v>-52.05</v>
      </c>
      <c r="AI1065">
        <v>-52.05</v>
      </c>
    </row>
    <row r="1066" spans="1:35" x14ac:dyDescent="0.25">
      <c r="A1066" s="19" t="s">
        <v>1927</v>
      </c>
      <c r="B1066">
        <v>-4009.75</v>
      </c>
      <c r="AG1066" s="31" t="s">
        <v>1062</v>
      </c>
      <c r="AH1066">
        <v>-12.12</v>
      </c>
      <c r="AI1066">
        <v>-12.12</v>
      </c>
    </row>
    <row r="1067" spans="1:35" x14ac:dyDescent="0.25">
      <c r="A1067" s="30">
        <v>46118</v>
      </c>
      <c r="B1067">
        <v>-1250</v>
      </c>
      <c r="AG1067" s="31" t="s">
        <v>1061</v>
      </c>
      <c r="AH1067">
        <v>-39.93</v>
      </c>
      <c r="AI1067">
        <v>-39.93</v>
      </c>
    </row>
    <row r="1068" spans="1:35" x14ac:dyDescent="0.25">
      <c r="A1068" s="30">
        <v>46117</v>
      </c>
      <c r="B1068">
        <v>-75.98</v>
      </c>
      <c r="AG1068" s="30">
        <v>45361</v>
      </c>
      <c r="AH1068">
        <v>-66.540000000000006</v>
      </c>
      <c r="AI1068">
        <v>-66.540000000000006</v>
      </c>
    </row>
    <row r="1069" spans="1:35" x14ac:dyDescent="0.25">
      <c r="A1069" s="30">
        <v>46116</v>
      </c>
      <c r="B1069">
        <v>-127.26</v>
      </c>
      <c r="AG1069" s="31" t="s">
        <v>1058</v>
      </c>
      <c r="AH1069">
        <v>-6.24</v>
      </c>
      <c r="AI1069">
        <v>-6.24</v>
      </c>
    </row>
    <row r="1070" spans="1:35" x14ac:dyDescent="0.25">
      <c r="A1070" s="30">
        <v>46115</v>
      </c>
      <c r="B1070">
        <v>-830.62000000000012</v>
      </c>
      <c r="AG1070" s="31" t="s">
        <v>1059</v>
      </c>
      <c r="AH1070">
        <v>-15.4</v>
      </c>
      <c r="AI1070">
        <v>-15.4</v>
      </c>
    </row>
    <row r="1071" spans="1:35" x14ac:dyDescent="0.25">
      <c r="A1071" s="30">
        <v>46114</v>
      </c>
      <c r="B1071">
        <v>-756.29000000000008</v>
      </c>
      <c r="AG1071" s="31" t="s">
        <v>1057</v>
      </c>
      <c r="AH1071">
        <v>-43.6</v>
      </c>
      <c r="AI1071">
        <v>-43.6</v>
      </c>
    </row>
    <row r="1072" spans="1:35" x14ac:dyDescent="0.25">
      <c r="A1072" s="30">
        <v>46113</v>
      </c>
      <c r="B1072">
        <v>-969.6</v>
      </c>
      <c r="AG1072" s="31" t="s">
        <v>1060</v>
      </c>
      <c r="AH1072">
        <v>-1.3</v>
      </c>
      <c r="AI1072">
        <v>-1.3</v>
      </c>
    </row>
    <row r="1073" spans="1:35" x14ac:dyDescent="0.25">
      <c r="A1073" s="17" t="s">
        <v>1920</v>
      </c>
      <c r="B1073">
        <v>32875.340000000011</v>
      </c>
      <c r="AG1073" s="30">
        <v>45362</v>
      </c>
      <c r="AH1073">
        <v>-581.79999999999995</v>
      </c>
      <c r="AI1073">
        <v>-581.79999999999995</v>
      </c>
    </row>
    <row r="1074" spans="1:35" x14ac:dyDescent="0.25">
      <c r="AG1074" s="31" t="s">
        <v>1056</v>
      </c>
      <c r="AH1074">
        <v>-1.3</v>
      </c>
      <c r="AI1074">
        <v>-1.3</v>
      </c>
    </row>
    <row r="1075" spans="1:35" x14ac:dyDescent="0.25">
      <c r="AG1075" s="31" t="s">
        <v>1050</v>
      </c>
      <c r="AH1075">
        <v>-4</v>
      </c>
      <c r="AI1075">
        <v>-4</v>
      </c>
    </row>
    <row r="1076" spans="1:35" x14ac:dyDescent="0.25">
      <c r="AG1076" s="31" t="s">
        <v>1051</v>
      </c>
      <c r="AH1076">
        <v>-18.850000000000001</v>
      </c>
      <c r="AI1076">
        <v>-18.850000000000001</v>
      </c>
    </row>
    <row r="1077" spans="1:35" x14ac:dyDescent="0.25">
      <c r="AG1077" s="31" t="s">
        <v>1053</v>
      </c>
      <c r="AH1077">
        <v>-225.86</v>
      </c>
      <c r="AI1077">
        <v>-225.86</v>
      </c>
    </row>
    <row r="1078" spans="1:35" x14ac:dyDescent="0.25">
      <c r="AG1078" s="31" t="s">
        <v>1055</v>
      </c>
      <c r="AH1078">
        <v>-324.27999999999997</v>
      </c>
      <c r="AI1078">
        <v>-324.27999999999997</v>
      </c>
    </row>
    <row r="1079" spans="1:35" x14ac:dyDescent="0.25">
      <c r="AG1079" s="31" t="s">
        <v>1052</v>
      </c>
      <c r="AH1079">
        <v>-1.7</v>
      </c>
      <c r="AI1079">
        <v>-1.7</v>
      </c>
    </row>
    <row r="1080" spans="1:35" x14ac:dyDescent="0.25">
      <c r="AG1080" s="31" t="s">
        <v>1054</v>
      </c>
      <c r="AH1080">
        <v>-5.81</v>
      </c>
      <c r="AI1080">
        <v>-5.81</v>
      </c>
    </row>
    <row r="1081" spans="1:35" x14ac:dyDescent="0.25">
      <c r="AG1081" s="30">
        <v>45363</v>
      </c>
      <c r="AH1081">
        <v>-774.81999999999994</v>
      </c>
      <c r="AI1081">
        <v>-774.81999999999994</v>
      </c>
    </row>
    <row r="1082" spans="1:35" x14ac:dyDescent="0.25">
      <c r="AG1082" s="31" t="s">
        <v>1049</v>
      </c>
      <c r="AH1082">
        <v>-1.3</v>
      </c>
      <c r="AI1082">
        <v>-1.3</v>
      </c>
    </row>
    <row r="1083" spans="1:35" x14ac:dyDescent="0.25">
      <c r="AG1083" s="31" t="s">
        <v>1048</v>
      </c>
      <c r="AH1083">
        <v>-773.52</v>
      </c>
      <c r="AI1083">
        <v>-773.52</v>
      </c>
    </row>
    <row r="1084" spans="1:35" x14ac:dyDescent="0.25">
      <c r="AG1084" s="30">
        <v>45364</v>
      </c>
      <c r="AH1084">
        <v>-24.87</v>
      </c>
      <c r="AI1084">
        <v>-24.87</v>
      </c>
    </row>
    <row r="1085" spans="1:35" x14ac:dyDescent="0.25">
      <c r="AG1085" s="31" t="s">
        <v>1046</v>
      </c>
      <c r="AH1085">
        <v>-2.95</v>
      </c>
      <c r="AI1085">
        <v>-2.95</v>
      </c>
    </row>
    <row r="1086" spans="1:35" x14ac:dyDescent="0.25">
      <c r="AG1086" s="31" t="s">
        <v>1045</v>
      </c>
      <c r="AH1086">
        <v>-4</v>
      </c>
      <c r="AI1086">
        <v>-4</v>
      </c>
    </row>
    <row r="1087" spans="1:35" x14ac:dyDescent="0.25">
      <c r="AG1087" s="31" t="s">
        <v>1047</v>
      </c>
      <c r="AH1087">
        <v>-17.920000000000002</v>
      </c>
      <c r="AI1087">
        <v>-17.920000000000002</v>
      </c>
    </row>
    <row r="1088" spans="1:35" x14ac:dyDescent="0.25">
      <c r="AG1088" s="30">
        <v>45366</v>
      </c>
      <c r="AH1088">
        <v>-30.3</v>
      </c>
      <c r="AI1088">
        <v>-30.3</v>
      </c>
    </row>
    <row r="1089" spans="33:35" x14ac:dyDescent="0.25">
      <c r="AG1089" s="31" t="s">
        <v>1043</v>
      </c>
      <c r="AH1089">
        <v>-15.5</v>
      </c>
      <c r="AI1089">
        <v>-15.5</v>
      </c>
    </row>
    <row r="1090" spans="33:35" x14ac:dyDescent="0.25">
      <c r="AG1090" s="31" t="s">
        <v>1044</v>
      </c>
      <c r="AH1090">
        <v>-14.8</v>
      </c>
      <c r="AI1090">
        <v>-14.8</v>
      </c>
    </row>
    <row r="1091" spans="33:35" x14ac:dyDescent="0.25">
      <c r="AG1091" s="30">
        <v>45367</v>
      </c>
      <c r="AH1091">
        <v>-121.97</v>
      </c>
      <c r="AI1091">
        <v>-121.97</v>
      </c>
    </row>
    <row r="1092" spans="33:35" x14ac:dyDescent="0.25">
      <c r="AG1092" s="31" t="s">
        <v>1040</v>
      </c>
      <c r="AH1092">
        <v>-11.04</v>
      </c>
      <c r="AI1092">
        <v>-11.04</v>
      </c>
    </row>
    <row r="1093" spans="33:35" x14ac:dyDescent="0.25">
      <c r="AG1093" s="31" t="s">
        <v>1041</v>
      </c>
      <c r="AH1093">
        <v>-17.68</v>
      </c>
      <c r="AI1093">
        <v>-17.68</v>
      </c>
    </row>
    <row r="1094" spans="33:35" x14ac:dyDescent="0.25">
      <c r="AG1094" s="31" t="s">
        <v>1039</v>
      </c>
      <c r="AH1094">
        <v>-83.73</v>
      </c>
      <c r="AI1094">
        <v>-83.73</v>
      </c>
    </row>
    <row r="1095" spans="33:35" x14ac:dyDescent="0.25">
      <c r="AG1095" s="31" t="s">
        <v>1042</v>
      </c>
      <c r="AH1095">
        <v>-7.52</v>
      </c>
      <c r="AI1095">
        <v>-7.52</v>
      </c>
    </row>
    <row r="1096" spans="33:35" x14ac:dyDescent="0.25">
      <c r="AG1096" s="31" t="s">
        <v>1038</v>
      </c>
      <c r="AH1096">
        <v>-2</v>
      </c>
      <c r="AI1096">
        <v>-2</v>
      </c>
    </row>
    <row r="1097" spans="33:35" x14ac:dyDescent="0.25">
      <c r="AG1097" s="30">
        <v>45368</v>
      </c>
      <c r="AH1097">
        <v>-54.44</v>
      </c>
      <c r="AI1097">
        <v>-54.44</v>
      </c>
    </row>
    <row r="1098" spans="33:35" x14ac:dyDescent="0.25">
      <c r="AG1098" s="31" t="s">
        <v>1033</v>
      </c>
      <c r="AH1098">
        <v>-14.74</v>
      </c>
      <c r="AI1098">
        <v>-14.74</v>
      </c>
    </row>
    <row r="1099" spans="33:35" x14ac:dyDescent="0.25">
      <c r="AG1099" s="31" t="s">
        <v>1037</v>
      </c>
      <c r="AH1099">
        <v>-2.2000000000000002</v>
      </c>
      <c r="AI1099">
        <v>-2.2000000000000002</v>
      </c>
    </row>
    <row r="1100" spans="33:35" x14ac:dyDescent="0.25">
      <c r="AG1100" s="31" t="s">
        <v>1034</v>
      </c>
      <c r="AH1100">
        <v>-16.5</v>
      </c>
      <c r="AI1100">
        <v>-16.5</v>
      </c>
    </row>
    <row r="1101" spans="33:35" x14ac:dyDescent="0.25">
      <c r="AG1101" s="31" t="s">
        <v>1036</v>
      </c>
      <c r="AH1101">
        <v>-6</v>
      </c>
      <c r="AI1101">
        <v>-6</v>
      </c>
    </row>
    <row r="1102" spans="33:35" x14ac:dyDescent="0.25">
      <c r="AG1102" s="31" t="s">
        <v>1035</v>
      </c>
      <c r="AH1102">
        <v>-15</v>
      </c>
      <c r="AI1102">
        <v>-15</v>
      </c>
    </row>
    <row r="1103" spans="33:35" x14ac:dyDescent="0.25">
      <c r="AG1103" s="30">
        <v>45369</v>
      </c>
      <c r="AH1103">
        <v>-432.25</v>
      </c>
      <c r="AI1103">
        <v>-432.25</v>
      </c>
    </row>
    <row r="1104" spans="33:35" x14ac:dyDescent="0.25">
      <c r="AG1104" s="31" t="s">
        <v>1031</v>
      </c>
      <c r="AH1104">
        <v>-1</v>
      </c>
      <c r="AI1104">
        <v>-1</v>
      </c>
    </row>
    <row r="1105" spans="33:35" x14ac:dyDescent="0.25">
      <c r="AG1105" s="31" t="s">
        <v>1032</v>
      </c>
      <c r="AH1105">
        <v>-1.3</v>
      </c>
      <c r="AI1105">
        <v>-1.3</v>
      </c>
    </row>
    <row r="1106" spans="33:35" x14ac:dyDescent="0.25">
      <c r="AG1106" s="31" t="s">
        <v>1029</v>
      </c>
      <c r="AH1106">
        <v>-4</v>
      </c>
      <c r="AI1106">
        <v>-4</v>
      </c>
    </row>
    <row r="1107" spans="33:35" x14ac:dyDescent="0.25">
      <c r="AG1107" s="31" t="s">
        <v>1030</v>
      </c>
      <c r="AH1107">
        <v>-25.95</v>
      </c>
      <c r="AI1107">
        <v>-25.95</v>
      </c>
    </row>
    <row r="1108" spans="33:35" x14ac:dyDescent="0.25">
      <c r="AG1108" s="31" t="s">
        <v>805</v>
      </c>
      <c r="AH1108">
        <v>-400</v>
      </c>
      <c r="AI1108">
        <v>-400</v>
      </c>
    </row>
    <row r="1109" spans="33:35" x14ac:dyDescent="0.25">
      <c r="AG1109" s="30">
        <v>45370</v>
      </c>
      <c r="AH1109">
        <v>-11.14</v>
      </c>
      <c r="AI1109">
        <v>-11.14</v>
      </c>
    </row>
    <row r="1110" spans="33:35" x14ac:dyDescent="0.25">
      <c r="AG1110" s="31" t="s">
        <v>1028</v>
      </c>
      <c r="AH1110">
        <v>-2.25</v>
      </c>
      <c r="AI1110">
        <v>-2.25</v>
      </c>
    </row>
    <row r="1111" spans="33:35" x14ac:dyDescent="0.25">
      <c r="AG1111" s="31" t="s">
        <v>1027</v>
      </c>
      <c r="AH1111">
        <v>-0.9</v>
      </c>
      <c r="AI1111">
        <v>-0.9</v>
      </c>
    </row>
    <row r="1112" spans="33:35" x14ac:dyDescent="0.25">
      <c r="AG1112" s="31" t="s">
        <v>1026</v>
      </c>
      <c r="AH1112">
        <v>-7.99</v>
      </c>
      <c r="AI1112">
        <v>-7.99</v>
      </c>
    </row>
    <row r="1113" spans="33:35" x14ac:dyDescent="0.25">
      <c r="AG1113" s="30">
        <v>45371</v>
      </c>
      <c r="AH1113">
        <v>-2</v>
      </c>
      <c r="AI1113">
        <v>-2</v>
      </c>
    </row>
    <row r="1114" spans="33:35" x14ac:dyDescent="0.25">
      <c r="AG1114" s="31" t="s">
        <v>1025</v>
      </c>
      <c r="AH1114">
        <v>-2</v>
      </c>
      <c r="AI1114">
        <v>-2</v>
      </c>
    </row>
    <row r="1115" spans="33:35" x14ac:dyDescent="0.25">
      <c r="AG1115" s="30">
        <v>45372</v>
      </c>
      <c r="AH1115">
        <v>-14.55</v>
      </c>
      <c r="AI1115">
        <v>-14.55</v>
      </c>
    </row>
    <row r="1116" spans="33:35" x14ac:dyDescent="0.25">
      <c r="AG1116" s="31" t="s">
        <v>1024</v>
      </c>
      <c r="AH1116">
        <v>-1</v>
      </c>
      <c r="AI1116">
        <v>-1</v>
      </c>
    </row>
    <row r="1117" spans="33:35" x14ac:dyDescent="0.25">
      <c r="AG1117" s="31" t="s">
        <v>1023</v>
      </c>
      <c r="AH1117">
        <v>-0.9</v>
      </c>
      <c r="AI1117">
        <v>-0.9</v>
      </c>
    </row>
    <row r="1118" spans="33:35" x14ac:dyDescent="0.25">
      <c r="AG1118" s="31" t="s">
        <v>1021</v>
      </c>
      <c r="AH1118">
        <v>-8.6999999999999993</v>
      </c>
      <c r="AI1118">
        <v>-8.6999999999999993</v>
      </c>
    </row>
    <row r="1119" spans="33:35" x14ac:dyDescent="0.25">
      <c r="AG1119" s="31" t="s">
        <v>1022</v>
      </c>
      <c r="AH1119">
        <v>-3.95</v>
      </c>
      <c r="AI1119">
        <v>-3.95</v>
      </c>
    </row>
    <row r="1120" spans="33:35" x14ac:dyDescent="0.25">
      <c r="AG1120" s="30">
        <v>45373</v>
      </c>
      <c r="AH1120">
        <v>-74</v>
      </c>
      <c r="AI1120">
        <v>-74</v>
      </c>
    </row>
    <row r="1121" spans="33:35" x14ac:dyDescent="0.25">
      <c r="AG1121" s="31" t="s">
        <v>1020</v>
      </c>
      <c r="AH1121">
        <v>-74</v>
      </c>
      <c r="AI1121">
        <v>-74</v>
      </c>
    </row>
    <row r="1122" spans="33:35" x14ac:dyDescent="0.25">
      <c r="AG1122" s="30">
        <v>45374</v>
      </c>
      <c r="AH1122">
        <v>-42.2</v>
      </c>
      <c r="AI1122">
        <v>-42.2</v>
      </c>
    </row>
    <row r="1123" spans="33:35" x14ac:dyDescent="0.25">
      <c r="AG1123" s="31" t="s">
        <v>1017</v>
      </c>
      <c r="AH1123">
        <v>-9.77</v>
      </c>
      <c r="AI1123">
        <v>-9.77</v>
      </c>
    </row>
    <row r="1124" spans="33:35" x14ac:dyDescent="0.25">
      <c r="AG1124" s="31" t="s">
        <v>1018</v>
      </c>
      <c r="AH1124">
        <v>-11.23</v>
      </c>
      <c r="AI1124">
        <v>-11.23</v>
      </c>
    </row>
    <row r="1125" spans="33:35" x14ac:dyDescent="0.25">
      <c r="AG1125" s="31" t="s">
        <v>1019</v>
      </c>
      <c r="AH1125">
        <v>-21.2</v>
      </c>
      <c r="AI1125">
        <v>-21.2</v>
      </c>
    </row>
    <row r="1126" spans="33:35" x14ac:dyDescent="0.25">
      <c r="AG1126" s="30">
        <v>45375</v>
      </c>
      <c r="AH1126">
        <v>-27.65</v>
      </c>
      <c r="AI1126">
        <v>-27.65</v>
      </c>
    </row>
    <row r="1127" spans="33:35" x14ac:dyDescent="0.25">
      <c r="AG1127" s="31" t="s">
        <v>1014</v>
      </c>
      <c r="AH1127">
        <v>-9</v>
      </c>
      <c r="AI1127">
        <v>-9</v>
      </c>
    </row>
    <row r="1128" spans="33:35" x14ac:dyDescent="0.25">
      <c r="AG1128" s="31" t="s">
        <v>1015</v>
      </c>
      <c r="AH1128">
        <v>-12.5</v>
      </c>
      <c r="AI1128">
        <v>-12.5</v>
      </c>
    </row>
    <row r="1129" spans="33:35" x14ac:dyDescent="0.25">
      <c r="AG1129" s="31" t="s">
        <v>1016</v>
      </c>
      <c r="AH1129">
        <v>-6.15</v>
      </c>
      <c r="AI1129">
        <v>-6.15</v>
      </c>
    </row>
    <row r="1130" spans="33:35" x14ac:dyDescent="0.25">
      <c r="AG1130" s="30">
        <v>45376</v>
      </c>
      <c r="AH1130">
        <v>-1.4</v>
      </c>
      <c r="AI1130">
        <v>-1.4</v>
      </c>
    </row>
    <row r="1131" spans="33:35" x14ac:dyDescent="0.25">
      <c r="AG1131" s="31" t="s">
        <v>1012</v>
      </c>
      <c r="AH1131">
        <v>-1.4</v>
      </c>
      <c r="AI1131">
        <v>-1.4</v>
      </c>
    </row>
    <row r="1132" spans="33:35" x14ac:dyDescent="0.25">
      <c r="AG1132" s="30">
        <v>45378</v>
      </c>
      <c r="AH1132">
        <v>-136.82999999999998</v>
      </c>
      <c r="AI1132">
        <v>-136.82999999999998</v>
      </c>
    </row>
    <row r="1133" spans="33:35" x14ac:dyDescent="0.25">
      <c r="AG1133" s="31" t="s">
        <v>1011</v>
      </c>
      <c r="AH1133">
        <v>-23.57</v>
      </c>
      <c r="AI1133">
        <v>-23.57</v>
      </c>
    </row>
    <row r="1134" spans="33:35" x14ac:dyDescent="0.25">
      <c r="AG1134" s="31" t="s">
        <v>1009</v>
      </c>
      <c r="AH1134">
        <v>-2.8</v>
      </c>
      <c r="AI1134">
        <v>-2.8</v>
      </c>
    </row>
    <row r="1135" spans="33:35" x14ac:dyDescent="0.25">
      <c r="AG1135" s="31" t="s">
        <v>1010</v>
      </c>
      <c r="AH1135">
        <v>-110.46</v>
      </c>
      <c r="AI1135">
        <v>-110.46</v>
      </c>
    </row>
    <row r="1136" spans="33:35" x14ac:dyDescent="0.25">
      <c r="AG1136" s="30">
        <v>45379</v>
      </c>
      <c r="AH1136">
        <v>-204.5</v>
      </c>
      <c r="AI1136">
        <v>-204.5</v>
      </c>
    </row>
    <row r="1137" spans="33:35" x14ac:dyDescent="0.25">
      <c r="AG1137" s="31" t="s">
        <v>1000</v>
      </c>
      <c r="AH1137">
        <v>-12.5</v>
      </c>
      <c r="AI1137">
        <v>-12.5</v>
      </c>
    </row>
    <row r="1138" spans="33:35" x14ac:dyDescent="0.25">
      <c r="AG1138" s="31" t="s">
        <v>1001</v>
      </c>
      <c r="AH1138">
        <v>-8</v>
      </c>
      <c r="AI1138">
        <v>-8</v>
      </c>
    </row>
    <row r="1139" spans="33:35" x14ac:dyDescent="0.25">
      <c r="AG1139" s="31" t="s">
        <v>1004</v>
      </c>
      <c r="AH1139">
        <v>-35.5</v>
      </c>
      <c r="AI1139">
        <v>-35.5</v>
      </c>
    </row>
    <row r="1140" spans="33:35" x14ac:dyDescent="0.25">
      <c r="AG1140" s="31" t="s">
        <v>1008</v>
      </c>
      <c r="AH1140">
        <v>-63</v>
      </c>
      <c r="AI1140">
        <v>-63</v>
      </c>
    </row>
    <row r="1141" spans="33:35" x14ac:dyDescent="0.25">
      <c r="AG1141" s="31" t="s">
        <v>1005</v>
      </c>
      <c r="AH1141">
        <v>-10</v>
      </c>
      <c r="AI1141">
        <v>-10</v>
      </c>
    </row>
    <row r="1142" spans="33:35" x14ac:dyDescent="0.25">
      <c r="AG1142" s="31" t="s">
        <v>1002</v>
      </c>
      <c r="AH1142">
        <v>-48</v>
      </c>
      <c r="AI1142">
        <v>-48</v>
      </c>
    </row>
    <row r="1143" spans="33:35" x14ac:dyDescent="0.25">
      <c r="AG1143" s="31" t="s">
        <v>1003</v>
      </c>
      <c r="AH1143">
        <v>-16</v>
      </c>
      <c r="AI1143">
        <v>-16</v>
      </c>
    </row>
    <row r="1144" spans="33:35" x14ac:dyDescent="0.25">
      <c r="AG1144" s="31" t="s">
        <v>1007</v>
      </c>
      <c r="AH1144">
        <v>-2</v>
      </c>
      <c r="AI1144">
        <v>-2</v>
      </c>
    </row>
    <row r="1145" spans="33:35" x14ac:dyDescent="0.25">
      <c r="AG1145" s="31" t="s">
        <v>1006</v>
      </c>
      <c r="AH1145">
        <v>-9.5</v>
      </c>
      <c r="AI1145">
        <v>-9.5</v>
      </c>
    </row>
    <row r="1146" spans="33:35" x14ac:dyDescent="0.25">
      <c r="AG1146" s="30">
        <v>45380</v>
      </c>
      <c r="AH1146">
        <v>-113.39000000000001</v>
      </c>
      <c r="AI1146">
        <v>-113.39000000000001</v>
      </c>
    </row>
    <row r="1147" spans="33:35" x14ac:dyDescent="0.25">
      <c r="AG1147" s="31" t="s">
        <v>999</v>
      </c>
      <c r="AH1147">
        <v>-43</v>
      </c>
      <c r="AI1147">
        <v>-43</v>
      </c>
    </row>
    <row r="1148" spans="33:35" x14ac:dyDescent="0.25">
      <c r="AG1148" s="31" t="s">
        <v>997</v>
      </c>
      <c r="AH1148">
        <v>-3.34</v>
      </c>
      <c r="AI1148">
        <v>-3.34</v>
      </c>
    </row>
    <row r="1149" spans="33:35" x14ac:dyDescent="0.25">
      <c r="AG1149" s="31" t="s">
        <v>995</v>
      </c>
      <c r="AH1149">
        <v>-49.2</v>
      </c>
      <c r="AI1149">
        <v>-49.2</v>
      </c>
    </row>
    <row r="1150" spans="33:35" x14ac:dyDescent="0.25">
      <c r="AG1150" s="31" t="s">
        <v>998</v>
      </c>
      <c r="AH1150">
        <v>-8</v>
      </c>
      <c r="AI1150">
        <v>-8</v>
      </c>
    </row>
    <row r="1151" spans="33:35" x14ac:dyDescent="0.25">
      <c r="AG1151" s="31" t="s">
        <v>994</v>
      </c>
      <c r="AH1151">
        <v>-6.95</v>
      </c>
      <c r="AI1151">
        <v>-6.95</v>
      </c>
    </row>
    <row r="1152" spans="33:35" x14ac:dyDescent="0.25">
      <c r="AG1152" s="31" t="s">
        <v>996</v>
      </c>
      <c r="AH1152">
        <v>-2.9</v>
      </c>
      <c r="AI1152">
        <v>-2.9</v>
      </c>
    </row>
    <row r="1153" spans="33:35" x14ac:dyDescent="0.25">
      <c r="AG1153" s="30">
        <v>45381</v>
      </c>
      <c r="AH1153">
        <v>-84.66</v>
      </c>
      <c r="AI1153">
        <v>-84.66</v>
      </c>
    </row>
    <row r="1154" spans="33:35" x14ac:dyDescent="0.25">
      <c r="AG1154" s="31" t="s">
        <v>991</v>
      </c>
      <c r="AH1154">
        <v>-9.76</v>
      </c>
      <c r="AI1154">
        <v>-9.76</v>
      </c>
    </row>
    <row r="1155" spans="33:35" x14ac:dyDescent="0.25">
      <c r="AG1155" s="31" t="s">
        <v>993</v>
      </c>
      <c r="AH1155">
        <v>-9</v>
      </c>
      <c r="AI1155">
        <v>-9</v>
      </c>
    </row>
    <row r="1156" spans="33:35" x14ac:dyDescent="0.25">
      <c r="AG1156" s="31" t="s">
        <v>992</v>
      </c>
      <c r="AH1156">
        <v>-7.2</v>
      </c>
      <c r="AI1156">
        <v>-7.2</v>
      </c>
    </row>
    <row r="1157" spans="33:35" x14ac:dyDescent="0.25">
      <c r="AG1157" s="31" t="s">
        <v>989</v>
      </c>
      <c r="AH1157">
        <v>-5.6</v>
      </c>
      <c r="AI1157">
        <v>-5.6</v>
      </c>
    </row>
    <row r="1158" spans="33:35" x14ac:dyDescent="0.25">
      <c r="AG1158" s="31" t="s">
        <v>990</v>
      </c>
      <c r="AH1158">
        <v>-47.7</v>
      </c>
      <c r="AI1158">
        <v>-47.7</v>
      </c>
    </row>
    <row r="1159" spans="33:35" x14ac:dyDescent="0.25">
      <c r="AG1159" s="31" t="s">
        <v>988</v>
      </c>
      <c r="AH1159">
        <v>-5.4</v>
      </c>
      <c r="AI1159">
        <v>-5.4</v>
      </c>
    </row>
    <row r="1160" spans="33:35" x14ac:dyDescent="0.25">
      <c r="AG1160" s="30">
        <v>45382</v>
      </c>
      <c r="AH1160">
        <v>-16.41</v>
      </c>
      <c r="AI1160">
        <v>-16.41</v>
      </c>
    </row>
    <row r="1161" spans="33:35" x14ac:dyDescent="0.25">
      <c r="AG1161" s="31" t="s">
        <v>987</v>
      </c>
      <c r="AH1161">
        <v>-16.41</v>
      </c>
      <c r="AI1161">
        <v>-16.41</v>
      </c>
    </row>
    <row r="1162" spans="33:35" x14ac:dyDescent="0.25">
      <c r="AG1162" s="18" t="s">
        <v>1924</v>
      </c>
      <c r="AH1162">
        <v>-22686.299999999988</v>
      </c>
      <c r="AI1162">
        <v>-22686.299999999988</v>
      </c>
    </row>
    <row r="1163" spans="33:35" x14ac:dyDescent="0.25">
      <c r="AG1163" s="19" t="s">
        <v>1927</v>
      </c>
      <c r="AH1163">
        <v>-8001.8199999999961</v>
      </c>
      <c r="AI1163">
        <v>-8001.8199999999961</v>
      </c>
    </row>
    <row r="1164" spans="33:35" x14ac:dyDescent="0.25">
      <c r="AG1164" s="30">
        <v>45383</v>
      </c>
      <c r="AH1164">
        <v>-1262.52</v>
      </c>
      <c r="AI1164">
        <v>-1262.52</v>
      </c>
    </row>
    <row r="1165" spans="33:35" x14ac:dyDescent="0.25">
      <c r="AG1165" s="31" t="s">
        <v>983</v>
      </c>
      <c r="AH1165">
        <v>-10.6</v>
      </c>
      <c r="AI1165">
        <v>-10.6</v>
      </c>
    </row>
    <row r="1166" spans="33:35" x14ac:dyDescent="0.25">
      <c r="AG1166" s="31" t="s">
        <v>985</v>
      </c>
      <c r="AH1166">
        <v>-10</v>
      </c>
      <c r="AI1166">
        <v>-10</v>
      </c>
    </row>
    <row r="1167" spans="33:35" x14ac:dyDescent="0.25">
      <c r="AG1167" s="31" t="s">
        <v>986</v>
      </c>
      <c r="AH1167">
        <v>-3.5</v>
      </c>
      <c r="AI1167">
        <v>-3.5</v>
      </c>
    </row>
    <row r="1168" spans="33:35" x14ac:dyDescent="0.25">
      <c r="AG1168" s="31" t="s">
        <v>984</v>
      </c>
      <c r="AH1168">
        <v>-18.420000000000002</v>
      </c>
      <c r="AI1168">
        <v>-18.420000000000002</v>
      </c>
    </row>
    <row r="1169" spans="33:35" x14ac:dyDescent="0.25">
      <c r="AG1169" s="31" t="s">
        <v>740</v>
      </c>
      <c r="AH1169">
        <v>-900</v>
      </c>
      <c r="AI1169">
        <v>-900</v>
      </c>
    </row>
    <row r="1170" spans="33:35" x14ac:dyDescent="0.25">
      <c r="AG1170" s="31" t="s">
        <v>621</v>
      </c>
      <c r="AH1170">
        <v>-320</v>
      </c>
      <c r="AI1170">
        <v>-320</v>
      </c>
    </row>
    <row r="1171" spans="33:35" x14ac:dyDescent="0.25">
      <c r="AG1171" s="30">
        <v>45384</v>
      </c>
      <c r="AH1171">
        <v>-288.07</v>
      </c>
      <c r="AI1171">
        <v>-288.07</v>
      </c>
    </row>
    <row r="1172" spans="33:35" x14ac:dyDescent="0.25">
      <c r="AG1172" s="31" t="s">
        <v>980</v>
      </c>
      <c r="AH1172">
        <v>-38.39</v>
      </c>
      <c r="AI1172">
        <v>-38.39</v>
      </c>
    </row>
    <row r="1173" spans="33:35" x14ac:dyDescent="0.25">
      <c r="AG1173" s="31" t="s">
        <v>981</v>
      </c>
      <c r="AH1173">
        <v>-1.85</v>
      </c>
      <c r="AI1173">
        <v>-1.85</v>
      </c>
    </row>
    <row r="1174" spans="33:35" x14ac:dyDescent="0.25">
      <c r="AG1174" s="31" t="s">
        <v>982</v>
      </c>
      <c r="AH1174">
        <v>-20.02</v>
      </c>
      <c r="AI1174">
        <v>-20.02</v>
      </c>
    </row>
    <row r="1175" spans="33:35" x14ac:dyDescent="0.25">
      <c r="AG1175" s="31" t="s">
        <v>977</v>
      </c>
      <c r="AH1175">
        <v>-94.74</v>
      </c>
      <c r="AI1175">
        <v>-94.74</v>
      </c>
    </row>
    <row r="1176" spans="33:35" x14ac:dyDescent="0.25">
      <c r="AG1176" s="31" t="s">
        <v>978</v>
      </c>
      <c r="AH1176">
        <v>-133.07</v>
      </c>
      <c r="AI1176">
        <v>-133.07</v>
      </c>
    </row>
    <row r="1177" spans="33:35" x14ac:dyDescent="0.25">
      <c r="AG1177" s="30">
        <v>45385</v>
      </c>
      <c r="AH1177">
        <v>-3155.68</v>
      </c>
      <c r="AI1177">
        <v>-3155.68</v>
      </c>
    </row>
    <row r="1178" spans="33:35" x14ac:dyDescent="0.25">
      <c r="AG1178" s="31" t="s">
        <v>971</v>
      </c>
      <c r="AH1178">
        <v>-56.61</v>
      </c>
      <c r="AI1178">
        <v>-56.61</v>
      </c>
    </row>
    <row r="1179" spans="33:35" x14ac:dyDescent="0.25">
      <c r="AG1179" s="31" t="s">
        <v>972</v>
      </c>
      <c r="AH1179">
        <v>-30.75</v>
      </c>
      <c r="AI1179">
        <v>-30.75</v>
      </c>
    </row>
    <row r="1180" spans="33:35" x14ac:dyDescent="0.25">
      <c r="AG1180" s="31" t="s">
        <v>973</v>
      </c>
      <c r="AH1180">
        <v>-68.319999999999993</v>
      </c>
      <c r="AI1180">
        <v>-68.319999999999993</v>
      </c>
    </row>
    <row r="1181" spans="33:35" x14ac:dyDescent="0.25">
      <c r="AG1181" s="31" t="s">
        <v>975</v>
      </c>
      <c r="AH1181">
        <v>-3000</v>
      </c>
      <c r="AI1181">
        <v>-3000</v>
      </c>
    </row>
    <row r="1182" spans="33:35" x14ac:dyDescent="0.25">
      <c r="AG1182" s="30">
        <v>45386</v>
      </c>
      <c r="AH1182">
        <v>-3.3</v>
      </c>
      <c r="AI1182">
        <v>-3.3</v>
      </c>
    </row>
    <row r="1183" spans="33:35" x14ac:dyDescent="0.25">
      <c r="AG1183" s="31" t="s">
        <v>969</v>
      </c>
      <c r="AH1183">
        <v>-1</v>
      </c>
      <c r="AI1183">
        <v>-1</v>
      </c>
    </row>
    <row r="1184" spans="33:35" x14ac:dyDescent="0.25">
      <c r="AG1184" s="31" t="s">
        <v>970</v>
      </c>
      <c r="AH1184">
        <v>-2.2999999999999998</v>
      </c>
      <c r="AI1184">
        <v>-2.2999999999999998</v>
      </c>
    </row>
    <row r="1185" spans="33:35" x14ac:dyDescent="0.25">
      <c r="AG1185" s="30">
        <v>45388</v>
      </c>
      <c r="AH1185">
        <v>-40.159999999999997</v>
      </c>
      <c r="AI1185">
        <v>-40.159999999999997</v>
      </c>
    </row>
    <row r="1186" spans="33:35" x14ac:dyDescent="0.25">
      <c r="AG1186" s="31" t="s">
        <v>964</v>
      </c>
      <c r="AH1186">
        <v>-22.3</v>
      </c>
      <c r="AI1186">
        <v>-22.3</v>
      </c>
    </row>
    <row r="1187" spans="33:35" x14ac:dyDescent="0.25">
      <c r="AG1187" s="31" t="s">
        <v>966</v>
      </c>
      <c r="AH1187">
        <v>-1.49</v>
      </c>
      <c r="AI1187">
        <v>-1.49</v>
      </c>
    </row>
    <row r="1188" spans="33:35" x14ac:dyDescent="0.25">
      <c r="AG1188" s="31" t="s">
        <v>967</v>
      </c>
      <c r="AH1188">
        <v>-5.32</v>
      </c>
      <c r="AI1188">
        <v>-5.32</v>
      </c>
    </row>
    <row r="1189" spans="33:35" x14ac:dyDescent="0.25">
      <c r="AG1189" s="31" t="s">
        <v>968</v>
      </c>
      <c r="AH1189">
        <v>-1.75</v>
      </c>
      <c r="AI1189">
        <v>-1.75</v>
      </c>
    </row>
    <row r="1190" spans="33:35" x14ac:dyDescent="0.25">
      <c r="AG1190" s="31" t="s">
        <v>965</v>
      </c>
      <c r="AH1190">
        <v>-9.3000000000000007</v>
      </c>
      <c r="AI1190">
        <v>-9.3000000000000007</v>
      </c>
    </row>
    <row r="1191" spans="33:35" x14ac:dyDescent="0.25">
      <c r="AG1191" s="30">
        <v>45389</v>
      </c>
      <c r="AH1191">
        <v>-71.95</v>
      </c>
      <c r="AI1191">
        <v>-71.95</v>
      </c>
    </row>
    <row r="1192" spans="33:35" x14ac:dyDescent="0.25">
      <c r="AG1192" s="31" t="s">
        <v>956</v>
      </c>
      <c r="AH1192">
        <v>-13.75</v>
      </c>
      <c r="AI1192">
        <v>-13.75</v>
      </c>
    </row>
    <row r="1193" spans="33:35" x14ac:dyDescent="0.25">
      <c r="AG1193" s="31" t="s">
        <v>954</v>
      </c>
      <c r="AH1193">
        <v>-2</v>
      </c>
      <c r="AI1193">
        <v>-2</v>
      </c>
    </row>
    <row r="1194" spans="33:35" x14ac:dyDescent="0.25">
      <c r="AG1194" s="31" t="s">
        <v>960</v>
      </c>
      <c r="AH1194">
        <v>-3.5</v>
      </c>
      <c r="AI1194">
        <v>-3.5</v>
      </c>
    </row>
    <row r="1195" spans="33:35" x14ac:dyDescent="0.25">
      <c r="AG1195" s="31" t="s">
        <v>955</v>
      </c>
      <c r="AH1195">
        <v>-3.2</v>
      </c>
      <c r="AI1195">
        <v>-3.2</v>
      </c>
    </row>
    <row r="1196" spans="33:35" x14ac:dyDescent="0.25">
      <c r="AG1196" s="31" t="s">
        <v>959</v>
      </c>
      <c r="AH1196">
        <v>-5.5</v>
      </c>
      <c r="AI1196">
        <v>-5.5</v>
      </c>
    </row>
    <row r="1197" spans="33:35" x14ac:dyDescent="0.25">
      <c r="AG1197" s="31" t="s">
        <v>962</v>
      </c>
      <c r="AH1197">
        <v>-3.5</v>
      </c>
      <c r="AI1197">
        <v>-3.5</v>
      </c>
    </row>
    <row r="1198" spans="33:35" x14ac:dyDescent="0.25">
      <c r="AG1198" s="31" t="s">
        <v>961</v>
      </c>
      <c r="AH1198">
        <v>-4</v>
      </c>
      <c r="AI1198">
        <v>-4</v>
      </c>
    </row>
    <row r="1199" spans="33:35" x14ac:dyDescent="0.25">
      <c r="AG1199" s="31" t="s">
        <v>963</v>
      </c>
      <c r="AH1199">
        <v>-15</v>
      </c>
      <c r="AI1199">
        <v>-15</v>
      </c>
    </row>
    <row r="1200" spans="33:35" x14ac:dyDescent="0.25">
      <c r="AG1200" s="31" t="s">
        <v>958</v>
      </c>
      <c r="AH1200">
        <v>-13.5</v>
      </c>
      <c r="AI1200">
        <v>-13.5</v>
      </c>
    </row>
    <row r="1201" spans="33:35" x14ac:dyDescent="0.25">
      <c r="AG1201" s="31" t="s">
        <v>957</v>
      </c>
      <c r="AH1201">
        <v>-8</v>
      </c>
      <c r="AI1201">
        <v>-8</v>
      </c>
    </row>
    <row r="1202" spans="33:35" x14ac:dyDescent="0.25">
      <c r="AG1202" s="30">
        <v>45390</v>
      </c>
      <c r="AH1202">
        <v>-65.2</v>
      </c>
      <c r="AI1202">
        <v>-65.2</v>
      </c>
    </row>
    <row r="1203" spans="33:35" x14ac:dyDescent="0.25">
      <c r="AG1203" s="31" t="s">
        <v>952</v>
      </c>
      <c r="AH1203">
        <v>-2.2999999999999998</v>
      </c>
      <c r="AI1203">
        <v>-2.2999999999999998</v>
      </c>
    </row>
    <row r="1204" spans="33:35" x14ac:dyDescent="0.25">
      <c r="AG1204" s="31" t="s">
        <v>953</v>
      </c>
      <c r="AH1204">
        <v>-62.9</v>
      </c>
      <c r="AI1204">
        <v>-62.9</v>
      </c>
    </row>
    <row r="1205" spans="33:35" x14ac:dyDescent="0.25">
      <c r="AG1205" s="30">
        <v>45391</v>
      </c>
      <c r="AH1205">
        <v>-102.12</v>
      </c>
      <c r="AI1205">
        <v>-102.12</v>
      </c>
    </row>
    <row r="1206" spans="33:35" x14ac:dyDescent="0.25">
      <c r="AG1206" s="31" t="s">
        <v>951</v>
      </c>
      <c r="AH1206">
        <v>-19.899999999999999</v>
      </c>
      <c r="AI1206">
        <v>-19.899999999999999</v>
      </c>
    </row>
    <row r="1207" spans="33:35" x14ac:dyDescent="0.25">
      <c r="AG1207" s="31" t="s">
        <v>949</v>
      </c>
      <c r="AH1207">
        <v>-43.6</v>
      </c>
      <c r="AI1207">
        <v>-43.6</v>
      </c>
    </row>
    <row r="1208" spans="33:35" x14ac:dyDescent="0.25">
      <c r="AG1208" s="31" t="s">
        <v>950</v>
      </c>
      <c r="AH1208">
        <v>-34.619999999999997</v>
      </c>
      <c r="AI1208">
        <v>-34.619999999999997</v>
      </c>
    </row>
    <row r="1209" spans="33:35" x14ac:dyDescent="0.25">
      <c r="AG1209" s="31" t="s">
        <v>948</v>
      </c>
      <c r="AH1209">
        <v>-4</v>
      </c>
      <c r="AI1209">
        <v>-4</v>
      </c>
    </row>
    <row r="1210" spans="33:35" x14ac:dyDescent="0.25">
      <c r="AG1210" s="30">
        <v>45392</v>
      </c>
      <c r="AH1210">
        <v>-4</v>
      </c>
      <c r="AI1210">
        <v>-4</v>
      </c>
    </row>
    <row r="1211" spans="33:35" x14ac:dyDescent="0.25">
      <c r="AG1211" s="31" t="s">
        <v>947</v>
      </c>
      <c r="AH1211">
        <v>-4</v>
      </c>
      <c r="AI1211">
        <v>-4</v>
      </c>
    </row>
    <row r="1212" spans="33:35" x14ac:dyDescent="0.25">
      <c r="AG1212" s="30">
        <v>45393</v>
      </c>
      <c r="AH1212">
        <v>-818.59</v>
      </c>
      <c r="AI1212">
        <v>-818.59</v>
      </c>
    </row>
    <row r="1213" spans="33:35" x14ac:dyDescent="0.25">
      <c r="AG1213" s="31" t="s">
        <v>946</v>
      </c>
      <c r="AH1213">
        <v>-14.2</v>
      </c>
      <c r="AI1213">
        <v>-14.2</v>
      </c>
    </row>
    <row r="1214" spans="33:35" x14ac:dyDescent="0.25">
      <c r="AG1214" s="31" t="s">
        <v>945</v>
      </c>
      <c r="AH1214">
        <v>-4.8499999999999996</v>
      </c>
      <c r="AI1214">
        <v>-4.8499999999999996</v>
      </c>
    </row>
    <row r="1215" spans="33:35" x14ac:dyDescent="0.25">
      <c r="AG1215" s="31" t="s">
        <v>941</v>
      </c>
      <c r="AH1215">
        <v>-5.88</v>
      </c>
      <c r="AI1215">
        <v>-5.88</v>
      </c>
    </row>
    <row r="1216" spans="33:35" x14ac:dyDescent="0.25">
      <c r="AG1216" s="31" t="s">
        <v>944</v>
      </c>
      <c r="AH1216">
        <v>-7.15</v>
      </c>
      <c r="AI1216">
        <v>-7.15</v>
      </c>
    </row>
    <row r="1217" spans="33:35" x14ac:dyDescent="0.25">
      <c r="AG1217" s="31" t="s">
        <v>943</v>
      </c>
      <c r="AH1217">
        <v>-12.99</v>
      </c>
      <c r="AI1217">
        <v>-12.99</v>
      </c>
    </row>
    <row r="1218" spans="33:35" x14ac:dyDescent="0.25">
      <c r="AG1218" s="31" t="s">
        <v>942</v>
      </c>
      <c r="AH1218">
        <v>-773.52</v>
      </c>
      <c r="AI1218">
        <v>-773.52</v>
      </c>
    </row>
    <row r="1219" spans="33:35" x14ac:dyDescent="0.25">
      <c r="AG1219" s="30">
        <v>45394</v>
      </c>
      <c r="AH1219">
        <v>-12.15</v>
      </c>
      <c r="AI1219">
        <v>-12.15</v>
      </c>
    </row>
    <row r="1220" spans="33:35" x14ac:dyDescent="0.25">
      <c r="AG1220" s="31" t="s">
        <v>940</v>
      </c>
      <c r="AH1220">
        <v>-12.15</v>
      </c>
      <c r="AI1220">
        <v>-12.15</v>
      </c>
    </row>
    <row r="1221" spans="33:35" x14ac:dyDescent="0.25">
      <c r="AG1221" s="30">
        <v>45395</v>
      </c>
      <c r="AH1221">
        <v>-160.34</v>
      </c>
      <c r="AI1221">
        <v>-160.34</v>
      </c>
    </row>
    <row r="1222" spans="33:35" x14ac:dyDescent="0.25">
      <c r="AG1222" s="31" t="s">
        <v>935</v>
      </c>
      <c r="AH1222">
        <v>-24.95</v>
      </c>
      <c r="AI1222">
        <v>-24.95</v>
      </c>
    </row>
    <row r="1223" spans="33:35" x14ac:dyDescent="0.25">
      <c r="AG1223" s="31" t="s">
        <v>938</v>
      </c>
      <c r="AH1223">
        <v>-12.52</v>
      </c>
      <c r="AI1223">
        <v>-12.52</v>
      </c>
    </row>
    <row r="1224" spans="33:35" x14ac:dyDescent="0.25">
      <c r="AG1224" s="31" t="s">
        <v>939</v>
      </c>
      <c r="AH1224">
        <v>-21.22</v>
      </c>
      <c r="AI1224">
        <v>-21.22</v>
      </c>
    </row>
    <row r="1225" spans="33:35" x14ac:dyDescent="0.25">
      <c r="AG1225" s="31" t="s">
        <v>934</v>
      </c>
      <c r="AH1225">
        <v>-88.91</v>
      </c>
      <c r="AI1225">
        <v>-88.91</v>
      </c>
    </row>
    <row r="1226" spans="33:35" x14ac:dyDescent="0.25">
      <c r="AG1226" s="31" t="s">
        <v>937</v>
      </c>
      <c r="AH1226">
        <v>-11.41</v>
      </c>
      <c r="AI1226">
        <v>-11.41</v>
      </c>
    </row>
    <row r="1227" spans="33:35" x14ac:dyDescent="0.25">
      <c r="AG1227" s="31" t="s">
        <v>936</v>
      </c>
      <c r="AH1227">
        <v>-1.33</v>
      </c>
      <c r="AI1227">
        <v>-1.33</v>
      </c>
    </row>
    <row r="1228" spans="33:35" x14ac:dyDescent="0.25">
      <c r="AG1228" s="30">
        <v>45396</v>
      </c>
      <c r="AH1228">
        <v>-34.26</v>
      </c>
      <c r="AI1228">
        <v>-34.26</v>
      </c>
    </row>
    <row r="1229" spans="33:35" x14ac:dyDescent="0.25">
      <c r="AG1229" s="31" t="s">
        <v>932</v>
      </c>
      <c r="AH1229">
        <v>-30.97</v>
      </c>
      <c r="AI1229">
        <v>-30.97</v>
      </c>
    </row>
    <row r="1230" spans="33:35" x14ac:dyDescent="0.25">
      <c r="AG1230" s="31" t="s">
        <v>933</v>
      </c>
      <c r="AH1230">
        <v>-3.29</v>
      </c>
      <c r="AI1230">
        <v>-3.29</v>
      </c>
    </row>
    <row r="1231" spans="33:35" x14ac:dyDescent="0.25">
      <c r="AG1231" s="30">
        <v>45397</v>
      </c>
      <c r="AH1231">
        <v>-25.95</v>
      </c>
      <c r="AI1231">
        <v>-25.95</v>
      </c>
    </row>
    <row r="1232" spans="33:35" x14ac:dyDescent="0.25">
      <c r="AG1232" s="31" t="s">
        <v>931</v>
      </c>
      <c r="AH1232">
        <v>-25.95</v>
      </c>
      <c r="AI1232">
        <v>-25.95</v>
      </c>
    </row>
    <row r="1233" spans="33:35" x14ac:dyDescent="0.25">
      <c r="AG1233" s="30">
        <v>45399</v>
      </c>
      <c r="AH1233">
        <v>-411</v>
      </c>
      <c r="AI1233">
        <v>-411</v>
      </c>
    </row>
    <row r="1234" spans="33:35" x14ac:dyDescent="0.25">
      <c r="AG1234" s="31" t="s">
        <v>930</v>
      </c>
      <c r="AH1234">
        <v>-4.4000000000000004</v>
      </c>
      <c r="AI1234">
        <v>-4.4000000000000004</v>
      </c>
    </row>
    <row r="1235" spans="33:35" x14ac:dyDescent="0.25">
      <c r="AG1235" s="31" t="s">
        <v>929</v>
      </c>
      <c r="AH1235">
        <v>-6.6</v>
      </c>
      <c r="AI1235">
        <v>-6.6</v>
      </c>
    </row>
    <row r="1236" spans="33:35" x14ac:dyDescent="0.25">
      <c r="AG1236" s="31" t="s">
        <v>805</v>
      </c>
      <c r="AH1236">
        <v>-400</v>
      </c>
      <c r="AI1236">
        <v>-400</v>
      </c>
    </row>
    <row r="1237" spans="33:35" x14ac:dyDescent="0.25">
      <c r="AG1237" s="30">
        <v>45400</v>
      </c>
      <c r="AH1237">
        <v>-4.6500000000000004</v>
      </c>
      <c r="AI1237">
        <v>-4.6500000000000004</v>
      </c>
    </row>
    <row r="1238" spans="33:35" x14ac:dyDescent="0.25">
      <c r="AG1238" s="31" t="s">
        <v>927</v>
      </c>
      <c r="AH1238">
        <v>-1.85</v>
      </c>
      <c r="AI1238">
        <v>-1.85</v>
      </c>
    </row>
    <row r="1239" spans="33:35" x14ac:dyDescent="0.25">
      <c r="AG1239" s="31" t="s">
        <v>928</v>
      </c>
      <c r="AH1239">
        <v>-2.8</v>
      </c>
      <c r="AI1239">
        <v>-2.8</v>
      </c>
    </row>
    <row r="1240" spans="33:35" x14ac:dyDescent="0.25">
      <c r="AG1240" s="30">
        <v>45401</v>
      </c>
      <c r="AH1240">
        <v>-251.85000000000002</v>
      </c>
      <c r="AI1240">
        <v>-251.85000000000002</v>
      </c>
    </row>
    <row r="1241" spans="33:35" x14ac:dyDescent="0.25">
      <c r="AG1241" s="31" t="s">
        <v>922</v>
      </c>
      <c r="AH1241">
        <v>-178.5</v>
      </c>
      <c r="AI1241">
        <v>-178.5</v>
      </c>
    </row>
    <row r="1242" spans="33:35" x14ac:dyDescent="0.25">
      <c r="AG1242" s="31" t="s">
        <v>926</v>
      </c>
      <c r="AH1242">
        <v>-4.9000000000000004</v>
      </c>
      <c r="AI1242">
        <v>-4.9000000000000004</v>
      </c>
    </row>
    <row r="1243" spans="33:35" x14ac:dyDescent="0.25">
      <c r="AG1243" s="31" t="s">
        <v>923</v>
      </c>
      <c r="AH1243">
        <v>-11.4</v>
      </c>
      <c r="AI1243">
        <v>-11.4</v>
      </c>
    </row>
    <row r="1244" spans="33:35" x14ac:dyDescent="0.25">
      <c r="AG1244" s="31" t="s">
        <v>925</v>
      </c>
      <c r="AH1244">
        <v>-33.5</v>
      </c>
      <c r="AI1244">
        <v>-33.5</v>
      </c>
    </row>
    <row r="1245" spans="33:35" x14ac:dyDescent="0.25">
      <c r="AG1245" s="31" t="s">
        <v>924</v>
      </c>
      <c r="AH1245">
        <v>-23.55</v>
      </c>
      <c r="AI1245">
        <v>-23.55</v>
      </c>
    </row>
    <row r="1246" spans="33:35" x14ac:dyDescent="0.25">
      <c r="AG1246" s="30">
        <v>45402</v>
      </c>
      <c r="AH1246">
        <v>-95.12</v>
      </c>
      <c r="AI1246">
        <v>-95.12</v>
      </c>
    </row>
    <row r="1247" spans="33:35" x14ac:dyDescent="0.25">
      <c r="AG1247" s="31" t="s">
        <v>916</v>
      </c>
      <c r="AH1247">
        <v>-16.850000000000001</v>
      </c>
      <c r="AI1247">
        <v>-16.850000000000001</v>
      </c>
    </row>
    <row r="1248" spans="33:35" x14ac:dyDescent="0.25">
      <c r="AG1248" s="31" t="s">
        <v>917</v>
      </c>
      <c r="AH1248">
        <v>-6</v>
      </c>
      <c r="AI1248">
        <v>-6</v>
      </c>
    </row>
    <row r="1249" spans="33:35" x14ac:dyDescent="0.25">
      <c r="AG1249" s="31" t="s">
        <v>920</v>
      </c>
      <c r="AH1249">
        <v>-22.92</v>
      </c>
      <c r="AI1249">
        <v>-22.92</v>
      </c>
    </row>
    <row r="1250" spans="33:35" x14ac:dyDescent="0.25">
      <c r="AG1250" s="31" t="s">
        <v>921</v>
      </c>
      <c r="AH1250">
        <v>-14.5</v>
      </c>
      <c r="AI1250">
        <v>-14.5</v>
      </c>
    </row>
    <row r="1251" spans="33:35" x14ac:dyDescent="0.25">
      <c r="AG1251" s="31" t="s">
        <v>918</v>
      </c>
      <c r="AH1251">
        <v>-6.25</v>
      </c>
      <c r="AI1251">
        <v>-6.25</v>
      </c>
    </row>
    <row r="1252" spans="33:35" x14ac:dyDescent="0.25">
      <c r="AG1252" s="31" t="s">
        <v>915</v>
      </c>
      <c r="AH1252">
        <v>-10.3</v>
      </c>
      <c r="AI1252">
        <v>-10.3</v>
      </c>
    </row>
    <row r="1253" spans="33:35" x14ac:dyDescent="0.25">
      <c r="AG1253" s="31" t="s">
        <v>919</v>
      </c>
      <c r="AH1253">
        <v>-18.3</v>
      </c>
      <c r="AI1253">
        <v>-18.3</v>
      </c>
    </row>
    <row r="1254" spans="33:35" x14ac:dyDescent="0.25">
      <c r="AG1254" s="30">
        <v>45403</v>
      </c>
      <c r="AH1254">
        <v>-99.86</v>
      </c>
      <c r="AI1254">
        <v>-99.86</v>
      </c>
    </row>
    <row r="1255" spans="33:35" x14ac:dyDescent="0.25">
      <c r="AG1255" s="31" t="s">
        <v>911</v>
      </c>
      <c r="AH1255">
        <v>-38.92</v>
      </c>
      <c r="AI1255">
        <v>-38.92</v>
      </c>
    </row>
    <row r="1256" spans="33:35" x14ac:dyDescent="0.25">
      <c r="AG1256" s="31" t="s">
        <v>912</v>
      </c>
      <c r="AH1256">
        <v>-15.18</v>
      </c>
      <c r="AI1256">
        <v>-15.18</v>
      </c>
    </row>
    <row r="1257" spans="33:35" x14ac:dyDescent="0.25">
      <c r="AG1257" s="31" t="s">
        <v>914</v>
      </c>
      <c r="AH1257">
        <v>-5.95</v>
      </c>
      <c r="AI1257">
        <v>-5.95</v>
      </c>
    </row>
    <row r="1258" spans="33:35" x14ac:dyDescent="0.25">
      <c r="AG1258" s="31" t="s">
        <v>910</v>
      </c>
      <c r="AH1258">
        <v>-15.95</v>
      </c>
      <c r="AI1258">
        <v>-15.95</v>
      </c>
    </row>
    <row r="1259" spans="33:35" x14ac:dyDescent="0.25">
      <c r="AG1259" s="31" t="s">
        <v>913</v>
      </c>
      <c r="AH1259">
        <v>-23.86</v>
      </c>
      <c r="AI1259">
        <v>-23.86</v>
      </c>
    </row>
    <row r="1260" spans="33:35" x14ac:dyDescent="0.25">
      <c r="AG1260" s="30">
        <v>45404</v>
      </c>
      <c r="AH1260">
        <v>-105.24000000000001</v>
      </c>
      <c r="AI1260">
        <v>-105.24000000000001</v>
      </c>
    </row>
    <row r="1261" spans="33:35" x14ac:dyDescent="0.25">
      <c r="AG1261" s="31" t="s">
        <v>908</v>
      </c>
      <c r="AH1261">
        <v>-2.65</v>
      </c>
      <c r="AI1261">
        <v>-2.65</v>
      </c>
    </row>
    <row r="1262" spans="33:35" x14ac:dyDescent="0.25">
      <c r="AG1262" s="31" t="s">
        <v>904</v>
      </c>
      <c r="AH1262">
        <v>-35.99</v>
      </c>
      <c r="AI1262">
        <v>-35.99</v>
      </c>
    </row>
    <row r="1263" spans="33:35" x14ac:dyDescent="0.25">
      <c r="AG1263" s="31" t="s">
        <v>901</v>
      </c>
      <c r="AH1263">
        <v>-5.6</v>
      </c>
      <c r="AI1263">
        <v>-5.6</v>
      </c>
    </row>
    <row r="1264" spans="33:35" x14ac:dyDescent="0.25">
      <c r="AG1264" s="31" t="s">
        <v>907</v>
      </c>
      <c r="AH1264">
        <v>-3.4</v>
      </c>
      <c r="AI1264">
        <v>-3.4</v>
      </c>
    </row>
    <row r="1265" spans="33:35" x14ac:dyDescent="0.25">
      <c r="AG1265" s="31" t="s">
        <v>905</v>
      </c>
      <c r="AH1265">
        <v>-1.65</v>
      </c>
      <c r="AI1265">
        <v>-1.65</v>
      </c>
    </row>
    <row r="1266" spans="33:35" x14ac:dyDescent="0.25">
      <c r="AG1266" s="31" t="s">
        <v>906</v>
      </c>
      <c r="AH1266">
        <v>-1.5</v>
      </c>
      <c r="AI1266">
        <v>-1.5</v>
      </c>
    </row>
    <row r="1267" spans="33:35" x14ac:dyDescent="0.25">
      <c r="AG1267" s="31" t="s">
        <v>902</v>
      </c>
      <c r="AH1267">
        <v>-54.45</v>
      </c>
      <c r="AI1267">
        <v>-54.45</v>
      </c>
    </row>
    <row r="1268" spans="33:35" x14ac:dyDescent="0.25">
      <c r="AG1268" s="30">
        <v>45405</v>
      </c>
      <c r="AH1268">
        <v>-176.73</v>
      </c>
      <c r="AI1268">
        <v>-176.73</v>
      </c>
    </row>
    <row r="1269" spans="33:35" x14ac:dyDescent="0.25">
      <c r="AG1269" s="31" t="s">
        <v>900</v>
      </c>
      <c r="AH1269">
        <v>-34.99</v>
      </c>
      <c r="AI1269">
        <v>-34.99</v>
      </c>
    </row>
    <row r="1270" spans="33:35" x14ac:dyDescent="0.25">
      <c r="AG1270" s="31" t="s">
        <v>899</v>
      </c>
      <c r="AH1270">
        <v>-1.8</v>
      </c>
      <c r="AI1270">
        <v>-1.8</v>
      </c>
    </row>
    <row r="1271" spans="33:35" x14ac:dyDescent="0.25">
      <c r="AG1271" s="31" t="s">
        <v>897</v>
      </c>
      <c r="AH1271">
        <v>-57.5</v>
      </c>
      <c r="AI1271">
        <v>-57.5</v>
      </c>
    </row>
    <row r="1272" spans="33:35" x14ac:dyDescent="0.25">
      <c r="AG1272" s="31" t="s">
        <v>898</v>
      </c>
      <c r="AH1272">
        <v>-82.44</v>
      </c>
      <c r="AI1272">
        <v>-82.44</v>
      </c>
    </row>
    <row r="1273" spans="33:35" x14ac:dyDescent="0.25">
      <c r="AG1273" s="30">
        <v>45406</v>
      </c>
      <c r="AH1273">
        <v>-5.5</v>
      </c>
      <c r="AI1273">
        <v>-5.5</v>
      </c>
    </row>
    <row r="1274" spans="33:35" x14ac:dyDescent="0.25">
      <c r="AG1274" s="31" t="s">
        <v>895</v>
      </c>
      <c r="AH1274">
        <v>-2.8</v>
      </c>
      <c r="AI1274">
        <v>-2.8</v>
      </c>
    </row>
    <row r="1275" spans="33:35" x14ac:dyDescent="0.25">
      <c r="AG1275" s="31" t="s">
        <v>896</v>
      </c>
      <c r="AH1275">
        <v>-2.7</v>
      </c>
      <c r="AI1275">
        <v>-2.7</v>
      </c>
    </row>
    <row r="1276" spans="33:35" x14ac:dyDescent="0.25">
      <c r="AG1276" s="30">
        <v>45407</v>
      </c>
      <c r="AH1276">
        <v>-55.099999999999994</v>
      </c>
      <c r="AI1276">
        <v>-55.099999999999994</v>
      </c>
    </row>
    <row r="1277" spans="33:35" x14ac:dyDescent="0.25">
      <c r="AG1277" s="31" t="s">
        <v>892</v>
      </c>
      <c r="AH1277">
        <v>-5.8</v>
      </c>
      <c r="AI1277">
        <v>-5.8</v>
      </c>
    </row>
    <row r="1278" spans="33:35" x14ac:dyDescent="0.25">
      <c r="AG1278" s="31" t="s">
        <v>893</v>
      </c>
      <c r="AH1278">
        <v>-1.4</v>
      </c>
      <c r="AI1278">
        <v>-1.4</v>
      </c>
    </row>
    <row r="1279" spans="33:35" x14ac:dyDescent="0.25">
      <c r="AG1279" s="31" t="s">
        <v>894</v>
      </c>
      <c r="AH1279">
        <v>-47.9</v>
      </c>
      <c r="AI1279">
        <v>-47.9</v>
      </c>
    </row>
    <row r="1280" spans="33:35" x14ac:dyDescent="0.25">
      <c r="AG1280" s="30">
        <v>45408</v>
      </c>
      <c r="AH1280">
        <v>-5.45</v>
      </c>
      <c r="AI1280">
        <v>-5.45</v>
      </c>
    </row>
    <row r="1281" spans="33:35" x14ac:dyDescent="0.25">
      <c r="AG1281" s="31" t="s">
        <v>891</v>
      </c>
      <c r="AH1281">
        <v>-5.45</v>
      </c>
      <c r="AI1281">
        <v>-5.45</v>
      </c>
    </row>
    <row r="1282" spans="33:35" x14ac:dyDescent="0.25">
      <c r="AG1282" s="30">
        <v>45409</v>
      </c>
      <c r="AH1282">
        <v>-114.62</v>
      </c>
      <c r="AI1282">
        <v>-114.62</v>
      </c>
    </row>
    <row r="1283" spans="33:35" x14ac:dyDescent="0.25">
      <c r="AG1283" s="31" t="s">
        <v>885</v>
      </c>
      <c r="AH1283">
        <v>-5</v>
      </c>
      <c r="AI1283">
        <v>-5</v>
      </c>
    </row>
    <row r="1284" spans="33:35" x14ac:dyDescent="0.25">
      <c r="AG1284" s="31" t="s">
        <v>886</v>
      </c>
      <c r="AH1284">
        <v>-5.29</v>
      </c>
      <c r="AI1284">
        <v>-5.29</v>
      </c>
    </row>
    <row r="1285" spans="33:35" x14ac:dyDescent="0.25">
      <c r="AG1285" s="31" t="s">
        <v>890</v>
      </c>
      <c r="AH1285">
        <v>-20.350000000000001</v>
      </c>
      <c r="AI1285">
        <v>-20.350000000000001</v>
      </c>
    </row>
    <row r="1286" spans="33:35" x14ac:dyDescent="0.25">
      <c r="AG1286" s="31" t="s">
        <v>888</v>
      </c>
      <c r="AH1286">
        <v>-5.92</v>
      </c>
      <c r="AI1286">
        <v>-5.92</v>
      </c>
    </row>
    <row r="1287" spans="33:35" x14ac:dyDescent="0.25">
      <c r="AG1287" s="31" t="s">
        <v>887</v>
      </c>
      <c r="AH1287">
        <v>-0.15</v>
      </c>
      <c r="AI1287">
        <v>-0.15</v>
      </c>
    </row>
    <row r="1288" spans="33:35" x14ac:dyDescent="0.25">
      <c r="AG1288" s="31" t="s">
        <v>889</v>
      </c>
      <c r="AH1288">
        <v>-77.91</v>
      </c>
      <c r="AI1288">
        <v>-77.91</v>
      </c>
    </row>
    <row r="1289" spans="33:35" x14ac:dyDescent="0.25">
      <c r="AG1289" s="30">
        <v>45410</v>
      </c>
      <c r="AH1289">
        <v>-140.18</v>
      </c>
      <c r="AI1289">
        <v>-140.18</v>
      </c>
    </row>
    <row r="1290" spans="33:35" x14ac:dyDescent="0.25">
      <c r="AG1290" s="31" t="s">
        <v>881</v>
      </c>
      <c r="AH1290">
        <v>-3.99</v>
      </c>
      <c r="AI1290">
        <v>-3.99</v>
      </c>
    </row>
    <row r="1291" spans="33:35" x14ac:dyDescent="0.25">
      <c r="AG1291" s="31" t="s">
        <v>880</v>
      </c>
      <c r="AH1291">
        <v>-8</v>
      </c>
      <c r="AI1291">
        <v>-8</v>
      </c>
    </row>
    <row r="1292" spans="33:35" x14ac:dyDescent="0.25">
      <c r="AG1292" s="31" t="s">
        <v>884</v>
      </c>
      <c r="AH1292">
        <v>-3.2</v>
      </c>
      <c r="AI1292">
        <v>-3.2</v>
      </c>
    </row>
    <row r="1293" spans="33:35" x14ac:dyDescent="0.25">
      <c r="AG1293" s="31" t="s">
        <v>883</v>
      </c>
      <c r="AH1293">
        <v>-1.8</v>
      </c>
      <c r="AI1293">
        <v>-1.8</v>
      </c>
    </row>
    <row r="1294" spans="33:35" x14ac:dyDescent="0.25">
      <c r="AG1294" s="31" t="s">
        <v>882</v>
      </c>
      <c r="AH1294">
        <v>-71.989999999999995</v>
      </c>
      <c r="AI1294">
        <v>-71.989999999999995</v>
      </c>
    </row>
    <row r="1295" spans="33:35" x14ac:dyDescent="0.25">
      <c r="AG1295" s="31" t="s">
        <v>879</v>
      </c>
      <c r="AH1295">
        <v>-51.2</v>
      </c>
      <c r="AI1295">
        <v>-51.2</v>
      </c>
    </row>
    <row r="1296" spans="33:35" x14ac:dyDescent="0.25">
      <c r="AG1296" s="30">
        <v>45411</v>
      </c>
      <c r="AH1296">
        <v>-52.22</v>
      </c>
      <c r="AI1296">
        <v>-52.22</v>
      </c>
    </row>
    <row r="1297" spans="33:35" x14ac:dyDescent="0.25">
      <c r="AG1297" s="31" t="s">
        <v>876</v>
      </c>
      <c r="AH1297">
        <v>-2.8</v>
      </c>
      <c r="AI1297">
        <v>-2.8</v>
      </c>
    </row>
    <row r="1298" spans="33:35" x14ac:dyDescent="0.25">
      <c r="AG1298" s="31" t="s">
        <v>878</v>
      </c>
      <c r="AH1298">
        <v>-30.97</v>
      </c>
      <c r="AI1298">
        <v>-30.97</v>
      </c>
    </row>
    <row r="1299" spans="33:35" x14ac:dyDescent="0.25">
      <c r="AG1299" s="31" t="s">
        <v>877</v>
      </c>
      <c r="AH1299">
        <v>-18.45</v>
      </c>
      <c r="AI1299">
        <v>-18.45</v>
      </c>
    </row>
    <row r="1300" spans="33:35" x14ac:dyDescent="0.25">
      <c r="AG1300" s="30">
        <v>45412</v>
      </c>
      <c r="AH1300">
        <v>-440.01</v>
      </c>
      <c r="AI1300">
        <v>-440.01</v>
      </c>
    </row>
    <row r="1301" spans="33:35" x14ac:dyDescent="0.25">
      <c r="AG1301" s="31" t="s">
        <v>874</v>
      </c>
      <c r="AH1301">
        <v>-5</v>
      </c>
      <c r="AI1301">
        <v>-5</v>
      </c>
    </row>
    <row r="1302" spans="33:35" x14ac:dyDescent="0.25">
      <c r="AG1302" s="31" t="s">
        <v>872</v>
      </c>
      <c r="AH1302">
        <v>-6.6</v>
      </c>
      <c r="AI1302">
        <v>-6.6</v>
      </c>
    </row>
    <row r="1303" spans="33:35" x14ac:dyDescent="0.25">
      <c r="AG1303" s="31" t="s">
        <v>871</v>
      </c>
      <c r="AH1303">
        <v>-8.0500000000000007</v>
      </c>
      <c r="AI1303">
        <v>-8.0500000000000007</v>
      </c>
    </row>
    <row r="1304" spans="33:35" x14ac:dyDescent="0.25">
      <c r="AG1304" s="31" t="s">
        <v>873</v>
      </c>
      <c r="AH1304">
        <v>-8.3000000000000007</v>
      </c>
      <c r="AI1304">
        <v>-8.3000000000000007</v>
      </c>
    </row>
    <row r="1305" spans="33:35" x14ac:dyDescent="0.25">
      <c r="AG1305" s="31" t="s">
        <v>875</v>
      </c>
      <c r="AH1305">
        <v>-1.55</v>
      </c>
      <c r="AI1305">
        <v>-1.55</v>
      </c>
    </row>
    <row r="1306" spans="33:35" x14ac:dyDescent="0.25">
      <c r="AG1306" s="31" t="s">
        <v>868</v>
      </c>
      <c r="AH1306">
        <v>-56.61</v>
      </c>
      <c r="AI1306">
        <v>-56.61</v>
      </c>
    </row>
    <row r="1307" spans="33:35" x14ac:dyDescent="0.25">
      <c r="AG1307" s="31" t="s">
        <v>869</v>
      </c>
      <c r="AH1307">
        <v>-285.58</v>
      </c>
      <c r="AI1307">
        <v>-285.58</v>
      </c>
    </row>
    <row r="1308" spans="33:35" x14ac:dyDescent="0.25">
      <c r="AG1308" s="31" t="s">
        <v>870</v>
      </c>
      <c r="AH1308">
        <v>-68.319999999999993</v>
      </c>
      <c r="AI1308">
        <v>-68.319999999999993</v>
      </c>
    </row>
    <row r="1309" spans="33:35" x14ac:dyDescent="0.25">
      <c r="AG1309" s="19" t="s">
        <v>1928</v>
      </c>
      <c r="AH1309">
        <v>-7279.6299999999983</v>
      </c>
      <c r="AI1309">
        <v>-7279.6299999999983</v>
      </c>
    </row>
    <row r="1310" spans="33:35" x14ac:dyDescent="0.25">
      <c r="AG1310" s="30">
        <v>45414</v>
      </c>
      <c r="AH1310">
        <v>-1262.1500000000001</v>
      </c>
      <c r="AI1310">
        <v>-1262.1500000000001</v>
      </c>
    </row>
    <row r="1311" spans="33:35" x14ac:dyDescent="0.25">
      <c r="AG1311" s="31" t="s">
        <v>866</v>
      </c>
      <c r="AH1311">
        <v>-8.75</v>
      </c>
      <c r="AI1311">
        <v>-8.75</v>
      </c>
    </row>
    <row r="1312" spans="33:35" x14ac:dyDescent="0.25">
      <c r="AG1312" s="31" t="s">
        <v>867</v>
      </c>
      <c r="AH1312">
        <v>-33.4</v>
      </c>
      <c r="AI1312">
        <v>-33.4</v>
      </c>
    </row>
    <row r="1313" spans="33:35" x14ac:dyDescent="0.25">
      <c r="AG1313" s="31" t="s">
        <v>740</v>
      </c>
      <c r="AH1313">
        <v>-900</v>
      </c>
      <c r="AI1313">
        <v>-900</v>
      </c>
    </row>
    <row r="1314" spans="33:35" x14ac:dyDescent="0.25">
      <c r="AG1314" s="31" t="s">
        <v>621</v>
      </c>
      <c r="AH1314">
        <v>-320</v>
      </c>
      <c r="AI1314">
        <v>-320</v>
      </c>
    </row>
    <row r="1315" spans="33:35" x14ac:dyDescent="0.25">
      <c r="AG1315" s="30">
        <v>45415</v>
      </c>
      <c r="AH1315">
        <v>-2696.42</v>
      </c>
      <c r="AI1315">
        <v>-2696.42</v>
      </c>
    </row>
    <row r="1316" spans="33:35" x14ac:dyDescent="0.25">
      <c r="AG1316" s="31" t="s">
        <v>857</v>
      </c>
      <c r="AH1316">
        <v>-9</v>
      </c>
      <c r="AI1316">
        <v>-9</v>
      </c>
    </row>
    <row r="1317" spans="33:35" x14ac:dyDescent="0.25">
      <c r="AG1317" s="31" t="s">
        <v>861</v>
      </c>
      <c r="AH1317">
        <v>-94.74</v>
      </c>
      <c r="AI1317">
        <v>-94.74</v>
      </c>
    </row>
    <row r="1318" spans="33:35" x14ac:dyDescent="0.25">
      <c r="AG1318" s="31" t="s">
        <v>862</v>
      </c>
      <c r="AH1318">
        <v>-6</v>
      </c>
      <c r="AI1318">
        <v>-6</v>
      </c>
    </row>
    <row r="1319" spans="33:35" x14ac:dyDescent="0.25">
      <c r="AG1319" s="31" t="s">
        <v>859</v>
      </c>
      <c r="AH1319">
        <v>-600</v>
      </c>
      <c r="AI1319">
        <v>-600</v>
      </c>
    </row>
    <row r="1320" spans="33:35" x14ac:dyDescent="0.25">
      <c r="AG1320" s="31" t="s">
        <v>863</v>
      </c>
      <c r="AH1320">
        <v>-86.68</v>
      </c>
      <c r="AI1320">
        <v>-86.68</v>
      </c>
    </row>
    <row r="1321" spans="33:35" x14ac:dyDescent="0.25">
      <c r="AG1321" s="31" t="s">
        <v>864</v>
      </c>
      <c r="AH1321">
        <v>-1900</v>
      </c>
      <c r="AI1321">
        <v>-1900</v>
      </c>
    </row>
    <row r="1322" spans="33:35" x14ac:dyDescent="0.25">
      <c r="AG1322" s="30">
        <v>45416</v>
      </c>
      <c r="AH1322">
        <v>-63.940000000000012</v>
      </c>
      <c r="AI1322">
        <v>-63.940000000000012</v>
      </c>
    </row>
    <row r="1323" spans="33:35" x14ac:dyDescent="0.25">
      <c r="AG1323" s="31" t="s">
        <v>851</v>
      </c>
      <c r="AH1323">
        <v>-16.87</v>
      </c>
      <c r="AI1323">
        <v>-16.87</v>
      </c>
    </row>
    <row r="1324" spans="33:35" x14ac:dyDescent="0.25">
      <c r="AG1324" s="31" t="s">
        <v>853</v>
      </c>
      <c r="AH1324">
        <v>-8.5</v>
      </c>
      <c r="AI1324">
        <v>-8.5</v>
      </c>
    </row>
    <row r="1325" spans="33:35" x14ac:dyDescent="0.25">
      <c r="AG1325" s="31" t="s">
        <v>850</v>
      </c>
      <c r="AH1325">
        <v>-5</v>
      </c>
      <c r="AI1325">
        <v>-5</v>
      </c>
    </row>
    <row r="1326" spans="33:35" x14ac:dyDescent="0.25">
      <c r="AG1326" s="31" t="s">
        <v>852</v>
      </c>
      <c r="AH1326">
        <v>-10.4</v>
      </c>
      <c r="AI1326">
        <v>-10.4</v>
      </c>
    </row>
    <row r="1327" spans="33:35" x14ac:dyDescent="0.25">
      <c r="AG1327" s="31" t="s">
        <v>856</v>
      </c>
      <c r="AH1327">
        <v>-12.16</v>
      </c>
      <c r="AI1327">
        <v>-12.16</v>
      </c>
    </row>
    <row r="1328" spans="33:35" x14ac:dyDescent="0.25">
      <c r="AG1328" s="31" t="s">
        <v>854</v>
      </c>
      <c r="AH1328">
        <v>-1.6</v>
      </c>
      <c r="AI1328">
        <v>-1.6</v>
      </c>
    </row>
    <row r="1329" spans="33:35" x14ac:dyDescent="0.25">
      <c r="AG1329" s="31" t="s">
        <v>855</v>
      </c>
      <c r="AH1329">
        <v>-9.41</v>
      </c>
      <c r="AI1329">
        <v>-9.41</v>
      </c>
    </row>
    <row r="1330" spans="33:35" x14ac:dyDescent="0.25">
      <c r="AG1330" s="30">
        <v>45417</v>
      </c>
      <c r="AH1330">
        <v>-17.47</v>
      </c>
      <c r="AI1330">
        <v>-17.47</v>
      </c>
    </row>
    <row r="1331" spans="33:35" x14ac:dyDescent="0.25">
      <c r="AG1331" s="31" t="s">
        <v>848</v>
      </c>
      <c r="AH1331">
        <v>-12.47</v>
      </c>
      <c r="AI1331">
        <v>-12.47</v>
      </c>
    </row>
    <row r="1332" spans="33:35" x14ac:dyDescent="0.25">
      <c r="AG1332" s="31" t="s">
        <v>847</v>
      </c>
      <c r="AH1332">
        <v>-5</v>
      </c>
      <c r="AI1332">
        <v>-5</v>
      </c>
    </row>
    <row r="1333" spans="33:35" x14ac:dyDescent="0.25">
      <c r="AG1333" s="30">
        <v>45418</v>
      </c>
      <c r="AH1333">
        <v>-49</v>
      </c>
      <c r="AI1333">
        <v>-49</v>
      </c>
    </row>
    <row r="1334" spans="33:35" x14ac:dyDescent="0.25">
      <c r="AG1334" s="31" t="s">
        <v>844</v>
      </c>
      <c r="AH1334">
        <v>-7.55</v>
      </c>
      <c r="AI1334">
        <v>-7.55</v>
      </c>
    </row>
    <row r="1335" spans="33:35" x14ac:dyDescent="0.25">
      <c r="AG1335" s="31" t="s">
        <v>843</v>
      </c>
      <c r="AH1335">
        <v>-3.5</v>
      </c>
      <c r="AI1335">
        <v>-3.5</v>
      </c>
    </row>
    <row r="1336" spans="33:35" x14ac:dyDescent="0.25">
      <c r="AG1336" s="31" t="s">
        <v>846</v>
      </c>
      <c r="AH1336">
        <v>-18.38</v>
      </c>
      <c r="AI1336">
        <v>-18.38</v>
      </c>
    </row>
    <row r="1337" spans="33:35" x14ac:dyDescent="0.25">
      <c r="AG1337" s="31" t="s">
        <v>845</v>
      </c>
      <c r="AH1337">
        <v>-19.57</v>
      </c>
      <c r="AI1337">
        <v>-19.57</v>
      </c>
    </row>
    <row r="1338" spans="33:35" x14ac:dyDescent="0.25">
      <c r="AG1338" s="30">
        <v>45419</v>
      </c>
      <c r="AH1338">
        <v>-23.810000000000002</v>
      </c>
      <c r="AI1338">
        <v>-23.810000000000002</v>
      </c>
    </row>
    <row r="1339" spans="33:35" x14ac:dyDescent="0.25">
      <c r="AG1339" s="31" t="s">
        <v>840</v>
      </c>
      <c r="AH1339">
        <v>-6.8</v>
      </c>
      <c r="AI1339">
        <v>-6.8</v>
      </c>
    </row>
    <row r="1340" spans="33:35" x14ac:dyDescent="0.25">
      <c r="AG1340" s="31" t="s">
        <v>842</v>
      </c>
      <c r="AH1340">
        <v>-5.25</v>
      </c>
      <c r="AI1340">
        <v>-5.25</v>
      </c>
    </row>
    <row r="1341" spans="33:35" x14ac:dyDescent="0.25">
      <c r="AG1341" s="31" t="s">
        <v>841</v>
      </c>
      <c r="AH1341">
        <v>-11.76</v>
      </c>
      <c r="AI1341">
        <v>-11.76</v>
      </c>
    </row>
    <row r="1342" spans="33:35" x14ac:dyDescent="0.25">
      <c r="AG1342" s="30">
        <v>45420</v>
      </c>
      <c r="AH1342">
        <v>-10.199999999999999</v>
      </c>
      <c r="AI1342">
        <v>-10.199999999999999</v>
      </c>
    </row>
    <row r="1343" spans="33:35" x14ac:dyDescent="0.25">
      <c r="AG1343" s="31" t="s">
        <v>839</v>
      </c>
      <c r="AH1343">
        <v>-7.4</v>
      </c>
      <c r="AI1343">
        <v>-7.4</v>
      </c>
    </row>
    <row r="1344" spans="33:35" x14ac:dyDescent="0.25">
      <c r="AG1344" s="31" t="s">
        <v>838</v>
      </c>
      <c r="AH1344">
        <v>-2.8</v>
      </c>
      <c r="AI1344">
        <v>-2.8</v>
      </c>
    </row>
    <row r="1345" spans="33:35" x14ac:dyDescent="0.25">
      <c r="AG1345" s="30">
        <v>45421</v>
      </c>
      <c r="AH1345">
        <v>-49.4</v>
      </c>
      <c r="AI1345">
        <v>-49.4</v>
      </c>
    </row>
    <row r="1346" spans="33:35" x14ac:dyDescent="0.25">
      <c r="AG1346" s="31" t="s">
        <v>837</v>
      </c>
      <c r="AH1346">
        <v>-4.5999999999999996</v>
      </c>
      <c r="AI1346">
        <v>-4.5999999999999996</v>
      </c>
    </row>
    <row r="1347" spans="33:35" x14ac:dyDescent="0.25">
      <c r="AG1347" s="31" t="s">
        <v>835</v>
      </c>
      <c r="AH1347">
        <v>-1.2</v>
      </c>
      <c r="AI1347">
        <v>-1.2</v>
      </c>
    </row>
    <row r="1348" spans="33:35" x14ac:dyDescent="0.25">
      <c r="AG1348" s="31" t="s">
        <v>836</v>
      </c>
      <c r="AH1348">
        <v>-43.6</v>
      </c>
      <c r="AI1348">
        <v>-43.6</v>
      </c>
    </row>
    <row r="1349" spans="33:35" x14ac:dyDescent="0.25">
      <c r="AG1349" s="30">
        <v>45422</v>
      </c>
      <c r="AH1349">
        <v>-787.53</v>
      </c>
      <c r="AI1349">
        <v>-787.53</v>
      </c>
    </row>
    <row r="1350" spans="33:35" x14ac:dyDescent="0.25">
      <c r="AG1350" s="31" t="s">
        <v>833</v>
      </c>
      <c r="AH1350">
        <v>-9.9</v>
      </c>
      <c r="AI1350">
        <v>-9.9</v>
      </c>
    </row>
    <row r="1351" spans="33:35" x14ac:dyDescent="0.25">
      <c r="AG1351" s="31" t="s">
        <v>834</v>
      </c>
      <c r="AH1351">
        <v>-4.1100000000000003</v>
      </c>
      <c r="AI1351">
        <v>-4.1100000000000003</v>
      </c>
    </row>
    <row r="1352" spans="33:35" x14ac:dyDescent="0.25">
      <c r="AG1352" s="31" t="s">
        <v>832</v>
      </c>
      <c r="AH1352">
        <v>-773.52</v>
      </c>
      <c r="AI1352">
        <v>-773.52</v>
      </c>
    </row>
    <row r="1353" spans="33:35" x14ac:dyDescent="0.25">
      <c r="AG1353" s="30">
        <v>45423</v>
      </c>
      <c r="AH1353">
        <v>-198.16</v>
      </c>
      <c r="AI1353">
        <v>-198.16</v>
      </c>
    </row>
    <row r="1354" spans="33:35" x14ac:dyDescent="0.25">
      <c r="AG1354" s="31" t="s">
        <v>829</v>
      </c>
      <c r="AH1354">
        <v>-27.9</v>
      </c>
      <c r="AI1354">
        <v>-27.9</v>
      </c>
    </row>
    <row r="1355" spans="33:35" x14ac:dyDescent="0.25">
      <c r="AG1355" s="31" t="s">
        <v>828</v>
      </c>
      <c r="AH1355">
        <v>-8.1</v>
      </c>
      <c r="AI1355">
        <v>-8.1</v>
      </c>
    </row>
    <row r="1356" spans="33:35" x14ac:dyDescent="0.25">
      <c r="AG1356" s="31" t="s">
        <v>830</v>
      </c>
      <c r="AH1356">
        <v>-138.16</v>
      </c>
      <c r="AI1356">
        <v>-138.16</v>
      </c>
    </row>
    <row r="1357" spans="33:35" x14ac:dyDescent="0.25">
      <c r="AG1357" s="31" t="s">
        <v>831</v>
      </c>
      <c r="AH1357">
        <v>-24</v>
      </c>
      <c r="AI1357">
        <v>-24</v>
      </c>
    </row>
    <row r="1358" spans="33:35" x14ac:dyDescent="0.25">
      <c r="AG1358" s="30">
        <v>45424</v>
      </c>
      <c r="AH1358">
        <v>-53.68</v>
      </c>
      <c r="AI1358">
        <v>-53.68</v>
      </c>
    </row>
    <row r="1359" spans="33:35" x14ac:dyDescent="0.25">
      <c r="AG1359" s="31" t="s">
        <v>823</v>
      </c>
      <c r="AH1359">
        <v>-5.58</v>
      </c>
      <c r="AI1359">
        <v>-5.58</v>
      </c>
    </row>
    <row r="1360" spans="33:35" x14ac:dyDescent="0.25">
      <c r="AG1360" s="31" t="s">
        <v>826</v>
      </c>
      <c r="AH1360">
        <v>-4.4000000000000004</v>
      </c>
      <c r="AI1360">
        <v>-4.4000000000000004</v>
      </c>
    </row>
    <row r="1361" spans="33:35" x14ac:dyDescent="0.25">
      <c r="AG1361" s="31" t="s">
        <v>824</v>
      </c>
      <c r="AH1361">
        <v>-18</v>
      </c>
      <c r="AI1361">
        <v>-18</v>
      </c>
    </row>
    <row r="1362" spans="33:35" x14ac:dyDescent="0.25">
      <c r="AG1362" s="31" t="s">
        <v>825</v>
      </c>
      <c r="AH1362">
        <v>-7.3</v>
      </c>
      <c r="AI1362">
        <v>-7.3</v>
      </c>
    </row>
    <row r="1363" spans="33:35" x14ac:dyDescent="0.25">
      <c r="AG1363" s="31" t="s">
        <v>827</v>
      </c>
      <c r="AH1363">
        <v>-18.399999999999999</v>
      </c>
      <c r="AI1363">
        <v>-18.399999999999999</v>
      </c>
    </row>
    <row r="1364" spans="33:35" x14ac:dyDescent="0.25">
      <c r="AG1364" s="30">
        <v>45425</v>
      </c>
      <c r="AH1364">
        <v>-295.44000000000005</v>
      </c>
      <c r="AI1364">
        <v>-295.44000000000005</v>
      </c>
    </row>
    <row r="1365" spans="33:35" x14ac:dyDescent="0.25">
      <c r="AG1365" s="31" t="s">
        <v>822</v>
      </c>
      <c r="AH1365">
        <v>-1.3</v>
      </c>
      <c r="AI1365">
        <v>-1.3</v>
      </c>
    </row>
    <row r="1366" spans="33:35" x14ac:dyDescent="0.25">
      <c r="AG1366" s="31" t="s">
        <v>815</v>
      </c>
      <c r="AH1366">
        <v>-10.71</v>
      </c>
      <c r="AI1366">
        <v>-10.71</v>
      </c>
    </row>
    <row r="1367" spans="33:35" x14ac:dyDescent="0.25">
      <c r="AG1367" s="31" t="s">
        <v>818</v>
      </c>
      <c r="AH1367">
        <v>-110</v>
      </c>
      <c r="AI1367">
        <v>-110</v>
      </c>
    </row>
    <row r="1368" spans="33:35" x14ac:dyDescent="0.25">
      <c r="AG1368" s="31" t="s">
        <v>821</v>
      </c>
      <c r="AH1368">
        <v>-2.7</v>
      </c>
      <c r="AI1368">
        <v>-2.7</v>
      </c>
    </row>
    <row r="1369" spans="33:35" x14ac:dyDescent="0.25">
      <c r="AG1369" s="31" t="s">
        <v>819</v>
      </c>
      <c r="AH1369">
        <v>-12.99</v>
      </c>
      <c r="AI1369">
        <v>-12.99</v>
      </c>
    </row>
    <row r="1370" spans="33:35" x14ac:dyDescent="0.25">
      <c r="AG1370" s="31" t="s">
        <v>817</v>
      </c>
      <c r="AH1370">
        <v>-19.579999999999998</v>
      </c>
      <c r="AI1370">
        <v>-19.579999999999998</v>
      </c>
    </row>
    <row r="1371" spans="33:35" x14ac:dyDescent="0.25">
      <c r="AG1371" s="31" t="s">
        <v>816</v>
      </c>
      <c r="AH1371">
        <v>-138.16</v>
      </c>
      <c r="AI1371">
        <v>-138.16</v>
      </c>
    </row>
    <row r="1372" spans="33:35" x14ac:dyDescent="0.25">
      <c r="AG1372" s="30">
        <v>45426</v>
      </c>
      <c r="AH1372">
        <v>-2.7</v>
      </c>
      <c r="AI1372">
        <v>-2.7</v>
      </c>
    </row>
    <row r="1373" spans="33:35" x14ac:dyDescent="0.25">
      <c r="AG1373" s="31" t="s">
        <v>813</v>
      </c>
      <c r="AH1373">
        <v>-1.4</v>
      </c>
      <c r="AI1373">
        <v>-1.4</v>
      </c>
    </row>
    <row r="1374" spans="33:35" x14ac:dyDescent="0.25">
      <c r="AG1374" s="31" t="s">
        <v>814</v>
      </c>
      <c r="AH1374">
        <v>-1.3</v>
      </c>
      <c r="AI1374">
        <v>-1.3</v>
      </c>
    </row>
    <row r="1375" spans="33:35" x14ac:dyDescent="0.25">
      <c r="AG1375" s="30">
        <v>45427</v>
      </c>
      <c r="AH1375">
        <v>-97.25</v>
      </c>
      <c r="AI1375">
        <v>-97.25</v>
      </c>
    </row>
    <row r="1376" spans="33:35" x14ac:dyDescent="0.25">
      <c r="AG1376" s="31" t="s">
        <v>809</v>
      </c>
      <c r="AH1376">
        <v>-38.299999999999997</v>
      </c>
      <c r="AI1376">
        <v>-38.299999999999997</v>
      </c>
    </row>
    <row r="1377" spans="33:35" x14ac:dyDescent="0.25">
      <c r="AG1377" s="31" t="s">
        <v>812</v>
      </c>
      <c r="AH1377">
        <v>-8</v>
      </c>
      <c r="AI1377">
        <v>-8</v>
      </c>
    </row>
    <row r="1378" spans="33:35" x14ac:dyDescent="0.25">
      <c r="AG1378" s="31" t="s">
        <v>811</v>
      </c>
      <c r="AH1378">
        <v>-25.95</v>
      </c>
      <c r="AI1378">
        <v>-25.95</v>
      </c>
    </row>
    <row r="1379" spans="33:35" x14ac:dyDescent="0.25">
      <c r="AG1379" s="31" t="s">
        <v>810</v>
      </c>
      <c r="AH1379">
        <v>-25</v>
      </c>
      <c r="AI1379">
        <v>-25</v>
      </c>
    </row>
    <row r="1380" spans="33:35" x14ac:dyDescent="0.25">
      <c r="AG1380" s="30">
        <v>45428</v>
      </c>
      <c r="AH1380">
        <v>-2.8</v>
      </c>
      <c r="AI1380">
        <v>-2.8</v>
      </c>
    </row>
    <row r="1381" spans="33:35" x14ac:dyDescent="0.25">
      <c r="AG1381" s="31" t="s">
        <v>808</v>
      </c>
      <c r="AH1381">
        <v>-2.8</v>
      </c>
      <c r="AI1381">
        <v>-2.8</v>
      </c>
    </row>
    <row r="1382" spans="33:35" x14ac:dyDescent="0.25">
      <c r="AG1382" s="30">
        <v>45429</v>
      </c>
      <c r="AH1382">
        <v>-462.53</v>
      </c>
      <c r="AI1382">
        <v>-462.53</v>
      </c>
    </row>
    <row r="1383" spans="33:35" x14ac:dyDescent="0.25">
      <c r="AG1383" s="31" t="s">
        <v>803</v>
      </c>
      <c r="AH1383">
        <v>-3.68</v>
      </c>
      <c r="AI1383">
        <v>-3.68</v>
      </c>
    </row>
    <row r="1384" spans="33:35" x14ac:dyDescent="0.25">
      <c r="AG1384" s="31" t="s">
        <v>801</v>
      </c>
      <c r="AH1384">
        <v>-31.95</v>
      </c>
      <c r="AI1384">
        <v>-31.95</v>
      </c>
    </row>
    <row r="1385" spans="33:35" x14ac:dyDescent="0.25">
      <c r="AG1385" s="31" t="s">
        <v>802</v>
      </c>
      <c r="AH1385">
        <v>-10.9</v>
      </c>
      <c r="AI1385">
        <v>-10.9</v>
      </c>
    </row>
    <row r="1386" spans="33:35" x14ac:dyDescent="0.25">
      <c r="AG1386" s="31" t="s">
        <v>807</v>
      </c>
      <c r="AH1386">
        <v>-13.6</v>
      </c>
      <c r="AI1386">
        <v>-13.6</v>
      </c>
    </row>
    <row r="1387" spans="33:35" x14ac:dyDescent="0.25">
      <c r="AG1387" s="31" t="s">
        <v>806</v>
      </c>
      <c r="AH1387">
        <v>-2.4</v>
      </c>
      <c r="AI1387">
        <v>-2.4</v>
      </c>
    </row>
    <row r="1388" spans="33:35" x14ac:dyDescent="0.25">
      <c r="AG1388" s="31" t="s">
        <v>805</v>
      </c>
      <c r="AH1388">
        <v>-400</v>
      </c>
      <c r="AI1388">
        <v>-400</v>
      </c>
    </row>
    <row r="1389" spans="33:35" x14ac:dyDescent="0.25">
      <c r="AG1389" s="30">
        <v>45430</v>
      </c>
      <c r="AH1389">
        <v>-79.94</v>
      </c>
      <c r="AI1389">
        <v>-79.94</v>
      </c>
    </row>
    <row r="1390" spans="33:35" x14ac:dyDescent="0.25">
      <c r="AG1390" s="31" t="s">
        <v>797</v>
      </c>
      <c r="AH1390">
        <v>-1.59</v>
      </c>
      <c r="AI1390">
        <v>-1.59</v>
      </c>
    </row>
    <row r="1391" spans="33:35" x14ac:dyDescent="0.25">
      <c r="AG1391" s="31" t="s">
        <v>800</v>
      </c>
      <c r="AH1391">
        <v>-5.35</v>
      </c>
      <c r="AI1391">
        <v>-5.35</v>
      </c>
    </row>
    <row r="1392" spans="33:35" x14ac:dyDescent="0.25">
      <c r="AG1392" s="31" t="s">
        <v>798</v>
      </c>
      <c r="AH1392">
        <v>-24</v>
      </c>
      <c r="AI1392">
        <v>-24</v>
      </c>
    </row>
    <row r="1393" spans="33:35" x14ac:dyDescent="0.25">
      <c r="AG1393" s="31" t="s">
        <v>795</v>
      </c>
      <c r="AH1393">
        <v>-16.3</v>
      </c>
      <c r="AI1393">
        <v>-16.3</v>
      </c>
    </row>
    <row r="1394" spans="33:35" x14ac:dyDescent="0.25">
      <c r="AG1394" s="31" t="s">
        <v>796</v>
      </c>
      <c r="AH1394">
        <v>-18.200000000000003</v>
      </c>
      <c r="AI1394">
        <v>-18.200000000000003</v>
      </c>
    </row>
    <row r="1395" spans="33:35" x14ac:dyDescent="0.25">
      <c r="AG1395" s="31" t="s">
        <v>799</v>
      </c>
      <c r="AH1395">
        <v>-14.5</v>
      </c>
      <c r="AI1395">
        <v>-14.5</v>
      </c>
    </row>
    <row r="1396" spans="33:35" x14ac:dyDescent="0.25">
      <c r="AG1396" s="30">
        <v>45431</v>
      </c>
      <c r="AH1396">
        <v>-105.22000000000001</v>
      </c>
      <c r="AI1396">
        <v>-105.22000000000001</v>
      </c>
    </row>
    <row r="1397" spans="33:35" x14ac:dyDescent="0.25">
      <c r="AG1397" s="31" t="s">
        <v>794</v>
      </c>
      <c r="AH1397">
        <v>-19.100000000000001</v>
      </c>
      <c r="AI1397">
        <v>-19.100000000000001</v>
      </c>
    </row>
    <row r="1398" spans="33:35" x14ac:dyDescent="0.25">
      <c r="AG1398" s="31" t="s">
        <v>790</v>
      </c>
      <c r="AH1398">
        <v>-6.14</v>
      </c>
      <c r="AI1398">
        <v>-6.14</v>
      </c>
    </row>
    <row r="1399" spans="33:35" x14ac:dyDescent="0.25">
      <c r="AG1399" s="31" t="s">
        <v>792</v>
      </c>
      <c r="AH1399">
        <v>-1.8</v>
      </c>
      <c r="AI1399">
        <v>-1.8</v>
      </c>
    </row>
    <row r="1400" spans="33:35" x14ac:dyDescent="0.25">
      <c r="AG1400" s="31" t="s">
        <v>793</v>
      </c>
      <c r="AH1400">
        <v>-4.28</v>
      </c>
      <c r="AI1400">
        <v>-4.28</v>
      </c>
    </row>
    <row r="1401" spans="33:35" x14ac:dyDescent="0.25">
      <c r="AG1401" s="31" t="s">
        <v>789</v>
      </c>
      <c r="AH1401">
        <v>-67.900000000000006</v>
      </c>
      <c r="AI1401">
        <v>-67.900000000000006</v>
      </c>
    </row>
    <row r="1402" spans="33:35" x14ac:dyDescent="0.25">
      <c r="AG1402" s="31" t="s">
        <v>791</v>
      </c>
      <c r="AH1402">
        <v>-6</v>
      </c>
      <c r="AI1402">
        <v>-6</v>
      </c>
    </row>
    <row r="1403" spans="33:35" x14ac:dyDescent="0.25">
      <c r="AG1403" s="30">
        <v>45432</v>
      </c>
      <c r="AH1403">
        <v>-29.84</v>
      </c>
      <c r="AI1403">
        <v>-29.84</v>
      </c>
    </row>
    <row r="1404" spans="33:35" x14ac:dyDescent="0.25">
      <c r="AG1404" s="31" t="s">
        <v>788</v>
      </c>
      <c r="AH1404">
        <v>-10</v>
      </c>
      <c r="AI1404">
        <v>-10</v>
      </c>
    </row>
    <row r="1405" spans="33:35" x14ac:dyDescent="0.25">
      <c r="AG1405" s="31" t="s">
        <v>787</v>
      </c>
      <c r="AH1405">
        <v>-19.84</v>
      </c>
      <c r="AI1405">
        <v>-19.84</v>
      </c>
    </row>
    <row r="1406" spans="33:35" x14ac:dyDescent="0.25">
      <c r="AG1406" s="30">
        <v>45433</v>
      </c>
      <c r="AH1406">
        <v>-3.95</v>
      </c>
      <c r="AI1406">
        <v>-3.95</v>
      </c>
    </row>
    <row r="1407" spans="33:35" x14ac:dyDescent="0.25">
      <c r="AG1407" s="31" t="s">
        <v>786</v>
      </c>
      <c r="AH1407">
        <v>-3.95</v>
      </c>
      <c r="AI1407">
        <v>-3.95</v>
      </c>
    </row>
    <row r="1408" spans="33:35" x14ac:dyDescent="0.25">
      <c r="AG1408" s="30">
        <v>45434</v>
      </c>
      <c r="AH1408">
        <v>-213.51</v>
      </c>
      <c r="AI1408">
        <v>-213.51</v>
      </c>
    </row>
    <row r="1409" spans="33:35" x14ac:dyDescent="0.25">
      <c r="AG1409" s="31" t="s">
        <v>782</v>
      </c>
      <c r="AH1409">
        <v>-1.3</v>
      </c>
      <c r="AI1409">
        <v>-1.3</v>
      </c>
    </row>
    <row r="1410" spans="33:35" x14ac:dyDescent="0.25">
      <c r="AG1410" s="31" t="s">
        <v>777</v>
      </c>
      <c r="AH1410">
        <v>-2.4</v>
      </c>
      <c r="AI1410">
        <v>-2.4</v>
      </c>
    </row>
    <row r="1411" spans="33:35" x14ac:dyDescent="0.25">
      <c r="AG1411" s="31" t="s">
        <v>778</v>
      </c>
      <c r="AH1411">
        <v>-16.05</v>
      </c>
      <c r="AI1411">
        <v>-16.05</v>
      </c>
    </row>
    <row r="1412" spans="33:35" x14ac:dyDescent="0.25">
      <c r="AG1412" s="31" t="s">
        <v>785</v>
      </c>
      <c r="AH1412">
        <v>-2.1</v>
      </c>
      <c r="AI1412">
        <v>-2.1</v>
      </c>
    </row>
    <row r="1413" spans="33:35" x14ac:dyDescent="0.25">
      <c r="AG1413" s="31" t="s">
        <v>131</v>
      </c>
      <c r="AH1413">
        <v>-0.57999999999999996</v>
      </c>
      <c r="AI1413">
        <v>-0.57999999999999996</v>
      </c>
    </row>
    <row r="1414" spans="33:35" x14ac:dyDescent="0.25">
      <c r="AG1414" s="31" t="s">
        <v>781</v>
      </c>
      <c r="AH1414">
        <v>-5.3</v>
      </c>
      <c r="AI1414">
        <v>-5.3</v>
      </c>
    </row>
    <row r="1415" spans="33:35" x14ac:dyDescent="0.25">
      <c r="AG1415" s="31" t="s">
        <v>780</v>
      </c>
      <c r="AH1415">
        <v>-19.64</v>
      </c>
      <c r="AI1415">
        <v>-19.64</v>
      </c>
    </row>
    <row r="1416" spans="33:35" x14ac:dyDescent="0.25">
      <c r="AG1416" s="31" t="s">
        <v>784</v>
      </c>
      <c r="AH1416">
        <v>-19.34</v>
      </c>
      <c r="AI1416">
        <v>-19.34</v>
      </c>
    </row>
    <row r="1417" spans="33:35" x14ac:dyDescent="0.25">
      <c r="AG1417" s="31" t="s">
        <v>779</v>
      </c>
      <c r="AH1417">
        <v>-81.8</v>
      </c>
      <c r="AI1417">
        <v>-81.8</v>
      </c>
    </row>
    <row r="1418" spans="33:35" x14ac:dyDescent="0.25">
      <c r="AG1418" s="31" t="s">
        <v>783</v>
      </c>
      <c r="AH1418">
        <v>-65</v>
      </c>
      <c r="AI1418">
        <v>-65</v>
      </c>
    </row>
    <row r="1419" spans="33:35" x14ac:dyDescent="0.25">
      <c r="AG1419" s="30">
        <v>45435</v>
      </c>
      <c r="AH1419">
        <v>-2.4</v>
      </c>
      <c r="AI1419">
        <v>-2.4</v>
      </c>
    </row>
    <row r="1420" spans="33:35" x14ac:dyDescent="0.25">
      <c r="AG1420" s="31" t="s">
        <v>776</v>
      </c>
      <c r="AH1420">
        <v>-2.4</v>
      </c>
      <c r="AI1420">
        <v>-2.4</v>
      </c>
    </row>
    <row r="1421" spans="33:35" x14ac:dyDescent="0.25">
      <c r="AG1421" s="30">
        <v>45436</v>
      </c>
      <c r="AH1421">
        <v>-45.61</v>
      </c>
      <c r="AI1421">
        <v>-45.61</v>
      </c>
    </row>
    <row r="1422" spans="33:35" x14ac:dyDescent="0.25">
      <c r="AG1422" s="31" t="s">
        <v>774</v>
      </c>
      <c r="AH1422">
        <v>-15.5</v>
      </c>
      <c r="AI1422">
        <v>-15.5</v>
      </c>
    </row>
    <row r="1423" spans="33:35" x14ac:dyDescent="0.25">
      <c r="AG1423" s="31" t="s">
        <v>771</v>
      </c>
      <c r="AH1423">
        <v>-7.4</v>
      </c>
      <c r="AI1423">
        <v>-7.4</v>
      </c>
    </row>
    <row r="1424" spans="33:35" x14ac:dyDescent="0.25">
      <c r="AG1424" s="31" t="s">
        <v>772</v>
      </c>
      <c r="AH1424">
        <v>-16.899999999999999</v>
      </c>
      <c r="AI1424">
        <v>-16.899999999999999</v>
      </c>
    </row>
    <row r="1425" spans="33:35" x14ac:dyDescent="0.25">
      <c r="AG1425" s="31" t="s">
        <v>775</v>
      </c>
      <c r="AH1425">
        <v>-4.21</v>
      </c>
      <c r="AI1425">
        <v>-4.21</v>
      </c>
    </row>
    <row r="1426" spans="33:35" x14ac:dyDescent="0.25">
      <c r="AG1426" s="31" t="s">
        <v>773</v>
      </c>
      <c r="AH1426">
        <v>-1.6</v>
      </c>
      <c r="AI1426">
        <v>-1.6</v>
      </c>
    </row>
    <row r="1427" spans="33:35" x14ac:dyDescent="0.25">
      <c r="AG1427" s="30">
        <v>45437</v>
      </c>
      <c r="AH1427">
        <v>-225.57</v>
      </c>
      <c r="AI1427">
        <v>-225.57</v>
      </c>
    </row>
    <row r="1428" spans="33:35" x14ac:dyDescent="0.25">
      <c r="AG1428" s="31" t="s">
        <v>767</v>
      </c>
      <c r="AH1428">
        <v>-59.9</v>
      </c>
      <c r="AI1428">
        <v>-59.9</v>
      </c>
    </row>
    <row r="1429" spans="33:35" x14ac:dyDescent="0.25">
      <c r="AG1429" s="31" t="s">
        <v>770</v>
      </c>
      <c r="AH1429">
        <v>-53.66</v>
      </c>
      <c r="AI1429">
        <v>-53.66</v>
      </c>
    </row>
    <row r="1430" spans="33:35" x14ac:dyDescent="0.25">
      <c r="AG1430" s="31" t="s">
        <v>769</v>
      </c>
      <c r="AH1430">
        <v>-82.01</v>
      </c>
      <c r="AI1430">
        <v>-82.01</v>
      </c>
    </row>
    <row r="1431" spans="33:35" x14ac:dyDescent="0.25">
      <c r="AG1431" s="31" t="s">
        <v>766</v>
      </c>
      <c r="AH1431">
        <v>-30</v>
      </c>
      <c r="AI1431">
        <v>-30</v>
      </c>
    </row>
    <row r="1432" spans="33:35" x14ac:dyDescent="0.25">
      <c r="AG1432" s="30">
        <v>45438</v>
      </c>
      <c r="AH1432">
        <v>-49.179999999999993</v>
      </c>
      <c r="AI1432">
        <v>-49.179999999999993</v>
      </c>
    </row>
    <row r="1433" spans="33:35" x14ac:dyDescent="0.25">
      <c r="AG1433" s="31" t="s">
        <v>764</v>
      </c>
      <c r="AH1433">
        <v>-6.95</v>
      </c>
      <c r="AI1433">
        <v>-6.95</v>
      </c>
    </row>
    <row r="1434" spans="33:35" x14ac:dyDescent="0.25">
      <c r="AG1434" s="31" t="s">
        <v>765</v>
      </c>
      <c r="AH1434">
        <v>-1.25</v>
      </c>
      <c r="AI1434">
        <v>-1.25</v>
      </c>
    </row>
    <row r="1435" spans="33:35" x14ac:dyDescent="0.25">
      <c r="AG1435" s="31" t="s">
        <v>761</v>
      </c>
      <c r="AH1435">
        <v>-4.47</v>
      </c>
      <c r="AI1435">
        <v>-4.47</v>
      </c>
    </row>
    <row r="1436" spans="33:35" x14ac:dyDescent="0.25">
      <c r="AG1436" s="31" t="s">
        <v>762</v>
      </c>
      <c r="AH1436">
        <v>-6.52</v>
      </c>
      <c r="AI1436">
        <v>-6.52</v>
      </c>
    </row>
    <row r="1437" spans="33:35" x14ac:dyDescent="0.25">
      <c r="AG1437" s="31" t="s">
        <v>759</v>
      </c>
      <c r="AH1437">
        <v>-7</v>
      </c>
      <c r="AI1437">
        <v>-7</v>
      </c>
    </row>
    <row r="1438" spans="33:35" x14ac:dyDescent="0.25">
      <c r="AG1438" s="31" t="s">
        <v>763</v>
      </c>
      <c r="AH1438">
        <v>-3.5</v>
      </c>
      <c r="AI1438">
        <v>-3.5</v>
      </c>
    </row>
    <row r="1439" spans="33:35" x14ac:dyDescent="0.25">
      <c r="AG1439" s="31" t="s">
        <v>760</v>
      </c>
      <c r="AH1439">
        <v>-19.489999999999998</v>
      </c>
      <c r="AI1439">
        <v>-19.489999999999998</v>
      </c>
    </row>
    <row r="1440" spans="33:35" x14ac:dyDescent="0.25">
      <c r="AG1440" s="30">
        <v>45439</v>
      </c>
      <c r="AH1440">
        <v>-244.81</v>
      </c>
      <c r="AI1440">
        <v>-244.81</v>
      </c>
    </row>
    <row r="1441" spans="33:35" x14ac:dyDescent="0.25">
      <c r="AG1441" s="31" t="s">
        <v>754</v>
      </c>
      <c r="AH1441">
        <v>-1.4</v>
      </c>
      <c r="AI1441">
        <v>-1.4</v>
      </c>
    </row>
    <row r="1442" spans="33:35" x14ac:dyDescent="0.25">
      <c r="AG1442" s="31" t="s">
        <v>758</v>
      </c>
      <c r="AH1442">
        <v>-1.1499999999999999</v>
      </c>
      <c r="AI1442">
        <v>-1.1499999999999999</v>
      </c>
    </row>
    <row r="1443" spans="33:35" x14ac:dyDescent="0.25">
      <c r="AG1443" s="31" t="s">
        <v>755</v>
      </c>
      <c r="AH1443">
        <v>-2</v>
      </c>
      <c r="AI1443">
        <v>-2</v>
      </c>
    </row>
    <row r="1444" spans="33:35" x14ac:dyDescent="0.25">
      <c r="AG1444" s="31" t="s">
        <v>751</v>
      </c>
      <c r="AH1444">
        <v>-10.51</v>
      </c>
      <c r="AI1444">
        <v>-10.51</v>
      </c>
    </row>
    <row r="1445" spans="33:35" x14ac:dyDescent="0.25">
      <c r="AG1445" s="31" t="s">
        <v>753</v>
      </c>
      <c r="AH1445">
        <v>-110</v>
      </c>
      <c r="AI1445">
        <v>-110</v>
      </c>
    </row>
    <row r="1446" spans="33:35" x14ac:dyDescent="0.25">
      <c r="AG1446" s="31" t="s">
        <v>757</v>
      </c>
      <c r="AH1446">
        <v>-27.9</v>
      </c>
      <c r="AI1446">
        <v>-27.9</v>
      </c>
    </row>
    <row r="1447" spans="33:35" x14ac:dyDescent="0.25">
      <c r="AG1447" s="31" t="s">
        <v>750</v>
      </c>
      <c r="AH1447">
        <v>-51.85</v>
      </c>
      <c r="AI1447">
        <v>-51.85</v>
      </c>
    </row>
    <row r="1448" spans="33:35" x14ac:dyDescent="0.25">
      <c r="AG1448" s="31" t="s">
        <v>481</v>
      </c>
      <c r="AH1448">
        <v>-10</v>
      </c>
      <c r="AI1448">
        <v>-10</v>
      </c>
    </row>
    <row r="1449" spans="33:35" x14ac:dyDescent="0.25">
      <c r="AG1449" s="31" t="s">
        <v>752</v>
      </c>
      <c r="AH1449">
        <v>-30</v>
      </c>
      <c r="AI1449">
        <v>-30</v>
      </c>
    </row>
    <row r="1450" spans="33:35" x14ac:dyDescent="0.25">
      <c r="AG1450" s="30">
        <v>45440</v>
      </c>
      <c r="AH1450">
        <v>-15.05</v>
      </c>
      <c r="AI1450">
        <v>-15.05</v>
      </c>
    </row>
    <row r="1451" spans="33:35" x14ac:dyDescent="0.25">
      <c r="AG1451" s="31" t="s">
        <v>748</v>
      </c>
      <c r="AH1451">
        <v>-2</v>
      </c>
      <c r="AI1451">
        <v>-2</v>
      </c>
    </row>
    <row r="1452" spans="33:35" x14ac:dyDescent="0.25">
      <c r="AG1452" s="31" t="s">
        <v>749</v>
      </c>
      <c r="AH1452">
        <v>-1.1499999999999999</v>
      </c>
      <c r="AI1452">
        <v>-1.1499999999999999</v>
      </c>
    </row>
    <row r="1453" spans="33:35" x14ac:dyDescent="0.25">
      <c r="AG1453" s="31" t="s">
        <v>746</v>
      </c>
      <c r="AH1453">
        <v>-10.5</v>
      </c>
      <c r="AI1453">
        <v>-10.5</v>
      </c>
    </row>
    <row r="1454" spans="33:35" x14ac:dyDescent="0.25">
      <c r="AG1454" s="31" t="s">
        <v>747</v>
      </c>
      <c r="AH1454">
        <v>-1.4</v>
      </c>
      <c r="AI1454">
        <v>-1.4</v>
      </c>
    </row>
    <row r="1455" spans="33:35" x14ac:dyDescent="0.25">
      <c r="AG1455" s="30">
        <v>45442</v>
      </c>
      <c r="AH1455">
        <v>-124.92999999999999</v>
      </c>
      <c r="AI1455">
        <v>-124.92999999999999</v>
      </c>
    </row>
    <row r="1456" spans="33:35" x14ac:dyDescent="0.25">
      <c r="AG1456" s="31" t="s">
        <v>744</v>
      </c>
      <c r="AH1456">
        <v>-56.61</v>
      </c>
      <c r="AI1456">
        <v>-56.61</v>
      </c>
    </row>
    <row r="1457" spans="33:35" x14ac:dyDescent="0.25">
      <c r="AG1457" s="31" t="s">
        <v>745</v>
      </c>
      <c r="AH1457">
        <v>-68.319999999999993</v>
      </c>
      <c r="AI1457">
        <v>-68.319999999999993</v>
      </c>
    </row>
    <row r="1458" spans="33:35" x14ac:dyDescent="0.25">
      <c r="AG1458" s="30">
        <v>45443</v>
      </c>
      <c r="AH1458">
        <v>-67.14</v>
      </c>
      <c r="AI1458">
        <v>-67.14</v>
      </c>
    </row>
    <row r="1459" spans="33:35" x14ac:dyDescent="0.25">
      <c r="AG1459" s="31" t="s">
        <v>743</v>
      </c>
      <c r="AH1459">
        <v>-67.14</v>
      </c>
      <c r="AI1459">
        <v>-67.14</v>
      </c>
    </row>
    <row r="1460" spans="33:35" x14ac:dyDescent="0.25">
      <c r="AG1460" s="19" t="s">
        <v>1929</v>
      </c>
      <c r="AH1460">
        <v>-7404.8499999999985</v>
      </c>
      <c r="AI1460">
        <v>-7404.8499999999985</v>
      </c>
    </row>
    <row r="1461" spans="33:35" x14ac:dyDescent="0.25">
      <c r="AG1461" s="30">
        <v>45444</v>
      </c>
      <c r="AH1461">
        <v>-1042.2</v>
      </c>
      <c r="AI1461">
        <v>-1042.2</v>
      </c>
    </row>
    <row r="1462" spans="33:35" x14ac:dyDescent="0.25">
      <c r="AG1462" s="31" t="s">
        <v>738</v>
      </c>
      <c r="AH1462">
        <v>-24.5</v>
      </c>
      <c r="AI1462">
        <v>-24.5</v>
      </c>
    </row>
    <row r="1463" spans="33:35" x14ac:dyDescent="0.25">
      <c r="AG1463" s="31" t="s">
        <v>739</v>
      </c>
      <c r="AH1463">
        <v>-95.9</v>
      </c>
      <c r="AI1463">
        <v>-95.9</v>
      </c>
    </row>
    <row r="1464" spans="33:35" x14ac:dyDescent="0.25">
      <c r="AG1464" s="31" t="s">
        <v>741</v>
      </c>
      <c r="AH1464">
        <v>-21.8</v>
      </c>
      <c r="AI1464">
        <v>-21.8</v>
      </c>
    </row>
    <row r="1465" spans="33:35" x14ac:dyDescent="0.25">
      <c r="AG1465" s="31" t="s">
        <v>740</v>
      </c>
      <c r="AH1465">
        <v>-900</v>
      </c>
      <c r="AI1465">
        <v>-900</v>
      </c>
    </row>
    <row r="1466" spans="33:35" x14ac:dyDescent="0.25">
      <c r="AG1466" s="30">
        <v>45445</v>
      </c>
      <c r="AH1466">
        <v>-9.6</v>
      </c>
      <c r="AI1466">
        <v>-9.6</v>
      </c>
    </row>
    <row r="1467" spans="33:35" x14ac:dyDescent="0.25">
      <c r="AG1467" s="31" t="s">
        <v>736</v>
      </c>
      <c r="AH1467">
        <v>-9.6</v>
      </c>
      <c r="AI1467">
        <v>-9.6</v>
      </c>
    </row>
    <row r="1468" spans="33:35" x14ac:dyDescent="0.25">
      <c r="AG1468" s="30">
        <v>45446</v>
      </c>
      <c r="AH1468">
        <v>-634.32999999999993</v>
      </c>
      <c r="AI1468">
        <v>-634.32999999999993</v>
      </c>
    </row>
    <row r="1469" spans="33:35" x14ac:dyDescent="0.25">
      <c r="AG1469" s="31" t="s">
        <v>727</v>
      </c>
      <c r="AH1469">
        <v>-8.4</v>
      </c>
      <c r="AI1469">
        <v>-8.4</v>
      </c>
    </row>
    <row r="1470" spans="33:35" x14ac:dyDescent="0.25">
      <c r="AG1470" s="31" t="s">
        <v>732</v>
      </c>
      <c r="AH1470">
        <v>-3.75</v>
      </c>
      <c r="AI1470">
        <v>-3.75</v>
      </c>
    </row>
    <row r="1471" spans="33:35" x14ac:dyDescent="0.25">
      <c r="AG1471" s="31" t="s">
        <v>733</v>
      </c>
      <c r="AH1471">
        <v>-66</v>
      </c>
      <c r="AI1471">
        <v>-66</v>
      </c>
    </row>
    <row r="1472" spans="33:35" x14ac:dyDescent="0.25">
      <c r="AG1472" s="31" t="s">
        <v>734</v>
      </c>
      <c r="AH1472">
        <v>-8.08</v>
      </c>
      <c r="AI1472">
        <v>-8.08</v>
      </c>
    </row>
    <row r="1473" spans="33:35" x14ac:dyDescent="0.25">
      <c r="AG1473" s="31" t="s">
        <v>731</v>
      </c>
      <c r="AH1473">
        <v>-20.100000000000001</v>
      </c>
      <c r="AI1473">
        <v>-20.100000000000001</v>
      </c>
    </row>
    <row r="1474" spans="33:35" x14ac:dyDescent="0.25">
      <c r="AG1474" s="31" t="s">
        <v>728</v>
      </c>
      <c r="AH1474">
        <v>-94.74</v>
      </c>
      <c r="AI1474">
        <v>-94.74</v>
      </c>
    </row>
    <row r="1475" spans="33:35" x14ac:dyDescent="0.25">
      <c r="AG1475" s="31" t="s">
        <v>729</v>
      </c>
      <c r="AH1475">
        <v>-3</v>
      </c>
      <c r="AI1475">
        <v>-3</v>
      </c>
    </row>
    <row r="1476" spans="33:35" x14ac:dyDescent="0.25">
      <c r="AG1476" s="31" t="s">
        <v>730</v>
      </c>
      <c r="AH1476">
        <v>-110.26</v>
      </c>
      <c r="AI1476">
        <v>-110.26</v>
      </c>
    </row>
    <row r="1477" spans="33:35" x14ac:dyDescent="0.25">
      <c r="AG1477" s="31" t="s">
        <v>621</v>
      </c>
      <c r="AH1477">
        <v>-320</v>
      </c>
      <c r="AI1477">
        <v>-320</v>
      </c>
    </row>
    <row r="1478" spans="33:35" x14ac:dyDescent="0.25">
      <c r="AG1478" s="30">
        <v>45447</v>
      </c>
      <c r="AH1478">
        <v>-34.04</v>
      </c>
      <c r="AI1478">
        <v>-34.04</v>
      </c>
    </row>
    <row r="1479" spans="33:35" x14ac:dyDescent="0.25">
      <c r="AG1479" s="31" t="s">
        <v>722</v>
      </c>
      <c r="AH1479">
        <v>-10.91</v>
      </c>
      <c r="AI1479">
        <v>-10.91</v>
      </c>
    </row>
    <row r="1480" spans="33:35" x14ac:dyDescent="0.25">
      <c r="AG1480" s="31" t="s">
        <v>723</v>
      </c>
      <c r="AH1480">
        <v>-5.43</v>
      </c>
      <c r="AI1480">
        <v>-5.43</v>
      </c>
    </row>
    <row r="1481" spans="33:35" x14ac:dyDescent="0.25">
      <c r="AG1481" s="31" t="s">
        <v>725</v>
      </c>
      <c r="AH1481">
        <v>-4</v>
      </c>
      <c r="AI1481">
        <v>-4</v>
      </c>
    </row>
    <row r="1482" spans="33:35" x14ac:dyDescent="0.25">
      <c r="AG1482" s="31" t="s">
        <v>721</v>
      </c>
      <c r="AH1482">
        <v>-5.2</v>
      </c>
      <c r="AI1482">
        <v>-5.2</v>
      </c>
    </row>
    <row r="1483" spans="33:35" x14ac:dyDescent="0.25">
      <c r="AG1483" s="31" t="s">
        <v>724</v>
      </c>
      <c r="AH1483">
        <v>-8.5</v>
      </c>
      <c r="AI1483">
        <v>-8.5</v>
      </c>
    </row>
    <row r="1484" spans="33:35" x14ac:dyDescent="0.25">
      <c r="AG1484" s="30">
        <v>45448</v>
      </c>
      <c r="AH1484">
        <v>-1655.81</v>
      </c>
      <c r="AI1484">
        <v>-1655.81</v>
      </c>
    </row>
    <row r="1485" spans="33:35" x14ac:dyDescent="0.25">
      <c r="AG1485" s="31" t="s">
        <v>719</v>
      </c>
      <c r="AH1485">
        <v>-1.1499999999999999</v>
      </c>
      <c r="AI1485">
        <v>-1.1499999999999999</v>
      </c>
    </row>
    <row r="1486" spans="33:35" x14ac:dyDescent="0.25">
      <c r="AG1486" s="31" t="s">
        <v>715</v>
      </c>
      <c r="AH1486">
        <v>-1.85</v>
      </c>
      <c r="AI1486">
        <v>-1.85</v>
      </c>
    </row>
    <row r="1487" spans="33:35" x14ac:dyDescent="0.25">
      <c r="AG1487" s="31" t="s">
        <v>712</v>
      </c>
      <c r="AH1487">
        <v>-2.96</v>
      </c>
      <c r="AI1487">
        <v>-2.96</v>
      </c>
    </row>
    <row r="1488" spans="33:35" x14ac:dyDescent="0.25">
      <c r="AG1488" s="31" t="s">
        <v>714</v>
      </c>
      <c r="AH1488">
        <v>-3.1</v>
      </c>
      <c r="AI1488">
        <v>-3.1</v>
      </c>
    </row>
    <row r="1489" spans="33:35" x14ac:dyDescent="0.25">
      <c r="AG1489" s="31" t="s">
        <v>720</v>
      </c>
      <c r="AH1489">
        <v>-41.5</v>
      </c>
      <c r="AI1489">
        <v>-41.5</v>
      </c>
    </row>
    <row r="1490" spans="33:35" x14ac:dyDescent="0.25">
      <c r="AG1490" s="31" t="s">
        <v>717</v>
      </c>
      <c r="AH1490">
        <v>-5.25</v>
      </c>
      <c r="AI1490">
        <v>-5.25</v>
      </c>
    </row>
    <row r="1491" spans="33:35" x14ac:dyDescent="0.25">
      <c r="AG1491" s="31" t="s">
        <v>716</v>
      </c>
      <c r="AH1491">
        <v>-1600</v>
      </c>
      <c r="AI1491">
        <v>-1600</v>
      </c>
    </row>
    <row r="1492" spans="33:35" x14ac:dyDescent="0.25">
      <c r="AG1492" s="30">
        <v>45449</v>
      </c>
      <c r="AH1492">
        <v>-44.269999999999996</v>
      </c>
      <c r="AI1492">
        <v>-44.269999999999996</v>
      </c>
    </row>
    <row r="1493" spans="33:35" x14ac:dyDescent="0.25">
      <c r="AG1493" s="31" t="s">
        <v>710</v>
      </c>
      <c r="AH1493">
        <v>-1.25</v>
      </c>
      <c r="AI1493">
        <v>-1.25</v>
      </c>
    </row>
    <row r="1494" spans="33:35" x14ac:dyDescent="0.25">
      <c r="AG1494" s="31" t="s">
        <v>708</v>
      </c>
      <c r="AH1494">
        <v>-3.4</v>
      </c>
      <c r="AI1494">
        <v>-3.4</v>
      </c>
    </row>
    <row r="1495" spans="33:35" x14ac:dyDescent="0.25">
      <c r="AG1495" s="31" t="s">
        <v>709</v>
      </c>
      <c r="AH1495">
        <v>-0.9</v>
      </c>
      <c r="AI1495">
        <v>-0.9</v>
      </c>
    </row>
    <row r="1496" spans="33:35" x14ac:dyDescent="0.25">
      <c r="AG1496" s="31" t="s">
        <v>706</v>
      </c>
      <c r="AH1496">
        <v>-9.02</v>
      </c>
      <c r="AI1496">
        <v>-9.02</v>
      </c>
    </row>
    <row r="1497" spans="33:35" x14ac:dyDescent="0.25">
      <c r="AG1497" s="31" t="s">
        <v>707</v>
      </c>
      <c r="AH1497">
        <v>-2.5</v>
      </c>
      <c r="AI1497">
        <v>-2.5</v>
      </c>
    </row>
    <row r="1498" spans="33:35" x14ac:dyDescent="0.25">
      <c r="AG1498" s="31" t="s">
        <v>711</v>
      </c>
      <c r="AH1498">
        <v>-27.2</v>
      </c>
      <c r="AI1498">
        <v>-27.2</v>
      </c>
    </row>
    <row r="1499" spans="33:35" x14ac:dyDescent="0.25">
      <c r="AG1499" s="30">
        <v>45450</v>
      </c>
      <c r="AH1499">
        <v>-393.90999999999997</v>
      </c>
      <c r="AI1499">
        <v>-393.90999999999997</v>
      </c>
    </row>
    <row r="1500" spans="33:35" x14ac:dyDescent="0.25">
      <c r="AG1500" s="31" t="s">
        <v>702</v>
      </c>
      <c r="AH1500">
        <v>-29.33</v>
      </c>
      <c r="AI1500">
        <v>-29.33</v>
      </c>
    </row>
    <row r="1501" spans="33:35" x14ac:dyDescent="0.25">
      <c r="AG1501" s="31" t="s">
        <v>700</v>
      </c>
      <c r="AH1501">
        <v>-115.47999999999999</v>
      </c>
      <c r="AI1501">
        <v>-115.47999999999999</v>
      </c>
    </row>
    <row r="1502" spans="33:35" x14ac:dyDescent="0.25">
      <c r="AG1502" s="31" t="s">
        <v>705</v>
      </c>
      <c r="AH1502">
        <v>-3.2</v>
      </c>
      <c r="AI1502">
        <v>-3.2</v>
      </c>
    </row>
    <row r="1503" spans="33:35" x14ac:dyDescent="0.25">
      <c r="AG1503" s="31" t="s">
        <v>701</v>
      </c>
      <c r="AH1503">
        <v>-225</v>
      </c>
      <c r="AI1503">
        <v>-225</v>
      </c>
    </row>
    <row r="1504" spans="33:35" x14ac:dyDescent="0.25">
      <c r="AG1504" s="31" t="s">
        <v>704</v>
      </c>
      <c r="AH1504">
        <v>-0.93</v>
      </c>
      <c r="AI1504">
        <v>-0.93</v>
      </c>
    </row>
    <row r="1505" spans="33:35" x14ac:dyDescent="0.25">
      <c r="AG1505" s="31" t="s">
        <v>703</v>
      </c>
      <c r="AH1505">
        <v>-19.97</v>
      </c>
      <c r="AI1505">
        <v>-19.97</v>
      </c>
    </row>
    <row r="1506" spans="33:35" x14ac:dyDescent="0.25">
      <c r="AG1506" s="30">
        <v>45451</v>
      </c>
      <c r="AH1506">
        <v>-70.489999999999995</v>
      </c>
      <c r="AI1506">
        <v>-70.489999999999995</v>
      </c>
    </row>
    <row r="1507" spans="33:35" x14ac:dyDescent="0.25">
      <c r="AG1507" s="31" t="s">
        <v>697</v>
      </c>
      <c r="AH1507">
        <v>-49.93</v>
      </c>
      <c r="AI1507">
        <v>-49.93</v>
      </c>
    </row>
    <row r="1508" spans="33:35" x14ac:dyDescent="0.25">
      <c r="AG1508" s="31" t="s">
        <v>699</v>
      </c>
      <c r="AH1508">
        <v>-6.97</v>
      </c>
      <c r="AI1508">
        <v>-6.97</v>
      </c>
    </row>
    <row r="1509" spans="33:35" x14ac:dyDescent="0.25">
      <c r="AG1509" s="31" t="s">
        <v>698</v>
      </c>
      <c r="AH1509">
        <v>-13.59</v>
      </c>
      <c r="AI1509">
        <v>-13.59</v>
      </c>
    </row>
    <row r="1510" spans="33:35" x14ac:dyDescent="0.25">
      <c r="AG1510" s="30">
        <v>45452</v>
      </c>
      <c r="AH1510">
        <v>-61.69</v>
      </c>
      <c r="AI1510">
        <v>-61.69</v>
      </c>
    </row>
    <row r="1511" spans="33:35" x14ac:dyDescent="0.25">
      <c r="AG1511" s="31" t="s">
        <v>695</v>
      </c>
      <c r="AH1511">
        <v>-4.59</v>
      </c>
      <c r="AI1511">
        <v>-4.59</v>
      </c>
    </row>
    <row r="1512" spans="33:35" x14ac:dyDescent="0.25">
      <c r="AG1512" s="31" t="s">
        <v>696</v>
      </c>
      <c r="AH1512">
        <v>-13.5</v>
      </c>
      <c r="AI1512">
        <v>-13.5</v>
      </c>
    </row>
    <row r="1513" spans="33:35" x14ac:dyDescent="0.25">
      <c r="AG1513" s="31" t="s">
        <v>694</v>
      </c>
      <c r="AH1513">
        <v>-43.6</v>
      </c>
      <c r="AI1513">
        <v>-43.6</v>
      </c>
    </row>
    <row r="1514" spans="33:35" x14ac:dyDescent="0.25">
      <c r="AG1514" s="30">
        <v>45453</v>
      </c>
      <c r="AH1514">
        <v>-3</v>
      </c>
      <c r="AI1514">
        <v>-3</v>
      </c>
    </row>
    <row r="1515" spans="33:35" x14ac:dyDescent="0.25">
      <c r="AG1515" s="31" t="s">
        <v>693</v>
      </c>
      <c r="AH1515">
        <v>-3</v>
      </c>
      <c r="AI1515">
        <v>-3</v>
      </c>
    </row>
    <row r="1516" spans="33:35" x14ac:dyDescent="0.25">
      <c r="AG1516" s="30">
        <v>45454</v>
      </c>
      <c r="AH1516">
        <v>-795.81</v>
      </c>
      <c r="AI1516">
        <v>-795.81</v>
      </c>
    </row>
    <row r="1517" spans="33:35" x14ac:dyDescent="0.25">
      <c r="AG1517" s="31" t="s">
        <v>692</v>
      </c>
      <c r="AH1517">
        <v>-9.3000000000000007</v>
      </c>
      <c r="AI1517">
        <v>-9.3000000000000007</v>
      </c>
    </row>
    <row r="1518" spans="33:35" x14ac:dyDescent="0.25">
      <c r="AG1518" s="31" t="s">
        <v>691</v>
      </c>
      <c r="AH1518">
        <v>-12.99</v>
      </c>
      <c r="AI1518">
        <v>-12.99</v>
      </c>
    </row>
    <row r="1519" spans="33:35" x14ac:dyDescent="0.25">
      <c r="AG1519" s="31" t="s">
        <v>690</v>
      </c>
      <c r="AH1519">
        <v>-773.52</v>
      </c>
      <c r="AI1519">
        <v>-773.52</v>
      </c>
    </row>
    <row r="1520" spans="33:35" x14ac:dyDescent="0.25">
      <c r="AG1520" s="30">
        <v>45455</v>
      </c>
      <c r="AH1520">
        <v>-14.370000000000001</v>
      </c>
      <c r="AI1520">
        <v>-14.370000000000001</v>
      </c>
    </row>
    <row r="1521" spans="33:35" x14ac:dyDescent="0.25">
      <c r="AG1521" s="31" t="s">
        <v>688</v>
      </c>
      <c r="AH1521">
        <v>-2.5</v>
      </c>
      <c r="AI1521">
        <v>-2.5</v>
      </c>
    </row>
    <row r="1522" spans="33:35" x14ac:dyDescent="0.25">
      <c r="AG1522" s="31" t="s">
        <v>689</v>
      </c>
      <c r="AH1522">
        <v>-11.870000000000001</v>
      </c>
      <c r="AI1522">
        <v>-11.870000000000001</v>
      </c>
    </row>
    <row r="1523" spans="33:35" x14ac:dyDescent="0.25">
      <c r="AG1523" s="30">
        <v>45456</v>
      </c>
      <c r="AH1523">
        <v>-12.45</v>
      </c>
      <c r="AI1523">
        <v>-12.45</v>
      </c>
    </row>
    <row r="1524" spans="33:35" x14ac:dyDescent="0.25">
      <c r="AG1524" s="31" t="s">
        <v>686</v>
      </c>
      <c r="AH1524">
        <v>-1.25</v>
      </c>
      <c r="AI1524">
        <v>-1.25</v>
      </c>
    </row>
    <row r="1525" spans="33:35" x14ac:dyDescent="0.25">
      <c r="AG1525" s="31" t="s">
        <v>687</v>
      </c>
      <c r="AH1525">
        <v>-11.2</v>
      </c>
      <c r="AI1525">
        <v>-11.2</v>
      </c>
    </row>
    <row r="1526" spans="33:35" x14ac:dyDescent="0.25">
      <c r="AG1526" s="30">
        <v>45457</v>
      </c>
      <c r="AH1526">
        <v>-49.96</v>
      </c>
      <c r="AI1526">
        <v>-49.96</v>
      </c>
    </row>
    <row r="1527" spans="33:35" x14ac:dyDescent="0.25">
      <c r="AG1527" s="31" t="s">
        <v>683</v>
      </c>
      <c r="AH1527">
        <v>-24.11</v>
      </c>
      <c r="AI1527">
        <v>-24.11</v>
      </c>
    </row>
    <row r="1528" spans="33:35" x14ac:dyDescent="0.25">
      <c r="AG1528" s="31" t="s">
        <v>684</v>
      </c>
      <c r="AH1528">
        <v>-18.899999999999999</v>
      </c>
      <c r="AI1528">
        <v>-18.899999999999999</v>
      </c>
    </row>
    <row r="1529" spans="33:35" x14ac:dyDescent="0.25">
      <c r="AG1529" s="31" t="s">
        <v>685</v>
      </c>
      <c r="AH1529">
        <v>-6.95</v>
      </c>
      <c r="AI1529">
        <v>-6.95</v>
      </c>
    </row>
    <row r="1530" spans="33:35" x14ac:dyDescent="0.25">
      <c r="AG1530" s="30">
        <v>45458</v>
      </c>
      <c r="AH1530">
        <v>-172.88</v>
      </c>
      <c r="AI1530">
        <v>-172.88</v>
      </c>
    </row>
    <row r="1531" spans="33:35" x14ac:dyDescent="0.25">
      <c r="AG1531" s="31" t="s">
        <v>682</v>
      </c>
      <c r="AH1531">
        <v>-11.12</v>
      </c>
      <c r="AI1531">
        <v>-11.12</v>
      </c>
    </row>
    <row r="1532" spans="33:35" x14ac:dyDescent="0.25">
      <c r="AG1532" s="31" t="s">
        <v>680</v>
      </c>
      <c r="AH1532">
        <v>-39</v>
      </c>
      <c r="AI1532">
        <v>-39</v>
      </c>
    </row>
    <row r="1533" spans="33:35" x14ac:dyDescent="0.25">
      <c r="AG1533" s="31" t="s">
        <v>681</v>
      </c>
      <c r="AH1533">
        <v>-122.76</v>
      </c>
      <c r="AI1533">
        <v>-122.76</v>
      </c>
    </row>
    <row r="1534" spans="33:35" x14ac:dyDescent="0.25">
      <c r="AG1534" s="30">
        <v>45459</v>
      </c>
      <c r="AH1534">
        <v>-94.9</v>
      </c>
      <c r="AI1534">
        <v>-94.9</v>
      </c>
    </row>
    <row r="1535" spans="33:35" x14ac:dyDescent="0.25">
      <c r="AG1535" s="31" t="s">
        <v>674</v>
      </c>
      <c r="AH1535">
        <v>-51</v>
      </c>
      <c r="AI1535">
        <v>-51</v>
      </c>
    </row>
    <row r="1536" spans="33:35" x14ac:dyDescent="0.25">
      <c r="AG1536" s="31" t="s">
        <v>677</v>
      </c>
      <c r="AH1536">
        <v>-12</v>
      </c>
      <c r="AI1536">
        <v>-12</v>
      </c>
    </row>
    <row r="1537" spans="33:35" x14ac:dyDescent="0.25">
      <c r="AG1537" s="31" t="s">
        <v>679</v>
      </c>
      <c r="AH1537">
        <v>-7.5</v>
      </c>
      <c r="AI1537">
        <v>-7.5</v>
      </c>
    </row>
    <row r="1538" spans="33:35" x14ac:dyDescent="0.25">
      <c r="AG1538" s="31" t="s">
        <v>676</v>
      </c>
      <c r="AH1538">
        <v>-8.4</v>
      </c>
      <c r="AI1538">
        <v>-8.4</v>
      </c>
    </row>
    <row r="1539" spans="33:35" x14ac:dyDescent="0.25">
      <c r="AG1539" s="31" t="s">
        <v>678</v>
      </c>
      <c r="AH1539">
        <v>-16</v>
      </c>
      <c r="AI1539">
        <v>-16</v>
      </c>
    </row>
    <row r="1540" spans="33:35" x14ac:dyDescent="0.25">
      <c r="AG1540" s="30">
        <v>45460</v>
      </c>
      <c r="AH1540">
        <v>-91.78</v>
      </c>
      <c r="AI1540">
        <v>-91.78</v>
      </c>
    </row>
    <row r="1541" spans="33:35" x14ac:dyDescent="0.25">
      <c r="AG1541" s="31" t="s">
        <v>671</v>
      </c>
      <c r="AH1541">
        <v>-45.63</v>
      </c>
      <c r="AI1541">
        <v>-45.63</v>
      </c>
    </row>
    <row r="1542" spans="33:35" x14ac:dyDescent="0.25">
      <c r="AG1542" s="31" t="s">
        <v>673</v>
      </c>
      <c r="AH1542">
        <v>-20.2</v>
      </c>
      <c r="AI1542">
        <v>-20.2</v>
      </c>
    </row>
    <row r="1543" spans="33:35" x14ac:dyDescent="0.25">
      <c r="AG1543" s="31" t="s">
        <v>672</v>
      </c>
      <c r="AH1543">
        <v>-25.95</v>
      </c>
      <c r="AI1543">
        <v>-25.95</v>
      </c>
    </row>
    <row r="1544" spans="33:35" x14ac:dyDescent="0.25">
      <c r="AG1544" s="30">
        <v>45461</v>
      </c>
      <c r="AH1544">
        <v>-5.0999999999999996</v>
      </c>
      <c r="AI1544">
        <v>-5.0999999999999996</v>
      </c>
    </row>
    <row r="1545" spans="33:35" x14ac:dyDescent="0.25">
      <c r="AG1545" s="31" t="s">
        <v>670</v>
      </c>
      <c r="AH1545">
        <v>-5.0999999999999996</v>
      </c>
      <c r="AI1545">
        <v>-5.0999999999999996</v>
      </c>
    </row>
    <row r="1546" spans="33:35" x14ac:dyDescent="0.25">
      <c r="AG1546" s="30">
        <v>45462</v>
      </c>
      <c r="AH1546">
        <v>-9.9499999999999993</v>
      </c>
      <c r="AI1546">
        <v>-9.9499999999999993</v>
      </c>
    </row>
    <row r="1547" spans="33:35" x14ac:dyDescent="0.25">
      <c r="AG1547" s="31" t="s">
        <v>669</v>
      </c>
      <c r="AH1547">
        <v>-9.9499999999999993</v>
      </c>
      <c r="AI1547">
        <v>-9.9499999999999993</v>
      </c>
    </row>
    <row r="1548" spans="33:35" x14ac:dyDescent="0.25">
      <c r="AG1548" s="30">
        <v>45463</v>
      </c>
      <c r="AH1548">
        <v>-24.900000000000002</v>
      </c>
      <c r="AI1548">
        <v>-24.900000000000002</v>
      </c>
    </row>
    <row r="1549" spans="33:35" x14ac:dyDescent="0.25">
      <c r="AG1549" s="31" t="s">
        <v>665</v>
      </c>
      <c r="AH1549">
        <v>-3.5500000000000003</v>
      </c>
      <c r="AI1549">
        <v>-3.5500000000000003</v>
      </c>
    </row>
    <row r="1550" spans="33:35" x14ac:dyDescent="0.25">
      <c r="AG1550" s="31" t="s">
        <v>668</v>
      </c>
      <c r="AH1550">
        <v>-21.35</v>
      </c>
      <c r="AI1550">
        <v>-21.35</v>
      </c>
    </row>
    <row r="1551" spans="33:35" x14ac:dyDescent="0.25">
      <c r="AG1551" s="30">
        <v>45464</v>
      </c>
      <c r="AH1551">
        <v>-125.28</v>
      </c>
      <c r="AI1551">
        <v>-125.28</v>
      </c>
    </row>
    <row r="1552" spans="33:35" x14ac:dyDescent="0.25">
      <c r="AG1552" s="31" t="s">
        <v>665</v>
      </c>
      <c r="AH1552">
        <v>-3.4</v>
      </c>
      <c r="AI1552">
        <v>-3.4</v>
      </c>
    </row>
    <row r="1553" spans="33:35" x14ac:dyDescent="0.25">
      <c r="AG1553" s="31" t="s">
        <v>666</v>
      </c>
      <c r="AH1553">
        <v>-13</v>
      </c>
      <c r="AI1553">
        <v>-13</v>
      </c>
    </row>
    <row r="1554" spans="33:35" x14ac:dyDescent="0.25">
      <c r="AG1554" s="31" t="s">
        <v>667</v>
      </c>
      <c r="AH1554">
        <v>-13</v>
      </c>
      <c r="AI1554">
        <v>-13</v>
      </c>
    </row>
    <row r="1555" spans="33:35" x14ac:dyDescent="0.25">
      <c r="AG1555" s="31" t="s">
        <v>664</v>
      </c>
      <c r="AH1555">
        <v>-95.88</v>
      </c>
      <c r="AI1555">
        <v>-95.88</v>
      </c>
    </row>
    <row r="1556" spans="33:35" x14ac:dyDescent="0.25">
      <c r="AG1556" s="30">
        <v>45465</v>
      </c>
      <c r="AH1556">
        <v>-130.23000000000002</v>
      </c>
      <c r="AI1556">
        <v>-130.23000000000002</v>
      </c>
    </row>
    <row r="1557" spans="33:35" x14ac:dyDescent="0.25">
      <c r="AG1557" s="31" t="s">
        <v>663</v>
      </c>
      <c r="AH1557">
        <v>-28.41</v>
      </c>
      <c r="AI1557">
        <v>-28.41</v>
      </c>
    </row>
    <row r="1558" spans="33:35" x14ac:dyDescent="0.25">
      <c r="AG1558" s="31" t="s">
        <v>662</v>
      </c>
      <c r="AH1558">
        <v>-101.82000000000001</v>
      </c>
      <c r="AI1558">
        <v>-101.82000000000001</v>
      </c>
    </row>
    <row r="1559" spans="33:35" x14ac:dyDescent="0.25">
      <c r="AG1559" s="30">
        <v>45466</v>
      </c>
      <c r="AH1559">
        <v>-119.88</v>
      </c>
      <c r="AI1559">
        <v>-119.88</v>
      </c>
    </row>
    <row r="1560" spans="33:35" x14ac:dyDescent="0.25">
      <c r="AG1560" s="31" t="s">
        <v>660</v>
      </c>
      <c r="AH1560">
        <v>-20.080000000000002</v>
      </c>
      <c r="AI1560">
        <v>-20.080000000000002</v>
      </c>
    </row>
    <row r="1561" spans="33:35" x14ac:dyDescent="0.25">
      <c r="AG1561" s="31" t="s">
        <v>659</v>
      </c>
      <c r="AH1561">
        <v>-25.75</v>
      </c>
      <c r="AI1561">
        <v>-25.75</v>
      </c>
    </row>
    <row r="1562" spans="33:35" x14ac:dyDescent="0.25">
      <c r="AG1562" s="31" t="s">
        <v>661</v>
      </c>
      <c r="AH1562">
        <v>-2.2999999999999998</v>
      </c>
      <c r="AI1562">
        <v>-2.2999999999999998</v>
      </c>
    </row>
    <row r="1563" spans="33:35" x14ac:dyDescent="0.25">
      <c r="AG1563" s="31" t="s">
        <v>657</v>
      </c>
      <c r="AH1563">
        <v>-3.99</v>
      </c>
      <c r="AI1563">
        <v>-3.99</v>
      </c>
    </row>
    <row r="1564" spans="33:35" x14ac:dyDescent="0.25">
      <c r="AG1564" s="31" t="s">
        <v>658</v>
      </c>
      <c r="AH1564">
        <v>-67.760000000000005</v>
      </c>
      <c r="AI1564">
        <v>-67.760000000000005</v>
      </c>
    </row>
    <row r="1565" spans="33:35" x14ac:dyDescent="0.25">
      <c r="AG1565" s="30">
        <v>45467</v>
      </c>
      <c r="AH1565">
        <v>-65.44</v>
      </c>
      <c r="AI1565">
        <v>-65.44</v>
      </c>
    </row>
    <row r="1566" spans="33:35" x14ac:dyDescent="0.25">
      <c r="AG1566" s="31" t="s">
        <v>656</v>
      </c>
      <c r="AH1566">
        <v>-40.1</v>
      </c>
      <c r="AI1566">
        <v>-40.1</v>
      </c>
    </row>
    <row r="1567" spans="33:35" x14ac:dyDescent="0.25">
      <c r="AG1567" s="31" t="s">
        <v>654</v>
      </c>
      <c r="AH1567">
        <v>-2.5</v>
      </c>
      <c r="AI1567">
        <v>-2.5</v>
      </c>
    </row>
    <row r="1568" spans="33:35" x14ac:dyDescent="0.25">
      <c r="AG1568" s="31" t="s">
        <v>655</v>
      </c>
      <c r="AH1568">
        <v>-2.4</v>
      </c>
      <c r="AI1568">
        <v>-2.4</v>
      </c>
    </row>
    <row r="1569" spans="33:35" x14ac:dyDescent="0.25">
      <c r="AG1569" s="31" t="s">
        <v>131</v>
      </c>
      <c r="AH1569">
        <v>-0.59</v>
      </c>
      <c r="AI1569">
        <v>-0.59</v>
      </c>
    </row>
    <row r="1570" spans="33:35" x14ac:dyDescent="0.25">
      <c r="AG1570" s="31" t="s">
        <v>653</v>
      </c>
      <c r="AH1570">
        <v>-19.850000000000001</v>
      </c>
      <c r="AI1570">
        <v>-19.850000000000001</v>
      </c>
    </row>
    <row r="1571" spans="33:35" x14ac:dyDescent="0.25">
      <c r="AG1571" s="30">
        <v>45468</v>
      </c>
      <c r="AH1571">
        <v>-1159.92</v>
      </c>
      <c r="AI1571">
        <v>-1159.92</v>
      </c>
    </row>
    <row r="1572" spans="33:35" x14ac:dyDescent="0.25">
      <c r="AG1572" s="31" t="s">
        <v>652</v>
      </c>
      <c r="AH1572">
        <v>-12.2</v>
      </c>
      <c r="AI1572">
        <v>-12.2</v>
      </c>
    </row>
    <row r="1573" spans="33:35" x14ac:dyDescent="0.25">
      <c r="AG1573" s="31" t="s">
        <v>651</v>
      </c>
      <c r="AH1573">
        <v>-30.4</v>
      </c>
      <c r="AI1573">
        <v>-30.4</v>
      </c>
    </row>
    <row r="1574" spans="33:35" x14ac:dyDescent="0.25">
      <c r="AG1574" s="31" t="s">
        <v>650</v>
      </c>
      <c r="AH1574">
        <v>-117.32</v>
      </c>
      <c r="AI1574">
        <v>-117.32</v>
      </c>
    </row>
    <row r="1575" spans="33:35" x14ac:dyDescent="0.25">
      <c r="AG1575" s="31" t="s">
        <v>647</v>
      </c>
      <c r="AH1575">
        <v>-500</v>
      </c>
      <c r="AI1575">
        <v>-500</v>
      </c>
    </row>
    <row r="1576" spans="33:35" x14ac:dyDescent="0.25">
      <c r="AG1576" s="31" t="s">
        <v>481</v>
      </c>
      <c r="AH1576">
        <v>-500</v>
      </c>
      <c r="AI1576">
        <v>-500</v>
      </c>
    </row>
    <row r="1577" spans="33:35" x14ac:dyDescent="0.25">
      <c r="AG1577" s="30">
        <v>45469</v>
      </c>
      <c r="AH1577">
        <v>-7.6300000000000008</v>
      </c>
      <c r="AI1577">
        <v>-7.6300000000000008</v>
      </c>
    </row>
    <row r="1578" spans="33:35" x14ac:dyDescent="0.25">
      <c r="AG1578" s="31" t="s">
        <v>645</v>
      </c>
      <c r="AH1578">
        <v>-2.73</v>
      </c>
      <c r="AI1578">
        <v>-2.73</v>
      </c>
    </row>
    <row r="1579" spans="33:35" x14ac:dyDescent="0.25">
      <c r="AG1579" s="31" t="s">
        <v>646</v>
      </c>
      <c r="AH1579">
        <v>-4.9000000000000004</v>
      </c>
      <c r="AI1579">
        <v>-4.9000000000000004</v>
      </c>
    </row>
    <row r="1580" spans="33:35" x14ac:dyDescent="0.25">
      <c r="AG1580" s="30">
        <v>45470</v>
      </c>
      <c r="AH1580">
        <v>-30.76</v>
      </c>
      <c r="AI1580">
        <v>-30.76</v>
      </c>
    </row>
    <row r="1581" spans="33:35" x14ac:dyDescent="0.25">
      <c r="AG1581" s="31" t="s">
        <v>644</v>
      </c>
      <c r="AH1581">
        <v>-1.76</v>
      </c>
      <c r="AI1581">
        <v>-1.76</v>
      </c>
    </row>
    <row r="1582" spans="33:35" x14ac:dyDescent="0.25">
      <c r="AG1582" s="31" t="s">
        <v>643</v>
      </c>
      <c r="AH1582">
        <v>-29</v>
      </c>
      <c r="AI1582">
        <v>-29</v>
      </c>
    </row>
    <row r="1583" spans="33:35" x14ac:dyDescent="0.25">
      <c r="AG1583" s="30">
        <v>45471</v>
      </c>
      <c r="AH1583">
        <v>-39.67</v>
      </c>
      <c r="AI1583">
        <v>-39.67</v>
      </c>
    </row>
    <row r="1584" spans="33:35" x14ac:dyDescent="0.25">
      <c r="AG1584" s="31" t="s">
        <v>642</v>
      </c>
      <c r="AH1584">
        <v>-39.67</v>
      </c>
      <c r="AI1584">
        <v>-39.67</v>
      </c>
    </row>
    <row r="1585" spans="33:35" x14ac:dyDescent="0.25">
      <c r="AG1585" s="30">
        <v>45472</v>
      </c>
      <c r="AH1585">
        <v>-202.05</v>
      </c>
      <c r="AI1585">
        <v>-202.05</v>
      </c>
    </row>
    <row r="1586" spans="33:35" x14ac:dyDescent="0.25">
      <c r="AG1586" s="31" t="s">
        <v>641</v>
      </c>
      <c r="AH1586">
        <v>-7.6</v>
      </c>
      <c r="AI1586">
        <v>-7.6</v>
      </c>
    </row>
    <row r="1587" spans="33:35" x14ac:dyDescent="0.25">
      <c r="AG1587" s="31" t="s">
        <v>639</v>
      </c>
      <c r="AH1587">
        <v>-29.1</v>
      </c>
      <c r="AI1587">
        <v>-29.1</v>
      </c>
    </row>
    <row r="1588" spans="33:35" x14ac:dyDescent="0.25">
      <c r="AG1588" s="31" t="s">
        <v>637</v>
      </c>
      <c r="AH1588">
        <v>-120.71</v>
      </c>
      <c r="AI1588">
        <v>-120.71</v>
      </c>
    </row>
    <row r="1589" spans="33:35" x14ac:dyDescent="0.25">
      <c r="AG1589" s="31" t="s">
        <v>640</v>
      </c>
      <c r="AH1589">
        <v>-10</v>
      </c>
      <c r="AI1589">
        <v>-10</v>
      </c>
    </row>
    <row r="1590" spans="33:35" x14ac:dyDescent="0.25">
      <c r="AG1590" s="31" t="s">
        <v>638</v>
      </c>
      <c r="AH1590">
        <v>-34.64</v>
      </c>
      <c r="AI1590">
        <v>-34.64</v>
      </c>
    </row>
    <row r="1591" spans="33:35" x14ac:dyDescent="0.25">
      <c r="AG1591" s="30">
        <v>45473</v>
      </c>
      <c r="AH1591">
        <v>-302.55</v>
      </c>
      <c r="AI1591">
        <v>-302.55</v>
      </c>
    </row>
    <row r="1592" spans="33:35" x14ac:dyDescent="0.25">
      <c r="AG1592" s="31" t="s">
        <v>635</v>
      </c>
      <c r="AH1592">
        <v>-1.5</v>
      </c>
      <c r="AI1592">
        <v>-1.5</v>
      </c>
    </row>
    <row r="1593" spans="33:35" x14ac:dyDescent="0.25">
      <c r="AG1593" s="31" t="s">
        <v>636</v>
      </c>
      <c r="AH1593">
        <v>-5.25</v>
      </c>
      <c r="AI1593">
        <v>-5.25</v>
      </c>
    </row>
    <row r="1594" spans="33:35" x14ac:dyDescent="0.25">
      <c r="AG1594" s="31" t="s">
        <v>633</v>
      </c>
      <c r="AH1594">
        <v>-50</v>
      </c>
      <c r="AI1594">
        <v>-50</v>
      </c>
    </row>
    <row r="1595" spans="33:35" x14ac:dyDescent="0.25">
      <c r="AG1595" s="31" t="s">
        <v>634</v>
      </c>
      <c r="AH1595">
        <v>-21.8</v>
      </c>
      <c r="AI1595">
        <v>-21.8</v>
      </c>
    </row>
    <row r="1596" spans="33:35" x14ac:dyDescent="0.25">
      <c r="AG1596" s="31" t="s">
        <v>632</v>
      </c>
      <c r="AH1596">
        <v>-224</v>
      </c>
      <c r="AI1596">
        <v>-224</v>
      </c>
    </row>
    <row r="1597" spans="33:35" x14ac:dyDescent="0.25">
      <c r="AG1597" s="18" t="s">
        <v>1925</v>
      </c>
      <c r="AH1597">
        <v>-21091.819999999992</v>
      </c>
      <c r="AI1597">
        <v>-21091.819999999992</v>
      </c>
    </row>
    <row r="1598" spans="33:35" x14ac:dyDescent="0.25">
      <c r="AG1598" s="19" t="s">
        <v>1933</v>
      </c>
      <c r="AH1598">
        <v>-8793.4699999999975</v>
      </c>
      <c r="AI1598">
        <v>-8793.4699999999975</v>
      </c>
    </row>
    <row r="1599" spans="33:35" x14ac:dyDescent="0.25">
      <c r="AG1599" s="30">
        <v>45474</v>
      </c>
      <c r="AH1599">
        <v>-1481.26</v>
      </c>
      <c r="AI1599">
        <v>-1481.26</v>
      </c>
    </row>
    <row r="1600" spans="33:35" x14ac:dyDescent="0.25">
      <c r="AG1600" s="31" t="s">
        <v>624</v>
      </c>
      <c r="AH1600">
        <v>-6.99</v>
      </c>
      <c r="AI1600">
        <v>-6.99</v>
      </c>
    </row>
    <row r="1601" spans="33:35" x14ac:dyDescent="0.25">
      <c r="AG1601" s="31" t="s">
        <v>627</v>
      </c>
      <c r="AH1601">
        <v>-3.35</v>
      </c>
      <c r="AI1601">
        <v>-3.35</v>
      </c>
    </row>
    <row r="1602" spans="33:35" x14ac:dyDescent="0.25">
      <c r="AG1602" s="31" t="s">
        <v>630</v>
      </c>
      <c r="AH1602">
        <v>-5.2</v>
      </c>
      <c r="AI1602">
        <v>-5.2</v>
      </c>
    </row>
    <row r="1603" spans="33:35" x14ac:dyDescent="0.25">
      <c r="AG1603" s="31" t="s">
        <v>622</v>
      </c>
      <c r="AH1603">
        <v>-56.66</v>
      </c>
      <c r="AI1603">
        <v>-56.66</v>
      </c>
    </row>
    <row r="1604" spans="33:35" x14ac:dyDescent="0.25">
      <c r="AG1604" s="31" t="s">
        <v>623</v>
      </c>
      <c r="AH1604">
        <v>-68.319999999999993</v>
      </c>
      <c r="AI1604">
        <v>-68.319999999999993</v>
      </c>
    </row>
    <row r="1605" spans="33:35" x14ac:dyDescent="0.25">
      <c r="AG1605" s="31" t="s">
        <v>625</v>
      </c>
      <c r="AH1605">
        <v>-94.74</v>
      </c>
      <c r="AI1605">
        <v>-94.74</v>
      </c>
    </row>
    <row r="1606" spans="33:35" x14ac:dyDescent="0.25">
      <c r="AG1606" s="31" t="s">
        <v>626</v>
      </c>
      <c r="AH1606">
        <v>-8</v>
      </c>
      <c r="AI1606">
        <v>-8</v>
      </c>
    </row>
    <row r="1607" spans="33:35" x14ac:dyDescent="0.25">
      <c r="AG1607" s="31" t="s">
        <v>620</v>
      </c>
      <c r="AH1607">
        <v>-918</v>
      </c>
      <c r="AI1607">
        <v>-918</v>
      </c>
    </row>
    <row r="1608" spans="33:35" x14ac:dyDescent="0.25">
      <c r="AG1608" s="31" t="s">
        <v>621</v>
      </c>
      <c r="AH1608">
        <v>-320</v>
      </c>
      <c r="AI1608">
        <v>-320</v>
      </c>
    </row>
    <row r="1609" spans="33:35" x14ac:dyDescent="0.25">
      <c r="AG1609" s="30">
        <v>45475</v>
      </c>
      <c r="AH1609">
        <v>-66.830000000000013</v>
      </c>
      <c r="AI1609">
        <v>-66.830000000000013</v>
      </c>
    </row>
    <row r="1610" spans="33:35" x14ac:dyDescent="0.25">
      <c r="AG1610" s="31" t="s">
        <v>619</v>
      </c>
      <c r="AH1610">
        <v>-46.49</v>
      </c>
      <c r="AI1610">
        <v>-46.49</v>
      </c>
    </row>
    <row r="1611" spans="33:35" x14ac:dyDescent="0.25">
      <c r="AG1611" s="31" t="s">
        <v>617</v>
      </c>
      <c r="AH1611">
        <v>-11.55</v>
      </c>
      <c r="AI1611">
        <v>-11.55</v>
      </c>
    </row>
    <row r="1612" spans="33:35" x14ac:dyDescent="0.25">
      <c r="AG1612" s="31" t="s">
        <v>618</v>
      </c>
      <c r="AH1612">
        <v>-8.7899999999999991</v>
      </c>
      <c r="AI1612">
        <v>-8.7899999999999991</v>
      </c>
    </row>
    <row r="1613" spans="33:35" x14ac:dyDescent="0.25">
      <c r="AG1613" s="30">
        <v>45476</v>
      </c>
      <c r="AH1613">
        <v>-1814.65</v>
      </c>
      <c r="AI1613">
        <v>-1814.65</v>
      </c>
    </row>
    <row r="1614" spans="33:35" x14ac:dyDescent="0.25">
      <c r="AG1614" s="31" t="s">
        <v>612</v>
      </c>
      <c r="AH1614">
        <v>-7.2</v>
      </c>
      <c r="AI1614">
        <v>-7.2</v>
      </c>
    </row>
    <row r="1615" spans="33:35" x14ac:dyDescent="0.25">
      <c r="AG1615" s="31" t="s">
        <v>611</v>
      </c>
      <c r="AH1615">
        <v>-7.45</v>
      </c>
      <c r="AI1615">
        <v>-7.45</v>
      </c>
    </row>
    <row r="1616" spans="33:35" x14ac:dyDescent="0.25">
      <c r="AG1616" s="31" t="s">
        <v>614</v>
      </c>
      <c r="AH1616">
        <v>-1800</v>
      </c>
      <c r="AI1616">
        <v>-1800</v>
      </c>
    </row>
    <row r="1617" spans="33:35" x14ac:dyDescent="0.25">
      <c r="AG1617" s="30">
        <v>45477</v>
      </c>
      <c r="AH1617">
        <v>-138</v>
      </c>
      <c r="AI1617">
        <v>-138</v>
      </c>
    </row>
    <row r="1618" spans="33:35" x14ac:dyDescent="0.25">
      <c r="AG1618" s="31" t="s">
        <v>608</v>
      </c>
      <c r="AH1618">
        <v>-54.529999999999994</v>
      </c>
      <c r="AI1618">
        <v>-54.529999999999994</v>
      </c>
    </row>
    <row r="1619" spans="33:35" x14ac:dyDescent="0.25">
      <c r="AG1619" s="31" t="s">
        <v>607</v>
      </c>
      <c r="AH1619">
        <v>-7.96</v>
      </c>
      <c r="AI1619">
        <v>-7.96</v>
      </c>
    </row>
    <row r="1620" spans="33:35" x14ac:dyDescent="0.25">
      <c r="AG1620" s="31" t="s">
        <v>609</v>
      </c>
      <c r="AH1620">
        <v>-60.52</v>
      </c>
      <c r="AI1620">
        <v>-60.52</v>
      </c>
    </row>
    <row r="1621" spans="33:35" x14ac:dyDescent="0.25">
      <c r="AG1621" s="31" t="s">
        <v>610</v>
      </c>
      <c r="AH1621">
        <v>-14.99</v>
      </c>
      <c r="AI1621">
        <v>-14.99</v>
      </c>
    </row>
    <row r="1622" spans="33:35" x14ac:dyDescent="0.25">
      <c r="AG1622" s="30">
        <v>45478</v>
      </c>
      <c r="AH1622">
        <v>-27.650000000000002</v>
      </c>
      <c r="AI1622">
        <v>-27.650000000000002</v>
      </c>
    </row>
    <row r="1623" spans="33:35" x14ac:dyDescent="0.25">
      <c r="AG1623" s="31" t="s">
        <v>604</v>
      </c>
      <c r="AH1623">
        <v>-12.95</v>
      </c>
      <c r="AI1623">
        <v>-12.95</v>
      </c>
    </row>
    <row r="1624" spans="33:35" x14ac:dyDescent="0.25">
      <c r="AG1624" s="31" t="s">
        <v>605</v>
      </c>
      <c r="AH1624">
        <v>-8.9</v>
      </c>
      <c r="AI1624">
        <v>-8.9</v>
      </c>
    </row>
    <row r="1625" spans="33:35" x14ac:dyDescent="0.25">
      <c r="AG1625" s="31" t="s">
        <v>603</v>
      </c>
      <c r="AH1625">
        <v>-5.8</v>
      </c>
      <c r="AI1625">
        <v>-5.8</v>
      </c>
    </row>
    <row r="1626" spans="33:35" x14ac:dyDescent="0.25">
      <c r="AG1626" s="30">
        <v>45479</v>
      </c>
      <c r="AH1626">
        <v>-213.54000000000002</v>
      </c>
      <c r="AI1626">
        <v>-213.54000000000002</v>
      </c>
    </row>
    <row r="1627" spans="33:35" x14ac:dyDescent="0.25">
      <c r="AG1627" s="31" t="s">
        <v>598</v>
      </c>
      <c r="AH1627">
        <v>-18.64</v>
      </c>
      <c r="AI1627">
        <v>-18.64</v>
      </c>
    </row>
    <row r="1628" spans="33:35" x14ac:dyDescent="0.25">
      <c r="AG1628" s="31" t="s">
        <v>599</v>
      </c>
      <c r="AH1628">
        <v>-8.15</v>
      </c>
      <c r="AI1628">
        <v>-8.15</v>
      </c>
    </row>
    <row r="1629" spans="33:35" x14ac:dyDescent="0.25">
      <c r="AG1629" s="31" t="s">
        <v>602</v>
      </c>
      <c r="AH1629">
        <v>-19.600000000000001</v>
      </c>
      <c r="AI1629">
        <v>-19.600000000000001</v>
      </c>
    </row>
    <row r="1630" spans="33:35" x14ac:dyDescent="0.25">
      <c r="AG1630" s="31" t="s">
        <v>597</v>
      </c>
      <c r="AH1630">
        <v>-116.15</v>
      </c>
      <c r="AI1630">
        <v>-116.15</v>
      </c>
    </row>
    <row r="1631" spans="33:35" x14ac:dyDescent="0.25">
      <c r="AG1631" s="31" t="s">
        <v>600</v>
      </c>
      <c r="AH1631">
        <v>-37</v>
      </c>
      <c r="AI1631">
        <v>-37</v>
      </c>
    </row>
    <row r="1632" spans="33:35" x14ac:dyDescent="0.25">
      <c r="AG1632" s="31" t="s">
        <v>601</v>
      </c>
      <c r="AH1632">
        <v>-14</v>
      </c>
      <c r="AI1632">
        <v>-14</v>
      </c>
    </row>
    <row r="1633" spans="33:35" x14ac:dyDescent="0.25">
      <c r="AG1633" s="30">
        <v>45480</v>
      </c>
      <c r="AH1633">
        <v>-50.349999999999994</v>
      </c>
      <c r="AI1633">
        <v>-50.349999999999994</v>
      </c>
    </row>
    <row r="1634" spans="33:35" x14ac:dyDescent="0.25">
      <c r="AG1634" s="31" t="s">
        <v>596</v>
      </c>
      <c r="AH1634">
        <v>-16.850000000000001</v>
      </c>
      <c r="AI1634">
        <v>-16.850000000000001</v>
      </c>
    </row>
    <row r="1635" spans="33:35" x14ac:dyDescent="0.25">
      <c r="AG1635" s="31" t="s">
        <v>594</v>
      </c>
      <c r="AH1635">
        <v>-29.2</v>
      </c>
      <c r="AI1635">
        <v>-29.2</v>
      </c>
    </row>
    <row r="1636" spans="33:35" x14ac:dyDescent="0.25">
      <c r="AG1636" s="31" t="s">
        <v>593</v>
      </c>
      <c r="AH1636">
        <v>-2.4</v>
      </c>
      <c r="AI1636">
        <v>-2.4</v>
      </c>
    </row>
    <row r="1637" spans="33:35" x14ac:dyDescent="0.25">
      <c r="AG1637" s="31" t="s">
        <v>595</v>
      </c>
      <c r="AH1637">
        <v>-1.9</v>
      </c>
      <c r="AI1637">
        <v>-1.9</v>
      </c>
    </row>
    <row r="1638" spans="33:35" x14ac:dyDescent="0.25">
      <c r="AG1638" s="30">
        <v>45481</v>
      </c>
      <c r="AH1638">
        <v>-11.1</v>
      </c>
      <c r="AI1638">
        <v>-11.1</v>
      </c>
    </row>
    <row r="1639" spans="33:35" x14ac:dyDescent="0.25">
      <c r="AG1639" s="31" t="s">
        <v>592</v>
      </c>
      <c r="AH1639">
        <v>-6.1</v>
      </c>
      <c r="AI1639">
        <v>-6.1</v>
      </c>
    </row>
    <row r="1640" spans="33:35" x14ac:dyDescent="0.25">
      <c r="AG1640" s="31" t="s">
        <v>591</v>
      </c>
      <c r="AH1640">
        <v>-5</v>
      </c>
      <c r="AI1640">
        <v>-5</v>
      </c>
    </row>
    <row r="1641" spans="33:35" x14ac:dyDescent="0.25">
      <c r="AG1641" s="30">
        <v>45482</v>
      </c>
      <c r="AH1641">
        <v>-65.400000000000006</v>
      </c>
      <c r="AI1641">
        <v>-65.400000000000006</v>
      </c>
    </row>
    <row r="1642" spans="33:35" x14ac:dyDescent="0.25">
      <c r="AG1642" s="31" t="s">
        <v>589</v>
      </c>
      <c r="AH1642">
        <v>-65.400000000000006</v>
      </c>
      <c r="AI1642">
        <v>-65.400000000000006</v>
      </c>
    </row>
    <row r="1643" spans="33:35" x14ac:dyDescent="0.25">
      <c r="AG1643" s="30">
        <v>45483</v>
      </c>
      <c r="AH1643">
        <v>-801.27</v>
      </c>
      <c r="AI1643">
        <v>-801.27</v>
      </c>
    </row>
    <row r="1644" spans="33:35" x14ac:dyDescent="0.25">
      <c r="AG1644" s="31" t="s">
        <v>585</v>
      </c>
      <c r="AH1644">
        <v>-6.71</v>
      </c>
      <c r="AI1644">
        <v>-6.71</v>
      </c>
    </row>
    <row r="1645" spans="33:35" x14ac:dyDescent="0.25">
      <c r="AG1645" s="31" t="s">
        <v>588</v>
      </c>
      <c r="AH1645">
        <v>-21.07</v>
      </c>
      <c r="AI1645">
        <v>-21.07</v>
      </c>
    </row>
    <row r="1646" spans="33:35" x14ac:dyDescent="0.25">
      <c r="AG1646" s="31" t="s">
        <v>587</v>
      </c>
      <c r="AH1646">
        <v>-773.49</v>
      </c>
      <c r="AI1646">
        <v>-773.49</v>
      </c>
    </row>
    <row r="1647" spans="33:35" x14ac:dyDescent="0.25">
      <c r="AG1647" s="30">
        <v>45484</v>
      </c>
      <c r="AH1647">
        <v>-23.810000000000002</v>
      </c>
      <c r="AI1647">
        <v>-23.810000000000002</v>
      </c>
    </row>
    <row r="1648" spans="33:35" x14ac:dyDescent="0.25">
      <c r="AG1648" s="31" t="s">
        <v>583</v>
      </c>
      <c r="AH1648">
        <v>-10.82</v>
      </c>
      <c r="AI1648">
        <v>-10.82</v>
      </c>
    </row>
    <row r="1649" spans="33:35" x14ac:dyDescent="0.25">
      <c r="AG1649" s="31" t="s">
        <v>584</v>
      </c>
      <c r="AH1649">
        <v>-12.99</v>
      </c>
      <c r="AI1649">
        <v>-12.99</v>
      </c>
    </row>
    <row r="1650" spans="33:35" x14ac:dyDescent="0.25">
      <c r="AG1650" s="30">
        <v>45485</v>
      </c>
      <c r="AH1650">
        <v>-35.53</v>
      </c>
      <c r="AI1650">
        <v>-35.53</v>
      </c>
    </row>
    <row r="1651" spans="33:35" x14ac:dyDescent="0.25">
      <c r="AG1651" s="31" t="s">
        <v>581</v>
      </c>
      <c r="AH1651">
        <v>-22</v>
      </c>
      <c r="AI1651">
        <v>-22</v>
      </c>
    </row>
    <row r="1652" spans="33:35" x14ac:dyDescent="0.25">
      <c r="AG1652" s="31" t="s">
        <v>582</v>
      </c>
      <c r="AH1652">
        <v>-13.53</v>
      </c>
      <c r="AI1652">
        <v>-13.53</v>
      </c>
    </row>
    <row r="1653" spans="33:35" x14ac:dyDescent="0.25">
      <c r="AG1653" s="30">
        <v>45486</v>
      </c>
      <c r="AH1653">
        <v>-143.54999999999998</v>
      </c>
      <c r="AI1653">
        <v>-143.54999999999998</v>
      </c>
    </row>
    <row r="1654" spans="33:35" x14ac:dyDescent="0.25">
      <c r="AG1654" s="31" t="s">
        <v>576</v>
      </c>
      <c r="AH1654">
        <v>-21.37</v>
      </c>
      <c r="AI1654">
        <v>-21.37</v>
      </c>
    </row>
    <row r="1655" spans="33:35" x14ac:dyDescent="0.25">
      <c r="AG1655" s="31" t="s">
        <v>580</v>
      </c>
      <c r="AH1655">
        <v>-39.08</v>
      </c>
      <c r="AI1655">
        <v>-39.08</v>
      </c>
    </row>
    <row r="1656" spans="33:35" x14ac:dyDescent="0.25">
      <c r="AG1656" s="31" t="s">
        <v>578</v>
      </c>
      <c r="AH1656">
        <v>-80.5</v>
      </c>
      <c r="AI1656">
        <v>-80.5</v>
      </c>
    </row>
    <row r="1657" spans="33:35" x14ac:dyDescent="0.25">
      <c r="AG1657" s="31" t="s">
        <v>579</v>
      </c>
      <c r="AH1657">
        <v>-2.6</v>
      </c>
      <c r="AI1657">
        <v>-2.6</v>
      </c>
    </row>
    <row r="1658" spans="33:35" x14ac:dyDescent="0.25">
      <c r="AG1658" s="30">
        <v>45487</v>
      </c>
      <c r="AH1658">
        <v>-48.07</v>
      </c>
      <c r="AI1658">
        <v>-48.07</v>
      </c>
    </row>
    <row r="1659" spans="33:35" x14ac:dyDescent="0.25">
      <c r="AG1659" s="31" t="s">
        <v>574</v>
      </c>
      <c r="AH1659">
        <v>-13.8</v>
      </c>
      <c r="AI1659">
        <v>-13.8</v>
      </c>
    </row>
    <row r="1660" spans="33:35" x14ac:dyDescent="0.25">
      <c r="AG1660" s="31" t="s">
        <v>572</v>
      </c>
      <c r="AH1660">
        <v>-3</v>
      </c>
      <c r="AI1660">
        <v>-3</v>
      </c>
    </row>
    <row r="1661" spans="33:35" x14ac:dyDescent="0.25">
      <c r="AG1661" s="31" t="s">
        <v>575</v>
      </c>
      <c r="AH1661">
        <v>-21.77</v>
      </c>
      <c r="AI1661">
        <v>-21.77</v>
      </c>
    </row>
    <row r="1662" spans="33:35" x14ac:dyDescent="0.25">
      <c r="AG1662" s="31" t="s">
        <v>571</v>
      </c>
      <c r="AH1662">
        <v>-1.5</v>
      </c>
      <c r="AI1662">
        <v>-1.5</v>
      </c>
    </row>
    <row r="1663" spans="33:35" x14ac:dyDescent="0.25">
      <c r="AG1663" s="31" t="s">
        <v>573</v>
      </c>
      <c r="AH1663">
        <v>-8</v>
      </c>
      <c r="AI1663">
        <v>-8</v>
      </c>
    </row>
    <row r="1664" spans="33:35" x14ac:dyDescent="0.25">
      <c r="AG1664" s="30">
        <v>45488</v>
      </c>
      <c r="AH1664">
        <v>-71.650000000000006</v>
      </c>
      <c r="AI1664">
        <v>-71.650000000000006</v>
      </c>
    </row>
    <row r="1665" spans="33:35" x14ac:dyDescent="0.25">
      <c r="AG1665" s="31" t="s">
        <v>566</v>
      </c>
      <c r="AH1665">
        <v>-7.8</v>
      </c>
      <c r="AI1665">
        <v>-7.8</v>
      </c>
    </row>
    <row r="1666" spans="33:35" x14ac:dyDescent="0.25">
      <c r="AG1666" s="31" t="s">
        <v>567</v>
      </c>
      <c r="AH1666">
        <v>-8.1999999999999993</v>
      </c>
      <c r="AI1666">
        <v>-8.1999999999999993</v>
      </c>
    </row>
    <row r="1667" spans="33:35" x14ac:dyDescent="0.25">
      <c r="AG1667" s="31" t="s">
        <v>565</v>
      </c>
      <c r="AH1667">
        <v>-18.75</v>
      </c>
      <c r="AI1667">
        <v>-18.75</v>
      </c>
    </row>
    <row r="1668" spans="33:35" x14ac:dyDescent="0.25">
      <c r="AG1668" s="31" t="s">
        <v>570</v>
      </c>
      <c r="AH1668">
        <v>-6</v>
      </c>
      <c r="AI1668">
        <v>-6</v>
      </c>
    </row>
    <row r="1669" spans="33:35" x14ac:dyDescent="0.25">
      <c r="AG1669" s="31" t="s">
        <v>569</v>
      </c>
      <c r="AH1669">
        <v>-30.9</v>
      </c>
      <c r="AI1669">
        <v>-30.9</v>
      </c>
    </row>
    <row r="1670" spans="33:35" x14ac:dyDescent="0.25">
      <c r="AG1670" s="30">
        <v>45489</v>
      </c>
      <c r="AH1670">
        <v>-71.86</v>
      </c>
      <c r="AI1670">
        <v>-71.86</v>
      </c>
    </row>
    <row r="1671" spans="33:35" x14ac:dyDescent="0.25">
      <c r="AG1671" s="31" t="s">
        <v>563</v>
      </c>
      <c r="AH1671">
        <v>-13.02</v>
      </c>
      <c r="AI1671">
        <v>-13.02</v>
      </c>
    </row>
    <row r="1672" spans="33:35" x14ac:dyDescent="0.25">
      <c r="AG1672" s="31" t="s">
        <v>564</v>
      </c>
      <c r="AH1672">
        <v>-19.8</v>
      </c>
      <c r="AI1672">
        <v>-19.8</v>
      </c>
    </row>
    <row r="1673" spans="33:35" x14ac:dyDescent="0.25">
      <c r="AG1673" s="31" t="s">
        <v>561</v>
      </c>
      <c r="AH1673">
        <v>-25.95</v>
      </c>
      <c r="AI1673">
        <v>-25.95</v>
      </c>
    </row>
    <row r="1674" spans="33:35" x14ac:dyDescent="0.25">
      <c r="AG1674" s="31" t="s">
        <v>562</v>
      </c>
      <c r="AH1674">
        <v>-13.09</v>
      </c>
      <c r="AI1674">
        <v>-13.09</v>
      </c>
    </row>
    <row r="1675" spans="33:35" x14ac:dyDescent="0.25">
      <c r="AG1675" s="30">
        <v>45490</v>
      </c>
      <c r="AH1675">
        <v>-32.17</v>
      </c>
      <c r="AI1675">
        <v>-32.17</v>
      </c>
    </row>
    <row r="1676" spans="33:35" x14ac:dyDescent="0.25">
      <c r="AG1676" s="31" t="s">
        <v>557</v>
      </c>
      <c r="AH1676">
        <v>-4.3</v>
      </c>
      <c r="AI1676">
        <v>-4.3</v>
      </c>
    </row>
    <row r="1677" spans="33:35" x14ac:dyDescent="0.25">
      <c r="AG1677" s="31" t="s">
        <v>559</v>
      </c>
      <c r="AH1677">
        <v>-21.88</v>
      </c>
      <c r="AI1677">
        <v>-21.88</v>
      </c>
    </row>
    <row r="1678" spans="33:35" x14ac:dyDescent="0.25">
      <c r="AG1678" s="31" t="s">
        <v>560</v>
      </c>
      <c r="AH1678">
        <v>-5.99</v>
      </c>
      <c r="AI1678">
        <v>-5.99</v>
      </c>
    </row>
    <row r="1679" spans="33:35" x14ac:dyDescent="0.25">
      <c r="AG1679" s="30">
        <v>45491</v>
      </c>
      <c r="AH1679">
        <v>-7.1</v>
      </c>
      <c r="AI1679">
        <v>-7.1</v>
      </c>
    </row>
    <row r="1680" spans="33:35" x14ac:dyDescent="0.25">
      <c r="AG1680" s="31" t="s">
        <v>555</v>
      </c>
      <c r="AH1680">
        <v>-7.1</v>
      </c>
      <c r="AI1680">
        <v>-7.1</v>
      </c>
    </row>
    <row r="1681" spans="33:35" x14ac:dyDescent="0.25">
      <c r="AG1681" s="30">
        <v>45492</v>
      </c>
      <c r="AH1681">
        <v>-86.169999999999987</v>
      </c>
      <c r="AI1681">
        <v>-86.169999999999987</v>
      </c>
    </row>
    <row r="1682" spans="33:35" x14ac:dyDescent="0.25">
      <c r="AG1682" s="31" t="s">
        <v>552</v>
      </c>
      <c r="AH1682">
        <v>-11.57</v>
      </c>
      <c r="AI1682">
        <v>-11.57</v>
      </c>
    </row>
    <row r="1683" spans="33:35" x14ac:dyDescent="0.25">
      <c r="AG1683" s="31" t="s">
        <v>554</v>
      </c>
      <c r="AH1683">
        <v>-36.299999999999997</v>
      </c>
      <c r="AI1683">
        <v>-36.299999999999997</v>
      </c>
    </row>
    <row r="1684" spans="33:35" x14ac:dyDescent="0.25">
      <c r="AG1684" s="31" t="s">
        <v>553</v>
      </c>
      <c r="AH1684">
        <v>-38.299999999999997</v>
      </c>
      <c r="AI1684">
        <v>-38.299999999999997</v>
      </c>
    </row>
    <row r="1685" spans="33:35" x14ac:dyDescent="0.25">
      <c r="AG1685" s="30">
        <v>45493</v>
      </c>
      <c r="AH1685">
        <v>-291.14999999999998</v>
      </c>
      <c r="AI1685">
        <v>-291.14999999999998</v>
      </c>
    </row>
    <row r="1686" spans="33:35" x14ac:dyDescent="0.25">
      <c r="AG1686" s="31" t="s">
        <v>547</v>
      </c>
      <c r="AH1686">
        <v>-32.5</v>
      </c>
      <c r="AI1686">
        <v>-32.5</v>
      </c>
    </row>
    <row r="1687" spans="33:35" x14ac:dyDescent="0.25">
      <c r="AG1687" s="31" t="s">
        <v>550</v>
      </c>
      <c r="AH1687">
        <v>-117.96</v>
      </c>
      <c r="AI1687">
        <v>-117.96</v>
      </c>
    </row>
    <row r="1688" spans="33:35" x14ac:dyDescent="0.25">
      <c r="AG1688" s="31" t="s">
        <v>548</v>
      </c>
      <c r="AH1688">
        <v>-20</v>
      </c>
      <c r="AI1688">
        <v>-20</v>
      </c>
    </row>
    <row r="1689" spans="33:35" x14ac:dyDescent="0.25">
      <c r="AG1689" s="31" t="s">
        <v>544</v>
      </c>
      <c r="AH1689">
        <v>-0.1</v>
      </c>
      <c r="AI1689">
        <v>-0.1</v>
      </c>
    </row>
    <row r="1690" spans="33:35" x14ac:dyDescent="0.25">
      <c r="AG1690" s="31" t="s">
        <v>543</v>
      </c>
      <c r="AH1690">
        <v>-13.8</v>
      </c>
      <c r="AI1690">
        <v>-13.8</v>
      </c>
    </row>
    <row r="1691" spans="33:35" x14ac:dyDescent="0.25">
      <c r="AG1691" s="31" t="s">
        <v>546</v>
      </c>
      <c r="AH1691">
        <v>-53.95</v>
      </c>
      <c r="AI1691">
        <v>-53.95</v>
      </c>
    </row>
    <row r="1692" spans="33:35" x14ac:dyDescent="0.25">
      <c r="AG1692" s="31" t="s">
        <v>549</v>
      </c>
      <c r="AH1692">
        <v>-6.7</v>
      </c>
      <c r="AI1692">
        <v>-6.7</v>
      </c>
    </row>
    <row r="1693" spans="33:35" x14ac:dyDescent="0.25">
      <c r="AG1693" s="31" t="s">
        <v>545</v>
      </c>
      <c r="AH1693">
        <v>-46.14</v>
      </c>
      <c r="AI1693">
        <v>-46.14</v>
      </c>
    </row>
    <row r="1694" spans="33:35" x14ac:dyDescent="0.25">
      <c r="AG1694" s="30">
        <v>45494</v>
      </c>
      <c r="AH1694">
        <v>-44.889999999999993</v>
      </c>
      <c r="AI1694">
        <v>-44.889999999999993</v>
      </c>
    </row>
    <row r="1695" spans="33:35" x14ac:dyDescent="0.25">
      <c r="AG1695" s="31" t="s">
        <v>540</v>
      </c>
      <c r="AH1695">
        <v>-27.65</v>
      </c>
      <c r="AI1695">
        <v>-27.65</v>
      </c>
    </row>
    <row r="1696" spans="33:35" x14ac:dyDescent="0.25">
      <c r="AG1696" s="31" t="s">
        <v>542</v>
      </c>
      <c r="AH1696">
        <v>-7.34</v>
      </c>
      <c r="AI1696">
        <v>-7.34</v>
      </c>
    </row>
    <row r="1697" spans="33:35" x14ac:dyDescent="0.25">
      <c r="AG1697" s="31" t="s">
        <v>541</v>
      </c>
      <c r="AH1697">
        <v>-9.9</v>
      </c>
      <c r="AI1697">
        <v>-9.9</v>
      </c>
    </row>
    <row r="1698" spans="33:35" x14ac:dyDescent="0.25">
      <c r="AG1698" s="30">
        <v>45495</v>
      </c>
      <c r="AH1698">
        <v>-240.95999999999998</v>
      </c>
      <c r="AI1698">
        <v>-240.95999999999998</v>
      </c>
    </row>
    <row r="1699" spans="33:35" x14ac:dyDescent="0.25">
      <c r="AG1699" s="31" t="s">
        <v>532</v>
      </c>
      <c r="AH1699">
        <v>-14.14</v>
      </c>
      <c r="AI1699">
        <v>-14.14</v>
      </c>
    </row>
    <row r="1700" spans="33:35" x14ac:dyDescent="0.25">
      <c r="AG1700" s="31" t="s">
        <v>131</v>
      </c>
      <c r="AH1700">
        <v>-0.57999999999999996</v>
      </c>
      <c r="AI1700">
        <v>-0.57999999999999996</v>
      </c>
    </row>
    <row r="1701" spans="33:35" x14ac:dyDescent="0.25">
      <c r="AG1701" s="31" t="s">
        <v>536</v>
      </c>
      <c r="AH1701">
        <v>-19.57</v>
      </c>
      <c r="AI1701">
        <v>-19.57</v>
      </c>
    </row>
    <row r="1702" spans="33:35" x14ac:dyDescent="0.25">
      <c r="AG1702" s="31" t="s">
        <v>533</v>
      </c>
      <c r="AH1702">
        <v>-166.67</v>
      </c>
      <c r="AI1702">
        <v>-166.67</v>
      </c>
    </row>
    <row r="1703" spans="33:35" x14ac:dyDescent="0.25">
      <c r="AG1703" s="31" t="s">
        <v>535</v>
      </c>
      <c r="AH1703">
        <v>-10</v>
      </c>
      <c r="AI1703">
        <v>-10</v>
      </c>
    </row>
    <row r="1704" spans="33:35" x14ac:dyDescent="0.25">
      <c r="AG1704" s="31" t="s">
        <v>534</v>
      </c>
      <c r="AH1704">
        <v>-30</v>
      </c>
      <c r="AI1704">
        <v>-30</v>
      </c>
    </row>
    <row r="1705" spans="33:35" x14ac:dyDescent="0.25">
      <c r="AG1705" s="30">
        <v>45496</v>
      </c>
      <c r="AH1705">
        <v>-513.01</v>
      </c>
      <c r="AI1705">
        <v>-513.01</v>
      </c>
    </row>
    <row r="1706" spans="33:35" x14ac:dyDescent="0.25">
      <c r="AG1706" s="31" t="s">
        <v>529</v>
      </c>
      <c r="AH1706">
        <v>-388.8</v>
      </c>
      <c r="AI1706">
        <v>-388.8</v>
      </c>
    </row>
    <row r="1707" spans="33:35" x14ac:dyDescent="0.25">
      <c r="AG1707" s="31" t="s">
        <v>528</v>
      </c>
      <c r="AH1707">
        <v>-9.1999999999999993</v>
      </c>
      <c r="AI1707">
        <v>-9.1999999999999993</v>
      </c>
    </row>
    <row r="1708" spans="33:35" x14ac:dyDescent="0.25">
      <c r="AG1708" s="31" t="s">
        <v>530</v>
      </c>
      <c r="AH1708">
        <v>-115.01</v>
      </c>
      <c r="AI1708">
        <v>-115.01</v>
      </c>
    </row>
    <row r="1709" spans="33:35" x14ac:dyDescent="0.25">
      <c r="AG1709" s="30">
        <v>45497</v>
      </c>
      <c r="AH1709">
        <v>-532.58000000000004</v>
      </c>
      <c r="AI1709">
        <v>-532.58000000000004</v>
      </c>
    </row>
    <row r="1710" spans="33:35" x14ac:dyDescent="0.25">
      <c r="AG1710" s="31" t="s">
        <v>527</v>
      </c>
      <c r="AH1710">
        <v>-197.9</v>
      </c>
      <c r="AI1710">
        <v>-197.9</v>
      </c>
    </row>
    <row r="1711" spans="33:35" x14ac:dyDescent="0.25">
      <c r="AG1711" s="31" t="s">
        <v>525</v>
      </c>
      <c r="AH1711">
        <v>-27.8</v>
      </c>
      <c r="AI1711">
        <v>-27.8</v>
      </c>
    </row>
    <row r="1712" spans="33:35" x14ac:dyDescent="0.25">
      <c r="AG1712" s="31" t="s">
        <v>526</v>
      </c>
      <c r="AH1712">
        <v>-306.88</v>
      </c>
      <c r="AI1712">
        <v>-306.88</v>
      </c>
    </row>
    <row r="1713" spans="33:35" x14ac:dyDescent="0.25">
      <c r="AG1713" s="30">
        <v>45498</v>
      </c>
      <c r="AH1713">
        <v>-168.57999999999998</v>
      </c>
      <c r="AI1713">
        <v>-168.57999999999998</v>
      </c>
    </row>
    <row r="1714" spans="33:35" x14ac:dyDescent="0.25">
      <c r="AG1714" s="31" t="s">
        <v>523</v>
      </c>
      <c r="AH1714">
        <v>-36.6</v>
      </c>
      <c r="AI1714">
        <v>-36.6</v>
      </c>
    </row>
    <row r="1715" spans="33:35" x14ac:dyDescent="0.25">
      <c r="AG1715" s="31" t="s">
        <v>520</v>
      </c>
      <c r="AH1715">
        <v>-59.5</v>
      </c>
      <c r="AI1715">
        <v>-59.5</v>
      </c>
    </row>
    <row r="1716" spans="33:35" x14ac:dyDescent="0.25">
      <c r="AG1716" s="31" t="s">
        <v>522</v>
      </c>
      <c r="AH1716">
        <v>-8.9</v>
      </c>
      <c r="AI1716">
        <v>-8.9</v>
      </c>
    </row>
    <row r="1717" spans="33:35" x14ac:dyDescent="0.25">
      <c r="AG1717" s="31" t="s">
        <v>521</v>
      </c>
      <c r="AH1717">
        <v>-25.6</v>
      </c>
      <c r="AI1717">
        <v>-25.6</v>
      </c>
    </row>
    <row r="1718" spans="33:35" x14ac:dyDescent="0.25">
      <c r="AG1718" s="31" t="s">
        <v>524</v>
      </c>
      <c r="AH1718">
        <v>-37.979999999999997</v>
      </c>
      <c r="AI1718">
        <v>-37.979999999999997</v>
      </c>
    </row>
    <row r="1719" spans="33:35" x14ac:dyDescent="0.25">
      <c r="AG1719" s="30">
        <v>45499</v>
      </c>
      <c r="AH1719">
        <v>-223.6</v>
      </c>
      <c r="AI1719">
        <v>-223.6</v>
      </c>
    </row>
    <row r="1720" spans="33:35" x14ac:dyDescent="0.25">
      <c r="AG1720" s="31" t="s">
        <v>514</v>
      </c>
      <c r="AH1720">
        <v>-36.4</v>
      </c>
      <c r="AI1720">
        <v>-36.4</v>
      </c>
    </row>
    <row r="1721" spans="33:35" x14ac:dyDescent="0.25">
      <c r="AG1721" s="31" t="s">
        <v>513</v>
      </c>
      <c r="AH1721">
        <v>-77</v>
      </c>
      <c r="AI1721">
        <v>-77</v>
      </c>
    </row>
    <row r="1722" spans="33:35" x14ac:dyDescent="0.25">
      <c r="AG1722" s="31" t="s">
        <v>517</v>
      </c>
      <c r="AH1722">
        <v>-9.3000000000000007</v>
      </c>
      <c r="AI1722">
        <v>-9.3000000000000007</v>
      </c>
    </row>
    <row r="1723" spans="33:35" x14ac:dyDescent="0.25">
      <c r="AG1723" s="31" t="s">
        <v>518</v>
      </c>
      <c r="AH1723">
        <v>-23.9</v>
      </c>
      <c r="AI1723">
        <v>-23.9</v>
      </c>
    </row>
    <row r="1724" spans="33:35" x14ac:dyDescent="0.25">
      <c r="AG1724" s="31" t="s">
        <v>516</v>
      </c>
      <c r="AH1724">
        <v>-77</v>
      </c>
      <c r="AI1724">
        <v>-77</v>
      </c>
    </row>
    <row r="1725" spans="33:35" x14ac:dyDescent="0.25">
      <c r="AG1725" s="30">
        <v>45500</v>
      </c>
      <c r="AH1725">
        <v>-81.849999999999994</v>
      </c>
      <c r="AI1725">
        <v>-81.849999999999994</v>
      </c>
    </row>
    <row r="1726" spans="33:35" x14ac:dyDescent="0.25">
      <c r="AG1726" s="31" t="s">
        <v>512</v>
      </c>
      <c r="AH1726">
        <v>-8.82</v>
      </c>
      <c r="AI1726">
        <v>-8.82</v>
      </c>
    </row>
    <row r="1727" spans="33:35" x14ac:dyDescent="0.25">
      <c r="AG1727" s="31" t="s">
        <v>511</v>
      </c>
      <c r="AH1727">
        <v>-73.03</v>
      </c>
      <c r="AI1727">
        <v>-73.03</v>
      </c>
    </row>
    <row r="1728" spans="33:35" x14ac:dyDescent="0.25">
      <c r="AG1728" s="30">
        <v>45501</v>
      </c>
      <c r="AH1728">
        <v>-109.97</v>
      </c>
      <c r="AI1728">
        <v>-109.97</v>
      </c>
    </row>
    <row r="1729" spans="33:35" x14ac:dyDescent="0.25">
      <c r="AG1729" s="31" t="s">
        <v>507</v>
      </c>
      <c r="AH1729">
        <v>-33.67</v>
      </c>
      <c r="AI1729">
        <v>-33.67</v>
      </c>
    </row>
    <row r="1730" spans="33:35" x14ac:dyDescent="0.25">
      <c r="AG1730" s="31" t="s">
        <v>506</v>
      </c>
      <c r="AH1730">
        <v>-2.5</v>
      </c>
      <c r="AI1730">
        <v>-2.5</v>
      </c>
    </row>
    <row r="1731" spans="33:35" x14ac:dyDescent="0.25">
      <c r="AG1731" s="31" t="s">
        <v>510</v>
      </c>
      <c r="AH1731">
        <v>-9.9</v>
      </c>
      <c r="AI1731">
        <v>-9.9</v>
      </c>
    </row>
    <row r="1732" spans="33:35" x14ac:dyDescent="0.25">
      <c r="AG1732" s="31" t="s">
        <v>508</v>
      </c>
      <c r="AH1732">
        <v>-16.100000000000001</v>
      </c>
      <c r="AI1732">
        <v>-16.100000000000001</v>
      </c>
    </row>
    <row r="1733" spans="33:35" x14ac:dyDescent="0.25">
      <c r="AG1733" s="31" t="s">
        <v>505</v>
      </c>
      <c r="AH1733">
        <v>-26</v>
      </c>
      <c r="AI1733">
        <v>-26</v>
      </c>
    </row>
    <row r="1734" spans="33:35" x14ac:dyDescent="0.25">
      <c r="AG1734" s="31" t="s">
        <v>509</v>
      </c>
      <c r="AH1734">
        <v>-21.8</v>
      </c>
      <c r="AI1734">
        <v>-21.8</v>
      </c>
    </row>
    <row r="1735" spans="33:35" x14ac:dyDescent="0.25">
      <c r="AG1735" s="30">
        <v>45502</v>
      </c>
      <c r="AH1735">
        <v>-1200</v>
      </c>
      <c r="AI1735">
        <v>-1200</v>
      </c>
    </row>
    <row r="1736" spans="33:35" x14ac:dyDescent="0.25">
      <c r="AG1736" s="31" t="s">
        <v>503</v>
      </c>
      <c r="AH1736">
        <v>-1200</v>
      </c>
      <c r="AI1736">
        <v>-1200</v>
      </c>
    </row>
    <row r="1737" spans="33:35" x14ac:dyDescent="0.25">
      <c r="AG1737" s="30">
        <v>45503</v>
      </c>
      <c r="AH1737">
        <v>-194.51999999999998</v>
      </c>
      <c r="AI1737">
        <v>-194.51999999999998</v>
      </c>
    </row>
    <row r="1738" spans="33:35" x14ac:dyDescent="0.25">
      <c r="AG1738" s="31" t="s">
        <v>501</v>
      </c>
      <c r="AH1738">
        <v>-6.5</v>
      </c>
      <c r="AI1738">
        <v>-6.5</v>
      </c>
    </row>
    <row r="1739" spans="33:35" x14ac:dyDescent="0.25">
      <c r="AG1739" s="31" t="s">
        <v>502</v>
      </c>
      <c r="AH1739">
        <v>-76.989999999999995</v>
      </c>
      <c r="AI1739">
        <v>-76.989999999999995</v>
      </c>
    </row>
    <row r="1740" spans="33:35" x14ac:dyDescent="0.25">
      <c r="AG1740" s="31" t="s">
        <v>499</v>
      </c>
      <c r="AH1740">
        <v>-42.71</v>
      </c>
      <c r="AI1740">
        <v>-42.71</v>
      </c>
    </row>
    <row r="1741" spans="33:35" x14ac:dyDescent="0.25">
      <c r="AG1741" s="31" t="s">
        <v>500</v>
      </c>
      <c r="AH1741">
        <v>-68.319999999999993</v>
      </c>
      <c r="AI1741">
        <v>-68.319999999999993</v>
      </c>
    </row>
    <row r="1742" spans="33:35" x14ac:dyDescent="0.25">
      <c r="AG1742" s="30">
        <v>45504</v>
      </c>
      <c r="AH1742">
        <v>-2.4</v>
      </c>
      <c r="AI1742">
        <v>-2.4</v>
      </c>
    </row>
    <row r="1743" spans="33:35" x14ac:dyDescent="0.25">
      <c r="AG1743" s="31" t="s">
        <v>498</v>
      </c>
      <c r="AH1743">
        <v>-2.4</v>
      </c>
      <c r="AI1743">
        <v>-2.4</v>
      </c>
    </row>
    <row r="1744" spans="33:35" x14ac:dyDescent="0.25">
      <c r="AG1744" s="19" t="s">
        <v>1934</v>
      </c>
      <c r="AH1744">
        <v>-6273.0599999999959</v>
      </c>
      <c r="AI1744">
        <v>-6273.0599999999959</v>
      </c>
    </row>
    <row r="1745" spans="33:35" x14ac:dyDescent="0.25">
      <c r="AG1745" s="30">
        <v>45505</v>
      </c>
      <c r="AH1745">
        <v>-2146.17</v>
      </c>
      <c r="AI1745">
        <v>-2146.17</v>
      </c>
    </row>
    <row r="1746" spans="33:35" x14ac:dyDescent="0.25">
      <c r="AG1746" s="31" t="s">
        <v>495</v>
      </c>
      <c r="AH1746">
        <v>-7.21</v>
      </c>
      <c r="AI1746">
        <v>-7.21</v>
      </c>
    </row>
    <row r="1747" spans="33:35" x14ac:dyDescent="0.25">
      <c r="AG1747" s="31" t="s">
        <v>492</v>
      </c>
      <c r="AH1747">
        <v>-20</v>
      </c>
      <c r="AI1747">
        <v>-20</v>
      </c>
    </row>
    <row r="1748" spans="33:35" x14ac:dyDescent="0.25">
      <c r="AG1748" s="31" t="s">
        <v>131</v>
      </c>
      <c r="AH1748">
        <v>-31.33</v>
      </c>
      <c r="AI1748">
        <v>-31.33</v>
      </c>
    </row>
    <row r="1749" spans="33:35" x14ac:dyDescent="0.25">
      <c r="AG1749" s="31" t="s">
        <v>496</v>
      </c>
      <c r="AH1749">
        <v>-1044.3499999999999</v>
      </c>
      <c r="AI1749">
        <v>-1044.3499999999999</v>
      </c>
    </row>
    <row r="1750" spans="33:35" x14ac:dyDescent="0.25">
      <c r="AG1750" s="31" t="s">
        <v>493</v>
      </c>
      <c r="AH1750">
        <v>-101.28</v>
      </c>
      <c r="AI1750">
        <v>-101.28</v>
      </c>
    </row>
    <row r="1751" spans="33:35" x14ac:dyDescent="0.25">
      <c r="AG1751" s="31" t="s">
        <v>494</v>
      </c>
      <c r="AH1751">
        <v>-24</v>
      </c>
      <c r="AI1751">
        <v>-24</v>
      </c>
    </row>
    <row r="1752" spans="33:35" x14ac:dyDescent="0.25">
      <c r="AG1752" s="31" t="s">
        <v>89</v>
      </c>
      <c r="AH1752">
        <v>-918</v>
      </c>
      <c r="AI1752">
        <v>-918</v>
      </c>
    </row>
    <row r="1753" spans="33:35" x14ac:dyDescent="0.25">
      <c r="AG1753" s="30">
        <v>45506</v>
      </c>
      <c r="AH1753">
        <v>-73.510000000000005</v>
      </c>
      <c r="AI1753">
        <v>-73.510000000000005</v>
      </c>
    </row>
    <row r="1754" spans="33:35" x14ac:dyDescent="0.25">
      <c r="AG1754" s="31" t="s">
        <v>488</v>
      </c>
      <c r="AH1754">
        <v>-0.85</v>
      </c>
      <c r="AI1754">
        <v>-0.85</v>
      </c>
    </row>
    <row r="1755" spans="33:35" x14ac:dyDescent="0.25">
      <c r="AG1755" s="31" t="s">
        <v>491</v>
      </c>
      <c r="AH1755">
        <v>-7.71</v>
      </c>
      <c r="AI1755">
        <v>-7.71</v>
      </c>
    </row>
    <row r="1756" spans="33:35" x14ac:dyDescent="0.25">
      <c r="AG1756" s="31" t="s">
        <v>489</v>
      </c>
      <c r="AH1756">
        <v>-7.2</v>
      </c>
      <c r="AI1756">
        <v>-7.2</v>
      </c>
    </row>
    <row r="1757" spans="33:35" x14ac:dyDescent="0.25">
      <c r="AG1757" s="31" t="s">
        <v>490</v>
      </c>
      <c r="AH1757">
        <v>-57.75</v>
      </c>
      <c r="AI1757">
        <v>-57.75</v>
      </c>
    </row>
    <row r="1758" spans="33:35" x14ac:dyDescent="0.25">
      <c r="AG1758" s="30">
        <v>45507</v>
      </c>
      <c r="AH1758">
        <v>-40.6</v>
      </c>
      <c r="AI1758">
        <v>-40.6</v>
      </c>
    </row>
    <row r="1759" spans="33:35" x14ac:dyDescent="0.25">
      <c r="AG1759" s="31" t="s">
        <v>487</v>
      </c>
      <c r="AH1759">
        <v>-1.8</v>
      </c>
      <c r="AI1759">
        <v>-1.8</v>
      </c>
    </row>
    <row r="1760" spans="33:35" x14ac:dyDescent="0.25">
      <c r="AG1760" s="31" t="s">
        <v>484</v>
      </c>
      <c r="AH1760">
        <v>-7.81</v>
      </c>
      <c r="AI1760">
        <v>-7.81</v>
      </c>
    </row>
    <row r="1761" spans="33:35" x14ac:dyDescent="0.25">
      <c r="AG1761" s="31" t="s">
        <v>483</v>
      </c>
      <c r="AH1761">
        <v>-2</v>
      </c>
      <c r="AI1761">
        <v>-2</v>
      </c>
    </row>
    <row r="1762" spans="33:35" x14ac:dyDescent="0.25">
      <c r="AG1762" s="31" t="s">
        <v>486</v>
      </c>
      <c r="AH1762">
        <v>-20</v>
      </c>
      <c r="AI1762">
        <v>-20</v>
      </c>
    </row>
    <row r="1763" spans="33:35" x14ac:dyDescent="0.25">
      <c r="AG1763" s="31" t="s">
        <v>485</v>
      </c>
      <c r="AH1763">
        <v>-8.99</v>
      </c>
      <c r="AI1763">
        <v>-8.99</v>
      </c>
    </row>
    <row r="1764" spans="33:35" x14ac:dyDescent="0.25">
      <c r="AG1764" s="30">
        <v>45509</v>
      </c>
      <c r="AH1764">
        <v>-1805.28</v>
      </c>
      <c r="AI1764">
        <v>-1805.28</v>
      </c>
    </row>
    <row r="1765" spans="33:35" x14ac:dyDescent="0.25">
      <c r="AG1765" s="31" t="s">
        <v>480</v>
      </c>
      <c r="AH1765">
        <v>-5.28</v>
      </c>
      <c r="AI1765">
        <v>-5.28</v>
      </c>
    </row>
    <row r="1766" spans="33:35" x14ac:dyDescent="0.25">
      <c r="AG1766" s="31" t="s">
        <v>481</v>
      </c>
      <c r="AH1766">
        <v>-1800</v>
      </c>
      <c r="AI1766">
        <v>-1800</v>
      </c>
    </row>
    <row r="1767" spans="33:35" x14ac:dyDescent="0.25">
      <c r="AG1767" s="30">
        <v>45510</v>
      </c>
      <c r="AH1767">
        <v>-93.24</v>
      </c>
      <c r="AI1767">
        <v>-93.24</v>
      </c>
    </row>
    <row r="1768" spans="33:35" x14ac:dyDescent="0.25">
      <c r="AG1768" s="31" t="s">
        <v>475</v>
      </c>
      <c r="AH1768">
        <v>-5.56</v>
      </c>
      <c r="AI1768">
        <v>-5.56</v>
      </c>
    </row>
    <row r="1769" spans="33:35" x14ac:dyDescent="0.25">
      <c r="AG1769" s="31" t="s">
        <v>478</v>
      </c>
      <c r="AH1769">
        <v>-4.99</v>
      </c>
      <c r="AI1769">
        <v>-4.99</v>
      </c>
    </row>
    <row r="1770" spans="33:35" x14ac:dyDescent="0.25">
      <c r="AG1770" s="31" t="s">
        <v>474</v>
      </c>
      <c r="AH1770">
        <v>-26.19</v>
      </c>
      <c r="AI1770">
        <v>-26.19</v>
      </c>
    </row>
    <row r="1771" spans="33:35" x14ac:dyDescent="0.25">
      <c r="AG1771" s="31" t="s">
        <v>473</v>
      </c>
      <c r="AH1771">
        <v>-11.3</v>
      </c>
      <c r="AI1771">
        <v>-11.3</v>
      </c>
    </row>
    <row r="1772" spans="33:35" x14ac:dyDescent="0.25">
      <c r="AG1772" s="31" t="s">
        <v>477</v>
      </c>
      <c r="AH1772">
        <v>-9</v>
      </c>
      <c r="AI1772">
        <v>-9</v>
      </c>
    </row>
    <row r="1773" spans="33:35" x14ac:dyDescent="0.25">
      <c r="AG1773" s="31" t="s">
        <v>476</v>
      </c>
      <c r="AH1773">
        <v>-35.15</v>
      </c>
      <c r="AI1773">
        <v>-35.15</v>
      </c>
    </row>
    <row r="1774" spans="33:35" x14ac:dyDescent="0.25">
      <c r="AG1774" s="31" t="s">
        <v>131</v>
      </c>
      <c r="AH1774">
        <v>-1.05</v>
      </c>
      <c r="AI1774">
        <v>-1.05</v>
      </c>
    </row>
    <row r="1775" spans="33:35" x14ac:dyDescent="0.25">
      <c r="AG1775" s="30">
        <v>45511</v>
      </c>
      <c r="AH1775">
        <v>-50.83</v>
      </c>
      <c r="AI1775">
        <v>-50.83</v>
      </c>
    </row>
    <row r="1776" spans="33:35" x14ac:dyDescent="0.25">
      <c r="AG1776" s="31" t="s">
        <v>470</v>
      </c>
      <c r="AH1776">
        <v>-0.85</v>
      </c>
      <c r="AI1776">
        <v>-0.85</v>
      </c>
    </row>
    <row r="1777" spans="33:35" x14ac:dyDescent="0.25">
      <c r="AG1777" s="31" t="s">
        <v>472</v>
      </c>
      <c r="AH1777">
        <v>-16</v>
      </c>
      <c r="AI1777">
        <v>-16</v>
      </c>
    </row>
    <row r="1778" spans="33:35" x14ac:dyDescent="0.25">
      <c r="AG1778" s="31" t="s">
        <v>471</v>
      </c>
      <c r="AH1778">
        <v>-33.979999999999997</v>
      </c>
      <c r="AI1778">
        <v>-33.979999999999997</v>
      </c>
    </row>
    <row r="1779" spans="33:35" x14ac:dyDescent="0.25">
      <c r="AG1779" s="30">
        <v>45513</v>
      </c>
      <c r="AH1779">
        <v>-65.38</v>
      </c>
      <c r="AI1779">
        <v>-65.38</v>
      </c>
    </row>
    <row r="1780" spans="33:35" x14ac:dyDescent="0.25">
      <c r="AG1780" s="31" t="s">
        <v>467</v>
      </c>
      <c r="AH1780">
        <v>-0.85</v>
      </c>
      <c r="AI1780">
        <v>-0.85</v>
      </c>
    </row>
    <row r="1781" spans="33:35" x14ac:dyDescent="0.25">
      <c r="AG1781" s="31" t="s">
        <v>466</v>
      </c>
      <c r="AH1781">
        <v>-4.9000000000000004</v>
      </c>
      <c r="AI1781">
        <v>-4.9000000000000004</v>
      </c>
    </row>
    <row r="1782" spans="33:35" x14ac:dyDescent="0.25">
      <c r="AG1782" s="31" t="s">
        <v>469</v>
      </c>
      <c r="AH1782">
        <v>-37.83</v>
      </c>
      <c r="AI1782">
        <v>-37.83</v>
      </c>
    </row>
    <row r="1783" spans="33:35" x14ac:dyDescent="0.25">
      <c r="AG1783" s="31" t="s">
        <v>468</v>
      </c>
      <c r="AH1783">
        <v>-21.8</v>
      </c>
      <c r="AI1783">
        <v>-21.8</v>
      </c>
    </row>
    <row r="1784" spans="33:35" x14ac:dyDescent="0.25">
      <c r="AG1784" s="30">
        <v>45514</v>
      </c>
      <c r="AH1784">
        <v>-101.36</v>
      </c>
      <c r="AI1784">
        <v>-101.36</v>
      </c>
    </row>
    <row r="1785" spans="33:35" x14ac:dyDescent="0.25">
      <c r="AG1785" s="31" t="s">
        <v>461</v>
      </c>
      <c r="AH1785">
        <v>-6.69</v>
      </c>
      <c r="AI1785">
        <v>-6.69</v>
      </c>
    </row>
    <row r="1786" spans="33:35" x14ac:dyDescent="0.25">
      <c r="AG1786" s="31" t="s">
        <v>462</v>
      </c>
      <c r="AH1786">
        <v>-4.5</v>
      </c>
      <c r="AI1786">
        <v>-4.5</v>
      </c>
    </row>
    <row r="1787" spans="33:35" x14ac:dyDescent="0.25">
      <c r="AG1787" s="31" t="s">
        <v>463</v>
      </c>
      <c r="AH1787">
        <v>-33.97</v>
      </c>
      <c r="AI1787">
        <v>-33.97</v>
      </c>
    </row>
    <row r="1788" spans="33:35" x14ac:dyDescent="0.25">
      <c r="AG1788" s="31" t="s">
        <v>464</v>
      </c>
      <c r="AH1788">
        <v>-34.4</v>
      </c>
      <c r="AI1788">
        <v>-34.4</v>
      </c>
    </row>
    <row r="1789" spans="33:35" x14ac:dyDescent="0.25">
      <c r="AG1789" s="31" t="s">
        <v>460</v>
      </c>
      <c r="AH1789">
        <v>-21.8</v>
      </c>
      <c r="AI1789">
        <v>-21.8</v>
      </c>
    </row>
    <row r="1790" spans="33:35" x14ac:dyDescent="0.25">
      <c r="AG1790" s="30">
        <v>45516</v>
      </c>
      <c r="AH1790">
        <v>-14.3</v>
      </c>
      <c r="AI1790">
        <v>-14.3</v>
      </c>
    </row>
    <row r="1791" spans="33:35" x14ac:dyDescent="0.25">
      <c r="AG1791" s="31" t="s">
        <v>458</v>
      </c>
      <c r="AH1791">
        <v>-14.3</v>
      </c>
      <c r="AI1791">
        <v>-14.3</v>
      </c>
    </row>
    <row r="1792" spans="33:35" x14ac:dyDescent="0.25">
      <c r="AG1792" s="30">
        <v>45517</v>
      </c>
      <c r="AH1792">
        <v>-65.22999999999999</v>
      </c>
      <c r="AI1792">
        <v>-65.22999999999999</v>
      </c>
    </row>
    <row r="1793" spans="33:35" x14ac:dyDescent="0.25">
      <c r="AG1793" s="31" t="s">
        <v>454</v>
      </c>
      <c r="AH1793">
        <v>-10.050000000000001</v>
      </c>
      <c r="AI1793">
        <v>-10.050000000000001</v>
      </c>
    </row>
    <row r="1794" spans="33:35" x14ac:dyDescent="0.25">
      <c r="AG1794" s="31" t="s">
        <v>457</v>
      </c>
      <c r="AH1794">
        <v>-5</v>
      </c>
      <c r="AI1794">
        <v>-5</v>
      </c>
    </row>
    <row r="1795" spans="33:35" x14ac:dyDescent="0.25">
      <c r="AG1795" s="31" t="s">
        <v>456</v>
      </c>
      <c r="AH1795">
        <v>-1.5</v>
      </c>
      <c r="AI1795">
        <v>-1.5</v>
      </c>
    </row>
    <row r="1796" spans="33:35" x14ac:dyDescent="0.25">
      <c r="AG1796" s="31" t="s">
        <v>453</v>
      </c>
      <c r="AH1796">
        <v>-12.99</v>
      </c>
      <c r="AI1796">
        <v>-12.99</v>
      </c>
    </row>
    <row r="1797" spans="33:35" x14ac:dyDescent="0.25">
      <c r="AG1797" s="31" t="s">
        <v>455</v>
      </c>
      <c r="AH1797">
        <v>-35.69</v>
      </c>
      <c r="AI1797">
        <v>-35.69</v>
      </c>
    </row>
    <row r="1798" spans="33:35" x14ac:dyDescent="0.25">
      <c r="AG1798" s="30">
        <v>45518</v>
      </c>
      <c r="AH1798">
        <v>-96.28</v>
      </c>
      <c r="AI1798">
        <v>-96.28</v>
      </c>
    </row>
    <row r="1799" spans="33:35" x14ac:dyDescent="0.25">
      <c r="AG1799" s="31" t="s">
        <v>450</v>
      </c>
      <c r="AH1799">
        <v>-11.7</v>
      </c>
      <c r="AI1799">
        <v>-11.7</v>
      </c>
    </row>
    <row r="1800" spans="33:35" x14ac:dyDescent="0.25">
      <c r="AG1800" s="31" t="s">
        <v>451</v>
      </c>
      <c r="AH1800">
        <v>-7.5</v>
      </c>
      <c r="AI1800">
        <v>-7.5</v>
      </c>
    </row>
    <row r="1801" spans="33:35" x14ac:dyDescent="0.25">
      <c r="AG1801" s="31" t="s">
        <v>448</v>
      </c>
      <c r="AH1801">
        <v>-56.7</v>
      </c>
      <c r="AI1801">
        <v>-56.7</v>
      </c>
    </row>
    <row r="1802" spans="33:35" x14ac:dyDescent="0.25">
      <c r="AG1802" s="31" t="s">
        <v>449</v>
      </c>
      <c r="AH1802">
        <v>-20.38</v>
      </c>
      <c r="AI1802">
        <v>-20.38</v>
      </c>
    </row>
    <row r="1803" spans="33:35" x14ac:dyDescent="0.25">
      <c r="AG1803" s="30">
        <v>45519</v>
      </c>
      <c r="AH1803">
        <v>-14.9</v>
      </c>
      <c r="AI1803">
        <v>-14.9</v>
      </c>
    </row>
    <row r="1804" spans="33:35" x14ac:dyDescent="0.25">
      <c r="AG1804" s="31" t="s">
        <v>447</v>
      </c>
      <c r="AH1804">
        <v>-14.9</v>
      </c>
      <c r="AI1804">
        <v>-14.9</v>
      </c>
    </row>
    <row r="1805" spans="33:35" x14ac:dyDescent="0.25">
      <c r="AG1805" s="30">
        <v>45520</v>
      </c>
      <c r="AH1805">
        <v>-160.10999999999999</v>
      </c>
      <c r="AI1805">
        <v>-160.10999999999999</v>
      </c>
    </row>
    <row r="1806" spans="33:35" x14ac:dyDescent="0.25">
      <c r="AG1806" s="31" t="s">
        <v>441</v>
      </c>
      <c r="AH1806">
        <v>-15</v>
      </c>
      <c r="AI1806">
        <v>-15</v>
      </c>
    </row>
    <row r="1807" spans="33:35" x14ac:dyDescent="0.25">
      <c r="AG1807" s="31" t="s">
        <v>442</v>
      </c>
      <c r="AH1807">
        <v>-5.6</v>
      </c>
      <c r="AI1807">
        <v>-5.6</v>
      </c>
    </row>
    <row r="1808" spans="33:35" x14ac:dyDescent="0.25">
      <c r="AG1808" s="31" t="s">
        <v>444</v>
      </c>
      <c r="AH1808">
        <v>-22.5</v>
      </c>
      <c r="AI1808">
        <v>-22.5</v>
      </c>
    </row>
    <row r="1809" spans="33:35" x14ac:dyDescent="0.25">
      <c r="AG1809" s="31" t="s">
        <v>445</v>
      </c>
      <c r="AH1809">
        <v>-7.21</v>
      </c>
      <c r="AI1809">
        <v>-7.21</v>
      </c>
    </row>
    <row r="1810" spans="33:35" x14ac:dyDescent="0.25">
      <c r="AG1810" s="31" t="s">
        <v>446</v>
      </c>
      <c r="AH1810">
        <v>-64.400000000000006</v>
      </c>
      <c r="AI1810">
        <v>-64.400000000000006</v>
      </c>
    </row>
    <row r="1811" spans="33:35" x14ac:dyDescent="0.25">
      <c r="AG1811" s="31" t="s">
        <v>443</v>
      </c>
      <c r="AH1811">
        <v>-19.45</v>
      </c>
      <c r="AI1811">
        <v>-19.45</v>
      </c>
    </row>
    <row r="1812" spans="33:35" x14ac:dyDescent="0.25">
      <c r="AG1812" s="31" t="s">
        <v>440</v>
      </c>
      <c r="AH1812">
        <v>-25.95</v>
      </c>
      <c r="AI1812">
        <v>-25.95</v>
      </c>
    </row>
    <row r="1813" spans="33:35" x14ac:dyDescent="0.25">
      <c r="AG1813" s="30">
        <v>45521</v>
      </c>
      <c r="AH1813">
        <v>-178.03000000000003</v>
      </c>
      <c r="AI1813">
        <v>-178.03000000000003</v>
      </c>
    </row>
    <row r="1814" spans="33:35" x14ac:dyDescent="0.25">
      <c r="AG1814" s="31" t="s">
        <v>439</v>
      </c>
      <c r="AH1814">
        <v>-7.75</v>
      </c>
      <c r="AI1814">
        <v>-7.75</v>
      </c>
    </row>
    <row r="1815" spans="33:35" x14ac:dyDescent="0.25">
      <c r="AG1815" s="31" t="s">
        <v>438</v>
      </c>
      <c r="AH1815">
        <v>-38.200000000000003</v>
      </c>
      <c r="AI1815">
        <v>-38.200000000000003</v>
      </c>
    </row>
    <row r="1816" spans="33:35" x14ac:dyDescent="0.25">
      <c r="AG1816" s="31" t="s">
        <v>437</v>
      </c>
      <c r="AH1816">
        <v>-132.08000000000001</v>
      </c>
      <c r="AI1816">
        <v>-132.08000000000001</v>
      </c>
    </row>
    <row r="1817" spans="33:35" x14ac:dyDescent="0.25">
      <c r="AG1817" s="30">
        <v>45522</v>
      </c>
      <c r="AH1817">
        <v>-139.53</v>
      </c>
      <c r="AI1817">
        <v>-139.53</v>
      </c>
    </row>
    <row r="1818" spans="33:35" x14ac:dyDescent="0.25">
      <c r="AG1818" s="31" t="s">
        <v>432</v>
      </c>
      <c r="AH1818">
        <v>-5.93</v>
      </c>
      <c r="AI1818">
        <v>-5.93</v>
      </c>
    </row>
    <row r="1819" spans="33:35" x14ac:dyDescent="0.25">
      <c r="AG1819" s="31" t="s">
        <v>434</v>
      </c>
      <c r="AH1819">
        <v>-23</v>
      </c>
      <c r="AI1819">
        <v>-23</v>
      </c>
    </row>
    <row r="1820" spans="33:35" x14ac:dyDescent="0.25">
      <c r="AG1820" s="31" t="s">
        <v>433</v>
      </c>
      <c r="AH1820">
        <v>-15.219999999999999</v>
      </c>
      <c r="AI1820">
        <v>-15.219999999999999</v>
      </c>
    </row>
    <row r="1821" spans="33:35" x14ac:dyDescent="0.25">
      <c r="AG1821" s="31" t="s">
        <v>435</v>
      </c>
      <c r="AH1821">
        <v>-13.98</v>
      </c>
      <c r="AI1821">
        <v>-13.98</v>
      </c>
    </row>
    <row r="1822" spans="33:35" x14ac:dyDescent="0.25">
      <c r="AG1822" s="31" t="s">
        <v>436</v>
      </c>
      <c r="AH1822">
        <v>-81.400000000000006</v>
      </c>
      <c r="AI1822">
        <v>-81.400000000000006</v>
      </c>
    </row>
    <row r="1823" spans="33:35" x14ac:dyDescent="0.25">
      <c r="AG1823" s="30">
        <v>45523</v>
      </c>
      <c r="AH1823">
        <v>-73.14</v>
      </c>
      <c r="AI1823">
        <v>-73.14</v>
      </c>
    </row>
    <row r="1824" spans="33:35" x14ac:dyDescent="0.25">
      <c r="AG1824" s="31" t="s">
        <v>429</v>
      </c>
      <c r="AH1824">
        <v>-12.84</v>
      </c>
      <c r="AI1824">
        <v>-12.84</v>
      </c>
    </row>
    <row r="1825" spans="33:35" x14ac:dyDescent="0.25">
      <c r="AG1825" s="31" t="s">
        <v>430</v>
      </c>
      <c r="AH1825">
        <v>-5.3</v>
      </c>
      <c r="AI1825">
        <v>-5.3</v>
      </c>
    </row>
    <row r="1826" spans="33:35" x14ac:dyDescent="0.25">
      <c r="AG1826" s="31" t="s">
        <v>431</v>
      </c>
      <c r="AH1826">
        <v>-55</v>
      </c>
      <c r="AI1826">
        <v>-55</v>
      </c>
    </row>
    <row r="1827" spans="33:35" x14ac:dyDescent="0.25">
      <c r="AG1827" s="30">
        <v>45524</v>
      </c>
      <c r="AH1827">
        <v>-176.68</v>
      </c>
      <c r="AI1827">
        <v>-176.68</v>
      </c>
    </row>
    <row r="1828" spans="33:35" x14ac:dyDescent="0.25">
      <c r="AG1828" s="31" t="s">
        <v>427</v>
      </c>
      <c r="AH1828">
        <v>-4.7</v>
      </c>
      <c r="AI1828">
        <v>-4.7</v>
      </c>
    </row>
    <row r="1829" spans="33:35" x14ac:dyDescent="0.25">
      <c r="AG1829" s="31" t="s">
        <v>426</v>
      </c>
      <c r="AH1829">
        <v>-2.15</v>
      </c>
      <c r="AI1829">
        <v>-2.15</v>
      </c>
    </row>
    <row r="1830" spans="33:35" x14ac:dyDescent="0.25">
      <c r="AG1830" s="31" t="s">
        <v>428</v>
      </c>
      <c r="AH1830">
        <v>-149.83000000000001</v>
      </c>
      <c r="AI1830">
        <v>-149.83000000000001</v>
      </c>
    </row>
    <row r="1831" spans="33:35" x14ac:dyDescent="0.25">
      <c r="AG1831" s="31" t="s">
        <v>237</v>
      </c>
      <c r="AH1831">
        <v>-20</v>
      </c>
      <c r="AI1831">
        <v>-20</v>
      </c>
    </row>
    <row r="1832" spans="33:35" x14ac:dyDescent="0.25">
      <c r="AG1832" s="30">
        <v>45525</v>
      </c>
      <c r="AH1832">
        <v>-25.849999999999998</v>
      </c>
      <c r="AI1832">
        <v>-25.849999999999998</v>
      </c>
    </row>
    <row r="1833" spans="33:35" x14ac:dyDescent="0.25">
      <c r="AG1833" s="31" t="s">
        <v>422</v>
      </c>
      <c r="AH1833">
        <v>-9.9</v>
      </c>
      <c r="AI1833">
        <v>-9.9</v>
      </c>
    </row>
    <row r="1834" spans="33:35" x14ac:dyDescent="0.25">
      <c r="AG1834" s="31" t="s">
        <v>421</v>
      </c>
      <c r="AH1834">
        <v>-4</v>
      </c>
      <c r="AI1834">
        <v>-4</v>
      </c>
    </row>
    <row r="1835" spans="33:35" x14ac:dyDescent="0.25">
      <c r="AG1835" s="31" t="s">
        <v>423</v>
      </c>
      <c r="AH1835">
        <v>-1.95</v>
      </c>
      <c r="AI1835">
        <v>-1.95</v>
      </c>
    </row>
    <row r="1836" spans="33:35" x14ac:dyDescent="0.25">
      <c r="AG1836" s="31" t="s">
        <v>425</v>
      </c>
      <c r="AH1836">
        <v>-4.3</v>
      </c>
      <c r="AI1836">
        <v>-4.3</v>
      </c>
    </row>
    <row r="1837" spans="33:35" x14ac:dyDescent="0.25">
      <c r="AG1837" s="31" t="s">
        <v>424</v>
      </c>
      <c r="AH1837">
        <v>-5.7</v>
      </c>
      <c r="AI1837">
        <v>-5.7</v>
      </c>
    </row>
    <row r="1838" spans="33:35" x14ac:dyDescent="0.25">
      <c r="AG1838" s="30">
        <v>45526</v>
      </c>
      <c r="AH1838">
        <v>-84.16</v>
      </c>
      <c r="AI1838">
        <v>-84.16</v>
      </c>
    </row>
    <row r="1839" spans="33:35" x14ac:dyDescent="0.25">
      <c r="AG1839" s="31" t="s">
        <v>415</v>
      </c>
      <c r="AH1839">
        <v>-21.7</v>
      </c>
      <c r="AI1839">
        <v>-21.7</v>
      </c>
    </row>
    <row r="1840" spans="33:35" x14ac:dyDescent="0.25">
      <c r="AG1840" s="31" t="s">
        <v>419</v>
      </c>
      <c r="AH1840">
        <v>-4.9000000000000004</v>
      </c>
      <c r="AI1840">
        <v>-4.9000000000000004</v>
      </c>
    </row>
    <row r="1841" spans="33:35" x14ac:dyDescent="0.25">
      <c r="AG1841" s="31" t="s">
        <v>417</v>
      </c>
      <c r="AH1841">
        <v>-5</v>
      </c>
      <c r="AI1841">
        <v>-5</v>
      </c>
    </row>
    <row r="1842" spans="33:35" x14ac:dyDescent="0.25">
      <c r="AG1842" s="31" t="s">
        <v>418</v>
      </c>
      <c r="AH1842">
        <v>-9.6999999999999993</v>
      </c>
      <c r="AI1842">
        <v>-9.6999999999999993</v>
      </c>
    </row>
    <row r="1843" spans="33:35" x14ac:dyDescent="0.25">
      <c r="AG1843" s="31" t="s">
        <v>131</v>
      </c>
      <c r="AH1843">
        <v>-0.56999999999999995</v>
      </c>
      <c r="AI1843">
        <v>-0.56999999999999995</v>
      </c>
    </row>
    <row r="1844" spans="33:35" x14ac:dyDescent="0.25">
      <c r="AG1844" s="31" t="s">
        <v>420</v>
      </c>
      <c r="AH1844">
        <v>-22.98</v>
      </c>
      <c r="AI1844">
        <v>-22.98</v>
      </c>
    </row>
    <row r="1845" spans="33:35" x14ac:dyDescent="0.25">
      <c r="AG1845" s="31" t="s">
        <v>416</v>
      </c>
      <c r="AH1845">
        <v>-19.309999999999999</v>
      </c>
      <c r="AI1845">
        <v>-19.309999999999999</v>
      </c>
    </row>
    <row r="1846" spans="33:35" x14ac:dyDescent="0.25">
      <c r="AG1846" s="30">
        <v>45527</v>
      </c>
      <c r="AH1846">
        <v>-231.54000000000002</v>
      </c>
      <c r="AI1846">
        <v>-231.54000000000002</v>
      </c>
    </row>
    <row r="1847" spans="33:35" x14ac:dyDescent="0.25">
      <c r="AG1847" s="31" t="s">
        <v>414</v>
      </c>
      <c r="AH1847">
        <v>-0.85</v>
      </c>
      <c r="AI1847">
        <v>-0.85</v>
      </c>
    </row>
    <row r="1848" spans="33:35" x14ac:dyDescent="0.25">
      <c r="AG1848" s="31" t="s">
        <v>411</v>
      </c>
      <c r="AH1848">
        <v>-26.75</v>
      </c>
      <c r="AI1848">
        <v>-26.75</v>
      </c>
    </row>
    <row r="1849" spans="33:35" x14ac:dyDescent="0.25">
      <c r="AG1849" s="31" t="s">
        <v>412</v>
      </c>
      <c r="AH1849">
        <v>-89.9</v>
      </c>
      <c r="AI1849">
        <v>-89.9</v>
      </c>
    </row>
    <row r="1850" spans="33:35" x14ac:dyDescent="0.25">
      <c r="AG1850" s="31" t="s">
        <v>413</v>
      </c>
      <c r="AH1850">
        <v>-114.04</v>
      </c>
      <c r="AI1850">
        <v>-114.04</v>
      </c>
    </row>
    <row r="1851" spans="33:35" x14ac:dyDescent="0.25">
      <c r="AG1851" s="30">
        <v>45528</v>
      </c>
      <c r="AH1851">
        <v>-143.41999999999999</v>
      </c>
      <c r="AI1851">
        <v>-143.41999999999999</v>
      </c>
    </row>
    <row r="1852" spans="33:35" x14ac:dyDescent="0.25">
      <c r="AG1852" s="31" t="s">
        <v>408</v>
      </c>
      <c r="AH1852">
        <v>-20.6</v>
      </c>
      <c r="AI1852">
        <v>-20.6</v>
      </c>
    </row>
    <row r="1853" spans="33:35" x14ac:dyDescent="0.25">
      <c r="AG1853" s="31" t="s">
        <v>406</v>
      </c>
      <c r="AH1853">
        <v>-7.55</v>
      </c>
      <c r="AI1853">
        <v>-7.55</v>
      </c>
    </row>
    <row r="1854" spans="33:35" x14ac:dyDescent="0.25">
      <c r="AG1854" s="31" t="s">
        <v>407</v>
      </c>
      <c r="AH1854">
        <v>-108.52</v>
      </c>
      <c r="AI1854">
        <v>-108.52</v>
      </c>
    </row>
    <row r="1855" spans="33:35" x14ac:dyDescent="0.25">
      <c r="AG1855" s="31" t="s">
        <v>409</v>
      </c>
      <c r="AH1855">
        <v>-6.75</v>
      </c>
      <c r="AI1855">
        <v>-6.75</v>
      </c>
    </row>
    <row r="1856" spans="33:35" x14ac:dyDescent="0.25">
      <c r="AG1856" s="30">
        <v>45529</v>
      </c>
      <c r="AH1856">
        <v>-117.49000000000001</v>
      </c>
      <c r="AI1856">
        <v>-117.49000000000001</v>
      </c>
    </row>
    <row r="1857" spans="33:35" x14ac:dyDescent="0.25">
      <c r="AG1857" s="31" t="s">
        <v>402</v>
      </c>
      <c r="AH1857">
        <v>-10.050000000000001</v>
      </c>
      <c r="AI1857">
        <v>-10.050000000000001</v>
      </c>
    </row>
    <row r="1858" spans="33:35" x14ac:dyDescent="0.25">
      <c r="AG1858" s="31" t="s">
        <v>405</v>
      </c>
      <c r="AH1858">
        <v>-17.3</v>
      </c>
      <c r="AI1858">
        <v>-17.3</v>
      </c>
    </row>
    <row r="1859" spans="33:35" x14ac:dyDescent="0.25">
      <c r="AG1859" s="31" t="s">
        <v>403</v>
      </c>
      <c r="AH1859">
        <v>-43.74</v>
      </c>
      <c r="AI1859">
        <v>-43.74</v>
      </c>
    </row>
    <row r="1860" spans="33:35" x14ac:dyDescent="0.25">
      <c r="AG1860" s="31" t="s">
        <v>404</v>
      </c>
      <c r="AH1860">
        <v>-46.4</v>
      </c>
      <c r="AI1860">
        <v>-46.4</v>
      </c>
    </row>
    <row r="1861" spans="33:35" x14ac:dyDescent="0.25">
      <c r="AG1861" s="30">
        <v>45530</v>
      </c>
      <c r="AH1861">
        <v>-18.600000000000001</v>
      </c>
      <c r="AI1861">
        <v>-18.600000000000001</v>
      </c>
    </row>
    <row r="1862" spans="33:35" x14ac:dyDescent="0.25">
      <c r="AG1862" s="31" t="s">
        <v>401</v>
      </c>
      <c r="AH1862">
        <v>-18.600000000000001</v>
      </c>
      <c r="AI1862">
        <v>-18.600000000000001</v>
      </c>
    </row>
    <row r="1863" spans="33:35" x14ac:dyDescent="0.25">
      <c r="AG1863" s="30">
        <v>45531</v>
      </c>
      <c r="AH1863">
        <v>-40.049999999999997</v>
      </c>
      <c r="AI1863">
        <v>-40.049999999999997</v>
      </c>
    </row>
    <row r="1864" spans="33:35" x14ac:dyDescent="0.25">
      <c r="AG1864" s="31" t="s">
        <v>399</v>
      </c>
      <c r="AH1864">
        <v>-3.48</v>
      </c>
      <c r="AI1864">
        <v>-3.48</v>
      </c>
    </row>
    <row r="1865" spans="33:35" x14ac:dyDescent="0.25">
      <c r="AG1865" s="31" t="s">
        <v>396</v>
      </c>
      <c r="AH1865">
        <v>-2.57</v>
      </c>
      <c r="AI1865">
        <v>-2.57</v>
      </c>
    </row>
    <row r="1866" spans="33:35" x14ac:dyDescent="0.25">
      <c r="AG1866" s="31" t="s">
        <v>398</v>
      </c>
      <c r="AH1866">
        <v>-4</v>
      </c>
      <c r="AI1866">
        <v>-4</v>
      </c>
    </row>
    <row r="1867" spans="33:35" x14ac:dyDescent="0.25">
      <c r="AG1867" s="31" t="s">
        <v>397</v>
      </c>
      <c r="AH1867">
        <v>-30</v>
      </c>
      <c r="AI1867">
        <v>-30</v>
      </c>
    </row>
    <row r="1868" spans="33:35" x14ac:dyDescent="0.25">
      <c r="AG1868" s="30">
        <v>45533</v>
      </c>
      <c r="AH1868">
        <v>-23.810000000000002</v>
      </c>
      <c r="AI1868">
        <v>-23.810000000000002</v>
      </c>
    </row>
    <row r="1869" spans="33:35" x14ac:dyDescent="0.25">
      <c r="AG1869" s="31" t="s">
        <v>392</v>
      </c>
      <c r="AH1869">
        <v>-2.71</v>
      </c>
      <c r="AI1869">
        <v>-2.71</v>
      </c>
    </row>
    <row r="1870" spans="33:35" x14ac:dyDescent="0.25">
      <c r="AG1870" s="31" t="s">
        <v>393</v>
      </c>
      <c r="AH1870">
        <v>-12.11</v>
      </c>
      <c r="AI1870">
        <v>-12.11</v>
      </c>
    </row>
    <row r="1871" spans="33:35" x14ac:dyDescent="0.25">
      <c r="AG1871" s="31" t="s">
        <v>395</v>
      </c>
      <c r="AH1871">
        <v>-8.99</v>
      </c>
      <c r="AI1871">
        <v>-8.99</v>
      </c>
    </row>
    <row r="1872" spans="33:35" x14ac:dyDescent="0.25">
      <c r="AG1872" s="30">
        <v>45534</v>
      </c>
      <c r="AH1872">
        <v>-250.85</v>
      </c>
      <c r="AI1872">
        <v>-250.85</v>
      </c>
    </row>
    <row r="1873" spans="33:35" x14ac:dyDescent="0.25">
      <c r="AG1873" s="31" t="s">
        <v>389</v>
      </c>
      <c r="AH1873">
        <v>-0.85</v>
      </c>
      <c r="AI1873">
        <v>-0.85</v>
      </c>
    </row>
    <row r="1874" spans="33:35" x14ac:dyDescent="0.25">
      <c r="AG1874" s="31" t="s">
        <v>384</v>
      </c>
      <c r="AH1874">
        <v>-31.009999999999998</v>
      </c>
      <c r="AI1874">
        <v>-31.009999999999998</v>
      </c>
    </row>
    <row r="1875" spans="33:35" x14ac:dyDescent="0.25">
      <c r="AG1875" s="31" t="s">
        <v>385</v>
      </c>
      <c r="AH1875">
        <v>-79.03</v>
      </c>
      <c r="AI1875">
        <v>-79.03</v>
      </c>
    </row>
    <row r="1876" spans="33:35" x14ac:dyDescent="0.25">
      <c r="AG1876" s="31" t="s">
        <v>388</v>
      </c>
      <c r="AH1876">
        <v>-1.3</v>
      </c>
      <c r="AI1876">
        <v>-1.3</v>
      </c>
    </row>
    <row r="1877" spans="33:35" x14ac:dyDescent="0.25">
      <c r="AG1877" s="31" t="s">
        <v>386</v>
      </c>
      <c r="AH1877">
        <v>-5.83</v>
      </c>
      <c r="AI1877">
        <v>-5.83</v>
      </c>
    </row>
    <row r="1878" spans="33:35" x14ac:dyDescent="0.25">
      <c r="AG1878" s="31" t="s">
        <v>387</v>
      </c>
      <c r="AH1878">
        <v>-21.8</v>
      </c>
      <c r="AI1878">
        <v>-21.8</v>
      </c>
    </row>
    <row r="1879" spans="33:35" x14ac:dyDescent="0.25">
      <c r="AG1879" s="31" t="s">
        <v>391</v>
      </c>
      <c r="AH1879">
        <v>-42.71</v>
      </c>
      <c r="AI1879">
        <v>-42.71</v>
      </c>
    </row>
    <row r="1880" spans="33:35" x14ac:dyDescent="0.25">
      <c r="AG1880" s="31" t="s">
        <v>390</v>
      </c>
      <c r="AH1880">
        <v>-68.319999999999993</v>
      </c>
      <c r="AI1880">
        <v>-68.319999999999993</v>
      </c>
    </row>
    <row r="1881" spans="33:35" x14ac:dyDescent="0.25">
      <c r="AG1881" s="30">
        <v>45535</v>
      </c>
      <c r="AH1881">
        <v>-42.72</v>
      </c>
      <c r="AI1881">
        <v>-42.72</v>
      </c>
    </row>
    <row r="1882" spans="33:35" x14ac:dyDescent="0.25">
      <c r="AG1882" s="31" t="s">
        <v>383</v>
      </c>
      <c r="AH1882">
        <v>-42.72</v>
      </c>
      <c r="AI1882">
        <v>-42.72</v>
      </c>
    </row>
    <row r="1883" spans="33:35" x14ac:dyDescent="0.25">
      <c r="AG1883" s="19" t="s">
        <v>1935</v>
      </c>
      <c r="AH1883">
        <v>-6025.2899999999954</v>
      </c>
      <c r="AI1883">
        <v>-6025.2899999999954</v>
      </c>
    </row>
    <row r="1884" spans="33:35" x14ac:dyDescent="0.25">
      <c r="AG1884" s="30">
        <v>45536</v>
      </c>
      <c r="AH1884">
        <v>-42.67</v>
      </c>
      <c r="AI1884">
        <v>-42.67</v>
      </c>
    </row>
    <row r="1885" spans="33:35" x14ac:dyDescent="0.25">
      <c r="AG1885" s="31" t="s">
        <v>380</v>
      </c>
      <c r="AH1885">
        <v>-15.02</v>
      </c>
      <c r="AI1885">
        <v>-15.02</v>
      </c>
    </row>
    <row r="1886" spans="33:35" x14ac:dyDescent="0.25">
      <c r="AG1886" s="31" t="s">
        <v>381</v>
      </c>
      <c r="AH1886">
        <v>-27.65</v>
      </c>
      <c r="AI1886">
        <v>-27.65</v>
      </c>
    </row>
    <row r="1887" spans="33:35" x14ac:dyDescent="0.25">
      <c r="AG1887" s="30">
        <v>45537</v>
      </c>
      <c r="AH1887">
        <v>-2593.52</v>
      </c>
      <c r="AI1887">
        <v>-2593.52</v>
      </c>
    </row>
    <row r="1888" spans="33:35" x14ac:dyDescent="0.25">
      <c r="AG1888" s="31" t="s">
        <v>373</v>
      </c>
      <c r="AH1888">
        <v>-10.79</v>
      </c>
      <c r="AI1888">
        <v>-10.79</v>
      </c>
    </row>
    <row r="1889" spans="33:35" x14ac:dyDescent="0.25">
      <c r="AG1889" s="31" t="s">
        <v>376</v>
      </c>
      <c r="AH1889">
        <v>-4.3499999999999996</v>
      </c>
      <c r="AI1889">
        <v>-4.3499999999999996</v>
      </c>
    </row>
    <row r="1890" spans="33:35" x14ac:dyDescent="0.25">
      <c r="AG1890" s="31" t="s">
        <v>372</v>
      </c>
      <c r="AH1890">
        <v>-6.9</v>
      </c>
      <c r="AI1890">
        <v>-6.9</v>
      </c>
    </row>
    <row r="1891" spans="33:35" x14ac:dyDescent="0.25">
      <c r="AG1891" s="31" t="s">
        <v>370</v>
      </c>
      <c r="AH1891">
        <v>-4</v>
      </c>
      <c r="AI1891">
        <v>-4</v>
      </c>
    </row>
    <row r="1892" spans="33:35" x14ac:dyDescent="0.25">
      <c r="AG1892" s="31" t="s">
        <v>369</v>
      </c>
      <c r="AH1892">
        <v>-99.48</v>
      </c>
      <c r="AI1892">
        <v>-99.48</v>
      </c>
    </row>
    <row r="1893" spans="33:35" x14ac:dyDescent="0.25">
      <c r="AG1893" s="31" t="s">
        <v>378</v>
      </c>
      <c r="AH1893">
        <v>-50</v>
      </c>
      <c r="AI1893">
        <v>-50</v>
      </c>
    </row>
    <row r="1894" spans="33:35" x14ac:dyDescent="0.25">
      <c r="AG1894" s="31" t="s">
        <v>89</v>
      </c>
      <c r="AH1894">
        <v>-918</v>
      </c>
      <c r="AI1894">
        <v>-918</v>
      </c>
    </row>
    <row r="1895" spans="33:35" x14ac:dyDescent="0.25">
      <c r="AG1895" s="31" t="s">
        <v>377</v>
      </c>
      <c r="AH1895">
        <v>-1500</v>
      </c>
      <c r="AI1895">
        <v>-1500</v>
      </c>
    </row>
    <row r="1896" spans="33:35" x14ac:dyDescent="0.25">
      <c r="AG1896" s="30">
        <v>45538</v>
      </c>
      <c r="AH1896">
        <v>-47.72</v>
      </c>
      <c r="AI1896">
        <v>-47.72</v>
      </c>
    </row>
    <row r="1897" spans="33:35" x14ac:dyDescent="0.25">
      <c r="AG1897" s="31" t="s">
        <v>368</v>
      </c>
      <c r="AH1897">
        <v>-2.1</v>
      </c>
      <c r="AI1897">
        <v>-2.1</v>
      </c>
    </row>
    <row r="1898" spans="33:35" x14ac:dyDescent="0.25">
      <c r="AG1898" s="31" t="s">
        <v>364</v>
      </c>
      <c r="AH1898">
        <v>-24.5</v>
      </c>
      <c r="AI1898">
        <v>-24.5</v>
      </c>
    </row>
    <row r="1899" spans="33:35" x14ac:dyDescent="0.25">
      <c r="AG1899" s="31" t="s">
        <v>366</v>
      </c>
      <c r="AH1899">
        <v>-7.1</v>
      </c>
      <c r="AI1899">
        <v>-7.1</v>
      </c>
    </row>
    <row r="1900" spans="33:35" x14ac:dyDescent="0.25">
      <c r="AG1900" s="31" t="s">
        <v>365</v>
      </c>
      <c r="AH1900">
        <v>-14.02</v>
      </c>
      <c r="AI1900">
        <v>-14.02</v>
      </c>
    </row>
    <row r="1901" spans="33:35" x14ac:dyDescent="0.25">
      <c r="AG1901" s="30">
        <v>45539</v>
      </c>
      <c r="AH1901">
        <v>-80.89</v>
      </c>
      <c r="AI1901">
        <v>-80.89</v>
      </c>
    </row>
    <row r="1902" spans="33:35" x14ac:dyDescent="0.25">
      <c r="AG1902" s="31" t="s">
        <v>362</v>
      </c>
      <c r="AH1902">
        <v>-11.43</v>
      </c>
      <c r="AI1902">
        <v>-11.43</v>
      </c>
    </row>
    <row r="1903" spans="33:35" x14ac:dyDescent="0.25">
      <c r="AG1903" s="31" t="s">
        <v>359</v>
      </c>
      <c r="AH1903">
        <v>-4.5</v>
      </c>
      <c r="AI1903">
        <v>-4.5</v>
      </c>
    </row>
    <row r="1904" spans="33:35" x14ac:dyDescent="0.25">
      <c r="AG1904" s="31" t="s">
        <v>363</v>
      </c>
      <c r="AH1904">
        <v>-7.96</v>
      </c>
      <c r="AI1904">
        <v>-7.96</v>
      </c>
    </row>
    <row r="1905" spans="33:35" x14ac:dyDescent="0.25">
      <c r="AG1905" s="31" t="s">
        <v>361</v>
      </c>
      <c r="AH1905">
        <v>-5</v>
      </c>
      <c r="AI1905">
        <v>-5</v>
      </c>
    </row>
    <row r="1906" spans="33:35" x14ac:dyDescent="0.25">
      <c r="AG1906" s="31" t="s">
        <v>360</v>
      </c>
      <c r="AH1906">
        <v>-52</v>
      </c>
      <c r="AI1906">
        <v>-52</v>
      </c>
    </row>
    <row r="1907" spans="33:35" x14ac:dyDescent="0.25">
      <c r="AG1907" s="30">
        <v>45540</v>
      </c>
      <c r="AH1907">
        <v>-100.45</v>
      </c>
      <c r="AI1907">
        <v>-100.45</v>
      </c>
    </row>
    <row r="1908" spans="33:35" x14ac:dyDescent="0.25">
      <c r="AG1908" s="31" t="s">
        <v>357</v>
      </c>
      <c r="AH1908">
        <v>-9.99</v>
      </c>
      <c r="AI1908">
        <v>-9.99</v>
      </c>
    </row>
    <row r="1909" spans="33:35" x14ac:dyDescent="0.25">
      <c r="AG1909" s="31" t="s">
        <v>355</v>
      </c>
      <c r="AH1909">
        <v>-15.9</v>
      </c>
      <c r="AI1909">
        <v>-15.9</v>
      </c>
    </row>
    <row r="1910" spans="33:35" x14ac:dyDescent="0.25">
      <c r="AG1910" s="31" t="s">
        <v>358</v>
      </c>
      <c r="AH1910">
        <v>-3.95</v>
      </c>
      <c r="AI1910">
        <v>-3.95</v>
      </c>
    </row>
    <row r="1911" spans="33:35" x14ac:dyDescent="0.25">
      <c r="AG1911" s="31" t="s">
        <v>356</v>
      </c>
      <c r="AH1911">
        <v>-9.5</v>
      </c>
      <c r="AI1911">
        <v>-9.5</v>
      </c>
    </row>
    <row r="1912" spans="33:35" x14ac:dyDescent="0.25">
      <c r="AG1912" s="31" t="s">
        <v>354</v>
      </c>
      <c r="AH1912">
        <v>-61.11</v>
      </c>
      <c r="AI1912">
        <v>-61.11</v>
      </c>
    </row>
    <row r="1913" spans="33:35" x14ac:dyDescent="0.25">
      <c r="AG1913" s="30">
        <v>45541</v>
      </c>
      <c r="AH1913">
        <v>-132.76</v>
      </c>
      <c r="AI1913">
        <v>-132.76</v>
      </c>
    </row>
    <row r="1914" spans="33:35" x14ac:dyDescent="0.25">
      <c r="AG1914" s="31" t="s">
        <v>352</v>
      </c>
      <c r="AH1914">
        <v>-2.98</v>
      </c>
      <c r="AI1914">
        <v>-2.98</v>
      </c>
    </row>
    <row r="1915" spans="33:35" x14ac:dyDescent="0.25">
      <c r="AG1915" s="31" t="s">
        <v>353</v>
      </c>
      <c r="AH1915">
        <v>-125.53</v>
      </c>
      <c r="AI1915">
        <v>-125.53</v>
      </c>
    </row>
    <row r="1916" spans="33:35" x14ac:dyDescent="0.25">
      <c r="AG1916" s="31" t="s">
        <v>351</v>
      </c>
      <c r="AH1916">
        <v>-4.25</v>
      </c>
      <c r="AI1916">
        <v>-4.25</v>
      </c>
    </row>
    <row r="1917" spans="33:35" x14ac:dyDescent="0.25">
      <c r="AG1917" s="30">
        <v>45542</v>
      </c>
      <c r="AH1917">
        <v>-17.350000000000001</v>
      </c>
      <c r="AI1917">
        <v>-17.350000000000001</v>
      </c>
    </row>
    <row r="1918" spans="33:35" x14ac:dyDescent="0.25">
      <c r="AG1918" s="31" t="s">
        <v>350</v>
      </c>
      <c r="AH1918">
        <v>-1.97</v>
      </c>
      <c r="AI1918">
        <v>-1.97</v>
      </c>
    </row>
    <row r="1919" spans="33:35" x14ac:dyDescent="0.25">
      <c r="AG1919" s="31" t="s">
        <v>349</v>
      </c>
      <c r="AH1919">
        <v>-15.38</v>
      </c>
      <c r="AI1919">
        <v>-15.38</v>
      </c>
    </row>
    <row r="1920" spans="33:35" x14ac:dyDescent="0.25">
      <c r="AG1920" s="30">
        <v>45543</v>
      </c>
      <c r="AH1920">
        <v>-42.78</v>
      </c>
      <c r="AI1920">
        <v>-42.78</v>
      </c>
    </row>
    <row r="1921" spans="33:35" x14ac:dyDescent="0.25">
      <c r="AG1921" s="31" t="s">
        <v>347</v>
      </c>
      <c r="AH1921">
        <v>-13.85</v>
      </c>
      <c r="AI1921">
        <v>-13.85</v>
      </c>
    </row>
    <row r="1922" spans="33:35" x14ac:dyDescent="0.25">
      <c r="AG1922" s="31" t="s">
        <v>346</v>
      </c>
      <c r="AH1922">
        <v>-25.98</v>
      </c>
      <c r="AI1922">
        <v>-25.98</v>
      </c>
    </row>
    <row r="1923" spans="33:35" x14ac:dyDescent="0.25">
      <c r="AG1923" s="31" t="s">
        <v>348</v>
      </c>
      <c r="AH1923">
        <v>-2.95</v>
      </c>
      <c r="AI1923">
        <v>-2.95</v>
      </c>
    </row>
    <row r="1924" spans="33:35" x14ac:dyDescent="0.25">
      <c r="AG1924" s="30">
        <v>45544</v>
      </c>
      <c r="AH1924">
        <v>-50.879999999999995</v>
      </c>
      <c r="AI1924">
        <v>-50.879999999999995</v>
      </c>
    </row>
    <row r="1925" spans="33:35" x14ac:dyDescent="0.25">
      <c r="AG1925" s="31" t="s">
        <v>344</v>
      </c>
      <c r="AH1925">
        <v>-18.98</v>
      </c>
      <c r="AI1925">
        <v>-18.98</v>
      </c>
    </row>
    <row r="1926" spans="33:35" x14ac:dyDescent="0.25">
      <c r="AG1926" s="31" t="s">
        <v>342</v>
      </c>
      <c r="AH1926">
        <v>-4.5999999999999996</v>
      </c>
      <c r="AI1926">
        <v>-4.5999999999999996</v>
      </c>
    </row>
    <row r="1927" spans="33:35" x14ac:dyDescent="0.25">
      <c r="AG1927" s="31" t="s">
        <v>345</v>
      </c>
      <c r="AH1927">
        <v>-5.5</v>
      </c>
      <c r="AI1927">
        <v>-5.5</v>
      </c>
    </row>
    <row r="1928" spans="33:35" x14ac:dyDescent="0.25">
      <c r="AG1928" s="31" t="s">
        <v>343</v>
      </c>
      <c r="AH1928">
        <v>-21.8</v>
      </c>
      <c r="AI1928">
        <v>-21.8</v>
      </c>
    </row>
    <row r="1929" spans="33:35" x14ac:dyDescent="0.25">
      <c r="AG1929" s="30">
        <v>45545</v>
      </c>
      <c r="AH1929">
        <v>-352.2</v>
      </c>
      <c r="AI1929">
        <v>-352.2</v>
      </c>
    </row>
    <row r="1930" spans="33:35" x14ac:dyDescent="0.25">
      <c r="AG1930" s="31" t="s">
        <v>339</v>
      </c>
      <c r="AH1930">
        <v>-32.200000000000003</v>
      </c>
      <c r="AI1930">
        <v>-32.200000000000003</v>
      </c>
    </row>
    <row r="1931" spans="33:35" x14ac:dyDescent="0.25">
      <c r="AG1931" s="31" t="s">
        <v>341</v>
      </c>
      <c r="AH1931">
        <v>-320</v>
      </c>
      <c r="AI1931">
        <v>-320</v>
      </c>
    </row>
    <row r="1932" spans="33:35" x14ac:dyDescent="0.25">
      <c r="AG1932" s="30">
        <v>45546</v>
      </c>
      <c r="AH1932">
        <v>-44.49</v>
      </c>
      <c r="AI1932">
        <v>-44.49</v>
      </c>
    </row>
    <row r="1933" spans="33:35" x14ac:dyDescent="0.25">
      <c r="AG1933" s="31" t="s">
        <v>337</v>
      </c>
      <c r="AH1933">
        <v>-31.5</v>
      </c>
      <c r="AI1933">
        <v>-31.5</v>
      </c>
    </row>
    <row r="1934" spans="33:35" x14ac:dyDescent="0.25">
      <c r="AG1934" s="31" t="s">
        <v>338</v>
      </c>
      <c r="AH1934">
        <v>-12.99</v>
      </c>
      <c r="AI1934">
        <v>-12.99</v>
      </c>
    </row>
    <row r="1935" spans="33:35" x14ac:dyDescent="0.25">
      <c r="AG1935" s="30">
        <v>45547</v>
      </c>
      <c r="AH1935">
        <v>-13.55</v>
      </c>
      <c r="AI1935">
        <v>-13.55</v>
      </c>
    </row>
    <row r="1936" spans="33:35" x14ac:dyDescent="0.25">
      <c r="AG1936" s="31" t="s">
        <v>334</v>
      </c>
      <c r="AH1936">
        <v>-6.3</v>
      </c>
      <c r="AI1936">
        <v>-6.3</v>
      </c>
    </row>
    <row r="1937" spans="33:35" x14ac:dyDescent="0.25">
      <c r="AG1937" s="31" t="s">
        <v>335</v>
      </c>
      <c r="AH1937">
        <v>-6</v>
      </c>
      <c r="AI1937">
        <v>-6</v>
      </c>
    </row>
    <row r="1938" spans="33:35" x14ac:dyDescent="0.25">
      <c r="AG1938" s="31" t="s">
        <v>336</v>
      </c>
      <c r="AH1938">
        <v>-1.25</v>
      </c>
      <c r="AI1938">
        <v>-1.25</v>
      </c>
    </row>
    <row r="1939" spans="33:35" x14ac:dyDescent="0.25">
      <c r="AG1939" s="30">
        <v>45548</v>
      </c>
      <c r="AH1939">
        <v>-60.2</v>
      </c>
      <c r="AI1939">
        <v>-60.2</v>
      </c>
    </row>
    <row r="1940" spans="33:35" x14ac:dyDescent="0.25">
      <c r="AG1940" s="31" t="s">
        <v>331</v>
      </c>
      <c r="AH1940">
        <v>-19.89</v>
      </c>
      <c r="AI1940">
        <v>-19.89</v>
      </c>
    </row>
    <row r="1941" spans="33:35" x14ac:dyDescent="0.25">
      <c r="AG1941" s="31" t="s">
        <v>330</v>
      </c>
      <c r="AH1941">
        <v>-6.3</v>
      </c>
      <c r="AI1941">
        <v>-6.3</v>
      </c>
    </row>
    <row r="1942" spans="33:35" x14ac:dyDescent="0.25">
      <c r="AG1942" s="31" t="s">
        <v>333</v>
      </c>
      <c r="AH1942">
        <v>-5</v>
      </c>
      <c r="AI1942">
        <v>-5</v>
      </c>
    </row>
    <row r="1943" spans="33:35" x14ac:dyDescent="0.25">
      <c r="AG1943" s="31" t="s">
        <v>332</v>
      </c>
      <c r="AH1943">
        <v>-29.01</v>
      </c>
      <c r="AI1943">
        <v>-29.01</v>
      </c>
    </row>
    <row r="1944" spans="33:35" x14ac:dyDescent="0.25">
      <c r="AG1944" s="30">
        <v>45549</v>
      </c>
      <c r="AH1944">
        <v>-43.02</v>
      </c>
      <c r="AI1944">
        <v>-43.02</v>
      </c>
    </row>
    <row r="1945" spans="33:35" x14ac:dyDescent="0.25">
      <c r="AG1945" s="31" t="s">
        <v>327</v>
      </c>
      <c r="AH1945">
        <v>-24.700000000000003</v>
      </c>
      <c r="AI1945">
        <v>-24.700000000000003</v>
      </c>
    </row>
    <row r="1946" spans="33:35" x14ac:dyDescent="0.25">
      <c r="AG1946" s="31" t="s">
        <v>329</v>
      </c>
      <c r="AH1946">
        <v>-10.1</v>
      </c>
      <c r="AI1946">
        <v>-10.1</v>
      </c>
    </row>
    <row r="1947" spans="33:35" x14ac:dyDescent="0.25">
      <c r="AG1947" s="31" t="s">
        <v>328</v>
      </c>
      <c r="AH1947">
        <v>-8.2200000000000006</v>
      </c>
      <c r="AI1947">
        <v>-8.2200000000000006</v>
      </c>
    </row>
    <row r="1948" spans="33:35" x14ac:dyDescent="0.25">
      <c r="AG1948" s="30">
        <v>45550</v>
      </c>
      <c r="AH1948">
        <v>-100.60000000000001</v>
      </c>
      <c r="AI1948">
        <v>-100.60000000000001</v>
      </c>
    </row>
    <row r="1949" spans="33:35" x14ac:dyDescent="0.25">
      <c r="AG1949" s="31" t="s">
        <v>326</v>
      </c>
      <c r="AH1949">
        <v>-85.4</v>
      </c>
      <c r="AI1949">
        <v>-85.4</v>
      </c>
    </row>
    <row r="1950" spans="33:35" x14ac:dyDescent="0.25">
      <c r="AG1950" s="31" t="s">
        <v>324</v>
      </c>
      <c r="AH1950">
        <v>-15.2</v>
      </c>
      <c r="AI1950">
        <v>-15.2</v>
      </c>
    </row>
    <row r="1951" spans="33:35" x14ac:dyDescent="0.25">
      <c r="AG1951" s="30">
        <v>45551</v>
      </c>
      <c r="AH1951">
        <v>-49.15</v>
      </c>
      <c r="AI1951">
        <v>-49.15</v>
      </c>
    </row>
    <row r="1952" spans="33:35" x14ac:dyDescent="0.25">
      <c r="AG1952" s="31" t="s">
        <v>321</v>
      </c>
      <c r="AH1952">
        <v>-2.7</v>
      </c>
      <c r="AI1952">
        <v>-2.7</v>
      </c>
    </row>
    <row r="1953" spans="33:35" x14ac:dyDescent="0.25">
      <c r="AG1953" s="31" t="s">
        <v>322</v>
      </c>
      <c r="AH1953">
        <v>-9</v>
      </c>
      <c r="AI1953">
        <v>-9</v>
      </c>
    </row>
    <row r="1954" spans="33:35" x14ac:dyDescent="0.25">
      <c r="AG1954" s="31" t="s">
        <v>323</v>
      </c>
      <c r="AH1954">
        <v>-11.5</v>
      </c>
      <c r="AI1954">
        <v>-11.5</v>
      </c>
    </row>
    <row r="1955" spans="33:35" x14ac:dyDescent="0.25">
      <c r="AG1955" s="31" t="s">
        <v>320</v>
      </c>
      <c r="AH1955">
        <v>-25.95</v>
      </c>
      <c r="AI1955">
        <v>-25.95</v>
      </c>
    </row>
    <row r="1956" spans="33:35" x14ac:dyDescent="0.25">
      <c r="AG1956" s="30">
        <v>45552</v>
      </c>
      <c r="AH1956">
        <v>-38.950000000000003</v>
      </c>
      <c r="AI1956">
        <v>-38.950000000000003</v>
      </c>
    </row>
    <row r="1957" spans="33:35" x14ac:dyDescent="0.25">
      <c r="AG1957" s="31" t="s">
        <v>318</v>
      </c>
      <c r="AH1957">
        <v>-7.75</v>
      </c>
      <c r="AI1957">
        <v>-7.75</v>
      </c>
    </row>
    <row r="1958" spans="33:35" x14ac:dyDescent="0.25">
      <c r="AG1958" s="31" t="s">
        <v>319</v>
      </c>
      <c r="AH1958">
        <v>-8</v>
      </c>
      <c r="AI1958">
        <v>-8</v>
      </c>
    </row>
    <row r="1959" spans="33:35" x14ac:dyDescent="0.25">
      <c r="AG1959" s="31" t="s">
        <v>317</v>
      </c>
      <c r="AH1959">
        <v>-23.2</v>
      </c>
      <c r="AI1959">
        <v>-23.2</v>
      </c>
    </row>
    <row r="1960" spans="33:35" x14ac:dyDescent="0.25">
      <c r="AG1960" s="30">
        <v>45553</v>
      </c>
      <c r="AH1960">
        <v>-35.519999999999996</v>
      </c>
      <c r="AI1960">
        <v>-35.519999999999996</v>
      </c>
    </row>
    <row r="1961" spans="33:35" x14ac:dyDescent="0.25">
      <c r="AG1961" s="31" t="s">
        <v>315</v>
      </c>
      <c r="AH1961">
        <v>-14.36</v>
      </c>
      <c r="AI1961">
        <v>-14.36</v>
      </c>
    </row>
    <row r="1962" spans="33:35" x14ac:dyDescent="0.25">
      <c r="AG1962" s="31" t="s">
        <v>316</v>
      </c>
      <c r="AH1962">
        <v>-8.8000000000000007</v>
      </c>
      <c r="AI1962">
        <v>-8.8000000000000007</v>
      </c>
    </row>
    <row r="1963" spans="33:35" x14ac:dyDescent="0.25">
      <c r="AG1963" s="31" t="s">
        <v>314</v>
      </c>
      <c r="AH1963">
        <v>-12.36</v>
      </c>
      <c r="AI1963">
        <v>-12.36</v>
      </c>
    </row>
    <row r="1964" spans="33:35" x14ac:dyDescent="0.25">
      <c r="AG1964" s="30">
        <v>45554</v>
      </c>
      <c r="AH1964">
        <v>-39.21</v>
      </c>
      <c r="AI1964">
        <v>-39.21</v>
      </c>
    </row>
    <row r="1965" spans="33:35" x14ac:dyDescent="0.25">
      <c r="AG1965" s="31" t="s">
        <v>312</v>
      </c>
      <c r="AH1965">
        <v>-8.8000000000000007</v>
      </c>
      <c r="AI1965">
        <v>-8.8000000000000007</v>
      </c>
    </row>
    <row r="1966" spans="33:35" x14ac:dyDescent="0.25">
      <c r="AG1966" s="31" t="s">
        <v>311</v>
      </c>
      <c r="AH1966">
        <v>-8.0500000000000007</v>
      </c>
      <c r="AI1966">
        <v>-8.0500000000000007</v>
      </c>
    </row>
    <row r="1967" spans="33:35" x14ac:dyDescent="0.25">
      <c r="AG1967" s="31" t="s">
        <v>313</v>
      </c>
      <c r="AH1967">
        <v>-22.35</v>
      </c>
      <c r="AI1967">
        <v>-22.35</v>
      </c>
    </row>
    <row r="1968" spans="33:35" x14ac:dyDescent="0.25">
      <c r="AG1968" s="31" t="s">
        <v>310</v>
      </c>
      <c r="AH1968">
        <v>-0.01</v>
      </c>
      <c r="AI1968">
        <v>-0.01</v>
      </c>
    </row>
    <row r="1969" spans="33:35" x14ac:dyDescent="0.25">
      <c r="AG1969" s="30">
        <v>45555</v>
      </c>
      <c r="AH1969">
        <v>-273.93000000000006</v>
      </c>
      <c r="AI1969">
        <v>-273.93000000000006</v>
      </c>
    </row>
    <row r="1970" spans="33:35" x14ac:dyDescent="0.25">
      <c r="AG1970" s="31" t="s">
        <v>302</v>
      </c>
      <c r="AH1970">
        <v>-5.55</v>
      </c>
      <c r="AI1970">
        <v>-5.55</v>
      </c>
    </row>
    <row r="1971" spans="33:35" x14ac:dyDescent="0.25">
      <c r="AG1971" s="31" t="s">
        <v>301</v>
      </c>
      <c r="AH1971">
        <v>-3</v>
      </c>
      <c r="AI1971">
        <v>-3</v>
      </c>
    </row>
    <row r="1972" spans="33:35" x14ac:dyDescent="0.25">
      <c r="AG1972" s="31" t="s">
        <v>305</v>
      </c>
      <c r="AH1972">
        <v>-84</v>
      </c>
      <c r="AI1972">
        <v>-84</v>
      </c>
    </row>
    <row r="1973" spans="33:35" x14ac:dyDescent="0.25">
      <c r="AG1973" s="31" t="s">
        <v>303</v>
      </c>
      <c r="AH1973">
        <v>-42</v>
      </c>
      <c r="AI1973">
        <v>-42</v>
      </c>
    </row>
    <row r="1974" spans="33:35" x14ac:dyDescent="0.25">
      <c r="AG1974" s="31" t="s">
        <v>308</v>
      </c>
      <c r="AH1974">
        <v>-10</v>
      </c>
      <c r="AI1974">
        <v>-10</v>
      </c>
    </row>
    <row r="1975" spans="33:35" x14ac:dyDescent="0.25">
      <c r="AG1975" s="31" t="s">
        <v>307</v>
      </c>
      <c r="AH1975">
        <v>-51.15</v>
      </c>
      <c r="AI1975">
        <v>-51.15</v>
      </c>
    </row>
    <row r="1976" spans="33:35" x14ac:dyDescent="0.25">
      <c r="AG1976" s="31" t="s">
        <v>306</v>
      </c>
      <c r="AH1976">
        <v>-7.8</v>
      </c>
      <c r="AI1976">
        <v>-7.8</v>
      </c>
    </row>
    <row r="1977" spans="33:35" x14ac:dyDescent="0.25">
      <c r="AG1977" s="31" t="s">
        <v>304</v>
      </c>
      <c r="AH1977">
        <v>-10.43</v>
      </c>
      <c r="AI1977">
        <v>-10.43</v>
      </c>
    </row>
    <row r="1978" spans="33:35" x14ac:dyDescent="0.25">
      <c r="AG1978" s="31" t="s">
        <v>309</v>
      </c>
      <c r="AH1978">
        <v>-60</v>
      </c>
      <c r="AI1978">
        <v>-60</v>
      </c>
    </row>
    <row r="1979" spans="33:35" x14ac:dyDescent="0.25">
      <c r="AG1979" s="30">
        <v>45556</v>
      </c>
      <c r="AH1979">
        <v>-164.25</v>
      </c>
      <c r="AI1979">
        <v>-164.25</v>
      </c>
    </row>
    <row r="1980" spans="33:35" x14ac:dyDescent="0.25">
      <c r="AG1980" s="31" t="s">
        <v>300</v>
      </c>
      <c r="AH1980">
        <v>-21</v>
      </c>
      <c r="AI1980">
        <v>-21</v>
      </c>
    </row>
    <row r="1981" spans="33:35" x14ac:dyDescent="0.25">
      <c r="AG1981" s="31" t="s">
        <v>298</v>
      </c>
      <c r="AH1981">
        <v>-4.9400000000000004</v>
      </c>
      <c r="AI1981">
        <v>-4.9400000000000004</v>
      </c>
    </row>
    <row r="1982" spans="33:35" x14ac:dyDescent="0.25">
      <c r="AG1982" s="31" t="s">
        <v>296</v>
      </c>
      <c r="AH1982">
        <v>-5.56</v>
      </c>
      <c r="AI1982">
        <v>-5.56</v>
      </c>
    </row>
    <row r="1983" spans="33:35" x14ac:dyDescent="0.25">
      <c r="AG1983" s="31" t="s">
        <v>299</v>
      </c>
      <c r="AH1983">
        <v>-19.8</v>
      </c>
      <c r="AI1983">
        <v>-19.8</v>
      </c>
    </row>
    <row r="1984" spans="33:35" x14ac:dyDescent="0.25">
      <c r="AG1984" s="31" t="s">
        <v>297</v>
      </c>
      <c r="AH1984">
        <v>-112.95</v>
      </c>
      <c r="AI1984">
        <v>-112.95</v>
      </c>
    </row>
    <row r="1985" spans="33:35" x14ac:dyDescent="0.25">
      <c r="AG1985" s="30">
        <v>45557</v>
      </c>
      <c r="AH1985">
        <v>-112.60999999999999</v>
      </c>
      <c r="AI1985">
        <v>-112.60999999999999</v>
      </c>
    </row>
    <row r="1986" spans="33:35" x14ac:dyDescent="0.25">
      <c r="AG1986" s="31" t="s">
        <v>293</v>
      </c>
      <c r="AH1986">
        <v>-12.55</v>
      </c>
      <c r="AI1986">
        <v>-12.55</v>
      </c>
    </row>
    <row r="1987" spans="33:35" x14ac:dyDescent="0.25">
      <c r="AG1987" s="31" t="s">
        <v>294</v>
      </c>
      <c r="AH1987">
        <v>-71.489999999999995</v>
      </c>
      <c r="AI1987">
        <v>-71.489999999999995</v>
      </c>
    </row>
    <row r="1988" spans="33:35" x14ac:dyDescent="0.25">
      <c r="AG1988" s="31" t="s">
        <v>295</v>
      </c>
      <c r="AH1988">
        <v>-6.77</v>
      </c>
      <c r="AI1988">
        <v>-6.77</v>
      </c>
    </row>
    <row r="1989" spans="33:35" x14ac:dyDescent="0.25">
      <c r="AG1989" s="31" t="s">
        <v>291</v>
      </c>
      <c r="AH1989">
        <v>-21.8</v>
      </c>
      <c r="AI1989">
        <v>-21.8</v>
      </c>
    </row>
    <row r="1990" spans="33:35" x14ac:dyDescent="0.25">
      <c r="AG1990" s="30">
        <v>45558</v>
      </c>
      <c r="AH1990">
        <v>-388.43999999999994</v>
      </c>
      <c r="AI1990">
        <v>-388.43999999999994</v>
      </c>
    </row>
    <row r="1991" spans="33:35" x14ac:dyDescent="0.25">
      <c r="AG1991" s="31" t="s">
        <v>290</v>
      </c>
      <c r="AH1991">
        <v>-10.3</v>
      </c>
      <c r="AI1991">
        <v>-10.3</v>
      </c>
    </row>
    <row r="1992" spans="33:35" x14ac:dyDescent="0.25">
      <c r="AG1992" s="31" t="s">
        <v>285</v>
      </c>
      <c r="AH1992">
        <v>-69.2</v>
      </c>
      <c r="AI1992">
        <v>-69.2</v>
      </c>
    </row>
    <row r="1993" spans="33:35" x14ac:dyDescent="0.25">
      <c r="AG1993" s="31" t="s">
        <v>287</v>
      </c>
      <c r="AH1993">
        <v>-11.9</v>
      </c>
      <c r="AI1993">
        <v>-11.9</v>
      </c>
    </row>
    <row r="1994" spans="33:35" x14ac:dyDescent="0.25">
      <c r="AG1994" s="31" t="s">
        <v>283</v>
      </c>
      <c r="AH1994">
        <v>-19.399999999999999</v>
      </c>
      <c r="AI1994">
        <v>-19.399999999999999</v>
      </c>
    </row>
    <row r="1995" spans="33:35" x14ac:dyDescent="0.25">
      <c r="AG1995" s="31" t="s">
        <v>284</v>
      </c>
      <c r="AH1995">
        <v>-5.7</v>
      </c>
      <c r="AI1995">
        <v>-5.7</v>
      </c>
    </row>
    <row r="1996" spans="33:35" x14ac:dyDescent="0.25">
      <c r="AG1996" s="31" t="s">
        <v>289</v>
      </c>
      <c r="AH1996">
        <v>-3.2</v>
      </c>
      <c r="AI1996">
        <v>-3.2</v>
      </c>
    </row>
    <row r="1997" spans="33:35" x14ac:dyDescent="0.25">
      <c r="AG1997" s="31" t="s">
        <v>282</v>
      </c>
      <c r="AH1997">
        <v>-7.3</v>
      </c>
      <c r="AI1997">
        <v>-7.3</v>
      </c>
    </row>
    <row r="1998" spans="33:35" x14ac:dyDescent="0.25">
      <c r="AG1998" s="31" t="s">
        <v>288</v>
      </c>
      <c r="AH1998">
        <v>-21</v>
      </c>
      <c r="AI1998">
        <v>-21</v>
      </c>
    </row>
    <row r="1999" spans="33:35" x14ac:dyDescent="0.25">
      <c r="AG1999" s="31" t="s">
        <v>286</v>
      </c>
      <c r="AH1999">
        <v>-47.88</v>
      </c>
      <c r="AI1999">
        <v>-47.88</v>
      </c>
    </row>
    <row r="2000" spans="33:35" x14ac:dyDescent="0.25">
      <c r="AG2000" s="31" t="s">
        <v>131</v>
      </c>
      <c r="AH2000">
        <v>-0.56999999999999995</v>
      </c>
      <c r="AI2000">
        <v>-0.56999999999999995</v>
      </c>
    </row>
    <row r="2001" spans="33:35" x14ac:dyDescent="0.25">
      <c r="AG2001" s="31" t="s">
        <v>280</v>
      </c>
      <c r="AH2001">
        <v>-19.23</v>
      </c>
      <c r="AI2001">
        <v>-19.23</v>
      </c>
    </row>
    <row r="2002" spans="33:35" x14ac:dyDescent="0.25">
      <c r="AG2002" s="31" t="s">
        <v>281</v>
      </c>
      <c r="AH2002">
        <v>-172.76</v>
      </c>
      <c r="AI2002">
        <v>-172.76</v>
      </c>
    </row>
    <row r="2003" spans="33:35" x14ac:dyDescent="0.25">
      <c r="AG2003" s="30">
        <v>45559</v>
      </c>
      <c r="AH2003">
        <v>-223.54</v>
      </c>
      <c r="AI2003">
        <v>-223.54</v>
      </c>
    </row>
    <row r="2004" spans="33:35" x14ac:dyDescent="0.25">
      <c r="AG2004" s="31" t="s">
        <v>277</v>
      </c>
      <c r="AH2004">
        <v>-6.73</v>
      </c>
      <c r="AI2004">
        <v>-6.73</v>
      </c>
    </row>
    <row r="2005" spans="33:35" x14ac:dyDescent="0.25">
      <c r="AG2005" s="31" t="s">
        <v>276</v>
      </c>
      <c r="AH2005">
        <v>-75.8</v>
      </c>
      <c r="AI2005">
        <v>-75.8</v>
      </c>
    </row>
    <row r="2006" spans="33:35" x14ac:dyDescent="0.25">
      <c r="AG2006" s="31" t="s">
        <v>278</v>
      </c>
      <c r="AH2006">
        <v>-17.3</v>
      </c>
      <c r="AI2006">
        <v>-17.3</v>
      </c>
    </row>
    <row r="2007" spans="33:35" x14ac:dyDescent="0.25">
      <c r="AG2007" s="31" t="s">
        <v>275</v>
      </c>
      <c r="AH2007">
        <v>-123.71</v>
      </c>
      <c r="AI2007">
        <v>-123.71</v>
      </c>
    </row>
    <row r="2008" spans="33:35" x14ac:dyDescent="0.25">
      <c r="AG2008" s="30">
        <v>45560</v>
      </c>
      <c r="AH2008">
        <v>-162.46</v>
      </c>
      <c r="AI2008">
        <v>-162.46</v>
      </c>
    </row>
    <row r="2009" spans="33:35" x14ac:dyDescent="0.25">
      <c r="AG2009" s="31" t="s">
        <v>272</v>
      </c>
      <c r="AH2009">
        <v>-8.58</v>
      </c>
      <c r="AI2009">
        <v>-8.58</v>
      </c>
    </row>
    <row r="2010" spans="33:35" x14ac:dyDescent="0.25">
      <c r="AG2010" s="31" t="s">
        <v>267</v>
      </c>
      <c r="AH2010">
        <v>-19.43</v>
      </c>
      <c r="AI2010">
        <v>-19.43</v>
      </c>
    </row>
    <row r="2011" spans="33:35" x14ac:dyDescent="0.25">
      <c r="AG2011" s="31" t="s">
        <v>274</v>
      </c>
      <c r="AH2011">
        <v>-8.85</v>
      </c>
      <c r="AI2011">
        <v>-8.85</v>
      </c>
    </row>
    <row r="2012" spans="33:35" x14ac:dyDescent="0.25">
      <c r="AG2012" s="31" t="s">
        <v>270</v>
      </c>
      <c r="AH2012">
        <v>-30.9</v>
      </c>
      <c r="AI2012">
        <v>-30.9</v>
      </c>
    </row>
    <row r="2013" spans="33:35" x14ac:dyDescent="0.25">
      <c r="AG2013" s="31" t="s">
        <v>268</v>
      </c>
      <c r="AH2013">
        <v>-5.9</v>
      </c>
      <c r="AI2013">
        <v>-5.9</v>
      </c>
    </row>
    <row r="2014" spans="33:35" x14ac:dyDescent="0.25">
      <c r="AG2014" s="31" t="s">
        <v>266</v>
      </c>
      <c r="AH2014">
        <v>-22.2</v>
      </c>
      <c r="AI2014">
        <v>-22.2</v>
      </c>
    </row>
    <row r="2015" spans="33:35" x14ac:dyDescent="0.25">
      <c r="AG2015" s="31" t="s">
        <v>273</v>
      </c>
      <c r="AH2015">
        <v>-2</v>
      </c>
      <c r="AI2015">
        <v>-2</v>
      </c>
    </row>
    <row r="2016" spans="33:35" x14ac:dyDescent="0.25">
      <c r="AG2016" s="31" t="s">
        <v>271</v>
      </c>
      <c r="AH2016">
        <v>-8</v>
      </c>
      <c r="AI2016">
        <v>-8</v>
      </c>
    </row>
    <row r="2017" spans="33:35" x14ac:dyDescent="0.25">
      <c r="AG2017" s="31" t="s">
        <v>265</v>
      </c>
      <c r="AH2017">
        <v>-56.6</v>
      </c>
      <c r="AI2017">
        <v>-56.6</v>
      </c>
    </row>
    <row r="2018" spans="33:35" x14ac:dyDescent="0.25">
      <c r="AG2018" s="30">
        <v>45561</v>
      </c>
      <c r="AH2018">
        <v>-75.97</v>
      </c>
      <c r="AI2018">
        <v>-75.97</v>
      </c>
    </row>
    <row r="2019" spans="33:35" x14ac:dyDescent="0.25">
      <c r="AG2019" s="31" t="s">
        <v>261</v>
      </c>
      <c r="AH2019">
        <v>-13.73</v>
      </c>
      <c r="AI2019">
        <v>-13.73</v>
      </c>
    </row>
    <row r="2020" spans="33:35" x14ac:dyDescent="0.25">
      <c r="AG2020" s="31" t="s">
        <v>257</v>
      </c>
      <c r="AH2020">
        <v>-1.98</v>
      </c>
      <c r="AI2020">
        <v>-1.98</v>
      </c>
    </row>
    <row r="2021" spans="33:35" x14ac:dyDescent="0.25">
      <c r="AG2021" s="31" t="s">
        <v>256</v>
      </c>
      <c r="AH2021">
        <v>-3.7</v>
      </c>
      <c r="AI2021">
        <v>-3.7</v>
      </c>
    </row>
    <row r="2022" spans="33:35" x14ac:dyDescent="0.25">
      <c r="AG2022" s="31" t="s">
        <v>264</v>
      </c>
      <c r="AH2022">
        <v>-3.99</v>
      </c>
      <c r="AI2022">
        <v>-3.99</v>
      </c>
    </row>
    <row r="2023" spans="33:35" x14ac:dyDescent="0.25">
      <c r="AG2023" s="31" t="s">
        <v>258</v>
      </c>
      <c r="AH2023">
        <v>-5.78</v>
      </c>
      <c r="AI2023">
        <v>-5.78</v>
      </c>
    </row>
    <row r="2024" spans="33:35" x14ac:dyDescent="0.25">
      <c r="AG2024" s="31" t="s">
        <v>259</v>
      </c>
      <c r="AH2024">
        <v>-5.29</v>
      </c>
      <c r="AI2024">
        <v>-5.29</v>
      </c>
    </row>
    <row r="2025" spans="33:35" x14ac:dyDescent="0.25">
      <c r="AG2025" s="31" t="s">
        <v>263</v>
      </c>
      <c r="AH2025">
        <v>-7.9</v>
      </c>
      <c r="AI2025">
        <v>-7.9</v>
      </c>
    </row>
    <row r="2026" spans="33:35" x14ac:dyDescent="0.25">
      <c r="AG2026" s="31" t="s">
        <v>260</v>
      </c>
      <c r="AH2026">
        <v>-4.9000000000000004</v>
      </c>
      <c r="AI2026">
        <v>-4.9000000000000004</v>
      </c>
    </row>
    <row r="2027" spans="33:35" x14ac:dyDescent="0.25">
      <c r="AG2027" s="31" t="s">
        <v>262</v>
      </c>
      <c r="AH2027">
        <v>-28.7</v>
      </c>
      <c r="AI2027">
        <v>-28.7</v>
      </c>
    </row>
    <row r="2028" spans="33:35" x14ac:dyDescent="0.25">
      <c r="AG2028" s="30">
        <v>45562</v>
      </c>
      <c r="AH2028">
        <v>-312.66999999999996</v>
      </c>
      <c r="AI2028">
        <v>-312.66999999999996</v>
      </c>
    </row>
    <row r="2029" spans="33:35" x14ac:dyDescent="0.25">
      <c r="AG2029" s="31" t="s">
        <v>253</v>
      </c>
      <c r="AH2029">
        <v>-42.41</v>
      </c>
      <c r="AI2029">
        <v>-42.41</v>
      </c>
    </row>
    <row r="2030" spans="33:35" x14ac:dyDescent="0.25">
      <c r="AG2030" s="31" t="s">
        <v>255</v>
      </c>
      <c r="AH2030">
        <v>-3.8</v>
      </c>
      <c r="AI2030">
        <v>-3.8</v>
      </c>
    </row>
    <row r="2031" spans="33:35" x14ac:dyDescent="0.25">
      <c r="AG2031" s="31" t="s">
        <v>249</v>
      </c>
      <c r="AH2031">
        <v>-86</v>
      </c>
      <c r="AI2031">
        <v>-86</v>
      </c>
    </row>
    <row r="2032" spans="33:35" x14ac:dyDescent="0.25">
      <c r="AG2032" s="31" t="s">
        <v>252</v>
      </c>
      <c r="AH2032">
        <v>-5.78</v>
      </c>
      <c r="AI2032">
        <v>-5.78</v>
      </c>
    </row>
    <row r="2033" spans="33:35" x14ac:dyDescent="0.25">
      <c r="AG2033" s="31" t="s">
        <v>254</v>
      </c>
      <c r="AH2033">
        <v>-70.53</v>
      </c>
      <c r="AI2033">
        <v>-70.53</v>
      </c>
    </row>
    <row r="2034" spans="33:35" x14ac:dyDescent="0.25">
      <c r="AG2034" s="31" t="s">
        <v>248</v>
      </c>
      <c r="AH2034">
        <v>-9.15</v>
      </c>
      <c r="AI2034">
        <v>-9.15</v>
      </c>
    </row>
    <row r="2035" spans="33:35" x14ac:dyDescent="0.25">
      <c r="AG2035" s="31" t="s">
        <v>251</v>
      </c>
      <c r="AH2035">
        <v>-13</v>
      </c>
      <c r="AI2035">
        <v>-13</v>
      </c>
    </row>
    <row r="2036" spans="33:35" x14ac:dyDescent="0.25">
      <c r="AG2036" s="31" t="s">
        <v>250</v>
      </c>
      <c r="AH2036">
        <v>-82</v>
      </c>
      <c r="AI2036">
        <v>-82</v>
      </c>
    </row>
    <row r="2037" spans="33:35" x14ac:dyDescent="0.25">
      <c r="AG2037" s="30">
        <v>45563</v>
      </c>
      <c r="AH2037">
        <v>-285.53999999999996</v>
      </c>
      <c r="AI2037">
        <v>-285.53999999999996</v>
      </c>
    </row>
    <row r="2038" spans="33:35" x14ac:dyDescent="0.25">
      <c r="AG2038" s="31" t="s">
        <v>244</v>
      </c>
      <c r="AH2038">
        <v>-128.04</v>
      </c>
      <c r="AI2038">
        <v>-128.04</v>
      </c>
    </row>
    <row r="2039" spans="33:35" x14ac:dyDescent="0.25">
      <c r="AG2039" s="31" t="s">
        <v>243</v>
      </c>
      <c r="AH2039">
        <v>-9.5</v>
      </c>
      <c r="AI2039">
        <v>-9.5</v>
      </c>
    </row>
    <row r="2040" spans="33:35" x14ac:dyDescent="0.25">
      <c r="AG2040" s="31" t="s">
        <v>247</v>
      </c>
      <c r="AH2040">
        <v>-148</v>
      </c>
      <c r="AI2040">
        <v>-148</v>
      </c>
    </row>
    <row r="2041" spans="33:35" x14ac:dyDescent="0.25">
      <c r="AG2041" s="30">
        <v>45564</v>
      </c>
      <c r="AH2041">
        <v>-33.31</v>
      </c>
      <c r="AI2041">
        <v>-33.31</v>
      </c>
    </row>
    <row r="2042" spans="33:35" x14ac:dyDescent="0.25">
      <c r="AG2042" s="31" t="s">
        <v>242</v>
      </c>
      <c r="AH2042">
        <v>-6.91</v>
      </c>
      <c r="AI2042">
        <v>-6.91</v>
      </c>
    </row>
    <row r="2043" spans="33:35" x14ac:dyDescent="0.25">
      <c r="AG2043" s="31" t="s">
        <v>239</v>
      </c>
      <c r="AH2043">
        <v>-10.65</v>
      </c>
      <c r="AI2043">
        <v>-10.65</v>
      </c>
    </row>
    <row r="2044" spans="33:35" x14ac:dyDescent="0.25">
      <c r="AG2044" s="31" t="s">
        <v>240</v>
      </c>
      <c r="AH2044">
        <v>-1.99</v>
      </c>
      <c r="AI2044">
        <v>-1.99</v>
      </c>
    </row>
    <row r="2045" spans="33:35" x14ac:dyDescent="0.25">
      <c r="AG2045" s="31" t="s">
        <v>241</v>
      </c>
      <c r="AH2045">
        <v>-13.76</v>
      </c>
      <c r="AI2045">
        <v>-13.76</v>
      </c>
    </row>
    <row r="2046" spans="33:35" x14ac:dyDescent="0.25">
      <c r="AG2046" s="30">
        <v>45565</v>
      </c>
      <c r="AH2046">
        <v>-106.66</v>
      </c>
      <c r="AI2046">
        <v>-106.66</v>
      </c>
    </row>
    <row r="2047" spans="33:35" x14ac:dyDescent="0.25">
      <c r="AG2047" s="31" t="s">
        <v>236</v>
      </c>
      <c r="AH2047">
        <v>-4.7</v>
      </c>
      <c r="AI2047">
        <v>-4.7</v>
      </c>
    </row>
    <row r="2048" spans="33:35" x14ac:dyDescent="0.25">
      <c r="AG2048" s="31" t="s">
        <v>226</v>
      </c>
      <c r="AH2048">
        <v>-5.6</v>
      </c>
      <c r="AI2048">
        <v>-5.6</v>
      </c>
    </row>
    <row r="2049" spans="33:35" x14ac:dyDescent="0.25">
      <c r="AG2049" s="31" t="s">
        <v>230</v>
      </c>
      <c r="AH2049">
        <v>-4.16</v>
      </c>
      <c r="AI2049">
        <v>-4.16</v>
      </c>
    </row>
    <row r="2050" spans="33:35" x14ac:dyDescent="0.25">
      <c r="AG2050" s="31" t="s">
        <v>232</v>
      </c>
      <c r="AH2050">
        <v>-12.9</v>
      </c>
      <c r="AI2050">
        <v>-12.9</v>
      </c>
    </row>
    <row r="2051" spans="33:35" x14ac:dyDescent="0.25">
      <c r="AG2051" s="31" t="s">
        <v>235</v>
      </c>
      <c r="AH2051">
        <v>-3</v>
      </c>
      <c r="AI2051">
        <v>-3</v>
      </c>
    </row>
    <row r="2052" spans="33:35" x14ac:dyDescent="0.25">
      <c r="AG2052" s="31" t="s">
        <v>234</v>
      </c>
      <c r="AH2052">
        <v>-0.9</v>
      </c>
      <c r="AI2052">
        <v>-0.9</v>
      </c>
    </row>
    <row r="2053" spans="33:35" x14ac:dyDescent="0.25">
      <c r="AG2053" s="31" t="s">
        <v>227</v>
      </c>
      <c r="AH2053">
        <v>-5.5</v>
      </c>
      <c r="AI2053">
        <v>-5.5</v>
      </c>
    </row>
    <row r="2054" spans="33:35" x14ac:dyDescent="0.25">
      <c r="AG2054" s="31" t="s">
        <v>228</v>
      </c>
      <c r="AH2054">
        <v>-7.1</v>
      </c>
      <c r="AI2054">
        <v>-7.1</v>
      </c>
    </row>
    <row r="2055" spans="33:35" x14ac:dyDescent="0.25">
      <c r="AG2055" s="31" t="s">
        <v>231</v>
      </c>
      <c r="AH2055">
        <v>-1</v>
      </c>
      <c r="AI2055">
        <v>-1</v>
      </c>
    </row>
    <row r="2056" spans="33:35" x14ac:dyDescent="0.25">
      <c r="AG2056" s="31" t="s">
        <v>229</v>
      </c>
      <c r="AH2056">
        <v>-10</v>
      </c>
      <c r="AI2056">
        <v>-10</v>
      </c>
    </row>
    <row r="2057" spans="33:35" x14ac:dyDescent="0.25">
      <c r="AG2057" s="31" t="s">
        <v>233</v>
      </c>
      <c r="AH2057">
        <v>-21.8</v>
      </c>
      <c r="AI2057">
        <v>-21.8</v>
      </c>
    </row>
    <row r="2058" spans="33:35" x14ac:dyDescent="0.25">
      <c r="AG2058" s="31" t="s">
        <v>237</v>
      </c>
      <c r="AH2058">
        <v>-30</v>
      </c>
      <c r="AI2058">
        <v>-30</v>
      </c>
    </row>
    <row r="2059" spans="33:35" x14ac:dyDescent="0.25">
      <c r="AG2059" s="18" t="s">
        <v>1926</v>
      </c>
      <c r="AH2059">
        <v>-14718.620000000008</v>
      </c>
      <c r="AI2059">
        <v>-14718.620000000008</v>
      </c>
    </row>
    <row r="2060" spans="33:35" x14ac:dyDescent="0.25">
      <c r="AG2060" s="19" t="s">
        <v>1936</v>
      </c>
      <c r="AH2060">
        <v>-3164.8399999999988</v>
      </c>
      <c r="AI2060">
        <v>-3164.8399999999988</v>
      </c>
    </row>
    <row r="2061" spans="33:35" x14ac:dyDescent="0.25">
      <c r="AG2061" s="30">
        <v>45566</v>
      </c>
      <c r="AH2061">
        <v>-1230.56</v>
      </c>
      <c r="AI2061">
        <v>-1230.56</v>
      </c>
    </row>
    <row r="2062" spans="33:35" x14ac:dyDescent="0.25">
      <c r="AG2062" s="31" t="s">
        <v>217</v>
      </c>
      <c r="AH2062">
        <v>-3.1</v>
      </c>
      <c r="AI2062">
        <v>-3.1</v>
      </c>
    </row>
    <row r="2063" spans="33:35" x14ac:dyDescent="0.25">
      <c r="AG2063" s="31" t="s">
        <v>221</v>
      </c>
      <c r="AH2063">
        <v>-1.9</v>
      </c>
      <c r="AI2063">
        <v>-1.9</v>
      </c>
    </row>
    <row r="2064" spans="33:35" x14ac:dyDescent="0.25">
      <c r="AG2064" s="31" t="s">
        <v>224</v>
      </c>
      <c r="AH2064">
        <v>-7.38</v>
      </c>
      <c r="AI2064">
        <v>-7.38</v>
      </c>
    </row>
    <row r="2065" spans="33:35" x14ac:dyDescent="0.25">
      <c r="AG2065" s="31" t="s">
        <v>220</v>
      </c>
      <c r="AH2065">
        <v>-29.67</v>
      </c>
      <c r="AI2065">
        <v>-29.67</v>
      </c>
    </row>
    <row r="2066" spans="33:35" x14ac:dyDescent="0.25">
      <c r="AG2066" s="31" t="s">
        <v>219</v>
      </c>
      <c r="AH2066">
        <v>-42.71</v>
      </c>
      <c r="AI2066">
        <v>-42.71</v>
      </c>
    </row>
    <row r="2067" spans="33:35" x14ac:dyDescent="0.25">
      <c r="AG2067" s="31" t="s">
        <v>218</v>
      </c>
      <c r="AH2067">
        <v>-68.319999999999993</v>
      </c>
      <c r="AI2067">
        <v>-68.319999999999993</v>
      </c>
    </row>
    <row r="2068" spans="33:35" x14ac:dyDescent="0.25">
      <c r="AG2068" s="31" t="s">
        <v>223</v>
      </c>
      <c r="AH2068">
        <v>-99.48</v>
      </c>
      <c r="AI2068">
        <v>-99.48</v>
      </c>
    </row>
    <row r="2069" spans="33:35" x14ac:dyDescent="0.25">
      <c r="AG2069" s="31" t="s">
        <v>222</v>
      </c>
      <c r="AH2069">
        <v>-60</v>
      </c>
      <c r="AI2069">
        <v>-60</v>
      </c>
    </row>
    <row r="2070" spans="33:35" x14ac:dyDescent="0.25">
      <c r="AG2070" s="31" t="s">
        <v>89</v>
      </c>
      <c r="AH2070">
        <v>-918</v>
      </c>
      <c r="AI2070">
        <v>-918</v>
      </c>
    </row>
    <row r="2071" spans="33:35" x14ac:dyDescent="0.25">
      <c r="AG2071" s="30">
        <v>45567</v>
      </c>
      <c r="AH2071">
        <v>-59.879999999999995</v>
      </c>
      <c r="AI2071">
        <v>-59.879999999999995</v>
      </c>
    </row>
    <row r="2072" spans="33:35" x14ac:dyDescent="0.25">
      <c r="AG2072" s="31" t="s">
        <v>213</v>
      </c>
      <c r="AH2072">
        <v>-38.9</v>
      </c>
      <c r="AI2072">
        <v>-38.9</v>
      </c>
    </row>
    <row r="2073" spans="33:35" x14ac:dyDescent="0.25">
      <c r="AG2073" s="31" t="s">
        <v>215</v>
      </c>
      <c r="AH2073">
        <v>-20.98</v>
      </c>
      <c r="AI2073">
        <v>-20.98</v>
      </c>
    </row>
    <row r="2074" spans="33:35" x14ac:dyDescent="0.25">
      <c r="AG2074" s="30">
        <v>45568</v>
      </c>
      <c r="AH2074">
        <v>-87.1</v>
      </c>
      <c r="AI2074">
        <v>-87.1</v>
      </c>
    </row>
    <row r="2075" spans="33:35" x14ac:dyDescent="0.25">
      <c r="AG2075" s="31" t="s">
        <v>210</v>
      </c>
      <c r="AH2075">
        <v>-1.65</v>
      </c>
      <c r="AI2075">
        <v>-1.65</v>
      </c>
    </row>
    <row r="2076" spans="33:35" x14ac:dyDescent="0.25">
      <c r="AG2076" s="31" t="s">
        <v>211</v>
      </c>
      <c r="AH2076">
        <v>-2.8</v>
      </c>
      <c r="AI2076">
        <v>-2.8</v>
      </c>
    </row>
    <row r="2077" spans="33:35" x14ac:dyDescent="0.25">
      <c r="AG2077" s="31" t="s">
        <v>209</v>
      </c>
      <c r="AH2077">
        <v>-2.65</v>
      </c>
      <c r="AI2077">
        <v>-2.65</v>
      </c>
    </row>
    <row r="2078" spans="33:35" x14ac:dyDescent="0.25">
      <c r="AG2078" s="31" t="s">
        <v>208</v>
      </c>
      <c r="AH2078">
        <v>-80</v>
      </c>
      <c r="AI2078">
        <v>-80</v>
      </c>
    </row>
    <row r="2079" spans="33:35" x14ac:dyDescent="0.25">
      <c r="AG2079" s="30">
        <v>45569</v>
      </c>
      <c r="AH2079">
        <v>-198.72000000000003</v>
      </c>
      <c r="AI2079">
        <v>-198.72000000000003</v>
      </c>
    </row>
    <row r="2080" spans="33:35" x14ac:dyDescent="0.25">
      <c r="AG2080" s="31" t="s">
        <v>200</v>
      </c>
      <c r="AH2080">
        <v>-8.1</v>
      </c>
      <c r="AI2080">
        <v>-8.1</v>
      </c>
    </row>
    <row r="2081" spans="33:35" x14ac:dyDescent="0.25">
      <c r="AG2081" s="31" t="s">
        <v>201</v>
      </c>
      <c r="AH2081">
        <v>-28.759999999999998</v>
      </c>
      <c r="AI2081">
        <v>-28.759999999999998</v>
      </c>
    </row>
    <row r="2082" spans="33:35" x14ac:dyDescent="0.25">
      <c r="AG2082" s="31" t="s">
        <v>207</v>
      </c>
      <c r="AH2082">
        <v>-3.35</v>
      </c>
      <c r="AI2082">
        <v>-3.35</v>
      </c>
    </row>
    <row r="2083" spans="33:35" x14ac:dyDescent="0.25">
      <c r="AG2083" s="31" t="s">
        <v>206</v>
      </c>
      <c r="AH2083">
        <v>-3.6</v>
      </c>
      <c r="AI2083">
        <v>-3.6</v>
      </c>
    </row>
    <row r="2084" spans="33:35" x14ac:dyDescent="0.25">
      <c r="AG2084" s="31" t="s">
        <v>203</v>
      </c>
      <c r="AH2084">
        <v>-27.3</v>
      </c>
      <c r="AI2084">
        <v>-27.3</v>
      </c>
    </row>
    <row r="2085" spans="33:35" x14ac:dyDescent="0.25">
      <c r="AG2085" s="31" t="s">
        <v>202</v>
      </c>
      <c r="AH2085">
        <v>-102.62</v>
      </c>
      <c r="AI2085">
        <v>-102.62</v>
      </c>
    </row>
    <row r="2086" spans="33:35" x14ac:dyDescent="0.25">
      <c r="AG2086" s="31" t="s">
        <v>204</v>
      </c>
      <c r="AH2086">
        <v>-17</v>
      </c>
      <c r="AI2086">
        <v>-17</v>
      </c>
    </row>
    <row r="2087" spans="33:35" x14ac:dyDescent="0.25">
      <c r="AG2087" s="31" t="s">
        <v>205</v>
      </c>
      <c r="AH2087">
        <v>-7.99</v>
      </c>
      <c r="AI2087">
        <v>-7.99</v>
      </c>
    </row>
    <row r="2088" spans="33:35" x14ac:dyDescent="0.25">
      <c r="AG2088" s="30">
        <v>45570</v>
      </c>
      <c r="AH2088">
        <v>-19.579999999999998</v>
      </c>
      <c r="AI2088">
        <v>-19.579999999999998</v>
      </c>
    </row>
    <row r="2089" spans="33:35" x14ac:dyDescent="0.25">
      <c r="AG2089" s="31" t="s">
        <v>198</v>
      </c>
      <c r="AH2089">
        <v>-12.53</v>
      </c>
      <c r="AI2089">
        <v>-12.53</v>
      </c>
    </row>
    <row r="2090" spans="33:35" x14ac:dyDescent="0.25">
      <c r="AG2090" s="31" t="s">
        <v>199</v>
      </c>
      <c r="AH2090">
        <v>-7.05</v>
      </c>
      <c r="AI2090">
        <v>-7.05</v>
      </c>
    </row>
    <row r="2091" spans="33:35" x14ac:dyDescent="0.25">
      <c r="AG2091" s="30">
        <v>45571</v>
      </c>
      <c r="AH2091">
        <v>-75.5</v>
      </c>
      <c r="AI2091">
        <v>-75.5</v>
      </c>
    </row>
    <row r="2092" spans="33:35" x14ac:dyDescent="0.25">
      <c r="AG2092" s="31" t="s">
        <v>197</v>
      </c>
      <c r="AH2092">
        <v>-59.5</v>
      </c>
      <c r="AI2092">
        <v>-59.5</v>
      </c>
    </row>
    <row r="2093" spans="33:35" x14ac:dyDescent="0.25">
      <c r="AG2093" s="31" t="s">
        <v>196</v>
      </c>
      <c r="AH2093">
        <v>-16</v>
      </c>
      <c r="AI2093">
        <v>-16</v>
      </c>
    </row>
    <row r="2094" spans="33:35" x14ac:dyDescent="0.25">
      <c r="AG2094" s="30">
        <v>45572</v>
      </c>
      <c r="AH2094">
        <v>-16.510000000000002</v>
      </c>
      <c r="AI2094">
        <v>-16.510000000000002</v>
      </c>
    </row>
    <row r="2095" spans="33:35" x14ac:dyDescent="0.25">
      <c r="AG2095" s="31" t="s">
        <v>195</v>
      </c>
      <c r="AH2095">
        <v>-7.3</v>
      </c>
      <c r="AI2095">
        <v>-7.3</v>
      </c>
    </row>
    <row r="2096" spans="33:35" x14ac:dyDescent="0.25">
      <c r="AG2096" s="31" t="s">
        <v>192</v>
      </c>
      <c r="AH2096">
        <v>-0.75</v>
      </c>
      <c r="AI2096">
        <v>-0.75</v>
      </c>
    </row>
    <row r="2097" spans="33:35" x14ac:dyDescent="0.25">
      <c r="AG2097" s="31" t="s">
        <v>193</v>
      </c>
      <c r="AH2097">
        <v>-2.4</v>
      </c>
      <c r="AI2097">
        <v>-2.4</v>
      </c>
    </row>
    <row r="2098" spans="33:35" x14ac:dyDescent="0.25">
      <c r="AG2098" s="31" t="s">
        <v>194</v>
      </c>
      <c r="AH2098">
        <v>-6.06</v>
      </c>
      <c r="AI2098">
        <v>-6.06</v>
      </c>
    </row>
    <row r="2099" spans="33:35" x14ac:dyDescent="0.25">
      <c r="AG2099" s="30">
        <v>45573</v>
      </c>
      <c r="AH2099">
        <v>-36.64</v>
      </c>
      <c r="AI2099">
        <v>-36.64</v>
      </c>
    </row>
    <row r="2100" spans="33:35" x14ac:dyDescent="0.25">
      <c r="AG2100" s="31" t="s">
        <v>189</v>
      </c>
      <c r="AH2100">
        <v>-6.74</v>
      </c>
      <c r="AI2100">
        <v>-6.74</v>
      </c>
    </row>
    <row r="2101" spans="33:35" x14ac:dyDescent="0.25">
      <c r="AG2101" s="31" t="s">
        <v>191</v>
      </c>
      <c r="AH2101">
        <v>-10</v>
      </c>
      <c r="AI2101">
        <v>-10</v>
      </c>
    </row>
    <row r="2102" spans="33:35" x14ac:dyDescent="0.25">
      <c r="AG2102" s="31" t="s">
        <v>190</v>
      </c>
      <c r="AH2102">
        <v>-17.34</v>
      </c>
      <c r="AI2102">
        <v>-17.34</v>
      </c>
    </row>
    <row r="2103" spans="33:35" x14ac:dyDescent="0.25">
      <c r="AG2103" s="31" t="s">
        <v>188</v>
      </c>
      <c r="AH2103">
        <v>-2.56</v>
      </c>
      <c r="AI2103">
        <v>-2.56</v>
      </c>
    </row>
    <row r="2104" spans="33:35" x14ac:dyDescent="0.25">
      <c r="AG2104" s="30">
        <v>45575</v>
      </c>
      <c r="AH2104">
        <v>-165.52000000000004</v>
      </c>
      <c r="AI2104">
        <v>-165.52000000000004</v>
      </c>
    </row>
    <row r="2105" spans="33:35" x14ac:dyDescent="0.25">
      <c r="AG2105" s="31" t="s">
        <v>182</v>
      </c>
      <c r="AH2105">
        <v>-11.8</v>
      </c>
      <c r="AI2105">
        <v>-11.8</v>
      </c>
    </row>
    <row r="2106" spans="33:35" x14ac:dyDescent="0.25">
      <c r="AG2106" s="31" t="s">
        <v>180</v>
      </c>
      <c r="AH2106">
        <v>-2.4</v>
      </c>
      <c r="AI2106">
        <v>-2.4</v>
      </c>
    </row>
    <row r="2107" spans="33:35" x14ac:dyDescent="0.25">
      <c r="AG2107" s="31" t="s">
        <v>187</v>
      </c>
      <c r="AH2107">
        <v>-5</v>
      </c>
      <c r="AI2107">
        <v>-5</v>
      </c>
    </row>
    <row r="2108" spans="33:35" x14ac:dyDescent="0.25">
      <c r="AG2108" s="31" t="s">
        <v>179</v>
      </c>
      <c r="AH2108">
        <v>-64.84</v>
      </c>
      <c r="AI2108">
        <v>-64.84</v>
      </c>
    </row>
    <row r="2109" spans="33:35" x14ac:dyDescent="0.25">
      <c r="AG2109" s="31" t="s">
        <v>186</v>
      </c>
      <c r="AH2109">
        <v>-4.28</v>
      </c>
      <c r="AI2109">
        <v>-4.28</v>
      </c>
    </row>
    <row r="2110" spans="33:35" x14ac:dyDescent="0.25">
      <c r="AG2110" s="31" t="s">
        <v>185</v>
      </c>
      <c r="AH2110">
        <v>-3.4</v>
      </c>
      <c r="AI2110">
        <v>-3.4</v>
      </c>
    </row>
    <row r="2111" spans="33:35" x14ac:dyDescent="0.25">
      <c r="AG2111" s="31" t="s">
        <v>184</v>
      </c>
      <c r="AH2111">
        <v>-52</v>
      </c>
      <c r="AI2111">
        <v>-52</v>
      </c>
    </row>
    <row r="2112" spans="33:35" x14ac:dyDescent="0.25">
      <c r="AG2112" s="31" t="s">
        <v>181</v>
      </c>
      <c r="AH2112">
        <v>-21.8</v>
      </c>
      <c r="AI2112">
        <v>-21.8</v>
      </c>
    </row>
    <row r="2113" spans="33:35" x14ac:dyDescent="0.25">
      <c r="AG2113" s="30">
        <v>45576</v>
      </c>
      <c r="AH2113">
        <v>-17.29</v>
      </c>
      <c r="AI2113">
        <v>-17.29</v>
      </c>
    </row>
    <row r="2114" spans="33:35" x14ac:dyDescent="0.25">
      <c r="AG2114" s="31" t="s">
        <v>177</v>
      </c>
      <c r="AH2114">
        <v>-4.3</v>
      </c>
      <c r="AI2114">
        <v>-4.3</v>
      </c>
    </row>
    <row r="2115" spans="33:35" x14ac:dyDescent="0.25">
      <c r="AG2115" s="31" t="s">
        <v>178</v>
      </c>
      <c r="AH2115">
        <v>-12.99</v>
      </c>
      <c r="AI2115">
        <v>-12.99</v>
      </c>
    </row>
    <row r="2116" spans="33:35" x14ac:dyDescent="0.25">
      <c r="AG2116" s="30">
        <v>45577</v>
      </c>
      <c r="AH2116">
        <v>-42.400000000000006</v>
      </c>
      <c r="AI2116">
        <v>-42.400000000000006</v>
      </c>
    </row>
    <row r="2117" spans="33:35" x14ac:dyDescent="0.25">
      <c r="AG2117" s="31" t="s">
        <v>174</v>
      </c>
      <c r="AH2117">
        <v>-7.3</v>
      </c>
      <c r="AI2117">
        <v>-7.3</v>
      </c>
    </row>
    <row r="2118" spans="33:35" x14ac:dyDescent="0.25">
      <c r="AG2118" s="31" t="s">
        <v>175</v>
      </c>
      <c r="AH2118">
        <v>-11.55</v>
      </c>
      <c r="AI2118">
        <v>-11.55</v>
      </c>
    </row>
    <row r="2119" spans="33:35" x14ac:dyDescent="0.25">
      <c r="AG2119" s="31" t="s">
        <v>176</v>
      </c>
      <c r="AH2119">
        <v>-23.55</v>
      </c>
      <c r="AI2119">
        <v>-23.55</v>
      </c>
    </row>
    <row r="2120" spans="33:35" x14ac:dyDescent="0.25">
      <c r="AG2120" s="30">
        <v>45578</v>
      </c>
      <c r="AH2120">
        <v>-84.67</v>
      </c>
      <c r="AI2120">
        <v>-84.67</v>
      </c>
    </row>
    <row r="2121" spans="33:35" x14ac:dyDescent="0.25">
      <c r="AG2121" s="31" t="s">
        <v>173</v>
      </c>
      <c r="AH2121">
        <v>-23.7</v>
      </c>
      <c r="AI2121">
        <v>-23.7</v>
      </c>
    </row>
    <row r="2122" spans="33:35" x14ac:dyDescent="0.25">
      <c r="AG2122" s="31" t="s">
        <v>168</v>
      </c>
      <c r="AH2122">
        <v>-2.29</v>
      </c>
      <c r="AI2122">
        <v>-2.29</v>
      </c>
    </row>
    <row r="2123" spans="33:35" x14ac:dyDescent="0.25">
      <c r="AG2123" s="31" t="s">
        <v>169</v>
      </c>
      <c r="AH2123">
        <v>-8</v>
      </c>
      <c r="AI2123">
        <v>-8</v>
      </c>
    </row>
    <row r="2124" spans="33:35" x14ac:dyDescent="0.25">
      <c r="AG2124" s="31" t="s">
        <v>171</v>
      </c>
      <c r="AH2124">
        <v>-28.12</v>
      </c>
      <c r="AI2124">
        <v>-28.12</v>
      </c>
    </row>
    <row r="2125" spans="33:35" x14ac:dyDescent="0.25">
      <c r="AG2125" s="31" t="s">
        <v>170</v>
      </c>
      <c r="AH2125">
        <v>-20</v>
      </c>
      <c r="AI2125">
        <v>-20</v>
      </c>
    </row>
    <row r="2126" spans="33:35" x14ac:dyDescent="0.25">
      <c r="AG2126" s="31" t="s">
        <v>172</v>
      </c>
      <c r="AH2126">
        <v>-2.56</v>
      </c>
      <c r="AI2126">
        <v>-2.56</v>
      </c>
    </row>
    <row r="2127" spans="33:35" x14ac:dyDescent="0.25">
      <c r="AG2127" s="30">
        <v>45579</v>
      </c>
      <c r="AH2127">
        <v>-49.89</v>
      </c>
      <c r="AI2127">
        <v>-49.89</v>
      </c>
    </row>
    <row r="2128" spans="33:35" x14ac:dyDescent="0.25">
      <c r="AG2128" s="31" t="s">
        <v>167</v>
      </c>
      <c r="AH2128">
        <v>-2.4</v>
      </c>
      <c r="AI2128">
        <v>-2.4</v>
      </c>
    </row>
    <row r="2129" spans="33:35" x14ac:dyDescent="0.25">
      <c r="AG2129" s="31" t="s">
        <v>166</v>
      </c>
      <c r="AH2129">
        <v>-14.71</v>
      </c>
      <c r="AI2129">
        <v>-14.71</v>
      </c>
    </row>
    <row r="2130" spans="33:35" x14ac:dyDescent="0.25">
      <c r="AG2130" s="31" t="s">
        <v>165</v>
      </c>
      <c r="AH2130">
        <v>-32.78</v>
      </c>
      <c r="AI2130">
        <v>-32.78</v>
      </c>
    </row>
    <row r="2131" spans="33:35" x14ac:dyDescent="0.25">
      <c r="AG2131" s="30">
        <v>45580</v>
      </c>
      <c r="AH2131">
        <v>-40.9</v>
      </c>
      <c r="AI2131">
        <v>-40.9</v>
      </c>
    </row>
    <row r="2132" spans="33:35" x14ac:dyDescent="0.25">
      <c r="AG2132" s="31" t="s">
        <v>164</v>
      </c>
      <c r="AH2132">
        <v>-7.95</v>
      </c>
      <c r="AI2132">
        <v>-7.95</v>
      </c>
    </row>
    <row r="2133" spans="33:35" x14ac:dyDescent="0.25">
      <c r="AG2133" s="31" t="s">
        <v>162</v>
      </c>
      <c r="AH2133">
        <v>-7</v>
      </c>
      <c r="AI2133">
        <v>-7</v>
      </c>
    </row>
    <row r="2134" spans="33:35" x14ac:dyDescent="0.25">
      <c r="AG2134" s="31" t="s">
        <v>163</v>
      </c>
      <c r="AH2134">
        <v>-25.95</v>
      </c>
      <c r="AI2134">
        <v>-25.95</v>
      </c>
    </row>
    <row r="2135" spans="33:35" x14ac:dyDescent="0.25">
      <c r="AG2135" s="30">
        <v>45581</v>
      </c>
      <c r="AH2135">
        <v>-4.0500000000000007</v>
      </c>
      <c r="AI2135">
        <v>-4.0500000000000007</v>
      </c>
    </row>
    <row r="2136" spans="33:35" x14ac:dyDescent="0.25">
      <c r="AG2136" s="31" t="s">
        <v>161</v>
      </c>
      <c r="AH2136">
        <v>-0.85</v>
      </c>
      <c r="AI2136">
        <v>-0.85</v>
      </c>
    </row>
    <row r="2137" spans="33:35" x14ac:dyDescent="0.25">
      <c r="AG2137" s="31" t="s">
        <v>159</v>
      </c>
      <c r="AH2137">
        <v>-2.2000000000000002</v>
      </c>
      <c r="AI2137">
        <v>-2.2000000000000002</v>
      </c>
    </row>
    <row r="2138" spans="33:35" x14ac:dyDescent="0.25">
      <c r="AG2138" s="31" t="s">
        <v>160</v>
      </c>
      <c r="AH2138">
        <v>-1</v>
      </c>
      <c r="AI2138">
        <v>-1</v>
      </c>
    </row>
    <row r="2139" spans="33:35" x14ac:dyDescent="0.25">
      <c r="AG2139" s="30">
        <v>45582</v>
      </c>
      <c r="AH2139">
        <v>-86.009999999999991</v>
      </c>
      <c r="AI2139">
        <v>-86.009999999999991</v>
      </c>
    </row>
    <row r="2140" spans="33:35" x14ac:dyDescent="0.25">
      <c r="AG2140" s="31" t="s">
        <v>157</v>
      </c>
      <c r="AH2140">
        <v>-77.02</v>
      </c>
      <c r="AI2140">
        <v>-77.02</v>
      </c>
    </row>
    <row r="2141" spans="33:35" x14ac:dyDescent="0.25">
      <c r="AG2141" s="31" t="s">
        <v>158</v>
      </c>
      <c r="AH2141">
        <v>-8.99</v>
      </c>
      <c r="AI2141">
        <v>-8.99</v>
      </c>
    </row>
    <row r="2142" spans="33:35" x14ac:dyDescent="0.25">
      <c r="AG2142" s="30">
        <v>45584</v>
      </c>
      <c r="AH2142">
        <v>-42.339999999999996</v>
      </c>
      <c r="AI2142">
        <v>-42.339999999999996</v>
      </c>
    </row>
    <row r="2143" spans="33:35" x14ac:dyDescent="0.25">
      <c r="AG2143" s="31" t="s">
        <v>154</v>
      </c>
      <c r="AH2143">
        <v>-3.78</v>
      </c>
      <c r="AI2143">
        <v>-3.78</v>
      </c>
    </row>
    <row r="2144" spans="33:35" x14ac:dyDescent="0.25">
      <c r="AG2144" s="31" t="s">
        <v>153</v>
      </c>
      <c r="AH2144">
        <v>-20</v>
      </c>
      <c r="AI2144">
        <v>-20</v>
      </c>
    </row>
    <row r="2145" spans="33:35" x14ac:dyDescent="0.25">
      <c r="AG2145" s="31" t="s">
        <v>152</v>
      </c>
      <c r="AH2145">
        <v>-9.8000000000000007</v>
      </c>
      <c r="AI2145">
        <v>-9.8000000000000007</v>
      </c>
    </row>
    <row r="2146" spans="33:35" x14ac:dyDescent="0.25">
      <c r="AG2146" s="31" t="s">
        <v>156</v>
      </c>
      <c r="AH2146">
        <v>-8.76</v>
      </c>
      <c r="AI2146">
        <v>-8.76</v>
      </c>
    </row>
    <row r="2147" spans="33:35" x14ac:dyDescent="0.25">
      <c r="AG2147" s="30">
        <v>45585</v>
      </c>
      <c r="AH2147">
        <v>-55.860000000000007</v>
      </c>
      <c r="AI2147">
        <v>-55.860000000000007</v>
      </c>
    </row>
    <row r="2148" spans="33:35" x14ac:dyDescent="0.25">
      <c r="AG2148" s="31" t="s">
        <v>147</v>
      </c>
      <c r="AH2148">
        <v>-20.010000000000002</v>
      </c>
      <c r="AI2148">
        <v>-20.010000000000002</v>
      </c>
    </row>
    <row r="2149" spans="33:35" x14ac:dyDescent="0.25">
      <c r="AG2149" s="31" t="s">
        <v>150</v>
      </c>
      <c r="AH2149">
        <v>-32.5</v>
      </c>
      <c r="AI2149">
        <v>-32.5</v>
      </c>
    </row>
    <row r="2150" spans="33:35" x14ac:dyDescent="0.25">
      <c r="AG2150" s="31" t="s">
        <v>148</v>
      </c>
      <c r="AH2150">
        <v>-3.35</v>
      </c>
      <c r="AI2150">
        <v>-3.35</v>
      </c>
    </row>
    <row r="2151" spans="33:35" x14ac:dyDescent="0.25">
      <c r="AG2151" s="30">
        <v>45586</v>
      </c>
      <c r="AH2151">
        <v>-30.999999999999996</v>
      </c>
      <c r="AI2151">
        <v>-30.999999999999996</v>
      </c>
    </row>
    <row r="2152" spans="33:35" x14ac:dyDescent="0.25">
      <c r="AG2152" s="31" t="s">
        <v>143</v>
      </c>
      <c r="AH2152">
        <v>-8.2799999999999994</v>
      </c>
      <c r="AI2152">
        <v>-8.2799999999999994</v>
      </c>
    </row>
    <row r="2153" spans="33:35" x14ac:dyDescent="0.25">
      <c r="AG2153" s="31" t="s">
        <v>146</v>
      </c>
      <c r="AH2153">
        <v>-3.8</v>
      </c>
      <c r="AI2153">
        <v>-3.8</v>
      </c>
    </row>
    <row r="2154" spans="33:35" x14ac:dyDescent="0.25">
      <c r="AG2154" s="31" t="s">
        <v>145</v>
      </c>
      <c r="AH2154">
        <v>-10.5</v>
      </c>
      <c r="AI2154">
        <v>-10.5</v>
      </c>
    </row>
    <row r="2155" spans="33:35" x14ac:dyDescent="0.25">
      <c r="AG2155" s="31" t="s">
        <v>144</v>
      </c>
      <c r="AH2155">
        <v>-8.18</v>
      </c>
      <c r="AI2155">
        <v>-8.18</v>
      </c>
    </row>
    <row r="2156" spans="33:35" x14ac:dyDescent="0.25">
      <c r="AG2156" s="31" t="s">
        <v>131</v>
      </c>
      <c r="AH2156">
        <v>-0.24</v>
      </c>
      <c r="AI2156">
        <v>-0.24</v>
      </c>
    </row>
    <row r="2157" spans="33:35" x14ac:dyDescent="0.25">
      <c r="AG2157" s="30">
        <v>45587</v>
      </c>
      <c r="AH2157">
        <v>-34.400000000000006</v>
      </c>
      <c r="AI2157">
        <v>-34.400000000000006</v>
      </c>
    </row>
    <row r="2158" spans="33:35" x14ac:dyDescent="0.25">
      <c r="AG2158" s="31" t="s">
        <v>142</v>
      </c>
      <c r="AH2158">
        <v>-14.14</v>
      </c>
      <c r="AI2158">
        <v>-14.14</v>
      </c>
    </row>
    <row r="2159" spans="33:35" x14ac:dyDescent="0.25">
      <c r="AG2159" s="31" t="s">
        <v>131</v>
      </c>
      <c r="AH2159">
        <v>-0.59</v>
      </c>
      <c r="AI2159">
        <v>-0.59</v>
      </c>
    </row>
    <row r="2160" spans="33:35" x14ac:dyDescent="0.25">
      <c r="AG2160" s="31" t="s">
        <v>139</v>
      </c>
      <c r="AH2160">
        <v>-19.670000000000002</v>
      </c>
      <c r="AI2160">
        <v>-19.670000000000002</v>
      </c>
    </row>
    <row r="2161" spans="33:35" x14ac:dyDescent="0.25">
      <c r="AG2161" s="30">
        <v>45588</v>
      </c>
      <c r="AH2161">
        <v>-152.95000000000002</v>
      </c>
      <c r="AI2161">
        <v>-152.95000000000002</v>
      </c>
    </row>
    <row r="2162" spans="33:35" x14ac:dyDescent="0.25">
      <c r="AG2162" s="31" t="s">
        <v>137</v>
      </c>
      <c r="AH2162">
        <v>-0.95</v>
      </c>
      <c r="AI2162">
        <v>-0.95</v>
      </c>
    </row>
    <row r="2163" spans="33:35" x14ac:dyDescent="0.25">
      <c r="AG2163" s="31" t="s">
        <v>138</v>
      </c>
      <c r="AH2163">
        <v>-2.4</v>
      </c>
      <c r="AI2163">
        <v>-2.4</v>
      </c>
    </row>
    <row r="2164" spans="33:35" x14ac:dyDescent="0.25">
      <c r="AG2164" s="31" t="s">
        <v>135</v>
      </c>
      <c r="AH2164">
        <v>-4.1100000000000003</v>
      </c>
      <c r="AI2164">
        <v>-4.1100000000000003</v>
      </c>
    </row>
    <row r="2165" spans="33:35" x14ac:dyDescent="0.25">
      <c r="AG2165" s="31" t="s">
        <v>131</v>
      </c>
      <c r="AH2165">
        <v>-0.12</v>
      </c>
      <c r="AI2165">
        <v>-0.12</v>
      </c>
    </row>
    <row r="2166" spans="33:35" x14ac:dyDescent="0.25">
      <c r="AG2166" s="31" t="s">
        <v>136</v>
      </c>
      <c r="AH2166">
        <v>-145.37</v>
      </c>
      <c r="AI2166">
        <v>-145.37</v>
      </c>
    </row>
    <row r="2167" spans="33:35" x14ac:dyDescent="0.25">
      <c r="AG2167" s="30">
        <v>45589</v>
      </c>
      <c r="AH2167">
        <v>-10.7</v>
      </c>
      <c r="AI2167">
        <v>-10.7</v>
      </c>
    </row>
    <row r="2168" spans="33:35" x14ac:dyDescent="0.25">
      <c r="AG2168" s="31" t="s">
        <v>134</v>
      </c>
      <c r="AH2168">
        <v>-10</v>
      </c>
      <c r="AI2168">
        <v>-10</v>
      </c>
    </row>
    <row r="2169" spans="33:35" x14ac:dyDescent="0.25">
      <c r="AG2169" s="31" t="s">
        <v>131</v>
      </c>
      <c r="AH2169">
        <v>-0.02</v>
      </c>
      <c r="AI2169">
        <v>-0.02</v>
      </c>
    </row>
    <row r="2170" spans="33:35" x14ac:dyDescent="0.25">
      <c r="AG2170" s="31" t="s">
        <v>133</v>
      </c>
      <c r="AH2170">
        <v>-0.68</v>
      </c>
      <c r="AI2170">
        <v>-0.68</v>
      </c>
    </row>
    <row r="2171" spans="33:35" x14ac:dyDescent="0.25">
      <c r="AG2171" s="30">
        <v>45590</v>
      </c>
      <c r="AH2171">
        <v>-91.32</v>
      </c>
      <c r="AI2171">
        <v>-91.32</v>
      </c>
    </row>
    <row r="2172" spans="33:35" x14ac:dyDescent="0.25">
      <c r="AG2172" s="31" t="s">
        <v>129</v>
      </c>
      <c r="AH2172">
        <v>-7.92</v>
      </c>
      <c r="AI2172">
        <v>-7.92</v>
      </c>
    </row>
    <row r="2173" spans="33:35" x14ac:dyDescent="0.25">
      <c r="AG2173" s="31" t="s">
        <v>128</v>
      </c>
      <c r="AH2173">
        <v>-1.31</v>
      </c>
      <c r="AI2173">
        <v>-1.31</v>
      </c>
    </row>
    <row r="2174" spans="33:35" x14ac:dyDescent="0.25">
      <c r="AG2174" s="31" t="s">
        <v>130</v>
      </c>
      <c r="AH2174">
        <v>-67.739999999999995</v>
      </c>
      <c r="AI2174">
        <v>-67.739999999999995</v>
      </c>
    </row>
    <row r="2175" spans="33:35" x14ac:dyDescent="0.25">
      <c r="AG2175" s="31" t="s">
        <v>131</v>
      </c>
      <c r="AH2175">
        <v>-0.43999999999999995</v>
      </c>
      <c r="AI2175">
        <v>-0.43999999999999995</v>
      </c>
    </row>
    <row r="2176" spans="33:35" x14ac:dyDescent="0.25">
      <c r="AG2176" s="31" t="s">
        <v>127</v>
      </c>
      <c r="AH2176">
        <v>-13.91</v>
      </c>
      <c r="AI2176">
        <v>-13.91</v>
      </c>
    </row>
    <row r="2177" spans="33:35" x14ac:dyDescent="0.25">
      <c r="AG2177" s="30">
        <v>45591</v>
      </c>
      <c r="AH2177">
        <v>-20.97</v>
      </c>
      <c r="AI2177">
        <v>-20.97</v>
      </c>
    </row>
    <row r="2178" spans="33:35" x14ac:dyDescent="0.25">
      <c r="AG2178" s="31" t="s">
        <v>126</v>
      </c>
      <c r="AH2178">
        <v>-20.97</v>
      </c>
      <c r="AI2178">
        <v>-20.97</v>
      </c>
    </row>
    <row r="2179" spans="33:35" x14ac:dyDescent="0.25">
      <c r="AG2179" s="30">
        <v>45592</v>
      </c>
      <c r="AH2179">
        <v>-25.5</v>
      </c>
      <c r="AI2179">
        <v>-25.5</v>
      </c>
    </row>
    <row r="2180" spans="33:35" x14ac:dyDescent="0.25">
      <c r="AG2180" s="31" t="s">
        <v>125</v>
      </c>
      <c r="AH2180">
        <v>-3.7</v>
      </c>
      <c r="AI2180">
        <v>-3.7</v>
      </c>
    </row>
    <row r="2181" spans="33:35" x14ac:dyDescent="0.25">
      <c r="AG2181" s="31" t="s">
        <v>124</v>
      </c>
      <c r="AH2181">
        <v>-21.8</v>
      </c>
      <c r="AI2181">
        <v>-21.8</v>
      </c>
    </row>
    <row r="2182" spans="33:35" x14ac:dyDescent="0.25">
      <c r="AG2182" s="30">
        <v>45593</v>
      </c>
      <c r="AH2182">
        <v>-130.38</v>
      </c>
      <c r="AI2182">
        <v>-130.38</v>
      </c>
    </row>
    <row r="2183" spans="33:35" x14ac:dyDescent="0.25">
      <c r="AG2183" s="31" t="s">
        <v>123</v>
      </c>
      <c r="AH2183">
        <v>-2.4</v>
      </c>
      <c r="AI2183">
        <v>-2.4</v>
      </c>
    </row>
    <row r="2184" spans="33:35" x14ac:dyDescent="0.25">
      <c r="AG2184" s="31" t="s">
        <v>120</v>
      </c>
      <c r="AH2184">
        <v>-15</v>
      </c>
      <c r="AI2184">
        <v>-15</v>
      </c>
    </row>
    <row r="2185" spans="33:35" x14ac:dyDescent="0.25">
      <c r="AG2185" s="31" t="s">
        <v>121</v>
      </c>
      <c r="AH2185">
        <v>-16</v>
      </c>
      <c r="AI2185">
        <v>-16</v>
      </c>
    </row>
    <row r="2186" spans="33:35" x14ac:dyDescent="0.25">
      <c r="AG2186" s="31" t="s">
        <v>118</v>
      </c>
      <c r="AH2186">
        <v>-1.4</v>
      </c>
      <c r="AI2186">
        <v>-1.4</v>
      </c>
    </row>
    <row r="2187" spans="33:35" x14ac:dyDescent="0.25">
      <c r="AG2187" s="31" t="s">
        <v>122</v>
      </c>
      <c r="AH2187">
        <v>-5.7</v>
      </c>
      <c r="AI2187">
        <v>-5.7</v>
      </c>
    </row>
    <row r="2188" spans="33:35" x14ac:dyDescent="0.25">
      <c r="AG2188" s="31" t="s">
        <v>119</v>
      </c>
      <c r="AH2188">
        <v>-10.95</v>
      </c>
      <c r="AI2188">
        <v>-10.95</v>
      </c>
    </row>
    <row r="2189" spans="33:35" x14ac:dyDescent="0.25">
      <c r="AG2189" s="31" t="s">
        <v>116</v>
      </c>
      <c r="AH2189">
        <v>-65.97</v>
      </c>
      <c r="AI2189">
        <v>-65.97</v>
      </c>
    </row>
    <row r="2190" spans="33:35" x14ac:dyDescent="0.25">
      <c r="AG2190" s="31" t="s">
        <v>117</v>
      </c>
      <c r="AH2190">
        <v>-12.96</v>
      </c>
      <c r="AI2190">
        <v>-12.96</v>
      </c>
    </row>
    <row r="2191" spans="33:35" x14ac:dyDescent="0.25">
      <c r="AG2191" s="30">
        <v>45594</v>
      </c>
      <c r="AH2191">
        <v>-30.5</v>
      </c>
      <c r="AI2191">
        <v>-30.5</v>
      </c>
    </row>
    <row r="2192" spans="33:35" x14ac:dyDescent="0.25">
      <c r="AG2192" s="31" t="s">
        <v>115</v>
      </c>
      <c r="AH2192">
        <v>-5</v>
      </c>
      <c r="AI2192">
        <v>-5</v>
      </c>
    </row>
    <row r="2193" spans="33:35" x14ac:dyDescent="0.25">
      <c r="AG2193" s="31" t="s">
        <v>113</v>
      </c>
      <c r="AH2193">
        <v>-12</v>
      </c>
      <c r="AI2193">
        <v>-12</v>
      </c>
    </row>
    <row r="2194" spans="33:35" x14ac:dyDescent="0.25">
      <c r="AG2194" s="31" t="s">
        <v>114</v>
      </c>
      <c r="AH2194">
        <v>-13.5</v>
      </c>
      <c r="AI2194">
        <v>-13.5</v>
      </c>
    </row>
    <row r="2195" spans="33:35" x14ac:dyDescent="0.25">
      <c r="AG2195" s="30">
        <v>45595</v>
      </c>
      <c r="AH2195">
        <v>-206.32999999999998</v>
      </c>
      <c r="AI2195">
        <v>-206.32999999999998</v>
      </c>
    </row>
    <row r="2196" spans="33:35" x14ac:dyDescent="0.25">
      <c r="AG2196" s="31" t="s">
        <v>100</v>
      </c>
      <c r="AH2196">
        <v>-0.85</v>
      </c>
      <c r="AI2196">
        <v>-0.85</v>
      </c>
    </row>
    <row r="2197" spans="33:35" x14ac:dyDescent="0.25">
      <c r="AG2197" s="31" t="s">
        <v>101</v>
      </c>
      <c r="AH2197">
        <v>-2.1</v>
      </c>
      <c r="AI2197">
        <v>-2.1</v>
      </c>
    </row>
    <row r="2198" spans="33:35" x14ac:dyDescent="0.25">
      <c r="AG2198" s="31" t="s">
        <v>108</v>
      </c>
      <c r="AH2198">
        <v>-11.7</v>
      </c>
      <c r="AI2198">
        <v>-11.7</v>
      </c>
    </row>
    <row r="2199" spans="33:35" x14ac:dyDescent="0.25">
      <c r="AG2199" s="31" t="s">
        <v>107</v>
      </c>
      <c r="AH2199">
        <v>-7.95</v>
      </c>
      <c r="AI2199">
        <v>-7.95</v>
      </c>
    </row>
    <row r="2200" spans="33:35" x14ac:dyDescent="0.25">
      <c r="AG2200" s="31" t="s">
        <v>105</v>
      </c>
      <c r="AH2200">
        <v>-36.9</v>
      </c>
      <c r="AI2200">
        <v>-36.9</v>
      </c>
    </row>
    <row r="2201" spans="33:35" x14ac:dyDescent="0.25">
      <c r="AG2201" s="31" t="s">
        <v>99</v>
      </c>
      <c r="AH2201">
        <v>-21.8</v>
      </c>
      <c r="AI2201">
        <v>-21.8</v>
      </c>
    </row>
    <row r="2202" spans="33:35" x14ac:dyDescent="0.25">
      <c r="AG2202" s="31" t="s">
        <v>106</v>
      </c>
      <c r="AH2202">
        <v>-14</v>
      </c>
      <c r="AI2202">
        <v>-14</v>
      </c>
    </row>
    <row r="2203" spans="33:35" x14ac:dyDescent="0.25">
      <c r="AG2203" s="31" t="s">
        <v>104</v>
      </c>
      <c r="AH2203">
        <v>-42.71</v>
      </c>
      <c r="AI2203">
        <v>-42.71</v>
      </c>
    </row>
    <row r="2204" spans="33:35" x14ac:dyDescent="0.25">
      <c r="AG2204" s="31" t="s">
        <v>103</v>
      </c>
      <c r="AH2204">
        <v>-68.319999999999993</v>
      </c>
      <c r="AI2204">
        <v>-68.319999999999993</v>
      </c>
    </row>
    <row r="2205" spans="33:35" x14ac:dyDescent="0.25">
      <c r="AG2205" s="30">
        <v>45596</v>
      </c>
      <c r="AH2205">
        <v>-117.37</v>
      </c>
      <c r="AI2205">
        <v>-117.37</v>
      </c>
    </row>
    <row r="2206" spans="33:35" x14ac:dyDescent="0.25">
      <c r="AG2206" s="31" t="s">
        <v>94</v>
      </c>
      <c r="AH2206">
        <v>-32.61</v>
      </c>
      <c r="AI2206">
        <v>-32.61</v>
      </c>
    </row>
    <row r="2207" spans="33:35" x14ac:dyDescent="0.25">
      <c r="AG2207" s="31" t="s">
        <v>95</v>
      </c>
      <c r="AH2207">
        <v>-63.26</v>
      </c>
      <c r="AI2207">
        <v>-63.26</v>
      </c>
    </row>
    <row r="2208" spans="33:35" x14ac:dyDescent="0.25">
      <c r="AG2208" s="31" t="s">
        <v>97</v>
      </c>
      <c r="AH2208">
        <v>-5</v>
      </c>
      <c r="AI2208">
        <v>-5</v>
      </c>
    </row>
    <row r="2209" spans="33:35" x14ac:dyDescent="0.25">
      <c r="AG2209" s="31" t="s">
        <v>96</v>
      </c>
      <c r="AH2209">
        <v>-6.5</v>
      </c>
      <c r="AI2209">
        <v>-6.5</v>
      </c>
    </row>
    <row r="2210" spans="33:35" x14ac:dyDescent="0.25">
      <c r="AG2210" s="31" t="s">
        <v>98</v>
      </c>
      <c r="AH2210">
        <v>-10</v>
      </c>
      <c r="AI2210">
        <v>-10</v>
      </c>
    </row>
    <row r="2211" spans="33:35" x14ac:dyDescent="0.25">
      <c r="AG2211" s="19" t="s">
        <v>1937</v>
      </c>
      <c r="AH2211">
        <v>-6155.7400000000016</v>
      </c>
      <c r="AI2211">
        <v>-6155.7400000000016</v>
      </c>
    </row>
    <row r="2212" spans="33:35" x14ac:dyDescent="0.25">
      <c r="AG2212" s="30">
        <v>45597</v>
      </c>
      <c r="AH2212">
        <v>-932.63</v>
      </c>
      <c r="AI2212">
        <v>-932.63</v>
      </c>
    </row>
    <row r="2213" spans="33:35" x14ac:dyDescent="0.25">
      <c r="AG2213" s="31" t="s">
        <v>92</v>
      </c>
      <c r="AH2213">
        <v>-14.63</v>
      </c>
      <c r="AI2213">
        <v>-14.63</v>
      </c>
    </row>
    <row r="2214" spans="33:35" x14ac:dyDescent="0.25">
      <c r="AG2214" s="31" t="s">
        <v>89</v>
      </c>
      <c r="AH2214">
        <v>-918</v>
      </c>
      <c r="AI2214">
        <v>-918</v>
      </c>
    </row>
    <row r="2215" spans="33:35" x14ac:dyDescent="0.25">
      <c r="AG2215" s="30">
        <v>45598</v>
      </c>
      <c r="AH2215">
        <v>-104.44999999999999</v>
      </c>
      <c r="AI2215">
        <v>-104.44999999999999</v>
      </c>
    </row>
    <row r="2216" spans="33:35" x14ac:dyDescent="0.25">
      <c r="AG2216" s="31" t="s">
        <v>85</v>
      </c>
      <c r="AH2216">
        <v>-13.14</v>
      </c>
      <c r="AI2216">
        <v>-13.14</v>
      </c>
    </row>
    <row r="2217" spans="33:35" x14ac:dyDescent="0.25">
      <c r="AG2217" s="31" t="s">
        <v>86</v>
      </c>
      <c r="AH2217">
        <v>-30.8</v>
      </c>
      <c r="AI2217">
        <v>-30.8</v>
      </c>
    </row>
    <row r="2218" spans="33:35" x14ac:dyDescent="0.25">
      <c r="AG2218" s="31" t="s">
        <v>82</v>
      </c>
      <c r="AH2218">
        <v>-14.96</v>
      </c>
      <c r="AI2218">
        <v>-14.96</v>
      </c>
    </row>
    <row r="2219" spans="33:35" x14ac:dyDescent="0.25">
      <c r="AG2219" s="31" t="s">
        <v>84</v>
      </c>
      <c r="AH2219">
        <v>-2.5</v>
      </c>
      <c r="AI2219">
        <v>-2.5</v>
      </c>
    </row>
    <row r="2220" spans="33:35" x14ac:dyDescent="0.25">
      <c r="AG2220" s="31" t="s">
        <v>87</v>
      </c>
      <c r="AH2220">
        <v>-39.200000000000003</v>
      </c>
      <c r="AI2220">
        <v>-39.200000000000003</v>
      </c>
    </row>
    <row r="2221" spans="33:35" x14ac:dyDescent="0.25">
      <c r="AG2221" s="31" t="s">
        <v>83</v>
      </c>
      <c r="AH2221">
        <v>-3.85</v>
      </c>
      <c r="AI2221">
        <v>-3.85</v>
      </c>
    </row>
    <row r="2222" spans="33:35" x14ac:dyDescent="0.25">
      <c r="AG2222" s="30">
        <v>45599</v>
      </c>
      <c r="AH2222">
        <v>-17.899999999999999</v>
      </c>
      <c r="AI2222">
        <v>-17.899999999999999</v>
      </c>
    </row>
    <row r="2223" spans="33:35" x14ac:dyDescent="0.25">
      <c r="AG2223" s="31" t="s">
        <v>80</v>
      </c>
      <c r="AH2223">
        <v>-17.899999999999999</v>
      </c>
      <c r="AI2223">
        <v>-17.899999999999999</v>
      </c>
    </row>
    <row r="2224" spans="33:35" x14ac:dyDescent="0.25">
      <c r="AG2224" s="30">
        <v>45600</v>
      </c>
      <c r="AH2224">
        <v>-140.43</v>
      </c>
      <c r="AI2224">
        <v>-140.43</v>
      </c>
    </row>
    <row r="2225" spans="33:35" x14ac:dyDescent="0.25">
      <c r="AG2225" s="31" t="s">
        <v>75</v>
      </c>
      <c r="AH2225">
        <v>-7.27</v>
      </c>
      <c r="AI2225">
        <v>-7.27</v>
      </c>
    </row>
    <row r="2226" spans="33:35" x14ac:dyDescent="0.25">
      <c r="AG2226" s="31" t="s">
        <v>79</v>
      </c>
      <c r="AH2226">
        <v>-2.4</v>
      </c>
      <c r="AI2226">
        <v>-2.4</v>
      </c>
    </row>
    <row r="2227" spans="33:35" x14ac:dyDescent="0.25">
      <c r="AG2227" s="31" t="s">
        <v>78</v>
      </c>
      <c r="AH2227">
        <v>-1.28</v>
      </c>
      <c r="AI2227">
        <v>-1.28</v>
      </c>
    </row>
    <row r="2228" spans="33:35" x14ac:dyDescent="0.25">
      <c r="AG2228" s="31" t="s">
        <v>74</v>
      </c>
      <c r="AH2228">
        <v>-30</v>
      </c>
      <c r="AI2228">
        <v>-30</v>
      </c>
    </row>
    <row r="2229" spans="33:35" x14ac:dyDescent="0.25">
      <c r="AG2229" s="31" t="s">
        <v>77</v>
      </c>
      <c r="AH2229">
        <v>-99.48</v>
      </c>
      <c r="AI2229">
        <v>-99.48</v>
      </c>
    </row>
    <row r="2230" spans="33:35" x14ac:dyDescent="0.25">
      <c r="AG2230" s="30">
        <v>45601</v>
      </c>
      <c r="AH2230">
        <v>-2.04</v>
      </c>
      <c r="AI2230">
        <v>-2.04</v>
      </c>
    </row>
    <row r="2231" spans="33:35" x14ac:dyDescent="0.25">
      <c r="AG2231" s="31" t="s">
        <v>72</v>
      </c>
      <c r="AH2231">
        <v>-2.04</v>
      </c>
      <c r="AI2231">
        <v>-2.04</v>
      </c>
    </row>
    <row r="2232" spans="33:35" x14ac:dyDescent="0.25">
      <c r="AG2232" s="30">
        <v>45602</v>
      </c>
      <c r="AH2232">
        <v>-46.2</v>
      </c>
      <c r="AI2232">
        <v>-46.2</v>
      </c>
    </row>
    <row r="2233" spans="33:35" x14ac:dyDescent="0.25">
      <c r="AG2233" s="31" t="s">
        <v>71</v>
      </c>
      <c r="AH2233">
        <v>-46.2</v>
      </c>
      <c r="AI2233">
        <v>-46.2</v>
      </c>
    </row>
    <row r="2234" spans="33:35" x14ac:dyDescent="0.25">
      <c r="AG2234" s="30">
        <v>45604</v>
      </c>
      <c r="AH2234">
        <v>-104.71000000000001</v>
      </c>
      <c r="AI2234">
        <v>-104.71000000000001</v>
      </c>
    </row>
    <row r="2235" spans="33:35" x14ac:dyDescent="0.25">
      <c r="AG2235" s="31" t="s">
        <v>69</v>
      </c>
      <c r="AH2235">
        <v>-17.93</v>
      </c>
      <c r="AI2235">
        <v>-17.93</v>
      </c>
    </row>
    <row r="2236" spans="33:35" x14ac:dyDescent="0.25">
      <c r="AG2236" s="31" t="s">
        <v>70</v>
      </c>
      <c r="AH2236">
        <v>-86.78</v>
      </c>
      <c r="AI2236">
        <v>-86.78</v>
      </c>
    </row>
    <row r="2237" spans="33:35" x14ac:dyDescent="0.25">
      <c r="AG2237" s="30">
        <v>45605</v>
      </c>
      <c r="AH2237">
        <v>-50.400000000000006</v>
      </c>
      <c r="AI2237">
        <v>-50.400000000000006</v>
      </c>
    </row>
    <row r="2238" spans="33:35" x14ac:dyDescent="0.25">
      <c r="AG2238" s="31" t="s">
        <v>66</v>
      </c>
      <c r="AH2238">
        <v>-9.99</v>
      </c>
      <c r="AI2238">
        <v>-9.99</v>
      </c>
    </row>
    <row r="2239" spans="33:35" x14ac:dyDescent="0.25">
      <c r="AG2239" s="31" t="s">
        <v>65</v>
      </c>
      <c r="AH2239">
        <v>-10</v>
      </c>
      <c r="AI2239">
        <v>-10</v>
      </c>
    </row>
    <row r="2240" spans="33:35" x14ac:dyDescent="0.25">
      <c r="AG2240" s="31" t="s">
        <v>63</v>
      </c>
      <c r="AH2240">
        <v>-5.0199999999999996</v>
      </c>
      <c r="AI2240">
        <v>-5.0199999999999996</v>
      </c>
    </row>
    <row r="2241" spans="33:35" x14ac:dyDescent="0.25">
      <c r="AG2241" s="31" t="s">
        <v>64</v>
      </c>
      <c r="AH2241">
        <v>-3.59</v>
      </c>
      <c r="AI2241">
        <v>-3.59</v>
      </c>
    </row>
    <row r="2242" spans="33:35" x14ac:dyDescent="0.25">
      <c r="AG2242" s="31" t="s">
        <v>68</v>
      </c>
      <c r="AH2242">
        <v>-21.8</v>
      </c>
      <c r="AI2242">
        <v>-21.8</v>
      </c>
    </row>
    <row r="2243" spans="33:35" x14ac:dyDescent="0.25">
      <c r="AG2243" s="30">
        <v>45606</v>
      </c>
      <c r="AH2243">
        <v>-9.8099999999999987</v>
      </c>
      <c r="AI2243">
        <v>-9.8099999999999987</v>
      </c>
    </row>
    <row r="2244" spans="33:35" x14ac:dyDescent="0.25">
      <c r="AG2244" s="31" t="s">
        <v>62</v>
      </c>
      <c r="AH2244">
        <v>-1.7</v>
      </c>
      <c r="AI2244">
        <v>-1.7</v>
      </c>
    </row>
    <row r="2245" spans="33:35" x14ac:dyDescent="0.25">
      <c r="AG2245" s="31" t="s">
        <v>61</v>
      </c>
      <c r="AH2245">
        <v>-8.11</v>
      </c>
      <c r="AI2245">
        <v>-8.11</v>
      </c>
    </row>
    <row r="2246" spans="33:35" x14ac:dyDescent="0.25">
      <c r="AG2246" s="30">
        <v>45609</v>
      </c>
      <c r="AH2246">
        <v>-57.58</v>
      </c>
      <c r="AI2246">
        <v>-57.58</v>
      </c>
    </row>
    <row r="2247" spans="33:35" x14ac:dyDescent="0.25">
      <c r="AG2247" s="31" t="s">
        <v>59</v>
      </c>
      <c r="AH2247">
        <v>-39.020000000000003</v>
      </c>
      <c r="AI2247">
        <v>-39.020000000000003</v>
      </c>
    </row>
    <row r="2248" spans="33:35" x14ac:dyDescent="0.25">
      <c r="AG2248" s="31" t="s">
        <v>60</v>
      </c>
      <c r="AH2248">
        <v>-4.01</v>
      </c>
      <c r="AI2248">
        <v>-4.01</v>
      </c>
    </row>
    <row r="2249" spans="33:35" x14ac:dyDescent="0.25">
      <c r="AG2249" s="31" t="s">
        <v>58</v>
      </c>
      <c r="AH2249">
        <v>-14.55</v>
      </c>
      <c r="AI2249">
        <v>-14.55</v>
      </c>
    </row>
    <row r="2250" spans="33:35" x14ac:dyDescent="0.25">
      <c r="AG2250" s="30">
        <v>45611</v>
      </c>
      <c r="AH2250">
        <v>-140.38</v>
      </c>
      <c r="AI2250">
        <v>-140.38</v>
      </c>
    </row>
    <row r="2251" spans="33:35" x14ac:dyDescent="0.25">
      <c r="AG2251" s="31" t="s">
        <v>56</v>
      </c>
      <c r="AH2251">
        <v>-1.65</v>
      </c>
      <c r="AI2251">
        <v>-1.65</v>
      </c>
    </row>
    <row r="2252" spans="33:35" x14ac:dyDescent="0.25">
      <c r="AG2252" s="31" t="s">
        <v>57</v>
      </c>
      <c r="AH2252">
        <v>-72.38</v>
      </c>
      <c r="AI2252">
        <v>-72.38</v>
      </c>
    </row>
    <row r="2253" spans="33:35" x14ac:dyDescent="0.25">
      <c r="AG2253" s="31" t="s">
        <v>53</v>
      </c>
      <c r="AH2253">
        <v>-40.4</v>
      </c>
      <c r="AI2253">
        <v>-40.4</v>
      </c>
    </row>
    <row r="2254" spans="33:35" x14ac:dyDescent="0.25">
      <c r="AG2254" s="31" t="s">
        <v>55</v>
      </c>
      <c r="AH2254">
        <v>-25.95</v>
      </c>
      <c r="AI2254">
        <v>-25.95</v>
      </c>
    </row>
    <row r="2255" spans="33:35" x14ac:dyDescent="0.25">
      <c r="AG2255" s="30">
        <v>45612</v>
      </c>
      <c r="AH2255">
        <v>-109.74</v>
      </c>
      <c r="AI2255">
        <v>-109.74</v>
      </c>
    </row>
    <row r="2256" spans="33:35" x14ac:dyDescent="0.25">
      <c r="AG2256" s="31" t="s">
        <v>51</v>
      </c>
      <c r="AH2256">
        <v>-4.3499999999999996</v>
      </c>
      <c r="AI2256">
        <v>-4.3499999999999996</v>
      </c>
    </row>
    <row r="2257" spans="33:35" x14ac:dyDescent="0.25">
      <c r="AG2257" s="31" t="s">
        <v>49</v>
      </c>
      <c r="AH2257">
        <v>-7</v>
      </c>
      <c r="AI2257">
        <v>-7</v>
      </c>
    </row>
    <row r="2258" spans="33:35" x14ac:dyDescent="0.25">
      <c r="AG2258" s="31" t="s">
        <v>52</v>
      </c>
      <c r="AH2258">
        <v>-10.59</v>
      </c>
      <c r="AI2258">
        <v>-10.59</v>
      </c>
    </row>
    <row r="2259" spans="33:35" x14ac:dyDescent="0.25">
      <c r="AG2259" s="31" t="s">
        <v>48</v>
      </c>
      <c r="AH2259">
        <v>-11.76</v>
      </c>
      <c r="AI2259">
        <v>-11.76</v>
      </c>
    </row>
    <row r="2260" spans="33:35" x14ac:dyDescent="0.25">
      <c r="AG2260" s="31" t="s">
        <v>47</v>
      </c>
      <c r="AH2260">
        <v>-49.04</v>
      </c>
      <c r="AI2260">
        <v>-49.04</v>
      </c>
    </row>
    <row r="2261" spans="33:35" x14ac:dyDescent="0.25">
      <c r="AG2261" s="31" t="s">
        <v>50</v>
      </c>
      <c r="AH2261">
        <v>-27</v>
      </c>
      <c r="AI2261">
        <v>-27</v>
      </c>
    </row>
    <row r="2262" spans="33:35" x14ac:dyDescent="0.25">
      <c r="AG2262" s="30">
        <v>45613</v>
      </c>
      <c r="AH2262">
        <v>-220.03</v>
      </c>
      <c r="AI2262">
        <v>-220.03</v>
      </c>
    </row>
    <row r="2263" spans="33:35" x14ac:dyDescent="0.25">
      <c r="AG2263" s="31" t="s">
        <v>45</v>
      </c>
      <c r="AH2263">
        <v>-29.25</v>
      </c>
      <c r="AI2263">
        <v>-29.25</v>
      </c>
    </row>
    <row r="2264" spans="33:35" x14ac:dyDescent="0.25">
      <c r="AG2264" s="31" t="s">
        <v>41</v>
      </c>
      <c r="AH2264">
        <v>-6.9</v>
      </c>
      <c r="AI2264">
        <v>-6.9</v>
      </c>
    </row>
    <row r="2265" spans="33:35" x14ac:dyDescent="0.25">
      <c r="AG2265" s="31" t="s">
        <v>42</v>
      </c>
      <c r="AH2265">
        <v>-7.65</v>
      </c>
      <c r="AI2265">
        <v>-7.65</v>
      </c>
    </row>
    <row r="2266" spans="33:35" x14ac:dyDescent="0.25">
      <c r="AG2266" s="31" t="s">
        <v>43</v>
      </c>
      <c r="AH2266">
        <v>-94.95</v>
      </c>
      <c r="AI2266">
        <v>-94.95</v>
      </c>
    </row>
    <row r="2267" spans="33:35" x14ac:dyDescent="0.25">
      <c r="AG2267" s="31" t="s">
        <v>44</v>
      </c>
      <c r="AH2267">
        <v>-66.069999999999993</v>
      </c>
      <c r="AI2267">
        <v>-66.069999999999993</v>
      </c>
    </row>
    <row r="2268" spans="33:35" x14ac:dyDescent="0.25">
      <c r="AG2268" s="31" t="s">
        <v>46</v>
      </c>
      <c r="AH2268">
        <v>-15.21</v>
      </c>
      <c r="AI2268">
        <v>-15.21</v>
      </c>
    </row>
    <row r="2269" spans="33:35" x14ac:dyDescent="0.25">
      <c r="AG2269" s="30">
        <v>45614</v>
      </c>
      <c r="AH2269">
        <v>-2056.91</v>
      </c>
      <c r="AI2269">
        <v>-2056.91</v>
      </c>
    </row>
    <row r="2270" spans="33:35" x14ac:dyDescent="0.25">
      <c r="AG2270" s="31" t="s">
        <v>33</v>
      </c>
      <c r="AH2270">
        <v>-26.99</v>
      </c>
      <c r="AI2270">
        <v>-26.99</v>
      </c>
    </row>
    <row r="2271" spans="33:35" x14ac:dyDescent="0.25">
      <c r="AG2271" s="31" t="s">
        <v>32</v>
      </c>
      <c r="AH2271">
        <v>-19.86</v>
      </c>
      <c r="AI2271">
        <v>-19.86</v>
      </c>
    </row>
    <row r="2272" spans="33:35" x14ac:dyDescent="0.25">
      <c r="AG2272" s="31" t="s">
        <v>34</v>
      </c>
      <c r="AH2272">
        <v>-4.5</v>
      </c>
      <c r="AI2272">
        <v>-4.5</v>
      </c>
    </row>
    <row r="2273" spans="33:35" x14ac:dyDescent="0.25">
      <c r="AG2273" s="31" t="s">
        <v>37</v>
      </c>
      <c r="AH2273">
        <v>-5.56</v>
      </c>
      <c r="AI2273">
        <v>-5.56</v>
      </c>
    </row>
    <row r="2274" spans="33:35" x14ac:dyDescent="0.25">
      <c r="AG2274" s="31" t="s">
        <v>36</v>
      </c>
      <c r="AH2274">
        <v>-2000</v>
      </c>
      <c r="AI2274">
        <v>-2000</v>
      </c>
    </row>
    <row r="2275" spans="33:35" x14ac:dyDescent="0.25">
      <c r="AG2275" s="30">
        <v>45615</v>
      </c>
      <c r="AH2275">
        <v>-63.83</v>
      </c>
      <c r="AI2275">
        <v>-63.83</v>
      </c>
    </row>
    <row r="2276" spans="33:35" x14ac:dyDescent="0.25">
      <c r="AG2276" s="31" t="s">
        <v>29</v>
      </c>
      <c r="AH2276">
        <v>-8.73</v>
      </c>
      <c r="AI2276">
        <v>-8.73</v>
      </c>
    </row>
    <row r="2277" spans="33:35" x14ac:dyDescent="0.25">
      <c r="AG2277" s="31" t="s">
        <v>28</v>
      </c>
      <c r="AH2277">
        <v>-38.1</v>
      </c>
      <c r="AI2277">
        <v>-38.1</v>
      </c>
    </row>
    <row r="2278" spans="33:35" x14ac:dyDescent="0.25">
      <c r="AG2278" s="31" t="s">
        <v>31</v>
      </c>
      <c r="AH2278">
        <v>-2.4</v>
      </c>
      <c r="AI2278">
        <v>-2.4</v>
      </c>
    </row>
    <row r="2279" spans="33:35" x14ac:dyDescent="0.25">
      <c r="AG2279" s="31" t="s">
        <v>30</v>
      </c>
      <c r="AH2279">
        <v>-14.6</v>
      </c>
      <c r="AI2279">
        <v>-14.6</v>
      </c>
    </row>
    <row r="2280" spans="33:35" x14ac:dyDescent="0.25">
      <c r="AG2280" s="30">
        <v>45616</v>
      </c>
      <c r="AH2280">
        <v>-41.26</v>
      </c>
      <c r="AI2280">
        <v>-41.26</v>
      </c>
    </row>
    <row r="2281" spans="33:35" x14ac:dyDescent="0.25">
      <c r="AG2281" s="31" t="s">
        <v>26</v>
      </c>
      <c r="AH2281">
        <v>-8.41</v>
      </c>
      <c r="AI2281">
        <v>-8.41</v>
      </c>
    </row>
    <row r="2282" spans="33:35" x14ac:dyDescent="0.25">
      <c r="AG2282" s="31" t="s">
        <v>27</v>
      </c>
      <c r="AH2282">
        <v>-2.4</v>
      </c>
      <c r="AI2282">
        <v>-2.4</v>
      </c>
    </row>
    <row r="2283" spans="33:35" x14ac:dyDescent="0.25">
      <c r="AG2283" s="31" t="s">
        <v>24</v>
      </c>
      <c r="AH2283">
        <v>-17.45</v>
      </c>
      <c r="AI2283">
        <v>-17.45</v>
      </c>
    </row>
    <row r="2284" spans="33:35" x14ac:dyDescent="0.25">
      <c r="AG2284" s="31" t="s">
        <v>25</v>
      </c>
      <c r="AH2284">
        <v>-13</v>
      </c>
      <c r="AI2284">
        <v>-13</v>
      </c>
    </row>
    <row r="2285" spans="33:35" x14ac:dyDescent="0.25">
      <c r="AG2285" s="30">
        <v>45617</v>
      </c>
      <c r="AH2285">
        <v>-110.1</v>
      </c>
      <c r="AI2285">
        <v>-110.1</v>
      </c>
    </row>
    <row r="2286" spans="33:35" x14ac:dyDescent="0.25">
      <c r="AG2286" s="31" t="s">
        <v>23</v>
      </c>
      <c r="AH2286">
        <v>-110.1</v>
      </c>
      <c r="AI2286">
        <v>-110.1</v>
      </c>
    </row>
    <row r="2287" spans="33:35" x14ac:dyDescent="0.25">
      <c r="AG2287" s="30">
        <v>45618</v>
      </c>
      <c r="AH2287">
        <v>-297.96000000000004</v>
      </c>
      <c r="AI2287">
        <v>-297.96000000000004</v>
      </c>
    </row>
    <row r="2288" spans="33:35" x14ac:dyDescent="0.25">
      <c r="AG2288" s="31" t="s">
        <v>1916</v>
      </c>
      <c r="AH2288">
        <v>-20.78</v>
      </c>
      <c r="AI2288">
        <v>-20.78</v>
      </c>
    </row>
    <row r="2289" spans="33:35" x14ac:dyDescent="0.25">
      <c r="AG2289" s="31" t="s">
        <v>21</v>
      </c>
      <c r="AH2289">
        <v>-4.9000000000000004</v>
      </c>
      <c r="AI2289">
        <v>-4.9000000000000004</v>
      </c>
    </row>
    <row r="2290" spans="33:35" x14ac:dyDescent="0.25">
      <c r="AG2290" s="31" t="s">
        <v>13</v>
      </c>
      <c r="AH2290">
        <v>-12.92</v>
      </c>
      <c r="AI2290">
        <v>-12.92</v>
      </c>
    </row>
    <row r="2291" spans="33:35" x14ac:dyDescent="0.25">
      <c r="AG2291" s="31" t="s">
        <v>131</v>
      </c>
      <c r="AH2291">
        <v>-0.6</v>
      </c>
      <c r="AI2291">
        <v>-0.6</v>
      </c>
    </row>
    <row r="2292" spans="33:35" x14ac:dyDescent="0.25">
      <c r="AG2292" s="31" t="s">
        <v>1915</v>
      </c>
      <c r="AH2292">
        <v>-20.22</v>
      </c>
      <c r="AI2292">
        <v>-20.22</v>
      </c>
    </row>
    <row r="2293" spans="33:35" x14ac:dyDescent="0.25">
      <c r="AG2293" s="31" t="s">
        <v>19</v>
      </c>
      <c r="AH2293">
        <v>-90</v>
      </c>
      <c r="AI2293">
        <v>-90</v>
      </c>
    </row>
    <row r="2294" spans="33:35" x14ac:dyDescent="0.25">
      <c r="AG2294" s="31" t="s">
        <v>16</v>
      </c>
      <c r="AH2294">
        <v>-148.54</v>
      </c>
      <c r="AI2294">
        <v>-148.54</v>
      </c>
    </row>
    <row r="2295" spans="33:35" x14ac:dyDescent="0.25">
      <c r="AG2295" s="30">
        <v>45619</v>
      </c>
      <c r="AH2295">
        <v>-196.93</v>
      </c>
      <c r="AI2295">
        <v>-196.93</v>
      </c>
    </row>
    <row r="2296" spans="33:35" x14ac:dyDescent="0.25">
      <c r="AG2296" s="31" t="s">
        <v>1843</v>
      </c>
      <c r="AH2296">
        <v>-11.8</v>
      </c>
      <c r="AI2296">
        <v>-11.8</v>
      </c>
    </row>
    <row r="2297" spans="33:35" x14ac:dyDescent="0.25">
      <c r="AG2297" s="31" t="s">
        <v>1882</v>
      </c>
      <c r="AH2297">
        <v>-111.81</v>
      </c>
      <c r="AI2297">
        <v>-111.81</v>
      </c>
    </row>
    <row r="2298" spans="33:35" x14ac:dyDescent="0.25">
      <c r="AG2298" s="31" t="s">
        <v>1844</v>
      </c>
      <c r="AH2298">
        <v>-45.3</v>
      </c>
      <c r="AI2298">
        <v>-45.3</v>
      </c>
    </row>
    <row r="2299" spans="33:35" x14ac:dyDescent="0.25">
      <c r="AG2299" s="31" t="s">
        <v>1914</v>
      </c>
      <c r="AH2299">
        <v>-22.72</v>
      </c>
      <c r="AI2299">
        <v>-22.72</v>
      </c>
    </row>
    <row r="2300" spans="33:35" x14ac:dyDescent="0.25">
      <c r="AG2300" s="31" t="s">
        <v>1842</v>
      </c>
      <c r="AH2300">
        <v>-5.3</v>
      </c>
      <c r="AI2300">
        <v>-5.3</v>
      </c>
    </row>
    <row r="2301" spans="33:35" x14ac:dyDescent="0.25">
      <c r="AG2301" s="30">
        <v>45620</v>
      </c>
      <c r="AH2301">
        <v>-86.4</v>
      </c>
      <c r="AI2301">
        <v>-86.4</v>
      </c>
    </row>
    <row r="2302" spans="33:35" x14ac:dyDescent="0.25">
      <c r="AG2302" s="31" t="s">
        <v>1839</v>
      </c>
      <c r="AH2302">
        <v>-49.67</v>
      </c>
      <c r="AI2302">
        <v>-49.67</v>
      </c>
    </row>
    <row r="2303" spans="33:35" x14ac:dyDescent="0.25">
      <c r="AG2303" s="31" t="s">
        <v>1841</v>
      </c>
      <c r="AH2303">
        <v>-9.1</v>
      </c>
      <c r="AI2303">
        <v>-9.1</v>
      </c>
    </row>
    <row r="2304" spans="33:35" x14ac:dyDescent="0.25">
      <c r="AG2304" s="31" t="s">
        <v>1840</v>
      </c>
      <c r="AH2304">
        <v>-14.43</v>
      </c>
      <c r="AI2304">
        <v>-14.43</v>
      </c>
    </row>
    <row r="2305" spans="33:35" x14ac:dyDescent="0.25">
      <c r="AG2305" s="31" t="s">
        <v>1837</v>
      </c>
      <c r="AH2305">
        <v>-9.9</v>
      </c>
      <c r="AI2305">
        <v>-9.9</v>
      </c>
    </row>
    <row r="2306" spans="33:35" x14ac:dyDescent="0.25">
      <c r="AG2306" s="31" t="s">
        <v>1838</v>
      </c>
      <c r="AH2306">
        <v>-3.3</v>
      </c>
      <c r="AI2306">
        <v>-3.3</v>
      </c>
    </row>
    <row r="2307" spans="33:35" x14ac:dyDescent="0.25">
      <c r="AG2307" s="30">
        <v>45621</v>
      </c>
      <c r="AH2307">
        <v>-98.09</v>
      </c>
      <c r="AI2307">
        <v>-98.09</v>
      </c>
    </row>
    <row r="2308" spans="33:35" x14ac:dyDescent="0.25">
      <c r="AG2308" s="31" t="s">
        <v>1881</v>
      </c>
      <c r="AH2308">
        <v>-1.4</v>
      </c>
      <c r="AI2308">
        <v>-1.4</v>
      </c>
    </row>
    <row r="2309" spans="33:35" x14ac:dyDescent="0.25">
      <c r="AG2309" s="31" t="s">
        <v>1912</v>
      </c>
      <c r="AH2309">
        <v>-2.14</v>
      </c>
      <c r="AI2309">
        <v>-2.14</v>
      </c>
    </row>
    <row r="2310" spans="33:35" x14ac:dyDescent="0.25">
      <c r="AG2310" s="31" t="s">
        <v>1836</v>
      </c>
      <c r="AH2310">
        <v>-13.71</v>
      </c>
      <c r="AI2310">
        <v>-13.71</v>
      </c>
    </row>
    <row r="2311" spans="33:35" x14ac:dyDescent="0.25">
      <c r="AG2311" s="31" t="s">
        <v>1913</v>
      </c>
      <c r="AH2311">
        <v>-80.84</v>
      </c>
      <c r="AI2311">
        <v>-80.84</v>
      </c>
    </row>
    <row r="2312" spans="33:35" x14ac:dyDescent="0.25">
      <c r="AG2312" s="30">
        <v>45622</v>
      </c>
      <c r="AH2312">
        <v>-4.0199999999999996</v>
      </c>
      <c r="AI2312">
        <v>-4.0199999999999996</v>
      </c>
    </row>
    <row r="2313" spans="33:35" x14ac:dyDescent="0.25">
      <c r="AG2313" s="31" t="s">
        <v>1911</v>
      </c>
      <c r="AH2313">
        <v>-4.0199999999999996</v>
      </c>
      <c r="AI2313">
        <v>-4.0199999999999996</v>
      </c>
    </row>
    <row r="2314" spans="33:35" x14ac:dyDescent="0.25">
      <c r="AG2314" s="30">
        <v>45623</v>
      </c>
      <c r="AH2314">
        <v>-33.31</v>
      </c>
      <c r="AI2314">
        <v>-33.31</v>
      </c>
    </row>
    <row r="2315" spans="33:35" x14ac:dyDescent="0.25">
      <c r="AG2315" s="31" t="s">
        <v>1879</v>
      </c>
      <c r="AH2315">
        <v>-0.85</v>
      </c>
      <c r="AI2315">
        <v>-0.85</v>
      </c>
    </row>
    <row r="2316" spans="33:35" x14ac:dyDescent="0.25">
      <c r="AG2316" s="31" t="s">
        <v>1880</v>
      </c>
      <c r="AH2316">
        <v>-3.81</v>
      </c>
      <c r="AI2316">
        <v>-3.81</v>
      </c>
    </row>
    <row r="2317" spans="33:35" x14ac:dyDescent="0.25">
      <c r="AG2317" s="31" t="s">
        <v>1835</v>
      </c>
      <c r="AH2317">
        <v>-5</v>
      </c>
      <c r="AI2317">
        <v>-5</v>
      </c>
    </row>
    <row r="2318" spans="33:35" x14ac:dyDescent="0.25">
      <c r="AG2318" s="31" t="s">
        <v>1834</v>
      </c>
      <c r="AH2318">
        <v>-1.85</v>
      </c>
      <c r="AI2318">
        <v>-1.85</v>
      </c>
    </row>
    <row r="2319" spans="33:35" x14ac:dyDescent="0.25">
      <c r="AG2319" s="31" t="s">
        <v>1910</v>
      </c>
      <c r="AH2319">
        <v>-21.8</v>
      </c>
      <c r="AI2319">
        <v>-21.8</v>
      </c>
    </row>
    <row r="2320" spans="33:35" x14ac:dyDescent="0.25">
      <c r="AG2320" s="30">
        <v>45624</v>
      </c>
      <c r="AH2320">
        <v>-41.9</v>
      </c>
      <c r="AI2320">
        <v>-41.9</v>
      </c>
    </row>
    <row r="2321" spans="33:35" x14ac:dyDescent="0.25">
      <c r="AG2321" s="31" t="s">
        <v>1908</v>
      </c>
      <c r="AH2321">
        <v>-3.6</v>
      </c>
      <c r="AI2321">
        <v>-3.6</v>
      </c>
    </row>
    <row r="2322" spans="33:35" x14ac:dyDescent="0.25">
      <c r="AG2322" s="31" t="s">
        <v>1909</v>
      </c>
      <c r="AH2322">
        <v>-38.299999999999997</v>
      </c>
      <c r="AI2322">
        <v>-38.299999999999997</v>
      </c>
    </row>
    <row r="2323" spans="33:35" x14ac:dyDescent="0.25">
      <c r="AG2323" s="30">
        <v>45625</v>
      </c>
      <c r="AH2323">
        <v>-972.4</v>
      </c>
      <c r="AI2323">
        <v>-972.4</v>
      </c>
    </row>
    <row r="2324" spans="33:35" x14ac:dyDescent="0.25">
      <c r="AG2324" s="31" t="s">
        <v>1875</v>
      </c>
      <c r="AH2324">
        <v>-4.59</v>
      </c>
      <c r="AI2324">
        <v>-4.59</v>
      </c>
    </row>
    <row r="2325" spans="33:35" x14ac:dyDescent="0.25">
      <c r="AG2325" s="31" t="s">
        <v>1907</v>
      </c>
      <c r="AH2325">
        <v>-3.98</v>
      </c>
      <c r="AI2325">
        <v>-3.98</v>
      </c>
    </row>
    <row r="2326" spans="33:35" x14ac:dyDescent="0.25">
      <c r="AG2326" s="31" t="s">
        <v>1831</v>
      </c>
      <c r="AH2326">
        <v>-17.439999999999998</v>
      </c>
      <c r="AI2326">
        <v>-17.439999999999998</v>
      </c>
    </row>
    <row r="2327" spans="33:35" x14ac:dyDescent="0.25">
      <c r="AG2327" s="31" t="s">
        <v>1876</v>
      </c>
      <c r="AH2327">
        <v>-1.7</v>
      </c>
      <c r="AI2327">
        <v>-1.7</v>
      </c>
    </row>
    <row r="2328" spans="33:35" x14ac:dyDescent="0.25">
      <c r="AG2328" s="31" t="s">
        <v>1833</v>
      </c>
      <c r="AH2328">
        <v>-7.4</v>
      </c>
      <c r="AI2328">
        <v>-7.4</v>
      </c>
    </row>
    <row r="2329" spans="33:35" x14ac:dyDescent="0.25">
      <c r="AG2329" s="31" t="s">
        <v>1877</v>
      </c>
      <c r="AH2329">
        <v>-4.6100000000000003</v>
      </c>
      <c r="AI2329">
        <v>-4.6100000000000003</v>
      </c>
    </row>
    <row r="2330" spans="33:35" x14ac:dyDescent="0.25">
      <c r="AG2330" s="31" t="s">
        <v>1878</v>
      </c>
      <c r="AH2330">
        <v>-7.9</v>
      </c>
      <c r="AI2330">
        <v>-7.9</v>
      </c>
    </row>
    <row r="2331" spans="33:35" x14ac:dyDescent="0.25">
      <c r="AG2331" s="31" t="s">
        <v>1832</v>
      </c>
      <c r="AH2331">
        <v>-6.78</v>
      </c>
      <c r="AI2331">
        <v>-6.78</v>
      </c>
    </row>
    <row r="2332" spans="33:35" x14ac:dyDescent="0.25">
      <c r="AG2332" s="31" t="s">
        <v>89</v>
      </c>
      <c r="AH2332">
        <v>-918</v>
      </c>
      <c r="AI2332">
        <v>-918</v>
      </c>
    </row>
    <row r="2333" spans="33:35" x14ac:dyDescent="0.25">
      <c r="AG2333" s="30">
        <v>45626</v>
      </c>
      <c r="AH2333">
        <v>-216.33</v>
      </c>
      <c r="AI2333">
        <v>-216.33</v>
      </c>
    </row>
    <row r="2334" spans="33:35" x14ac:dyDescent="0.25">
      <c r="AG2334" s="31" t="s">
        <v>1905</v>
      </c>
      <c r="AH2334">
        <v>-35.81</v>
      </c>
      <c r="AI2334">
        <v>-35.81</v>
      </c>
    </row>
    <row r="2335" spans="33:35" x14ac:dyDescent="0.25">
      <c r="AG2335" s="31" t="s">
        <v>1830</v>
      </c>
      <c r="AH2335">
        <v>-0.9</v>
      </c>
      <c r="AI2335">
        <v>-0.9</v>
      </c>
    </row>
    <row r="2336" spans="33:35" x14ac:dyDescent="0.25">
      <c r="AG2336" s="31" t="s">
        <v>1829</v>
      </c>
      <c r="AH2336">
        <v>-6.6</v>
      </c>
      <c r="AI2336">
        <v>-6.6</v>
      </c>
    </row>
    <row r="2337" spans="33:35" x14ac:dyDescent="0.25">
      <c r="AG2337" s="31" t="s">
        <v>1828</v>
      </c>
      <c r="AH2337">
        <v>-10</v>
      </c>
      <c r="AI2337">
        <v>-10</v>
      </c>
    </row>
    <row r="2338" spans="33:35" x14ac:dyDescent="0.25">
      <c r="AG2338" s="31" t="s">
        <v>1906</v>
      </c>
      <c r="AH2338">
        <v>-99.12</v>
      </c>
      <c r="AI2338">
        <v>-99.12</v>
      </c>
    </row>
    <row r="2339" spans="33:35" x14ac:dyDescent="0.25">
      <c r="AG2339" s="31" t="s">
        <v>1827</v>
      </c>
      <c r="AH2339">
        <v>-4.5</v>
      </c>
      <c r="AI2339">
        <v>-4.5</v>
      </c>
    </row>
    <row r="2340" spans="33:35" x14ac:dyDescent="0.25">
      <c r="AG2340" s="31" t="s">
        <v>1903</v>
      </c>
      <c r="AH2340">
        <v>-24.4</v>
      </c>
      <c r="AI2340">
        <v>-24.4</v>
      </c>
    </row>
    <row r="2341" spans="33:35" x14ac:dyDescent="0.25">
      <c r="AG2341" s="31" t="s">
        <v>1904</v>
      </c>
      <c r="AH2341">
        <v>-35</v>
      </c>
      <c r="AI2341">
        <v>-35</v>
      </c>
    </row>
    <row r="2342" spans="33:35" x14ac:dyDescent="0.25">
      <c r="AG2342" s="19" t="s">
        <v>1938</v>
      </c>
      <c r="AH2342">
        <v>-5398.0399999999991</v>
      </c>
      <c r="AI2342">
        <v>-5398.0399999999991</v>
      </c>
    </row>
    <row r="2343" spans="33:35" x14ac:dyDescent="0.25">
      <c r="AG2343" s="30">
        <v>45627</v>
      </c>
      <c r="AH2343">
        <v>-453.53000000000003</v>
      </c>
      <c r="AI2343">
        <v>-453.53000000000003</v>
      </c>
    </row>
    <row r="2344" spans="33:35" x14ac:dyDescent="0.25">
      <c r="AG2344" s="31" t="s">
        <v>1825</v>
      </c>
      <c r="AH2344">
        <v>-6.5</v>
      </c>
      <c r="AI2344">
        <v>-6.5</v>
      </c>
    </row>
    <row r="2345" spans="33:35" x14ac:dyDescent="0.25">
      <c r="AG2345" s="31" t="s">
        <v>1826</v>
      </c>
      <c r="AH2345">
        <v>-2.7</v>
      </c>
      <c r="AI2345">
        <v>-2.7</v>
      </c>
    </row>
    <row r="2346" spans="33:35" x14ac:dyDescent="0.25">
      <c r="AG2346" s="31" t="s">
        <v>805</v>
      </c>
      <c r="AH2346">
        <v>-400</v>
      </c>
      <c r="AI2346">
        <v>-400</v>
      </c>
    </row>
    <row r="2347" spans="33:35" x14ac:dyDescent="0.25">
      <c r="AG2347" s="31" t="s">
        <v>3263</v>
      </c>
      <c r="AH2347">
        <v>-9.66</v>
      </c>
      <c r="AI2347">
        <v>-9.66</v>
      </c>
    </row>
    <row r="2348" spans="33:35" x14ac:dyDescent="0.25">
      <c r="AG2348" s="31" t="s">
        <v>3264</v>
      </c>
      <c r="AH2348">
        <v>-22</v>
      </c>
      <c r="AI2348">
        <v>-22</v>
      </c>
    </row>
    <row r="2349" spans="33:35" x14ac:dyDescent="0.25">
      <c r="AG2349" s="31" t="s">
        <v>3265</v>
      </c>
      <c r="AH2349">
        <v>-12.67</v>
      </c>
      <c r="AI2349">
        <v>-12.67</v>
      </c>
    </row>
    <row r="2350" spans="33:35" x14ac:dyDescent="0.25">
      <c r="AG2350" s="30">
        <v>45628</v>
      </c>
      <c r="AH2350">
        <v>-337.61</v>
      </c>
      <c r="AI2350">
        <v>-337.61</v>
      </c>
    </row>
    <row r="2351" spans="33:35" x14ac:dyDescent="0.25">
      <c r="AG2351" s="31" t="s">
        <v>1822</v>
      </c>
      <c r="AH2351">
        <v>-89.4</v>
      </c>
      <c r="AI2351">
        <v>-89.4</v>
      </c>
    </row>
    <row r="2352" spans="33:35" x14ac:dyDescent="0.25">
      <c r="AG2352" s="31" t="s">
        <v>1824</v>
      </c>
      <c r="AH2352">
        <v>-23.75</v>
      </c>
      <c r="AI2352">
        <v>-23.75</v>
      </c>
    </row>
    <row r="2353" spans="33:35" x14ac:dyDescent="0.25">
      <c r="AG2353" s="31" t="s">
        <v>1823</v>
      </c>
      <c r="AH2353">
        <v>-13.95</v>
      </c>
      <c r="AI2353">
        <v>-13.95</v>
      </c>
    </row>
    <row r="2354" spans="33:35" x14ac:dyDescent="0.25">
      <c r="AG2354" s="31" t="s">
        <v>1874</v>
      </c>
      <c r="AH2354">
        <v>-42.71</v>
      </c>
      <c r="AI2354">
        <v>-42.71</v>
      </c>
    </row>
    <row r="2355" spans="33:35" x14ac:dyDescent="0.25">
      <c r="AG2355" s="31" t="s">
        <v>1873</v>
      </c>
      <c r="AH2355">
        <v>-68.319999999999993</v>
      </c>
      <c r="AI2355">
        <v>-68.319999999999993</v>
      </c>
    </row>
    <row r="2356" spans="33:35" x14ac:dyDescent="0.25">
      <c r="AG2356" s="31" t="s">
        <v>1902</v>
      </c>
      <c r="AH2356">
        <v>-99.48</v>
      </c>
      <c r="AI2356">
        <v>-99.48</v>
      </c>
    </row>
    <row r="2357" spans="33:35" x14ac:dyDescent="0.25">
      <c r="AG2357" s="30">
        <v>45629</v>
      </c>
      <c r="AH2357">
        <v>-169.13</v>
      </c>
      <c r="AI2357">
        <v>-169.13</v>
      </c>
    </row>
    <row r="2358" spans="33:35" x14ac:dyDescent="0.25">
      <c r="AG2358" s="31" t="s">
        <v>1872</v>
      </c>
      <c r="AH2358">
        <v>-10.42</v>
      </c>
      <c r="AI2358">
        <v>-10.42</v>
      </c>
    </row>
    <row r="2359" spans="33:35" x14ac:dyDescent="0.25">
      <c r="AG2359" s="31" t="s">
        <v>1870</v>
      </c>
      <c r="AH2359">
        <v>-5.6</v>
      </c>
      <c r="AI2359">
        <v>-5.6</v>
      </c>
    </row>
    <row r="2360" spans="33:35" x14ac:dyDescent="0.25">
      <c r="AG2360" s="31" t="s">
        <v>1869</v>
      </c>
      <c r="AH2360">
        <v>-19.95</v>
      </c>
      <c r="AI2360">
        <v>-19.95</v>
      </c>
    </row>
    <row r="2361" spans="33:35" x14ac:dyDescent="0.25">
      <c r="AG2361" s="31" t="s">
        <v>1871</v>
      </c>
      <c r="AH2361">
        <v>-11.46</v>
      </c>
      <c r="AI2361">
        <v>-11.46</v>
      </c>
    </row>
    <row r="2362" spans="33:35" x14ac:dyDescent="0.25">
      <c r="AG2362" s="31" t="s">
        <v>1901</v>
      </c>
      <c r="AH2362">
        <v>-21.8</v>
      </c>
      <c r="AI2362">
        <v>-21.8</v>
      </c>
    </row>
    <row r="2363" spans="33:35" x14ac:dyDescent="0.25">
      <c r="AG2363" s="31" t="s">
        <v>1820</v>
      </c>
      <c r="AH2363">
        <v>-99.9</v>
      </c>
      <c r="AI2363">
        <v>-99.9</v>
      </c>
    </row>
    <row r="2364" spans="33:35" x14ac:dyDescent="0.25">
      <c r="AG2364" s="30">
        <v>45630</v>
      </c>
      <c r="AH2364">
        <v>-50.760000000000005</v>
      </c>
      <c r="AI2364">
        <v>-50.760000000000005</v>
      </c>
    </row>
    <row r="2365" spans="33:35" x14ac:dyDescent="0.25">
      <c r="AG2365" s="31" t="s">
        <v>1819</v>
      </c>
      <c r="AH2365">
        <v>-12</v>
      </c>
      <c r="AI2365">
        <v>-12</v>
      </c>
    </row>
    <row r="2366" spans="33:35" x14ac:dyDescent="0.25">
      <c r="AG2366" s="31" t="s">
        <v>1818</v>
      </c>
      <c r="AH2366">
        <v>-4</v>
      </c>
      <c r="AI2366">
        <v>-4</v>
      </c>
    </row>
    <row r="2367" spans="33:35" x14ac:dyDescent="0.25">
      <c r="AG2367" s="31" t="s">
        <v>1867</v>
      </c>
      <c r="AH2367">
        <v>-7.41</v>
      </c>
      <c r="AI2367">
        <v>-7.41</v>
      </c>
    </row>
    <row r="2368" spans="33:35" x14ac:dyDescent="0.25">
      <c r="AG2368" s="31" t="s">
        <v>1868</v>
      </c>
      <c r="AH2368">
        <v>-4.9000000000000004</v>
      </c>
      <c r="AI2368">
        <v>-4.9000000000000004</v>
      </c>
    </row>
    <row r="2369" spans="33:35" x14ac:dyDescent="0.25">
      <c r="AG2369" s="31" t="s">
        <v>1866</v>
      </c>
      <c r="AH2369">
        <v>-17.95</v>
      </c>
      <c r="AI2369">
        <v>-17.95</v>
      </c>
    </row>
    <row r="2370" spans="33:35" x14ac:dyDescent="0.25">
      <c r="AG2370" s="31" t="s">
        <v>1865</v>
      </c>
      <c r="AH2370">
        <v>-4.5</v>
      </c>
      <c r="AI2370">
        <v>-4.5</v>
      </c>
    </row>
    <row r="2371" spans="33:35" x14ac:dyDescent="0.25">
      <c r="AG2371" s="30">
        <v>45631</v>
      </c>
      <c r="AH2371">
        <v>-118.78</v>
      </c>
      <c r="AI2371">
        <v>-118.78</v>
      </c>
    </row>
    <row r="2372" spans="33:35" x14ac:dyDescent="0.25">
      <c r="AG2372" s="31" t="s">
        <v>1900</v>
      </c>
      <c r="AH2372">
        <v>-29.1</v>
      </c>
      <c r="AI2372">
        <v>-29.1</v>
      </c>
    </row>
    <row r="2373" spans="33:35" x14ac:dyDescent="0.25">
      <c r="AG2373" s="31" t="s">
        <v>1864</v>
      </c>
      <c r="AH2373">
        <v>-2.5099999999999998</v>
      </c>
      <c r="AI2373">
        <v>-2.5099999999999998</v>
      </c>
    </row>
    <row r="2374" spans="33:35" x14ac:dyDescent="0.25">
      <c r="AG2374" s="31" t="s">
        <v>1899</v>
      </c>
      <c r="AH2374">
        <v>-72.87</v>
      </c>
      <c r="AI2374">
        <v>-72.87</v>
      </c>
    </row>
    <row r="2375" spans="33:35" x14ac:dyDescent="0.25">
      <c r="AG2375" s="31" t="s">
        <v>1817</v>
      </c>
      <c r="AH2375">
        <v>-14.3</v>
      </c>
      <c r="AI2375">
        <v>-14.3</v>
      </c>
    </row>
    <row r="2376" spans="33:35" x14ac:dyDescent="0.25">
      <c r="AG2376" s="30">
        <v>45632</v>
      </c>
      <c r="AH2376">
        <v>-39.42</v>
      </c>
      <c r="AI2376">
        <v>-39.42</v>
      </c>
    </row>
    <row r="2377" spans="33:35" x14ac:dyDescent="0.25">
      <c r="AG2377" s="31" t="s">
        <v>1897</v>
      </c>
      <c r="AH2377">
        <v>-25.98</v>
      </c>
      <c r="AI2377">
        <v>-25.98</v>
      </c>
    </row>
    <row r="2378" spans="33:35" x14ac:dyDescent="0.25">
      <c r="AG2378" s="31" t="s">
        <v>1896</v>
      </c>
      <c r="AH2378">
        <v>-13.44</v>
      </c>
      <c r="AI2378">
        <v>-13.44</v>
      </c>
    </row>
    <row r="2379" spans="33:35" x14ac:dyDescent="0.25">
      <c r="AG2379" s="30">
        <v>45633</v>
      </c>
      <c r="AH2379">
        <v>-193.44</v>
      </c>
      <c r="AI2379">
        <v>-193.44</v>
      </c>
    </row>
    <row r="2380" spans="33:35" x14ac:dyDescent="0.25">
      <c r="AG2380" s="31" t="s">
        <v>1863</v>
      </c>
      <c r="AH2380">
        <v>-16.350000000000001</v>
      </c>
      <c r="AI2380">
        <v>-16.350000000000001</v>
      </c>
    </row>
    <row r="2381" spans="33:35" x14ac:dyDescent="0.25">
      <c r="AG2381" s="31" t="s">
        <v>1816</v>
      </c>
      <c r="AH2381">
        <v>-8.9</v>
      </c>
      <c r="AI2381">
        <v>-8.9</v>
      </c>
    </row>
    <row r="2382" spans="33:35" x14ac:dyDescent="0.25">
      <c r="AG2382" s="31" t="s">
        <v>1813</v>
      </c>
      <c r="AH2382">
        <v>-16.190000000000001</v>
      </c>
      <c r="AI2382">
        <v>-16.190000000000001</v>
      </c>
    </row>
    <row r="2383" spans="33:35" x14ac:dyDescent="0.25">
      <c r="AG2383" s="31" t="s">
        <v>1812</v>
      </c>
      <c r="AH2383">
        <v>-35</v>
      </c>
      <c r="AI2383">
        <v>-35</v>
      </c>
    </row>
    <row r="2384" spans="33:35" x14ac:dyDescent="0.25">
      <c r="AG2384" s="31" t="s">
        <v>1862</v>
      </c>
      <c r="AH2384">
        <v>-20</v>
      </c>
      <c r="AI2384">
        <v>-20</v>
      </c>
    </row>
    <row r="2385" spans="33:35" x14ac:dyDescent="0.25">
      <c r="AG2385" s="31" t="s">
        <v>1814</v>
      </c>
      <c r="AH2385">
        <v>-55</v>
      </c>
      <c r="AI2385">
        <v>-55</v>
      </c>
    </row>
    <row r="2386" spans="33:35" x14ac:dyDescent="0.25">
      <c r="AG2386" s="31" t="s">
        <v>1815</v>
      </c>
      <c r="AH2386">
        <v>-42</v>
      </c>
      <c r="AI2386">
        <v>-42</v>
      </c>
    </row>
    <row r="2387" spans="33:35" x14ac:dyDescent="0.25">
      <c r="AG2387" s="30">
        <v>45634</v>
      </c>
      <c r="AH2387">
        <v>-64.930000000000007</v>
      </c>
      <c r="AI2387">
        <v>-64.930000000000007</v>
      </c>
    </row>
    <row r="2388" spans="33:35" x14ac:dyDescent="0.25">
      <c r="AG2388" s="31" t="s">
        <v>1895</v>
      </c>
      <c r="AH2388">
        <v>-3.93</v>
      </c>
      <c r="AI2388">
        <v>-3.93</v>
      </c>
    </row>
    <row r="2389" spans="33:35" x14ac:dyDescent="0.25">
      <c r="AG2389" s="31" t="s">
        <v>1810</v>
      </c>
      <c r="AH2389">
        <v>-49.5</v>
      </c>
      <c r="AI2389">
        <v>-49.5</v>
      </c>
    </row>
    <row r="2390" spans="33:35" x14ac:dyDescent="0.25">
      <c r="AG2390" s="31" t="s">
        <v>1811</v>
      </c>
      <c r="AH2390">
        <v>-11.5</v>
      </c>
      <c r="AI2390">
        <v>-11.5</v>
      </c>
    </row>
    <row r="2391" spans="33:35" x14ac:dyDescent="0.25">
      <c r="AG2391" s="30">
        <v>45635</v>
      </c>
      <c r="AH2391">
        <v>-123.50000000000001</v>
      </c>
      <c r="AI2391">
        <v>-123.50000000000001</v>
      </c>
    </row>
    <row r="2392" spans="33:35" x14ac:dyDescent="0.25">
      <c r="AG2392" s="31" t="s">
        <v>1858</v>
      </c>
      <c r="AH2392">
        <v>-0.25</v>
      </c>
      <c r="AI2392">
        <v>-0.25</v>
      </c>
    </row>
    <row r="2393" spans="33:35" x14ac:dyDescent="0.25">
      <c r="AG2393" s="31" t="s">
        <v>1861</v>
      </c>
      <c r="AH2393">
        <v>-1.4</v>
      </c>
      <c r="AI2393">
        <v>-1.4</v>
      </c>
    </row>
    <row r="2394" spans="33:35" x14ac:dyDescent="0.25">
      <c r="AG2394" s="31" t="s">
        <v>1805</v>
      </c>
      <c r="AH2394">
        <v>-9.51</v>
      </c>
      <c r="AI2394">
        <v>-9.51</v>
      </c>
    </row>
    <row r="2395" spans="33:35" x14ac:dyDescent="0.25">
      <c r="AG2395" s="31" t="s">
        <v>1860</v>
      </c>
      <c r="AH2395">
        <v>-2.4</v>
      </c>
      <c r="AI2395">
        <v>-2.4</v>
      </c>
    </row>
    <row r="2396" spans="33:35" x14ac:dyDescent="0.25">
      <c r="AG2396" s="31" t="s">
        <v>1807</v>
      </c>
      <c r="AH2396">
        <v>-10</v>
      </c>
      <c r="AI2396">
        <v>-10</v>
      </c>
    </row>
    <row r="2397" spans="33:35" x14ac:dyDescent="0.25">
      <c r="AG2397" s="31" t="s">
        <v>1808</v>
      </c>
      <c r="AH2397">
        <v>-12.95</v>
      </c>
      <c r="AI2397">
        <v>-12.95</v>
      </c>
    </row>
    <row r="2398" spans="33:35" x14ac:dyDescent="0.25">
      <c r="AG2398" s="31" t="s">
        <v>1809</v>
      </c>
      <c r="AH2398">
        <v>-1.85</v>
      </c>
      <c r="AI2398">
        <v>-1.85</v>
      </c>
    </row>
    <row r="2399" spans="33:35" x14ac:dyDescent="0.25">
      <c r="AG2399" s="31" t="s">
        <v>1894</v>
      </c>
      <c r="AH2399">
        <v>-21.8</v>
      </c>
      <c r="AI2399">
        <v>-21.8</v>
      </c>
    </row>
    <row r="2400" spans="33:35" x14ac:dyDescent="0.25">
      <c r="AG2400" s="31" t="s">
        <v>1859</v>
      </c>
      <c r="AH2400">
        <v>-2.2400000000000002</v>
      </c>
      <c r="AI2400">
        <v>-2.2400000000000002</v>
      </c>
    </row>
    <row r="2401" spans="33:35" x14ac:dyDescent="0.25">
      <c r="AG2401" s="31" t="s">
        <v>1806</v>
      </c>
      <c r="AH2401">
        <v>-14.9</v>
      </c>
      <c r="AI2401">
        <v>-14.9</v>
      </c>
    </row>
    <row r="2402" spans="33:35" x14ac:dyDescent="0.25">
      <c r="AG2402" s="31" t="s">
        <v>1898</v>
      </c>
      <c r="AH2402">
        <v>-46.2</v>
      </c>
      <c r="AI2402">
        <v>-46.2</v>
      </c>
    </row>
    <row r="2403" spans="33:35" x14ac:dyDescent="0.25">
      <c r="AG2403" s="30">
        <v>45636</v>
      </c>
      <c r="AH2403">
        <v>-98.14</v>
      </c>
      <c r="AI2403">
        <v>-98.14</v>
      </c>
    </row>
    <row r="2404" spans="33:35" x14ac:dyDescent="0.25">
      <c r="AG2404" s="31" t="s">
        <v>1857</v>
      </c>
      <c r="AH2404">
        <v>-21</v>
      </c>
      <c r="AI2404">
        <v>-21</v>
      </c>
    </row>
    <row r="2405" spans="33:35" x14ac:dyDescent="0.25">
      <c r="AG2405" s="31" t="s">
        <v>1856</v>
      </c>
      <c r="AH2405">
        <v>-7.95</v>
      </c>
      <c r="AI2405">
        <v>-7.95</v>
      </c>
    </row>
    <row r="2406" spans="33:35" x14ac:dyDescent="0.25">
      <c r="AG2406" s="31" t="s">
        <v>1804</v>
      </c>
      <c r="AH2406">
        <v>-6.24</v>
      </c>
      <c r="AI2406">
        <v>-6.24</v>
      </c>
    </row>
    <row r="2407" spans="33:35" x14ac:dyDescent="0.25">
      <c r="AG2407" s="31" t="s">
        <v>1802</v>
      </c>
      <c r="AH2407">
        <v>-18</v>
      </c>
      <c r="AI2407">
        <v>-18</v>
      </c>
    </row>
    <row r="2408" spans="33:35" x14ac:dyDescent="0.25">
      <c r="AG2408" s="31" t="s">
        <v>1803</v>
      </c>
      <c r="AH2408">
        <v>-44.95</v>
      </c>
      <c r="AI2408">
        <v>-44.95</v>
      </c>
    </row>
    <row r="2409" spans="33:35" x14ac:dyDescent="0.25">
      <c r="AG2409" s="30">
        <v>45637</v>
      </c>
      <c r="AH2409">
        <v>-30.8</v>
      </c>
      <c r="AI2409">
        <v>-30.8</v>
      </c>
    </row>
    <row r="2410" spans="33:35" x14ac:dyDescent="0.25">
      <c r="AG2410" s="31" t="s">
        <v>1801</v>
      </c>
      <c r="AH2410">
        <v>-30.8</v>
      </c>
      <c r="AI2410">
        <v>-30.8</v>
      </c>
    </row>
    <row r="2411" spans="33:35" x14ac:dyDescent="0.25">
      <c r="AG2411" s="30">
        <v>45638</v>
      </c>
      <c r="AH2411">
        <v>-59.01</v>
      </c>
      <c r="AI2411">
        <v>-59.01</v>
      </c>
    </row>
    <row r="2412" spans="33:35" x14ac:dyDescent="0.25">
      <c r="AG2412" s="31" t="s">
        <v>1854</v>
      </c>
      <c r="AH2412">
        <v>-6.01</v>
      </c>
      <c r="AI2412">
        <v>-6.01</v>
      </c>
    </row>
    <row r="2413" spans="33:35" x14ac:dyDescent="0.25">
      <c r="AG2413" s="31" t="s">
        <v>1799</v>
      </c>
      <c r="AH2413">
        <v>-43</v>
      </c>
      <c r="AI2413">
        <v>-43</v>
      </c>
    </row>
    <row r="2414" spans="33:35" x14ac:dyDescent="0.25">
      <c r="AG2414" s="31" t="s">
        <v>1800</v>
      </c>
      <c r="AH2414">
        <v>-10</v>
      </c>
      <c r="AI2414">
        <v>-10</v>
      </c>
    </row>
    <row r="2415" spans="33:35" x14ac:dyDescent="0.25">
      <c r="AG2415" s="30">
        <v>45639</v>
      </c>
      <c r="AH2415">
        <v>-51</v>
      </c>
      <c r="AI2415">
        <v>-51</v>
      </c>
    </row>
    <row r="2416" spans="33:35" x14ac:dyDescent="0.25">
      <c r="AG2416" s="31" t="s">
        <v>1797</v>
      </c>
      <c r="AH2416">
        <v>-29</v>
      </c>
      <c r="AI2416">
        <v>-29</v>
      </c>
    </row>
    <row r="2417" spans="33:35" x14ac:dyDescent="0.25">
      <c r="AG2417" s="31" t="s">
        <v>1798</v>
      </c>
      <c r="AH2417">
        <v>-22</v>
      </c>
      <c r="AI2417">
        <v>-22</v>
      </c>
    </row>
    <row r="2418" spans="33:35" x14ac:dyDescent="0.25">
      <c r="AG2418" s="30">
        <v>45640</v>
      </c>
      <c r="AH2418">
        <v>-159.44999999999999</v>
      </c>
      <c r="AI2418">
        <v>-159.44999999999999</v>
      </c>
    </row>
    <row r="2419" spans="33:35" x14ac:dyDescent="0.25">
      <c r="AG2419" s="31" t="s">
        <v>1853</v>
      </c>
      <c r="AH2419">
        <v>-2.0099999999999998</v>
      </c>
      <c r="AI2419">
        <v>-2.0099999999999998</v>
      </c>
    </row>
    <row r="2420" spans="33:35" x14ac:dyDescent="0.25">
      <c r="AG2420" s="31" t="s">
        <v>1893</v>
      </c>
      <c r="AH2420">
        <v>-142.44</v>
      </c>
      <c r="AI2420">
        <v>-142.44</v>
      </c>
    </row>
    <row r="2421" spans="33:35" x14ac:dyDescent="0.25">
      <c r="AG2421" s="31" t="s">
        <v>1852</v>
      </c>
      <c r="AH2421">
        <v>-15</v>
      </c>
      <c r="AI2421">
        <v>-15</v>
      </c>
    </row>
    <row r="2422" spans="33:35" x14ac:dyDescent="0.25">
      <c r="AG2422" s="30">
        <v>45641</v>
      </c>
      <c r="AH2422">
        <v>-84.990000000000009</v>
      </c>
      <c r="AI2422">
        <v>-84.990000000000009</v>
      </c>
    </row>
    <row r="2423" spans="33:35" x14ac:dyDescent="0.25">
      <c r="AG2423" s="31" t="s">
        <v>1796</v>
      </c>
      <c r="AH2423">
        <v>-7.2</v>
      </c>
      <c r="AI2423">
        <v>-7.2</v>
      </c>
    </row>
    <row r="2424" spans="33:35" x14ac:dyDescent="0.25">
      <c r="AG2424" s="31" t="s">
        <v>1795</v>
      </c>
      <c r="AH2424">
        <v>-42.6</v>
      </c>
      <c r="AI2424">
        <v>-42.6</v>
      </c>
    </row>
    <row r="2425" spans="33:35" x14ac:dyDescent="0.25">
      <c r="AG2425" s="31" t="s">
        <v>1794</v>
      </c>
      <c r="AH2425">
        <v>-35.19</v>
      </c>
      <c r="AI2425">
        <v>-35.19</v>
      </c>
    </row>
    <row r="2426" spans="33:35" x14ac:dyDescent="0.25">
      <c r="AG2426" s="30">
        <v>45642</v>
      </c>
      <c r="AH2426">
        <v>-418.73</v>
      </c>
      <c r="AI2426">
        <v>-418.73</v>
      </c>
    </row>
    <row r="2427" spans="33:35" x14ac:dyDescent="0.25">
      <c r="AG2427" s="31" t="s">
        <v>1791</v>
      </c>
      <c r="AH2427">
        <v>-8.98</v>
      </c>
      <c r="AI2427">
        <v>-8.98</v>
      </c>
    </row>
    <row r="2428" spans="33:35" x14ac:dyDescent="0.25">
      <c r="AG2428" s="31" t="s">
        <v>1793</v>
      </c>
      <c r="AH2428">
        <v>-219</v>
      </c>
      <c r="AI2428">
        <v>-219</v>
      </c>
    </row>
    <row r="2429" spans="33:35" x14ac:dyDescent="0.25">
      <c r="AG2429" s="31" t="s">
        <v>1851</v>
      </c>
      <c r="AH2429">
        <v>-14.8</v>
      </c>
      <c r="AI2429">
        <v>-14.8</v>
      </c>
    </row>
    <row r="2430" spans="33:35" x14ac:dyDescent="0.25">
      <c r="AG2430" s="31" t="s">
        <v>1892</v>
      </c>
      <c r="AH2430">
        <v>-25.95</v>
      </c>
      <c r="AI2430">
        <v>-25.95</v>
      </c>
    </row>
    <row r="2431" spans="33:35" x14ac:dyDescent="0.25">
      <c r="AG2431" s="31" t="s">
        <v>1792</v>
      </c>
      <c r="AH2431">
        <v>-150</v>
      </c>
      <c r="AI2431">
        <v>-150</v>
      </c>
    </row>
    <row r="2432" spans="33:35" x14ac:dyDescent="0.25">
      <c r="AG2432" s="30">
        <v>45643</v>
      </c>
      <c r="AH2432">
        <v>-108.5</v>
      </c>
      <c r="AI2432">
        <v>-108.5</v>
      </c>
    </row>
    <row r="2433" spans="33:35" x14ac:dyDescent="0.25">
      <c r="AG2433" s="31" t="s">
        <v>1790</v>
      </c>
      <c r="AH2433">
        <v>-108.5</v>
      </c>
      <c r="AI2433">
        <v>-108.5</v>
      </c>
    </row>
    <row r="2434" spans="33:35" x14ac:dyDescent="0.25">
      <c r="AG2434" s="30">
        <v>45644</v>
      </c>
      <c r="AH2434">
        <v>-84.570000000000007</v>
      </c>
      <c r="AI2434">
        <v>-84.570000000000007</v>
      </c>
    </row>
    <row r="2435" spans="33:35" x14ac:dyDescent="0.25">
      <c r="AG2435" s="31" t="s">
        <v>1849</v>
      </c>
      <c r="AH2435">
        <v>-11</v>
      </c>
      <c r="AI2435">
        <v>-11</v>
      </c>
    </row>
    <row r="2436" spans="33:35" x14ac:dyDescent="0.25">
      <c r="AG2436" s="31" t="s">
        <v>1850</v>
      </c>
      <c r="AH2436">
        <v>-16</v>
      </c>
      <c r="AI2436">
        <v>-16</v>
      </c>
    </row>
    <row r="2437" spans="33:35" x14ac:dyDescent="0.25">
      <c r="AG2437" s="31" t="s">
        <v>1789</v>
      </c>
      <c r="AH2437">
        <v>-56.02</v>
      </c>
      <c r="AI2437">
        <v>-56.02</v>
      </c>
    </row>
    <row r="2438" spans="33:35" x14ac:dyDescent="0.25">
      <c r="AG2438" s="31" t="s">
        <v>1891</v>
      </c>
      <c r="AH2438">
        <v>-1.55</v>
      </c>
      <c r="AI2438">
        <v>-1.55</v>
      </c>
    </row>
    <row r="2439" spans="33:35" x14ac:dyDescent="0.25">
      <c r="AG2439" s="30">
        <v>45645</v>
      </c>
      <c r="AH2439">
        <v>-142.88</v>
      </c>
      <c r="AI2439">
        <v>-142.88</v>
      </c>
    </row>
    <row r="2440" spans="33:35" x14ac:dyDescent="0.25">
      <c r="AG2440" s="31" t="s">
        <v>1847</v>
      </c>
      <c r="AH2440">
        <v>-6</v>
      </c>
      <c r="AI2440">
        <v>-6</v>
      </c>
    </row>
    <row r="2441" spans="33:35" x14ac:dyDescent="0.25">
      <c r="AG2441" s="31" t="s">
        <v>1785</v>
      </c>
      <c r="AH2441">
        <v>-60.45</v>
      </c>
      <c r="AI2441">
        <v>-60.45</v>
      </c>
    </row>
    <row r="2442" spans="33:35" x14ac:dyDescent="0.25">
      <c r="AG2442" s="31" t="s">
        <v>1786</v>
      </c>
      <c r="AH2442">
        <v>-20</v>
      </c>
      <c r="AI2442">
        <v>-20</v>
      </c>
    </row>
    <row r="2443" spans="33:35" x14ac:dyDescent="0.25">
      <c r="AG2443" s="31" t="s">
        <v>1788</v>
      </c>
      <c r="AH2443">
        <v>-4.5</v>
      </c>
      <c r="AI2443">
        <v>-4.5</v>
      </c>
    </row>
    <row r="2444" spans="33:35" x14ac:dyDescent="0.25">
      <c r="AG2444" s="31" t="s">
        <v>1846</v>
      </c>
      <c r="AH2444">
        <v>-13.95</v>
      </c>
      <c r="AI2444">
        <v>-13.95</v>
      </c>
    </row>
    <row r="2445" spans="33:35" x14ac:dyDescent="0.25">
      <c r="AG2445" s="31" t="s">
        <v>1848</v>
      </c>
      <c r="AH2445">
        <v>-19.98</v>
      </c>
      <c r="AI2445">
        <v>-19.98</v>
      </c>
    </row>
    <row r="2446" spans="33:35" x14ac:dyDescent="0.25">
      <c r="AG2446" s="31" t="s">
        <v>1787</v>
      </c>
      <c r="AH2446">
        <v>-18</v>
      </c>
      <c r="AI2446">
        <v>-18</v>
      </c>
    </row>
    <row r="2447" spans="33:35" x14ac:dyDescent="0.25">
      <c r="AG2447" s="30">
        <v>45646</v>
      </c>
      <c r="AH2447">
        <v>-386.5</v>
      </c>
      <c r="AI2447">
        <v>-386.5</v>
      </c>
    </row>
    <row r="2448" spans="33:35" x14ac:dyDescent="0.25">
      <c r="AG2448" s="31" t="s">
        <v>1845</v>
      </c>
      <c r="AH2448">
        <v>-9.5500000000000007</v>
      </c>
      <c r="AI2448">
        <v>-9.5500000000000007</v>
      </c>
    </row>
    <row r="2449" spans="33:35" x14ac:dyDescent="0.25">
      <c r="AG2449" s="31" t="s">
        <v>1888</v>
      </c>
      <c r="AH2449">
        <v>-68.95</v>
      </c>
      <c r="AI2449">
        <v>-68.95</v>
      </c>
    </row>
    <row r="2450" spans="33:35" x14ac:dyDescent="0.25">
      <c r="AG2450" s="31" t="s">
        <v>1889</v>
      </c>
      <c r="AH2450">
        <v>-89.33</v>
      </c>
      <c r="AI2450">
        <v>-89.33</v>
      </c>
    </row>
    <row r="2451" spans="33:35" x14ac:dyDescent="0.25">
      <c r="AG2451" s="31" t="s">
        <v>1783</v>
      </c>
      <c r="AH2451">
        <v>-40</v>
      </c>
      <c r="AI2451">
        <v>-40</v>
      </c>
    </row>
    <row r="2452" spans="33:35" x14ac:dyDescent="0.25">
      <c r="AG2452" s="31" t="s">
        <v>1784</v>
      </c>
      <c r="AH2452">
        <v>-30.39</v>
      </c>
      <c r="AI2452">
        <v>-30.39</v>
      </c>
    </row>
    <row r="2453" spans="33:35" x14ac:dyDescent="0.25">
      <c r="AG2453" s="31" t="s">
        <v>1890</v>
      </c>
      <c r="AH2453">
        <v>-148.28</v>
      </c>
      <c r="AI2453">
        <v>-148.28</v>
      </c>
    </row>
    <row r="2454" spans="33:35" x14ac:dyDescent="0.25">
      <c r="AG2454" s="30">
        <v>45647</v>
      </c>
      <c r="AH2454">
        <v>-24.23</v>
      </c>
      <c r="AI2454">
        <v>-24.23</v>
      </c>
    </row>
    <row r="2455" spans="33:35" x14ac:dyDescent="0.25">
      <c r="AG2455" s="31" t="s">
        <v>1887</v>
      </c>
      <c r="AH2455">
        <v>-24.23</v>
      </c>
      <c r="AI2455">
        <v>-24.23</v>
      </c>
    </row>
    <row r="2456" spans="33:35" x14ac:dyDescent="0.25">
      <c r="AG2456" s="30">
        <v>45648</v>
      </c>
      <c r="AH2456">
        <v>-28.65</v>
      </c>
      <c r="AI2456">
        <v>-28.65</v>
      </c>
    </row>
    <row r="2457" spans="33:35" x14ac:dyDescent="0.25">
      <c r="AG2457" s="31" t="s">
        <v>1885</v>
      </c>
      <c r="AH2457">
        <v>-11.65</v>
      </c>
      <c r="AI2457">
        <v>-11.65</v>
      </c>
    </row>
    <row r="2458" spans="33:35" x14ac:dyDescent="0.25">
      <c r="AG2458" s="31" t="s">
        <v>1782</v>
      </c>
      <c r="AH2458">
        <v>-17</v>
      </c>
      <c r="AI2458">
        <v>-17</v>
      </c>
    </row>
    <row r="2459" spans="33:35" x14ac:dyDescent="0.25">
      <c r="AG2459" s="30">
        <v>45649</v>
      </c>
      <c r="AH2459">
        <v>-139.05000000000001</v>
      </c>
      <c r="AI2459">
        <v>-139.05000000000001</v>
      </c>
    </row>
    <row r="2460" spans="33:35" x14ac:dyDescent="0.25">
      <c r="AG2460" s="31" t="s">
        <v>1780</v>
      </c>
      <c r="AH2460">
        <v>-24.23</v>
      </c>
      <c r="AI2460">
        <v>-24.23</v>
      </c>
    </row>
    <row r="2461" spans="33:35" x14ac:dyDescent="0.25">
      <c r="AG2461" s="31" t="s">
        <v>1781</v>
      </c>
      <c r="AH2461">
        <v>-8.4499999999999993</v>
      </c>
      <c r="AI2461">
        <v>-8.4499999999999993</v>
      </c>
    </row>
    <row r="2462" spans="33:35" x14ac:dyDescent="0.25">
      <c r="AG2462" s="31" t="s">
        <v>1775</v>
      </c>
      <c r="AH2462">
        <v>-11.620000000000001</v>
      </c>
      <c r="AI2462">
        <v>-11.620000000000001</v>
      </c>
    </row>
    <row r="2463" spans="33:35" x14ac:dyDescent="0.25">
      <c r="AG2463" s="31" t="s">
        <v>1884</v>
      </c>
      <c r="AH2463">
        <v>-12.32</v>
      </c>
      <c r="AI2463">
        <v>-12.32</v>
      </c>
    </row>
    <row r="2464" spans="33:35" x14ac:dyDescent="0.25">
      <c r="AG2464" s="31" t="s">
        <v>1777</v>
      </c>
      <c r="AH2464">
        <v>-16</v>
      </c>
      <c r="AI2464">
        <v>-16</v>
      </c>
    </row>
    <row r="2465" spans="33:35" x14ac:dyDescent="0.25">
      <c r="AG2465" s="31" t="s">
        <v>1776</v>
      </c>
      <c r="AH2465">
        <v>-10</v>
      </c>
      <c r="AI2465">
        <v>-10</v>
      </c>
    </row>
    <row r="2466" spans="33:35" x14ac:dyDescent="0.25">
      <c r="AG2466" s="31" t="s">
        <v>1778</v>
      </c>
      <c r="AH2466">
        <v>-20</v>
      </c>
      <c r="AI2466">
        <v>-20</v>
      </c>
    </row>
    <row r="2467" spans="33:35" x14ac:dyDescent="0.25">
      <c r="AG2467" s="31" t="s">
        <v>131</v>
      </c>
      <c r="AH2467">
        <v>-0.61</v>
      </c>
      <c r="AI2467">
        <v>-0.61</v>
      </c>
    </row>
    <row r="2468" spans="33:35" x14ac:dyDescent="0.25">
      <c r="AG2468" s="31" t="s">
        <v>1883</v>
      </c>
      <c r="AH2468">
        <v>-20.57</v>
      </c>
      <c r="AI2468">
        <v>-20.57</v>
      </c>
    </row>
    <row r="2469" spans="33:35" x14ac:dyDescent="0.25">
      <c r="AG2469" s="31" t="s">
        <v>1779</v>
      </c>
      <c r="AH2469">
        <v>-15.25</v>
      </c>
      <c r="AI2469">
        <v>-15.25</v>
      </c>
    </row>
    <row r="2470" spans="33:35" x14ac:dyDescent="0.25">
      <c r="AG2470" s="30">
        <v>45650</v>
      </c>
      <c r="AH2470">
        <v>-23.69</v>
      </c>
      <c r="AI2470">
        <v>-23.69</v>
      </c>
    </row>
    <row r="2471" spans="33:35" x14ac:dyDescent="0.25">
      <c r="AG2471" s="31" t="s">
        <v>1992</v>
      </c>
      <c r="AH2471">
        <v>-21.34</v>
      </c>
      <c r="AI2471">
        <v>-21.34</v>
      </c>
    </row>
    <row r="2472" spans="33:35" x14ac:dyDescent="0.25">
      <c r="AG2472" s="31" t="s">
        <v>2015</v>
      </c>
      <c r="AH2472">
        <v>-1.35</v>
      </c>
      <c r="AI2472">
        <v>-1.35</v>
      </c>
    </row>
    <row r="2473" spans="33:35" x14ac:dyDescent="0.25">
      <c r="AG2473" s="31" t="s">
        <v>2034</v>
      </c>
      <c r="AH2473">
        <v>-1</v>
      </c>
      <c r="AI2473">
        <v>-1</v>
      </c>
    </row>
    <row r="2474" spans="33:35" x14ac:dyDescent="0.25">
      <c r="AG2474" s="30">
        <v>45651</v>
      </c>
      <c r="AH2474">
        <v>-16.5</v>
      </c>
      <c r="AI2474">
        <v>-16.5</v>
      </c>
    </row>
    <row r="2475" spans="33:35" x14ac:dyDescent="0.25">
      <c r="AG2475" s="31" t="s">
        <v>1991</v>
      </c>
      <c r="AH2475">
        <v>-16.5</v>
      </c>
      <c r="AI2475">
        <v>-16.5</v>
      </c>
    </row>
    <row r="2476" spans="33:35" x14ac:dyDescent="0.25">
      <c r="AG2476" s="30">
        <v>45652</v>
      </c>
      <c r="AH2476">
        <v>-49.099999999999994</v>
      </c>
      <c r="AI2476">
        <v>-49.099999999999994</v>
      </c>
    </row>
    <row r="2477" spans="33:35" x14ac:dyDescent="0.25">
      <c r="AG2477" s="31" t="s">
        <v>1989</v>
      </c>
      <c r="AH2477">
        <v>-29.9</v>
      </c>
      <c r="AI2477">
        <v>-29.9</v>
      </c>
    </row>
    <row r="2478" spans="33:35" x14ac:dyDescent="0.25">
      <c r="AG2478" s="31" t="s">
        <v>1990</v>
      </c>
      <c r="AH2478">
        <v>-8</v>
      </c>
      <c r="AI2478">
        <v>-8</v>
      </c>
    </row>
    <row r="2479" spans="33:35" x14ac:dyDescent="0.25">
      <c r="AG2479" s="31" t="s">
        <v>2033</v>
      </c>
      <c r="AH2479">
        <v>-11.2</v>
      </c>
      <c r="AI2479">
        <v>-11.2</v>
      </c>
    </row>
    <row r="2480" spans="33:35" x14ac:dyDescent="0.25">
      <c r="AG2480" s="30">
        <v>45653</v>
      </c>
      <c r="AH2480">
        <v>-127.00000000000001</v>
      </c>
      <c r="AI2480">
        <v>-127.00000000000001</v>
      </c>
    </row>
    <row r="2481" spans="33:35" x14ac:dyDescent="0.25">
      <c r="AG2481" s="31" t="s">
        <v>1988</v>
      </c>
      <c r="AH2481">
        <v>-39.85</v>
      </c>
      <c r="AI2481">
        <v>-39.85</v>
      </c>
    </row>
    <row r="2482" spans="33:35" x14ac:dyDescent="0.25">
      <c r="AG2482" s="31" t="s">
        <v>2014</v>
      </c>
      <c r="AH2482">
        <v>-21.8</v>
      </c>
      <c r="AI2482">
        <v>-21.8</v>
      </c>
    </row>
    <row r="2483" spans="33:35" x14ac:dyDescent="0.25">
      <c r="AG2483" s="31" t="s">
        <v>2030</v>
      </c>
      <c r="AH2483">
        <v>-39.950000000000003</v>
      </c>
      <c r="AI2483">
        <v>-39.950000000000003</v>
      </c>
    </row>
    <row r="2484" spans="33:35" x14ac:dyDescent="0.25">
      <c r="AG2484" s="31" t="s">
        <v>2031</v>
      </c>
      <c r="AH2484">
        <v>-9.4</v>
      </c>
      <c r="AI2484">
        <v>-9.4</v>
      </c>
    </row>
    <row r="2485" spans="33:35" x14ac:dyDescent="0.25">
      <c r="AG2485" s="31" t="s">
        <v>2032</v>
      </c>
      <c r="AH2485">
        <v>-16</v>
      </c>
      <c r="AI2485">
        <v>-16</v>
      </c>
    </row>
    <row r="2486" spans="33:35" x14ac:dyDescent="0.25">
      <c r="AG2486" s="30">
        <v>45654</v>
      </c>
      <c r="AH2486">
        <v>-83.85</v>
      </c>
      <c r="AI2486">
        <v>-83.85</v>
      </c>
    </row>
    <row r="2487" spans="33:35" x14ac:dyDescent="0.25">
      <c r="AG2487" s="31" t="s">
        <v>1984</v>
      </c>
      <c r="AH2487">
        <v>-43.45</v>
      </c>
      <c r="AI2487">
        <v>-43.45</v>
      </c>
    </row>
    <row r="2488" spans="33:35" x14ac:dyDescent="0.25">
      <c r="AG2488" s="31" t="s">
        <v>1985</v>
      </c>
      <c r="AH2488">
        <v>-7</v>
      </c>
      <c r="AI2488">
        <v>-7</v>
      </c>
    </row>
    <row r="2489" spans="33:35" x14ac:dyDescent="0.25">
      <c r="AG2489" s="31" t="s">
        <v>1986</v>
      </c>
      <c r="AH2489">
        <v>-16.3</v>
      </c>
      <c r="AI2489">
        <v>-16.3</v>
      </c>
    </row>
    <row r="2490" spans="33:35" x14ac:dyDescent="0.25">
      <c r="AG2490" s="31" t="s">
        <v>1987</v>
      </c>
      <c r="AH2490">
        <v>-17.100000000000001</v>
      </c>
      <c r="AI2490">
        <v>-17.100000000000001</v>
      </c>
    </row>
    <row r="2491" spans="33:35" x14ac:dyDescent="0.25">
      <c r="AG2491" s="30">
        <v>45655</v>
      </c>
      <c r="AH2491">
        <v>-55.900000000000006</v>
      </c>
      <c r="AI2491">
        <v>-55.900000000000006</v>
      </c>
    </row>
    <row r="2492" spans="33:35" x14ac:dyDescent="0.25">
      <c r="AG2492" s="31" t="s">
        <v>1979</v>
      </c>
      <c r="AH2492">
        <v>-36.5</v>
      </c>
      <c r="AI2492">
        <v>-36.5</v>
      </c>
    </row>
    <row r="2493" spans="33:35" x14ac:dyDescent="0.25">
      <c r="AG2493" s="31" t="s">
        <v>1980</v>
      </c>
      <c r="AH2493">
        <v>-9.6999999999999993</v>
      </c>
      <c r="AI2493">
        <v>-9.6999999999999993</v>
      </c>
    </row>
    <row r="2494" spans="33:35" x14ac:dyDescent="0.25">
      <c r="AG2494" s="31" t="s">
        <v>1981</v>
      </c>
      <c r="AH2494">
        <v>-3.2</v>
      </c>
      <c r="AI2494">
        <v>-3.2</v>
      </c>
    </row>
    <row r="2495" spans="33:35" x14ac:dyDescent="0.25">
      <c r="AG2495" s="31" t="s">
        <v>1982</v>
      </c>
      <c r="AH2495">
        <v>-2.5</v>
      </c>
      <c r="AI2495">
        <v>-2.5</v>
      </c>
    </row>
    <row r="2496" spans="33:35" x14ac:dyDescent="0.25">
      <c r="AG2496" s="31" t="s">
        <v>1983</v>
      </c>
      <c r="AH2496">
        <v>-4</v>
      </c>
      <c r="AI2496">
        <v>-4</v>
      </c>
    </row>
    <row r="2497" spans="33:35" x14ac:dyDescent="0.25">
      <c r="AG2497" s="30">
        <v>45656</v>
      </c>
      <c r="AH2497">
        <v>-1099.4599999999998</v>
      </c>
      <c r="AI2497">
        <v>-1099.4599999999998</v>
      </c>
    </row>
    <row r="2498" spans="33:35" x14ac:dyDescent="0.25">
      <c r="AG2498" s="31" t="s">
        <v>89</v>
      </c>
      <c r="AH2498">
        <v>-918</v>
      </c>
      <c r="AI2498">
        <v>-918</v>
      </c>
    </row>
    <row r="2499" spans="33:35" x14ac:dyDescent="0.25">
      <c r="AG2499" s="31" t="s">
        <v>1976</v>
      </c>
      <c r="AH2499">
        <v>-19.48</v>
      </c>
      <c r="AI2499">
        <v>-19.48</v>
      </c>
    </row>
    <row r="2500" spans="33:35" x14ac:dyDescent="0.25">
      <c r="AG2500" s="31" t="s">
        <v>1977</v>
      </c>
      <c r="AH2500">
        <v>-82</v>
      </c>
      <c r="AI2500">
        <v>-82</v>
      </c>
    </row>
    <row r="2501" spans="33:35" x14ac:dyDescent="0.25">
      <c r="AG2501" s="31" t="s">
        <v>1978</v>
      </c>
      <c r="AH2501">
        <v>-2.66</v>
      </c>
      <c r="AI2501">
        <v>-2.66</v>
      </c>
    </row>
    <row r="2502" spans="33:35" x14ac:dyDescent="0.25">
      <c r="AG2502" s="31" t="s">
        <v>2009</v>
      </c>
      <c r="AH2502">
        <v>-1.94</v>
      </c>
      <c r="AI2502">
        <v>-1.94</v>
      </c>
    </row>
    <row r="2503" spans="33:35" x14ac:dyDescent="0.25">
      <c r="AG2503" s="31" t="s">
        <v>2010</v>
      </c>
      <c r="AH2503">
        <v>-28.29</v>
      </c>
      <c r="AI2503">
        <v>-28.29</v>
      </c>
    </row>
    <row r="2504" spans="33:35" x14ac:dyDescent="0.25">
      <c r="AG2504" s="31" t="s">
        <v>2011</v>
      </c>
      <c r="AH2504">
        <v>-21.8</v>
      </c>
      <c r="AI2504">
        <v>-21.8</v>
      </c>
    </row>
    <row r="2505" spans="33:35" x14ac:dyDescent="0.25">
      <c r="AG2505" s="31" t="s">
        <v>2012</v>
      </c>
      <c r="AH2505">
        <v>-15.37</v>
      </c>
      <c r="AI2505">
        <v>-15.37</v>
      </c>
    </row>
    <row r="2506" spans="33:35" x14ac:dyDescent="0.25">
      <c r="AG2506" s="31" t="s">
        <v>2028</v>
      </c>
      <c r="AH2506">
        <v>-8.02</v>
      </c>
      <c r="AI2506">
        <v>-8.02</v>
      </c>
    </row>
    <row r="2507" spans="33:35" x14ac:dyDescent="0.25">
      <c r="AG2507" s="31" t="s">
        <v>2029</v>
      </c>
      <c r="AH2507">
        <v>-1.9</v>
      </c>
      <c r="AI2507">
        <v>-1.9</v>
      </c>
    </row>
    <row r="2508" spans="33:35" x14ac:dyDescent="0.25">
      <c r="AG2508" s="30">
        <v>45657</v>
      </c>
      <c r="AH2508">
        <v>-574.93999999999994</v>
      </c>
      <c r="AI2508">
        <v>-574.93999999999994</v>
      </c>
    </row>
    <row r="2509" spans="33:35" x14ac:dyDescent="0.25">
      <c r="AG2509" s="31" t="s">
        <v>805</v>
      </c>
      <c r="AH2509">
        <v>-400</v>
      </c>
      <c r="AI2509">
        <v>-400</v>
      </c>
    </row>
    <row r="2510" spans="33:35" x14ac:dyDescent="0.25">
      <c r="AG2510" s="31" t="s">
        <v>2005</v>
      </c>
      <c r="AH2510">
        <v>-24.91</v>
      </c>
      <c r="AI2510">
        <v>-24.91</v>
      </c>
    </row>
    <row r="2511" spans="33:35" x14ac:dyDescent="0.25">
      <c r="AG2511" s="31" t="s">
        <v>2007</v>
      </c>
      <c r="AH2511">
        <v>-30</v>
      </c>
      <c r="AI2511">
        <v>-30</v>
      </c>
    </row>
    <row r="2512" spans="33:35" x14ac:dyDescent="0.25">
      <c r="AG2512" s="31" t="s">
        <v>2008</v>
      </c>
      <c r="AH2512">
        <v>-7.52</v>
      </c>
      <c r="AI2512">
        <v>-7.52</v>
      </c>
    </row>
    <row r="2513" spans="33:35" x14ac:dyDescent="0.25">
      <c r="AG2513" s="31" t="s">
        <v>2025</v>
      </c>
      <c r="AH2513">
        <v>-1.4</v>
      </c>
      <c r="AI2513">
        <v>-1.4</v>
      </c>
    </row>
    <row r="2514" spans="33:35" x14ac:dyDescent="0.25">
      <c r="AG2514" s="31" t="s">
        <v>2026</v>
      </c>
      <c r="AH2514">
        <v>-68.319999999999993</v>
      </c>
      <c r="AI2514">
        <v>-68.319999999999993</v>
      </c>
    </row>
    <row r="2515" spans="33:35" x14ac:dyDescent="0.25">
      <c r="AG2515" s="31" t="s">
        <v>2027</v>
      </c>
      <c r="AH2515">
        <v>-42.79</v>
      </c>
      <c r="AI2515">
        <v>-42.79</v>
      </c>
    </row>
    <row r="2516" spans="33:35" x14ac:dyDescent="0.25">
      <c r="AG2516" s="17" t="s">
        <v>3346</v>
      </c>
      <c r="AH2516">
        <v>-78814.459999999832</v>
      </c>
      <c r="AI2516">
        <v>-78814.459999999832</v>
      </c>
    </row>
    <row r="2517" spans="33:35" x14ac:dyDescent="0.25">
      <c r="AG2517" s="18" t="s">
        <v>1923</v>
      </c>
      <c r="AH2517">
        <v>-16893.149999999994</v>
      </c>
      <c r="AI2517">
        <v>-16893.149999999994</v>
      </c>
    </row>
    <row r="2518" spans="33:35" x14ac:dyDescent="0.25">
      <c r="AG2518" s="19" t="s">
        <v>1930</v>
      </c>
      <c r="AH2518">
        <v>-4394.4199999999992</v>
      </c>
      <c r="AI2518">
        <v>-4394.4199999999992</v>
      </c>
    </row>
    <row r="2519" spans="33:35" x14ac:dyDescent="0.25">
      <c r="AG2519" s="30">
        <v>45659</v>
      </c>
      <c r="AH2519">
        <v>-729.94</v>
      </c>
      <c r="AI2519">
        <v>-729.94</v>
      </c>
    </row>
    <row r="2520" spans="33:35" x14ac:dyDescent="0.25">
      <c r="AG2520" s="31" t="s">
        <v>1969</v>
      </c>
      <c r="AH2520">
        <v>-13.9</v>
      </c>
      <c r="AI2520">
        <v>-13.9</v>
      </c>
    </row>
    <row r="2521" spans="33:35" x14ac:dyDescent="0.25">
      <c r="AG2521" s="31" t="s">
        <v>1970</v>
      </c>
      <c r="AH2521">
        <v>-9.7200000000000006</v>
      </c>
      <c r="AI2521">
        <v>-9.7200000000000006</v>
      </c>
    </row>
    <row r="2522" spans="33:35" x14ac:dyDescent="0.25">
      <c r="AG2522" s="31" t="s">
        <v>1971</v>
      </c>
      <c r="AH2522">
        <v>-9.6999999999999993</v>
      </c>
      <c r="AI2522">
        <v>-9.6999999999999993</v>
      </c>
    </row>
    <row r="2523" spans="33:35" x14ac:dyDescent="0.25">
      <c r="AG2523" s="31" t="s">
        <v>1972</v>
      </c>
      <c r="AH2523">
        <v>-1.49</v>
      </c>
      <c r="AI2523">
        <v>-1.49</v>
      </c>
    </row>
    <row r="2524" spans="33:35" x14ac:dyDescent="0.25">
      <c r="AG2524" s="31" t="s">
        <v>1973</v>
      </c>
      <c r="AH2524">
        <v>-39.85</v>
      </c>
      <c r="AI2524">
        <v>-39.85</v>
      </c>
    </row>
    <row r="2525" spans="33:35" x14ac:dyDescent="0.25">
      <c r="AG2525" s="31" t="s">
        <v>1974</v>
      </c>
      <c r="AH2525">
        <v>-11</v>
      </c>
      <c r="AI2525">
        <v>-11</v>
      </c>
    </row>
    <row r="2526" spans="33:35" x14ac:dyDescent="0.25">
      <c r="AG2526" s="31" t="s">
        <v>2001</v>
      </c>
      <c r="AH2526">
        <v>-104.82</v>
      </c>
      <c r="AI2526">
        <v>-104.82</v>
      </c>
    </row>
    <row r="2527" spans="33:35" x14ac:dyDescent="0.25">
      <c r="AG2527" s="31" t="s">
        <v>2003</v>
      </c>
      <c r="AH2527">
        <v>-99.48</v>
      </c>
      <c r="AI2527">
        <v>-99.48</v>
      </c>
    </row>
    <row r="2528" spans="33:35" x14ac:dyDescent="0.25">
      <c r="AG2528" s="31" t="s">
        <v>2004</v>
      </c>
      <c r="AH2528">
        <v>-104</v>
      </c>
      <c r="AI2528">
        <v>-104</v>
      </c>
    </row>
    <row r="2529" spans="33:35" x14ac:dyDescent="0.25">
      <c r="AG2529" s="31" t="s">
        <v>2023</v>
      </c>
      <c r="AH2529">
        <v>-35.979999999999997</v>
      </c>
      <c r="AI2529">
        <v>-35.979999999999997</v>
      </c>
    </row>
    <row r="2530" spans="33:35" x14ac:dyDescent="0.25">
      <c r="AG2530" s="31" t="s">
        <v>2024</v>
      </c>
      <c r="AH2530">
        <v>-300</v>
      </c>
      <c r="AI2530">
        <v>-300</v>
      </c>
    </row>
    <row r="2531" spans="33:35" x14ac:dyDescent="0.25">
      <c r="AG2531" s="30">
        <v>45660</v>
      </c>
      <c r="AH2531">
        <v>-117.38</v>
      </c>
      <c r="AI2531">
        <v>-117.38</v>
      </c>
    </row>
    <row r="2532" spans="33:35" x14ac:dyDescent="0.25">
      <c r="AG2532" s="31" t="s">
        <v>1966</v>
      </c>
      <c r="AH2532">
        <v>-5.95</v>
      </c>
      <c r="AI2532">
        <v>-5.95</v>
      </c>
    </row>
    <row r="2533" spans="33:35" x14ac:dyDescent="0.25">
      <c r="AG2533" s="31" t="s">
        <v>1967</v>
      </c>
      <c r="AH2533">
        <v>-18.809999999999999</v>
      </c>
      <c r="AI2533">
        <v>-18.809999999999999</v>
      </c>
    </row>
    <row r="2534" spans="33:35" x14ac:dyDescent="0.25">
      <c r="AG2534" s="31" t="s">
        <v>1968</v>
      </c>
      <c r="AH2534">
        <v>-5.8</v>
      </c>
      <c r="AI2534">
        <v>-5.8</v>
      </c>
    </row>
    <row r="2535" spans="33:35" x14ac:dyDescent="0.25">
      <c r="AG2535" s="31" t="s">
        <v>1999</v>
      </c>
      <c r="AH2535">
        <v>-16.690000000000001</v>
      </c>
      <c r="AI2535">
        <v>-16.690000000000001</v>
      </c>
    </row>
    <row r="2536" spans="33:35" x14ac:dyDescent="0.25">
      <c r="AG2536" s="31" t="s">
        <v>2000</v>
      </c>
      <c r="AH2536">
        <v>-33.130000000000003</v>
      </c>
      <c r="AI2536">
        <v>-33.130000000000003</v>
      </c>
    </row>
    <row r="2537" spans="33:35" x14ac:dyDescent="0.25">
      <c r="AG2537" s="31" t="s">
        <v>2019</v>
      </c>
      <c r="AH2537">
        <v>-2.1</v>
      </c>
      <c r="AI2537">
        <v>-2.1</v>
      </c>
    </row>
    <row r="2538" spans="33:35" x14ac:dyDescent="0.25">
      <c r="AG2538" s="31" t="s">
        <v>2020</v>
      </c>
      <c r="AH2538">
        <v>-16.899999999999999</v>
      </c>
      <c r="AI2538">
        <v>-16.899999999999999</v>
      </c>
    </row>
    <row r="2539" spans="33:35" x14ac:dyDescent="0.25">
      <c r="AG2539" s="31" t="s">
        <v>2021</v>
      </c>
      <c r="AH2539">
        <v>-6</v>
      </c>
      <c r="AI2539">
        <v>-6</v>
      </c>
    </row>
    <row r="2540" spans="33:35" x14ac:dyDescent="0.25">
      <c r="AG2540" s="31" t="s">
        <v>2022</v>
      </c>
      <c r="AH2540">
        <v>-12</v>
      </c>
      <c r="AI2540">
        <v>-12</v>
      </c>
    </row>
    <row r="2541" spans="33:35" x14ac:dyDescent="0.25">
      <c r="AG2541" s="30">
        <v>45661</v>
      </c>
      <c r="AH2541">
        <v>-54.650000000000006</v>
      </c>
      <c r="AI2541">
        <v>-54.650000000000006</v>
      </c>
    </row>
    <row r="2542" spans="33:35" x14ac:dyDescent="0.25">
      <c r="AG2542" s="31" t="s">
        <v>1965</v>
      </c>
      <c r="AH2542">
        <v>-45.6</v>
      </c>
      <c r="AI2542">
        <v>-45.6</v>
      </c>
    </row>
    <row r="2543" spans="33:35" x14ac:dyDescent="0.25">
      <c r="AG2543" s="31" t="s">
        <v>1998</v>
      </c>
      <c r="AH2543">
        <v>-9.0500000000000007</v>
      </c>
      <c r="AI2543">
        <v>-9.0500000000000007</v>
      </c>
    </row>
    <row r="2544" spans="33:35" x14ac:dyDescent="0.25">
      <c r="AG2544" s="30">
        <v>45662</v>
      </c>
      <c r="AH2544">
        <v>-8.56</v>
      </c>
      <c r="AI2544">
        <v>-8.56</v>
      </c>
    </row>
    <row r="2545" spans="33:35" x14ac:dyDescent="0.25">
      <c r="AG2545" s="31" t="s">
        <v>1964</v>
      </c>
      <c r="AH2545">
        <v>-8.56</v>
      </c>
      <c r="AI2545">
        <v>-8.56</v>
      </c>
    </row>
    <row r="2546" spans="33:35" x14ac:dyDescent="0.25">
      <c r="AG2546" s="30">
        <v>45663</v>
      </c>
      <c r="AH2546">
        <v>-67.099999999999994</v>
      </c>
      <c r="AI2546">
        <v>-67.099999999999994</v>
      </c>
    </row>
    <row r="2547" spans="33:35" x14ac:dyDescent="0.25">
      <c r="AG2547" s="31" t="s">
        <v>1962</v>
      </c>
      <c r="AH2547">
        <v>-17.100000000000001</v>
      </c>
      <c r="AI2547">
        <v>-17.100000000000001</v>
      </c>
    </row>
    <row r="2548" spans="33:35" x14ac:dyDescent="0.25">
      <c r="AG2548" s="31" t="s">
        <v>1963</v>
      </c>
      <c r="AH2548">
        <v>-28.2</v>
      </c>
      <c r="AI2548">
        <v>-28.2</v>
      </c>
    </row>
    <row r="2549" spans="33:35" x14ac:dyDescent="0.25">
      <c r="AG2549" s="31" t="s">
        <v>1997</v>
      </c>
      <c r="AH2549">
        <v>-21.8</v>
      </c>
      <c r="AI2549">
        <v>-21.8</v>
      </c>
    </row>
    <row r="2550" spans="33:35" x14ac:dyDescent="0.25">
      <c r="AG2550" s="30">
        <v>45664</v>
      </c>
      <c r="AH2550">
        <v>-123.7</v>
      </c>
      <c r="AI2550">
        <v>-123.7</v>
      </c>
    </row>
    <row r="2551" spans="33:35" x14ac:dyDescent="0.25">
      <c r="AG2551" s="31" t="s">
        <v>1957</v>
      </c>
      <c r="AH2551">
        <v>-7.6</v>
      </c>
      <c r="AI2551">
        <v>-7.6</v>
      </c>
    </row>
    <row r="2552" spans="33:35" x14ac:dyDescent="0.25">
      <c r="AG2552" s="31" t="s">
        <v>1958</v>
      </c>
      <c r="AH2552">
        <v>-35</v>
      </c>
      <c r="AI2552">
        <v>-35</v>
      </c>
    </row>
    <row r="2553" spans="33:35" x14ac:dyDescent="0.25">
      <c r="AG2553" s="31" t="s">
        <v>1959</v>
      </c>
      <c r="AH2553">
        <v>-8.4</v>
      </c>
      <c r="AI2553">
        <v>-8.4</v>
      </c>
    </row>
    <row r="2554" spans="33:35" x14ac:dyDescent="0.25">
      <c r="AG2554" s="31" t="s">
        <v>1960</v>
      </c>
      <c r="AH2554">
        <v>-1.8</v>
      </c>
      <c r="AI2554">
        <v>-1.8</v>
      </c>
    </row>
    <row r="2555" spans="33:35" x14ac:dyDescent="0.25">
      <c r="AG2555" s="31" t="s">
        <v>1961</v>
      </c>
      <c r="AH2555">
        <v>-11.7</v>
      </c>
      <c r="AI2555">
        <v>-11.7</v>
      </c>
    </row>
    <row r="2556" spans="33:35" x14ac:dyDescent="0.25">
      <c r="AG2556" s="31" t="s">
        <v>1996</v>
      </c>
      <c r="AH2556">
        <v>-46.2</v>
      </c>
      <c r="AI2556">
        <v>-46.2</v>
      </c>
    </row>
    <row r="2557" spans="33:35" x14ac:dyDescent="0.25">
      <c r="AG2557" s="31" t="s">
        <v>2017</v>
      </c>
      <c r="AH2557">
        <v>-7</v>
      </c>
      <c r="AI2557">
        <v>-7</v>
      </c>
    </row>
    <row r="2558" spans="33:35" x14ac:dyDescent="0.25">
      <c r="AG2558" s="31" t="s">
        <v>2018</v>
      </c>
      <c r="AH2558">
        <v>-6</v>
      </c>
      <c r="AI2558">
        <v>-6</v>
      </c>
    </row>
    <row r="2559" spans="33:35" x14ac:dyDescent="0.25">
      <c r="AG2559" s="30">
        <v>45665</v>
      </c>
      <c r="AH2559">
        <v>-28.369999999999997</v>
      </c>
      <c r="AI2559">
        <v>-28.369999999999997</v>
      </c>
    </row>
    <row r="2560" spans="33:35" x14ac:dyDescent="0.25">
      <c r="AG2560" s="31" t="s">
        <v>1955</v>
      </c>
      <c r="AH2560">
        <v>-18</v>
      </c>
      <c r="AI2560">
        <v>-18</v>
      </c>
    </row>
    <row r="2561" spans="33:35" x14ac:dyDescent="0.25">
      <c r="AG2561" s="31" t="s">
        <v>1956</v>
      </c>
      <c r="AH2561">
        <v>-8.65</v>
      </c>
      <c r="AI2561">
        <v>-8.65</v>
      </c>
    </row>
    <row r="2562" spans="33:35" x14ac:dyDescent="0.25">
      <c r="AG2562" s="31" t="s">
        <v>1995</v>
      </c>
      <c r="AH2562">
        <v>-1.72</v>
      </c>
      <c r="AI2562">
        <v>-1.72</v>
      </c>
    </row>
    <row r="2563" spans="33:35" x14ac:dyDescent="0.25">
      <c r="AG2563" s="30">
        <v>45666</v>
      </c>
      <c r="AH2563">
        <v>-66.510000000000005</v>
      </c>
      <c r="AI2563">
        <v>-66.510000000000005</v>
      </c>
    </row>
    <row r="2564" spans="33:35" x14ac:dyDescent="0.25">
      <c r="AG2564" s="31" t="s">
        <v>1952</v>
      </c>
      <c r="AH2564">
        <v>-43.83</v>
      </c>
      <c r="AI2564">
        <v>-43.83</v>
      </c>
    </row>
    <row r="2565" spans="33:35" x14ac:dyDescent="0.25">
      <c r="AG2565" s="31" t="s">
        <v>1953</v>
      </c>
      <c r="AH2565">
        <v>-19.48</v>
      </c>
      <c r="AI2565">
        <v>-19.48</v>
      </c>
    </row>
    <row r="2566" spans="33:35" x14ac:dyDescent="0.25">
      <c r="AG2566" s="31" t="s">
        <v>1954</v>
      </c>
      <c r="AH2566">
        <v>-3.2</v>
      </c>
      <c r="AI2566">
        <v>-3.2</v>
      </c>
    </row>
    <row r="2567" spans="33:35" x14ac:dyDescent="0.25">
      <c r="AG2567" s="30">
        <v>45667</v>
      </c>
      <c r="AH2567">
        <v>-153.81</v>
      </c>
      <c r="AI2567">
        <v>-153.81</v>
      </c>
    </row>
    <row r="2568" spans="33:35" x14ac:dyDescent="0.25">
      <c r="AG2568" s="31" t="s">
        <v>1949</v>
      </c>
      <c r="AH2568">
        <v>-6.1</v>
      </c>
      <c r="AI2568">
        <v>-6.1</v>
      </c>
    </row>
    <row r="2569" spans="33:35" x14ac:dyDescent="0.25">
      <c r="AG2569" s="31" t="s">
        <v>1950</v>
      </c>
      <c r="AH2569">
        <v>-37.9</v>
      </c>
      <c r="AI2569">
        <v>-37.9</v>
      </c>
    </row>
    <row r="2570" spans="33:35" x14ac:dyDescent="0.25">
      <c r="AG2570" s="31" t="s">
        <v>1951</v>
      </c>
      <c r="AH2570">
        <v>-3.35</v>
      </c>
      <c r="AI2570">
        <v>-3.35</v>
      </c>
    </row>
    <row r="2571" spans="33:35" x14ac:dyDescent="0.25">
      <c r="AG2571" s="31" t="s">
        <v>1993</v>
      </c>
      <c r="AH2571">
        <v>-80.67</v>
      </c>
      <c r="AI2571">
        <v>-80.67</v>
      </c>
    </row>
    <row r="2572" spans="33:35" x14ac:dyDescent="0.25">
      <c r="AG2572" s="31" t="s">
        <v>1994</v>
      </c>
      <c r="AH2572">
        <v>-24.28</v>
      </c>
      <c r="AI2572">
        <v>-24.28</v>
      </c>
    </row>
    <row r="2573" spans="33:35" x14ac:dyDescent="0.25">
      <c r="AG2573" s="31" t="s">
        <v>2016</v>
      </c>
      <c r="AH2573">
        <v>-1.51</v>
      </c>
      <c r="AI2573">
        <v>-1.51</v>
      </c>
    </row>
    <row r="2574" spans="33:35" x14ac:dyDescent="0.25">
      <c r="AG2574" s="30">
        <v>45668</v>
      </c>
      <c r="AH2574">
        <v>-127.84</v>
      </c>
      <c r="AI2574">
        <v>-127.84</v>
      </c>
    </row>
    <row r="2575" spans="33:35" x14ac:dyDescent="0.25">
      <c r="AG2575" s="31" t="s">
        <v>2094</v>
      </c>
      <c r="AH2575">
        <v>-14.3</v>
      </c>
      <c r="AI2575">
        <v>-14.3</v>
      </c>
    </row>
    <row r="2576" spans="33:35" x14ac:dyDescent="0.25">
      <c r="AG2576" s="31" t="s">
        <v>2095</v>
      </c>
      <c r="AH2576">
        <v>-30.98</v>
      </c>
      <c r="AI2576">
        <v>-30.98</v>
      </c>
    </row>
    <row r="2577" spans="33:35" x14ac:dyDescent="0.25">
      <c r="AG2577" s="31" t="s">
        <v>2096</v>
      </c>
      <c r="AH2577">
        <v>-10.78</v>
      </c>
      <c r="AI2577">
        <v>-10.78</v>
      </c>
    </row>
    <row r="2578" spans="33:35" x14ac:dyDescent="0.25">
      <c r="AG2578" s="31" t="s">
        <v>2134</v>
      </c>
      <c r="AH2578">
        <v>-16.920000000000002</v>
      </c>
      <c r="AI2578">
        <v>-16.920000000000002</v>
      </c>
    </row>
    <row r="2579" spans="33:35" x14ac:dyDescent="0.25">
      <c r="AG2579" s="31" t="s">
        <v>2178</v>
      </c>
      <c r="AH2579">
        <v>-19.989999999999998</v>
      </c>
      <c r="AI2579">
        <v>-19.989999999999998</v>
      </c>
    </row>
    <row r="2580" spans="33:35" x14ac:dyDescent="0.25">
      <c r="AG2580" s="31" t="s">
        <v>2179</v>
      </c>
      <c r="AH2580">
        <v>-2.9</v>
      </c>
      <c r="AI2580">
        <v>-2.9</v>
      </c>
    </row>
    <row r="2581" spans="33:35" x14ac:dyDescent="0.25">
      <c r="AG2581" s="31" t="s">
        <v>2180</v>
      </c>
      <c r="AH2581">
        <v>-24.99</v>
      </c>
      <c r="AI2581">
        <v>-24.99</v>
      </c>
    </row>
    <row r="2582" spans="33:35" x14ac:dyDescent="0.25">
      <c r="AG2582" s="31" t="s">
        <v>2181</v>
      </c>
      <c r="AH2582">
        <v>-6.98</v>
      </c>
      <c r="AI2582">
        <v>-6.98</v>
      </c>
    </row>
    <row r="2583" spans="33:35" x14ac:dyDescent="0.25">
      <c r="AG2583" s="30">
        <v>45669</v>
      </c>
      <c r="AH2583">
        <v>-26.5</v>
      </c>
      <c r="AI2583">
        <v>-26.5</v>
      </c>
    </row>
    <row r="2584" spans="33:35" x14ac:dyDescent="0.25">
      <c r="AG2584" s="31" t="s">
        <v>2093</v>
      </c>
      <c r="AH2584">
        <v>-26.5</v>
      </c>
      <c r="AI2584">
        <v>-26.5</v>
      </c>
    </row>
    <row r="2585" spans="33:35" x14ac:dyDescent="0.25">
      <c r="AG2585" s="30">
        <v>45670</v>
      </c>
      <c r="AH2585">
        <v>-41.56</v>
      </c>
      <c r="AI2585">
        <v>-41.56</v>
      </c>
    </row>
    <row r="2586" spans="33:35" x14ac:dyDescent="0.25">
      <c r="AG2586" s="31" t="s">
        <v>131</v>
      </c>
      <c r="AH2586">
        <v>-0.7</v>
      </c>
      <c r="AI2586">
        <v>-0.7</v>
      </c>
    </row>
    <row r="2587" spans="33:35" x14ac:dyDescent="0.25">
      <c r="AG2587" s="31" t="s">
        <v>2092</v>
      </c>
      <c r="AH2587">
        <v>-23.36</v>
      </c>
      <c r="AI2587">
        <v>-23.36</v>
      </c>
    </row>
    <row r="2588" spans="33:35" x14ac:dyDescent="0.25">
      <c r="AG2588" s="31" t="s">
        <v>2176</v>
      </c>
      <c r="AH2588">
        <v>-4.5</v>
      </c>
      <c r="AI2588">
        <v>-4.5</v>
      </c>
    </row>
    <row r="2589" spans="33:35" x14ac:dyDescent="0.25">
      <c r="AG2589" s="31" t="s">
        <v>2177</v>
      </c>
      <c r="AH2589">
        <v>-13</v>
      </c>
      <c r="AI2589">
        <v>-13</v>
      </c>
    </row>
    <row r="2590" spans="33:35" x14ac:dyDescent="0.25">
      <c r="AG2590" s="30">
        <v>45671</v>
      </c>
      <c r="AH2590">
        <v>-3.4</v>
      </c>
      <c r="AI2590">
        <v>-3.4</v>
      </c>
    </row>
    <row r="2591" spans="33:35" x14ac:dyDescent="0.25">
      <c r="AG2591" s="31" t="s">
        <v>2175</v>
      </c>
      <c r="AH2591">
        <v>-3.4</v>
      </c>
      <c r="AI2591">
        <v>-3.4</v>
      </c>
    </row>
    <row r="2592" spans="33:35" x14ac:dyDescent="0.25">
      <c r="AG2592" s="30">
        <v>45672</v>
      </c>
      <c r="AH2592">
        <v>-11</v>
      </c>
      <c r="AI2592">
        <v>-11</v>
      </c>
    </row>
    <row r="2593" spans="33:35" x14ac:dyDescent="0.25">
      <c r="AG2593" s="31" t="s">
        <v>2091</v>
      </c>
      <c r="AH2593">
        <v>-11</v>
      </c>
      <c r="AI2593">
        <v>-11</v>
      </c>
    </row>
    <row r="2594" spans="33:35" x14ac:dyDescent="0.25">
      <c r="AG2594" s="30">
        <v>45673</v>
      </c>
      <c r="AH2594">
        <v>-19.979999999999997</v>
      </c>
      <c r="AI2594">
        <v>-19.979999999999997</v>
      </c>
    </row>
    <row r="2595" spans="33:35" x14ac:dyDescent="0.25">
      <c r="AG2595" s="31" t="s">
        <v>2133</v>
      </c>
      <c r="AH2595">
        <v>-19.979999999999997</v>
      </c>
      <c r="AI2595">
        <v>-19.979999999999997</v>
      </c>
    </row>
    <row r="2596" spans="33:35" x14ac:dyDescent="0.25">
      <c r="AG2596" s="30">
        <v>45674</v>
      </c>
      <c r="AH2596">
        <v>-179.57000000000002</v>
      </c>
      <c r="AI2596">
        <v>-179.57000000000002</v>
      </c>
    </row>
    <row r="2597" spans="33:35" x14ac:dyDescent="0.25">
      <c r="AG2597" s="31" t="s">
        <v>2132</v>
      </c>
      <c r="AH2597">
        <v>-105.94</v>
      </c>
      <c r="AI2597">
        <v>-105.94</v>
      </c>
    </row>
    <row r="2598" spans="33:35" x14ac:dyDescent="0.25">
      <c r="AG2598" s="31" t="s">
        <v>2089</v>
      </c>
      <c r="AH2598">
        <v>-6.55</v>
      </c>
      <c r="AI2598">
        <v>-6.55</v>
      </c>
    </row>
    <row r="2599" spans="33:35" x14ac:dyDescent="0.25">
      <c r="AG2599" s="31" t="s">
        <v>2090</v>
      </c>
      <c r="AH2599">
        <v>-37.5</v>
      </c>
      <c r="AI2599">
        <v>-37.5</v>
      </c>
    </row>
    <row r="2600" spans="33:35" x14ac:dyDescent="0.25">
      <c r="AG2600" s="31" t="s">
        <v>2131</v>
      </c>
      <c r="AH2600">
        <v>-19.18</v>
      </c>
      <c r="AI2600">
        <v>-19.18</v>
      </c>
    </row>
    <row r="2601" spans="33:35" x14ac:dyDescent="0.25">
      <c r="AG2601" s="31" t="s">
        <v>2173</v>
      </c>
      <c r="AH2601">
        <v>-10.4</v>
      </c>
      <c r="AI2601">
        <v>-10.4</v>
      </c>
    </row>
    <row r="2602" spans="33:35" x14ac:dyDescent="0.25">
      <c r="AG2602" s="30">
        <v>45675</v>
      </c>
      <c r="AH2602">
        <v>-56.97</v>
      </c>
      <c r="AI2602">
        <v>-56.97</v>
      </c>
    </row>
    <row r="2603" spans="33:35" x14ac:dyDescent="0.25">
      <c r="AG2603" s="31" t="s">
        <v>2086</v>
      </c>
      <c r="AH2603">
        <v>-3</v>
      </c>
      <c r="AI2603">
        <v>-3</v>
      </c>
    </row>
    <row r="2604" spans="33:35" x14ac:dyDescent="0.25">
      <c r="AG2604" s="31" t="s">
        <v>2087</v>
      </c>
      <c r="AH2604">
        <v>-43.97</v>
      </c>
      <c r="AI2604">
        <v>-43.97</v>
      </c>
    </row>
    <row r="2605" spans="33:35" x14ac:dyDescent="0.25">
      <c r="AG2605" s="31" t="s">
        <v>2088</v>
      </c>
      <c r="AH2605">
        <v>-10</v>
      </c>
      <c r="AI2605">
        <v>-10</v>
      </c>
    </row>
    <row r="2606" spans="33:35" x14ac:dyDescent="0.25">
      <c r="AG2606" s="30">
        <v>45676</v>
      </c>
      <c r="AH2606">
        <v>-14.3</v>
      </c>
      <c r="AI2606">
        <v>-14.3</v>
      </c>
    </row>
    <row r="2607" spans="33:35" x14ac:dyDescent="0.25">
      <c r="AG2607" s="31" t="s">
        <v>2085</v>
      </c>
      <c r="AH2607">
        <v>-8.0500000000000007</v>
      </c>
      <c r="AI2607">
        <v>-8.0500000000000007</v>
      </c>
    </row>
    <row r="2608" spans="33:35" x14ac:dyDescent="0.25">
      <c r="AG2608" s="31" t="s">
        <v>2130</v>
      </c>
      <c r="AH2608">
        <v>-6.25</v>
      </c>
      <c r="AI2608">
        <v>-6.25</v>
      </c>
    </row>
    <row r="2609" spans="33:35" x14ac:dyDescent="0.25">
      <c r="AG2609" s="30">
        <v>45677</v>
      </c>
      <c r="AH2609">
        <v>-116.53999999999999</v>
      </c>
      <c r="AI2609">
        <v>-116.53999999999999</v>
      </c>
    </row>
    <row r="2610" spans="33:35" x14ac:dyDescent="0.25">
      <c r="AG2610" s="31" t="s">
        <v>2083</v>
      </c>
      <c r="AH2610">
        <v>-23.8</v>
      </c>
      <c r="AI2610">
        <v>-23.8</v>
      </c>
    </row>
    <row r="2611" spans="33:35" x14ac:dyDescent="0.25">
      <c r="AG2611" s="31" t="s">
        <v>2084</v>
      </c>
      <c r="AH2611">
        <v>-74.5</v>
      </c>
      <c r="AI2611">
        <v>-74.5</v>
      </c>
    </row>
    <row r="2612" spans="33:35" x14ac:dyDescent="0.25">
      <c r="AG2612" s="31" t="s">
        <v>2171</v>
      </c>
      <c r="AH2612">
        <v>-4.0999999999999996</v>
      </c>
      <c r="AI2612">
        <v>-4.0999999999999996</v>
      </c>
    </row>
    <row r="2613" spans="33:35" x14ac:dyDescent="0.25">
      <c r="AG2613" s="31" t="s">
        <v>2172</v>
      </c>
      <c r="AH2613">
        <v>-14.14</v>
      </c>
      <c r="AI2613">
        <v>-14.14</v>
      </c>
    </row>
    <row r="2614" spans="33:35" x14ac:dyDescent="0.25">
      <c r="AG2614" s="30">
        <v>45678</v>
      </c>
      <c r="AH2614">
        <v>-26.65</v>
      </c>
      <c r="AI2614">
        <v>-26.65</v>
      </c>
    </row>
    <row r="2615" spans="33:35" x14ac:dyDescent="0.25">
      <c r="AG2615" s="31" t="s">
        <v>2128</v>
      </c>
      <c r="AH2615">
        <v>-5.25</v>
      </c>
      <c r="AI2615">
        <v>-5.25</v>
      </c>
    </row>
    <row r="2616" spans="33:35" x14ac:dyDescent="0.25">
      <c r="AG2616" s="31" t="s">
        <v>2082</v>
      </c>
      <c r="AH2616">
        <v>-12.32</v>
      </c>
      <c r="AI2616">
        <v>-12.32</v>
      </c>
    </row>
    <row r="2617" spans="33:35" x14ac:dyDescent="0.25">
      <c r="AG2617" s="31" t="s">
        <v>2127</v>
      </c>
      <c r="AH2617">
        <v>-2.4</v>
      </c>
      <c r="AI2617">
        <v>-2.4</v>
      </c>
    </row>
    <row r="2618" spans="33:35" x14ac:dyDescent="0.25">
      <c r="AG2618" s="31" t="s">
        <v>2129</v>
      </c>
      <c r="AH2618">
        <v>-6.68</v>
      </c>
      <c r="AI2618">
        <v>-6.68</v>
      </c>
    </row>
    <row r="2619" spans="33:35" x14ac:dyDescent="0.25">
      <c r="AG2619" s="30">
        <v>45679</v>
      </c>
      <c r="AH2619">
        <v>-242.20999999999998</v>
      </c>
      <c r="AI2619">
        <v>-242.20999999999998</v>
      </c>
    </row>
    <row r="2620" spans="33:35" x14ac:dyDescent="0.25">
      <c r="AG2620" s="31" t="s">
        <v>131</v>
      </c>
      <c r="AH2620">
        <v>-0.62</v>
      </c>
      <c r="AI2620">
        <v>-0.62</v>
      </c>
    </row>
    <row r="2621" spans="33:35" x14ac:dyDescent="0.25">
      <c r="AG2621" s="31" t="s">
        <v>2081</v>
      </c>
      <c r="AH2621">
        <v>-18.7</v>
      </c>
      <c r="AI2621">
        <v>-18.7</v>
      </c>
    </row>
    <row r="2622" spans="33:35" x14ac:dyDescent="0.25">
      <c r="AG2622" s="31" t="s">
        <v>2123</v>
      </c>
      <c r="AH2622">
        <v>-71</v>
      </c>
      <c r="AI2622">
        <v>-71</v>
      </c>
    </row>
    <row r="2623" spans="33:35" x14ac:dyDescent="0.25">
      <c r="AG2623" s="31" t="s">
        <v>2124</v>
      </c>
      <c r="AH2623">
        <v>-4.5999999999999996</v>
      </c>
      <c r="AI2623">
        <v>-4.5999999999999996</v>
      </c>
    </row>
    <row r="2624" spans="33:35" x14ac:dyDescent="0.25">
      <c r="AG2624" s="31" t="s">
        <v>2125</v>
      </c>
      <c r="AH2624">
        <v>-20.73</v>
      </c>
      <c r="AI2624">
        <v>-20.73</v>
      </c>
    </row>
    <row r="2625" spans="33:35" x14ac:dyDescent="0.25">
      <c r="AG2625" s="31" t="s">
        <v>2126</v>
      </c>
      <c r="AH2625">
        <v>-126.56</v>
      </c>
      <c r="AI2625">
        <v>-126.56</v>
      </c>
    </row>
    <row r="2626" spans="33:35" x14ac:dyDescent="0.25">
      <c r="AG2626" s="30">
        <v>45681</v>
      </c>
      <c r="AH2626">
        <v>-1505.9</v>
      </c>
      <c r="AI2626">
        <v>-1505.9</v>
      </c>
    </row>
    <row r="2627" spans="33:35" x14ac:dyDescent="0.25">
      <c r="AG2627" s="31" t="s">
        <v>2080</v>
      </c>
      <c r="AH2627">
        <v>-1500</v>
      </c>
      <c r="AI2627">
        <v>-1500</v>
      </c>
    </row>
    <row r="2628" spans="33:35" x14ac:dyDescent="0.25">
      <c r="AG2628" s="31" t="s">
        <v>2170</v>
      </c>
      <c r="AH2628">
        <v>-5.9</v>
      </c>
      <c r="AI2628">
        <v>-5.9</v>
      </c>
    </row>
    <row r="2629" spans="33:35" x14ac:dyDescent="0.25">
      <c r="AG2629" s="30">
        <v>45682</v>
      </c>
      <c r="AH2629">
        <v>-105.62</v>
      </c>
      <c r="AI2629">
        <v>-105.62</v>
      </c>
    </row>
    <row r="2630" spans="33:35" x14ac:dyDescent="0.25">
      <c r="AG2630" s="31" t="s">
        <v>2169</v>
      </c>
      <c r="AH2630">
        <v>-88.3</v>
      </c>
      <c r="AI2630">
        <v>-88.3</v>
      </c>
    </row>
    <row r="2631" spans="33:35" x14ac:dyDescent="0.25">
      <c r="AG2631" s="31" t="s">
        <v>2121</v>
      </c>
      <c r="AH2631">
        <v>-17.32</v>
      </c>
      <c r="AI2631">
        <v>-17.32</v>
      </c>
    </row>
    <row r="2632" spans="33:35" x14ac:dyDescent="0.25">
      <c r="AG2632" s="30">
        <v>45683</v>
      </c>
      <c r="AH2632">
        <v>-2.1</v>
      </c>
      <c r="AI2632">
        <v>-2.1</v>
      </c>
    </row>
    <row r="2633" spans="33:35" x14ac:dyDescent="0.25">
      <c r="AG2633" s="31" t="s">
        <v>2168</v>
      </c>
      <c r="AH2633">
        <v>-2.1</v>
      </c>
      <c r="AI2633">
        <v>-2.1</v>
      </c>
    </row>
    <row r="2634" spans="33:35" x14ac:dyDescent="0.25">
      <c r="AG2634" s="30">
        <v>45684</v>
      </c>
      <c r="AH2634">
        <v>-449.83</v>
      </c>
      <c r="AI2634">
        <v>-449.83</v>
      </c>
    </row>
    <row r="2635" spans="33:35" x14ac:dyDescent="0.25">
      <c r="AG2635" s="31" t="s">
        <v>2043</v>
      </c>
      <c r="AH2635">
        <v>-300</v>
      </c>
      <c r="AI2635">
        <v>-300</v>
      </c>
    </row>
    <row r="2636" spans="33:35" x14ac:dyDescent="0.25">
      <c r="AG2636" s="31" t="s">
        <v>2078</v>
      </c>
      <c r="AH2636">
        <v>-35.200000000000003</v>
      </c>
      <c r="AI2636">
        <v>-35.200000000000003</v>
      </c>
    </row>
    <row r="2637" spans="33:35" x14ac:dyDescent="0.25">
      <c r="AG2637" s="31" t="s">
        <v>2079</v>
      </c>
      <c r="AH2637">
        <v>-22.4</v>
      </c>
      <c r="AI2637">
        <v>-22.4</v>
      </c>
    </row>
    <row r="2638" spans="33:35" x14ac:dyDescent="0.25">
      <c r="AG2638" s="31" t="s">
        <v>2120</v>
      </c>
      <c r="AH2638">
        <v>-92.23</v>
      </c>
      <c r="AI2638">
        <v>-92.23</v>
      </c>
    </row>
    <row r="2639" spans="33:35" x14ac:dyDescent="0.25">
      <c r="AG2639" s="30">
        <v>45687</v>
      </c>
      <c r="AH2639">
        <v>-72.929999999999993</v>
      </c>
      <c r="AI2639">
        <v>-72.929999999999993</v>
      </c>
    </row>
    <row r="2640" spans="33:35" x14ac:dyDescent="0.25">
      <c r="AG2640" s="31" t="s">
        <v>2166</v>
      </c>
      <c r="AH2640">
        <v>-4.6100000000000003</v>
      </c>
      <c r="AI2640">
        <v>-4.6100000000000003</v>
      </c>
    </row>
    <row r="2641" spans="33:35" x14ac:dyDescent="0.25">
      <c r="AG2641" s="31" t="s">
        <v>2167</v>
      </c>
      <c r="AH2641">
        <v>-68.319999999999993</v>
      </c>
      <c r="AI2641">
        <v>-68.319999999999993</v>
      </c>
    </row>
    <row r="2642" spans="33:35" x14ac:dyDescent="0.25">
      <c r="AG2642" s="30">
        <v>45688</v>
      </c>
      <c r="AH2642">
        <v>-41.5</v>
      </c>
      <c r="AI2642">
        <v>-41.5</v>
      </c>
    </row>
    <row r="2643" spans="33:35" x14ac:dyDescent="0.25">
      <c r="AG2643" s="31" t="s">
        <v>2077</v>
      </c>
      <c r="AH2643">
        <v>-23.5</v>
      </c>
      <c r="AI2643">
        <v>-23.5</v>
      </c>
    </row>
    <row r="2644" spans="33:35" x14ac:dyDescent="0.25">
      <c r="AG2644" s="31" t="s">
        <v>2164</v>
      </c>
      <c r="AH2644">
        <v>-18</v>
      </c>
      <c r="AI2644">
        <v>-18</v>
      </c>
    </row>
    <row r="2645" spans="33:35" x14ac:dyDescent="0.25">
      <c r="AG2645" s="19" t="s">
        <v>1931</v>
      </c>
      <c r="AH2645">
        <v>-3897.9000000000005</v>
      </c>
      <c r="AI2645">
        <v>-3897.9000000000005</v>
      </c>
    </row>
    <row r="2646" spans="33:35" x14ac:dyDescent="0.25">
      <c r="AG2646" s="30">
        <v>45689</v>
      </c>
      <c r="AH2646">
        <v>-114.80999999999999</v>
      </c>
      <c r="AI2646">
        <v>-114.80999999999999</v>
      </c>
    </row>
    <row r="2647" spans="33:35" x14ac:dyDescent="0.25">
      <c r="AG2647" s="31" t="s">
        <v>2163</v>
      </c>
      <c r="AH2647">
        <v>-61.16</v>
      </c>
      <c r="AI2647">
        <v>-61.16</v>
      </c>
    </row>
    <row r="2648" spans="33:35" x14ac:dyDescent="0.25">
      <c r="AG2648" s="31" t="s">
        <v>2075</v>
      </c>
      <c r="AH2648">
        <v>-10.5</v>
      </c>
      <c r="AI2648">
        <v>-10.5</v>
      </c>
    </row>
    <row r="2649" spans="33:35" x14ac:dyDescent="0.25">
      <c r="AG2649" s="31" t="s">
        <v>2119</v>
      </c>
      <c r="AH2649">
        <v>-31.6</v>
      </c>
      <c r="AI2649">
        <v>-31.6</v>
      </c>
    </row>
    <row r="2650" spans="33:35" x14ac:dyDescent="0.25">
      <c r="AG2650" s="31" t="s">
        <v>2162</v>
      </c>
      <c r="AH2650">
        <v>-11.55</v>
      </c>
      <c r="AI2650">
        <v>-11.55</v>
      </c>
    </row>
    <row r="2651" spans="33:35" x14ac:dyDescent="0.25">
      <c r="AG2651" s="30">
        <v>45690</v>
      </c>
      <c r="AH2651">
        <v>-12.370000000000001</v>
      </c>
      <c r="AI2651">
        <v>-12.370000000000001</v>
      </c>
    </row>
    <row r="2652" spans="33:35" x14ac:dyDescent="0.25">
      <c r="AG2652" s="31" t="s">
        <v>2074</v>
      </c>
      <c r="AH2652">
        <v>-5.98</v>
      </c>
      <c r="AI2652">
        <v>-5.98</v>
      </c>
    </row>
    <row r="2653" spans="33:35" x14ac:dyDescent="0.25">
      <c r="AG2653" s="31" t="s">
        <v>2159</v>
      </c>
      <c r="AH2653">
        <v>-3.4</v>
      </c>
      <c r="AI2653">
        <v>-3.4</v>
      </c>
    </row>
    <row r="2654" spans="33:35" x14ac:dyDescent="0.25">
      <c r="AG2654" s="31" t="s">
        <v>2160</v>
      </c>
      <c r="AH2654">
        <v>-1</v>
      </c>
      <c r="AI2654">
        <v>-1</v>
      </c>
    </row>
    <row r="2655" spans="33:35" x14ac:dyDescent="0.25">
      <c r="AG2655" s="31" t="s">
        <v>2161</v>
      </c>
      <c r="AH2655">
        <v>-1.99</v>
      </c>
      <c r="AI2655">
        <v>-1.99</v>
      </c>
    </row>
    <row r="2656" spans="33:35" x14ac:dyDescent="0.25">
      <c r="AG2656" s="30">
        <v>45691</v>
      </c>
      <c r="AH2656">
        <v>-150.30000000000001</v>
      </c>
      <c r="AI2656">
        <v>-150.30000000000001</v>
      </c>
    </row>
    <row r="2657" spans="33:35" x14ac:dyDescent="0.25">
      <c r="AG2657" s="31" t="s">
        <v>2117</v>
      </c>
      <c r="AH2657">
        <v>-50.82</v>
      </c>
      <c r="AI2657">
        <v>-50.82</v>
      </c>
    </row>
    <row r="2658" spans="33:35" x14ac:dyDescent="0.25">
      <c r="AG2658" s="31" t="s">
        <v>2118</v>
      </c>
      <c r="AH2658">
        <v>-99.48</v>
      </c>
      <c r="AI2658">
        <v>-99.48</v>
      </c>
    </row>
    <row r="2659" spans="33:35" x14ac:dyDescent="0.25">
      <c r="AG2659" s="30">
        <v>45692</v>
      </c>
      <c r="AH2659">
        <v>-22.3</v>
      </c>
      <c r="AI2659">
        <v>-22.3</v>
      </c>
    </row>
    <row r="2660" spans="33:35" x14ac:dyDescent="0.25">
      <c r="AG2660" s="31" t="s">
        <v>2073</v>
      </c>
      <c r="AH2660">
        <v>-14.9</v>
      </c>
      <c r="AI2660">
        <v>-14.9</v>
      </c>
    </row>
    <row r="2661" spans="33:35" x14ac:dyDescent="0.25">
      <c r="AG2661" s="31" t="s">
        <v>2157</v>
      </c>
      <c r="AH2661">
        <v>-3.8</v>
      </c>
      <c r="AI2661">
        <v>-3.8</v>
      </c>
    </row>
    <row r="2662" spans="33:35" x14ac:dyDescent="0.25">
      <c r="AG2662" s="31" t="s">
        <v>2158</v>
      </c>
      <c r="AH2662">
        <v>-3.6</v>
      </c>
      <c r="AI2662">
        <v>-3.6</v>
      </c>
    </row>
    <row r="2663" spans="33:35" x14ac:dyDescent="0.25">
      <c r="AG2663" s="30">
        <v>45693</v>
      </c>
      <c r="AH2663">
        <v>-918</v>
      </c>
      <c r="AI2663">
        <v>-918</v>
      </c>
    </row>
    <row r="2664" spans="33:35" x14ac:dyDescent="0.25">
      <c r="AG2664" s="31" t="s">
        <v>2156</v>
      </c>
      <c r="AH2664">
        <v>-918</v>
      </c>
      <c r="AI2664">
        <v>-918</v>
      </c>
    </row>
    <row r="2665" spans="33:35" x14ac:dyDescent="0.25">
      <c r="AG2665" s="30">
        <v>45694</v>
      </c>
      <c r="AH2665">
        <v>-35.950000000000003</v>
      </c>
      <c r="AI2665">
        <v>-35.950000000000003</v>
      </c>
    </row>
    <row r="2666" spans="33:35" x14ac:dyDescent="0.25">
      <c r="AG2666" s="31" t="s">
        <v>131</v>
      </c>
      <c r="AH2666">
        <v>-0.96</v>
      </c>
      <c r="AI2666">
        <v>-0.96</v>
      </c>
    </row>
    <row r="2667" spans="33:35" x14ac:dyDescent="0.25">
      <c r="AG2667" s="31" t="s">
        <v>2072</v>
      </c>
      <c r="AH2667">
        <v>-32.24</v>
      </c>
      <c r="AI2667">
        <v>-32.24</v>
      </c>
    </row>
    <row r="2668" spans="33:35" x14ac:dyDescent="0.25">
      <c r="AG2668" s="31" t="s">
        <v>2155</v>
      </c>
      <c r="AH2668">
        <v>-2.75</v>
      </c>
      <c r="AI2668">
        <v>-2.75</v>
      </c>
    </row>
    <row r="2669" spans="33:35" x14ac:dyDescent="0.25">
      <c r="AG2669" s="30">
        <v>45695</v>
      </c>
      <c r="AH2669">
        <v>-92.97</v>
      </c>
      <c r="AI2669">
        <v>-92.97</v>
      </c>
    </row>
    <row r="2670" spans="33:35" x14ac:dyDescent="0.25">
      <c r="AG2670" s="31" t="s">
        <v>2116</v>
      </c>
      <c r="AH2670">
        <v>-86.97</v>
      </c>
      <c r="AI2670">
        <v>-86.97</v>
      </c>
    </row>
    <row r="2671" spans="33:35" x14ac:dyDescent="0.25">
      <c r="AG2671" s="31" t="s">
        <v>2154</v>
      </c>
      <c r="AH2671">
        <v>-6</v>
      </c>
      <c r="AI2671">
        <v>-6</v>
      </c>
    </row>
    <row r="2672" spans="33:35" x14ac:dyDescent="0.25">
      <c r="AG2672" s="30">
        <v>45697</v>
      </c>
      <c r="AH2672">
        <v>-39.049999999999997</v>
      </c>
      <c r="AI2672">
        <v>-39.049999999999997</v>
      </c>
    </row>
    <row r="2673" spans="33:35" x14ac:dyDescent="0.25">
      <c r="AG2673" s="31" t="s">
        <v>2070</v>
      </c>
      <c r="AH2673">
        <v>-9.8000000000000007</v>
      </c>
      <c r="AI2673">
        <v>-9.8000000000000007</v>
      </c>
    </row>
    <row r="2674" spans="33:35" x14ac:dyDescent="0.25">
      <c r="AG2674" s="31" t="s">
        <v>2071</v>
      </c>
      <c r="AH2674">
        <v>-29.25</v>
      </c>
      <c r="AI2674">
        <v>-29.25</v>
      </c>
    </row>
    <row r="2675" spans="33:35" x14ac:dyDescent="0.25">
      <c r="AG2675" s="30">
        <v>45698</v>
      </c>
      <c r="AH2675">
        <v>-42.92</v>
      </c>
      <c r="AI2675">
        <v>-42.92</v>
      </c>
    </row>
    <row r="2676" spans="33:35" x14ac:dyDescent="0.25">
      <c r="AG2676" s="31" t="s">
        <v>2115</v>
      </c>
      <c r="AH2676">
        <v>-3.36</v>
      </c>
      <c r="AI2676">
        <v>-3.36</v>
      </c>
    </row>
    <row r="2677" spans="33:35" x14ac:dyDescent="0.25">
      <c r="AG2677" s="31" t="s">
        <v>2068</v>
      </c>
      <c r="AH2677">
        <v>-9.1</v>
      </c>
      <c r="AI2677">
        <v>-9.1</v>
      </c>
    </row>
    <row r="2678" spans="33:35" x14ac:dyDescent="0.25">
      <c r="AG2678" s="31" t="s">
        <v>2069</v>
      </c>
      <c r="AH2678">
        <v>-18.059999999999999</v>
      </c>
      <c r="AI2678">
        <v>-18.059999999999999</v>
      </c>
    </row>
    <row r="2679" spans="33:35" x14ac:dyDescent="0.25">
      <c r="AG2679" s="31" t="s">
        <v>2152</v>
      </c>
      <c r="AH2679">
        <v>-7.2</v>
      </c>
      <c r="AI2679">
        <v>-7.2</v>
      </c>
    </row>
    <row r="2680" spans="33:35" x14ac:dyDescent="0.25">
      <c r="AG2680" s="31" t="s">
        <v>2153</v>
      </c>
      <c r="AH2680">
        <v>-5.2</v>
      </c>
      <c r="AI2680">
        <v>-5.2</v>
      </c>
    </row>
    <row r="2681" spans="33:35" x14ac:dyDescent="0.25">
      <c r="AG2681" s="30">
        <v>45699</v>
      </c>
      <c r="AH2681">
        <v>-164.85</v>
      </c>
      <c r="AI2681">
        <v>-164.85</v>
      </c>
    </row>
    <row r="2682" spans="33:35" x14ac:dyDescent="0.25">
      <c r="AG2682" s="31" t="s">
        <v>2062</v>
      </c>
      <c r="AH2682">
        <v>-7.25</v>
      </c>
      <c r="AI2682">
        <v>-7.25</v>
      </c>
    </row>
    <row r="2683" spans="33:35" x14ac:dyDescent="0.25">
      <c r="AG2683" s="31" t="s">
        <v>2063</v>
      </c>
      <c r="AH2683">
        <v>-58.4</v>
      </c>
      <c r="AI2683">
        <v>-58.4</v>
      </c>
    </row>
    <row r="2684" spans="33:35" x14ac:dyDescent="0.25">
      <c r="AG2684" s="31" t="s">
        <v>2064</v>
      </c>
      <c r="AH2684">
        <v>-52</v>
      </c>
      <c r="AI2684">
        <v>-52</v>
      </c>
    </row>
    <row r="2685" spans="33:35" x14ac:dyDescent="0.25">
      <c r="AG2685" s="31" t="s">
        <v>2065</v>
      </c>
      <c r="AH2685">
        <v>-9.1</v>
      </c>
      <c r="AI2685">
        <v>-9.1</v>
      </c>
    </row>
    <row r="2686" spans="33:35" x14ac:dyDescent="0.25">
      <c r="AG2686" s="31" t="s">
        <v>2066</v>
      </c>
      <c r="AH2686">
        <v>-21.4</v>
      </c>
      <c r="AI2686">
        <v>-21.4</v>
      </c>
    </row>
    <row r="2687" spans="33:35" x14ac:dyDescent="0.25">
      <c r="AG2687" s="31" t="s">
        <v>2067</v>
      </c>
      <c r="AH2687">
        <v>-16.7</v>
      </c>
      <c r="AI2687">
        <v>-16.7</v>
      </c>
    </row>
    <row r="2688" spans="33:35" x14ac:dyDescent="0.25">
      <c r="AG2688" s="30">
        <v>45700</v>
      </c>
      <c r="AH2688">
        <v>-23.5</v>
      </c>
      <c r="AI2688">
        <v>-23.5</v>
      </c>
    </row>
    <row r="2689" spans="33:35" x14ac:dyDescent="0.25">
      <c r="AG2689" s="31" t="s">
        <v>2061</v>
      </c>
      <c r="AH2689">
        <v>-20</v>
      </c>
      <c r="AI2689">
        <v>-20</v>
      </c>
    </row>
    <row r="2690" spans="33:35" x14ac:dyDescent="0.25">
      <c r="AG2690" s="31" t="s">
        <v>2151</v>
      </c>
      <c r="AH2690">
        <v>-3.5</v>
      </c>
      <c r="AI2690">
        <v>-3.5</v>
      </c>
    </row>
    <row r="2691" spans="33:35" x14ac:dyDescent="0.25">
      <c r="AG2691" s="30">
        <v>45701</v>
      </c>
      <c r="AH2691">
        <v>-7.4499999999999993</v>
      </c>
      <c r="AI2691">
        <v>-7.4499999999999993</v>
      </c>
    </row>
    <row r="2692" spans="33:35" x14ac:dyDescent="0.25">
      <c r="AG2692" s="31" t="s">
        <v>2060</v>
      </c>
      <c r="AH2692">
        <v>-6.05</v>
      </c>
      <c r="AI2692">
        <v>-6.05</v>
      </c>
    </row>
    <row r="2693" spans="33:35" x14ac:dyDescent="0.25">
      <c r="AG2693" s="31" t="s">
        <v>2150</v>
      </c>
      <c r="AH2693">
        <v>-1.4</v>
      </c>
      <c r="AI2693">
        <v>-1.4</v>
      </c>
    </row>
    <row r="2694" spans="33:35" x14ac:dyDescent="0.25">
      <c r="AG2694" s="30">
        <v>45702</v>
      </c>
      <c r="AH2694">
        <v>-165.96000000000004</v>
      </c>
      <c r="AI2694">
        <v>-165.96000000000004</v>
      </c>
    </row>
    <row r="2695" spans="33:35" x14ac:dyDescent="0.25">
      <c r="AG2695" s="31" t="s">
        <v>2114</v>
      </c>
      <c r="AH2695">
        <v>-74.290000000000006</v>
      </c>
      <c r="AI2695">
        <v>-74.290000000000006</v>
      </c>
    </row>
    <row r="2696" spans="33:35" x14ac:dyDescent="0.25">
      <c r="AG2696" s="31" t="s">
        <v>2058</v>
      </c>
      <c r="AH2696">
        <v>-20.6</v>
      </c>
      <c r="AI2696">
        <v>-20.6</v>
      </c>
    </row>
    <row r="2697" spans="33:35" x14ac:dyDescent="0.25">
      <c r="AG2697" s="31" t="s">
        <v>2059</v>
      </c>
      <c r="AH2697">
        <v>-14</v>
      </c>
      <c r="AI2697">
        <v>-14</v>
      </c>
    </row>
    <row r="2698" spans="33:35" x14ac:dyDescent="0.25">
      <c r="AG2698" s="31" t="s">
        <v>2113</v>
      </c>
      <c r="AH2698">
        <v>-32.39</v>
      </c>
      <c r="AI2698">
        <v>-32.39</v>
      </c>
    </row>
    <row r="2699" spans="33:35" x14ac:dyDescent="0.25">
      <c r="AG2699" s="31" t="s">
        <v>2147</v>
      </c>
      <c r="AH2699">
        <v>-7.47</v>
      </c>
      <c r="AI2699">
        <v>-7.47</v>
      </c>
    </row>
    <row r="2700" spans="33:35" x14ac:dyDescent="0.25">
      <c r="AG2700" s="31" t="s">
        <v>2148</v>
      </c>
      <c r="AH2700">
        <v>-7.56</v>
      </c>
      <c r="AI2700">
        <v>-7.56</v>
      </c>
    </row>
    <row r="2701" spans="33:35" x14ac:dyDescent="0.25">
      <c r="AG2701" s="31" t="s">
        <v>2149</v>
      </c>
      <c r="AH2701">
        <v>-9.65</v>
      </c>
      <c r="AI2701">
        <v>-9.65</v>
      </c>
    </row>
    <row r="2702" spans="33:35" x14ac:dyDescent="0.25">
      <c r="AG2702" s="30">
        <v>45703</v>
      </c>
      <c r="AH2702">
        <v>-340.59</v>
      </c>
      <c r="AI2702">
        <v>-340.59</v>
      </c>
    </row>
    <row r="2703" spans="33:35" x14ac:dyDescent="0.25">
      <c r="AG2703" s="31" t="s">
        <v>2112</v>
      </c>
      <c r="AH2703">
        <v>-4.6500000000000004</v>
      </c>
      <c r="AI2703">
        <v>-4.6500000000000004</v>
      </c>
    </row>
    <row r="2704" spans="33:35" x14ac:dyDescent="0.25">
      <c r="AG2704" s="31" t="s">
        <v>2053</v>
      </c>
      <c r="AH2704">
        <v>-200</v>
      </c>
      <c r="AI2704">
        <v>-200</v>
      </c>
    </row>
    <row r="2705" spans="33:35" x14ac:dyDescent="0.25">
      <c r="AG2705" s="31" t="s">
        <v>2054</v>
      </c>
      <c r="AH2705">
        <v>-5.25</v>
      </c>
      <c r="AI2705">
        <v>-5.25</v>
      </c>
    </row>
    <row r="2706" spans="33:35" x14ac:dyDescent="0.25">
      <c r="AG2706" s="31" t="s">
        <v>2055</v>
      </c>
      <c r="AH2706">
        <v>-12.35</v>
      </c>
      <c r="AI2706">
        <v>-12.35</v>
      </c>
    </row>
    <row r="2707" spans="33:35" x14ac:dyDescent="0.25">
      <c r="AG2707" s="31" t="s">
        <v>2056</v>
      </c>
      <c r="AH2707">
        <v>-18.899999999999999</v>
      </c>
      <c r="AI2707">
        <v>-18.899999999999999</v>
      </c>
    </row>
    <row r="2708" spans="33:35" x14ac:dyDescent="0.25">
      <c r="AG2708" s="31" t="s">
        <v>2057</v>
      </c>
      <c r="AH2708">
        <v>-17.5</v>
      </c>
      <c r="AI2708">
        <v>-17.5</v>
      </c>
    </row>
    <row r="2709" spans="33:35" x14ac:dyDescent="0.25">
      <c r="AG2709" s="31" t="s">
        <v>2110</v>
      </c>
      <c r="AH2709">
        <v>-25.189999999999998</v>
      </c>
      <c r="AI2709">
        <v>-25.189999999999998</v>
      </c>
    </row>
    <row r="2710" spans="33:35" x14ac:dyDescent="0.25">
      <c r="AG2710" s="31" t="s">
        <v>2111</v>
      </c>
      <c r="AH2710">
        <v>-16.75</v>
      </c>
      <c r="AI2710">
        <v>-16.75</v>
      </c>
    </row>
    <row r="2711" spans="33:35" x14ac:dyDescent="0.25">
      <c r="AG2711" s="31" t="s">
        <v>2146</v>
      </c>
      <c r="AH2711">
        <v>-40</v>
      </c>
      <c r="AI2711">
        <v>-40</v>
      </c>
    </row>
    <row r="2712" spans="33:35" x14ac:dyDescent="0.25">
      <c r="AG2712" s="30">
        <v>45704</v>
      </c>
      <c r="AH2712">
        <v>-88</v>
      </c>
      <c r="AI2712">
        <v>-88</v>
      </c>
    </row>
    <row r="2713" spans="33:35" x14ac:dyDescent="0.25">
      <c r="AG2713" s="31" t="s">
        <v>2051</v>
      </c>
      <c r="AH2713">
        <v>-7</v>
      </c>
      <c r="AI2713">
        <v>-7</v>
      </c>
    </row>
    <row r="2714" spans="33:35" x14ac:dyDescent="0.25">
      <c r="AG2714" s="31" t="s">
        <v>2052</v>
      </c>
      <c r="AH2714">
        <v>-81</v>
      </c>
      <c r="AI2714">
        <v>-81</v>
      </c>
    </row>
    <row r="2715" spans="33:35" x14ac:dyDescent="0.25">
      <c r="AG2715" s="30">
        <v>45705</v>
      </c>
      <c r="AH2715">
        <v>-84.8</v>
      </c>
      <c r="AI2715">
        <v>-84.8</v>
      </c>
    </row>
    <row r="2716" spans="33:35" x14ac:dyDescent="0.25">
      <c r="AG2716" s="31" t="s">
        <v>2048</v>
      </c>
      <c r="AH2716">
        <v>-27.5</v>
      </c>
      <c r="AI2716">
        <v>-27.5</v>
      </c>
    </row>
    <row r="2717" spans="33:35" x14ac:dyDescent="0.25">
      <c r="AG2717" s="31" t="s">
        <v>2049</v>
      </c>
      <c r="AH2717">
        <v>-21.78</v>
      </c>
      <c r="AI2717">
        <v>-21.78</v>
      </c>
    </row>
    <row r="2718" spans="33:35" x14ac:dyDescent="0.25">
      <c r="AG2718" s="31" t="s">
        <v>2050</v>
      </c>
      <c r="AH2718">
        <v>-12.26</v>
      </c>
      <c r="AI2718">
        <v>-12.26</v>
      </c>
    </row>
    <row r="2719" spans="33:35" x14ac:dyDescent="0.25">
      <c r="AG2719" s="31" t="s">
        <v>2108</v>
      </c>
      <c r="AH2719">
        <v>-19.979999999999997</v>
      </c>
      <c r="AI2719">
        <v>-19.979999999999997</v>
      </c>
    </row>
    <row r="2720" spans="33:35" x14ac:dyDescent="0.25">
      <c r="AG2720" s="31" t="s">
        <v>2109</v>
      </c>
      <c r="AH2720">
        <v>-1.58</v>
      </c>
      <c r="AI2720">
        <v>-1.58</v>
      </c>
    </row>
    <row r="2721" spans="33:35" x14ac:dyDescent="0.25">
      <c r="AG2721" s="31" t="s">
        <v>2145</v>
      </c>
      <c r="AH2721">
        <v>-1.7</v>
      </c>
      <c r="AI2721">
        <v>-1.7</v>
      </c>
    </row>
    <row r="2722" spans="33:35" x14ac:dyDescent="0.25">
      <c r="AG2722" s="30">
        <v>45706</v>
      </c>
      <c r="AH2722">
        <v>-68.47999999999999</v>
      </c>
      <c r="AI2722">
        <v>-68.47999999999999</v>
      </c>
    </row>
    <row r="2723" spans="33:35" x14ac:dyDescent="0.25">
      <c r="AG2723" s="31" t="s">
        <v>131</v>
      </c>
      <c r="AH2723">
        <v>-0.39</v>
      </c>
      <c r="AI2723">
        <v>-0.39</v>
      </c>
    </row>
    <row r="2724" spans="33:35" x14ac:dyDescent="0.25">
      <c r="AG2724" s="31" t="s">
        <v>2107</v>
      </c>
      <c r="AH2724">
        <v>-2.72</v>
      </c>
      <c r="AI2724">
        <v>-2.72</v>
      </c>
    </row>
    <row r="2725" spans="33:35" x14ac:dyDescent="0.25">
      <c r="AG2725" s="31" t="s">
        <v>2046</v>
      </c>
      <c r="AH2725">
        <v>-13</v>
      </c>
      <c r="AI2725">
        <v>-13</v>
      </c>
    </row>
    <row r="2726" spans="33:35" x14ac:dyDescent="0.25">
      <c r="AG2726" s="31" t="s">
        <v>2047</v>
      </c>
      <c r="AH2726">
        <v>-48.12</v>
      </c>
      <c r="AI2726">
        <v>-48.12</v>
      </c>
    </row>
    <row r="2727" spans="33:35" x14ac:dyDescent="0.25">
      <c r="AG2727" s="31" t="s">
        <v>2144</v>
      </c>
      <c r="AH2727">
        <v>-4.25</v>
      </c>
      <c r="AI2727">
        <v>-4.25</v>
      </c>
    </row>
    <row r="2728" spans="33:35" x14ac:dyDescent="0.25">
      <c r="AG2728" s="30">
        <v>45708</v>
      </c>
      <c r="AH2728">
        <v>-70.8</v>
      </c>
      <c r="AI2728">
        <v>-70.8</v>
      </c>
    </row>
    <row r="2729" spans="33:35" x14ac:dyDescent="0.25">
      <c r="AG2729" s="31" t="s">
        <v>2045</v>
      </c>
      <c r="AH2729">
        <v>-67</v>
      </c>
      <c r="AI2729">
        <v>-67</v>
      </c>
    </row>
    <row r="2730" spans="33:35" x14ac:dyDescent="0.25">
      <c r="AG2730" s="31" t="s">
        <v>2143</v>
      </c>
      <c r="AH2730">
        <v>-3.8</v>
      </c>
      <c r="AI2730">
        <v>-3.8</v>
      </c>
    </row>
    <row r="2731" spans="33:35" x14ac:dyDescent="0.25">
      <c r="AG2731" s="30">
        <v>45709</v>
      </c>
      <c r="AH2731">
        <v>-239.72000000000003</v>
      </c>
      <c r="AI2731">
        <v>-239.72000000000003</v>
      </c>
    </row>
    <row r="2732" spans="33:35" x14ac:dyDescent="0.25">
      <c r="AG2732" s="31" t="s">
        <v>2105</v>
      </c>
      <c r="AH2732">
        <v>-57.63</v>
      </c>
      <c r="AI2732">
        <v>-57.63</v>
      </c>
    </row>
    <row r="2733" spans="33:35" x14ac:dyDescent="0.25">
      <c r="AG2733" s="31" t="s">
        <v>2044</v>
      </c>
      <c r="AH2733">
        <v>-14.61</v>
      </c>
      <c r="AI2733">
        <v>-14.61</v>
      </c>
    </row>
    <row r="2734" spans="33:35" x14ac:dyDescent="0.25">
      <c r="AG2734" s="31" t="s">
        <v>2104</v>
      </c>
      <c r="AH2734">
        <v>-16.95</v>
      </c>
      <c r="AI2734">
        <v>-16.95</v>
      </c>
    </row>
    <row r="2735" spans="33:35" x14ac:dyDescent="0.25">
      <c r="AG2735" s="31" t="s">
        <v>2106</v>
      </c>
      <c r="AH2735">
        <v>-144.28</v>
      </c>
      <c r="AI2735">
        <v>-144.28</v>
      </c>
    </row>
    <row r="2736" spans="33:35" x14ac:dyDescent="0.25">
      <c r="AG2736" s="31" t="s">
        <v>2142</v>
      </c>
      <c r="AH2736">
        <v>-6.25</v>
      </c>
      <c r="AI2736">
        <v>-6.25</v>
      </c>
    </row>
    <row r="2737" spans="33:35" x14ac:dyDescent="0.25">
      <c r="AG2737" s="30">
        <v>45711</v>
      </c>
      <c r="AH2737">
        <v>-19.899999999999999</v>
      </c>
      <c r="AI2737">
        <v>-19.899999999999999</v>
      </c>
    </row>
    <row r="2738" spans="33:35" x14ac:dyDescent="0.25">
      <c r="AG2738" s="31" t="s">
        <v>2140</v>
      </c>
      <c r="AH2738">
        <v>-8</v>
      </c>
      <c r="AI2738">
        <v>-8</v>
      </c>
    </row>
    <row r="2739" spans="33:35" x14ac:dyDescent="0.25">
      <c r="AG2739" s="31" t="s">
        <v>2141</v>
      </c>
      <c r="AH2739">
        <v>-11.9</v>
      </c>
      <c r="AI2739">
        <v>-11.9</v>
      </c>
    </row>
    <row r="2740" spans="33:35" x14ac:dyDescent="0.25">
      <c r="AG2740" s="30">
        <v>45712</v>
      </c>
      <c r="AH2740">
        <v>-324.67</v>
      </c>
      <c r="AI2740">
        <v>-324.67</v>
      </c>
    </row>
    <row r="2741" spans="33:35" x14ac:dyDescent="0.25">
      <c r="AG2741" s="31" t="s">
        <v>131</v>
      </c>
      <c r="AH2741">
        <v>-0.61</v>
      </c>
      <c r="AI2741">
        <v>-0.61</v>
      </c>
    </row>
    <row r="2742" spans="33:35" x14ac:dyDescent="0.25">
      <c r="AG2742" s="31" t="s">
        <v>2043</v>
      </c>
      <c r="AH2742">
        <v>-300</v>
      </c>
      <c r="AI2742">
        <v>-300</v>
      </c>
    </row>
    <row r="2743" spans="33:35" x14ac:dyDescent="0.25">
      <c r="AG2743" s="31" t="s">
        <v>2103</v>
      </c>
      <c r="AH2743">
        <v>-20.46</v>
      </c>
      <c r="AI2743">
        <v>-20.46</v>
      </c>
    </row>
    <row r="2744" spans="33:35" x14ac:dyDescent="0.25">
      <c r="AG2744" s="31" t="s">
        <v>2139</v>
      </c>
      <c r="AH2744">
        <v>-3.6</v>
      </c>
      <c r="AI2744">
        <v>-3.6</v>
      </c>
    </row>
    <row r="2745" spans="33:35" x14ac:dyDescent="0.25">
      <c r="AG2745" s="30">
        <v>45713</v>
      </c>
      <c r="AH2745">
        <v>-21.009999999999998</v>
      </c>
      <c r="AI2745">
        <v>-21.009999999999998</v>
      </c>
    </row>
    <row r="2746" spans="33:35" x14ac:dyDescent="0.25">
      <c r="AG2746" s="31" t="s">
        <v>2041</v>
      </c>
      <c r="AH2746">
        <v>-1.81</v>
      </c>
      <c r="AI2746">
        <v>-1.81</v>
      </c>
    </row>
    <row r="2747" spans="33:35" x14ac:dyDescent="0.25">
      <c r="AG2747" s="31" t="s">
        <v>2042</v>
      </c>
      <c r="AH2747">
        <v>-16.899999999999999</v>
      </c>
      <c r="AI2747">
        <v>-16.899999999999999</v>
      </c>
    </row>
    <row r="2748" spans="33:35" x14ac:dyDescent="0.25">
      <c r="AG2748" s="31" t="s">
        <v>2138</v>
      </c>
      <c r="AH2748">
        <v>-2.2999999999999998</v>
      </c>
      <c r="AI2748">
        <v>-2.2999999999999998</v>
      </c>
    </row>
    <row r="2749" spans="33:35" x14ac:dyDescent="0.25">
      <c r="AG2749" s="30">
        <v>45714</v>
      </c>
      <c r="AH2749">
        <v>-18.63</v>
      </c>
      <c r="AI2749">
        <v>-18.63</v>
      </c>
    </row>
    <row r="2750" spans="33:35" x14ac:dyDescent="0.25">
      <c r="AG2750" s="31" t="s">
        <v>131</v>
      </c>
      <c r="AH2750">
        <v>-0.28000000000000003</v>
      </c>
      <c r="AI2750">
        <v>-0.28000000000000003</v>
      </c>
    </row>
    <row r="2751" spans="33:35" x14ac:dyDescent="0.25">
      <c r="AG2751" s="31" t="s">
        <v>2102</v>
      </c>
      <c r="AH2751">
        <v>-2.58</v>
      </c>
      <c r="AI2751">
        <v>-2.58</v>
      </c>
    </row>
    <row r="2752" spans="33:35" x14ac:dyDescent="0.25">
      <c r="AG2752" s="31" t="s">
        <v>2039</v>
      </c>
      <c r="AH2752">
        <v>-9.57</v>
      </c>
      <c r="AI2752">
        <v>-9.57</v>
      </c>
    </row>
    <row r="2753" spans="33:35" x14ac:dyDescent="0.25">
      <c r="AG2753" s="31" t="s">
        <v>2040</v>
      </c>
      <c r="AH2753">
        <v>-6.2</v>
      </c>
      <c r="AI2753">
        <v>-6.2</v>
      </c>
    </row>
    <row r="2754" spans="33:35" x14ac:dyDescent="0.25">
      <c r="AG2754" s="30">
        <v>45715</v>
      </c>
      <c r="AH2754">
        <v>-189.9</v>
      </c>
      <c r="AI2754">
        <v>-189.9</v>
      </c>
    </row>
    <row r="2755" spans="33:35" x14ac:dyDescent="0.25">
      <c r="AG2755" s="31" t="s">
        <v>2037</v>
      </c>
      <c r="AH2755">
        <v>-42.9</v>
      </c>
      <c r="AI2755">
        <v>-42.9</v>
      </c>
    </row>
    <row r="2756" spans="33:35" x14ac:dyDescent="0.25">
      <c r="AG2756" s="31" t="s">
        <v>2038</v>
      </c>
      <c r="AH2756">
        <v>-18.399999999999999</v>
      </c>
      <c r="AI2756">
        <v>-18.399999999999999</v>
      </c>
    </row>
    <row r="2757" spans="33:35" x14ac:dyDescent="0.25">
      <c r="AG2757" s="31" t="s">
        <v>2100</v>
      </c>
      <c r="AH2757">
        <v>-85</v>
      </c>
      <c r="AI2757">
        <v>-85</v>
      </c>
    </row>
    <row r="2758" spans="33:35" x14ac:dyDescent="0.25">
      <c r="AG2758" s="31" t="s">
        <v>2101</v>
      </c>
      <c r="AH2758">
        <v>-43.6</v>
      </c>
      <c r="AI2758">
        <v>-43.6</v>
      </c>
    </row>
    <row r="2759" spans="33:35" x14ac:dyDescent="0.25">
      <c r="AG2759" s="30">
        <v>45716</v>
      </c>
      <c r="AH2759">
        <v>-640.97</v>
      </c>
      <c r="AI2759">
        <v>-640.97</v>
      </c>
    </row>
    <row r="2760" spans="33:35" x14ac:dyDescent="0.25">
      <c r="AG2760" s="31" t="s">
        <v>805</v>
      </c>
      <c r="AH2760">
        <v>-400</v>
      </c>
      <c r="AI2760">
        <v>-400</v>
      </c>
    </row>
    <row r="2761" spans="33:35" x14ac:dyDescent="0.25">
      <c r="AG2761" s="31" t="s">
        <v>2097</v>
      </c>
      <c r="AH2761">
        <v>-112.83</v>
      </c>
      <c r="AI2761">
        <v>-112.83</v>
      </c>
    </row>
    <row r="2762" spans="33:35" x14ac:dyDescent="0.25">
      <c r="AG2762" s="31" t="s">
        <v>2035</v>
      </c>
      <c r="AH2762">
        <v>-13</v>
      </c>
      <c r="AI2762">
        <v>-13</v>
      </c>
    </row>
    <row r="2763" spans="33:35" x14ac:dyDescent="0.25">
      <c r="AG2763" s="31" t="s">
        <v>2098</v>
      </c>
      <c r="AH2763">
        <v>-12.62</v>
      </c>
      <c r="AI2763">
        <v>-12.62</v>
      </c>
    </row>
    <row r="2764" spans="33:35" x14ac:dyDescent="0.25">
      <c r="AG2764" s="31" t="s">
        <v>2099</v>
      </c>
      <c r="AH2764">
        <v>-29.68</v>
      </c>
      <c r="AI2764">
        <v>-29.68</v>
      </c>
    </row>
    <row r="2765" spans="33:35" x14ac:dyDescent="0.25">
      <c r="AG2765" s="31" t="s">
        <v>2135</v>
      </c>
      <c r="AH2765">
        <v>-4.5199999999999996</v>
      </c>
      <c r="AI2765">
        <v>-4.5199999999999996</v>
      </c>
    </row>
    <row r="2766" spans="33:35" x14ac:dyDescent="0.25">
      <c r="AG2766" s="31" t="s">
        <v>2136</v>
      </c>
      <c r="AH2766">
        <v>-68.319999999999993</v>
      </c>
      <c r="AI2766">
        <v>-68.319999999999993</v>
      </c>
    </row>
    <row r="2767" spans="33:35" x14ac:dyDescent="0.25">
      <c r="AG2767" s="19" t="s">
        <v>1932</v>
      </c>
      <c r="AH2767">
        <v>-8600.8299999999981</v>
      </c>
      <c r="AI2767">
        <v>-8600.8299999999981</v>
      </c>
    </row>
    <row r="2768" spans="33:35" x14ac:dyDescent="0.25">
      <c r="AG2768" s="30">
        <v>45717</v>
      </c>
      <c r="AH2768">
        <v>-884.7</v>
      </c>
      <c r="AI2768">
        <v>-884.7</v>
      </c>
    </row>
    <row r="2769" spans="33:35" x14ac:dyDescent="0.25">
      <c r="AG2769" s="31" t="s">
        <v>2004</v>
      </c>
      <c r="AH2769">
        <v>-818.59</v>
      </c>
      <c r="AI2769">
        <v>-818.59</v>
      </c>
    </row>
    <row r="2770" spans="33:35" x14ac:dyDescent="0.25">
      <c r="AG2770" s="31" t="s">
        <v>2197</v>
      </c>
      <c r="AH2770">
        <v>-8.2100000000000009</v>
      </c>
      <c r="AI2770">
        <v>-8.2100000000000009</v>
      </c>
    </row>
    <row r="2771" spans="33:35" x14ac:dyDescent="0.25">
      <c r="AG2771" s="31" t="s">
        <v>2225</v>
      </c>
      <c r="AH2771">
        <v>-6.45</v>
      </c>
      <c r="AI2771">
        <v>-6.45</v>
      </c>
    </row>
    <row r="2772" spans="33:35" x14ac:dyDescent="0.25">
      <c r="AG2772" s="31" t="s">
        <v>2226</v>
      </c>
      <c r="AH2772">
        <v>-4.55</v>
      </c>
      <c r="AI2772">
        <v>-4.55</v>
      </c>
    </row>
    <row r="2773" spans="33:35" x14ac:dyDescent="0.25">
      <c r="AG2773" s="31" t="s">
        <v>2227</v>
      </c>
      <c r="AH2773">
        <v>-11.4</v>
      </c>
      <c r="AI2773">
        <v>-11.4</v>
      </c>
    </row>
    <row r="2774" spans="33:35" x14ac:dyDescent="0.25">
      <c r="AG2774" s="31" t="s">
        <v>2228</v>
      </c>
      <c r="AH2774">
        <v>-35.5</v>
      </c>
      <c r="AI2774">
        <v>-35.5</v>
      </c>
    </row>
    <row r="2775" spans="33:35" x14ac:dyDescent="0.25">
      <c r="AG2775" s="30">
        <v>45718</v>
      </c>
      <c r="AH2775">
        <v>-66.03</v>
      </c>
      <c r="AI2775">
        <v>-66.03</v>
      </c>
    </row>
    <row r="2776" spans="33:35" x14ac:dyDescent="0.25">
      <c r="AG2776" s="31" t="s">
        <v>2196</v>
      </c>
      <c r="AH2776">
        <v>-2.1800000000000002</v>
      </c>
      <c r="AI2776">
        <v>-2.1800000000000002</v>
      </c>
    </row>
    <row r="2777" spans="33:35" x14ac:dyDescent="0.25">
      <c r="AG2777" s="31" t="s">
        <v>2222</v>
      </c>
      <c r="AH2777">
        <v>-12.91</v>
      </c>
      <c r="AI2777">
        <v>-12.91</v>
      </c>
    </row>
    <row r="2778" spans="33:35" x14ac:dyDescent="0.25">
      <c r="AG2778" s="31" t="s">
        <v>2223</v>
      </c>
      <c r="AH2778">
        <v>-24.99</v>
      </c>
      <c r="AI2778">
        <v>-24.99</v>
      </c>
    </row>
    <row r="2779" spans="33:35" x14ac:dyDescent="0.25">
      <c r="AG2779" s="31" t="s">
        <v>2224</v>
      </c>
      <c r="AH2779">
        <v>-25.95</v>
      </c>
      <c r="AI2779">
        <v>-25.95</v>
      </c>
    </row>
    <row r="2780" spans="33:35" x14ac:dyDescent="0.25">
      <c r="AG2780" s="30">
        <v>45719</v>
      </c>
      <c r="AH2780">
        <v>-1091.73</v>
      </c>
      <c r="AI2780">
        <v>-1091.73</v>
      </c>
    </row>
    <row r="2781" spans="33:35" x14ac:dyDescent="0.25">
      <c r="AG2781" s="31" t="s">
        <v>1720</v>
      </c>
      <c r="AH2781">
        <v>-918</v>
      </c>
      <c r="AI2781">
        <v>-918</v>
      </c>
    </row>
    <row r="2782" spans="33:35" x14ac:dyDescent="0.25">
      <c r="AG2782" s="31" t="s">
        <v>2194</v>
      </c>
      <c r="AH2782">
        <v>-4.25</v>
      </c>
      <c r="AI2782">
        <v>-4.25</v>
      </c>
    </row>
    <row r="2783" spans="33:35" x14ac:dyDescent="0.25">
      <c r="AG2783" s="31" t="s">
        <v>2195</v>
      </c>
      <c r="AH2783">
        <v>-99.48</v>
      </c>
      <c r="AI2783">
        <v>-99.48</v>
      </c>
    </row>
    <row r="2784" spans="33:35" x14ac:dyDescent="0.25">
      <c r="AG2784" s="31" t="s">
        <v>2220</v>
      </c>
      <c r="AH2784">
        <v>-62</v>
      </c>
      <c r="AI2784">
        <v>-62</v>
      </c>
    </row>
    <row r="2785" spans="33:35" x14ac:dyDescent="0.25">
      <c r="AG2785" s="31" t="s">
        <v>2221</v>
      </c>
      <c r="AH2785">
        <v>-8</v>
      </c>
      <c r="AI2785">
        <v>-8</v>
      </c>
    </row>
    <row r="2786" spans="33:35" x14ac:dyDescent="0.25">
      <c r="AG2786" s="30">
        <v>45720</v>
      </c>
      <c r="AH2786">
        <v>-82.33</v>
      </c>
      <c r="AI2786">
        <v>-82.33</v>
      </c>
    </row>
    <row r="2787" spans="33:35" x14ac:dyDescent="0.25">
      <c r="AG2787" s="31" t="s">
        <v>2193</v>
      </c>
      <c r="AH2787">
        <v>-21.8</v>
      </c>
      <c r="AI2787">
        <v>-21.8</v>
      </c>
    </row>
    <row r="2788" spans="33:35" x14ac:dyDescent="0.25">
      <c r="AG2788" s="31" t="s">
        <v>2215</v>
      </c>
      <c r="AH2788">
        <v>-15.78</v>
      </c>
      <c r="AI2788">
        <v>-15.78</v>
      </c>
    </row>
    <row r="2789" spans="33:35" x14ac:dyDescent="0.25">
      <c r="AG2789" s="31" t="s">
        <v>2216</v>
      </c>
      <c r="AH2789">
        <v>-32</v>
      </c>
      <c r="AI2789">
        <v>-32</v>
      </c>
    </row>
    <row r="2790" spans="33:35" x14ac:dyDescent="0.25">
      <c r="AG2790" s="31" t="s">
        <v>2217</v>
      </c>
      <c r="AH2790">
        <v>-3.9</v>
      </c>
      <c r="AI2790">
        <v>-3.9</v>
      </c>
    </row>
    <row r="2791" spans="33:35" x14ac:dyDescent="0.25">
      <c r="AG2791" s="31" t="s">
        <v>2218</v>
      </c>
      <c r="AH2791">
        <v>-8.85</v>
      </c>
      <c r="AI2791">
        <v>-8.85</v>
      </c>
    </row>
    <row r="2792" spans="33:35" x14ac:dyDescent="0.25">
      <c r="AG2792" s="30">
        <v>45721</v>
      </c>
      <c r="AH2792">
        <v>-31.97</v>
      </c>
      <c r="AI2792">
        <v>-31.97</v>
      </c>
    </row>
    <row r="2793" spans="33:35" x14ac:dyDescent="0.25">
      <c r="AG2793" s="31" t="s">
        <v>2192</v>
      </c>
      <c r="AH2793">
        <v>-1.99</v>
      </c>
      <c r="AI2793">
        <v>-1.99</v>
      </c>
    </row>
    <row r="2794" spans="33:35" x14ac:dyDescent="0.25">
      <c r="AG2794" s="31" t="s">
        <v>2213</v>
      </c>
      <c r="AH2794">
        <v>-22.38</v>
      </c>
      <c r="AI2794">
        <v>-22.38</v>
      </c>
    </row>
    <row r="2795" spans="33:35" x14ac:dyDescent="0.25">
      <c r="AG2795" s="31" t="s">
        <v>2214</v>
      </c>
      <c r="AH2795">
        <v>-7.6</v>
      </c>
      <c r="AI2795">
        <v>-7.6</v>
      </c>
    </row>
    <row r="2796" spans="33:35" x14ac:dyDescent="0.25">
      <c r="AG2796" s="30">
        <v>45722</v>
      </c>
      <c r="AH2796">
        <v>-25.7</v>
      </c>
      <c r="AI2796">
        <v>-25.7</v>
      </c>
    </row>
    <row r="2797" spans="33:35" x14ac:dyDescent="0.25">
      <c r="AG2797" s="31" t="s">
        <v>2212</v>
      </c>
      <c r="AH2797">
        <v>-25.7</v>
      </c>
      <c r="AI2797">
        <v>-25.7</v>
      </c>
    </row>
    <row r="2798" spans="33:35" x14ac:dyDescent="0.25">
      <c r="AG2798" s="30">
        <v>45723</v>
      </c>
      <c r="AH2798">
        <v>-179.05</v>
      </c>
      <c r="AI2798">
        <v>-179.05</v>
      </c>
    </row>
    <row r="2799" spans="33:35" x14ac:dyDescent="0.25">
      <c r="AG2799" s="31" t="s">
        <v>2190</v>
      </c>
      <c r="AH2799">
        <v>-7</v>
      </c>
      <c r="AI2799">
        <v>-7</v>
      </c>
    </row>
    <row r="2800" spans="33:35" x14ac:dyDescent="0.25">
      <c r="AG2800" s="31" t="s">
        <v>2191</v>
      </c>
      <c r="AH2800">
        <v>-79.3</v>
      </c>
      <c r="AI2800">
        <v>-79.3</v>
      </c>
    </row>
    <row r="2801" spans="33:35" x14ac:dyDescent="0.25">
      <c r="AG2801" s="31" t="s">
        <v>2207</v>
      </c>
      <c r="AH2801">
        <v>-21.1</v>
      </c>
      <c r="AI2801">
        <v>-21.1</v>
      </c>
    </row>
    <row r="2802" spans="33:35" x14ac:dyDescent="0.25">
      <c r="AG2802" s="31" t="s">
        <v>2209</v>
      </c>
      <c r="AH2802">
        <v>-11.04</v>
      </c>
      <c r="AI2802">
        <v>-11.04</v>
      </c>
    </row>
    <row r="2803" spans="33:35" x14ac:dyDescent="0.25">
      <c r="AG2803" s="31" t="s">
        <v>2210</v>
      </c>
      <c r="AH2803">
        <v>-33</v>
      </c>
      <c r="AI2803">
        <v>-33</v>
      </c>
    </row>
    <row r="2804" spans="33:35" x14ac:dyDescent="0.25">
      <c r="AG2804" s="31" t="s">
        <v>2211</v>
      </c>
      <c r="AH2804">
        <v>-20</v>
      </c>
      <c r="AI2804">
        <v>-20</v>
      </c>
    </row>
    <row r="2805" spans="33:35" x14ac:dyDescent="0.25">
      <c r="AG2805" s="31" t="s">
        <v>2232</v>
      </c>
      <c r="AH2805">
        <v>-7.61</v>
      </c>
      <c r="AI2805">
        <v>-7.61</v>
      </c>
    </row>
    <row r="2806" spans="33:35" x14ac:dyDescent="0.25">
      <c r="AG2806" s="30">
        <v>45724</v>
      </c>
      <c r="AH2806">
        <v>-45.2</v>
      </c>
      <c r="AI2806">
        <v>-45.2</v>
      </c>
    </row>
    <row r="2807" spans="33:35" x14ac:dyDescent="0.25">
      <c r="AG2807" s="31" t="s">
        <v>2187</v>
      </c>
      <c r="AH2807">
        <v>-4.17</v>
      </c>
      <c r="AI2807">
        <v>-4.17</v>
      </c>
    </row>
    <row r="2808" spans="33:35" x14ac:dyDescent="0.25">
      <c r="AG2808" s="31" t="s">
        <v>2188</v>
      </c>
      <c r="AH2808">
        <v>-3.95</v>
      </c>
      <c r="AI2808">
        <v>-3.95</v>
      </c>
    </row>
    <row r="2809" spans="33:35" x14ac:dyDescent="0.25">
      <c r="AG2809" s="31" t="s">
        <v>2189</v>
      </c>
      <c r="AH2809">
        <v>-13.83</v>
      </c>
      <c r="AI2809">
        <v>-13.83</v>
      </c>
    </row>
    <row r="2810" spans="33:35" x14ac:dyDescent="0.25">
      <c r="AG2810" s="31" t="s">
        <v>2231</v>
      </c>
      <c r="AH2810">
        <v>-23.25</v>
      </c>
      <c r="AI2810">
        <v>-23.25</v>
      </c>
    </row>
    <row r="2811" spans="33:35" x14ac:dyDescent="0.25">
      <c r="AG2811" s="30">
        <v>45725</v>
      </c>
      <c r="AH2811">
        <v>-6.83</v>
      </c>
      <c r="AI2811">
        <v>-6.83</v>
      </c>
    </row>
    <row r="2812" spans="33:35" x14ac:dyDescent="0.25">
      <c r="AG2812" s="31" t="s">
        <v>2186</v>
      </c>
      <c r="AH2812">
        <v>-5.03</v>
      </c>
      <c r="AI2812">
        <v>-5.03</v>
      </c>
    </row>
    <row r="2813" spans="33:35" x14ac:dyDescent="0.25">
      <c r="AG2813" s="31" t="s">
        <v>2206</v>
      </c>
      <c r="AH2813">
        <v>-1.8</v>
      </c>
      <c r="AI2813">
        <v>-1.8</v>
      </c>
    </row>
    <row r="2814" spans="33:35" x14ac:dyDescent="0.25">
      <c r="AG2814" s="30">
        <v>45726</v>
      </c>
      <c r="AH2814">
        <v>-67.33</v>
      </c>
      <c r="AI2814">
        <v>-67.33</v>
      </c>
    </row>
    <row r="2815" spans="33:35" x14ac:dyDescent="0.25">
      <c r="AG2815" s="31" t="s">
        <v>2203</v>
      </c>
      <c r="AH2815">
        <v>-36.4</v>
      </c>
      <c r="AI2815">
        <v>-36.4</v>
      </c>
    </row>
    <row r="2816" spans="33:35" x14ac:dyDescent="0.25">
      <c r="AG2816" s="31" t="s">
        <v>2204</v>
      </c>
      <c r="AH2816">
        <v>-16.98</v>
      </c>
      <c r="AI2816">
        <v>-16.98</v>
      </c>
    </row>
    <row r="2817" spans="33:35" x14ac:dyDescent="0.25">
      <c r="AG2817" s="31" t="s">
        <v>2205</v>
      </c>
      <c r="AH2817">
        <v>-13.95</v>
      </c>
      <c r="AI2817">
        <v>-13.95</v>
      </c>
    </row>
    <row r="2818" spans="33:35" x14ac:dyDescent="0.25">
      <c r="AG2818" s="30">
        <v>45727</v>
      </c>
      <c r="AH2818">
        <v>-85.77</v>
      </c>
      <c r="AI2818">
        <v>-85.77</v>
      </c>
    </row>
    <row r="2819" spans="33:35" x14ac:dyDescent="0.25">
      <c r="AG2819" s="31" t="s">
        <v>2185</v>
      </c>
      <c r="AH2819">
        <v>-50.82</v>
      </c>
      <c r="AI2819">
        <v>-50.82</v>
      </c>
    </row>
    <row r="2820" spans="33:35" x14ac:dyDescent="0.25">
      <c r="AG2820" s="31" t="s">
        <v>2201</v>
      </c>
      <c r="AH2820">
        <v>-3.2</v>
      </c>
      <c r="AI2820">
        <v>-3.2</v>
      </c>
    </row>
    <row r="2821" spans="33:35" x14ac:dyDescent="0.25">
      <c r="AG2821" s="31" t="s">
        <v>2202</v>
      </c>
      <c r="AH2821">
        <v>-25.9</v>
      </c>
      <c r="AI2821">
        <v>-25.9</v>
      </c>
    </row>
    <row r="2822" spans="33:35" x14ac:dyDescent="0.25">
      <c r="AG2822" s="31" t="s">
        <v>2230</v>
      </c>
      <c r="AH2822">
        <v>-5.85</v>
      </c>
      <c r="AI2822">
        <v>-5.85</v>
      </c>
    </row>
    <row r="2823" spans="33:35" x14ac:dyDescent="0.25">
      <c r="AG2823" s="30">
        <v>45728</v>
      </c>
      <c r="AH2823">
        <v>-38.550000000000004</v>
      </c>
      <c r="AI2823">
        <v>-38.550000000000004</v>
      </c>
    </row>
    <row r="2824" spans="33:35" x14ac:dyDescent="0.25">
      <c r="AG2824" s="31" t="s">
        <v>2199</v>
      </c>
      <c r="AH2824">
        <v>-29</v>
      </c>
      <c r="AI2824">
        <v>-29</v>
      </c>
    </row>
    <row r="2825" spans="33:35" x14ac:dyDescent="0.25">
      <c r="AG2825" s="31" t="s">
        <v>2200</v>
      </c>
      <c r="AH2825">
        <v>-9.1</v>
      </c>
      <c r="AI2825">
        <v>-9.1</v>
      </c>
    </row>
    <row r="2826" spans="33:35" x14ac:dyDescent="0.25">
      <c r="AG2826" s="31" t="s">
        <v>2229</v>
      </c>
      <c r="AH2826">
        <v>-0.45</v>
      </c>
      <c r="AI2826">
        <v>-0.45</v>
      </c>
    </row>
    <row r="2827" spans="33:35" x14ac:dyDescent="0.25">
      <c r="AG2827" s="30">
        <v>45729</v>
      </c>
      <c r="AH2827">
        <v>-3.44</v>
      </c>
      <c r="AI2827">
        <v>-3.44</v>
      </c>
    </row>
    <row r="2828" spans="33:35" x14ac:dyDescent="0.25">
      <c r="AG2828" s="31" t="s">
        <v>2184</v>
      </c>
      <c r="AH2828">
        <v>-3.44</v>
      </c>
      <c r="AI2828">
        <v>-3.44</v>
      </c>
    </row>
    <row r="2829" spans="33:35" x14ac:dyDescent="0.25">
      <c r="AG2829" s="30">
        <v>45730</v>
      </c>
      <c r="AH2829">
        <v>-92.93</v>
      </c>
      <c r="AI2829">
        <v>-92.93</v>
      </c>
    </row>
    <row r="2830" spans="33:35" x14ac:dyDescent="0.25">
      <c r="AG2830" s="31" t="s">
        <v>2183</v>
      </c>
      <c r="AH2830">
        <v>-84.93</v>
      </c>
      <c r="AI2830">
        <v>-84.93</v>
      </c>
    </row>
    <row r="2831" spans="33:35" x14ac:dyDescent="0.25">
      <c r="AG2831" s="31" t="s">
        <v>2198</v>
      </c>
      <c r="AH2831">
        <v>-8</v>
      </c>
      <c r="AI2831">
        <v>-8</v>
      </c>
    </row>
    <row r="2832" spans="33:35" x14ac:dyDescent="0.25">
      <c r="AG2832" s="30">
        <v>45731</v>
      </c>
      <c r="AH2832">
        <v>-149.21</v>
      </c>
      <c r="AI2832">
        <v>-149.21</v>
      </c>
    </row>
    <row r="2833" spans="33:35" x14ac:dyDescent="0.25">
      <c r="AG2833" s="31" t="s">
        <v>2252</v>
      </c>
      <c r="AH2833">
        <v>-29.99</v>
      </c>
      <c r="AI2833">
        <v>-29.99</v>
      </c>
    </row>
    <row r="2834" spans="33:35" x14ac:dyDescent="0.25">
      <c r="AG2834" s="31" t="s">
        <v>2315</v>
      </c>
      <c r="AH2834">
        <v>-18.899999999999999</v>
      </c>
      <c r="AI2834">
        <v>-18.899999999999999</v>
      </c>
    </row>
    <row r="2835" spans="33:35" x14ac:dyDescent="0.25">
      <c r="AG2835" s="31" t="s">
        <v>2316</v>
      </c>
      <c r="AH2835">
        <v>-70.37</v>
      </c>
      <c r="AI2835">
        <v>-70.37</v>
      </c>
    </row>
    <row r="2836" spans="33:35" x14ac:dyDescent="0.25">
      <c r="AG2836" s="31" t="s">
        <v>2317</v>
      </c>
      <c r="AH2836">
        <v>-29.95</v>
      </c>
      <c r="AI2836">
        <v>-29.95</v>
      </c>
    </row>
    <row r="2837" spans="33:35" x14ac:dyDescent="0.25">
      <c r="AG2837" s="30">
        <v>45732</v>
      </c>
      <c r="AH2837">
        <v>-120.85</v>
      </c>
      <c r="AI2837">
        <v>-120.85</v>
      </c>
    </row>
    <row r="2838" spans="33:35" x14ac:dyDescent="0.25">
      <c r="AG2838" s="31" t="s">
        <v>2276</v>
      </c>
      <c r="AH2838">
        <v>-66.5</v>
      </c>
      <c r="AI2838">
        <v>-66.5</v>
      </c>
    </row>
    <row r="2839" spans="33:35" x14ac:dyDescent="0.25">
      <c r="AG2839" s="31" t="s">
        <v>2312</v>
      </c>
      <c r="AH2839">
        <v>-3.8</v>
      </c>
      <c r="AI2839">
        <v>-3.8</v>
      </c>
    </row>
    <row r="2840" spans="33:35" x14ac:dyDescent="0.25">
      <c r="AG2840" s="31" t="s">
        <v>2313</v>
      </c>
      <c r="AH2840">
        <v>-36.65</v>
      </c>
      <c r="AI2840">
        <v>-36.65</v>
      </c>
    </row>
    <row r="2841" spans="33:35" x14ac:dyDescent="0.25">
      <c r="AG2841" s="31" t="s">
        <v>2314</v>
      </c>
      <c r="AH2841">
        <v>-13.9</v>
      </c>
      <c r="AI2841">
        <v>-13.9</v>
      </c>
    </row>
    <row r="2842" spans="33:35" x14ac:dyDescent="0.25">
      <c r="AG2842" s="30">
        <v>45733</v>
      </c>
      <c r="AH2842">
        <v>-2028.3700000000001</v>
      </c>
      <c r="AI2842">
        <v>-2028.3700000000001</v>
      </c>
    </row>
    <row r="2843" spans="33:35" x14ac:dyDescent="0.25">
      <c r="AG2843" s="31" t="s">
        <v>1266</v>
      </c>
      <c r="AH2843">
        <v>-2000</v>
      </c>
      <c r="AI2843">
        <v>-2000</v>
      </c>
    </row>
    <row r="2844" spans="33:35" x14ac:dyDescent="0.25">
      <c r="AG2844" s="31" t="s">
        <v>2274</v>
      </c>
      <c r="AH2844">
        <v>-1.99</v>
      </c>
      <c r="AI2844">
        <v>-1.99</v>
      </c>
    </row>
    <row r="2845" spans="33:35" x14ac:dyDescent="0.25">
      <c r="AG2845" s="31" t="s">
        <v>2275</v>
      </c>
      <c r="AH2845">
        <v>-19.979999999999997</v>
      </c>
      <c r="AI2845">
        <v>-19.979999999999997</v>
      </c>
    </row>
    <row r="2846" spans="33:35" x14ac:dyDescent="0.25">
      <c r="AG2846" s="31" t="s">
        <v>2311</v>
      </c>
      <c r="AH2846">
        <v>-6.4</v>
      </c>
      <c r="AI2846">
        <v>-6.4</v>
      </c>
    </row>
    <row r="2847" spans="33:35" x14ac:dyDescent="0.25">
      <c r="AG2847" s="30">
        <v>45734</v>
      </c>
      <c r="AH2847">
        <v>-217.33</v>
      </c>
      <c r="AI2847">
        <v>-217.33</v>
      </c>
    </row>
    <row r="2848" spans="33:35" x14ac:dyDescent="0.25">
      <c r="AG2848" s="31" t="s">
        <v>2250</v>
      </c>
      <c r="AH2848">
        <v>-10.15</v>
      </c>
      <c r="AI2848">
        <v>-10.15</v>
      </c>
    </row>
    <row r="2849" spans="33:35" x14ac:dyDescent="0.25">
      <c r="AG2849" s="31" t="s">
        <v>2251</v>
      </c>
      <c r="AH2849">
        <v>-2.15</v>
      </c>
      <c r="AI2849">
        <v>-2.15</v>
      </c>
    </row>
    <row r="2850" spans="33:35" x14ac:dyDescent="0.25">
      <c r="AG2850" s="31" t="s">
        <v>2304</v>
      </c>
      <c r="AH2850">
        <v>-24.8</v>
      </c>
      <c r="AI2850">
        <v>-24.8</v>
      </c>
    </row>
    <row r="2851" spans="33:35" x14ac:dyDescent="0.25">
      <c r="AG2851" s="31" t="s">
        <v>2305</v>
      </c>
      <c r="AH2851">
        <v>-14.5</v>
      </c>
      <c r="AI2851">
        <v>-14.5</v>
      </c>
    </row>
    <row r="2852" spans="33:35" x14ac:dyDescent="0.25">
      <c r="AG2852" s="31" t="s">
        <v>2306</v>
      </c>
      <c r="AH2852">
        <v>-5.99</v>
      </c>
      <c r="AI2852">
        <v>-5.99</v>
      </c>
    </row>
    <row r="2853" spans="33:35" x14ac:dyDescent="0.25">
      <c r="AG2853" s="31" t="s">
        <v>2307</v>
      </c>
      <c r="AH2853">
        <v>-37.5</v>
      </c>
      <c r="AI2853">
        <v>-37.5</v>
      </c>
    </row>
    <row r="2854" spans="33:35" x14ac:dyDescent="0.25">
      <c r="AG2854" s="31" t="s">
        <v>2308</v>
      </c>
      <c r="AH2854">
        <v>-47.7</v>
      </c>
      <c r="AI2854">
        <v>-47.7</v>
      </c>
    </row>
    <row r="2855" spans="33:35" x14ac:dyDescent="0.25">
      <c r="AG2855" s="31" t="s">
        <v>2309</v>
      </c>
      <c r="AH2855">
        <v>-63.97</v>
      </c>
      <c r="AI2855">
        <v>-63.97</v>
      </c>
    </row>
    <row r="2856" spans="33:35" x14ac:dyDescent="0.25">
      <c r="AG2856" s="31" t="s">
        <v>2310</v>
      </c>
      <c r="AH2856">
        <v>-10.57</v>
      </c>
      <c r="AI2856">
        <v>-10.57</v>
      </c>
    </row>
    <row r="2857" spans="33:35" x14ac:dyDescent="0.25">
      <c r="AG2857" s="30">
        <v>45735</v>
      </c>
      <c r="AH2857">
        <v>-143.9</v>
      </c>
      <c r="AI2857">
        <v>-143.9</v>
      </c>
    </row>
    <row r="2858" spans="33:35" x14ac:dyDescent="0.25">
      <c r="AG2858" s="31" t="s">
        <v>2300</v>
      </c>
      <c r="AH2858">
        <v>-30</v>
      </c>
      <c r="AI2858">
        <v>-30</v>
      </c>
    </row>
    <row r="2859" spans="33:35" x14ac:dyDescent="0.25">
      <c r="AG2859" s="31" t="s">
        <v>2301</v>
      </c>
      <c r="AH2859">
        <v>-102</v>
      </c>
      <c r="AI2859">
        <v>-102</v>
      </c>
    </row>
    <row r="2860" spans="33:35" x14ac:dyDescent="0.25">
      <c r="AG2860" s="31" t="s">
        <v>2302</v>
      </c>
      <c r="AH2860">
        <v>-3.1</v>
      </c>
      <c r="AI2860">
        <v>-3.1</v>
      </c>
    </row>
    <row r="2861" spans="33:35" x14ac:dyDescent="0.25">
      <c r="AG2861" s="31" t="s">
        <v>2303</v>
      </c>
      <c r="AH2861">
        <v>-8.8000000000000007</v>
      </c>
      <c r="AI2861">
        <v>-8.8000000000000007</v>
      </c>
    </row>
    <row r="2862" spans="33:35" x14ac:dyDescent="0.25">
      <c r="AG2862" s="30">
        <v>45736</v>
      </c>
      <c r="AH2862">
        <v>-12.55</v>
      </c>
      <c r="AI2862">
        <v>-12.55</v>
      </c>
    </row>
    <row r="2863" spans="33:35" x14ac:dyDescent="0.25">
      <c r="AG2863" s="31" t="s">
        <v>2248</v>
      </c>
      <c r="AH2863">
        <v>-9.6</v>
      </c>
      <c r="AI2863">
        <v>-9.6</v>
      </c>
    </row>
    <row r="2864" spans="33:35" x14ac:dyDescent="0.25">
      <c r="AG2864" s="31" t="s">
        <v>2249</v>
      </c>
      <c r="AH2864">
        <v>-2.95</v>
      </c>
      <c r="AI2864">
        <v>-2.95</v>
      </c>
    </row>
    <row r="2865" spans="33:35" x14ac:dyDescent="0.25">
      <c r="AG2865" s="30">
        <v>45737</v>
      </c>
      <c r="AH2865">
        <v>-291.83000000000004</v>
      </c>
      <c r="AI2865">
        <v>-291.83000000000004</v>
      </c>
    </row>
    <row r="2866" spans="33:35" x14ac:dyDescent="0.25">
      <c r="AG2866" s="31" t="s">
        <v>2245</v>
      </c>
      <c r="AH2866">
        <v>-2.6</v>
      </c>
      <c r="AI2866">
        <v>-2.6</v>
      </c>
    </row>
    <row r="2867" spans="33:35" x14ac:dyDescent="0.25">
      <c r="AG2867" s="31" t="s">
        <v>2246</v>
      </c>
      <c r="AH2867">
        <v>-9.94</v>
      </c>
      <c r="AI2867">
        <v>-9.94</v>
      </c>
    </row>
    <row r="2868" spans="33:35" x14ac:dyDescent="0.25">
      <c r="AG2868" s="31" t="s">
        <v>2247</v>
      </c>
      <c r="AH2868">
        <v>-2.6</v>
      </c>
      <c r="AI2868">
        <v>-2.6</v>
      </c>
    </row>
    <row r="2869" spans="33:35" x14ac:dyDescent="0.25">
      <c r="AG2869" s="31" t="s">
        <v>2271</v>
      </c>
      <c r="AH2869">
        <v>-7.93</v>
      </c>
      <c r="AI2869">
        <v>-7.93</v>
      </c>
    </row>
    <row r="2870" spans="33:35" x14ac:dyDescent="0.25">
      <c r="AG2870" s="31" t="s">
        <v>2272</v>
      </c>
      <c r="AH2870">
        <v>-125.46</v>
      </c>
      <c r="AI2870">
        <v>-125.46</v>
      </c>
    </row>
    <row r="2871" spans="33:35" x14ac:dyDescent="0.25">
      <c r="AG2871" s="31" t="s">
        <v>2273</v>
      </c>
      <c r="AH2871">
        <v>-143.30000000000001</v>
      </c>
      <c r="AI2871">
        <v>-143.30000000000001</v>
      </c>
    </row>
    <row r="2872" spans="33:35" x14ac:dyDescent="0.25">
      <c r="AG2872" s="30">
        <v>45738</v>
      </c>
      <c r="AH2872">
        <v>-71.609999999999985</v>
      </c>
      <c r="AI2872">
        <v>-71.609999999999985</v>
      </c>
    </row>
    <row r="2873" spans="33:35" x14ac:dyDescent="0.25">
      <c r="AG2873" s="31" t="s">
        <v>2243</v>
      </c>
      <c r="AH2873">
        <v>-10.27</v>
      </c>
      <c r="AI2873">
        <v>-10.27</v>
      </c>
    </row>
    <row r="2874" spans="33:35" x14ac:dyDescent="0.25">
      <c r="AG2874" s="31" t="s">
        <v>2244</v>
      </c>
      <c r="AH2874">
        <v>-4</v>
      </c>
      <c r="AI2874">
        <v>-4</v>
      </c>
    </row>
    <row r="2875" spans="33:35" x14ac:dyDescent="0.25">
      <c r="AG2875" s="31" t="s">
        <v>2297</v>
      </c>
      <c r="AH2875">
        <v>-40.299999999999997</v>
      </c>
      <c r="AI2875">
        <v>-40.299999999999997</v>
      </c>
    </row>
    <row r="2876" spans="33:35" x14ac:dyDescent="0.25">
      <c r="AG2876" s="31" t="s">
        <v>2298</v>
      </c>
      <c r="AH2876">
        <v>-8.15</v>
      </c>
      <c r="AI2876">
        <v>-8.15</v>
      </c>
    </row>
    <row r="2877" spans="33:35" x14ac:dyDescent="0.25">
      <c r="AG2877" s="31" t="s">
        <v>2299</v>
      </c>
      <c r="AH2877">
        <v>-8.89</v>
      </c>
      <c r="AI2877">
        <v>-8.89</v>
      </c>
    </row>
    <row r="2878" spans="33:35" x14ac:dyDescent="0.25">
      <c r="AG2878" s="30">
        <v>45739</v>
      </c>
      <c r="AH2878">
        <v>-27.5</v>
      </c>
      <c r="AI2878">
        <v>-27.5</v>
      </c>
    </row>
    <row r="2879" spans="33:35" x14ac:dyDescent="0.25">
      <c r="AG2879" s="31" t="s">
        <v>2295</v>
      </c>
      <c r="AH2879">
        <v>-6</v>
      </c>
      <c r="AI2879">
        <v>-6</v>
      </c>
    </row>
    <row r="2880" spans="33:35" x14ac:dyDescent="0.25">
      <c r="AG2880" s="31" t="s">
        <v>2296</v>
      </c>
      <c r="AH2880">
        <v>-21.5</v>
      </c>
      <c r="AI2880">
        <v>-21.5</v>
      </c>
    </row>
    <row r="2881" spans="33:35" x14ac:dyDescent="0.25">
      <c r="AG2881" s="30">
        <v>45740</v>
      </c>
      <c r="AH2881">
        <v>-349.57</v>
      </c>
      <c r="AI2881">
        <v>-349.57</v>
      </c>
    </row>
    <row r="2882" spans="33:35" x14ac:dyDescent="0.25">
      <c r="AG2882" s="31" t="s">
        <v>131</v>
      </c>
      <c r="AH2882">
        <v>-0.57999999999999996</v>
      </c>
      <c r="AI2882">
        <v>-0.57999999999999996</v>
      </c>
    </row>
    <row r="2883" spans="33:35" x14ac:dyDescent="0.25">
      <c r="AG2883" s="31" t="s">
        <v>2043</v>
      </c>
      <c r="AH2883">
        <v>-300</v>
      </c>
      <c r="AI2883">
        <v>-300</v>
      </c>
    </row>
    <row r="2884" spans="33:35" x14ac:dyDescent="0.25">
      <c r="AG2884" s="31" t="s">
        <v>2241</v>
      </c>
      <c r="AH2884">
        <v>-5.99</v>
      </c>
      <c r="AI2884">
        <v>-5.99</v>
      </c>
    </row>
    <row r="2885" spans="33:35" x14ac:dyDescent="0.25">
      <c r="AG2885" s="31" t="s">
        <v>2242</v>
      </c>
      <c r="AH2885">
        <v>-1.3</v>
      </c>
      <c r="AI2885">
        <v>-1.3</v>
      </c>
    </row>
    <row r="2886" spans="33:35" x14ac:dyDescent="0.25">
      <c r="AG2886" s="31" t="s">
        <v>2268</v>
      </c>
      <c r="AH2886">
        <v>-7.01</v>
      </c>
      <c r="AI2886">
        <v>-7.01</v>
      </c>
    </row>
    <row r="2887" spans="33:35" x14ac:dyDescent="0.25">
      <c r="AG2887" s="31" t="s">
        <v>2269</v>
      </c>
      <c r="AH2887">
        <v>-19.57</v>
      </c>
      <c r="AI2887">
        <v>-19.57</v>
      </c>
    </row>
    <row r="2888" spans="33:35" x14ac:dyDescent="0.25">
      <c r="AG2888" s="31" t="s">
        <v>2270</v>
      </c>
      <c r="AH2888">
        <v>-6.32</v>
      </c>
      <c r="AI2888">
        <v>-6.32</v>
      </c>
    </row>
    <row r="2889" spans="33:35" x14ac:dyDescent="0.25">
      <c r="AG2889" s="31" t="s">
        <v>2294</v>
      </c>
      <c r="AH2889">
        <v>-8.8000000000000007</v>
      </c>
      <c r="AI2889">
        <v>-8.8000000000000007</v>
      </c>
    </row>
    <row r="2890" spans="33:35" x14ac:dyDescent="0.25">
      <c r="AG2890" s="30">
        <v>45741</v>
      </c>
      <c r="AH2890">
        <v>-302.38</v>
      </c>
      <c r="AI2890">
        <v>-302.38</v>
      </c>
    </row>
    <row r="2891" spans="33:35" x14ac:dyDescent="0.25">
      <c r="AG2891" s="31" t="s">
        <v>2240</v>
      </c>
      <c r="AH2891">
        <v>-1.95</v>
      </c>
      <c r="AI2891">
        <v>-1.95</v>
      </c>
    </row>
    <row r="2892" spans="33:35" x14ac:dyDescent="0.25">
      <c r="AG2892" s="31" t="s">
        <v>2264</v>
      </c>
      <c r="AH2892">
        <v>-111.71</v>
      </c>
      <c r="AI2892">
        <v>-111.71</v>
      </c>
    </row>
    <row r="2893" spans="33:35" x14ac:dyDescent="0.25">
      <c r="AG2893" s="31" t="s">
        <v>2265</v>
      </c>
      <c r="AH2893">
        <v>-28.82</v>
      </c>
      <c r="AI2893">
        <v>-28.82</v>
      </c>
    </row>
    <row r="2894" spans="33:35" x14ac:dyDescent="0.25">
      <c r="AG2894" s="31" t="s">
        <v>2266</v>
      </c>
      <c r="AH2894">
        <v>-9.06</v>
      </c>
      <c r="AI2894">
        <v>-9.06</v>
      </c>
    </row>
    <row r="2895" spans="33:35" x14ac:dyDescent="0.25">
      <c r="AG2895" s="31" t="s">
        <v>2267</v>
      </c>
      <c r="AH2895">
        <v>-4.95</v>
      </c>
      <c r="AI2895">
        <v>-4.95</v>
      </c>
    </row>
    <row r="2896" spans="33:35" x14ac:dyDescent="0.25">
      <c r="AG2896" s="31" t="s">
        <v>2291</v>
      </c>
      <c r="AH2896">
        <v>-38.090000000000003</v>
      </c>
      <c r="AI2896">
        <v>-38.090000000000003</v>
      </c>
    </row>
    <row r="2897" spans="33:35" x14ac:dyDescent="0.25">
      <c r="AG2897" s="31" t="s">
        <v>2292</v>
      </c>
      <c r="AH2897">
        <v>-99</v>
      </c>
      <c r="AI2897">
        <v>-99</v>
      </c>
    </row>
    <row r="2898" spans="33:35" x14ac:dyDescent="0.25">
      <c r="AG2898" s="31" t="s">
        <v>2293</v>
      </c>
      <c r="AH2898">
        <v>-8.8000000000000007</v>
      </c>
      <c r="AI2898">
        <v>-8.8000000000000007</v>
      </c>
    </row>
    <row r="2899" spans="33:35" x14ac:dyDescent="0.25">
      <c r="AG2899" s="30">
        <v>45742</v>
      </c>
      <c r="AH2899">
        <v>-19.16</v>
      </c>
      <c r="AI2899">
        <v>-19.16</v>
      </c>
    </row>
    <row r="2900" spans="33:35" x14ac:dyDescent="0.25">
      <c r="AG2900" s="31" t="s">
        <v>2239</v>
      </c>
      <c r="AH2900">
        <v>-2</v>
      </c>
      <c r="AI2900">
        <v>-2</v>
      </c>
    </row>
    <row r="2901" spans="33:35" x14ac:dyDescent="0.25">
      <c r="AG2901" s="31" t="s">
        <v>2263</v>
      </c>
      <c r="AH2901">
        <v>-9.16</v>
      </c>
      <c r="AI2901">
        <v>-9.16</v>
      </c>
    </row>
    <row r="2902" spans="33:35" x14ac:dyDescent="0.25">
      <c r="AG2902" s="31" t="s">
        <v>2290</v>
      </c>
      <c r="AH2902">
        <v>-8</v>
      </c>
      <c r="AI2902">
        <v>-8</v>
      </c>
    </row>
    <row r="2903" spans="33:35" x14ac:dyDescent="0.25">
      <c r="AG2903" s="30">
        <v>45743</v>
      </c>
      <c r="AH2903">
        <v>-153.41</v>
      </c>
      <c r="AI2903">
        <v>-153.41</v>
      </c>
    </row>
    <row r="2904" spans="33:35" x14ac:dyDescent="0.25">
      <c r="AG2904" s="31" t="s">
        <v>2238</v>
      </c>
      <c r="AH2904">
        <v>-7.55</v>
      </c>
      <c r="AI2904">
        <v>-7.55</v>
      </c>
    </row>
    <row r="2905" spans="33:35" x14ac:dyDescent="0.25">
      <c r="AG2905" s="31" t="s">
        <v>2260</v>
      </c>
      <c r="AH2905">
        <v>-12.64</v>
      </c>
      <c r="AI2905">
        <v>-12.64</v>
      </c>
    </row>
    <row r="2906" spans="33:35" x14ac:dyDescent="0.25">
      <c r="AG2906" s="31" t="s">
        <v>2261</v>
      </c>
      <c r="AH2906">
        <v>-10</v>
      </c>
      <c r="AI2906">
        <v>-10</v>
      </c>
    </row>
    <row r="2907" spans="33:35" x14ac:dyDescent="0.25">
      <c r="AG2907" s="31" t="s">
        <v>2262</v>
      </c>
      <c r="AH2907">
        <v>-105.52</v>
      </c>
      <c r="AI2907">
        <v>-105.52</v>
      </c>
    </row>
    <row r="2908" spans="33:35" x14ac:dyDescent="0.25">
      <c r="AG2908" s="31" t="s">
        <v>2287</v>
      </c>
      <c r="AH2908">
        <v>-4.2</v>
      </c>
      <c r="AI2908">
        <v>-4.2</v>
      </c>
    </row>
    <row r="2909" spans="33:35" x14ac:dyDescent="0.25">
      <c r="AG2909" s="31" t="s">
        <v>2288</v>
      </c>
      <c r="AH2909">
        <v>-9.5</v>
      </c>
      <c r="AI2909">
        <v>-9.5</v>
      </c>
    </row>
    <row r="2910" spans="33:35" x14ac:dyDescent="0.25">
      <c r="AG2910" s="31" t="s">
        <v>2289</v>
      </c>
      <c r="AH2910">
        <v>-4</v>
      </c>
      <c r="AI2910">
        <v>-4</v>
      </c>
    </row>
    <row r="2911" spans="33:35" x14ac:dyDescent="0.25">
      <c r="AG2911" s="30">
        <v>45744</v>
      </c>
      <c r="AH2911">
        <v>-1081.8800000000001</v>
      </c>
      <c r="AI2911">
        <v>-1081.8800000000001</v>
      </c>
    </row>
    <row r="2912" spans="33:35" x14ac:dyDescent="0.25">
      <c r="AG2912" s="31" t="s">
        <v>1720</v>
      </c>
      <c r="AH2912">
        <v>-918</v>
      </c>
      <c r="AI2912">
        <v>-918</v>
      </c>
    </row>
    <row r="2913" spans="33:35" x14ac:dyDescent="0.25">
      <c r="AG2913" s="31" t="s">
        <v>2236</v>
      </c>
      <c r="AH2913">
        <v>-6.6</v>
      </c>
      <c r="AI2913">
        <v>-6.6</v>
      </c>
    </row>
    <row r="2914" spans="33:35" x14ac:dyDescent="0.25">
      <c r="AG2914" s="31" t="s">
        <v>2237</v>
      </c>
      <c r="AH2914">
        <v>-16.399999999999999</v>
      </c>
      <c r="AI2914">
        <v>-16.399999999999999</v>
      </c>
    </row>
    <row r="2915" spans="33:35" x14ac:dyDescent="0.25">
      <c r="AG2915" s="31" t="s">
        <v>2256</v>
      </c>
      <c r="AH2915">
        <v>-11.45</v>
      </c>
      <c r="AI2915">
        <v>-11.45</v>
      </c>
    </row>
    <row r="2916" spans="33:35" x14ac:dyDescent="0.25">
      <c r="AG2916" s="31" t="s">
        <v>2258</v>
      </c>
      <c r="AH2916">
        <v>-43.6</v>
      </c>
      <c r="AI2916">
        <v>-43.6</v>
      </c>
    </row>
    <row r="2917" spans="33:35" x14ac:dyDescent="0.25">
      <c r="AG2917" s="31" t="s">
        <v>2259</v>
      </c>
      <c r="AH2917">
        <v>-85.83</v>
      </c>
      <c r="AI2917">
        <v>-85.83</v>
      </c>
    </row>
    <row r="2918" spans="33:35" x14ac:dyDescent="0.25">
      <c r="AG2918" s="30">
        <v>45745</v>
      </c>
      <c r="AH2918">
        <v>-364.71</v>
      </c>
      <c r="AI2918">
        <v>-364.71</v>
      </c>
    </row>
    <row r="2919" spans="33:35" x14ac:dyDescent="0.25">
      <c r="AG2919" s="31" t="s">
        <v>2255</v>
      </c>
      <c r="AH2919">
        <v>-140.46</v>
      </c>
      <c r="AI2919">
        <v>-140.46</v>
      </c>
    </row>
    <row r="2920" spans="33:35" x14ac:dyDescent="0.25">
      <c r="AG2920" s="31" t="s">
        <v>2284</v>
      </c>
      <c r="AH2920">
        <v>-143.69999999999999</v>
      </c>
      <c r="AI2920">
        <v>-143.69999999999999</v>
      </c>
    </row>
    <row r="2921" spans="33:35" x14ac:dyDescent="0.25">
      <c r="AG2921" s="31" t="s">
        <v>2285</v>
      </c>
      <c r="AH2921">
        <v>-48.55</v>
      </c>
      <c r="AI2921">
        <v>-48.55</v>
      </c>
    </row>
    <row r="2922" spans="33:35" x14ac:dyDescent="0.25">
      <c r="AG2922" s="31" t="s">
        <v>2286</v>
      </c>
      <c r="AH2922">
        <v>-32</v>
      </c>
      <c r="AI2922">
        <v>-32</v>
      </c>
    </row>
    <row r="2923" spans="33:35" x14ac:dyDescent="0.25">
      <c r="AG2923" s="30">
        <v>45746</v>
      </c>
      <c r="AH2923">
        <v>-129.71</v>
      </c>
      <c r="AI2923">
        <v>-129.71</v>
      </c>
    </row>
    <row r="2924" spans="33:35" x14ac:dyDescent="0.25">
      <c r="AG2924" s="31" t="s">
        <v>2253</v>
      </c>
      <c r="AH2924">
        <v>-48.28</v>
      </c>
      <c r="AI2924">
        <v>-48.28</v>
      </c>
    </row>
    <row r="2925" spans="33:35" x14ac:dyDescent="0.25">
      <c r="AG2925" s="31" t="s">
        <v>2279</v>
      </c>
      <c r="AH2925">
        <v>-7.8</v>
      </c>
      <c r="AI2925">
        <v>-7.8</v>
      </c>
    </row>
    <row r="2926" spans="33:35" x14ac:dyDescent="0.25">
      <c r="AG2926" s="31" t="s">
        <v>2280</v>
      </c>
      <c r="AH2926">
        <v>-10.9</v>
      </c>
      <c r="AI2926">
        <v>-10.9</v>
      </c>
    </row>
    <row r="2927" spans="33:35" x14ac:dyDescent="0.25">
      <c r="AG2927" s="31" t="s">
        <v>2281</v>
      </c>
      <c r="AH2927">
        <v>-17.600000000000001</v>
      </c>
      <c r="AI2927">
        <v>-17.600000000000001</v>
      </c>
    </row>
    <row r="2928" spans="33:35" x14ac:dyDescent="0.25">
      <c r="AG2928" s="31" t="s">
        <v>2282</v>
      </c>
      <c r="AH2928">
        <v>-7.73</v>
      </c>
      <c r="AI2928">
        <v>-7.73</v>
      </c>
    </row>
    <row r="2929" spans="33:35" x14ac:dyDescent="0.25">
      <c r="AG2929" s="31" t="s">
        <v>2283</v>
      </c>
      <c r="AH2929">
        <v>-37.4</v>
      </c>
      <c r="AI2929">
        <v>-37.4</v>
      </c>
    </row>
    <row r="2930" spans="33:35" x14ac:dyDescent="0.25">
      <c r="AG2930" s="30">
        <v>45747</v>
      </c>
      <c r="AH2930">
        <v>-435.3</v>
      </c>
      <c r="AI2930">
        <v>-435.3</v>
      </c>
    </row>
    <row r="2931" spans="33:35" x14ac:dyDescent="0.25">
      <c r="AG2931" s="31" t="s">
        <v>805</v>
      </c>
      <c r="AH2931">
        <v>-400</v>
      </c>
      <c r="AI2931">
        <v>-400</v>
      </c>
    </row>
    <row r="2932" spans="33:35" x14ac:dyDescent="0.25">
      <c r="AG2932" s="31" t="s">
        <v>2233</v>
      </c>
      <c r="AH2932">
        <v>-1.3</v>
      </c>
      <c r="AI2932">
        <v>-1.3</v>
      </c>
    </row>
    <row r="2933" spans="33:35" x14ac:dyDescent="0.25">
      <c r="AG2933" s="31" t="s">
        <v>2278</v>
      </c>
      <c r="AH2933">
        <v>-8</v>
      </c>
      <c r="AI2933">
        <v>-8</v>
      </c>
    </row>
    <row r="2934" spans="33:35" x14ac:dyDescent="0.25">
      <c r="AG2934" s="31" t="s">
        <v>2369</v>
      </c>
      <c r="AH2934">
        <v>-26</v>
      </c>
      <c r="AI2934">
        <v>-26</v>
      </c>
    </row>
    <row r="2935" spans="33:35" x14ac:dyDescent="0.25">
      <c r="AG2935" s="18" t="s">
        <v>1924</v>
      </c>
      <c r="AH2935">
        <v>-19641.510000000002</v>
      </c>
      <c r="AI2935">
        <v>-19641.510000000002</v>
      </c>
    </row>
    <row r="2936" spans="33:35" x14ac:dyDescent="0.25">
      <c r="AG2936" s="19" t="s">
        <v>1927</v>
      </c>
      <c r="AH2936">
        <v>-4617.0200000000013</v>
      </c>
      <c r="AI2936">
        <v>-4617.0200000000013</v>
      </c>
    </row>
    <row r="2937" spans="33:35" x14ac:dyDescent="0.25">
      <c r="AG2937" s="30">
        <v>45748</v>
      </c>
      <c r="AH2937">
        <v>-224.7</v>
      </c>
      <c r="AI2937">
        <v>-224.7</v>
      </c>
    </row>
    <row r="2938" spans="33:35" x14ac:dyDescent="0.25">
      <c r="AG2938" s="31" t="s">
        <v>2327</v>
      </c>
      <c r="AH2938">
        <v>-99.48</v>
      </c>
      <c r="AI2938">
        <v>-99.48</v>
      </c>
    </row>
    <row r="2939" spans="33:35" x14ac:dyDescent="0.25">
      <c r="AG2939" s="31" t="s">
        <v>2328</v>
      </c>
      <c r="AH2939">
        <v>-42.9</v>
      </c>
      <c r="AI2939">
        <v>-42.9</v>
      </c>
    </row>
    <row r="2940" spans="33:35" x14ac:dyDescent="0.25">
      <c r="AG2940" s="31" t="s">
        <v>2339</v>
      </c>
      <c r="AH2940">
        <v>-5.2</v>
      </c>
      <c r="AI2940">
        <v>-5.2</v>
      </c>
    </row>
    <row r="2941" spans="33:35" x14ac:dyDescent="0.25">
      <c r="AG2941" s="31" t="s">
        <v>2340</v>
      </c>
      <c r="AH2941">
        <v>-68.319999999999993</v>
      </c>
      <c r="AI2941">
        <v>-68.319999999999993</v>
      </c>
    </row>
    <row r="2942" spans="33:35" x14ac:dyDescent="0.25">
      <c r="AG2942" s="31" t="s">
        <v>2367</v>
      </c>
      <c r="AH2942">
        <v>-8.8000000000000007</v>
      </c>
      <c r="AI2942">
        <v>-8.8000000000000007</v>
      </c>
    </row>
    <row r="2943" spans="33:35" x14ac:dyDescent="0.25">
      <c r="AG2943" s="30">
        <v>45749</v>
      </c>
      <c r="AH2943">
        <v>-67.570000000000007</v>
      </c>
      <c r="AI2943">
        <v>-67.570000000000007</v>
      </c>
    </row>
    <row r="2944" spans="33:35" x14ac:dyDescent="0.25">
      <c r="AG2944" s="31" t="s">
        <v>2325</v>
      </c>
      <c r="AH2944">
        <v>-50.82</v>
      </c>
      <c r="AI2944">
        <v>-50.82</v>
      </c>
    </row>
    <row r="2945" spans="33:35" x14ac:dyDescent="0.25">
      <c r="AG2945" s="31" t="s">
        <v>2365</v>
      </c>
      <c r="AH2945">
        <v>-7.95</v>
      </c>
      <c r="AI2945">
        <v>-7.95</v>
      </c>
    </row>
    <row r="2946" spans="33:35" x14ac:dyDescent="0.25">
      <c r="AG2946" s="31" t="s">
        <v>2366</v>
      </c>
      <c r="AH2946">
        <v>-8.8000000000000007</v>
      </c>
      <c r="AI2946">
        <v>-8.8000000000000007</v>
      </c>
    </row>
    <row r="2947" spans="33:35" x14ac:dyDescent="0.25">
      <c r="AG2947" s="30">
        <v>45750</v>
      </c>
      <c r="AH2947">
        <v>-88.65</v>
      </c>
      <c r="AI2947">
        <v>-88.65</v>
      </c>
    </row>
    <row r="2948" spans="33:35" x14ac:dyDescent="0.25">
      <c r="AG2948" s="31" t="s">
        <v>2324</v>
      </c>
      <c r="AH2948">
        <v>-65.400000000000006</v>
      </c>
      <c r="AI2948">
        <v>-65.400000000000006</v>
      </c>
    </row>
    <row r="2949" spans="33:35" x14ac:dyDescent="0.25">
      <c r="AG2949" s="31" t="s">
        <v>2338</v>
      </c>
      <c r="AH2949">
        <v>-4.45</v>
      </c>
      <c r="AI2949">
        <v>-4.45</v>
      </c>
    </row>
    <row r="2950" spans="33:35" x14ac:dyDescent="0.25">
      <c r="AG2950" s="31" t="s">
        <v>2363</v>
      </c>
      <c r="AH2950">
        <v>-10</v>
      </c>
      <c r="AI2950">
        <v>-10</v>
      </c>
    </row>
    <row r="2951" spans="33:35" x14ac:dyDescent="0.25">
      <c r="AG2951" s="31" t="s">
        <v>2364</v>
      </c>
      <c r="AH2951">
        <v>-8.8000000000000007</v>
      </c>
      <c r="AI2951">
        <v>-8.8000000000000007</v>
      </c>
    </row>
    <row r="2952" spans="33:35" x14ac:dyDescent="0.25">
      <c r="AG2952" s="30">
        <v>45751</v>
      </c>
      <c r="AH2952">
        <v>-87.15</v>
      </c>
      <c r="AI2952">
        <v>-87.15</v>
      </c>
    </row>
    <row r="2953" spans="33:35" x14ac:dyDescent="0.25">
      <c r="AG2953" s="31" t="s">
        <v>2337</v>
      </c>
      <c r="AH2953">
        <v>-9.4499999999999993</v>
      </c>
      <c r="AI2953">
        <v>-9.4499999999999993</v>
      </c>
    </row>
    <row r="2954" spans="33:35" x14ac:dyDescent="0.25">
      <c r="AG2954" s="31" t="s">
        <v>2358</v>
      </c>
      <c r="AH2954">
        <v>-25.35</v>
      </c>
      <c r="AI2954">
        <v>-25.35</v>
      </c>
    </row>
    <row r="2955" spans="33:35" x14ac:dyDescent="0.25">
      <c r="AG2955" s="31" t="s">
        <v>2359</v>
      </c>
      <c r="AH2955">
        <v>-19.5</v>
      </c>
      <c r="AI2955">
        <v>-19.5</v>
      </c>
    </row>
    <row r="2956" spans="33:35" x14ac:dyDescent="0.25">
      <c r="AG2956" s="31" t="s">
        <v>2360</v>
      </c>
      <c r="AH2956">
        <v>-3.95</v>
      </c>
      <c r="AI2956">
        <v>-3.95</v>
      </c>
    </row>
    <row r="2957" spans="33:35" x14ac:dyDescent="0.25">
      <c r="AG2957" s="31" t="s">
        <v>2361</v>
      </c>
      <c r="AH2957">
        <v>-20.9</v>
      </c>
      <c r="AI2957">
        <v>-20.9</v>
      </c>
    </row>
    <row r="2958" spans="33:35" x14ac:dyDescent="0.25">
      <c r="AG2958" s="31" t="s">
        <v>2362</v>
      </c>
      <c r="AH2958">
        <v>-8</v>
      </c>
      <c r="AI2958">
        <v>-8</v>
      </c>
    </row>
    <row r="2959" spans="33:35" x14ac:dyDescent="0.25">
      <c r="AG2959" s="30">
        <v>45752</v>
      </c>
      <c r="AH2959">
        <v>-171.20000000000002</v>
      </c>
      <c r="AI2959">
        <v>-171.20000000000002</v>
      </c>
    </row>
    <row r="2960" spans="33:35" x14ac:dyDescent="0.25">
      <c r="AG2960" s="31" t="s">
        <v>2322</v>
      </c>
      <c r="AH2960">
        <v>-110.93</v>
      </c>
      <c r="AI2960">
        <v>-110.93</v>
      </c>
    </row>
    <row r="2961" spans="33:35" x14ac:dyDescent="0.25">
      <c r="AG2961" s="31" t="s">
        <v>2336</v>
      </c>
      <c r="AH2961">
        <v>-38.299999999999997</v>
      </c>
      <c r="AI2961">
        <v>-38.299999999999997</v>
      </c>
    </row>
    <row r="2962" spans="33:35" x14ac:dyDescent="0.25">
      <c r="AG2962" s="31" t="s">
        <v>2356</v>
      </c>
      <c r="AH2962">
        <v>-11.22</v>
      </c>
      <c r="AI2962">
        <v>-11.22</v>
      </c>
    </row>
    <row r="2963" spans="33:35" x14ac:dyDescent="0.25">
      <c r="AG2963" s="31" t="s">
        <v>2357</v>
      </c>
      <c r="AH2963">
        <v>-10.75</v>
      </c>
      <c r="AI2963">
        <v>-10.75</v>
      </c>
    </row>
    <row r="2964" spans="33:35" x14ac:dyDescent="0.25">
      <c r="AG2964" s="30">
        <v>45753</v>
      </c>
      <c r="AH2964">
        <v>-33.18</v>
      </c>
      <c r="AI2964">
        <v>-33.18</v>
      </c>
    </row>
    <row r="2965" spans="33:35" x14ac:dyDescent="0.25">
      <c r="AG2965" s="31" t="s">
        <v>2355</v>
      </c>
      <c r="AH2965">
        <v>-33.18</v>
      </c>
      <c r="AI2965">
        <v>-33.18</v>
      </c>
    </row>
    <row r="2966" spans="33:35" x14ac:dyDescent="0.25">
      <c r="AG2966" s="30">
        <v>45754</v>
      </c>
      <c r="AH2966">
        <v>-157.77000000000001</v>
      </c>
      <c r="AI2966">
        <v>-157.77000000000001</v>
      </c>
    </row>
    <row r="2967" spans="33:35" x14ac:dyDescent="0.25">
      <c r="AG2967" s="31" t="s">
        <v>2319</v>
      </c>
      <c r="AH2967">
        <v>-4.22</v>
      </c>
      <c r="AI2967">
        <v>-4.22</v>
      </c>
    </row>
    <row r="2968" spans="33:35" x14ac:dyDescent="0.25">
      <c r="AG2968" s="31" t="s">
        <v>2335</v>
      </c>
      <c r="AH2968">
        <v>-2.25</v>
      </c>
      <c r="AI2968">
        <v>-2.25</v>
      </c>
    </row>
    <row r="2969" spans="33:35" x14ac:dyDescent="0.25">
      <c r="AG2969" s="31" t="s">
        <v>2352</v>
      </c>
      <c r="AH2969">
        <v>-104</v>
      </c>
      <c r="AI2969">
        <v>-104</v>
      </c>
    </row>
    <row r="2970" spans="33:35" x14ac:dyDescent="0.25">
      <c r="AG2970" s="31" t="s">
        <v>2353</v>
      </c>
      <c r="AH2970">
        <v>-38.5</v>
      </c>
      <c r="AI2970">
        <v>-38.5</v>
      </c>
    </row>
    <row r="2971" spans="33:35" x14ac:dyDescent="0.25">
      <c r="AG2971" s="31" t="s">
        <v>2354</v>
      </c>
      <c r="AH2971">
        <v>-8.8000000000000007</v>
      </c>
      <c r="AI2971">
        <v>-8.8000000000000007</v>
      </c>
    </row>
    <row r="2972" spans="33:35" x14ac:dyDescent="0.25">
      <c r="AG2972" s="30">
        <v>45755</v>
      </c>
      <c r="AH2972">
        <v>-41</v>
      </c>
      <c r="AI2972">
        <v>-41</v>
      </c>
    </row>
    <row r="2973" spans="33:35" x14ac:dyDescent="0.25">
      <c r="AG2973" s="31" t="s">
        <v>2334</v>
      </c>
      <c r="AH2973">
        <v>-6</v>
      </c>
      <c r="AI2973">
        <v>-6</v>
      </c>
    </row>
    <row r="2974" spans="33:35" x14ac:dyDescent="0.25">
      <c r="AG2974" s="31" t="s">
        <v>2351</v>
      </c>
      <c r="AH2974">
        <v>-35</v>
      </c>
      <c r="AI2974">
        <v>-35</v>
      </c>
    </row>
    <row r="2975" spans="33:35" x14ac:dyDescent="0.25">
      <c r="AG2975" s="30">
        <v>45756</v>
      </c>
      <c r="AH2975">
        <v>-158.11000000000001</v>
      </c>
      <c r="AI2975">
        <v>-158.11000000000001</v>
      </c>
    </row>
    <row r="2976" spans="33:35" x14ac:dyDescent="0.25">
      <c r="AG2976" s="31" t="s">
        <v>2318</v>
      </c>
      <c r="AH2976">
        <v>-100</v>
      </c>
      <c r="AI2976">
        <v>-100</v>
      </c>
    </row>
    <row r="2977" spans="33:35" x14ac:dyDescent="0.25">
      <c r="AG2977" s="31" t="s">
        <v>2333</v>
      </c>
      <c r="AH2977">
        <v>-32.409999999999997</v>
      </c>
      <c r="AI2977">
        <v>-32.409999999999997</v>
      </c>
    </row>
    <row r="2978" spans="33:35" x14ac:dyDescent="0.25">
      <c r="AG2978" s="31" t="s">
        <v>2347</v>
      </c>
      <c r="AH2978">
        <v>-4.5999999999999996</v>
      </c>
      <c r="AI2978">
        <v>-4.5999999999999996</v>
      </c>
    </row>
    <row r="2979" spans="33:35" x14ac:dyDescent="0.25">
      <c r="AG2979" s="31" t="s">
        <v>2348</v>
      </c>
      <c r="AH2979">
        <v>-9.8000000000000007</v>
      </c>
      <c r="AI2979">
        <v>-9.8000000000000007</v>
      </c>
    </row>
    <row r="2980" spans="33:35" x14ac:dyDescent="0.25">
      <c r="AG2980" s="31" t="s">
        <v>2349</v>
      </c>
      <c r="AH2980">
        <v>-2.5</v>
      </c>
      <c r="AI2980">
        <v>-2.5</v>
      </c>
    </row>
    <row r="2981" spans="33:35" x14ac:dyDescent="0.25">
      <c r="AG2981" s="31" t="s">
        <v>2350</v>
      </c>
      <c r="AH2981">
        <v>-8.8000000000000007</v>
      </c>
      <c r="AI2981">
        <v>-8.8000000000000007</v>
      </c>
    </row>
    <row r="2982" spans="33:35" x14ac:dyDescent="0.25">
      <c r="AG2982" s="30">
        <v>45757</v>
      </c>
      <c r="AH2982">
        <v>-43.599999999999994</v>
      </c>
      <c r="AI2982">
        <v>-43.599999999999994</v>
      </c>
    </row>
    <row r="2983" spans="33:35" x14ac:dyDescent="0.25">
      <c r="AG2983" s="31" t="s">
        <v>2331</v>
      </c>
      <c r="AH2983">
        <v>-29</v>
      </c>
      <c r="AI2983">
        <v>-29</v>
      </c>
    </row>
    <row r="2984" spans="33:35" x14ac:dyDescent="0.25">
      <c r="AG2984" s="31" t="s">
        <v>2332</v>
      </c>
      <c r="AH2984">
        <v>-5.8</v>
      </c>
      <c r="AI2984">
        <v>-5.8</v>
      </c>
    </row>
    <row r="2985" spans="33:35" x14ac:dyDescent="0.25">
      <c r="AG2985" s="31" t="s">
        <v>2346</v>
      </c>
      <c r="AH2985">
        <v>-8.8000000000000007</v>
      </c>
      <c r="AI2985">
        <v>-8.8000000000000007</v>
      </c>
    </row>
    <row r="2986" spans="33:35" x14ac:dyDescent="0.25">
      <c r="AG2986" s="30">
        <v>45758</v>
      </c>
      <c r="AH2986">
        <v>-113.46</v>
      </c>
      <c r="AI2986">
        <v>-113.46</v>
      </c>
    </row>
    <row r="2987" spans="33:35" x14ac:dyDescent="0.25">
      <c r="AG2987" s="31" t="s">
        <v>131</v>
      </c>
      <c r="AH2987">
        <v>-0.66</v>
      </c>
      <c r="AI2987">
        <v>-0.66</v>
      </c>
    </row>
    <row r="2988" spans="33:35" x14ac:dyDescent="0.25">
      <c r="AG2988" s="31" t="s">
        <v>2329</v>
      </c>
      <c r="AH2988">
        <v>-8.8000000000000007</v>
      </c>
      <c r="AI2988">
        <v>-8.8000000000000007</v>
      </c>
    </row>
    <row r="2989" spans="33:35" x14ac:dyDescent="0.25">
      <c r="AG2989" s="31" t="s">
        <v>2330</v>
      </c>
      <c r="AH2989">
        <v>-28.6</v>
      </c>
      <c r="AI2989">
        <v>-28.6</v>
      </c>
    </row>
    <row r="2990" spans="33:35" x14ac:dyDescent="0.25">
      <c r="AG2990" s="31" t="s">
        <v>2341</v>
      </c>
      <c r="AH2990">
        <v>-26.3</v>
      </c>
      <c r="AI2990">
        <v>-26.3</v>
      </c>
    </row>
    <row r="2991" spans="33:35" x14ac:dyDescent="0.25">
      <c r="AG2991" s="31" t="s">
        <v>2342</v>
      </c>
      <c r="AH2991">
        <v>-22.05</v>
      </c>
      <c r="AI2991">
        <v>-22.05</v>
      </c>
    </row>
    <row r="2992" spans="33:35" x14ac:dyDescent="0.25">
      <c r="AG2992" s="31" t="s">
        <v>2343</v>
      </c>
      <c r="AH2992">
        <v>-9</v>
      </c>
      <c r="AI2992">
        <v>-9</v>
      </c>
    </row>
    <row r="2993" spans="33:35" x14ac:dyDescent="0.25">
      <c r="AG2993" s="31" t="s">
        <v>2344</v>
      </c>
      <c r="AH2993">
        <v>-9.25</v>
      </c>
      <c r="AI2993">
        <v>-9.25</v>
      </c>
    </row>
    <row r="2994" spans="33:35" x14ac:dyDescent="0.25">
      <c r="AG2994" s="31" t="s">
        <v>2345</v>
      </c>
      <c r="AH2994">
        <v>-8.8000000000000007</v>
      </c>
      <c r="AI2994">
        <v>-8.8000000000000007</v>
      </c>
    </row>
    <row r="2995" spans="33:35" x14ac:dyDescent="0.25">
      <c r="AG2995" s="30">
        <v>45759</v>
      </c>
      <c r="AH2995">
        <v>-329.09000000000003</v>
      </c>
      <c r="AI2995">
        <v>-329.09000000000003</v>
      </c>
    </row>
    <row r="2996" spans="33:35" x14ac:dyDescent="0.25">
      <c r="AG2996" s="31" t="s">
        <v>2386</v>
      </c>
      <c r="AH2996">
        <v>-32.909999999999997</v>
      </c>
      <c r="AI2996">
        <v>-32.909999999999997</v>
      </c>
    </row>
    <row r="2997" spans="33:35" x14ac:dyDescent="0.25">
      <c r="AG2997" s="31" t="s">
        <v>2387</v>
      </c>
      <c r="AH2997">
        <v>-87.64</v>
      </c>
      <c r="AI2997">
        <v>-87.64</v>
      </c>
    </row>
    <row r="2998" spans="33:35" x14ac:dyDescent="0.25">
      <c r="AG2998" s="31" t="s">
        <v>2395</v>
      </c>
      <c r="AH2998">
        <v>-148.30000000000001</v>
      </c>
      <c r="AI2998">
        <v>-148.30000000000001</v>
      </c>
    </row>
    <row r="2999" spans="33:35" x14ac:dyDescent="0.25">
      <c r="AG2999" s="31" t="s">
        <v>2396</v>
      </c>
      <c r="AH2999">
        <v>-4.5</v>
      </c>
      <c r="AI2999">
        <v>-4.5</v>
      </c>
    </row>
    <row r="3000" spans="33:35" x14ac:dyDescent="0.25">
      <c r="AG3000" s="31" t="s">
        <v>2397</v>
      </c>
      <c r="AH3000">
        <v>-9.75</v>
      </c>
      <c r="AI3000">
        <v>-9.75</v>
      </c>
    </row>
    <row r="3001" spans="33:35" x14ac:dyDescent="0.25">
      <c r="AG3001" s="31" t="s">
        <v>2398</v>
      </c>
      <c r="AH3001">
        <v>-17</v>
      </c>
      <c r="AI3001">
        <v>-17</v>
      </c>
    </row>
    <row r="3002" spans="33:35" x14ac:dyDescent="0.25">
      <c r="AG3002" s="31" t="s">
        <v>2416</v>
      </c>
      <c r="AH3002">
        <v>-7.99</v>
      </c>
      <c r="AI3002">
        <v>-7.99</v>
      </c>
    </row>
    <row r="3003" spans="33:35" x14ac:dyDescent="0.25">
      <c r="AG3003" s="31" t="s">
        <v>2417</v>
      </c>
      <c r="AH3003">
        <v>-21</v>
      </c>
      <c r="AI3003">
        <v>-21</v>
      </c>
    </row>
    <row r="3004" spans="33:35" x14ac:dyDescent="0.25">
      <c r="AG3004" s="30">
        <v>45760</v>
      </c>
      <c r="AH3004">
        <v>-27.52</v>
      </c>
      <c r="AI3004">
        <v>-27.52</v>
      </c>
    </row>
    <row r="3005" spans="33:35" x14ac:dyDescent="0.25">
      <c r="AG3005" s="31" t="s">
        <v>2385</v>
      </c>
      <c r="AH3005">
        <v>-21.91</v>
      </c>
      <c r="AI3005">
        <v>-21.91</v>
      </c>
    </row>
    <row r="3006" spans="33:35" x14ac:dyDescent="0.25">
      <c r="AG3006" s="31" t="s">
        <v>2435</v>
      </c>
      <c r="AH3006">
        <v>-2.2000000000000002</v>
      </c>
      <c r="AI3006">
        <v>-2.2000000000000002</v>
      </c>
    </row>
    <row r="3007" spans="33:35" x14ac:dyDescent="0.25">
      <c r="AG3007" s="31" t="s">
        <v>2446</v>
      </c>
      <c r="AH3007">
        <v>-3.41</v>
      </c>
      <c r="AI3007">
        <v>-3.41</v>
      </c>
    </row>
    <row r="3008" spans="33:35" x14ac:dyDescent="0.25">
      <c r="AG3008" s="30">
        <v>45761</v>
      </c>
      <c r="AH3008">
        <v>-38.200000000000003</v>
      </c>
      <c r="AI3008">
        <v>-38.200000000000003</v>
      </c>
    </row>
    <row r="3009" spans="33:35" x14ac:dyDescent="0.25">
      <c r="AG3009" s="31" t="s">
        <v>2384</v>
      </c>
      <c r="AH3009">
        <v>-6.69</v>
      </c>
      <c r="AI3009">
        <v>-6.69</v>
      </c>
    </row>
    <row r="3010" spans="33:35" x14ac:dyDescent="0.25">
      <c r="AG3010" s="31" t="s">
        <v>2415</v>
      </c>
      <c r="AH3010">
        <v>-8.15</v>
      </c>
      <c r="AI3010">
        <v>-8.15</v>
      </c>
    </row>
    <row r="3011" spans="33:35" x14ac:dyDescent="0.25">
      <c r="AG3011" s="31" t="s">
        <v>2424</v>
      </c>
      <c r="AH3011">
        <v>-8.8000000000000007</v>
      </c>
      <c r="AI3011">
        <v>-8.8000000000000007</v>
      </c>
    </row>
    <row r="3012" spans="33:35" x14ac:dyDescent="0.25">
      <c r="AG3012" s="31" t="s">
        <v>2446</v>
      </c>
      <c r="AH3012">
        <v>-14.56</v>
      </c>
      <c r="AI3012">
        <v>-14.56</v>
      </c>
    </row>
    <row r="3013" spans="33:35" x14ac:dyDescent="0.25">
      <c r="AG3013" s="30">
        <v>45762</v>
      </c>
      <c r="AH3013">
        <v>-94.48</v>
      </c>
      <c r="AI3013">
        <v>-94.48</v>
      </c>
    </row>
    <row r="3014" spans="33:35" x14ac:dyDescent="0.25">
      <c r="AG3014" s="31" t="s">
        <v>2383</v>
      </c>
      <c r="AH3014">
        <v>-19.979999999999997</v>
      </c>
      <c r="AI3014">
        <v>-19.979999999999997</v>
      </c>
    </row>
    <row r="3015" spans="33:35" x14ac:dyDescent="0.25">
      <c r="AG3015" s="31" t="s">
        <v>2393</v>
      </c>
      <c r="AH3015">
        <v>-51.45</v>
      </c>
      <c r="AI3015">
        <v>-51.45</v>
      </c>
    </row>
    <row r="3016" spans="33:35" x14ac:dyDescent="0.25">
      <c r="AG3016" s="31" t="s">
        <v>2394</v>
      </c>
      <c r="AH3016">
        <v>-8.25</v>
      </c>
      <c r="AI3016">
        <v>-8.25</v>
      </c>
    </row>
    <row r="3017" spans="33:35" x14ac:dyDescent="0.25">
      <c r="AG3017" s="31" t="s">
        <v>2414</v>
      </c>
      <c r="AH3017">
        <v>-1.5</v>
      </c>
      <c r="AI3017">
        <v>-1.5</v>
      </c>
    </row>
    <row r="3018" spans="33:35" x14ac:dyDescent="0.25">
      <c r="AG3018" s="31" t="s">
        <v>2424</v>
      </c>
      <c r="AH3018">
        <v>-8.8000000000000007</v>
      </c>
      <c r="AI3018">
        <v>-8.8000000000000007</v>
      </c>
    </row>
    <row r="3019" spans="33:35" x14ac:dyDescent="0.25">
      <c r="AG3019" s="31" t="s">
        <v>2437</v>
      </c>
      <c r="AH3019">
        <v>-4.5</v>
      </c>
      <c r="AI3019">
        <v>-4.5</v>
      </c>
    </row>
    <row r="3020" spans="33:35" x14ac:dyDescent="0.25">
      <c r="AG3020" s="30">
        <v>45763</v>
      </c>
      <c r="AH3020">
        <v>-68.599999999999994</v>
      </c>
      <c r="AI3020">
        <v>-68.599999999999994</v>
      </c>
    </row>
    <row r="3021" spans="33:35" x14ac:dyDescent="0.25">
      <c r="AG3021" s="31" t="s">
        <v>2412</v>
      </c>
      <c r="AH3021">
        <v>-30</v>
      </c>
      <c r="AI3021">
        <v>-30</v>
      </c>
    </row>
    <row r="3022" spans="33:35" x14ac:dyDescent="0.25">
      <c r="AG3022" s="31" t="s">
        <v>2413</v>
      </c>
      <c r="AH3022">
        <v>-1.5</v>
      </c>
      <c r="AI3022">
        <v>-1.5</v>
      </c>
    </row>
    <row r="3023" spans="33:35" x14ac:dyDescent="0.25">
      <c r="AG3023" s="31" t="s">
        <v>2424</v>
      </c>
      <c r="AH3023">
        <v>-10.4</v>
      </c>
      <c r="AI3023">
        <v>-10.4</v>
      </c>
    </row>
    <row r="3024" spans="33:35" x14ac:dyDescent="0.25">
      <c r="AG3024" s="31" t="s">
        <v>2444</v>
      </c>
      <c r="AH3024">
        <v>-3.5</v>
      </c>
      <c r="AI3024">
        <v>-3.5</v>
      </c>
    </row>
    <row r="3025" spans="33:35" x14ac:dyDescent="0.25">
      <c r="AG3025" s="31" t="s">
        <v>2445</v>
      </c>
      <c r="AH3025">
        <v>-23.2</v>
      </c>
      <c r="AI3025">
        <v>-23.2</v>
      </c>
    </row>
    <row r="3026" spans="33:35" x14ac:dyDescent="0.25">
      <c r="AG3026" s="30">
        <v>45764</v>
      </c>
      <c r="AH3026">
        <v>-157.95000000000002</v>
      </c>
      <c r="AI3026">
        <v>-157.95000000000002</v>
      </c>
    </row>
    <row r="3027" spans="33:35" x14ac:dyDescent="0.25">
      <c r="AG3027" s="31" t="s">
        <v>2433</v>
      </c>
      <c r="AH3027">
        <v>-22.4</v>
      </c>
      <c r="AI3027">
        <v>-22.4</v>
      </c>
    </row>
    <row r="3028" spans="33:35" x14ac:dyDescent="0.25">
      <c r="AG3028" s="31" t="s">
        <v>2438</v>
      </c>
      <c r="AH3028">
        <v>-8.5</v>
      </c>
      <c r="AI3028">
        <v>-8.5</v>
      </c>
    </row>
    <row r="3029" spans="33:35" x14ac:dyDescent="0.25">
      <c r="AG3029" s="31" t="s">
        <v>2439</v>
      </c>
      <c r="AH3029">
        <v>-17.3</v>
      </c>
      <c r="AI3029">
        <v>-17.3</v>
      </c>
    </row>
    <row r="3030" spans="33:35" x14ac:dyDescent="0.25">
      <c r="AG3030" s="31" t="s">
        <v>2440</v>
      </c>
      <c r="AH3030">
        <v>-50.6</v>
      </c>
      <c r="AI3030">
        <v>-50.6</v>
      </c>
    </row>
    <row r="3031" spans="33:35" x14ac:dyDescent="0.25">
      <c r="AG3031" s="31" t="s">
        <v>2441</v>
      </c>
      <c r="AH3031">
        <v>-19.149999999999999</v>
      </c>
      <c r="AI3031">
        <v>-19.149999999999999</v>
      </c>
    </row>
    <row r="3032" spans="33:35" x14ac:dyDescent="0.25">
      <c r="AG3032" s="31" t="s">
        <v>2442</v>
      </c>
      <c r="AH3032">
        <v>-10</v>
      </c>
      <c r="AI3032">
        <v>-10</v>
      </c>
    </row>
    <row r="3033" spans="33:35" x14ac:dyDescent="0.25">
      <c r="AG3033" s="31" t="s">
        <v>2443</v>
      </c>
      <c r="AH3033">
        <v>-30</v>
      </c>
      <c r="AI3033">
        <v>-30</v>
      </c>
    </row>
    <row r="3034" spans="33:35" x14ac:dyDescent="0.25">
      <c r="AG3034" s="30">
        <v>45765</v>
      </c>
      <c r="AH3034">
        <v>-77.05</v>
      </c>
      <c r="AI3034">
        <v>-77.05</v>
      </c>
    </row>
    <row r="3035" spans="33:35" x14ac:dyDescent="0.25">
      <c r="AG3035" s="31" t="s">
        <v>2382</v>
      </c>
      <c r="AH3035">
        <v>-25.45</v>
      </c>
      <c r="AI3035">
        <v>-25.45</v>
      </c>
    </row>
    <row r="3036" spans="33:35" x14ac:dyDescent="0.25">
      <c r="AG3036" s="31" t="s">
        <v>2392</v>
      </c>
      <c r="AH3036">
        <v>-9.1999999999999993</v>
      </c>
      <c r="AI3036">
        <v>-9.1999999999999993</v>
      </c>
    </row>
    <row r="3037" spans="33:35" x14ac:dyDescent="0.25">
      <c r="AG3037" s="31" t="s">
        <v>2426</v>
      </c>
      <c r="AH3037">
        <v>-36.4</v>
      </c>
      <c r="AI3037">
        <v>-36.4</v>
      </c>
    </row>
    <row r="3038" spans="33:35" x14ac:dyDescent="0.25">
      <c r="AG3038" s="31" t="s">
        <v>2437</v>
      </c>
      <c r="AH3038">
        <v>-6</v>
      </c>
      <c r="AI3038">
        <v>-6</v>
      </c>
    </row>
    <row r="3039" spans="33:35" x14ac:dyDescent="0.25">
      <c r="AG3039" s="30">
        <v>45766</v>
      </c>
      <c r="AH3039">
        <v>-220.26999999999998</v>
      </c>
      <c r="AI3039">
        <v>-220.26999999999998</v>
      </c>
    </row>
    <row r="3040" spans="33:35" x14ac:dyDescent="0.25">
      <c r="AG3040" s="31" t="s">
        <v>2380</v>
      </c>
      <c r="AH3040">
        <v>-78.55</v>
      </c>
      <c r="AI3040">
        <v>-78.55</v>
      </c>
    </row>
    <row r="3041" spans="33:35" x14ac:dyDescent="0.25">
      <c r="AG3041" s="31" t="s">
        <v>2381</v>
      </c>
      <c r="AH3041">
        <v>-31.4</v>
      </c>
      <c r="AI3041">
        <v>-31.4</v>
      </c>
    </row>
    <row r="3042" spans="33:35" x14ac:dyDescent="0.25">
      <c r="AG3042" s="31" t="s">
        <v>2391</v>
      </c>
      <c r="AH3042">
        <v>-11.99</v>
      </c>
      <c r="AI3042">
        <v>-11.99</v>
      </c>
    </row>
    <row r="3043" spans="33:35" x14ac:dyDescent="0.25">
      <c r="AG3043" s="31" t="s">
        <v>2410</v>
      </c>
      <c r="AH3043">
        <v>-5</v>
      </c>
      <c r="AI3043">
        <v>-5</v>
      </c>
    </row>
    <row r="3044" spans="33:35" x14ac:dyDescent="0.25">
      <c r="AG3044" s="31" t="s">
        <v>2411</v>
      </c>
      <c r="AH3044">
        <v>-60.2</v>
      </c>
      <c r="AI3044">
        <v>-60.2</v>
      </c>
    </row>
    <row r="3045" spans="33:35" x14ac:dyDescent="0.25">
      <c r="AG3045" s="31" t="s">
        <v>2434</v>
      </c>
      <c r="AH3045">
        <v>-17.38</v>
      </c>
      <c r="AI3045">
        <v>-17.38</v>
      </c>
    </row>
    <row r="3046" spans="33:35" x14ac:dyDescent="0.25">
      <c r="AG3046" s="31" t="s">
        <v>2435</v>
      </c>
      <c r="AH3046">
        <v>-5.35</v>
      </c>
      <c r="AI3046">
        <v>-5.35</v>
      </c>
    </row>
    <row r="3047" spans="33:35" x14ac:dyDescent="0.25">
      <c r="AG3047" s="31" t="s">
        <v>2436</v>
      </c>
      <c r="AH3047">
        <v>-10.4</v>
      </c>
      <c r="AI3047">
        <v>-10.4</v>
      </c>
    </row>
    <row r="3048" spans="33:35" x14ac:dyDescent="0.25">
      <c r="AG3048" s="30">
        <v>45767</v>
      </c>
      <c r="AH3048">
        <v>-15.37</v>
      </c>
      <c r="AI3048">
        <v>-15.37</v>
      </c>
    </row>
    <row r="3049" spans="33:35" x14ac:dyDescent="0.25">
      <c r="AG3049" s="31" t="s">
        <v>2379</v>
      </c>
      <c r="AH3049">
        <v>-4.2699999999999996</v>
      </c>
      <c r="AI3049">
        <v>-4.2699999999999996</v>
      </c>
    </row>
    <row r="3050" spans="33:35" x14ac:dyDescent="0.25">
      <c r="AG3050" s="31" t="s">
        <v>2433</v>
      </c>
      <c r="AH3050">
        <v>-11.1</v>
      </c>
      <c r="AI3050">
        <v>-11.1</v>
      </c>
    </row>
    <row r="3051" spans="33:35" x14ac:dyDescent="0.25">
      <c r="AG3051" s="30">
        <v>45768</v>
      </c>
      <c r="AH3051">
        <v>-4</v>
      </c>
      <c r="AI3051">
        <v>-4</v>
      </c>
    </row>
    <row r="3052" spans="33:35" x14ac:dyDescent="0.25">
      <c r="AG3052" s="31" t="s">
        <v>2408</v>
      </c>
      <c r="AH3052">
        <v>-2.5</v>
      </c>
      <c r="AI3052">
        <v>-2.5</v>
      </c>
    </row>
    <row r="3053" spans="33:35" x14ac:dyDescent="0.25">
      <c r="AG3053" s="31" t="s">
        <v>2409</v>
      </c>
      <c r="AH3053">
        <v>-1.5</v>
      </c>
      <c r="AI3053">
        <v>-1.5</v>
      </c>
    </row>
    <row r="3054" spans="33:35" x14ac:dyDescent="0.25">
      <c r="AG3054" s="30">
        <v>45769</v>
      </c>
      <c r="AH3054">
        <v>-104.18</v>
      </c>
      <c r="AI3054">
        <v>-104.18</v>
      </c>
    </row>
    <row r="3055" spans="33:35" x14ac:dyDescent="0.25">
      <c r="AG3055" s="31" t="s">
        <v>131</v>
      </c>
      <c r="AH3055">
        <v>-0.56000000000000005</v>
      </c>
      <c r="AI3055">
        <v>-0.56000000000000005</v>
      </c>
    </row>
    <row r="3056" spans="33:35" x14ac:dyDescent="0.25">
      <c r="AG3056" s="31" t="s">
        <v>2378</v>
      </c>
      <c r="AH3056">
        <v>-18.77</v>
      </c>
      <c r="AI3056">
        <v>-18.77</v>
      </c>
    </row>
    <row r="3057" spans="33:35" x14ac:dyDescent="0.25">
      <c r="AG3057" s="31" t="s">
        <v>2390</v>
      </c>
      <c r="AH3057">
        <v>-79.900000000000006</v>
      </c>
      <c r="AI3057">
        <v>-79.900000000000006</v>
      </c>
    </row>
    <row r="3058" spans="33:35" x14ac:dyDescent="0.25">
      <c r="AG3058" s="31" t="s">
        <v>2407</v>
      </c>
      <c r="AH3058">
        <v>-4.95</v>
      </c>
      <c r="AI3058">
        <v>-4.95</v>
      </c>
    </row>
    <row r="3059" spans="33:35" x14ac:dyDescent="0.25">
      <c r="AG3059" s="30">
        <v>45770</v>
      </c>
      <c r="AH3059">
        <v>-24.48</v>
      </c>
      <c r="AI3059">
        <v>-24.48</v>
      </c>
    </row>
    <row r="3060" spans="33:35" x14ac:dyDescent="0.25">
      <c r="AG3060" s="31" t="s">
        <v>2405</v>
      </c>
      <c r="AH3060">
        <v>-1.5</v>
      </c>
      <c r="AI3060">
        <v>-1.5</v>
      </c>
    </row>
    <row r="3061" spans="33:35" x14ac:dyDescent="0.25">
      <c r="AG3061" s="31" t="s">
        <v>2406</v>
      </c>
      <c r="AH3061">
        <v>-22.98</v>
      </c>
      <c r="AI3061">
        <v>-22.98</v>
      </c>
    </row>
    <row r="3062" spans="33:35" x14ac:dyDescent="0.25">
      <c r="AG3062" s="30">
        <v>45771</v>
      </c>
      <c r="AH3062">
        <v>-444.76</v>
      </c>
      <c r="AI3062">
        <v>-444.76</v>
      </c>
    </row>
    <row r="3063" spans="33:35" x14ac:dyDescent="0.25">
      <c r="AG3063" s="31" t="s">
        <v>2043</v>
      </c>
      <c r="AH3063">
        <v>-300</v>
      </c>
      <c r="AI3063">
        <v>-300</v>
      </c>
    </row>
    <row r="3064" spans="33:35" x14ac:dyDescent="0.25">
      <c r="AG3064" s="31" t="s">
        <v>2377</v>
      </c>
      <c r="AH3064">
        <v>-142.26</v>
      </c>
      <c r="AI3064">
        <v>-142.26</v>
      </c>
    </row>
    <row r="3065" spans="33:35" x14ac:dyDescent="0.25">
      <c r="AG3065" s="31" t="s">
        <v>2404</v>
      </c>
      <c r="AH3065">
        <v>-2.5</v>
      </c>
      <c r="AI3065">
        <v>-2.5</v>
      </c>
    </row>
    <row r="3066" spans="33:35" x14ac:dyDescent="0.25">
      <c r="AG3066" s="30">
        <v>45772</v>
      </c>
      <c r="AH3066">
        <v>-103.57</v>
      </c>
      <c r="AI3066">
        <v>-103.57</v>
      </c>
    </row>
    <row r="3067" spans="33:35" x14ac:dyDescent="0.25">
      <c r="AG3067" s="31" t="s">
        <v>131</v>
      </c>
      <c r="AH3067">
        <v>-0.31</v>
      </c>
      <c r="AI3067">
        <v>-0.31</v>
      </c>
    </row>
    <row r="3068" spans="33:35" x14ac:dyDescent="0.25">
      <c r="AG3068" s="31" t="s">
        <v>2375</v>
      </c>
      <c r="AH3068">
        <v>-29.8</v>
      </c>
      <c r="AI3068">
        <v>-29.8</v>
      </c>
    </row>
    <row r="3069" spans="33:35" x14ac:dyDescent="0.25">
      <c r="AG3069" s="31" t="s">
        <v>2376</v>
      </c>
      <c r="AH3069">
        <v>-47.9</v>
      </c>
      <c r="AI3069">
        <v>-47.9</v>
      </c>
    </row>
    <row r="3070" spans="33:35" x14ac:dyDescent="0.25">
      <c r="AG3070" s="31" t="s">
        <v>2389</v>
      </c>
      <c r="AH3070">
        <v>-10.61</v>
      </c>
      <c r="AI3070">
        <v>-10.61</v>
      </c>
    </row>
    <row r="3071" spans="33:35" x14ac:dyDescent="0.25">
      <c r="AG3071" s="31" t="s">
        <v>2402</v>
      </c>
      <c r="AH3071">
        <v>-10</v>
      </c>
      <c r="AI3071">
        <v>-10</v>
      </c>
    </row>
    <row r="3072" spans="33:35" x14ac:dyDescent="0.25">
      <c r="AG3072" s="31" t="s">
        <v>2403</v>
      </c>
      <c r="AH3072">
        <v>-4.95</v>
      </c>
      <c r="AI3072">
        <v>-4.95</v>
      </c>
    </row>
    <row r="3073" spans="33:35" x14ac:dyDescent="0.25">
      <c r="AG3073" s="30">
        <v>45773</v>
      </c>
      <c r="AH3073">
        <v>-162.85</v>
      </c>
      <c r="AI3073">
        <v>-162.85</v>
      </c>
    </row>
    <row r="3074" spans="33:35" x14ac:dyDescent="0.25">
      <c r="AG3074" s="31" t="s">
        <v>2373</v>
      </c>
      <c r="AH3074">
        <v>-15.29</v>
      </c>
      <c r="AI3074">
        <v>-15.29</v>
      </c>
    </row>
    <row r="3075" spans="33:35" x14ac:dyDescent="0.25">
      <c r="AG3075" s="31" t="s">
        <v>2374</v>
      </c>
      <c r="AH3075">
        <v>-94.86</v>
      </c>
      <c r="AI3075">
        <v>-94.86</v>
      </c>
    </row>
    <row r="3076" spans="33:35" x14ac:dyDescent="0.25">
      <c r="AG3076" s="31" t="s">
        <v>2428</v>
      </c>
      <c r="AH3076">
        <v>-23</v>
      </c>
      <c r="AI3076">
        <v>-23</v>
      </c>
    </row>
    <row r="3077" spans="33:35" x14ac:dyDescent="0.25">
      <c r="AG3077" s="31" t="s">
        <v>2429</v>
      </c>
      <c r="AH3077">
        <v>-8</v>
      </c>
      <c r="AI3077">
        <v>-8</v>
      </c>
    </row>
    <row r="3078" spans="33:35" x14ac:dyDescent="0.25">
      <c r="AG3078" s="31" t="s">
        <v>2430</v>
      </c>
      <c r="AH3078">
        <v>-6.7</v>
      </c>
      <c r="AI3078">
        <v>-6.7</v>
      </c>
    </row>
    <row r="3079" spans="33:35" x14ac:dyDescent="0.25">
      <c r="AG3079" s="31" t="s">
        <v>2431</v>
      </c>
      <c r="AH3079">
        <v>-6.5</v>
      </c>
      <c r="AI3079">
        <v>-6.5</v>
      </c>
    </row>
    <row r="3080" spans="33:35" x14ac:dyDescent="0.25">
      <c r="AG3080" s="31" t="s">
        <v>2432</v>
      </c>
      <c r="AH3080">
        <v>-8.5</v>
      </c>
      <c r="AI3080">
        <v>-8.5</v>
      </c>
    </row>
    <row r="3081" spans="33:35" x14ac:dyDescent="0.25">
      <c r="AG3081" s="30">
        <v>45774</v>
      </c>
      <c r="AH3081">
        <v>-69.56</v>
      </c>
      <c r="AI3081">
        <v>-69.56</v>
      </c>
    </row>
    <row r="3082" spans="33:35" x14ac:dyDescent="0.25">
      <c r="AG3082" s="31" t="s">
        <v>2372</v>
      </c>
      <c r="AH3082">
        <v>-13.16</v>
      </c>
      <c r="AI3082">
        <v>-13.16</v>
      </c>
    </row>
    <row r="3083" spans="33:35" x14ac:dyDescent="0.25">
      <c r="AG3083" s="31" t="s">
        <v>2426</v>
      </c>
      <c r="AH3083">
        <v>-45.1</v>
      </c>
      <c r="AI3083">
        <v>-45.1</v>
      </c>
    </row>
    <row r="3084" spans="33:35" x14ac:dyDescent="0.25">
      <c r="AG3084" s="31" t="s">
        <v>2427</v>
      </c>
      <c r="AH3084">
        <v>-11.3</v>
      </c>
      <c r="AI3084">
        <v>-11.3</v>
      </c>
    </row>
    <row r="3085" spans="33:35" x14ac:dyDescent="0.25">
      <c r="AG3085" s="30">
        <v>45775</v>
      </c>
      <c r="AH3085">
        <v>-929.58</v>
      </c>
      <c r="AI3085">
        <v>-929.58</v>
      </c>
    </row>
    <row r="3086" spans="33:35" x14ac:dyDescent="0.25">
      <c r="AG3086" s="31" t="s">
        <v>1720</v>
      </c>
      <c r="AH3086">
        <v>-918</v>
      </c>
      <c r="AI3086">
        <v>-918</v>
      </c>
    </row>
    <row r="3087" spans="33:35" x14ac:dyDescent="0.25">
      <c r="AG3087" s="31" t="s">
        <v>2424</v>
      </c>
      <c r="AH3087">
        <v>-8</v>
      </c>
      <c r="AI3087">
        <v>-8</v>
      </c>
    </row>
    <row r="3088" spans="33:35" x14ac:dyDescent="0.25">
      <c r="AG3088" s="31" t="s">
        <v>2425</v>
      </c>
      <c r="AH3088">
        <v>-3.58</v>
      </c>
      <c r="AI3088">
        <v>-3.58</v>
      </c>
    </row>
    <row r="3089" spans="33:35" x14ac:dyDescent="0.25">
      <c r="AG3089" s="30">
        <v>45776</v>
      </c>
      <c r="AH3089">
        <v>-47</v>
      </c>
      <c r="AI3089">
        <v>-47</v>
      </c>
    </row>
    <row r="3090" spans="33:35" x14ac:dyDescent="0.25">
      <c r="AG3090" s="31" t="s">
        <v>2401</v>
      </c>
      <c r="AH3090">
        <v>-3.5</v>
      </c>
      <c r="AI3090">
        <v>-3.5</v>
      </c>
    </row>
    <row r="3091" spans="33:35" x14ac:dyDescent="0.25">
      <c r="AG3091" s="31" t="s">
        <v>2419</v>
      </c>
      <c r="AH3091">
        <v>-8.8000000000000007</v>
      </c>
      <c r="AI3091">
        <v>-8.8000000000000007</v>
      </c>
    </row>
    <row r="3092" spans="33:35" x14ac:dyDescent="0.25">
      <c r="AG3092" s="31" t="s">
        <v>2422</v>
      </c>
      <c r="AH3092">
        <v>-27.9</v>
      </c>
      <c r="AI3092">
        <v>-27.9</v>
      </c>
    </row>
    <row r="3093" spans="33:35" x14ac:dyDescent="0.25">
      <c r="AG3093" s="31" t="s">
        <v>2423</v>
      </c>
      <c r="AH3093">
        <v>-6.8</v>
      </c>
      <c r="AI3093">
        <v>-6.8</v>
      </c>
    </row>
    <row r="3094" spans="33:35" x14ac:dyDescent="0.25">
      <c r="AG3094" s="30">
        <v>45777</v>
      </c>
      <c r="AH3094">
        <v>-512.12</v>
      </c>
      <c r="AI3094">
        <v>-512.12</v>
      </c>
    </row>
    <row r="3095" spans="33:35" x14ac:dyDescent="0.25">
      <c r="AG3095" s="31" t="s">
        <v>805</v>
      </c>
      <c r="AH3095">
        <v>-400</v>
      </c>
      <c r="AI3095">
        <v>-400</v>
      </c>
    </row>
    <row r="3096" spans="33:35" x14ac:dyDescent="0.25">
      <c r="AG3096" s="31" t="s">
        <v>2370</v>
      </c>
      <c r="AH3096">
        <v>-7.77</v>
      </c>
      <c r="AI3096">
        <v>-7.77</v>
      </c>
    </row>
    <row r="3097" spans="33:35" x14ac:dyDescent="0.25">
      <c r="AG3097" s="31" t="s">
        <v>2371</v>
      </c>
      <c r="AH3097">
        <v>-21.8</v>
      </c>
      <c r="AI3097">
        <v>-21.8</v>
      </c>
    </row>
    <row r="3098" spans="33:35" x14ac:dyDescent="0.25">
      <c r="AG3098" s="31" t="s">
        <v>2399</v>
      </c>
      <c r="AH3098">
        <v>-68.45</v>
      </c>
      <c r="AI3098">
        <v>-68.45</v>
      </c>
    </row>
    <row r="3099" spans="33:35" x14ac:dyDescent="0.25">
      <c r="AG3099" s="31" t="s">
        <v>2419</v>
      </c>
      <c r="AH3099">
        <v>-8</v>
      </c>
      <c r="AI3099">
        <v>-8</v>
      </c>
    </row>
    <row r="3100" spans="33:35" x14ac:dyDescent="0.25">
      <c r="AG3100" s="31" t="s">
        <v>2420</v>
      </c>
      <c r="AH3100">
        <v>-3.3</v>
      </c>
      <c r="AI3100">
        <v>-3.3</v>
      </c>
    </row>
    <row r="3101" spans="33:35" x14ac:dyDescent="0.25">
      <c r="AG3101" s="31" t="s">
        <v>2421</v>
      </c>
      <c r="AH3101">
        <v>-2.8</v>
      </c>
      <c r="AI3101">
        <v>-2.8</v>
      </c>
    </row>
    <row r="3102" spans="33:35" x14ac:dyDescent="0.25">
      <c r="AG3102" s="19" t="s">
        <v>1928</v>
      </c>
      <c r="AH3102">
        <v>-6177.03</v>
      </c>
      <c r="AI3102">
        <v>-6177.03</v>
      </c>
    </row>
    <row r="3103" spans="33:35" x14ac:dyDescent="0.25">
      <c r="AG3103" s="30">
        <v>45779</v>
      </c>
      <c r="AH3103">
        <v>-114.39999999999999</v>
      </c>
      <c r="AI3103">
        <v>-114.39999999999999</v>
      </c>
    </row>
    <row r="3104" spans="33:35" x14ac:dyDescent="0.25">
      <c r="AG3104" s="31" t="s">
        <v>2460</v>
      </c>
      <c r="AH3104">
        <v>-13.57</v>
      </c>
      <c r="AI3104">
        <v>-13.57</v>
      </c>
    </row>
    <row r="3105" spans="33:35" x14ac:dyDescent="0.25">
      <c r="AG3105" s="31" t="s">
        <v>2461</v>
      </c>
      <c r="AH3105">
        <v>-2.6</v>
      </c>
      <c r="AI3105">
        <v>-2.6</v>
      </c>
    </row>
    <row r="3106" spans="33:35" x14ac:dyDescent="0.25">
      <c r="AG3106" s="31" t="s">
        <v>2462</v>
      </c>
      <c r="AH3106">
        <v>-49.75</v>
      </c>
      <c r="AI3106">
        <v>-49.75</v>
      </c>
    </row>
    <row r="3107" spans="33:35" x14ac:dyDescent="0.25">
      <c r="AG3107" s="31" t="s">
        <v>2463</v>
      </c>
      <c r="AH3107">
        <v>-42.9</v>
      </c>
      <c r="AI3107">
        <v>-42.9</v>
      </c>
    </row>
    <row r="3108" spans="33:35" x14ac:dyDescent="0.25">
      <c r="AG3108" s="31" t="s">
        <v>2484</v>
      </c>
      <c r="AH3108">
        <v>-5.58</v>
      </c>
      <c r="AI3108">
        <v>-5.58</v>
      </c>
    </row>
    <row r="3109" spans="33:35" x14ac:dyDescent="0.25">
      <c r="AG3109" s="30">
        <v>45780</v>
      </c>
      <c r="AH3109">
        <v>-93.51</v>
      </c>
      <c r="AI3109">
        <v>-93.51</v>
      </c>
    </row>
    <row r="3110" spans="33:35" x14ac:dyDescent="0.25">
      <c r="AG3110" s="31" t="s">
        <v>2459</v>
      </c>
      <c r="AH3110">
        <v>-93.51</v>
      </c>
      <c r="AI3110">
        <v>-93.51</v>
      </c>
    </row>
    <row r="3111" spans="33:35" x14ac:dyDescent="0.25">
      <c r="AG3111" s="30">
        <v>45781</v>
      </c>
      <c r="AH3111">
        <v>-119.22000000000001</v>
      </c>
      <c r="AI3111">
        <v>-119.22000000000001</v>
      </c>
    </row>
    <row r="3112" spans="33:35" x14ac:dyDescent="0.25">
      <c r="AG3112" s="31" t="s">
        <v>2456</v>
      </c>
      <c r="AH3112">
        <v>-7.17</v>
      </c>
      <c r="AI3112">
        <v>-7.17</v>
      </c>
    </row>
    <row r="3113" spans="33:35" x14ac:dyDescent="0.25">
      <c r="AG3113" s="31" t="s">
        <v>2457</v>
      </c>
      <c r="AH3113">
        <v>-43.6</v>
      </c>
      <c r="AI3113">
        <v>-43.6</v>
      </c>
    </row>
    <row r="3114" spans="33:35" x14ac:dyDescent="0.25">
      <c r="AG3114" s="31" t="s">
        <v>2458</v>
      </c>
      <c r="AH3114">
        <v>-55</v>
      </c>
      <c r="AI3114">
        <v>-55</v>
      </c>
    </row>
    <row r="3115" spans="33:35" x14ac:dyDescent="0.25">
      <c r="AG3115" s="31" t="s">
        <v>2483</v>
      </c>
      <c r="AH3115">
        <v>-13.45</v>
      </c>
      <c r="AI3115">
        <v>-13.45</v>
      </c>
    </row>
    <row r="3116" spans="33:35" x14ac:dyDescent="0.25">
      <c r="AG3116" s="30">
        <v>45782</v>
      </c>
      <c r="AH3116">
        <v>-188.52</v>
      </c>
      <c r="AI3116">
        <v>-188.52</v>
      </c>
    </row>
    <row r="3117" spans="33:35" x14ac:dyDescent="0.25">
      <c r="AG3117" s="31" t="s">
        <v>2453</v>
      </c>
      <c r="AH3117">
        <v>-15.47</v>
      </c>
      <c r="AI3117">
        <v>-15.47</v>
      </c>
    </row>
    <row r="3118" spans="33:35" x14ac:dyDescent="0.25">
      <c r="AG3118" s="31" t="s">
        <v>2454</v>
      </c>
      <c r="AH3118">
        <v>-50.82</v>
      </c>
      <c r="AI3118">
        <v>-50.82</v>
      </c>
    </row>
    <row r="3119" spans="33:35" x14ac:dyDescent="0.25">
      <c r="AG3119" s="31" t="s">
        <v>2455</v>
      </c>
      <c r="AH3119">
        <v>-99.48</v>
      </c>
      <c r="AI3119">
        <v>-99.48</v>
      </c>
    </row>
    <row r="3120" spans="33:35" x14ac:dyDescent="0.25">
      <c r="AG3120" s="31" t="s">
        <v>2481</v>
      </c>
      <c r="AH3120">
        <v>-13.95</v>
      </c>
      <c r="AI3120">
        <v>-13.95</v>
      </c>
    </row>
    <row r="3121" spans="33:35" x14ac:dyDescent="0.25">
      <c r="AG3121" s="31" t="s">
        <v>2482</v>
      </c>
      <c r="AH3121">
        <v>-8.8000000000000007</v>
      </c>
      <c r="AI3121">
        <v>-8.8000000000000007</v>
      </c>
    </row>
    <row r="3122" spans="33:35" x14ac:dyDescent="0.25">
      <c r="AG3122" s="30">
        <v>45783</v>
      </c>
      <c r="AH3122">
        <v>-138.78000000000003</v>
      </c>
      <c r="AI3122">
        <v>-138.78000000000003</v>
      </c>
    </row>
    <row r="3123" spans="33:35" x14ac:dyDescent="0.25">
      <c r="AG3123" s="31" t="s">
        <v>131</v>
      </c>
      <c r="AH3123">
        <v>-0.55000000000000004</v>
      </c>
      <c r="AI3123">
        <v>-0.55000000000000004</v>
      </c>
    </row>
    <row r="3124" spans="33:35" x14ac:dyDescent="0.25">
      <c r="AG3124" s="31" t="s">
        <v>2451</v>
      </c>
      <c r="AH3124">
        <v>-18.63</v>
      </c>
      <c r="AI3124">
        <v>-18.63</v>
      </c>
    </row>
    <row r="3125" spans="33:35" x14ac:dyDescent="0.25">
      <c r="AG3125" s="31" t="s">
        <v>2452</v>
      </c>
      <c r="AH3125">
        <v>-52</v>
      </c>
      <c r="AI3125">
        <v>-52</v>
      </c>
    </row>
    <row r="3126" spans="33:35" x14ac:dyDescent="0.25">
      <c r="AG3126" s="31" t="s">
        <v>2465</v>
      </c>
      <c r="AH3126">
        <v>-4</v>
      </c>
      <c r="AI3126">
        <v>-4</v>
      </c>
    </row>
    <row r="3127" spans="33:35" x14ac:dyDescent="0.25">
      <c r="AG3127" s="31" t="s">
        <v>2476</v>
      </c>
      <c r="AH3127">
        <v>-52</v>
      </c>
      <c r="AI3127">
        <v>-52</v>
      </c>
    </row>
    <row r="3128" spans="33:35" x14ac:dyDescent="0.25">
      <c r="AG3128" s="31" t="s">
        <v>2477</v>
      </c>
      <c r="AH3128">
        <v>-2.8</v>
      </c>
      <c r="AI3128">
        <v>-2.8</v>
      </c>
    </row>
    <row r="3129" spans="33:35" x14ac:dyDescent="0.25">
      <c r="AG3129" s="31" t="s">
        <v>2478</v>
      </c>
      <c r="AH3129">
        <v>-8.8000000000000007</v>
      </c>
      <c r="AI3129">
        <v>-8.8000000000000007</v>
      </c>
    </row>
    <row r="3130" spans="33:35" x14ac:dyDescent="0.25">
      <c r="AG3130" s="30">
        <v>45784</v>
      </c>
      <c r="AH3130">
        <v>-204.21</v>
      </c>
      <c r="AI3130">
        <v>-204.21</v>
      </c>
    </row>
    <row r="3131" spans="33:35" x14ac:dyDescent="0.25">
      <c r="AG3131" s="31" t="s">
        <v>2448</v>
      </c>
      <c r="AH3131">
        <v>-7.08</v>
      </c>
      <c r="AI3131">
        <v>-7.08</v>
      </c>
    </row>
    <row r="3132" spans="33:35" x14ac:dyDescent="0.25">
      <c r="AG3132" s="31" t="s">
        <v>2449</v>
      </c>
      <c r="AH3132">
        <v>-33.72</v>
      </c>
      <c r="AI3132">
        <v>-33.72</v>
      </c>
    </row>
    <row r="3133" spans="33:35" x14ac:dyDescent="0.25">
      <c r="AG3133" s="31" t="s">
        <v>2450</v>
      </c>
      <c r="AH3133">
        <v>-14.96</v>
      </c>
      <c r="AI3133">
        <v>-14.96</v>
      </c>
    </row>
    <row r="3134" spans="33:35" x14ac:dyDescent="0.25">
      <c r="AG3134" s="31" t="s">
        <v>2464</v>
      </c>
      <c r="AH3134">
        <v>-3</v>
      </c>
      <c r="AI3134">
        <v>-3</v>
      </c>
    </row>
    <row r="3135" spans="33:35" x14ac:dyDescent="0.25">
      <c r="AG3135" s="31" t="s">
        <v>2472</v>
      </c>
      <c r="AH3135">
        <v>-128.25</v>
      </c>
      <c r="AI3135">
        <v>-128.25</v>
      </c>
    </row>
    <row r="3136" spans="33:35" x14ac:dyDescent="0.25">
      <c r="AG3136" s="31" t="s">
        <v>2473</v>
      </c>
      <c r="AH3136">
        <v>-6.9</v>
      </c>
      <c r="AI3136">
        <v>-6.9</v>
      </c>
    </row>
    <row r="3137" spans="33:35" x14ac:dyDescent="0.25">
      <c r="AG3137" s="31" t="s">
        <v>2474</v>
      </c>
      <c r="AH3137">
        <v>-1.5</v>
      </c>
      <c r="AI3137">
        <v>-1.5</v>
      </c>
    </row>
    <row r="3138" spans="33:35" x14ac:dyDescent="0.25">
      <c r="AG3138" s="31" t="s">
        <v>2475</v>
      </c>
      <c r="AH3138">
        <v>-8.8000000000000007</v>
      </c>
      <c r="AI3138">
        <v>-8.8000000000000007</v>
      </c>
    </row>
    <row r="3139" spans="33:35" x14ac:dyDescent="0.25">
      <c r="AG3139" s="30">
        <v>45785</v>
      </c>
      <c r="AH3139">
        <v>-254.74</v>
      </c>
      <c r="AI3139">
        <v>-254.74</v>
      </c>
    </row>
    <row r="3140" spans="33:35" x14ac:dyDescent="0.25">
      <c r="AG3140" s="31" t="s">
        <v>131</v>
      </c>
      <c r="AH3140">
        <v>-4.1100000000000003</v>
      </c>
      <c r="AI3140">
        <v>-4.1100000000000003</v>
      </c>
    </row>
    <row r="3141" spans="33:35" x14ac:dyDescent="0.25">
      <c r="AG3141" s="31" t="s">
        <v>2447</v>
      </c>
      <c r="AH3141">
        <v>-89.02</v>
      </c>
      <c r="AI3141">
        <v>-89.02</v>
      </c>
    </row>
    <row r="3142" spans="33:35" x14ac:dyDescent="0.25">
      <c r="AG3142" s="31" t="s">
        <v>2469</v>
      </c>
      <c r="AH3142">
        <v>-137.11000000000001</v>
      </c>
      <c r="AI3142">
        <v>-137.11000000000001</v>
      </c>
    </row>
    <row r="3143" spans="33:35" x14ac:dyDescent="0.25">
      <c r="AG3143" s="31" t="s">
        <v>2470</v>
      </c>
      <c r="AH3143">
        <v>-4.5</v>
      </c>
      <c r="AI3143">
        <v>-4.5</v>
      </c>
    </row>
    <row r="3144" spans="33:35" x14ac:dyDescent="0.25">
      <c r="AG3144" s="31" t="s">
        <v>2471</v>
      </c>
      <c r="AH3144">
        <v>-20</v>
      </c>
      <c r="AI3144">
        <v>-20</v>
      </c>
    </row>
    <row r="3145" spans="33:35" x14ac:dyDescent="0.25">
      <c r="AG3145" s="30">
        <v>45786</v>
      </c>
      <c r="AH3145">
        <v>-68.599999999999994</v>
      </c>
      <c r="AI3145">
        <v>-68.599999999999994</v>
      </c>
    </row>
    <row r="3146" spans="33:35" x14ac:dyDescent="0.25">
      <c r="AG3146" s="31" t="s">
        <v>2467</v>
      </c>
      <c r="AH3146">
        <v>-1.5</v>
      </c>
      <c r="AI3146">
        <v>-1.5</v>
      </c>
    </row>
    <row r="3147" spans="33:35" x14ac:dyDescent="0.25">
      <c r="AG3147" s="31" t="s">
        <v>2468</v>
      </c>
      <c r="AH3147">
        <v>-8.8000000000000007</v>
      </c>
      <c r="AI3147">
        <v>-8.8000000000000007</v>
      </c>
    </row>
    <row r="3148" spans="33:35" x14ac:dyDescent="0.25">
      <c r="AG3148" s="31" t="s">
        <v>2533</v>
      </c>
      <c r="AH3148">
        <v>-39.200000000000003</v>
      </c>
      <c r="AI3148">
        <v>-39.200000000000003</v>
      </c>
    </row>
    <row r="3149" spans="33:35" x14ac:dyDescent="0.25">
      <c r="AG3149" s="31" t="s">
        <v>2546</v>
      </c>
      <c r="AH3149">
        <v>-13</v>
      </c>
      <c r="AI3149">
        <v>-13</v>
      </c>
    </row>
    <row r="3150" spans="33:35" x14ac:dyDescent="0.25">
      <c r="AG3150" s="31" t="s">
        <v>2567</v>
      </c>
      <c r="AH3150">
        <v>-6.1</v>
      </c>
      <c r="AI3150">
        <v>-6.1</v>
      </c>
    </row>
    <row r="3151" spans="33:35" x14ac:dyDescent="0.25">
      <c r="AG3151" s="30">
        <v>45787</v>
      </c>
      <c r="AH3151">
        <v>-188.59000000000003</v>
      </c>
      <c r="AI3151">
        <v>-188.59000000000003</v>
      </c>
    </row>
    <row r="3152" spans="33:35" x14ac:dyDescent="0.25">
      <c r="AG3152" s="31" t="s">
        <v>2530</v>
      </c>
      <c r="AH3152">
        <v>-13</v>
      </c>
      <c r="AI3152">
        <v>-13</v>
      </c>
    </row>
    <row r="3153" spans="33:35" x14ac:dyDescent="0.25">
      <c r="AG3153" s="31" t="s">
        <v>2531</v>
      </c>
      <c r="AH3153">
        <v>-35.9</v>
      </c>
      <c r="AI3153">
        <v>-35.9</v>
      </c>
    </row>
    <row r="3154" spans="33:35" x14ac:dyDescent="0.25">
      <c r="AG3154" s="31" t="s">
        <v>2532</v>
      </c>
      <c r="AH3154">
        <v>-9.3000000000000007</v>
      </c>
      <c r="AI3154">
        <v>-9.3000000000000007</v>
      </c>
    </row>
    <row r="3155" spans="33:35" x14ac:dyDescent="0.25">
      <c r="AG3155" s="31" t="s">
        <v>2545</v>
      </c>
      <c r="AH3155">
        <v>-7.9</v>
      </c>
      <c r="AI3155">
        <v>-7.9</v>
      </c>
    </row>
    <row r="3156" spans="33:35" x14ac:dyDescent="0.25">
      <c r="AG3156" s="31" t="s">
        <v>2565</v>
      </c>
      <c r="AH3156">
        <v>-32.6</v>
      </c>
      <c r="AI3156">
        <v>-32.6</v>
      </c>
    </row>
    <row r="3157" spans="33:35" x14ac:dyDescent="0.25">
      <c r="AG3157" s="31" t="s">
        <v>2566</v>
      </c>
      <c r="AH3157">
        <v>-89.89</v>
      </c>
      <c r="AI3157">
        <v>-89.89</v>
      </c>
    </row>
    <row r="3158" spans="33:35" x14ac:dyDescent="0.25">
      <c r="AG3158" s="30">
        <v>45788</v>
      </c>
      <c r="AH3158">
        <v>-49.9</v>
      </c>
      <c r="AI3158">
        <v>-49.9</v>
      </c>
    </row>
    <row r="3159" spans="33:35" x14ac:dyDescent="0.25">
      <c r="AG3159" s="31" t="s">
        <v>2525</v>
      </c>
      <c r="AH3159">
        <v>-15.4</v>
      </c>
      <c r="AI3159">
        <v>-15.4</v>
      </c>
    </row>
    <row r="3160" spans="33:35" x14ac:dyDescent="0.25">
      <c r="AG3160" s="31" t="s">
        <v>2526</v>
      </c>
      <c r="AH3160">
        <v>-7.4</v>
      </c>
      <c r="AI3160">
        <v>-7.4</v>
      </c>
    </row>
    <row r="3161" spans="33:35" x14ac:dyDescent="0.25">
      <c r="AG3161" s="31" t="s">
        <v>2527</v>
      </c>
      <c r="AH3161">
        <v>-8</v>
      </c>
      <c r="AI3161">
        <v>-8</v>
      </c>
    </row>
    <row r="3162" spans="33:35" x14ac:dyDescent="0.25">
      <c r="AG3162" s="31" t="s">
        <v>2528</v>
      </c>
      <c r="AH3162">
        <v>-4.5</v>
      </c>
      <c r="AI3162">
        <v>-4.5</v>
      </c>
    </row>
    <row r="3163" spans="33:35" x14ac:dyDescent="0.25">
      <c r="AG3163" s="31" t="s">
        <v>2529</v>
      </c>
      <c r="AH3163">
        <v>-14.6</v>
      </c>
      <c r="AI3163">
        <v>-14.6</v>
      </c>
    </row>
    <row r="3164" spans="33:35" x14ac:dyDescent="0.25">
      <c r="AG3164" s="30">
        <v>45789</v>
      </c>
      <c r="AH3164">
        <v>-83.210000000000008</v>
      </c>
      <c r="AI3164">
        <v>-83.210000000000008</v>
      </c>
    </row>
    <row r="3165" spans="33:35" x14ac:dyDescent="0.25">
      <c r="AG3165" s="31" t="s">
        <v>2520</v>
      </c>
      <c r="AH3165">
        <v>-18.149999999999999</v>
      </c>
      <c r="AI3165">
        <v>-18.149999999999999</v>
      </c>
    </row>
    <row r="3166" spans="33:35" x14ac:dyDescent="0.25">
      <c r="AG3166" s="31" t="s">
        <v>2521</v>
      </c>
      <c r="AH3166">
        <v>-3</v>
      </c>
      <c r="AI3166">
        <v>-3</v>
      </c>
    </row>
    <row r="3167" spans="33:35" x14ac:dyDescent="0.25">
      <c r="AG3167" s="31" t="s">
        <v>2522</v>
      </c>
      <c r="AH3167">
        <v>-47</v>
      </c>
      <c r="AI3167">
        <v>-47</v>
      </c>
    </row>
    <row r="3168" spans="33:35" x14ac:dyDescent="0.25">
      <c r="AG3168" s="31" t="s">
        <v>2523</v>
      </c>
      <c r="AH3168">
        <v>-4.3600000000000003</v>
      </c>
      <c r="AI3168">
        <v>-4.3600000000000003</v>
      </c>
    </row>
    <row r="3169" spans="33:35" x14ac:dyDescent="0.25">
      <c r="AG3169" s="31" t="s">
        <v>2524</v>
      </c>
      <c r="AH3169">
        <v>-8.8000000000000007</v>
      </c>
      <c r="AI3169">
        <v>-8.8000000000000007</v>
      </c>
    </row>
    <row r="3170" spans="33:35" x14ac:dyDescent="0.25">
      <c r="AG3170" s="31" t="s">
        <v>2564</v>
      </c>
      <c r="AH3170">
        <v>-1.9</v>
      </c>
      <c r="AI3170">
        <v>-1.9</v>
      </c>
    </row>
    <row r="3171" spans="33:35" x14ac:dyDescent="0.25">
      <c r="AG3171" s="30">
        <v>45790</v>
      </c>
      <c r="AH3171">
        <v>-13.25</v>
      </c>
      <c r="AI3171">
        <v>-13.25</v>
      </c>
    </row>
    <row r="3172" spans="33:35" x14ac:dyDescent="0.25">
      <c r="AG3172" s="31" t="s">
        <v>2518</v>
      </c>
      <c r="AH3172">
        <v>-2.4500000000000002</v>
      </c>
      <c r="AI3172">
        <v>-2.4500000000000002</v>
      </c>
    </row>
    <row r="3173" spans="33:35" x14ac:dyDescent="0.25">
      <c r="AG3173" s="31" t="s">
        <v>2519</v>
      </c>
      <c r="AH3173">
        <v>-8.8000000000000007</v>
      </c>
      <c r="AI3173">
        <v>-8.8000000000000007</v>
      </c>
    </row>
    <row r="3174" spans="33:35" x14ac:dyDescent="0.25">
      <c r="AG3174" s="31" t="s">
        <v>2544</v>
      </c>
      <c r="AH3174">
        <v>-2</v>
      </c>
      <c r="AI3174">
        <v>-2</v>
      </c>
    </row>
    <row r="3175" spans="33:35" x14ac:dyDescent="0.25">
      <c r="AG3175" s="30">
        <v>45791</v>
      </c>
      <c r="AH3175">
        <v>-15.85</v>
      </c>
      <c r="AI3175">
        <v>-15.85</v>
      </c>
    </row>
    <row r="3176" spans="33:35" x14ac:dyDescent="0.25">
      <c r="AG3176" s="31" t="s">
        <v>2517</v>
      </c>
      <c r="AH3176">
        <v>-13.85</v>
      </c>
      <c r="AI3176">
        <v>-13.85</v>
      </c>
    </row>
    <row r="3177" spans="33:35" x14ac:dyDescent="0.25">
      <c r="AG3177" s="31" t="s">
        <v>2543</v>
      </c>
      <c r="AH3177">
        <v>-2</v>
      </c>
      <c r="AI3177">
        <v>-2</v>
      </c>
    </row>
    <row r="3178" spans="33:35" x14ac:dyDescent="0.25">
      <c r="AG3178" s="30">
        <v>45792</v>
      </c>
      <c r="AH3178">
        <v>-1653.5300000000002</v>
      </c>
      <c r="AI3178">
        <v>-1653.5300000000002</v>
      </c>
    </row>
    <row r="3179" spans="33:35" x14ac:dyDescent="0.25">
      <c r="AG3179" s="31" t="s">
        <v>2509</v>
      </c>
      <c r="AH3179">
        <v>-5.99</v>
      </c>
      <c r="AI3179">
        <v>-5.99</v>
      </c>
    </row>
    <row r="3180" spans="33:35" x14ac:dyDescent="0.25">
      <c r="AG3180" s="31" t="s">
        <v>2510</v>
      </c>
      <c r="AH3180">
        <v>-3.99</v>
      </c>
      <c r="AI3180">
        <v>-3.99</v>
      </c>
    </row>
    <row r="3181" spans="33:35" x14ac:dyDescent="0.25">
      <c r="AG3181" s="31" t="s">
        <v>2511</v>
      </c>
      <c r="AH3181">
        <v>-6.35</v>
      </c>
      <c r="AI3181">
        <v>-6.35</v>
      </c>
    </row>
    <row r="3182" spans="33:35" x14ac:dyDescent="0.25">
      <c r="AG3182" s="31" t="s">
        <v>2512</v>
      </c>
      <c r="AH3182">
        <v>-28.5</v>
      </c>
      <c r="AI3182">
        <v>-28.5</v>
      </c>
    </row>
    <row r="3183" spans="33:35" x14ac:dyDescent="0.25">
      <c r="AG3183" s="31" t="s">
        <v>2513</v>
      </c>
      <c r="AH3183">
        <v>-6.9</v>
      </c>
      <c r="AI3183">
        <v>-6.9</v>
      </c>
    </row>
    <row r="3184" spans="33:35" x14ac:dyDescent="0.25">
      <c r="AG3184" s="31" t="s">
        <v>2514</v>
      </c>
      <c r="AH3184">
        <v>-7.99</v>
      </c>
      <c r="AI3184">
        <v>-7.99</v>
      </c>
    </row>
    <row r="3185" spans="33:35" x14ac:dyDescent="0.25">
      <c r="AG3185" s="31" t="s">
        <v>2515</v>
      </c>
      <c r="AH3185">
        <v>-14.7</v>
      </c>
      <c r="AI3185">
        <v>-14.7</v>
      </c>
    </row>
    <row r="3186" spans="33:35" x14ac:dyDescent="0.25">
      <c r="AG3186" s="31" t="s">
        <v>2516</v>
      </c>
      <c r="AH3186">
        <v>-1559.13</v>
      </c>
      <c r="AI3186">
        <v>-1559.13</v>
      </c>
    </row>
    <row r="3187" spans="33:35" x14ac:dyDescent="0.25">
      <c r="AG3187" s="31" t="s">
        <v>2562</v>
      </c>
      <c r="AH3187">
        <v>-19.979999999999997</v>
      </c>
      <c r="AI3187">
        <v>-19.979999999999997</v>
      </c>
    </row>
    <row r="3188" spans="33:35" x14ac:dyDescent="0.25">
      <c r="AG3188" s="30">
        <v>45793</v>
      </c>
      <c r="AH3188">
        <v>-150.98000000000002</v>
      </c>
      <c r="AI3188">
        <v>-150.98000000000002</v>
      </c>
    </row>
    <row r="3189" spans="33:35" x14ac:dyDescent="0.25">
      <c r="AG3189" s="31" t="s">
        <v>2500</v>
      </c>
      <c r="AH3189">
        <v>-43.6</v>
      </c>
      <c r="AI3189">
        <v>-43.6</v>
      </c>
    </row>
    <row r="3190" spans="33:35" x14ac:dyDescent="0.25">
      <c r="AG3190" s="31" t="s">
        <v>2501</v>
      </c>
      <c r="AH3190">
        <v>-15.7</v>
      </c>
      <c r="AI3190">
        <v>-15.7</v>
      </c>
    </row>
    <row r="3191" spans="33:35" x14ac:dyDescent="0.25">
      <c r="AG3191" s="31" t="s">
        <v>2502</v>
      </c>
      <c r="AH3191">
        <v>-8.9</v>
      </c>
      <c r="AI3191">
        <v>-8.9</v>
      </c>
    </row>
    <row r="3192" spans="33:35" x14ac:dyDescent="0.25">
      <c r="AG3192" s="31" t="s">
        <v>2503</v>
      </c>
      <c r="AH3192">
        <v>-14.600000000000001</v>
      </c>
      <c r="AI3192">
        <v>-14.600000000000001</v>
      </c>
    </row>
    <row r="3193" spans="33:35" x14ac:dyDescent="0.25">
      <c r="AG3193" s="31" t="s">
        <v>2504</v>
      </c>
      <c r="AH3193">
        <v>-6.9</v>
      </c>
      <c r="AI3193">
        <v>-6.9</v>
      </c>
    </row>
    <row r="3194" spans="33:35" x14ac:dyDescent="0.25">
      <c r="AG3194" s="31" t="s">
        <v>2505</v>
      </c>
      <c r="AH3194">
        <v>-15.25</v>
      </c>
      <c r="AI3194">
        <v>-15.25</v>
      </c>
    </row>
    <row r="3195" spans="33:35" x14ac:dyDescent="0.25">
      <c r="AG3195" s="31" t="s">
        <v>2506</v>
      </c>
      <c r="AH3195">
        <v>-3.5</v>
      </c>
      <c r="AI3195">
        <v>-3.5</v>
      </c>
    </row>
    <row r="3196" spans="33:35" x14ac:dyDescent="0.25">
      <c r="AG3196" s="31" t="s">
        <v>2507</v>
      </c>
      <c r="AH3196">
        <v>-3.3</v>
      </c>
      <c r="AI3196">
        <v>-3.3</v>
      </c>
    </row>
    <row r="3197" spans="33:35" x14ac:dyDescent="0.25">
      <c r="AG3197" s="31" t="s">
        <v>2508</v>
      </c>
      <c r="AH3197">
        <v>-8.8000000000000007</v>
      </c>
      <c r="AI3197">
        <v>-8.8000000000000007</v>
      </c>
    </row>
    <row r="3198" spans="33:35" x14ac:dyDescent="0.25">
      <c r="AG3198" s="31" t="s">
        <v>2561</v>
      </c>
      <c r="AH3198">
        <v>-30.43</v>
      </c>
      <c r="AI3198">
        <v>-30.43</v>
      </c>
    </row>
    <row r="3199" spans="33:35" x14ac:dyDescent="0.25">
      <c r="AG3199" s="30">
        <v>45794</v>
      </c>
      <c r="AH3199">
        <v>-173.98000000000002</v>
      </c>
      <c r="AI3199">
        <v>-173.98000000000002</v>
      </c>
    </row>
    <row r="3200" spans="33:35" x14ac:dyDescent="0.25">
      <c r="AG3200" s="31" t="s">
        <v>2495</v>
      </c>
      <c r="AH3200">
        <v>-17.96</v>
      </c>
      <c r="AI3200">
        <v>-17.96</v>
      </c>
    </row>
    <row r="3201" spans="33:35" x14ac:dyDescent="0.25">
      <c r="AG3201" s="31" t="s">
        <v>2496</v>
      </c>
      <c r="AH3201">
        <v>-4.99</v>
      </c>
      <c r="AI3201">
        <v>-4.99</v>
      </c>
    </row>
    <row r="3202" spans="33:35" x14ac:dyDescent="0.25">
      <c r="AG3202" s="31" t="s">
        <v>2497</v>
      </c>
      <c r="AH3202">
        <v>-5</v>
      </c>
      <c r="AI3202">
        <v>-5</v>
      </c>
    </row>
    <row r="3203" spans="33:35" x14ac:dyDescent="0.25">
      <c r="AG3203" s="31" t="s">
        <v>2498</v>
      </c>
      <c r="AH3203">
        <v>-6.1</v>
      </c>
      <c r="AI3203">
        <v>-6.1</v>
      </c>
    </row>
    <row r="3204" spans="33:35" x14ac:dyDescent="0.25">
      <c r="AG3204" s="31" t="s">
        <v>2499</v>
      </c>
      <c r="AH3204">
        <v>-9.8000000000000007</v>
      </c>
      <c r="AI3204">
        <v>-9.8000000000000007</v>
      </c>
    </row>
    <row r="3205" spans="33:35" x14ac:dyDescent="0.25">
      <c r="AG3205" s="31" t="s">
        <v>2559</v>
      </c>
      <c r="AH3205">
        <v>-103.12</v>
      </c>
      <c r="AI3205">
        <v>-103.12</v>
      </c>
    </row>
    <row r="3206" spans="33:35" x14ac:dyDescent="0.25">
      <c r="AG3206" s="31" t="s">
        <v>2560</v>
      </c>
      <c r="AH3206">
        <v>-27.01</v>
      </c>
      <c r="AI3206">
        <v>-27.01</v>
      </c>
    </row>
    <row r="3207" spans="33:35" x14ac:dyDescent="0.25">
      <c r="AG3207" s="30">
        <v>45795</v>
      </c>
      <c r="AH3207">
        <v>-73.64</v>
      </c>
      <c r="AI3207">
        <v>-73.64</v>
      </c>
    </row>
    <row r="3208" spans="33:35" x14ac:dyDescent="0.25">
      <c r="AG3208" s="31" t="s">
        <v>2492</v>
      </c>
      <c r="AH3208">
        <v>-1.8</v>
      </c>
      <c r="AI3208">
        <v>-1.8</v>
      </c>
    </row>
    <row r="3209" spans="33:35" x14ac:dyDescent="0.25">
      <c r="AG3209" s="31" t="s">
        <v>2493</v>
      </c>
      <c r="AH3209">
        <v>-1</v>
      </c>
      <c r="AI3209">
        <v>-1</v>
      </c>
    </row>
    <row r="3210" spans="33:35" x14ac:dyDescent="0.25">
      <c r="AG3210" s="31" t="s">
        <v>2494</v>
      </c>
      <c r="AH3210">
        <v>-70.84</v>
      </c>
      <c r="AI3210">
        <v>-70.84</v>
      </c>
    </row>
    <row r="3211" spans="33:35" x14ac:dyDescent="0.25">
      <c r="AG3211" s="30">
        <v>45796</v>
      </c>
      <c r="AH3211">
        <v>-19.79</v>
      </c>
      <c r="AI3211">
        <v>-19.79</v>
      </c>
    </row>
    <row r="3212" spans="33:35" x14ac:dyDescent="0.25">
      <c r="AG3212" s="31" t="s">
        <v>2490</v>
      </c>
      <c r="AH3212">
        <v>-13.99</v>
      </c>
      <c r="AI3212">
        <v>-13.99</v>
      </c>
    </row>
    <row r="3213" spans="33:35" x14ac:dyDescent="0.25">
      <c r="AG3213" s="31" t="s">
        <v>2491</v>
      </c>
      <c r="AH3213">
        <v>-5.8</v>
      </c>
      <c r="AI3213">
        <v>-5.8</v>
      </c>
    </row>
    <row r="3214" spans="33:35" x14ac:dyDescent="0.25">
      <c r="AG3214" s="30">
        <v>45799</v>
      </c>
      <c r="AH3214">
        <v>-178.92</v>
      </c>
      <c r="AI3214">
        <v>-178.92</v>
      </c>
    </row>
    <row r="3215" spans="33:35" x14ac:dyDescent="0.25">
      <c r="AG3215" s="31" t="s">
        <v>131</v>
      </c>
      <c r="AH3215">
        <v>-0.56999999999999995</v>
      </c>
      <c r="AI3215">
        <v>-0.56999999999999995</v>
      </c>
    </row>
    <row r="3216" spans="33:35" x14ac:dyDescent="0.25">
      <c r="AG3216" s="31" t="s">
        <v>2557</v>
      </c>
      <c r="AH3216">
        <v>-19.059999999999999</v>
      </c>
      <c r="AI3216">
        <v>-19.059999999999999</v>
      </c>
    </row>
    <row r="3217" spans="33:35" x14ac:dyDescent="0.25">
      <c r="AG3217" s="31" t="s">
        <v>2558</v>
      </c>
      <c r="AH3217">
        <v>-159.29</v>
      </c>
      <c r="AI3217">
        <v>-159.29</v>
      </c>
    </row>
    <row r="3218" spans="33:35" x14ac:dyDescent="0.25">
      <c r="AG3218" s="30">
        <v>45800</v>
      </c>
      <c r="AH3218">
        <v>-345.12</v>
      </c>
      <c r="AI3218">
        <v>-345.12</v>
      </c>
    </row>
    <row r="3219" spans="33:35" x14ac:dyDescent="0.25">
      <c r="AG3219" s="31" t="s">
        <v>2043</v>
      </c>
      <c r="AH3219">
        <v>-300</v>
      </c>
      <c r="AI3219">
        <v>-300</v>
      </c>
    </row>
    <row r="3220" spans="33:35" x14ac:dyDescent="0.25">
      <c r="AG3220" s="31" t="s">
        <v>2540</v>
      </c>
      <c r="AH3220">
        <v>-5.47</v>
      </c>
      <c r="AI3220">
        <v>-5.47</v>
      </c>
    </row>
    <row r="3221" spans="33:35" x14ac:dyDescent="0.25">
      <c r="AG3221" s="31" t="s">
        <v>2541</v>
      </c>
      <c r="AH3221">
        <v>-13.5</v>
      </c>
      <c r="AI3221">
        <v>-13.5</v>
      </c>
    </row>
    <row r="3222" spans="33:35" x14ac:dyDescent="0.25">
      <c r="AG3222" s="31" t="s">
        <v>2542</v>
      </c>
      <c r="AH3222">
        <v>-26.15</v>
      </c>
      <c r="AI3222">
        <v>-26.15</v>
      </c>
    </row>
    <row r="3223" spans="33:35" x14ac:dyDescent="0.25">
      <c r="AG3223" s="30">
        <v>45801</v>
      </c>
      <c r="AH3223">
        <v>-100.53999999999999</v>
      </c>
      <c r="AI3223">
        <v>-100.53999999999999</v>
      </c>
    </row>
    <row r="3224" spans="33:35" x14ac:dyDescent="0.25">
      <c r="AG3224" s="31" t="s">
        <v>2555</v>
      </c>
      <c r="AH3224">
        <v>-7.69</v>
      </c>
      <c r="AI3224">
        <v>-7.69</v>
      </c>
    </row>
    <row r="3225" spans="33:35" x14ac:dyDescent="0.25">
      <c r="AG3225" s="31" t="s">
        <v>2556</v>
      </c>
      <c r="AH3225">
        <v>-92.85</v>
      </c>
      <c r="AI3225">
        <v>-92.85</v>
      </c>
    </row>
    <row r="3226" spans="33:35" x14ac:dyDescent="0.25">
      <c r="AG3226" s="30">
        <v>45802</v>
      </c>
      <c r="AH3226">
        <v>-34.19</v>
      </c>
      <c r="AI3226">
        <v>-34.19</v>
      </c>
    </row>
    <row r="3227" spans="33:35" x14ac:dyDescent="0.25">
      <c r="AG3227" s="31" t="s">
        <v>2489</v>
      </c>
      <c r="AH3227">
        <v>-7.3</v>
      </c>
      <c r="AI3227">
        <v>-7.3</v>
      </c>
    </row>
    <row r="3228" spans="33:35" x14ac:dyDescent="0.25">
      <c r="AG3228" s="31" t="s">
        <v>2554</v>
      </c>
      <c r="AH3228">
        <v>-26.89</v>
      </c>
      <c r="AI3228">
        <v>-26.89</v>
      </c>
    </row>
    <row r="3229" spans="33:35" x14ac:dyDescent="0.25">
      <c r="AG3229" s="30">
        <v>45803</v>
      </c>
      <c r="AH3229">
        <v>-170.37</v>
      </c>
      <c r="AI3229">
        <v>-170.37</v>
      </c>
    </row>
    <row r="3230" spans="33:35" x14ac:dyDescent="0.25">
      <c r="AG3230" s="31" t="s">
        <v>2488</v>
      </c>
      <c r="AH3230">
        <v>-16.899999999999999</v>
      </c>
      <c r="AI3230">
        <v>-16.899999999999999</v>
      </c>
    </row>
    <row r="3231" spans="33:35" x14ac:dyDescent="0.25">
      <c r="AG3231" s="31" t="s">
        <v>2538</v>
      </c>
      <c r="AH3231">
        <v>-1.3</v>
      </c>
      <c r="AI3231">
        <v>-1.3</v>
      </c>
    </row>
    <row r="3232" spans="33:35" x14ac:dyDescent="0.25">
      <c r="AG3232" s="31" t="s">
        <v>2539</v>
      </c>
      <c r="AH3232">
        <v>-8.35</v>
      </c>
      <c r="AI3232">
        <v>-8.35</v>
      </c>
    </row>
    <row r="3233" spans="33:35" x14ac:dyDescent="0.25">
      <c r="AG3233" s="31" t="s">
        <v>2551</v>
      </c>
      <c r="AH3233">
        <v>-7.76</v>
      </c>
      <c r="AI3233">
        <v>-7.76</v>
      </c>
    </row>
    <row r="3234" spans="33:35" x14ac:dyDescent="0.25">
      <c r="AG3234" s="31" t="s">
        <v>2552</v>
      </c>
      <c r="AH3234">
        <v>-11.49</v>
      </c>
      <c r="AI3234">
        <v>-11.49</v>
      </c>
    </row>
    <row r="3235" spans="33:35" x14ac:dyDescent="0.25">
      <c r="AG3235" s="31" t="s">
        <v>2553</v>
      </c>
      <c r="AH3235">
        <v>-124.57</v>
      </c>
      <c r="AI3235">
        <v>-124.57</v>
      </c>
    </row>
    <row r="3236" spans="33:35" x14ac:dyDescent="0.25">
      <c r="AG3236" s="30">
        <v>45804</v>
      </c>
      <c r="AH3236">
        <v>-39.82</v>
      </c>
      <c r="AI3236">
        <v>-39.82</v>
      </c>
    </row>
    <row r="3237" spans="33:35" x14ac:dyDescent="0.25">
      <c r="AG3237" s="31" t="s">
        <v>2487</v>
      </c>
      <c r="AH3237">
        <v>-10</v>
      </c>
      <c r="AI3237">
        <v>-10</v>
      </c>
    </row>
    <row r="3238" spans="33:35" x14ac:dyDescent="0.25">
      <c r="AG3238" s="31" t="s">
        <v>2537</v>
      </c>
      <c r="AH3238">
        <v>-1.95</v>
      </c>
      <c r="AI3238">
        <v>-1.95</v>
      </c>
    </row>
    <row r="3239" spans="33:35" x14ac:dyDescent="0.25">
      <c r="AG3239" s="31" t="s">
        <v>2550</v>
      </c>
      <c r="AH3239">
        <v>-27.87</v>
      </c>
      <c r="AI3239">
        <v>-27.87</v>
      </c>
    </row>
    <row r="3240" spans="33:35" x14ac:dyDescent="0.25">
      <c r="AG3240" s="30">
        <v>45805</v>
      </c>
      <c r="AH3240">
        <v>-923.79</v>
      </c>
      <c r="AI3240">
        <v>-923.79</v>
      </c>
    </row>
    <row r="3241" spans="33:35" x14ac:dyDescent="0.25">
      <c r="AG3241" s="31" t="s">
        <v>1720</v>
      </c>
      <c r="AH3241">
        <v>-918</v>
      </c>
      <c r="AI3241">
        <v>-918</v>
      </c>
    </row>
    <row r="3242" spans="33:35" x14ac:dyDescent="0.25">
      <c r="AG3242" s="31" t="s">
        <v>2549</v>
      </c>
      <c r="AH3242">
        <v>-5.79</v>
      </c>
      <c r="AI3242">
        <v>-5.79</v>
      </c>
    </row>
    <row r="3243" spans="33:35" x14ac:dyDescent="0.25">
      <c r="AG3243" s="30">
        <v>45806</v>
      </c>
      <c r="AH3243">
        <v>-186.10000000000002</v>
      </c>
      <c r="AI3243">
        <v>-186.10000000000002</v>
      </c>
    </row>
    <row r="3244" spans="33:35" x14ac:dyDescent="0.25">
      <c r="AG3244" s="31" t="s">
        <v>131</v>
      </c>
      <c r="AH3244">
        <v>-0.4</v>
      </c>
      <c r="AI3244">
        <v>-0.4</v>
      </c>
    </row>
    <row r="3245" spans="33:35" x14ac:dyDescent="0.25">
      <c r="AG3245" s="31" t="s">
        <v>2486</v>
      </c>
      <c r="AH3245">
        <v>-50.4</v>
      </c>
      <c r="AI3245">
        <v>-50.4</v>
      </c>
    </row>
    <row r="3246" spans="33:35" x14ac:dyDescent="0.25">
      <c r="AG3246" s="31" t="s">
        <v>2536</v>
      </c>
      <c r="AH3246">
        <v>-100</v>
      </c>
      <c r="AI3246">
        <v>-100</v>
      </c>
    </row>
    <row r="3247" spans="33:35" x14ac:dyDescent="0.25">
      <c r="AG3247" s="31" t="s">
        <v>2547</v>
      </c>
      <c r="AH3247">
        <v>-13.5</v>
      </c>
      <c r="AI3247">
        <v>-13.5</v>
      </c>
    </row>
    <row r="3248" spans="33:35" x14ac:dyDescent="0.25">
      <c r="AG3248" s="31" t="s">
        <v>2548</v>
      </c>
      <c r="AH3248">
        <v>-21.8</v>
      </c>
      <c r="AI3248">
        <v>-21.8</v>
      </c>
    </row>
    <row r="3249" spans="33:35" x14ac:dyDescent="0.25">
      <c r="AG3249" s="30">
        <v>45807</v>
      </c>
      <c r="AH3249">
        <v>-16.350000000000001</v>
      </c>
      <c r="AI3249">
        <v>-16.350000000000001</v>
      </c>
    </row>
    <row r="3250" spans="33:35" x14ac:dyDescent="0.25">
      <c r="AG3250" s="31" t="s">
        <v>2535</v>
      </c>
      <c r="AH3250">
        <v>-16.350000000000001</v>
      </c>
      <c r="AI3250">
        <v>-16.350000000000001</v>
      </c>
    </row>
    <row r="3251" spans="33:35" x14ac:dyDescent="0.25">
      <c r="AG3251" s="30">
        <v>45808</v>
      </c>
      <c r="AH3251">
        <v>-577.13000000000011</v>
      </c>
      <c r="AI3251">
        <v>-577.13000000000011</v>
      </c>
    </row>
    <row r="3252" spans="33:35" x14ac:dyDescent="0.25">
      <c r="AG3252" s="31" t="s">
        <v>2592</v>
      </c>
      <c r="AH3252">
        <v>-18.239999999999998</v>
      </c>
      <c r="AI3252">
        <v>-18.239999999999998</v>
      </c>
    </row>
    <row r="3253" spans="33:35" x14ac:dyDescent="0.25">
      <c r="AG3253" s="31" t="s">
        <v>2578</v>
      </c>
      <c r="AH3253">
        <v>-94.77</v>
      </c>
      <c r="AI3253">
        <v>-94.77</v>
      </c>
    </row>
    <row r="3254" spans="33:35" x14ac:dyDescent="0.25">
      <c r="AG3254" s="31" t="s">
        <v>2586</v>
      </c>
      <c r="AH3254">
        <v>-97.2</v>
      </c>
      <c r="AI3254">
        <v>-97.2</v>
      </c>
    </row>
    <row r="3255" spans="33:35" x14ac:dyDescent="0.25">
      <c r="AG3255" s="31" t="s">
        <v>2587</v>
      </c>
      <c r="AH3255">
        <v>-180</v>
      </c>
      <c r="AI3255">
        <v>-180</v>
      </c>
    </row>
    <row r="3256" spans="33:35" x14ac:dyDescent="0.25">
      <c r="AG3256" s="31" t="s">
        <v>2594</v>
      </c>
      <c r="AH3256">
        <v>-162</v>
      </c>
      <c r="AI3256">
        <v>-162</v>
      </c>
    </row>
    <row r="3257" spans="33:35" x14ac:dyDescent="0.25">
      <c r="AG3257" s="31" t="s">
        <v>2595</v>
      </c>
      <c r="AH3257">
        <v>-14.97</v>
      </c>
      <c r="AI3257">
        <v>-14.97</v>
      </c>
    </row>
    <row r="3258" spans="33:35" x14ac:dyDescent="0.25">
      <c r="AG3258" s="31" t="s">
        <v>2596</v>
      </c>
      <c r="AH3258">
        <v>-9.9499999999999993</v>
      </c>
      <c r="AI3258">
        <v>-9.9499999999999993</v>
      </c>
    </row>
    <row r="3259" spans="33:35" x14ac:dyDescent="0.25">
      <c r="AG3259" s="19" t="s">
        <v>1929</v>
      </c>
      <c r="AH3259">
        <v>-8847.4599999999973</v>
      </c>
      <c r="AI3259">
        <v>-8847.4599999999973</v>
      </c>
    </row>
    <row r="3260" spans="33:35" x14ac:dyDescent="0.25">
      <c r="AG3260" s="30">
        <v>45809</v>
      </c>
      <c r="AH3260">
        <v>-20.909999999999997</v>
      </c>
      <c r="AI3260">
        <v>-20.909999999999997</v>
      </c>
    </row>
    <row r="3261" spans="33:35" x14ac:dyDescent="0.25">
      <c r="AG3261" s="31" t="s">
        <v>2577</v>
      </c>
      <c r="AH3261">
        <v>-12.87</v>
      </c>
      <c r="AI3261">
        <v>-12.87</v>
      </c>
    </row>
    <row r="3262" spans="33:35" x14ac:dyDescent="0.25">
      <c r="AG3262" s="31" t="s">
        <v>2585</v>
      </c>
      <c r="AH3262">
        <v>-8.0399999999999991</v>
      </c>
      <c r="AI3262">
        <v>-8.0399999999999991</v>
      </c>
    </row>
    <row r="3263" spans="33:35" x14ac:dyDescent="0.25">
      <c r="AG3263" s="30">
        <v>45810</v>
      </c>
      <c r="AH3263">
        <v>-744.34</v>
      </c>
      <c r="AI3263">
        <v>-744.34</v>
      </c>
    </row>
    <row r="3264" spans="33:35" x14ac:dyDescent="0.25">
      <c r="AG3264" s="31" t="s">
        <v>805</v>
      </c>
      <c r="AH3264">
        <v>-400</v>
      </c>
      <c r="AI3264">
        <v>-400</v>
      </c>
    </row>
    <row r="3265" spans="33:35" x14ac:dyDescent="0.25">
      <c r="AG3265" s="31" t="s">
        <v>2573</v>
      </c>
      <c r="AH3265">
        <v>-12.85</v>
      </c>
      <c r="AI3265">
        <v>-12.85</v>
      </c>
    </row>
    <row r="3266" spans="33:35" x14ac:dyDescent="0.25">
      <c r="AG3266" s="31" t="s">
        <v>2574</v>
      </c>
      <c r="AH3266">
        <v>-1.89</v>
      </c>
      <c r="AI3266">
        <v>-1.89</v>
      </c>
    </row>
    <row r="3267" spans="33:35" x14ac:dyDescent="0.25">
      <c r="AG3267" s="31" t="s">
        <v>2575</v>
      </c>
      <c r="AH3267">
        <v>-42.9</v>
      </c>
      <c r="AI3267">
        <v>-42.9</v>
      </c>
    </row>
    <row r="3268" spans="33:35" x14ac:dyDescent="0.25">
      <c r="AG3268" s="31" t="s">
        <v>2576</v>
      </c>
      <c r="AH3268">
        <v>-99.48</v>
      </c>
      <c r="AI3268">
        <v>-99.48</v>
      </c>
    </row>
    <row r="3269" spans="33:35" x14ac:dyDescent="0.25">
      <c r="AG3269" s="31" t="s">
        <v>2583</v>
      </c>
      <c r="AH3269">
        <v>-99</v>
      </c>
      <c r="AI3269">
        <v>-99</v>
      </c>
    </row>
    <row r="3270" spans="33:35" x14ac:dyDescent="0.25">
      <c r="AG3270" s="31" t="s">
        <v>2584</v>
      </c>
      <c r="AH3270">
        <v>-2.25</v>
      </c>
      <c r="AI3270">
        <v>-2.25</v>
      </c>
    </row>
    <row r="3271" spans="33:35" x14ac:dyDescent="0.25">
      <c r="AG3271" s="31" t="s">
        <v>2592</v>
      </c>
      <c r="AH3271">
        <v>-51.98</v>
      </c>
      <c r="AI3271">
        <v>-51.98</v>
      </c>
    </row>
    <row r="3272" spans="33:35" x14ac:dyDescent="0.25">
      <c r="AG3272" s="31" t="s">
        <v>2593</v>
      </c>
      <c r="AH3272">
        <v>-33.99</v>
      </c>
      <c r="AI3272">
        <v>-33.99</v>
      </c>
    </row>
    <row r="3273" spans="33:35" x14ac:dyDescent="0.25">
      <c r="AG3273" s="30">
        <v>45811</v>
      </c>
      <c r="AH3273">
        <v>-291.27999999999997</v>
      </c>
      <c r="AI3273">
        <v>-291.27999999999997</v>
      </c>
    </row>
    <row r="3274" spans="33:35" x14ac:dyDescent="0.25">
      <c r="AG3274" s="31" t="s">
        <v>2582</v>
      </c>
      <c r="AH3274">
        <v>-2.2000000000000002</v>
      </c>
      <c r="AI3274">
        <v>-2.2000000000000002</v>
      </c>
    </row>
    <row r="3275" spans="33:35" x14ac:dyDescent="0.25">
      <c r="AG3275" s="31" t="s">
        <v>2589</v>
      </c>
      <c r="AH3275">
        <v>-154</v>
      </c>
      <c r="AI3275">
        <v>-154</v>
      </c>
    </row>
    <row r="3276" spans="33:35" x14ac:dyDescent="0.25">
      <c r="AG3276" s="31" t="s">
        <v>2590</v>
      </c>
      <c r="AH3276">
        <v>-124.58</v>
      </c>
      <c r="AI3276">
        <v>-124.58</v>
      </c>
    </row>
    <row r="3277" spans="33:35" x14ac:dyDescent="0.25">
      <c r="AG3277" s="31" t="s">
        <v>2591</v>
      </c>
      <c r="AH3277">
        <v>-10.5</v>
      </c>
      <c r="AI3277">
        <v>-10.5</v>
      </c>
    </row>
    <row r="3278" spans="33:35" x14ac:dyDescent="0.25">
      <c r="AG3278" s="30">
        <v>45812</v>
      </c>
      <c r="AH3278">
        <v>-21.61</v>
      </c>
      <c r="AI3278">
        <v>-21.61</v>
      </c>
    </row>
    <row r="3279" spans="33:35" x14ac:dyDescent="0.25">
      <c r="AG3279" s="31" t="s">
        <v>2572</v>
      </c>
      <c r="AH3279">
        <v>-1.99</v>
      </c>
      <c r="AI3279">
        <v>-1.99</v>
      </c>
    </row>
    <row r="3280" spans="33:35" x14ac:dyDescent="0.25">
      <c r="AG3280" s="31" t="s">
        <v>2579</v>
      </c>
      <c r="AH3280">
        <v>-9.8699999999999992</v>
      </c>
      <c r="AI3280">
        <v>-9.8699999999999992</v>
      </c>
    </row>
    <row r="3281" spans="33:35" x14ac:dyDescent="0.25">
      <c r="AG3281" s="31" t="s">
        <v>2580</v>
      </c>
      <c r="AH3281">
        <v>-5.5</v>
      </c>
      <c r="AI3281">
        <v>-5.5</v>
      </c>
    </row>
    <row r="3282" spans="33:35" x14ac:dyDescent="0.25">
      <c r="AG3282" s="31" t="s">
        <v>2581</v>
      </c>
      <c r="AH3282">
        <v>-4.25</v>
      </c>
      <c r="AI3282">
        <v>-4.25</v>
      </c>
    </row>
    <row r="3283" spans="33:35" x14ac:dyDescent="0.25">
      <c r="AG3283" s="30">
        <v>45813</v>
      </c>
      <c r="AH3283">
        <v>-4.6500000000000004</v>
      </c>
      <c r="AI3283">
        <v>-4.6500000000000004</v>
      </c>
    </row>
    <row r="3284" spans="33:35" x14ac:dyDescent="0.25">
      <c r="AG3284" s="31" t="s">
        <v>2571</v>
      </c>
      <c r="AH3284">
        <v>-4.6500000000000004</v>
      </c>
      <c r="AI3284">
        <v>-4.6500000000000004</v>
      </c>
    </row>
    <row r="3285" spans="33:35" x14ac:dyDescent="0.25">
      <c r="AG3285" s="30">
        <v>45814</v>
      </c>
      <c r="AH3285">
        <v>-43.6</v>
      </c>
      <c r="AI3285">
        <v>-43.6</v>
      </c>
    </row>
    <row r="3286" spans="33:35" x14ac:dyDescent="0.25">
      <c r="AG3286" s="31" t="s">
        <v>2570</v>
      </c>
      <c r="AH3286">
        <v>-43.6</v>
      </c>
      <c r="AI3286">
        <v>-43.6</v>
      </c>
    </row>
    <row r="3287" spans="33:35" x14ac:dyDescent="0.25">
      <c r="AG3287" s="30">
        <v>45815</v>
      </c>
      <c r="AH3287">
        <v>-169.29</v>
      </c>
      <c r="AI3287">
        <v>-169.29</v>
      </c>
    </row>
    <row r="3288" spans="33:35" x14ac:dyDescent="0.25">
      <c r="AG3288" s="31" t="s">
        <v>2619</v>
      </c>
      <c r="AH3288">
        <v>-9.65</v>
      </c>
      <c r="AI3288">
        <v>-9.65</v>
      </c>
    </row>
    <row r="3289" spans="33:35" x14ac:dyDescent="0.25">
      <c r="AG3289" s="31" t="s">
        <v>2633</v>
      </c>
      <c r="AH3289">
        <v>-52.56</v>
      </c>
      <c r="AI3289">
        <v>-52.56</v>
      </c>
    </row>
    <row r="3290" spans="33:35" x14ac:dyDescent="0.25">
      <c r="AG3290" s="31" t="s">
        <v>2634</v>
      </c>
      <c r="AH3290">
        <v>-107.08</v>
      </c>
      <c r="AI3290">
        <v>-107.08</v>
      </c>
    </row>
    <row r="3291" spans="33:35" x14ac:dyDescent="0.25">
      <c r="AG3291" s="30">
        <v>45816</v>
      </c>
      <c r="AH3291">
        <v>-35.299999999999997</v>
      </c>
      <c r="AI3291">
        <v>-35.299999999999997</v>
      </c>
    </row>
    <row r="3292" spans="33:35" x14ac:dyDescent="0.25">
      <c r="AG3292" s="31" t="s">
        <v>2609</v>
      </c>
      <c r="AH3292">
        <v>-13.5</v>
      </c>
      <c r="AI3292">
        <v>-13.5</v>
      </c>
    </row>
    <row r="3293" spans="33:35" x14ac:dyDescent="0.25">
      <c r="AG3293" s="31" t="s">
        <v>2632</v>
      </c>
      <c r="AH3293">
        <v>-21.8</v>
      </c>
      <c r="AI3293">
        <v>-21.8</v>
      </c>
    </row>
    <row r="3294" spans="33:35" x14ac:dyDescent="0.25">
      <c r="AG3294" s="30">
        <v>45817</v>
      </c>
      <c r="AH3294">
        <v>-1766.7199999999998</v>
      </c>
      <c r="AI3294">
        <v>-1766.7199999999998</v>
      </c>
    </row>
    <row r="3295" spans="33:35" x14ac:dyDescent="0.25">
      <c r="AG3295" s="31" t="s">
        <v>2629</v>
      </c>
      <c r="AH3295">
        <v>-28.77</v>
      </c>
      <c r="AI3295">
        <v>-28.77</v>
      </c>
    </row>
    <row r="3296" spans="33:35" x14ac:dyDescent="0.25">
      <c r="AG3296" s="31" t="s">
        <v>2606</v>
      </c>
      <c r="AH3296">
        <v>-9.9</v>
      </c>
      <c r="AI3296">
        <v>-9.9</v>
      </c>
    </row>
    <row r="3297" spans="33:35" x14ac:dyDescent="0.25">
      <c r="AG3297" s="31" t="s">
        <v>2607</v>
      </c>
      <c r="AH3297">
        <v>-2.4</v>
      </c>
      <c r="AI3297">
        <v>-2.4</v>
      </c>
    </row>
    <row r="3298" spans="33:35" x14ac:dyDescent="0.25">
      <c r="AG3298" s="31" t="s">
        <v>2608</v>
      </c>
      <c r="AH3298">
        <v>-1700</v>
      </c>
      <c r="AI3298">
        <v>-1700</v>
      </c>
    </row>
    <row r="3299" spans="33:35" x14ac:dyDescent="0.25">
      <c r="AG3299" s="31" t="s">
        <v>2618</v>
      </c>
      <c r="AH3299">
        <v>-3.85</v>
      </c>
      <c r="AI3299">
        <v>-3.85</v>
      </c>
    </row>
    <row r="3300" spans="33:35" x14ac:dyDescent="0.25">
      <c r="AG3300" s="31" t="s">
        <v>2630</v>
      </c>
      <c r="AH3300">
        <v>-21.8</v>
      </c>
      <c r="AI3300">
        <v>-21.8</v>
      </c>
    </row>
    <row r="3301" spans="33:35" x14ac:dyDescent="0.25">
      <c r="AG3301" s="30">
        <v>45818</v>
      </c>
      <c r="AH3301">
        <v>-20.85</v>
      </c>
      <c r="AI3301">
        <v>-20.85</v>
      </c>
    </row>
    <row r="3302" spans="33:35" x14ac:dyDescent="0.25">
      <c r="AG3302" s="31" t="s">
        <v>2628</v>
      </c>
      <c r="AH3302">
        <v>-1.58</v>
      </c>
      <c r="AI3302">
        <v>-1.58</v>
      </c>
    </row>
    <row r="3303" spans="33:35" x14ac:dyDescent="0.25">
      <c r="AG3303" s="31" t="s">
        <v>2629</v>
      </c>
      <c r="AH3303">
        <v>-19.27</v>
      </c>
      <c r="AI3303">
        <v>-19.27</v>
      </c>
    </row>
    <row r="3304" spans="33:35" x14ac:dyDescent="0.25">
      <c r="AG3304" s="30">
        <v>45819</v>
      </c>
      <c r="AH3304">
        <v>-50.82</v>
      </c>
      <c r="AI3304">
        <v>-50.82</v>
      </c>
    </row>
    <row r="3305" spans="33:35" x14ac:dyDescent="0.25">
      <c r="AG3305" s="31" t="s">
        <v>2627</v>
      </c>
      <c r="AH3305">
        <v>-50.82</v>
      </c>
      <c r="AI3305">
        <v>-50.82</v>
      </c>
    </row>
    <row r="3306" spans="33:35" x14ac:dyDescent="0.25">
      <c r="AG3306" s="30">
        <v>45821</v>
      </c>
      <c r="AH3306">
        <v>-50.54</v>
      </c>
      <c r="AI3306">
        <v>-50.54</v>
      </c>
    </row>
    <row r="3307" spans="33:35" x14ac:dyDescent="0.25">
      <c r="AG3307" s="31" t="s">
        <v>2605</v>
      </c>
      <c r="AH3307">
        <v>-13.99</v>
      </c>
      <c r="AI3307">
        <v>-13.99</v>
      </c>
    </row>
    <row r="3308" spans="33:35" x14ac:dyDescent="0.25">
      <c r="AG3308" s="31" t="s">
        <v>2616</v>
      </c>
      <c r="AH3308">
        <v>-6.55</v>
      </c>
      <c r="AI3308">
        <v>-6.55</v>
      </c>
    </row>
    <row r="3309" spans="33:35" x14ac:dyDescent="0.25">
      <c r="AG3309" s="31" t="s">
        <v>2617</v>
      </c>
      <c r="AH3309">
        <v>-30</v>
      </c>
      <c r="AI3309">
        <v>-30</v>
      </c>
    </row>
    <row r="3310" spans="33:35" x14ac:dyDescent="0.25">
      <c r="AG3310" s="30">
        <v>45822</v>
      </c>
      <c r="AH3310">
        <v>-28.75</v>
      </c>
      <c r="AI3310">
        <v>-28.75</v>
      </c>
    </row>
    <row r="3311" spans="33:35" x14ac:dyDescent="0.25">
      <c r="AG3311" s="31" t="s">
        <v>2615</v>
      </c>
      <c r="AH3311">
        <v>-7.2</v>
      </c>
      <c r="AI3311">
        <v>-7.2</v>
      </c>
    </row>
    <row r="3312" spans="33:35" x14ac:dyDescent="0.25">
      <c r="AG3312" s="31" t="s">
        <v>2625</v>
      </c>
      <c r="AH3312">
        <v>-21.55</v>
      </c>
      <c r="AI3312">
        <v>-21.55</v>
      </c>
    </row>
    <row r="3313" spans="33:35" x14ac:dyDescent="0.25">
      <c r="AG3313" s="30">
        <v>45824</v>
      </c>
      <c r="AH3313">
        <v>-19.979999999999997</v>
      </c>
      <c r="AI3313">
        <v>-19.979999999999997</v>
      </c>
    </row>
    <row r="3314" spans="33:35" x14ac:dyDescent="0.25">
      <c r="AG3314" s="31" t="s">
        <v>2624</v>
      </c>
      <c r="AH3314">
        <v>-19.979999999999997</v>
      </c>
      <c r="AI3314">
        <v>-19.979999999999997</v>
      </c>
    </row>
    <row r="3315" spans="33:35" x14ac:dyDescent="0.25">
      <c r="AG3315" s="30">
        <v>45825</v>
      </c>
      <c r="AH3315">
        <v>-959.94</v>
      </c>
      <c r="AI3315">
        <v>-959.94</v>
      </c>
    </row>
    <row r="3316" spans="33:35" x14ac:dyDescent="0.25">
      <c r="AG3316" s="31" t="s">
        <v>2600</v>
      </c>
      <c r="AH3316">
        <v>-17.989999999999998</v>
      </c>
      <c r="AI3316">
        <v>-17.989999999999998</v>
      </c>
    </row>
    <row r="3317" spans="33:35" x14ac:dyDescent="0.25">
      <c r="AG3317" s="31" t="s">
        <v>2601</v>
      </c>
      <c r="AH3317">
        <v>-8.98</v>
      </c>
      <c r="AI3317">
        <v>-8.98</v>
      </c>
    </row>
    <row r="3318" spans="33:35" x14ac:dyDescent="0.25">
      <c r="AG3318" s="31" t="s">
        <v>2602</v>
      </c>
      <c r="AH3318">
        <v>-42</v>
      </c>
      <c r="AI3318">
        <v>-42</v>
      </c>
    </row>
    <row r="3319" spans="33:35" x14ac:dyDescent="0.25">
      <c r="AG3319" s="31" t="s">
        <v>2603</v>
      </c>
      <c r="AH3319">
        <v>-12.98</v>
      </c>
      <c r="AI3319">
        <v>-12.98</v>
      </c>
    </row>
    <row r="3320" spans="33:35" x14ac:dyDescent="0.25">
      <c r="AG3320" s="31" t="s">
        <v>2604</v>
      </c>
      <c r="AH3320">
        <v>-725.73</v>
      </c>
      <c r="AI3320">
        <v>-725.73</v>
      </c>
    </row>
    <row r="3321" spans="33:35" x14ac:dyDescent="0.25">
      <c r="AG3321" s="31" t="s">
        <v>2622</v>
      </c>
      <c r="AH3321">
        <v>-42.69</v>
      </c>
      <c r="AI3321">
        <v>-42.69</v>
      </c>
    </row>
    <row r="3322" spans="33:35" x14ac:dyDescent="0.25">
      <c r="AG3322" s="31" t="s">
        <v>2623</v>
      </c>
      <c r="AH3322">
        <v>-16.79</v>
      </c>
      <c r="AI3322">
        <v>-16.79</v>
      </c>
    </row>
    <row r="3323" spans="33:35" x14ac:dyDescent="0.25">
      <c r="AG3323" s="31" t="s">
        <v>2626</v>
      </c>
      <c r="AH3323">
        <v>-92.78</v>
      </c>
      <c r="AI3323">
        <v>-92.78</v>
      </c>
    </row>
    <row r="3324" spans="33:35" x14ac:dyDescent="0.25">
      <c r="AG3324" s="30">
        <v>45826</v>
      </c>
      <c r="AH3324">
        <v>-4.71</v>
      </c>
      <c r="AI3324">
        <v>-4.71</v>
      </c>
    </row>
    <row r="3325" spans="33:35" x14ac:dyDescent="0.25">
      <c r="AG3325" s="31" t="s">
        <v>2620</v>
      </c>
      <c r="AH3325">
        <v>-3.2</v>
      </c>
      <c r="AI3325">
        <v>-3.2</v>
      </c>
    </row>
    <row r="3326" spans="33:35" x14ac:dyDescent="0.25">
      <c r="AG3326" s="31" t="s">
        <v>2621</v>
      </c>
      <c r="AH3326">
        <v>-1.51</v>
      </c>
      <c r="AI3326">
        <v>-1.51</v>
      </c>
    </row>
    <row r="3327" spans="33:35" x14ac:dyDescent="0.25">
      <c r="AG3327" s="30">
        <v>45827</v>
      </c>
      <c r="AH3327">
        <v>-763.99</v>
      </c>
      <c r="AI3327">
        <v>-763.99</v>
      </c>
    </row>
    <row r="3328" spans="33:35" x14ac:dyDescent="0.25">
      <c r="AG3328" s="31" t="s">
        <v>2614</v>
      </c>
      <c r="AH3328">
        <v>-763.99</v>
      </c>
      <c r="AI3328">
        <v>-763.99</v>
      </c>
    </row>
    <row r="3329" spans="33:35" x14ac:dyDescent="0.25">
      <c r="AG3329" s="30">
        <v>45828</v>
      </c>
      <c r="AH3329">
        <v>-26.950000000000003</v>
      </c>
      <c r="AI3329">
        <v>-26.950000000000003</v>
      </c>
    </row>
    <row r="3330" spans="33:35" x14ac:dyDescent="0.25">
      <c r="AG3330" s="31" t="s">
        <v>2599</v>
      </c>
      <c r="AH3330">
        <v>-1.89</v>
      </c>
      <c r="AI3330">
        <v>-1.89</v>
      </c>
    </row>
    <row r="3331" spans="33:35" x14ac:dyDescent="0.25">
      <c r="AG3331" s="31" t="s">
        <v>2610</v>
      </c>
      <c r="AH3331">
        <v>-4.99</v>
      </c>
      <c r="AI3331">
        <v>-4.99</v>
      </c>
    </row>
    <row r="3332" spans="33:35" x14ac:dyDescent="0.25">
      <c r="AG3332" s="31" t="s">
        <v>2611</v>
      </c>
      <c r="AH3332">
        <v>-3.47</v>
      </c>
      <c r="AI3332">
        <v>-3.47</v>
      </c>
    </row>
    <row r="3333" spans="33:35" x14ac:dyDescent="0.25">
      <c r="AG3333" s="31" t="s">
        <v>2612</v>
      </c>
      <c r="AH3333">
        <v>-6</v>
      </c>
      <c r="AI3333">
        <v>-6</v>
      </c>
    </row>
    <row r="3334" spans="33:35" x14ac:dyDescent="0.25">
      <c r="AG3334" s="31" t="s">
        <v>2613</v>
      </c>
      <c r="AH3334">
        <v>-10.6</v>
      </c>
      <c r="AI3334">
        <v>-10.6</v>
      </c>
    </row>
    <row r="3335" spans="33:35" x14ac:dyDescent="0.25">
      <c r="AG3335" s="30">
        <v>45829</v>
      </c>
      <c r="AH3335">
        <v>-132.72999999999999</v>
      </c>
      <c r="AI3335">
        <v>-132.72999999999999</v>
      </c>
    </row>
    <row r="3336" spans="33:35" x14ac:dyDescent="0.25">
      <c r="AG3336" s="31" t="s">
        <v>2661</v>
      </c>
      <c r="AH3336">
        <v>-2.8</v>
      </c>
      <c r="AI3336">
        <v>-2.8</v>
      </c>
    </row>
    <row r="3337" spans="33:35" x14ac:dyDescent="0.25">
      <c r="AG3337" s="31" t="s">
        <v>2687</v>
      </c>
      <c r="AH3337">
        <v>-21.61</v>
      </c>
      <c r="AI3337">
        <v>-21.61</v>
      </c>
    </row>
    <row r="3338" spans="33:35" x14ac:dyDescent="0.25">
      <c r="AG3338" s="31" t="s">
        <v>2688</v>
      </c>
      <c r="AH3338">
        <v>-102.07</v>
      </c>
      <c r="AI3338">
        <v>-102.07</v>
      </c>
    </row>
    <row r="3339" spans="33:35" x14ac:dyDescent="0.25">
      <c r="AG3339" s="31" t="s">
        <v>2730</v>
      </c>
      <c r="AH3339">
        <v>-6.25</v>
      </c>
      <c r="AI3339">
        <v>-6.25</v>
      </c>
    </row>
    <row r="3340" spans="33:35" x14ac:dyDescent="0.25">
      <c r="AG3340" s="30">
        <v>45830</v>
      </c>
      <c r="AH3340">
        <v>-118.5</v>
      </c>
      <c r="AI3340">
        <v>-118.5</v>
      </c>
    </row>
    <row r="3341" spans="33:35" x14ac:dyDescent="0.25">
      <c r="AG3341" s="31" t="s">
        <v>2658</v>
      </c>
      <c r="AH3341">
        <v>-59.9</v>
      </c>
      <c r="AI3341">
        <v>-59.9</v>
      </c>
    </row>
    <row r="3342" spans="33:35" x14ac:dyDescent="0.25">
      <c r="AG3342" s="31" t="s">
        <v>2659</v>
      </c>
      <c r="AH3342">
        <v>-32.619999999999997</v>
      </c>
      <c r="AI3342">
        <v>-32.619999999999997</v>
      </c>
    </row>
    <row r="3343" spans="33:35" x14ac:dyDescent="0.25">
      <c r="AG3343" s="31" t="s">
        <v>2660</v>
      </c>
      <c r="AH3343">
        <v>-25.98</v>
      </c>
      <c r="AI3343">
        <v>-25.98</v>
      </c>
    </row>
    <row r="3344" spans="33:35" x14ac:dyDescent="0.25">
      <c r="AG3344" s="30">
        <v>45831</v>
      </c>
      <c r="AH3344">
        <v>-972.12</v>
      </c>
      <c r="AI3344">
        <v>-972.12</v>
      </c>
    </row>
    <row r="3345" spans="33:35" x14ac:dyDescent="0.25">
      <c r="AG3345" s="31" t="s">
        <v>2686</v>
      </c>
      <c r="AH3345">
        <v>-10.63</v>
      </c>
      <c r="AI3345">
        <v>-10.63</v>
      </c>
    </row>
    <row r="3346" spans="33:35" x14ac:dyDescent="0.25">
      <c r="AG3346" s="31" t="s">
        <v>2727</v>
      </c>
      <c r="AH3346">
        <v>-4</v>
      </c>
      <c r="AI3346">
        <v>-4</v>
      </c>
    </row>
    <row r="3347" spans="33:35" x14ac:dyDescent="0.25">
      <c r="AG3347" s="31" t="s">
        <v>2728</v>
      </c>
      <c r="AH3347">
        <v>-500</v>
      </c>
      <c r="AI3347">
        <v>-500</v>
      </c>
    </row>
    <row r="3348" spans="33:35" x14ac:dyDescent="0.25">
      <c r="AG3348" s="31" t="s">
        <v>2729</v>
      </c>
      <c r="AH3348">
        <v>-457.49</v>
      </c>
      <c r="AI3348">
        <v>-457.49</v>
      </c>
    </row>
    <row r="3349" spans="33:35" x14ac:dyDescent="0.25">
      <c r="AG3349" s="30">
        <v>45832</v>
      </c>
      <c r="AH3349">
        <v>-445.90999999999997</v>
      </c>
      <c r="AI3349">
        <v>-445.90999999999997</v>
      </c>
    </row>
    <row r="3350" spans="33:35" x14ac:dyDescent="0.25">
      <c r="AG3350" s="31" t="s">
        <v>2043</v>
      </c>
      <c r="AH3350">
        <v>-300</v>
      </c>
      <c r="AI3350">
        <v>-300</v>
      </c>
    </row>
    <row r="3351" spans="33:35" x14ac:dyDescent="0.25">
      <c r="AG3351" s="31" t="s">
        <v>2685</v>
      </c>
      <c r="AH3351">
        <v>-144.91999999999999</v>
      </c>
      <c r="AI3351">
        <v>-144.91999999999999</v>
      </c>
    </row>
    <row r="3352" spans="33:35" x14ac:dyDescent="0.25">
      <c r="AG3352" s="31" t="s">
        <v>2726</v>
      </c>
      <c r="AH3352">
        <v>-0.99</v>
      </c>
      <c r="AI3352">
        <v>-0.99</v>
      </c>
    </row>
    <row r="3353" spans="33:35" x14ac:dyDescent="0.25">
      <c r="AG3353" s="30">
        <v>45833</v>
      </c>
      <c r="AH3353">
        <v>-505.09</v>
      </c>
      <c r="AI3353">
        <v>-505.09</v>
      </c>
    </row>
    <row r="3354" spans="33:35" x14ac:dyDescent="0.25">
      <c r="AG3354" s="31" t="s">
        <v>2684</v>
      </c>
      <c r="AH3354">
        <v>-1.19</v>
      </c>
      <c r="AI3354">
        <v>-1.19</v>
      </c>
    </row>
    <row r="3355" spans="33:35" x14ac:dyDescent="0.25">
      <c r="AG3355" s="31" t="s">
        <v>2724</v>
      </c>
      <c r="AH3355">
        <v>-500</v>
      </c>
      <c r="AI3355">
        <v>-500</v>
      </c>
    </row>
    <row r="3356" spans="33:35" x14ac:dyDescent="0.25">
      <c r="AG3356" s="31" t="s">
        <v>2725</v>
      </c>
      <c r="AH3356">
        <v>-3.9</v>
      </c>
      <c r="AI3356">
        <v>-3.9</v>
      </c>
    </row>
    <row r="3357" spans="33:35" x14ac:dyDescent="0.25">
      <c r="AG3357" s="30">
        <v>45835</v>
      </c>
      <c r="AH3357">
        <v>-45.57</v>
      </c>
      <c r="AI3357">
        <v>-45.57</v>
      </c>
    </row>
    <row r="3358" spans="33:35" x14ac:dyDescent="0.25">
      <c r="AG3358" s="31" t="s">
        <v>2683</v>
      </c>
      <c r="AH3358">
        <v>-8.24</v>
      </c>
      <c r="AI3358">
        <v>-8.24</v>
      </c>
    </row>
    <row r="3359" spans="33:35" x14ac:dyDescent="0.25">
      <c r="AG3359" s="31" t="s">
        <v>2720</v>
      </c>
      <c r="AH3359">
        <v>-5.47</v>
      </c>
      <c r="AI3359">
        <v>-5.47</v>
      </c>
    </row>
    <row r="3360" spans="33:35" x14ac:dyDescent="0.25">
      <c r="AG3360" s="31" t="s">
        <v>2721</v>
      </c>
      <c r="AH3360">
        <v>-9.3000000000000007</v>
      </c>
      <c r="AI3360">
        <v>-9.3000000000000007</v>
      </c>
    </row>
    <row r="3361" spans="33:35" x14ac:dyDescent="0.25">
      <c r="AG3361" s="31" t="s">
        <v>2722</v>
      </c>
      <c r="AH3361">
        <v>-19.16</v>
      </c>
      <c r="AI3361">
        <v>-19.16</v>
      </c>
    </row>
    <row r="3362" spans="33:35" x14ac:dyDescent="0.25">
      <c r="AG3362" s="31" t="s">
        <v>2723</v>
      </c>
      <c r="AH3362">
        <v>-3.4</v>
      </c>
      <c r="AI3362">
        <v>-3.4</v>
      </c>
    </row>
    <row r="3363" spans="33:35" x14ac:dyDescent="0.25">
      <c r="AG3363" s="30">
        <v>45836</v>
      </c>
      <c r="AH3363">
        <v>-209.23000000000002</v>
      </c>
      <c r="AI3363">
        <v>-209.23000000000002</v>
      </c>
    </row>
    <row r="3364" spans="33:35" x14ac:dyDescent="0.25">
      <c r="AG3364" s="31" t="s">
        <v>2680</v>
      </c>
      <c r="AH3364">
        <v>-7.2</v>
      </c>
      <c r="AI3364">
        <v>-7.2</v>
      </c>
    </row>
    <row r="3365" spans="33:35" x14ac:dyDescent="0.25">
      <c r="AG3365" s="31" t="s">
        <v>2681</v>
      </c>
      <c r="AH3365">
        <v>-24.18</v>
      </c>
      <c r="AI3365">
        <v>-24.18</v>
      </c>
    </row>
    <row r="3366" spans="33:35" x14ac:dyDescent="0.25">
      <c r="AG3366" s="31" t="s">
        <v>2682</v>
      </c>
      <c r="AH3366">
        <v>-109.98</v>
      </c>
      <c r="AI3366">
        <v>-109.98</v>
      </c>
    </row>
    <row r="3367" spans="33:35" x14ac:dyDescent="0.25">
      <c r="AG3367" s="31" t="s">
        <v>2717</v>
      </c>
      <c r="AH3367">
        <v>-2</v>
      </c>
      <c r="AI3367">
        <v>-2</v>
      </c>
    </row>
    <row r="3368" spans="33:35" x14ac:dyDescent="0.25">
      <c r="AG3368" s="31" t="s">
        <v>2718</v>
      </c>
      <c r="AH3368">
        <v>-65.87</v>
      </c>
      <c r="AI3368">
        <v>-65.87</v>
      </c>
    </row>
    <row r="3369" spans="33:35" x14ac:dyDescent="0.25">
      <c r="AG3369" s="30">
        <v>45837</v>
      </c>
      <c r="AH3369">
        <v>-43.6</v>
      </c>
      <c r="AI3369">
        <v>-43.6</v>
      </c>
    </row>
    <row r="3370" spans="33:35" x14ac:dyDescent="0.25">
      <c r="AG3370" s="31" t="s">
        <v>2679</v>
      </c>
      <c r="AH3370">
        <v>-43.6</v>
      </c>
      <c r="AI3370">
        <v>-43.6</v>
      </c>
    </row>
    <row r="3371" spans="33:35" x14ac:dyDescent="0.25">
      <c r="AG3371" s="30">
        <v>45838</v>
      </c>
      <c r="AH3371">
        <v>-1350.48</v>
      </c>
      <c r="AI3371">
        <v>-1350.48</v>
      </c>
    </row>
    <row r="3372" spans="33:35" x14ac:dyDescent="0.25">
      <c r="AG3372" s="31" t="s">
        <v>805</v>
      </c>
      <c r="AH3372">
        <v>-400</v>
      </c>
      <c r="AI3372">
        <v>-400</v>
      </c>
    </row>
    <row r="3373" spans="33:35" x14ac:dyDescent="0.25">
      <c r="AG3373" s="31" t="s">
        <v>1720</v>
      </c>
      <c r="AH3373">
        <v>-918</v>
      </c>
      <c r="AI3373">
        <v>-918</v>
      </c>
    </row>
    <row r="3374" spans="33:35" x14ac:dyDescent="0.25">
      <c r="AG3374" s="31" t="s">
        <v>2677</v>
      </c>
      <c r="AH3374">
        <v>-29.9</v>
      </c>
      <c r="AI3374">
        <v>-29.9</v>
      </c>
    </row>
    <row r="3375" spans="33:35" x14ac:dyDescent="0.25">
      <c r="AG3375" s="31" t="s">
        <v>2678</v>
      </c>
      <c r="AH3375">
        <v>-2.58</v>
      </c>
      <c r="AI3375">
        <v>-2.58</v>
      </c>
    </row>
    <row r="3376" spans="33:35" x14ac:dyDescent="0.25">
      <c r="AG3376" s="18" t="s">
        <v>1925</v>
      </c>
      <c r="AH3376">
        <v>-21560.850000000009</v>
      </c>
      <c r="AI3376">
        <v>-21560.850000000009</v>
      </c>
    </row>
    <row r="3377" spans="33:35" x14ac:dyDescent="0.25">
      <c r="AG3377" s="19" t="s">
        <v>1933</v>
      </c>
      <c r="AH3377">
        <v>-2562.7600000000002</v>
      </c>
      <c r="AI3377">
        <v>-2562.7600000000002</v>
      </c>
    </row>
    <row r="3378" spans="33:35" x14ac:dyDescent="0.25">
      <c r="AG3378" s="30">
        <v>45839</v>
      </c>
      <c r="AH3378">
        <v>-271.67</v>
      </c>
      <c r="AI3378">
        <v>-271.67</v>
      </c>
    </row>
    <row r="3379" spans="33:35" x14ac:dyDescent="0.25">
      <c r="AG3379" s="31" t="s">
        <v>2656</v>
      </c>
      <c r="AH3379">
        <v>-5.99</v>
      </c>
      <c r="AI3379">
        <v>-5.99</v>
      </c>
    </row>
    <row r="3380" spans="33:35" x14ac:dyDescent="0.25">
      <c r="AG3380" s="31" t="s">
        <v>2674</v>
      </c>
      <c r="AH3380">
        <v>-42.9</v>
      </c>
      <c r="AI3380">
        <v>-42.9</v>
      </c>
    </row>
    <row r="3381" spans="33:35" x14ac:dyDescent="0.25">
      <c r="AG3381" s="31" t="s">
        <v>2675</v>
      </c>
      <c r="AH3381">
        <v>-99.48</v>
      </c>
      <c r="AI3381">
        <v>-99.48</v>
      </c>
    </row>
    <row r="3382" spans="33:35" x14ac:dyDescent="0.25">
      <c r="AG3382" s="31" t="s">
        <v>2714</v>
      </c>
      <c r="AH3382">
        <v>-15.3</v>
      </c>
      <c r="AI3382">
        <v>-15.3</v>
      </c>
    </row>
    <row r="3383" spans="33:35" x14ac:dyDescent="0.25">
      <c r="AG3383" s="31" t="s">
        <v>2715</v>
      </c>
      <c r="AH3383">
        <v>-9</v>
      </c>
      <c r="AI3383">
        <v>-9</v>
      </c>
    </row>
    <row r="3384" spans="33:35" x14ac:dyDescent="0.25">
      <c r="AG3384" s="31" t="s">
        <v>2716</v>
      </c>
      <c r="AH3384">
        <v>-99</v>
      </c>
      <c r="AI3384">
        <v>-99</v>
      </c>
    </row>
    <row r="3385" spans="33:35" x14ac:dyDescent="0.25">
      <c r="AG3385" s="30">
        <v>45840</v>
      </c>
      <c r="AH3385">
        <v>-47.05</v>
      </c>
      <c r="AI3385">
        <v>-47.05</v>
      </c>
    </row>
    <row r="3386" spans="33:35" x14ac:dyDescent="0.25">
      <c r="AG3386" s="31" t="s">
        <v>2655</v>
      </c>
      <c r="AH3386">
        <v>-18.93</v>
      </c>
      <c r="AI3386">
        <v>-18.93</v>
      </c>
    </row>
    <row r="3387" spans="33:35" x14ac:dyDescent="0.25">
      <c r="AG3387" s="31" t="s">
        <v>2672</v>
      </c>
      <c r="AH3387">
        <v>-21.97</v>
      </c>
      <c r="AI3387">
        <v>-21.97</v>
      </c>
    </row>
    <row r="3388" spans="33:35" x14ac:dyDescent="0.25">
      <c r="AG3388" s="31" t="s">
        <v>2673</v>
      </c>
      <c r="AH3388">
        <v>-6.15</v>
      </c>
      <c r="AI3388">
        <v>-6.15</v>
      </c>
    </row>
    <row r="3389" spans="33:35" x14ac:dyDescent="0.25">
      <c r="AG3389" s="30">
        <v>45841</v>
      </c>
      <c r="AH3389">
        <v>-53.92</v>
      </c>
      <c r="AI3389">
        <v>-53.92</v>
      </c>
    </row>
    <row r="3390" spans="33:35" x14ac:dyDescent="0.25">
      <c r="AG3390" s="31" t="s">
        <v>2671</v>
      </c>
      <c r="AH3390">
        <v>-50.82</v>
      </c>
      <c r="AI3390">
        <v>-50.82</v>
      </c>
    </row>
    <row r="3391" spans="33:35" x14ac:dyDescent="0.25">
      <c r="AG3391" s="31" t="s">
        <v>2713</v>
      </c>
      <c r="AH3391">
        <v>-3.1</v>
      </c>
      <c r="AI3391">
        <v>-3.1</v>
      </c>
    </row>
    <row r="3392" spans="33:35" x14ac:dyDescent="0.25">
      <c r="AG3392" s="30">
        <v>45842</v>
      </c>
      <c r="AH3392">
        <v>-52.800000000000004</v>
      </c>
      <c r="AI3392">
        <v>-52.800000000000004</v>
      </c>
    </row>
    <row r="3393" spans="33:35" x14ac:dyDescent="0.25">
      <c r="AG3393" s="31" t="s">
        <v>2654</v>
      </c>
      <c r="AH3393">
        <v>-15.21</v>
      </c>
      <c r="AI3393">
        <v>-15.21</v>
      </c>
    </row>
    <row r="3394" spans="33:35" x14ac:dyDescent="0.25">
      <c r="AG3394" s="31" t="s">
        <v>2669</v>
      </c>
      <c r="AH3394">
        <v>-26.49</v>
      </c>
      <c r="AI3394">
        <v>-26.49</v>
      </c>
    </row>
    <row r="3395" spans="33:35" x14ac:dyDescent="0.25">
      <c r="AG3395" s="31" t="s">
        <v>2710</v>
      </c>
      <c r="AH3395">
        <v>-11.1</v>
      </c>
      <c r="AI3395">
        <v>-11.1</v>
      </c>
    </row>
    <row r="3396" spans="33:35" x14ac:dyDescent="0.25">
      <c r="AG3396" s="30">
        <v>45844</v>
      </c>
      <c r="AH3396">
        <v>-26.6</v>
      </c>
      <c r="AI3396">
        <v>-26.6</v>
      </c>
    </row>
    <row r="3397" spans="33:35" x14ac:dyDescent="0.25">
      <c r="AG3397" s="31" t="s">
        <v>2652</v>
      </c>
      <c r="AH3397">
        <v>-15.6</v>
      </c>
      <c r="AI3397">
        <v>-15.6</v>
      </c>
    </row>
    <row r="3398" spans="33:35" x14ac:dyDescent="0.25">
      <c r="AG3398" s="31" t="s">
        <v>2653</v>
      </c>
      <c r="AH3398">
        <v>-11</v>
      </c>
      <c r="AI3398">
        <v>-11</v>
      </c>
    </row>
    <row r="3399" spans="33:35" x14ac:dyDescent="0.25">
      <c r="AG3399" s="30">
        <v>45845</v>
      </c>
      <c r="AH3399">
        <v>-171.39999999999998</v>
      </c>
      <c r="AI3399">
        <v>-171.39999999999998</v>
      </c>
    </row>
    <row r="3400" spans="33:35" x14ac:dyDescent="0.25">
      <c r="AG3400" s="31" t="s">
        <v>2647</v>
      </c>
      <c r="AH3400">
        <v>-3</v>
      </c>
      <c r="AI3400">
        <v>-3</v>
      </c>
    </row>
    <row r="3401" spans="33:35" x14ac:dyDescent="0.25">
      <c r="AG3401" s="31" t="s">
        <v>2648</v>
      </c>
      <c r="AH3401">
        <v>-20.91</v>
      </c>
      <c r="AI3401">
        <v>-20.91</v>
      </c>
    </row>
    <row r="3402" spans="33:35" x14ac:dyDescent="0.25">
      <c r="AG3402" s="31" t="s">
        <v>2649</v>
      </c>
      <c r="AH3402">
        <v>-21.72</v>
      </c>
      <c r="AI3402">
        <v>-21.72</v>
      </c>
    </row>
    <row r="3403" spans="33:35" x14ac:dyDescent="0.25">
      <c r="AG3403" s="31" t="s">
        <v>2650</v>
      </c>
      <c r="AH3403">
        <v>-40.36</v>
      </c>
      <c r="AI3403">
        <v>-40.36</v>
      </c>
    </row>
    <row r="3404" spans="33:35" x14ac:dyDescent="0.25">
      <c r="AG3404" s="31" t="s">
        <v>2651</v>
      </c>
      <c r="AH3404">
        <v>-27.99</v>
      </c>
      <c r="AI3404">
        <v>-27.99</v>
      </c>
    </row>
    <row r="3405" spans="33:35" x14ac:dyDescent="0.25">
      <c r="AG3405" s="31" t="s">
        <v>2668</v>
      </c>
      <c r="AH3405">
        <v>-45.32</v>
      </c>
      <c r="AI3405">
        <v>-45.32</v>
      </c>
    </row>
    <row r="3406" spans="33:35" x14ac:dyDescent="0.25">
      <c r="AG3406" s="31" t="s">
        <v>2707</v>
      </c>
      <c r="AH3406">
        <v>-2</v>
      </c>
      <c r="AI3406">
        <v>-2</v>
      </c>
    </row>
    <row r="3407" spans="33:35" x14ac:dyDescent="0.25">
      <c r="AG3407" s="31" t="s">
        <v>2708</v>
      </c>
      <c r="AH3407">
        <v>-3.95</v>
      </c>
      <c r="AI3407">
        <v>-3.95</v>
      </c>
    </row>
    <row r="3408" spans="33:35" x14ac:dyDescent="0.25">
      <c r="AG3408" s="31" t="s">
        <v>2709</v>
      </c>
      <c r="AH3408">
        <v>-6.15</v>
      </c>
      <c r="AI3408">
        <v>-6.15</v>
      </c>
    </row>
    <row r="3409" spans="33:35" x14ac:dyDescent="0.25">
      <c r="AG3409" s="30">
        <v>45846</v>
      </c>
      <c r="AH3409">
        <v>-18.05</v>
      </c>
      <c r="AI3409">
        <v>-18.05</v>
      </c>
    </row>
    <row r="3410" spans="33:35" x14ac:dyDescent="0.25">
      <c r="AG3410" s="31" t="s">
        <v>2646</v>
      </c>
      <c r="AH3410">
        <v>-5.15</v>
      </c>
      <c r="AI3410">
        <v>-5.15</v>
      </c>
    </row>
    <row r="3411" spans="33:35" x14ac:dyDescent="0.25">
      <c r="AG3411" s="31" t="s">
        <v>2705</v>
      </c>
      <c r="AH3411">
        <v>-7</v>
      </c>
      <c r="AI3411">
        <v>-7</v>
      </c>
    </row>
    <row r="3412" spans="33:35" x14ac:dyDescent="0.25">
      <c r="AG3412" s="31" t="s">
        <v>2706</v>
      </c>
      <c r="AH3412">
        <v>-5.9</v>
      </c>
      <c r="AI3412">
        <v>-5.9</v>
      </c>
    </row>
    <row r="3413" spans="33:35" x14ac:dyDescent="0.25">
      <c r="AG3413" s="30">
        <v>45847</v>
      </c>
      <c r="AH3413">
        <v>-18.490000000000002</v>
      </c>
      <c r="AI3413">
        <v>-18.490000000000002</v>
      </c>
    </row>
    <row r="3414" spans="33:35" x14ac:dyDescent="0.25">
      <c r="AG3414" s="31" t="s">
        <v>2645</v>
      </c>
      <c r="AH3414">
        <v>-12.34</v>
      </c>
      <c r="AI3414">
        <v>-12.34</v>
      </c>
    </row>
    <row r="3415" spans="33:35" x14ac:dyDescent="0.25">
      <c r="AG3415" s="31" t="s">
        <v>2704</v>
      </c>
      <c r="AH3415">
        <v>-6.15</v>
      </c>
      <c r="AI3415">
        <v>-6.15</v>
      </c>
    </row>
    <row r="3416" spans="33:35" x14ac:dyDescent="0.25">
      <c r="AG3416" s="30">
        <v>45849</v>
      </c>
      <c r="AH3416">
        <v>-36.58</v>
      </c>
      <c r="AI3416">
        <v>-36.58</v>
      </c>
    </row>
    <row r="3417" spans="33:35" x14ac:dyDescent="0.25">
      <c r="AG3417" s="31" t="s">
        <v>131</v>
      </c>
      <c r="AH3417">
        <v>-0.52</v>
      </c>
      <c r="AI3417">
        <v>-0.52</v>
      </c>
    </row>
    <row r="3418" spans="33:35" x14ac:dyDescent="0.25">
      <c r="AG3418" s="31" t="s">
        <v>2643</v>
      </c>
      <c r="AH3418">
        <v>-4.62</v>
      </c>
      <c r="AI3418">
        <v>-4.62</v>
      </c>
    </row>
    <row r="3419" spans="33:35" x14ac:dyDescent="0.25">
      <c r="AG3419" s="31" t="s">
        <v>2644</v>
      </c>
      <c r="AH3419">
        <v>-13.11</v>
      </c>
      <c r="AI3419">
        <v>-13.11</v>
      </c>
    </row>
    <row r="3420" spans="33:35" x14ac:dyDescent="0.25">
      <c r="AG3420" s="31" t="s">
        <v>2701</v>
      </c>
      <c r="AH3420">
        <v>-4</v>
      </c>
      <c r="AI3420">
        <v>-4</v>
      </c>
    </row>
    <row r="3421" spans="33:35" x14ac:dyDescent="0.25">
      <c r="AG3421" s="31" t="s">
        <v>2702</v>
      </c>
      <c r="AH3421">
        <v>-4.99</v>
      </c>
      <c r="AI3421">
        <v>-4.99</v>
      </c>
    </row>
    <row r="3422" spans="33:35" x14ac:dyDescent="0.25">
      <c r="AG3422" s="31" t="s">
        <v>2703</v>
      </c>
      <c r="AH3422">
        <v>-9.34</v>
      </c>
      <c r="AI3422">
        <v>-9.34</v>
      </c>
    </row>
    <row r="3423" spans="33:35" x14ac:dyDescent="0.25">
      <c r="AG3423" s="30">
        <v>45850</v>
      </c>
      <c r="AH3423">
        <v>-89.24</v>
      </c>
      <c r="AI3423">
        <v>-89.24</v>
      </c>
    </row>
    <row r="3424" spans="33:35" x14ac:dyDescent="0.25">
      <c r="AG3424" s="31" t="s">
        <v>2666</v>
      </c>
      <c r="AH3424">
        <v>-41.26</v>
      </c>
      <c r="AI3424">
        <v>-41.26</v>
      </c>
    </row>
    <row r="3425" spans="33:35" x14ac:dyDescent="0.25">
      <c r="AG3425" s="31" t="s">
        <v>2667</v>
      </c>
      <c r="AH3425">
        <v>-47.98</v>
      </c>
      <c r="AI3425">
        <v>-47.98</v>
      </c>
    </row>
    <row r="3426" spans="33:35" x14ac:dyDescent="0.25">
      <c r="AG3426" s="30">
        <v>45851</v>
      </c>
      <c r="AH3426">
        <v>-46.78</v>
      </c>
      <c r="AI3426">
        <v>-46.78</v>
      </c>
    </row>
    <row r="3427" spans="33:35" x14ac:dyDescent="0.25">
      <c r="AG3427" s="31" t="s">
        <v>2696</v>
      </c>
      <c r="AH3427">
        <v>-7.2</v>
      </c>
      <c r="AI3427">
        <v>-7.2</v>
      </c>
    </row>
    <row r="3428" spans="33:35" x14ac:dyDescent="0.25">
      <c r="AG3428" s="31" t="s">
        <v>2697</v>
      </c>
      <c r="AH3428">
        <v>-21.21</v>
      </c>
      <c r="AI3428">
        <v>-21.21</v>
      </c>
    </row>
    <row r="3429" spans="33:35" x14ac:dyDescent="0.25">
      <c r="AG3429" s="31" t="s">
        <v>2698</v>
      </c>
      <c r="AH3429">
        <v>-3.7</v>
      </c>
      <c r="AI3429">
        <v>-3.7</v>
      </c>
    </row>
    <row r="3430" spans="33:35" x14ac:dyDescent="0.25">
      <c r="AG3430" s="31" t="s">
        <v>2699</v>
      </c>
      <c r="AH3430">
        <v>-10</v>
      </c>
      <c r="AI3430">
        <v>-10</v>
      </c>
    </row>
    <row r="3431" spans="33:35" x14ac:dyDescent="0.25">
      <c r="AG3431" s="31" t="s">
        <v>2700</v>
      </c>
      <c r="AH3431">
        <v>-4.67</v>
      </c>
      <c r="AI3431">
        <v>-4.67</v>
      </c>
    </row>
    <row r="3432" spans="33:35" x14ac:dyDescent="0.25">
      <c r="AG3432" s="30">
        <v>45852</v>
      </c>
      <c r="AH3432">
        <v>-588.89</v>
      </c>
      <c r="AI3432">
        <v>-588.89</v>
      </c>
    </row>
    <row r="3433" spans="33:35" x14ac:dyDescent="0.25">
      <c r="AG3433" s="31" t="s">
        <v>131</v>
      </c>
      <c r="AH3433">
        <v>-0.72</v>
      </c>
      <c r="AI3433">
        <v>-0.72</v>
      </c>
    </row>
    <row r="3434" spans="33:35" x14ac:dyDescent="0.25">
      <c r="AG3434" s="31" t="s">
        <v>2641</v>
      </c>
      <c r="AH3434">
        <v>-24.02</v>
      </c>
      <c r="AI3434">
        <v>-24.02</v>
      </c>
    </row>
    <row r="3435" spans="33:35" x14ac:dyDescent="0.25">
      <c r="AG3435" s="31" t="s">
        <v>2694</v>
      </c>
      <c r="AH3435">
        <v>-14.15</v>
      </c>
      <c r="AI3435">
        <v>-14.15</v>
      </c>
    </row>
    <row r="3436" spans="33:35" x14ac:dyDescent="0.25">
      <c r="AG3436" s="31" t="s">
        <v>2695</v>
      </c>
      <c r="AH3436">
        <v>-550</v>
      </c>
      <c r="AI3436">
        <v>-550</v>
      </c>
    </row>
    <row r="3437" spans="33:35" x14ac:dyDescent="0.25">
      <c r="AG3437" s="30">
        <v>45853</v>
      </c>
      <c r="AH3437">
        <v>-958.82</v>
      </c>
      <c r="AI3437">
        <v>-958.82</v>
      </c>
    </row>
    <row r="3438" spans="33:35" x14ac:dyDescent="0.25">
      <c r="AG3438" s="31" t="s">
        <v>131</v>
      </c>
      <c r="AH3438">
        <v>-2.35</v>
      </c>
      <c r="AI3438">
        <v>-2.35</v>
      </c>
    </row>
    <row r="3439" spans="33:35" x14ac:dyDescent="0.25">
      <c r="AG3439" s="31" t="s">
        <v>2639</v>
      </c>
      <c r="AH3439">
        <v>-4.75</v>
      </c>
      <c r="AI3439">
        <v>-4.75</v>
      </c>
    </row>
    <row r="3440" spans="33:35" x14ac:dyDescent="0.25">
      <c r="AG3440" s="31" t="s">
        <v>2640</v>
      </c>
      <c r="AH3440">
        <v>-853.53</v>
      </c>
      <c r="AI3440">
        <v>-853.53</v>
      </c>
    </row>
    <row r="3441" spans="33:35" x14ac:dyDescent="0.25">
      <c r="AG3441" s="31" t="s">
        <v>2665</v>
      </c>
      <c r="AH3441">
        <v>-19.979999999999997</v>
      </c>
      <c r="AI3441">
        <v>-19.979999999999997</v>
      </c>
    </row>
    <row r="3442" spans="33:35" x14ac:dyDescent="0.25">
      <c r="AG3442" s="31" t="s">
        <v>2692</v>
      </c>
      <c r="AH3442">
        <v>-73.75</v>
      </c>
      <c r="AI3442">
        <v>-73.75</v>
      </c>
    </row>
    <row r="3443" spans="33:35" x14ac:dyDescent="0.25">
      <c r="AG3443" s="31" t="s">
        <v>2693</v>
      </c>
      <c r="AH3443">
        <v>-4.46</v>
      </c>
      <c r="AI3443">
        <v>-4.46</v>
      </c>
    </row>
    <row r="3444" spans="33:35" x14ac:dyDescent="0.25">
      <c r="AG3444" s="30">
        <v>45854</v>
      </c>
      <c r="AH3444">
        <v>-6.29</v>
      </c>
      <c r="AI3444">
        <v>-6.29</v>
      </c>
    </row>
    <row r="3445" spans="33:35" x14ac:dyDescent="0.25">
      <c r="AG3445" s="31" t="s">
        <v>131</v>
      </c>
      <c r="AH3445">
        <v>-0.18</v>
      </c>
      <c r="AI3445">
        <v>-0.18</v>
      </c>
    </row>
    <row r="3446" spans="33:35" x14ac:dyDescent="0.25">
      <c r="AG3446" s="31" t="s">
        <v>2638</v>
      </c>
      <c r="AH3446">
        <v>-6.11</v>
      </c>
      <c r="AI3446">
        <v>-6.11</v>
      </c>
    </row>
    <row r="3447" spans="33:35" x14ac:dyDescent="0.25">
      <c r="AG3447" s="30">
        <v>45855</v>
      </c>
      <c r="AH3447">
        <v>-5.45</v>
      </c>
      <c r="AI3447">
        <v>-5.45</v>
      </c>
    </row>
    <row r="3448" spans="33:35" x14ac:dyDescent="0.25">
      <c r="AG3448" s="31" t="s">
        <v>2691</v>
      </c>
      <c r="AH3448">
        <v>-5.45</v>
      </c>
      <c r="AI3448">
        <v>-5.45</v>
      </c>
    </row>
    <row r="3449" spans="33:35" x14ac:dyDescent="0.25">
      <c r="AG3449" s="30">
        <v>45856</v>
      </c>
      <c r="AH3449">
        <v>-41.86</v>
      </c>
      <c r="AI3449">
        <v>-41.86</v>
      </c>
    </row>
    <row r="3450" spans="33:35" x14ac:dyDescent="0.25">
      <c r="AG3450" s="31" t="s">
        <v>2637</v>
      </c>
      <c r="AH3450">
        <v>-41.86</v>
      </c>
      <c r="AI3450">
        <v>-41.86</v>
      </c>
    </row>
    <row r="3451" spans="33:35" x14ac:dyDescent="0.25">
      <c r="AG3451" s="30">
        <v>45857</v>
      </c>
      <c r="AH3451">
        <v>-105.67</v>
      </c>
      <c r="AI3451">
        <v>-105.67</v>
      </c>
    </row>
    <row r="3452" spans="33:35" x14ac:dyDescent="0.25">
      <c r="AG3452" s="31" t="s">
        <v>2663</v>
      </c>
      <c r="AH3452">
        <v>-18.329999999999998</v>
      </c>
      <c r="AI3452">
        <v>-18.329999999999998</v>
      </c>
    </row>
    <row r="3453" spans="33:35" x14ac:dyDescent="0.25">
      <c r="AG3453" s="31" t="s">
        <v>2664</v>
      </c>
      <c r="AH3453">
        <v>-73.34</v>
      </c>
      <c r="AI3453">
        <v>-73.34</v>
      </c>
    </row>
    <row r="3454" spans="33:35" x14ac:dyDescent="0.25">
      <c r="AG3454" s="31" t="s">
        <v>2690</v>
      </c>
      <c r="AH3454">
        <v>-14</v>
      </c>
      <c r="AI3454">
        <v>-14</v>
      </c>
    </row>
    <row r="3455" spans="33:35" x14ac:dyDescent="0.25">
      <c r="AG3455" s="30">
        <v>45859</v>
      </c>
      <c r="AH3455">
        <v>-23.200000000000003</v>
      </c>
      <c r="AI3455">
        <v>-23.200000000000003</v>
      </c>
    </row>
    <row r="3456" spans="33:35" x14ac:dyDescent="0.25">
      <c r="AG3456" s="31" t="s">
        <v>2636</v>
      </c>
      <c r="AH3456">
        <v>-3.99</v>
      </c>
      <c r="AI3456">
        <v>-3.99</v>
      </c>
    </row>
    <row r="3457" spans="33:35" x14ac:dyDescent="0.25">
      <c r="AG3457" s="31" t="s">
        <v>2662</v>
      </c>
      <c r="AH3457">
        <v>-14.54</v>
      </c>
      <c r="AI3457">
        <v>-14.54</v>
      </c>
    </row>
    <row r="3458" spans="33:35" x14ac:dyDescent="0.25">
      <c r="AG3458" s="31" t="s">
        <v>2689</v>
      </c>
      <c r="AH3458">
        <v>-4.67</v>
      </c>
      <c r="AI3458">
        <v>-4.67</v>
      </c>
    </row>
    <row r="3459" spans="33:35" x14ac:dyDescent="0.25">
      <c r="AG3459" s="19" t="s">
        <v>1934</v>
      </c>
      <c r="AH3459">
        <v>-7703.1499999999987</v>
      </c>
      <c r="AI3459">
        <v>-7703.1499999999987</v>
      </c>
    </row>
    <row r="3460" spans="33:35" x14ac:dyDescent="0.25">
      <c r="AG3460" s="30">
        <v>45870</v>
      </c>
      <c r="AH3460">
        <v>-2.2400000000000002</v>
      </c>
      <c r="AI3460">
        <v>-2.2400000000000002</v>
      </c>
    </row>
    <row r="3461" spans="33:35" x14ac:dyDescent="0.25">
      <c r="AG3461" s="31" t="s">
        <v>2823</v>
      </c>
      <c r="AH3461">
        <v>-2.2400000000000002</v>
      </c>
      <c r="AI3461">
        <v>-2.2400000000000002</v>
      </c>
    </row>
    <row r="3462" spans="33:35" x14ac:dyDescent="0.25">
      <c r="AG3462" s="30">
        <v>45871</v>
      </c>
      <c r="AH3462">
        <v>-113.07</v>
      </c>
      <c r="AI3462">
        <v>-113.07</v>
      </c>
    </row>
    <row r="3463" spans="33:35" x14ac:dyDescent="0.25">
      <c r="AG3463" s="31" t="s">
        <v>2820</v>
      </c>
      <c r="AH3463">
        <v>-11.82</v>
      </c>
      <c r="AI3463">
        <v>-11.82</v>
      </c>
    </row>
    <row r="3464" spans="33:35" x14ac:dyDescent="0.25">
      <c r="AG3464" s="31" t="s">
        <v>2821</v>
      </c>
      <c r="AH3464">
        <v>-16.260000000000002</v>
      </c>
      <c r="AI3464">
        <v>-16.260000000000002</v>
      </c>
    </row>
    <row r="3465" spans="33:35" x14ac:dyDescent="0.25">
      <c r="AG3465" s="31" t="s">
        <v>2822</v>
      </c>
      <c r="AH3465">
        <v>-84.99</v>
      </c>
      <c r="AI3465">
        <v>-84.99</v>
      </c>
    </row>
    <row r="3466" spans="33:35" x14ac:dyDescent="0.25">
      <c r="AG3466" s="30">
        <v>45873</v>
      </c>
      <c r="AH3466">
        <v>-1974.54</v>
      </c>
      <c r="AI3466">
        <v>-1974.54</v>
      </c>
    </row>
    <row r="3467" spans="33:35" x14ac:dyDescent="0.25">
      <c r="AG3467" s="31" t="s">
        <v>2819</v>
      </c>
      <c r="AH3467">
        <v>-50.82</v>
      </c>
      <c r="AI3467">
        <v>-50.82</v>
      </c>
    </row>
    <row r="3468" spans="33:35" x14ac:dyDescent="0.25">
      <c r="AG3468" s="31" t="s">
        <v>2828</v>
      </c>
      <c r="AH3468">
        <v>-102</v>
      </c>
      <c r="AI3468">
        <v>-102</v>
      </c>
    </row>
    <row r="3469" spans="33:35" x14ac:dyDescent="0.25">
      <c r="AG3469" s="31" t="s">
        <v>2834</v>
      </c>
      <c r="AH3469">
        <v>-102</v>
      </c>
      <c r="AI3469">
        <v>-102</v>
      </c>
    </row>
    <row r="3470" spans="33:35" x14ac:dyDescent="0.25">
      <c r="AG3470" s="31" t="s">
        <v>2835</v>
      </c>
      <c r="AH3470">
        <v>-19.72</v>
      </c>
      <c r="AI3470">
        <v>-19.72</v>
      </c>
    </row>
    <row r="3471" spans="33:35" x14ac:dyDescent="0.25">
      <c r="AG3471" s="31" t="s">
        <v>2836</v>
      </c>
      <c r="AH3471">
        <v>-1700</v>
      </c>
      <c r="AI3471">
        <v>-1700</v>
      </c>
    </row>
    <row r="3472" spans="33:35" x14ac:dyDescent="0.25">
      <c r="AG3472" s="30">
        <v>45874</v>
      </c>
      <c r="AH3472">
        <v>-385.65</v>
      </c>
      <c r="AI3472">
        <v>-385.65</v>
      </c>
    </row>
    <row r="3473" spans="33:35" x14ac:dyDescent="0.25">
      <c r="AG3473" s="31" t="s">
        <v>2827</v>
      </c>
      <c r="AH3473">
        <v>-65.400000000000006</v>
      </c>
      <c r="AI3473">
        <v>-65.400000000000006</v>
      </c>
    </row>
    <row r="3474" spans="33:35" x14ac:dyDescent="0.25">
      <c r="AG3474" s="31" t="s">
        <v>2833</v>
      </c>
      <c r="AH3474">
        <v>-15.75</v>
      </c>
      <c r="AI3474">
        <v>-15.75</v>
      </c>
    </row>
    <row r="3475" spans="33:35" x14ac:dyDescent="0.25">
      <c r="AG3475" s="31" t="s">
        <v>2840</v>
      </c>
      <c r="AH3475">
        <v>-99</v>
      </c>
      <c r="AI3475">
        <v>-99</v>
      </c>
    </row>
    <row r="3476" spans="33:35" x14ac:dyDescent="0.25">
      <c r="AG3476" s="31" t="s">
        <v>2841</v>
      </c>
      <c r="AH3476">
        <v>-36</v>
      </c>
      <c r="AI3476">
        <v>-36</v>
      </c>
    </row>
    <row r="3477" spans="33:35" x14ac:dyDescent="0.25">
      <c r="AG3477" s="31" t="s">
        <v>2842</v>
      </c>
      <c r="AH3477">
        <v>-169.5</v>
      </c>
      <c r="AI3477">
        <v>-169.5</v>
      </c>
    </row>
    <row r="3478" spans="33:35" x14ac:dyDescent="0.25">
      <c r="AG3478" s="30">
        <v>45875</v>
      </c>
      <c r="AH3478">
        <v>-160.72</v>
      </c>
      <c r="AI3478">
        <v>-160.72</v>
      </c>
    </row>
    <row r="3479" spans="33:35" x14ac:dyDescent="0.25">
      <c r="AG3479" s="31" t="s">
        <v>2825</v>
      </c>
      <c r="AH3479">
        <v>-3.35</v>
      </c>
      <c r="AI3479">
        <v>-3.35</v>
      </c>
    </row>
    <row r="3480" spans="33:35" x14ac:dyDescent="0.25">
      <c r="AG3480" s="31" t="s">
        <v>2830</v>
      </c>
      <c r="AH3480">
        <v>-115.85000000000001</v>
      </c>
      <c r="AI3480">
        <v>-115.85000000000001</v>
      </c>
    </row>
    <row r="3481" spans="33:35" x14ac:dyDescent="0.25">
      <c r="AG3481" s="31" t="s">
        <v>2831</v>
      </c>
      <c r="AH3481">
        <v>-20.07</v>
      </c>
      <c r="AI3481">
        <v>-20.07</v>
      </c>
    </row>
    <row r="3482" spans="33:35" x14ac:dyDescent="0.25">
      <c r="AG3482" s="31" t="s">
        <v>2832</v>
      </c>
      <c r="AH3482">
        <v>-9.9</v>
      </c>
      <c r="AI3482">
        <v>-9.9</v>
      </c>
    </row>
    <row r="3483" spans="33:35" x14ac:dyDescent="0.25">
      <c r="AG3483" s="31" t="s">
        <v>2838</v>
      </c>
      <c r="AH3483">
        <v>-7.2</v>
      </c>
      <c r="AI3483">
        <v>-7.2</v>
      </c>
    </row>
    <row r="3484" spans="33:35" x14ac:dyDescent="0.25">
      <c r="AG3484" s="31" t="s">
        <v>2839</v>
      </c>
      <c r="AH3484">
        <v>-4.3499999999999996</v>
      </c>
      <c r="AI3484">
        <v>-4.3499999999999996</v>
      </c>
    </row>
    <row r="3485" spans="33:35" x14ac:dyDescent="0.25">
      <c r="AG3485" s="30">
        <v>45876</v>
      </c>
      <c r="AH3485">
        <v>-32.700000000000003</v>
      </c>
      <c r="AI3485">
        <v>-32.700000000000003</v>
      </c>
    </row>
    <row r="3486" spans="33:35" x14ac:dyDescent="0.25">
      <c r="AG3486" s="31" t="s">
        <v>2824</v>
      </c>
      <c r="AH3486">
        <v>-32.700000000000003</v>
      </c>
      <c r="AI3486">
        <v>-32.700000000000003</v>
      </c>
    </row>
    <row r="3487" spans="33:35" x14ac:dyDescent="0.25">
      <c r="AG3487" s="30">
        <v>45877</v>
      </c>
      <c r="AH3487">
        <v>-921.1</v>
      </c>
      <c r="AI3487">
        <v>-921.1</v>
      </c>
    </row>
    <row r="3488" spans="33:35" x14ac:dyDescent="0.25">
      <c r="AG3488" s="31" t="s">
        <v>2156</v>
      </c>
      <c r="AH3488">
        <v>-918</v>
      </c>
      <c r="AI3488">
        <v>-918</v>
      </c>
    </row>
    <row r="3489" spans="33:35" x14ac:dyDescent="0.25">
      <c r="AG3489" s="31" t="s">
        <v>2837</v>
      </c>
      <c r="AH3489">
        <v>-3.1</v>
      </c>
      <c r="AI3489">
        <v>-3.1</v>
      </c>
    </row>
    <row r="3490" spans="33:35" x14ac:dyDescent="0.25">
      <c r="AG3490" s="30">
        <v>45878</v>
      </c>
      <c r="AH3490">
        <v>-68.2</v>
      </c>
      <c r="AI3490">
        <v>-68.2</v>
      </c>
    </row>
    <row r="3491" spans="33:35" x14ac:dyDescent="0.25">
      <c r="AG3491" s="31" t="s">
        <v>2864</v>
      </c>
      <c r="AH3491">
        <v>-9.92</v>
      </c>
      <c r="AI3491">
        <v>-9.92</v>
      </c>
    </row>
    <row r="3492" spans="33:35" x14ac:dyDescent="0.25">
      <c r="AG3492" s="31" t="s">
        <v>2921</v>
      </c>
      <c r="AH3492">
        <v>-34.880000000000003</v>
      </c>
      <c r="AI3492">
        <v>-34.880000000000003</v>
      </c>
    </row>
    <row r="3493" spans="33:35" x14ac:dyDescent="0.25">
      <c r="AG3493" s="31" t="s">
        <v>2922</v>
      </c>
      <c r="AH3493">
        <v>-23.4</v>
      </c>
      <c r="AI3493">
        <v>-23.4</v>
      </c>
    </row>
    <row r="3494" spans="33:35" x14ac:dyDescent="0.25">
      <c r="AG3494" s="30">
        <v>45879</v>
      </c>
      <c r="AH3494">
        <v>-7</v>
      </c>
      <c r="AI3494">
        <v>-7</v>
      </c>
    </row>
    <row r="3495" spans="33:35" x14ac:dyDescent="0.25">
      <c r="AG3495" s="31" t="s">
        <v>2920</v>
      </c>
      <c r="AH3495">
        <v>-7</v>
      </c>
      <c r="AI3495">
        <v>-7</v>
      </c>
    </row>
    <row r="3496" spans="33:35" x14ac:dyDescent="0.25">
      <c r="AG3496" s="30">
        <v>45880</v>
      </c>
      <c r="AH3496">
        <v>-100.60999999999999</v>
      </c>
      <c r="AI3496">
        <v>-100.60999999999999</v>
      </c>
    </row>
    <row r="3497" spans="33:35" x14ac:dyDescent="0.25">
      <c r="AG3497" s="31" t="s">
        <v>2863</v>
      </c>
      <c r="AH3497">
        <v>-4.95</v>
      </c>
      <c r="AI3497">
        <v>-4.95</v>
      </c>
    </row>
    <row r="3498" spans="33:35" x14ac:dyDescent="0.25">
      <c r="AG3498" s="31" t="s">
        <v>2901</v>
      </c>
      <c r="AH3498">
        <v>-13.68</v>
      </c>
      <c r="AI3498">
        <v>-13.68</v>
      </c>
    </row>
    <row r="3499" spans="33:35" x14ac:dyDescent="0.25">
      <c r="AG3499" s="31" t="s">
        <v>2902</v>
      </c>
      <c r="AH3499">
        <v>-51.09</v>
      </c>
      <c r="AI3499">
        <v>-51.09</v>
      </c>
    </row>
    <row r="3500" spans="33:35" x14ac:dyDescent="0.25">
      <c r="AG3500" s="31" t="s">
        <v>2903</v>
      </c>
      <c r="AH3500">
        <v>-1.6</v>
      </c>
      <c r="AI3500">
        <v>-1.6</v>
      </c>
    </row>
    <row r="3501" spans="33:35" x14ac:dyDescent="0.25">
      <c r="AG3501" s="31" t="s">
        <v>2918</v>
      </c>
      <c r="AH3501">
        <v>-5.8</v>
      </c>
      <c r="AI3501">
        <v>-5.8</v>
      </c>
    </row>
    <row r="3502" spans="33:35" x14ac:dyDescent="0.25">
      <c r="AG3502" s="31" t="s">
        <v>2919</v>
      </c>
      <c r="AH3502">
        <v>-23.49</v>
      </c>
      <c r="AI3502">
        <v>-23.49</v>
      </c>
    </row>
    <row r="3503" spans="33:35" x14ac:dyDescent="0.25">
      <c r="AG3503" s="30">
        <v>45881</v>
      </c>
      <c r="AH3503">
        <v>-146.07</v>
      </c>
      <c r="AI3503">
        <v>-146.07</v>
      </c>
    </row>
    <row r="3504" spans="33:35" x14ac:dyDescent="0.25">
      <c r="AG3504" s="31" t="s">
        <v>2862</v>
      </c>
      <c r="AH3504">
        <v>-6.32</v>
      </c>
      <c r="AI3504">
        <v>-6.32</v>
      </c>
    </row>
    <row r="3505" spans="33:35" x14ac:dyDescent="0.25">
      <c r="AG3505" s="31" t="s">
        <v>2893</v>
      </c>
      <c r="AH3505">
        <v>-27.3</v>
      </c>
      <c r="AI3505">
        <v>-27.3</v>
      </c>
    </row>
    <row r="3506" spans="33:35" x14ac:dyDescent="0.25">
      <c r="AG3506" s="31" t="s">
        <v>2894</v>
      </c>
      <c r="AH3506">
        <v>-9</v>
      </c>
      <c r="AI3506">
        <v>-9</v>
      </c>
    </row>
    <row r="3507" spans="33:35" x14ac:dyDescent="0.25">
      <c r="AG3507" s="31" t="s">
        <v>2895</v>
      </c>
      <c r="AH3507">
        <v>-12.8</v>
      </c>
      <c r="AI3507">
        <v>-12.8</v>
      </c>
    </row>
    <row r="3508" spans="33:35" x14ac:dyDescent="0.25">
      <c r="AG3508" s="31" t="s">
        <v>2896</v>
      </c>
      <c r="AH3508">
        <v>-8.5</v>
      </c>
      <c r="AI3508">
        <v>-8.5</v>
      </c>
    </row>
    <row r="3509" spans="33:35" x14ac:dyDescent="0.25">
      <c r="AG3509" s="31" t="s">
        <v>2897</v>
      </c>
      <c r="AH3509">
        <v>-3.5</v>
      </c>
      <c r="AI3509">
        <v>-3.5</v>
      </c>
    </row>
    <row r="3510" spans="33:35" x14ac:dyDescent="0.25">
      <c r="AG3510" s="31" t="s">
        <v>2898</v>
      </c>
      <c r="AH3510">
        <v>-58.3</v>
      </c>
      <c r="AI3510">
        <v>-58.3</v>
      </c>
    </row>
    <row r="3511" spans="33:35" x14ac:dyDescent="0.25">
      <c r="AG3511" s="31" t="s">
        <v>2899</v>
      </c>
      <c r="AH3511">
        <v>-12</v>
      </c>
      <c r="AI3511">
        <v>-12</v>
      </c>
    </row>
    <row r="3512" spans="33:35" x14ac:dyDescent="0.25">
      <c r="AG3512" s="31" t="s">
        <v>2900</v>
      </c>
      <c r="AH3512">
        <v>-8.35</v>
      </c>
      <c r="AI3512">
        <v>-8.35</v>
      </c>
    </row>
    <row r="3513" spans="33:35" x14ac:dyDescent="0.25">
      <c r="AG3513" s="30">
        <v>45882</v>
      </c>
      <c r="AH3513">
        <v>-384.41999999999996</v>
      </c>
      <c r="AI3513">
        <v>-384.41999999999996</v>
      </c>
    </row>
    <row r="3514" spans="33:35" x14ac:dyDescent="0.25">
      <c r="AG3514" s="31" t="s">
        <v>2861</v>
      </c>
      <c r="AH3514">
        <v>-250</v>
      </c>
      <c r="AI3514">
        <v>-250</v>
      </c>
    </row>
    <row r="3515" spans="33:35" x14ac:dyDescent="0.25">
      <c r="AG3515" s="31" t="s">
        <v>2892</v>
      </c>
      <c r="AH3515">
        <v>-2.6</v>
      </c>
      <c r="AI3515">
        <v>-2.6</v>
      </c>
    </row>
    <row r="3516" spans="33:35" x14ac:dyDescent="0.25">
      <c r="AG3516" s="31" t="s">
        <v>2916</v>
      </c>
      <c r="AH3516">
        <v>-74.98</v>
      </c>
      <c r="AI3516">
        <v>-74.98</v>
      </c>
    </row>
    <row r="3517" spans="33:35" x14ac:dyDescent="0.25">
      <c r="AG3517" s="31" t="s">
        <v>2917</v>
      </c>
      <c r="AH3517">
        <v>-56.84</v>
      </c>
      <c r="AI3517">
        <v>-56.84</v>
      </c>
    </row>
    <row r="3518" spans="33:35" x14ac:dyDescent="0.25">
      <c r="AG3518" s="30">
        <v>45883</v>
      </c>
      <c r="AH3518">
        <v>-899.47</v>
      </c>
      <c r="AI3518">
        <v>-899.47</v>
      </c>
    </row>
    <row r="3519" spans="33:35" x14ac:dyDescent="0.25">
      <c r="AG3519" s="31" t="s">
        <v>2860</v>
      </c>
      <c r="AH3519">
        <v>-0.28999999999999998</v>
      </c>
      <c r="AI3519">
        <v>-0.28999999999999998</v>
      </c>
    </row>
    <row r="3520" spans="33:35" x14ac:dyDescent="0.25">
      <c r="AG3520" s="31" t="s">
        <v>2889</v>
      </c>
      <c r="AH3520">
        <v>-10</v>
      </c>
      <c r="AI3520">
        <v>-10</v>
      </c>
    </row>
    <row r="3521" spans="33:35" x14ac:dyDescent="0.25">
      <c r="AG3521" s="31" t="s">
        <v>2890</v>
      </c>
      <c r="AH3521">
        <v>-15.81</v>
      </c>
      <c r="AI3521">
        <v>-15.81</v>
      </c>
    </row>
    <row r="3522" spans="33:35" x14ac:dyDescent="0.25">
      <c r="AG3522" s="31" t="s">
        <v>2891</v>
      </c>
      <c r="AH3522">
        <v>-869.93</v>
      </c>
      <c r="AI3522">
        <v>-869.93</v>
      </c>
    </row>
    <row r="3523" spans="33:35" x14ac:dyDescent="0.25">
      <c r="AG3523" s="31" t="s">
        <v>2915</v>
      </c>
      <c r="AH3523">
        <v>-3.44</v>
      </c>
      <c r="AI3523">
        <v>-3.44</v>
      </c>
    </row>
    <row r="3524" spans="33:35" x14ac:dyDescent="0.25">
      <c r="AG3524" s="30">
        <v>45884</v>
      </c>
      <c r="AH3524">
        <v>-23</v>
      </c>
      <c r="AI3524">
        <v>-23</v>
      </c>
    </row>
    <row r="3525" spans="33:35" x14ac:dyDescent="0.25">
      <c r="AG3525" s="31" t="s">
        <v>2859</v>
      </c>
      <c r="AH3525">
        <v>-15</v>
      </c>
      <c r="AI3525">
        <v>-15</v>
      </c>
    </row>
    <row r="3526" spans="33:35" x14ac:dyDescent="0.25">
      <c r="AG3526" s="31" t="s">
        <v>2888</v>
      </c>
      <c r="AH3526">
        <v>-6.8</v>
      </c>
      <c r="AI3526">
        <v>-6.8</v>
      </c>
    </row>
    <row r="3527" spans="33:35" x14ac:dyDescent="0.25">
      <c r="AG3527" s="31" t="s">
        <v>2914</v>
      </c>
      <c r="AH3527">
        <v>-1.2</v>
      </c>
      <c r="AI3527">
        <v>-1.2</v>
      </c>
    </row>
    <row r="3528" spans="33:35" x14ac:dyDescent="0.25">
      <c r="AG3528" s="30">
        <v>45885</v>
      </c>
      <c r="AH3528">
        <v>-34.190000000000005</v>
      </c>
      <c r="AI3528">
        <v>-34.190000000000005</v>
      </c>
    </row>
    <row r="3529" spans="33:35" x14ac:dyDescent="0.25">
      <c r="AG3529" s="31" t="s">
        <v>2858</v>
      </c>
      <c r="AH3529">
        <v>-3.49</v>
      </c>
      <c r="AI3529">
        <v>-3.49</v>
      </c>
    </row>
    <row r="3530" spans="33:35" x14ac:dyDescent="0.25">
      <c r="AG3530" s="31" t="s">
        <v>2883</v>
      </c>
      <c r="AH3530">
        <v>-0.8</v>
      </c>
      <c r="AI3530">
        <v>-0.8</v>
      </c>
    </row>
    <row r="3531" spans="33:35" x14ac:dyDescent="0.25">
      <c r="AG3531" s="31" t="s">
        <v>2884</v>
      </c>
      <c r="AH3531">
        <v>-7.4</v>
      </c>
      <c r="AI3531">
        <v>-7.4</v>
      </c>
    </row>
    <row r="3532" spans="33:35" x14ac:dyDescent="0.25">
      <c r="AG3532" s="31" t="s">
        <v>2885</v>
      </c>
      <c r="AH3532">
        <v>-10.199999999999999</v>
      </c>
      <c r="AI3532">
        <v>-10.199999999999999</v>
      </c>
    </row>
    <row r="3533" spans="33:35" x14ac:dyDescent="0.25">
      <c r="AG3533" s="31" t="s">
        <v>2886</v>
      </c>
      <c r="AH3533">
        <v>-4.5999999999999996</v>
      </c>
      <c r="AI3533">
        <v>-4.5999999999999996</v>
      </c>
    </row>
    <row r="3534" spans="33:35" x14ac:dyDescent="0.25">
      <c r="AG3534" s="31" t="s">
        <v>2887</v>
      </c>
      <c r="AH3534">
        <v>-7.7</v>
      </c>
      <c r="AI3534">
        <v>-7.7</v>
      </c>
    </row>
    <row r="3535" spans="33:35" x14ac:dyDescent="0.25">
      <c r="AG3535" s="30">
        <v>45887</v>
      </c>
      <c r="AH3535">
        <v>-150.01</v>
      </c>
      <c r="AI3535">
        <v>-150.01</v>
      </c>
    </row>
    <row r="3536" spans="33:35" x14ac:dyDescent="0.25">
      <c r="AG3536" s="31" t="s">
        <v>2880</v>
      </c>
      <c r="AH3536">
        <v>-29.4</v>
      </c>
      <c r="AI3536">
        <v>-29.4</v>
      </c>
    </row>
    <row r="3537" spans="33:35" x14ac:dyDescent="0.25">
      <c r="AG3537" s="31" t="s">
        <v>2881</v>
      </c>
      <c r="AH3537">
        <v>-71</v>
      </c>
      <c r="AI3537">
        <v>-71</v>
      </c>
    </row>
    <row r="3538" spans="33:35" x14ac:dyDescent="0.25">
      <c r="AG3538" s="31" t="s">
        <v>2882</v>
      </c>
      <c r="AH3538">
        <v>-6</v>
      </c>
      <c r="AI3538">
        <v>-6</v>
      </c>
    </row>
    <row r="3539" spans="33:35" x14ac:dyDescent="0.25">
      <c r="AG3539" s="31" t="s">
        <v>2912</v>
      </c>
      <c r="AH3539">
        <v>-23.63</v>
      </c>
      <c r="AI3539">
        <v>-23.63</v>
      </c>
    </row>
    <row r="3540" spans="33:35" x14ac:dyDescent="0.25">
      <c r="AG3540" s="31" t="s">
        <v>2913</v>
      </c>
      <c r="AH3540">
        <v>-19.979999999999997</v>
      </c>
      <c r="AI3540">
        <v>-19.979999999999997</v>
      </c>
    </row>
    <row r="3541" spans="33:35" x14ac:dyDescent="0.25">
      <c r="AG3541" s="30">
        <v>45888</v>
      </c>
      <c r="AH3541">
        <v>-125.61</v>
      </c>
      <c r="AI3541">
        <v>-125.61</v>
      </c>
    </row>
    <row r="3542" spans="33:35" x14ac:dyDescent="0.25">
      <c r="AG3542" s="31" t="s">
        <v>2878</v>
      </c>
      <c r="AH3542">
        <v>-5.45</v>
      </c>
      <c r="AI3542">
        <v>-5.45</v>
      </c>
    </row>
    <row r="3543" spans="33:35" x14ac:dyDescent="0.25">
      <c r="AG3543" s="31" t="s">
        <v>2879</v>
      </c>
      <c r="AH3543">
        <v>-104.6</v>
      </c>
      <c r="AI3543">
        <v>-104.6</v>
      </c>
    </row>
    <row r="3544" spans="33:35" x14ac:dyDescent="0.25">
      <c r="AG3544" s="31" t="s">
        <v>2911</v>
      </c>
      <c r="AH3544">
        <v>-15.56</v>
      </c>
      <c r="AI3544">
        <v>-15.56</v>
      </c>
    </row>
    <row r="3545" spans="33:35" x14ac:dyDescent="0.25">
      <c r="AG3545" s="30">
        <v>45890</v>
      </c>
      <c r="AH3545">
        <v>-19.63</v>
      </c>
      <c r="AI3545">
        <v>-19.63</v>
      </c>
    </row>
    <row r="3546" spans="33:35" x14ac:dyDescent="0.25">
      <c r="AG3546" s="31" t="s">
        <v>2857</v>
      </c>
      <c r="AH3546">
        <v>-8.0399999999999991</v>
      </c>
      <c r="AI3546">
        <v>-8.0399999999999991</v>
      </c>
    </row>
    <row r="3547" spans="33:35" x14ac:dyDescent="0.25">
      <c r="AG3547" s="31" t="s">
        <v>2877</v>
      </c>
      <c r="AH3547">
        <v>-10</v>
      </c>
      <c r="AI3547">
        <v>-10</v>
      </c>
    </row>
    <row r="3548" spans="33:35" x14ac:dyDescent="0.25">
      <c r="AG3548" s="31" t="s">
        <v>2909</v>
      </c>
      <c r="AH3548">
        <v>-1</v>
      </c>
      <c r="AI3548">
        <v>-1</v>
      </c>
    </row>
    <row r="3549" spans="33:35" x14ac:dyDescent="0.25">
      <c r="AG3549" s="31" t="s">
        <v>2910</v>
      </c>
      <c r="AH3549">
        <v>-0.59</v>
      </c>
      <c r="AI3549">
        <v>-0.59</v>
      </c>
    </row>
    <row r="3550" spans="33:35" x14ac:dyDescent="0.25">
      <c r="AG3550" s="30">
        <v>45891</v>
      </c>
      <c r="AH3550">
        <v>-503.59999999999997</v>
      </c>
      <c r="AI3550">
        <v>-503.59999999999997</v>
      </c>
    </row>
    <row r="3551" spans="33:35" x14ac:dyDescent="0.25">
      <c r="AG3551" s="31" t="s">
        <v>2043</v>
      </c>
      <c r="AH3551">
        <v>-300</v>
      </c>
      <c r="AI3551">
        <v>-300</v>
      </c>
    </row>
    <row r="3552" spans="33:35" x14ac:dyDescent="0.25">
      <c r="AG3552" s="31" t="s">
        <v>2855</v>
      </c>
      <c r="AH3552">
        <v>-9.5</v>
      </c>
      <c r="AI3552">
        <v>-9.5</v>
      </c>
    </row>
    <row r="3553" spans="33:35" x14ac:dyDescent="0.25">
      <c r="AG3553" s="31" t="s">
        <v>2856</v>
      </c>
      <c r="AH3553">
        <v>-27.9</v>
      </c>
      <c r="AI3553">
        <v>-27.9</v>
      </c>
    </row>
    <row r="3554" spans="33:35" x14ac:dyDescent="0.25">
      <c r="AG3554" s="31" t="s">
        <v>2875</v>
      </c>
      <c r="AH3554">
        <v>-19.7</v>
      </c>
      <c r="AI3554">
        <v>-19.7</v>
      </c>
    </row>
    <row r="3555" spans="33:35" x14ac:dyDescent="0.25">
      <c r="AG3555" s="31" t="s">
        <v>2876</v>
      </c>
      <c r="AH3555">
        <v>-3.2</v>
      </c>
      <c r="AI3555">
        <v>-3.2</v>
      </c>
    </row>
    <row r="3556" spans="33:35" x14ac:dyDescent="0.25">
      <c r="AG3556" s="31" t="s">
        <v>2908</v>
      </c>
      <c r="AH3556">
        <v>-143.30000000000001</v>
      </c>
      <c r="AI3556">
        <v>-143.30000000000001</v>
      </c>
    </row>
    <row r="3557" spans="33:35" x14ac:dyDescent="0.25">
      <c r="AG3557" s="30">
        <v>45892</v>
      </c>
      <c r="AH3557">
        <v>-171.91</v>
      </c>
      <c r="AI3557">
        <v>-171.91</v>
      </c>
    </row>
    <row r="3558" spans="33:35" x14ac:dyDescent="0.25">
      <c r="AG3558" s="31" t="s">
        <v>2871</v>
      </c>
      <c r="AH3558">
        <v>-3.95</v>
      </c>
      <c r="AI3558">
        <v>-3.95</v>
      </c>
    </row>
    <row r="3559" spans="33:35" x14ac:dyDescent="0.25">
      <c r="AG3559" s="31" t="s">
        <v>2872</v>
      </c>
      <c r="AH3559">
        <v>-38.5</v>
      </c>
      <c r="AI3559">
        <v>-38.5</v>
      </c>
    </row>
    <row r="3560" spans="33:35" x14ac:dyDescent="0.25">
      <c r="AG3560" s="31" t="s">
        <v>2873</v>
      </c>
      <c r="AH3560">
        <v>-3</v>
      </c>
      <c r="AI3560">
        <v>-3</v>
      </c>
    </row>
    <row r="3561" spans="33:35" x14ac:dyDescent="0.25">
      <c r="AG3561" s="31" t="s">
        <v>2874</v>
      </c>
      <c r="AH3561">
        <v>-2</v>
      </c>
      <c r="AI3561">
        <v>-2</v>
      </c>
    </row>
    <row r="3562" spans="33:35" x14ac:dyDescent="0.25">
      <c r="AG3562" s="31" t="s">
        <v>2906</v>
      </c>
      <c r="AH3562">
        <v>-29.94</v>
      </c>
      <c r="AI3562">
        <v>-29.94</v>
      </c>
    </row>
    <row r="3563" spans="33:35" x14ac:dyDescent="0.25">
      <c r="AG3563" s="31" t="s">
        <v>2907</v>
      </c>
      <c r="AH3563">
        <v>-94.52</v>
      </c>
      <c r="AI3563">
        <v>-94.52</v>
      </c>
    </row>
    <row r="3564" spans="33:35" x14ac:dyDescent="0.25">
      <c r="AG3564" s="30">
        <v>45893</v>
      </c>
      <c r="AH3564">
        <v>-59.45</v>
      </c>
      <c r="AI3564">
        <v>-59.45</v>
      </c>
    </row>
    <row r="3565" spans="33:35" x14ac:dyDescent="0.25">
      <c r="AG3565" s="31" t="s">
        <v>2853</v>
      </c>
      <c r="AH3565">
        <v>-49.99</v>
      </c>
      <c r="AI3565">
        <v>-49.99</v>
      </c>
    </row>
    <row r="3566" spans="33:35" x14ac:dyDescent="0.25">
      <c r="AG3566" s="31" t="s">
        <v>2870</v>
      </c>
      <c r="AH3566">
        <v>-9.4600000000000009</v>
      </c>
      <c r="AI3566">
        <v>-9.4600000000000009</v>
      </c>
    </row>
    <row r="3567" spans="33:35" x14ac:dyDescent="0.25">
      <c r="AG3567" s="30">
        <v>45894</v>
      </c>
      <c r="AH3567">
        <v>-37.440000000000005</v>
      </c>
      <c r="AI3567">
        <v>-37.440000000000005</v>
      </c>
    </row>
    <row r="3568" spans="33:35" x14ac:dyDescent="0.25">
      <c r="AG3568" s="31" t="s">
        <v>2851</v>
      </c>
      <c r="AH3568">
        <v>-1.51</v>
      </c>
      <c r="AI3568">
        <v>-1.51</v>
      </c>
    </row>
    <row r="3569" spans="33:35" x14ac:dyDescent="0.25">
      <c r="AG3569" s="31" t="s">
        <v>2852</v>
      </c>
      <c r="AH3569">
        <v>-3.4</v>
      </c>
      <c r="AI3569">
        <v>-3.4</v>
      </c>
    </row>
    <row r="3570" spans="33:35" x14ac:dyDescent="0.25">
      <c r="AG3570" s="31" t="s">
        <v>2868</v>
      </c>
      <c r="AH3570">
        <v>-2.6</v>
      </c>
      <c r="AI3570">
        <v>-2.6</v>
      </c>
    </row>
    <row r="3571" spans="33:35" x14ac:dyDescent="0.25">
      <c r="AG3571" s="31" t="s">
        <v>2869</v>
      </c>
      <c r="AH3571">
        <v>-25.19</v>
      </c>
      <c r="AI3571">
        <v>-25.19</v>
      </c>
    </row>
    <row r="3572" spans="33:35" x14ac:dyDescent="0.25">
      <c r="AG3572" s="31" t="s">
        <v>2905</v>
      </c>
      <c r="AH3572">
        <v>-4.74</v>
      </c>
      <c r="AI3572">
        <v>-4.74</v>
      </c>
    </row>
    <row r="3573" spans="33:35" x14ac:dyDescent="0.25">
      <c r="AG3573" s="30">
        <v>45895</v>
      </c>
      <c r="AH3573">
        <v>-20.27</v>
      </c>
      <c r="AI3573">
        <v>-20.27</v>
      </c>
    </row>
    <row r="3574" spans="33:35" x14ac:dyDescent="0.25">
      <c r="AG3574" s="31" t="s">
        <v>2867</v>
      </c>
      <c r="AH3574">
        <v>-20.27</v>
      </c>
      <c r="AI3574">
        <v>-20.27</v>
      </c>
    </row>
    <row r="3575" spans="33:35" x14ac:dyDescent="0.25">
      <c r="AG3575" s="30">
        <v>45896</v>
      </c>
      <c r="AH3575">
        <v>-3.65</v>
      </c>
      <c r="AI3575">
        <v>-3.65</v>
      </c>
    </row>
    <row r="3576" spans="33:35" x14ac:dyDescent="0.25">
      <c r="AG3576" s="31" t="s">
        <v>2850</v>
      </c>
      <c r="AH3576">
        <v>-3.65</v>
      </c>
      <c r="AI3576">
        <v>-3.65</v>
      </c>
    </row>
    <row r="3577" spans="33:35" x14ac:dyDescent="0.25">
      <c r="AG3577" s="30">
        <v>45898</v>
      </c>
      <c r="AH3577">
        <v>-1026.8799999999999</v>
      </c>
      <c r="AI3577">
        <v>-1026.8799999999999</v>
      </c>
    </row>
    <row r="3578" spans="33:35" x14ac:dyDescent="0.25">
      <c r="AG3578" s="31" t="s">
        <v>131</v>
      </c>
      <c r="AH3578">
        <v>-0.55000000000000004</v>
      </c>
      <c r="AI3578">
        <v>-0.55000000000000004</v>
      </c>
    </row>
    <row r="3579" spans="33:35" x14ac:dyDescent="0.25">
      <c r="AG3579" s="31" t="s">
        <v>2156</v>
      </c>
      <c r="AH3579">
        <v>-918</v>
      </c>
      <c r="AI3579">
        <v>-918</v>
      </c>
    </row>
    <row r="3580" spans="33:35" x14ac:dyDescent="0.25">
      <c r="AG3580" s="31" t="s">
        <v>2843</v>
      </c>
      <c r="AH3580">
        <v>-11.250000000000002</v>
      </c>
      <c r="AI3580">
        <v>-11.250000000000002</v>
      </c>
    </row>
    <row r="3581" spans="33:35" x14ac:dyDescent="0.25">
      <c r="AG3581" s="31" t="s">
        <v>2844</v>
      </c>
      <c r="AH3581">
        <v>-11.93</v>
      </c>
      <c r="AI3581">
        <v>-11.93</v>
      </c>
    </row>
    <row r="3582" spans="33:35" x14ac:dyDescent="0.25">
      <c r="AG3582" s="31" t="s">
        <v>2845</v>
      </c>
      <c r="AH3582">
        <v>-7.4</v>
      </c>
      <c r="AI3582">
        <v>-7.4</v>
      </c>
    </row>
    <row r="3583" spans="33:35" x14ac:dyDescent="0.25">
      <c r="AG3583" s="31" t="s">
        <v>2846</v>
      </c>
      <c r="AH3583">
        <v>-6.5</v>
      </c>
      <c r="AI3583">
        <v>-6.5</v>
      </c>
    </row>
    <row r="3584" spans="33:35" x14ac:dyDescent="0.25">
      <c r="AG3584" s="31" t="s">
        <v>2847</v>
      </c>
      <c r="AH3584">
        <v>-18</v>
      </c>
      <c r="AI3584">
        <v>-18</v>
      </c>
    </row>
    <row r="3585" spans="33:35" x14ac:dyDescent="0.25">
      <c r="AG3585" s="31" t="s">
        <v>2848</v>
      </c>
      <c r="AH3585">
        <v>-13.5</v>
      </c>
      <c r="AI3585">
        <v>-13.5</v>
      </c>
    </row>
    <row r="3586" spans="33:35" x14ac:dyDescent="0.25">
      <c r="AG3586" s="31" t="s">
        <v>2865</v>
      </c>
      <c r="AH3586">
        <v>-11.2</v>
      </c>
      <c r="AI3586">
        <v>-11.2</v>
      </c>
    </row>
    <row r="3587" spans="33:35" x14ac:dyDescent="0.25">
      <c r="AG3587" s="31" t="s">
        <v>2866</v>
      </c>
      <c r="AH3587">
        <v>-10.199999999999999</v>
      </c>
      <c r="AI3587">
        <v>-10.199999999999999</v>
      </c>
    </row>
    <row r="3588" spans="33:35" x14ac:dyDescent="0.25">
      <c r="AG3588" s="31" t="s">
        <v>2904</v>
      </c>
      <c r="AH3588">
        <v>-18.350000000000001</v>
      </c>
      <c r="AI3588">
        <v>-18.350000000000001</v>
      </c>
    </row>
    <row r="3589" spans="33:35" x14ac:dyDescent="0.25">
      <c r="AG3589" s="30">
        <v>45899</v>
      </c>
      <c r="AH3589">
        <v>-175.25</v>
      </c>
      <c r="AI3589">
        <v>-175.25</v>
      </c>
    </row>
    <row r="3590" spans="33:35" x14ac:dyDescent="0.25">
      <c r="AG3590" s="31" t="s">
        <v>2930</v>
      </c>
      <c r="AH3590">
        <v>-101.5</v>
      </c>
      <c r="AI3590">
        <v>-101.5</v>
      </c>
    </row>
    <row r="3591" spans="33:35" x14ac:dyDescent="0.25">
      <c r="AG3591" s="31" t="s">
        <v>2931</v>
      </c>
      <c r="AH3591">
        <v>-16.850000000000001</v>
      </c>
      <c r="AI3591">
        <v>-16.850000000000001</v>
      </c>
    </row>
    <row r="3592" spans="33:35" x14ac:dyDescent="0.25">
      <c r="AG3592" s="31" t="s">
        <v>2938</v>
      </c>
      <c r="AH3592">
        <v>-2</v>
      </c>
      <c r="AI3592">
        <v>-2</v>
      </c>
    </row>
    <row r="3593" spans="33:35" x14ac:dyDescent="0.25">
      <c r="AG3593" s="31" t="s">
        <v>2939</v>
      </c>
      <c r="AH3593">
        <v>-39.200000000000003</v>
      </c>
      <c r="AI3593">
        <v>-39.200000000000003</v>
      </c>
    </row>
    <row r="3594" spans="33:35" x14ac:dyDescent="0.25">
      <c r="AG3594" s="31" t="s">
        <v>2940</v>
      </c>
      <c r="AH3594">
        <v>-15.7</v>
      </c>
      <c r="AI3594">
        <v>-15.7</v>
      </c>
    </row>
    <row r="3595" spans="33:35" x14ac:dyDescent="0.25">
      <c r="AG3595" s="30">
        <v>45900</v>
      </c>
      <c r="AH3595">
        <v>-156.47</v>
      </c>
      <c r="AI3595">
        <v>-156.47</v>
      </c>
    </row>
    <row r="3596" spans="33:35" x14ac:dyDescent="0.25">
      <c r="AG3596" s="31" t="s">
        <v>2929</v>
      </c>
      <c r="AH3596">
        <v>-98.100000000000009</v>
      </c>
      <c r="AI3596">
        <v>-98.100000000000009</v>
      </c>
    </row>
    <row r="3597" spans="33:35" x14ac:dyDescent="0.25">
      <c r="AG3597" s="31" t="s">
        <v>2948</v>
      </c>
      <c r="AH3597">
        <v>-58.37</v>
      </c>
      <c r="AI3597">
        <v>-58.37</v>
      </c>
    </row>
    <row r="3598" spans="33:35" x14ac:dyDescent="0.25">
      <c r="AG3598" s="19" t="s">
        <v>1935</v>
      </c>
      <c r="AH3598">
        <v>-11294.940000000002</v>
      </c>
      <c r="AI3598">
        <v>-11294.940000000002</v>
      </c>
    </row>
    <row r="3599" spans="33:35" x14ac:dyDescent="0.25">
      <c r="AG3599" s="30">
        <v>45901</v>
      </c>
      <c r="AH3599">
        <v>-633.47</v>
      </c>
      <c r="AI3599">
        <v>-633.47</v>
      </c>
    </row>
    <row r="3600" spans="33:35" x14ac:dyDescent="0.25">
      <c r="AG3600" s="31" t="s">
        <v>805</v>
      </c>
      <c r="AH3600">
        <v>-400</v>
      </c>
      <c r="AI3600">
        <v>-400</v>
      </c>
    </row>
    <row r="3601" spans="33:35" x14ac:dyDescent="0.25">
      <c r="AG3601" s="31" t="s">
        <v>2004</v>
      </c>
      <c r="AH3601">
        <v>-10.99</v>
      </c>
      <c r="AI3601">
        <v>-10.99</v>
      </c>
    </row>
    <row r="3602" spans="33:35" x14ac:dyDescent="0.25">
      <c r="AG3602" s="31" t="s">
        <v>2924</v>
      </c>
      <c r="AH3602">
        <v>-1.1399999999999999</v>
      </c>
      <c r="AI3602">
        <v>-1.1399999999999999</v>
      </c>
    </row>
    <row r="3603" spans="33:35" x14ac:dyDescent="0.25">
      <c r="AG3603" s="31" t="s">
        <v>2926</v>
      </c>
      <c r="AH3603">
        <v>-42.9</v>
      </c>
      <c r="AI3603">
        <v>-42.9</v>
      </c>
    </row>
    <row r="3604" spans="33:35" x14ac:dyDescent="0.25">
      <c r="AG3604" s="31" t="s">
        <v>2927</v>
      </c>
      <c r="AH3604">
        <v>-115.84</v>
      </c>
      <c r="AI3604">
        <v>-115.84</v>
      </c>
    </row>
    <row r="3605" spans="33:35" x14ac:dyDescent="0.25">
      <c r="AG3605" s="31" t="s">
        <v>2935</v>
      </c>
      <c r="AH3605">
        <v>-13.52</v>
      </c>
      <c r="AI3605">
        <v>-13.52</v>
      </c>
    </row>
    <row r="3606" spans="33:35" x14ac:dyDescent="0.25">
      <c r="AG3606" s="31" t="s">
        <v>2936</v>
      </c>
      <c r="AH3606">
        <v>-44.13</v>
      </c>
      <c r="AI3606">
        <v>-44.13</v>
      </c>
    </row>
    <row r="3607" spans="33:35" x14ac:dyDescent="0.25">
      <c r="AG3607" s="31" t="s">
        <v>2945</v>
      </c>
      <c r="AH3607">
        <v>-4.95</v>
      </c>
      <c r="AI3607">
        <v>-4.95</v>
      </c>
    </row>
    <row r="3608" spans="33:35" x14ac:dyDescent="0.25">
      <c r="AG3608" s="30">
        <v>45902</v>
      </c>
      <c r="AH3608">
        <v>-124.76000000000002</v>
      </c>
      <c r="AI3608">
        <v>-124.76000000000002</v>
      </c>
    </row>
    <row r="3609" spans="33:35" x14ac:dyDescent="0.25">
      <c r="AG3609" s="31" t="s">
        <v>2923</v>
      </c>
      <c r="AH3609">
        <v>-50.82</v>
      </c>
      <c r="AI3609">
        <v>-50.82</v>
      </c>
    </row>
    <row r="3610" spans="33:35" x14ac:dyDescent="0.25">
      <c r="AG3610" s="31" t="s">
        <v>2933</v>
      </c>
      <c r="AH3610">
        <v>-43.45</v>
      </c>
      <c r="AI3610">
        <v>-43.45</v>
      </c>
    </row>
    <row r="3611" spans="33:35" x14ac:dyDescent="0.25">
      <c r="AG3611" s="31" t="s">
        <v>2934</v>
      </c>
      <c r="AH3611">
        <v>-30.490000000000002</v>
      </c>
      <c r="AI3611">
        <v>-30.490000000000002</v>
      </c>
    </row>
    <row r="3612" spans="33:35" x14ac:dyDescent="0.25">
      <c r="AG3612" s="30">
        <v>45903</v>
      </c>
      <c r="AH3612">
        <v>-50</v>
      </c>
      <c r="AI3612">
        <v>-50</v>
      </c>
    </row>
    <row r="3613" spans="33:35" x14ac:dyDescent="0.25">
      <c r="AG3613" s="31" t="s">
        <v>2944</v>
      </c>
      <c r="AH3613">
        <v>-50</v>
      </c>
      <c r="AI3613">
        <v>-50</v>
      </c>
    </row>
    <row r="3614" spans="33:35" x14ac:dyDescent="0.25">
      <c r="AG3614" s="30">
        <v>45904</v>
      </c>
      <c r="AH3614">
        <v>-128.9</v>
      </c>
      <c r="AI3614">
        <v>-128.9</v>
      </c>
    </row>
    <row r="3615" spans="33:35" x14ac:dyDescent="0.25">
      <c r="AG3615" s="31" t="s">
        <v>2932</v>
      </c>
      <c r="AH3615">
        <v>-29.9</v>
      </c>
      <c r="AI3615">
        <v>-29.9</v>
      </c>
    </row>
    <row r="3616" spans="33:35" x14ac:dyDescent="0.25">
      <c r="AG3616" s="31" t="s">
        <v>2943</v>
      </c>
      <c r="AH3616">
        <v>-99</v>
      </c>
      <c r="AI3616">
        <v>-99</v>
      </c>
    </row>
    <row r="3617" spans="33:35" x14ac:dyDescent="0.25">
      <c r="AG3617" s="30">
        <v>45905</v>
      </c>
      <c r="AH3617">
        <v>-12.899999999999999</v>
      </c>
      <c r="AI3617">
        <v>-12.899999999999999</v>
      </c>
    </row>
    <row r="3618" spans="33:35" x14ac:dyDescent="0.25">
      <c r="AG3618" s="31" t="s">
        <v>2941</v>
      </c>
      <c r="AH3618">
        <v>-9.6</v>
      </c>
      <c r="AI3618">
        <v>-9.6</v>
      </c>
    </row>
    <row r="3619" spans="33:35" x14ac:dyDescent="0.25">
      <c r="AG3619" s="31" t="s">
        <v>2942</v>
      </c>
      <c r="AH3619">
        <v>-3.3</v>
      </c>
      <c r="AI3619">
        <v>-3.3</v>
      </c>
    </row>
    <row r="3620" spans="33:35" x14ac:dyDescent="0.25">
      <c r="AG3620" s="30">
        <v>45906</v>
      </c>
      <c r="AH3620">
        <v>-194.14</v>
      </c>
      <c r="AI3620">
        <v>-194.14</v>
      </c>
    </row>
    <row r="3621" spans="33:35" x14ac:dyDescent="0.25">
      <c r="AG3621" s="31" t="s">
        <v>3018</v>
      </c>
      <c r="AH3621">
        <v>-16.71</v>
      </c>
      <c r="AI3621">
        <v>-16.71</v>
      </c>
    </row>
    <row r="3622" spans="33:35" x14ac:dyDescent="0.25">
      <c r="AG3622" s="31" t="s">
        <v>3019</v>
      </c>
      <c r="AH3622">
        <v>-119.21</v>
      </c>
      <c r="AI3622">
        <v>-119.21</v>
      </c>
    </row>
    <row r="3623" spans="33:35" x14ac:dyDescent="0.25">
      <c r="AG3623" s="31" t="s">
        <v>3020</v>
      </c>
      <c r="AH3623">
        <v>-47.82</v>
      </c>
      <c r="AI3623">
        <v>-47.82</v>
      </c>
    </row>
    <row r="3624" spans="33:35" x14ac:dyDescent="0.25">
      <c r="AG3624" s="31" t="s">
        <v>3246</v>
      </c>
      <c r="AH3624">
        <v>-1.3</v>
      </c>
      <c r="AI3624">
        <v>-1.3</v>
      </c>
    </row>
    <row r="3625" spans="33:35" x14ac:dyDescent="0.25">
      <c r="AG3625" s="31" t="s">
        <v>3247</v>
      </c>
      <c r="AH3625">
        <v>-9.1</v>
      </c>
      <c r="AI3625">
        <v>-9.1</v>
      </c>
    </row>
    <row r="3626" spans="33:35" x14ac:dyDescent="0.25">
      <c r="AG3626" s="30">
        <v>45907</v>
      </c>
      <c r="AH3626">
        <v>-98.95</v>
      </c>
      <c r="AI3626">
        <v>-98.95</v>
      </c>
    </row>
    <row r="3627" spans="33:35" x14ac:dyDescent="0.25">
      <c r="AG3627" s="31" t="s">
        <v>3244</v>
      </c>
      <c r="AH3627">
        <v>-1.25</v>
      </c>
      <c r="AI3627">
        <v>-1.25</v>
      </c>
    </row>
    <row r="3628" spans="33:35" x14ac:dyDescent="0.25">
      <c r="AG3628" s="31" t="s">
        <v>3017</v>
      </c>
      <c r="AH3628">
        <v>-32.700000000000003</v>
      </c>
      <c r="AI3628">
        <v>-32.700000000000003</v>
      </c>
    </row>
    <row r="3629" spans="33:35" x14ac:dyDescent="0.25">
      <c r="AG3629" s="31" t="s">
        <v>3245</v>
      </c>
      <c r="AH3629">
        <v>-65</v>
      </c>
      <c r="AI3629">
        <v>-65</v>
      </c>
    </row>
    <row r="3630" spans="33:35" x14ac:dyDescent="0.25">
      <c r="AG3630" s="30">
        <v>45908</v>
      </c>
      <c r="AH3630">
        <v>-47.63</v>
      </c>
      <c r="AI3630">
        <v>-47.63</v>
      </c>
    </row>
    <row r="3631" spans="33:35" x14ac:dyDescent="0.25">
      <c r="AG3631" s="31" t="s">
        <v>3117</v>
      </c>
      <c r="AH3631">
        <v>-1.29</v>
      </c>
      <c r="AI3631">
        <v>-1.29</v>
      </c>
    </row>
    <row r="3632" spans="33:35" x14ac:dyDescent="0.25">
      <c r="AG3632" s="31" t="s">
        <v>3118</v>
      </c>
      <c r="AH3632">
        <v>-2.71</v>
      </c>
      <c r="AI3632">
        <v>-2.71</v>
      </c>
    </row>
    <row r="3633" spans="33:35" x14ac:dyDescent="0.25">
      <c r="AG3633" s="31" t="s">
        <v>3241</v>
      </c>
      <c r="AH3633">
        <v>-26.6</v>
      </c>
      <c r="AI3633">
        <v>-26.6</v>
      </c>
    </row>
    <row r="3634" spans="33:35" x14ac:dyDescent="0.25">
      <c r="AG3634" s="31" t="s">
        <v>3242</v>
      </c>
      <c r="AH3634">
        <v>-3.99</v>
      </c>
      <c r="AI3634">
        <v>-3.99</v>
      </c>
    </row>
    <row r="3635" spans="33:35" x14ac:dyDescent="0.25">
      <c r="AG3635" s="31" t="s">
        <v>3243</v>
      </c>
      <c r="AH3635">
        <v>-13.04</v>
      </c>
      <c r="AI3635">
        <v>-13.04</v>
      </c>
    </row>
    <row r="3636" spans="33:35" x14ac:dyDescent="0.25">
      <c r="AG3636" s="30">
        <v>45909</v>
      </c>
      <c r="AH3636">
        <v>-34.31</v>
      </c>
      <c r="AI3636">
        <v>-34.31</v>
      </c>
    </row>
    <row r="3637" spans="33:35" x14ac:dyDescent="0.25">
      <c r="AG3637" s="31" t="s">
        <v>3116</v>
      </c>
      <c r="AH3637">
        <v>-12.21</v>
      </c>
      <c r="AI3637">
        <v>-12.21</v>
      </c>
    </row>
    <row r="3638" spans="33:35" x14ac:dyDescent="0.25">
      <c r="AG3638" s="31" t="s">
        <v>3239</v>
      </c>
      <c r="AH3638">
        <v>-12.5</v>
      </c>
      <c r="AI3638">
        <v>-12.5</v>
      </c>
    </row>
    <row r="3639" spans="33:35" x14ac:dyDescent="0.25">
      <c r="AG3639" s="31" t="s">
        <v>3240</v>
      </c>
      <c r="AH3639">
        <v>-9.6</v>
      </c>
      <c r="AI3639">
        <v>-9.6</v>
      </c>
    </row>
    <row r="3640" spans="33:35" x14ac:dyDescent="0.25">
      <c r="AG3640" s="30">
        <v>45910</v>
      </c>
      <c r="AH3640">
        <v>-8.24</v>
      </c>
      <c r="AI3640">
        <v>-8.24</v>
      </c>
    </row>
    <row r="3641" spans="33:35" x14ac:dyDescent="0.25">
      <c r="AG3641" s="31" t="s">
        <v>3115</v>
      </c>
      <c r="AH3641">
        <v>-4.84</v>
      </c>
      <c r="AI3641">
        <v>-4.84</v>
      </c>
    </row>
    <row r="3642" spans="33:35" x14ac:dyDescent="0.25">
      <c r="AG3642" s="31" t="s">
        <v>3238</v>
      </c>
      <c r="AH3642">
        <v>-3.4</v>
      </c>
      <c r="AI3642">
        <v>-3.4</v>
      </c>
    </row>
    <row r="3643" spans="33:35" x14ac:dyDescent="0.25">
      <c r="AG3643" s="30">
        <v>45911</v>
      </c>
      <c r="AH3643">
        <v>-51.540000000000006</v>
      </c>
      <c r="AI3643">
        <v>-51.540000000000006</v>
      </c>
    </row>
    <row r="3644" spans="33:35" x14ac:dyDescent="0.25">
      <c r="AG3644" s="31" t="s">
        <v>3113</v>
      </c>
      <c r="AH3644">
        <v>-7.09</v>
      </c>
      <c r="AI3644">
        <v>-7.09</v>
      </c>
    </row>
    <row r="3645" spans="33:35" x14ac:dyDescent="0.25">
      <c r="AG3645" s="31" t="s">
        <v>3114</v>
      </c>
      <c r="AH3645">
        <v>-5.3</v>
      </c>
      <c r="AI3645">
        <v>-5.3</v>
      </c>
    </row>
    <row r="3646" spans="33:35" x14ac:dyDescent="0.25">
      <c r="AG3646" s="31" t="s">
        <v>3236</v>
      </c>
      <c r="AH3646">
        <v>-7.55</v>
      </c>
      <c r="AI3646">
        <v>-7.55</v>
      </c>
    </row>
    <row r="3647" spans="33:35" x14ac:dyDescent="0.25">
      <c r="AG3647" s="31" t="s">
        <v>3235</v>
      </c>
      <c r="AH3647">
        <v>-27.1</v>
      </c>
      <c r="AI3647">
        <v>-27.1</v>
      </c>
    </row>
    <row r="3648" spans="33:35" x14ac:dyDescent="0.25">
      <c r="AG3648" s="31" t="s">
        <v>3237</v>
      </c>
      <c r="AH3648">
        <v>-4.5</v>
      </c>
      <c r="AI3648">
        <v>-4.5</v>
      </c>
    </row>
    <row r="3649" spans="33:35" x14ac:dyDescent="0.25">
      <c r="AG3649" s="30">
        <v>45912</v>
      </c>
      <c r="AH3649">
        <v>-69.960000000000008</v>
      </c>
      <c r="AI3649">
        <v>-69.960000000000008</v>
      </c>
    </row>
    <row r="3650" spans="33:35" x14ac:dyDescent="0.25">
      <c r="AG3650" s="31" t="s">
        <v>3107</v>
      </c>
      <c r="AH3650">
        <v>-6.05</v>
      </c>
      <c r="AI3650">
        <v>-6.05</v>
      </c>
    </row>
    <row r="3651" spans="33:35" x14ac:dyDescent="0.25">
      <c r="AG3651" s="31" t="s">
        <v>3108</v>
      </c>
      <c r="AH3651">
        <v>-1.8</v>
      </c>
      <c r="AI3651">
        <v>-1.8</v>
      </c>
    </row>
    <row r="3652" spans="33:35" x14ac:dyDescent="0.25">
      <c r="AG3652" s="31" t="s">
        <v>3109</v>
      </c>
      <c r="AH3652">
        <v>-4.46</v>
      </c>
      <c r="AI3652">
        <v>-4.46</v>
      </c>
    </row>
    <row r="3653" spans="33:35" x14ac:dyDescent="0.25">
      <c r="AG3653" s="31" t="s">
        <v>3110</v>
      </c>
      <c r="AH3653">
        <v>-9.0500000000000007</v>
      </c>
      <c r="AI3653">
        <v>-9.0500000000000007</v>
      </c>
    </row>
    <row r="3654" spans="33:35" x14ac:dyDescent="0.25">
      <c r="AG3654" s="31" t="s">
        <v>3234</v>
      </c>
      <c r="AH3654">
        <v>-4.5999999999999996</v>
      </c>
      <c r="AI3654">
        <v>-4.5999999999999996</v>
      </c>
    </row>
    <row r="3655" spans="33:35" x14ac:dyDescent="0.25">
      <c r="AG3655" s="31" t="s">
        <v>3112</v>
      </c>
      <c r="AH3655">
        <v>-1.2</v>
      </c>
      <c r="AI3655">
        <v>-1.2</v>
      </c>
    </row>
    <row r="3656" spans="33:35" x14ac:dyDescent="0.25">
      <c r="AG3656" s="31" t="s">
        <v>3111</v>
      </c>
      <c r="AH3656">
        <v>-4.2</v>
      </c>
      <c r="AI3656">
        <v>-4.2</v>
      </c>
    </row>
    <row r="3657" spans="33:35" x14ac:dyDescent="0.25">
      <c r="AG3657" s="31" t="s">
        <v>3233</v>
      </c>
      <c r="AH3657">
        <v>-38.6</v>
      </c>
      <c r="AI3657">
        <v>-38.6</v>
      </c>
    </row>
    <row r="3658" spans="33:35" x14ac:dyDescent="0.25">
      <c r="AG3658" s="30">
        <v>45913</v>
      </c>
      <c r="AH3658">
        <v>-144.64999999999998</v>
      </c>
      <c r="AI3658">
        <v>-144.64999999999998</v>
      </c>
    </row>
    <row r="3659" spans="33:35" x14ac:dyDescent="0.25">
      <c r="AG3659" s="31" t="s">
        <v>3016</v>
      </c>
      <c r="AH3659">
        <v>-86.58</v>
      </c>
      <c r="AI3659">
        <v>-86.58</v>
      </c>
    </row>
    <row r="3660" spans="33:35" x14ac:dyDescent="0.25">
      <c r="AG3660" s="31" t="s">
        <v>3105</v>
      </c>
      <c r="AH3660">
        <v>-7.93</v>
      </c>
      <c r="AI3660">
        <v>-7.93</v>
      </c>
    </row>
    <row r="3661" spans="33:35" x14ac:dyDescent="0.25">
      <c r="AG3661" s="31" t="s">
        <v>3106</v>
      </c>
      <c r="AH3661">
        <v>-3</v>
      </c>
      <c r="AI3661">
        <v>-3</v>
      </c>
    </row>
    <row r="3662" spans="33:35" x14ac:dyDescent="0.25">
      <c r="AG3662" s="31" t="s">
        <v>3227</v>
      </c>
      <c r="AH3662">
        <v>-1.99</v>
      </c>
      <c r="AI3662">
        <v>-1.99</v>
      </c>
    </row>
    <row r="3663" spans="33:35" x14ac:dyDescent="0.25">
      <c r="AG3663" s="31" t="s">
        <v>3228</v>
      </c>
      <c r="AH3663">
        <v>-1.8</v>
      </c>
      <c r="AI3663">
        <v>-1.8</v>
      </c>
    </row>
    <row r="3664" spans="33:35" x14ac:dyDescent="0.25">
      <c r="AG3664" s="31" t="s">
        <v>3232</v>
      </c>
      <c r="AH3664">
        <v>-5.15</v>
      </c>
      <c r="AI3664">
        <v>-5.15</v>
      </c>
    </row>
    <row r="3665" spans="33:35" x14ac:dyDescent="0.25">
      <c r="AG3665" s="31" t="s">
        <v>3230</v>
      </c>
      <c r="AH3665">
        <v>-13.5</v>
      </c>
      <c r="AI3665">
        <v>-13.5</v>
      </c>
    </row>
    <row r="3666" spans="33:35" x14ac:dyDescent="0.25">
      <c r="AG3666" s="31" t="s">
        <v>3229</v>
      </c>
      <c r="AH3666">
        <v>-9</v>
      </c>
      <c r="AI3666">
        <v>-9</v>
      </c>
    </row>
    <row r="3667" spans="33:35" x14ac:dyDescent="0.25">
      <c r="AG3667" s="31" t="s">
        <v>3231</v>
      </c>
      <c r="AH3667">
        <v>-15.7</v>
      </c>
      <c r="AI3667">
        <v>-15.7</v>
      </c>
    </row>
    <row r="3668" spans="33:35" x14ac:dyDescent="0.25">
      <c r="AG3668" s="30">
        <v>45914</v>
      </c>
      <c r="AH3668">
        <v>-145.83000000000001</v>
      </c>
      <c r="AI3668">
        <v>-145.83000000000001</v>
      </c>
    </row>
    <row r="3669" spans="33:35" x14ac:dyDescent="0.25">
      <c r="AG3669" s="31" t="s">
        <v>3015</v>
      </c>
      <c r="AH3669">
        <v>-7.3</v>
      </c>
      <c r="AI3669">
        <v>-7.3</v>
      </c>
    </row>
    <row r="3670" spans="33:35" x14ac:dyDescent="0.25">
      <c r="AG3670" s="31" t="s">
        <v>3222</v>
      </c>
      <c r="AH3670">
        <v>-7.2</v>
      </c>
      <c r="AI3670">
        <v>-7.2</v>
      </c>
    </row>
    <row r="3671" spans="33:35" x14ac:dyDescent="0.25">
      <c r="AG3671" s="31" t="s">
        <v>3226</v>
      </c>
      <c r="AH3671">
        <v>-21.1</v>
      </c>
      <c r="AI3671">
        <v>-21.1</v>
      </c>
    </row>
    <row r="3672" spans="33:35" x14ac:dyDescent="0.25">
      <c r="AG3672" s="31" t="s">
        <v>3224</v>
      </c>
      <c r="AH3672">
        <v>-21.6</v>
      </c>
      <c r="AI3672">
        <v>-21.6</v>
      </c>
    </row>
    <row r="3673" spans="33:35" x14ac:dyDescent="0.25">
      <c r="AG3673" s="31" t="s">
        <v>3225</v>
      </c>
      <c r="AH3673">
        <v>-29.98</v>
      </c>
      <c r="AI3673">
        <v>-29.98</v>
      </c>
    </row>
    <row r="3674" spans="33:35" x14ac:dyDescent="0.25">
      <c r="AG3674" s="31" t="s">
        <v>3223</v>
      </c>
      <c r="AH3674">
        <v>-58.65</v>
      </c>
      <c r="AI3674">
        <v>-58.65</v>
      </c>
    </row>
    <row r="3675" spans="33:35" x14ac:dyDescent="0.25">
      <c r="AG3675" s="30">
        <v>45915</v>
      </c>
      <c r="AH3675">
        <v>-112.06</v>
      </c>
      <c r="AI3675">
        <v>-112.06</v>
      </c>
    </row>
    <row r="3676" spans="33:35" x14ac:dyDescent="0.25">
      <c r="AG3676" s="31" t="s">
        <v>3039</v>
      </c>
      <c r="AH3676">
        <v>-12</v>
      </c>
      <c r="AI3676">
        <v>-12</v>
      </c>
    </row>
    <row r="3677" spans="33:35" x14ac:dyDescent="0.25">
      <c r="AG3677" s="31" t="s">
        <v>3219</v>
      </c>
      <c r="AH3677">
        <v>-4.95</v>
      </c>
      <c r="AI3677">
        <v>-4.95</v>
      </c>
    </row>
    <row r="3678" spans="33:35" x14ac:dyDescent="0.25">
      <c r="AG3678" s="31" t="s">
        <v>3103</v>
      </c>
      <c r="AH3678">
        <v>-24.9</v>
      </c>
      <c r="AI3678">
        <v>-24.9</v>
      </c>
    </row>
    <row r="3679" spans="33:35" x14ac:dyDescent="0.25">
      <c r="AG3679" s="31" t="s">
        <v>3220</v>
      </c>
      <c r="AH3679">
        <v>-16.8</v>
      </c>
      <c r="AI3679">
        <v>-16.8</v>
      </c>
    </row>
    <row r="3680" spans="33:35" x14ac:dyDescent="0.25">
      <c r="AG3680" s="31" t="s">
        <v>3104</v>
      </c>
      <c r="AH3680">
        <v>-9.48</v>
      </c>
      <c r="AI3680">
        <v>-9.48</v>
      </c>
    </row>
    <row r="3681" spans="33:35" x14ac:dyDescent="0.25">
      <c r="AG3681" s="31" t="s">
        <v>3218</v>
      </c>
      <c r="AH3681">
        <v>-15.7</v>
      </c>
      <c r="AI3681">
        <v>-15.7</v>
      </c>
    </row>
    <row r="3682" spans="33:35" x14ac:dyDescent="0.25">
      <c r="AG3682" s="31" t="s">
        <v>3014</v>
      </c>
      <c r="AH3682">
        <v>-19.979999999999997</v>
      </c>
      <c r="AI3682">
        <v>-19.979999999999997</v>
      </c>
    </row>
    <row r="3683" spans="33:35" x14ac:dyDescent="0.25">
      <c r="AG3683" s="31" t="s">
        <v>3221</v>
      </c>
      <c r="AH3683">
        <v>-8.25</v>
      </c>
      <c r="AI3683">
        <v>-8.25</v>
      </c>
    </row>
    <row r="3684" spans="33:35" x14ac:dyDescent="0.25">
      <c r="AG3684" s="30">
        <v>45916</v>
      </c>
      <c r="AH3684">
        <v>-252.60999999999999</v>
      </c>
      <c r="AI3684">
        <v>-252.60999999999999</v>
      </c>
    </row>
    <row r="3685" spans="33:35" x14ac:dyDescent="0.25">
      <c r="AG3685" s="31" t="s">
        <v>3013</v>
      </c>
      <c r="AH3685">
        <v>-7.66</v>
      </c>
      <c r="AI3685">
        <v>-7.66</v>
      </c>
    </row>
    <row r="3686" spans="33:35" x14ac:dyDescent="0.25">
      <c r="AG3686" s="31" t="s">
        <v>3212</v>
      </c>
      <c r="AH3686">
        <v>-29.12</v>
      </c>
      <c r="AI3686">
        <v>-29.12</v>
      </c>
    </row>
    <row r="3687" spans="33:35" x14ac:dyDescent="0.25">
      <c r="AG3687" s="31" t="s">
        <v>3217</v>
      </c>
      <c r="AH3687">
        <v>-31.55</v>
      </c>
      <c r="AI3687">
        <v>-31.55</v>
      </c>
    </row>
    <row r="3688" spans="33:35" x14ac:dyDescent="0.25">
      <c r="AG3688" s="31" t="s">
        <v>3215</v>
      </c>
      <c r="AH3688">
        <v>-26.4</v>
      </c>
      <c r="AI3688">
        <v>-26.4</v>
      </c>
    </row>
    <row r="3689" spans="33:35" x14ac:dyDescent="0.25">
      <c r="AG3689" s="31" t="s">
        <v>3214</v>
      </c>
      <c r="AH3689">
        <v>-17.149999999999999</v>
      </c>
      <c r="AI3689">
        <v>-17.149999999999999</v>
      </c>
    </row>
    <row r="3690" spans="33:35" x14ac:dyDescent="0.25">
      <c r="AG3690" s="31" t="s">
        <v>3216</v>
      </c>
      <c r="AH3690">
        <v>-93.95</v>
      </c>
      <c r="AI3690">
        <v>-93.95</v>
      </c>
    </row>
    <row r="3691" spans="33:35" x14ac:dyDescent="0.25">
      <c r="AG3691" s="31" t="s">
        <v>3213</v>
      </c>
      <c r="AH3691">
        <v>-46.78</v>
      </c>
      <c r="AI3691">
        <v>-46.78</v>
      </c>
    </row>
    <row r="3692" spans="33:35" x14ac:dyDescent="0.25">
      <c r="AG3692" s="30">
        <v>45917</v>
      </c>
      <c r="AH3692">
        <v>-9.2899999999999991</v>
      </c>
      <c r="AI3692">
        <v>-9.2899999999999991</v>
      </c>
    </row>
    <row r="3693" spans="33:35" x14ac:dyDescent="0.25">
      <c r="AG3693" s="31" t="s">
        <v>3012</v>
      </c>
      <c r="AH3693">
        <v>-6.5</v>
      </c>
      <c r="AI3693">
        <v>-6.5</v>
      </c>
    </row>
    <row r="3694" spans="33:35" x14ac:dyDescent="0.25">
      <c r="AG3694" s="31" t="s">
        <v>3102</v>
      </c>
      <c r="AH3694">
        <v>-2.79</v>
      </c>
      <c r="AI3694">
        <v>-2.79</v>
      </c>
    </row>
    <row r="3695" spans="33:35" x14ac:dyDescent="0.25">
      <c r="AG3695" s="30">
        <v>45918</v>
      </c>
      <c r="AH3695">
        <v>-41.55</v>
      </c>
      <c r="AI3695">
        <v>-41.55</v>
      </c>
    </row>
    <row r="3696" spans="33:35" x14ac:dyDescent="0.25">
      <c r="AG3696" s="31" t="s">
        <v>3101</v>
      </c>
      <c r="AH3696">
        <v>-7.61</v>
      </c>
      <c r="AI3696">
        <v>-7.61</v>
      </c>
    </row>
    <row r="3697" spans="33:35" x14ac:dyDescent="0.25">
      <c r="AG3697" s="31" t="s">
        <v>3209</v>
      </c>
      <c r="AH3697">
        <v>-1.98</v>
      </c>
      <c r="AI3697">
        <v>-1.98</v>
      </c>
    </row>
    <row r="3698" spans="33:35" x14ac:dyDescent="0.25">
      <c r="AG3698" s="31" t="s">
        <v>3210</v>
      </c>
      <c r="AH3698">
        <v>-8.16</v>
      </c>
      <c r="AI3698">
        <v>-8.16</v>
      </c>
    </row>
    <row r="3699" spans="33:35" x14ac:dyDescent="0.25">
      <c r="AG3699" s="31" t="s">
        <v>3211</v>
      </c>
      <c r="AH3699">
        <v>-23.8</v>
      </c>
      <c r="AI3699">
        <v>-23.8</v>
      </c>
    </row>
    <row r="3700" spans="33:35" x14ac:dyDescent="0.25">
      <c r="AG3700" s="30">
        <v>45919</v>
      </c>
      <c r="AH3700">
        <v>-50.78</v>
      </c>
      <c r="AI3700">
        <v>-50.78</v>
      </c>
    </row>
    <row r="3701" spans="33:35" x14ac:dyDescent="0.25">
      <c r="AG3701" s="31" t="s">
        <v>3098</v>
      </c>
      <c r="AH3701">
        <v>-6.78</v>
      </c>
      <c r="AI3701">
        <v>-6.78</v>
      </c>
    </row>
    <row r="3702" spans="33:35" x14ac:dyDescent="0.25">
      <c r="AG3702" s="31" t="s">
        <v>3099</v>
      </c>
      <c r="AH3702">
        <v>-9.6</v>
      </c>
      <c r="AI3702">
        <v>-9.6</v>
      </c>
    </row>
    <row r="3703" spans="33:35" x14ac:dyDescent="0.25">
      <c r="AG3703" s="31" t="s">
        <v>3100</v>
      </c>
      <c r="AH3703">
        <v>-3.4</v>
      </c>
      <c r="AI3703">
        <v>-3.4</v>
      </c>
    </row>
    <row r="3704" spans="33:35" x14ac:dyDescent="0.25">
      <c r="AG3704" s="31" t="s">
        <v>3208</v>
      </c>
      <c r="AH3704">
        <v>-31</v>
      </c>
      <c r="AI3704">
        <v>-31</v>
      </c>
    </row>
    <row r="3705" spans="33:35" x14ac:dyDescent="0.25">
      <c r="AG3705" s="30">
        <v>45920</v>
      </c>
      <c r="AH3705">
        <v>-166.4</v>
      </c>
      <c r="AI3705">
        <v>-166.4</v>
      </c>
    </row>
    <row r="3706" spans="33:35" x14ac:dyDescent="0.25">
      <c r="AG3706" s="31" t="s">
        <v>3011</v>
      </c>
      <c r="AH3706">
        <v>-135.5</v>
      </c>
      <c r="AI3706">
        <v>-135.5</v>
      </c>
    </row>
    <row r="3707" spans="33:35" x14ac:dyDescent="0.25">
      <c r="AG3707" s="31" t="s">
        <v>3204</v>
      </c>
      <c r="AH3707">
        <v>-24.3</v>
      </c>
      <c r="AI3707">
        <v>-24.3</v>
      </c>
    </row>
    <row r="3708" spans="33:35" x14ac:dyDescent="0.25">
      <c r="AG3708" s="31" t="s">
        <v>3205</v>
      </c>
      <c r="AH3708">
        <v>-4.5999999999999996</v>
      </c>
      <c r="AI3708">
        <v>-4.5999999999999996</v>
      </c>
    </row>
    <row r="3709" spans="33:35" x14ac:dyDescent="0.25">
      <c r="AG3709" s="31" t="s">
        <v>3206</v>
      </c>
      <c r="AH3709">
        <v>-2</v>
      </c>
      <c r="AI3709">
        <v>-2</v>
      </c>
    </row>
    <row r="3710" spans="33:35" x14ac:dyDescent="0.25">
      <c r="AG3710" s="30">
        <v>45921</v>
      </c>
      <c r="AH3710">
        <v>-101.83</v>
      </c>
      <c r="AI3710">
        <v>-101.83</v>
      </c>
    </row>
    <row r="3711" spans="33:35" x14ac:dyDescent="0.25">
      <c r="AG3711" s="31" t="s">
        <v>3009</v>
      </c>
      <c r="AH3711">
        <v>-2.95</v>
      </c>
      <c r="AI3711">
        <v>-2.95</v>
      </c>
    </row>
    <row r="3712" spans="33:35" x14ac:dyDescent="0.25">
      <c r="AG3712" s="31" t="s">
        <v>3097</v>
      </c>
      <c r="AH3712">
        <v>-3.9</v>
      </c>
      <c r="AI3712">
        <v>-3.9</v>
      </c>
    </row>
    <row r="3713" spans="33:35" x14ac:dyDescent="0.25">
      <c r="AG3713" s="31" t="s">
        <v>3010</v>
      </c>
      <c r="AH3713">
        <v>-66.95</v>
      </c>
      <c r="AI3713">
        <v>-66.95</v>
      </c>
    </row>
    <row r="3714" spans="33:35" x14ac:dyDescent="0.25">
      <c r="AG3714" s="31" t="s">
        <v>3096</v>
      </c>
      <c r="AH3714">
        <v>-20.27</v>
      </c>
      <c r="AI3714">
        <v>-20.27</v>
      </c>
    </row>
    <row r="3715" spans="33:35" x14ac:dyDescent="0.25">
      <c r="AG3715" s="31" t="s">
        <v>3203</v>
      </c>
      <c r="AH3715">
        <v>-7.76</v>
      </c>
      <c r="AI3715">
        <v>-7.76</v>
      </c>
    </row>
    <row r="3716" spans="33:35" x14ac:dyDescent="0.25">
      <c r="AG3716" s="30">
        <v>45922</v>
      </c>
      <c r="AH3716">
        <v>-264.49</v>
      </c>
      <c r="AI3716">
        <v>-264.49</v>
      </c>
    </row>
    <row r="3717" spans="33:35" x14ac:dyDescent="0.25">
      <c r="AG3717" s="31" t="s">
        <v>3008</v>
      </c>
      <c r="AH3717">
        <v>-14.49</v>
      </c>
      <c r="AI3717">
        <v>-14.49</v>
      </c>
    </row>
    <row r="3718" spans="33:35" x14ac:dyDescent="0.25">
      <c r="AG3718" s="31" t="s">
        <v>3094</v>
      </c>
      <c r="AH3718">
        <v>-250</v>
      </c>
      <c r="AI3718">
        <v>-250</v>
      </c>
    </row>
    <row r="3719" spans="33:35" x14ac:dyDescent="0.25">
      <c r="AG3719" s="30">
        <v>45923</v>
      </c>
      <c r="AH3719">
        <v>-262.86</v>
      </c>
      <c r="AI3719">
        <v>-262.86</v>
      </c>
    </row>
    <row r="3720" spans="33:35" x14ac:dyDescent="0.25">
      <c r="AG3720" s="31" t="s">
        <v>3005</v>
      </c>
      <c r="AH3720">
        <v>-2.56</v>
      </c>
      <c r="AI3720">
        <v>-2.56</v>
      </c>
    </row>
    <row r="3721" spans="33:35" x14ac:dyDescent="0.25">
      <c r="AG3721" s="31" t="s">
        <v>3093</v>
      </c>
      <c r="AH3721">
        <v>-21</v>
      </c>
      <c r="AI3721">
        <v>-21</v>
      </c>
    </row>
    <row r="3722" spans="33:35" x14ac:dyDescent="0.25">
      <c r="AG3722" s="31" t="s">
        <v>3007</v>
      </c>
      <c r="AH3722">
        <v>-145.72</v>
      </c>
      <c r="AI3722">
        <v>-145.72</v>
      </c>
    </row>
    <row r="3723" spans="33:35" x14ac:dyDescent="0.25">
      <c r="AG3723" s="31" t="s">
        <v>3092</v>
      </c>
      <c r="AH3723">
        <v>-2.9</v>
      </c>
      <c r="AI3723">
        <v>-2.9</v>
      </c>
    </row>
    <row r="3724" spans="33:35" x14ac:dyDescent="0.25">
      <c r="AG3724" s="31" t="s">
        <v>3202</v>
      </c>
      <c r="AH3724">
        <v>-6.9</v>
      </c>
      <c r="AI3724">
        <v>-6.9</v>
      </c>
    </row>
    <row r="3725" spans="33:35" x14ac:dyDescent="0.25">
      <c r="AG3725" s="31" t="s">
        <v>3201</v>
      </c>
      <c r="AH3725">
        <v>-11.26</v>
      </c>
      <c r="AI3725">
        <v>-11.26</v>
      </c>
    </row>
    <row r="3726" spans="33:35" x14ac:dyDescent="0.25">
      <c r="AG3726" s="31" t="s">
        <v>3006</v>
      </c>
      <c r="AH3726">
        <v>-72.52</v>
      </c>
      <c r="AI3726">
        <v>-72.52</v>
      </c>
    </row>
    <row r="3727" spans="33:35" x14ac:dyDescent="0.25">
      <c r="AG3727" s="30">
        <v>45924</v>
      </c>
      <c r="AH3727">
        <v>-922.79</v>
      </c>
      <c r="AI3727">
        <v>-922.79</v>
      </c>
    </row>
    <row r="3728" spans="33:35" x14ac:dyDescent="0.25">
      <c r="AG3728" s="31" t="s">
        <v>2043</v>
      </c>
      <c r="AH3728">
        <v>-300</v>
      </c>
      <c r="AI3728">
        <v>-300</v>
      </c>
    </row>
    <row r="3729" spans="33:35" x14ac:dyDescent="0.25">
      <c r="AG3729" s="31" t="s">
        <v>3039</v>
      </c>
      <c r="AH3729">
        <v>-20</v>
      </c>
      <c r="AI3729">
        <v>-20</v>
      </c>
    </row>
    <row r="3730" spans="33:35" x14ac:dyDescent="0.25">
      <c r="AG3730" s="31" t="s">
        <v>3090</v>
      </c>
      <c r="AH3730">
        <v>-2.79</v>
      </c>
      <c r="AI3730">
        <v>-2.79</v>
      </c>
    </row>
    <row r="3731" spans="33:35" x14ac:dyDescent="0.25">
      <c r="AG3731" s="31" t="s">
        <v>3091</v>
      </c>
      <c r="AH3731">
        <v>-300</v>
      </c>
      <c r="AI3731">
        <v>-300</v>
      </c>
    </row>
    <row r="3732" spans="33:35" x14ac:dyDescent="0.25">
      <c r="AG3732" s="31" t="s">
        <v>3200</v>
      </c>
      <c r="AH3732">
        <v>-300</v>
      </c>
      <c r="AI3732">
        <v>-300</v>
      </c>
    </row>
    <row r="3733" spans="33:35" x14ac:dyDescent="0.25">
      <c r="AG3733" s="30">
        <v>45925</v>
      </c>
      <c r="AH3733">
        <v>-34.849999999999994</v>
      </c>
      <c r="AI3733">
        <v>-34.849999999999994</v>
      </c>
    </row>
    <row r="3734" spans="33:35" x14ac:dyDescent="0.25">
      <c r="AG3734" s="31" t="s">
        <v>3004</v>
      </c>
      <c r="AH3734">
        <v>-3.89</v>
      </c>
      <c r="AI3734">
        <v>-3.89</v>
      </c>
    </row>
    <row r="3735" spans="33:35" x14ac:dyDescent="0.25">
      <c r="AG3735" s="31" t="s">
        <v>3086</v>
      </c>
      <c r="AH3735">
        <v>-8.0399999999999991</v>
      </c>
      <c r="AI3735">
        <v>-8.0399999999999991</v>
      </c>
    </row>
    <row r="3736" spans="33:35" x14ac:dyDescent="0.25">
      <c r="AG3736" s="31" t="s">
        <v>3087</v>
      </c>
      <c r="AH3736">
        <v>-2.79</v>
      </c>
      <c r="AI3736">
        <v>-2.79</v>
      </c>
    </row>
    <row r="3737" spans="33:35" x14ac:dyDescent="0.25">
      <c r="AG3737" s="31" t="s">
        <v>3088</v>
      </c>
      <c r="AH3737">
        <v>-6</v>
      </c>
      <c r="AI3737">
        <v>-6</v>
      </c>
    </row>
    <row r="3738" spans="33:35" x14ac:dyDescent="0.25">
      <c r="AG3738" s="31" t="s">
        <v>3089</v>
      </c>
      <c r="AH3738">
        <v>-3.4</v>
      </c>
      <c r="AI3738">
        <v>-3.4</v>
      </c>
    </row>
    <row r="3739" spans="33:35" x14ac:dyDescent="0.25">
      <c r="AG3739" s="31" t="s">
        <v>3199</v>
      </c>
      <c r="AH3739">
        <v>-10.73</v>
      </c>
      <c r="AI3739">
        <v>-10.73</v>
      </c>
    </row>
    <row r="3740" spans="33:35" x14ac:dyDescent="0.25">
      <c r="AG3740" s="30">
        <v>45926</v>
      </c>
      <c r="AH3740">
        <v>-40.450000000000003</v>
      </c>
      <c r="AI3740">
        <v>-40.450000000000003</v>
      </c>
    </row>
    <row r="3741" spans="33:35" x14ac:dyDescent="0.25">
      <c r="AG3741" s="31" t="s">
        <v>3197</v>
      </c>
      <c r="AH3741">
        <v>-12.25</v>
      </c>
      <c r="AI3741">
        <v>-12.25</v>
      </c>
    </row>
    <row r="3742" spans="33:35" x14ac:dyDescent="0.25">
      <c r="AG3742" s="31" t="s">
        <v>3198</v>
      </c>
      <c r="AH3742">
        <v>-28.2</v>
      </c>
      <c r="AI3742">
        <v>-28.2</v>
      </c>
    </row>
    <row r="3743" spans="33:35" x14ac:dyDescent="0.25">
      <c r="AG3743" s="30">
        <v>45927</v>
      </c>
      <c r="AH3743">
        <v>-69.47</v>
      </c>
      <c r="AI3743">
        <v>-69.47</v>
      </c>
    </row>
    <row r="3744" spans="33:35" x14ac:dyDescent="0.25">
      <c r="AG3744" s="31" t="s">
        <v>3002</v>
      </c>
      <c r="AH3744">
        <v>-26.88</v>
      </c>
      <c r="AI3744">
        <v>-26.88</v>
      </c>
    </row>
    <row r="3745" spans="33:35" x14ac:dyDescent="0.25">
      <c r="AG3745" s="31" t="s">
        <v>3003</v>
      </c>
      <c r="AH3745">
        <v>-42.59</v>
      </c>
      <c r="AI3745">
        <v>-42.59</v>
      </c>
    </row>
    <row r="3746" spans="33:35" x14ac:dyDescent="0.25">
      <c r="AG3746" s="30">
        <v>45929</v>
      </c>
      <c r="AH3746">
        <v>-545.54000000000008</v>
      </c>
      <c r="AI3746">
        <v>-545.54000000000008</v>
      </c>
    </row>
    <row r="3747" spans="33:35" x14ac:dyDescent="0.25">
      <c r="AG3747" s="31" t="s">
        <v>131</v>
      </c>
      <c r="AH3747">
        <v>-0.54</v>
      </c>
      <c r="AI3747">
        <v>-0.54</v>
      </c>
    </row>
    <row r="3748" spans="33:35" x14ac:dyDescent="0.25">
      <c r="AG3748" s="31" t="s">
        <v>3000</v>
      </c>
      <c r="AH3748">
        <v>-18.27</v>
      </c>
      <c r="AI3748">
        <v>-18.27</v>
      </c>
    </row>
    <row r="3749" spans="33:35" x14ac:dyDescent="0.25">
      <c r="AG3749" s="31" t="s">
        <v>3001</v>
      </c>
      <c r="AH3749">
        <v>-32.700000000000003</v>
      </c>
      <c r="AI3749">
        <v>-32.700000000000003</v>
      </c>
    </row>
    <row r="3750" spans="33:35" x14ac:dyDescent="0.25">
      <c r="AG3750" s="31" t="s">
        <v>3078</v>
      </c>
      <c r="AH3750">
        <v>-4.5</v>
      </c>
      <c r="AI3750">
        <v>-4.5</v>
      </c>
    </row>
    <row r="3751" spans="33:35" x14ac:dyDescent="0.25">
      <c r="AG3751" s="31" t="s">
        <v>3079</v>
      </c>
      <c r="AH3751">
        <v>-27.98</v>
      </c>
      <c r="AI3751">
        <v>-27.98</v>
      </c>
    </row>
    <row r="3752" spans="33:35" x14ac:dyDescent="0.25">
      <c r="AG3752" s="31" t="s">
        <v>3080</v>
      </c>
      <c r="AH3752">
        <v>-10.1</v>
      </c>
      <c r="AI3752">
        <v>-10.1</v>
      </c>
    </row>
    <row r="3753" spans="33:35" x14ac:dyDescent="0.25">
      <c r="AG3753" s="31" t="s">
        <v>3081</v>
      </c>
      <c r="AH3753">
        <v>-32</v>
      </c>
      <c r="AI3753">
        <v>-32</v>
      </c>
    </row>
    <row r="3754" spans="33:35" x14ac:dyDescent="0.25">
      <c r="AG3754" s="31" t="s">
        <v>3082</v>
      </c>
      <c r="AH3754">
        <v>-14</v>
      </c>
      <c r="AI3754">
        <v>-14</v>
      </c>
    </row>
    <row r="3755" spans="33:35" x14ac:dyDescent="0.25">
      <c r="AG3755" s="31" t="s">
        <v>3083</v>
      </c>
      <c r="AH3755">
        <v>-34</v>
      </c>
      <c r="AI3755">
        <v>-34</v>
      </c>
    </row>
    <row r="3756" spans="33:35" x14ac:dyDescent="0.25">
      <c r="AG3756" s="31" t="s">
        <v>3084</v>
      </c>
      <c r="AH3756">
        <v>-67</v>
      </c>
      <c r="AI3756">
        <v>-67</v>
      </c>
    </row>
    <row r="3757" spans="33:35" x14ac:dyDescent="0.25">
      <c r="AG3757" s="31" t="s">
        <v>3187</v>
      </c>
      <c r="AH3757">
        <v>-32</v>
      </c>
      <c r="AI3757">
        <v>-32</v>
      </c>
    </row>
    <row r="3758" spans="33:35" x14ac:dyDescent="0.25">
      <c r="AG3758" s="31" t="s">
        <v>3188</v>
      </c>
      <c r="AH3758">
        <v>-2</v>
      </c>
      <c r="AI3758">
        <v>-2</v>
      </c>
    </row>
    <row r="3759" spans="33:35" x14ac:dyDescent="0.25">
      <c r="AG3759" s="31" t="s">
        <v>3189</v>
      </c>
      <c r="AH3759">
        <v>-20.8</v>
      </c>
      <c r="AI3759">
        <v>-20.8</v>
      </c>
    </row>
    <row r="3760" spans="33:35" x14ac:dyDescent="0.25">
      <c r="AG3760" s="31" t="s">
        <v>3190</v>
      </c>
      <c r="AH3760">
        <v>-25.85</v>
      </c>
      <c r="AI3760">
        <v>-25.85</v>
      </c>
    </row>
    <row r="3761" spans="33:35" x14ac:dyDescent="0.25">
      <c r="AG3761" s="31" t="s">
        <v>3191</v>
      </c>
      <c r="AH3761">
        <v>-25.2</v>
      </c>
      <c r="AI3761">
        <v>-25.2</v>
      </c>
    </row>
    <row r="3762" spans="33:35" x14ac:dyDescent="0.25">
      <c r="AG3762" s="31" t="s">
        <v>3192</v>
      </c>
      <c r="AH3762">
        <v>-19.600000000000001</v>
      </c>
      <c r="AI3762">
        <v>-19.600000000000001</v>
      </c>
    </row>
    <row r="3763" spans="33:35" x14ac:dyDescent="0.25">
      <c r="AG3763" s="31" t="s">
        <v>3193</v>
      </c>
      <c r="AH3763">
        <v>-7.5</v>
      </c>
      <c r="AI3763">
        <v>-7.5</v>
      </c>
    </row>
    <row r="3764" spans="33:35" x14ac:dyDescent="0.25">
      <c r="AG3764" s="31" t="s">
        <v>3194</v>
      </c>
      <c r="AH3764">
        <v>-10.5</v>
      </c>
      <c r="AI3764">
        <v>-10.5</v>
      </c>
    </row>
    <row r="3765" spans="33:35" x14ac:dyDescent="0.25">
      <c r="AG3765" s="31" t="s">
        <v>3195</v>
      </c>
      <c r="AH3765">
        <v>-31</v>
      </c>
      <c r="AI3765">
        <v>-31</v>
      </c>
    </row>
    <row r="3766" spans="33:35" x14ac:dyDescent="0.25">
      <c r="AG3766" s="31" t="s">
        <v>3196</v>
      </c>
      <c r="AH3766">
        <v>-130</v>
      </c>
      <c r="AI3766">
        <v>-130</v>
      </c>
    </row>
    <row r="3767" spans="33:35" x14ac:dyDescent="0.25">
      <c r="AG3767" s="30">
        <v>45930</v>
      </c>
      <c r="AH3767">
        <v>-6674.69</v>
      </c>
      <c r="AI3767">
        <v>-6674.69</v>
      </c>
    </row>
    <row r="3768" spans="33:35" x14ac:dyDescent="0.25">
      <c r="AG3768" s="31" t="s">
        <v>805</v>
      </c>
      <c r="AH3768">
        <v>-400</v>
      </c>
      <c r="AI3768">
        <v>-400</v>
      </c>
    </row>
    <row r="3769" spans="33:35" x14ac:dyDescent="0.25">
      <c r="AG3769" s="31" t="s">
        <v>2998</v>
      </c>
      <c r="AH3769">
        <v>-1.59</v>
      </c>
      <c r="AI3769">
        <v>-1.59</v>
      </c>
    </row>
    <row r="3770" spans="33:35" x14ac:dyDescent="0.25">
      <c r="AG3770" s="31" t="s">
        <v>2999</v>
      </c>
      <c r="AH3770">
        <v>-32.700000000000003</v>
      </c>
      <c r="AI3770">
        <v>-32.700000000000003</v>
      </c>
    </row>
    <row r="3771" spans="33:35" x14ac:dyDescent="0.25">
      <c r="AG3771" s="31" t="s">
        <v>3075</v>
      </c>
      <c r="AH3771">
        <v>-12</v>
      </c>
      <c r="AI3771">
        <v>-12</v>
      </c>
    </row>
    <row r="3772" spans="33:35" x14ac:dyDescent="0.25">
      <c r="AG3772" s="31" t="s">
        <v>3076</v>
      </c>
      <c r="AH3772">
        <v>-6000</v>
      </c>
      <c r="AI3772">
        <v>-6000</v>
      </c>
    </row>
    <row r="3773" spans="33:35" x14ac:dyDescent="0.25">
      <c r="AG3773" s="31" t="s">
        <v>3077</v>
      </c>
      <c r="AH3773">
        <v>-3.4</v>
      </c>
      <c r="AI3773">
        <v>-3.4</v>
      </c>
    </row>
    <row r="3774" spans="33:35" x14ac:dyDescent="0.25">
      <c r="AG3774" s="31" t="s">
        <v>3172</v>
      </c>
      <c r="AH3774">
        <v>-13</v>
      </c>
      <c r="AI3774">
        <v>-13</v>
      </c>
    </row>
    <row r="3775" spans="33:35" x14ac:dyDescent="0.25">
      <c r="AG3775" s="31" t="s">
        <v>3173</v>
      </c>
      <c r="AH3775">
        <v>-3.6</v>
      </c>
      <c r="AI3775">
        <v>-3.6</v>
      </c>
    </row>
    <row r="3776" spans="33:35" x14ac:dyDescent="0.25">
      <c r="AG3776" s="31" t="s">
        <v>3174</v>
      </c>
      <c r="AH3776">
        <v>-26</v>
      </c>
      <c r="AI3776">
        <v>-26</v>
      </c>
    </row>
    <row r="3777" spans="33:35" x14ac:dyDescent="0.25">
      <c r="AG3777" s="31" t="s">
        <v>3175</v>
      </c>
      <c r="AH3777">
        <v>-14.4</v>
      </c>
      <c r="AI3777">
        <v>-14.4</v>
      </c>
    </row>
    <row r="3778" spans="33:35" x14ac:dyDescent="0.25">
      <c r="AG3778" s="31" t="s">
        <v>3176</v>
      </c>
      <c r="AH3778">
        <v>-26</v>
      </c>
      <c r="AI3778">
        <v>-26</v>
      </c>
    </row>
    <row r="3779" spans="33:35" x14ac:dyDescent="0.25">
      <c r="AG3779" s="31" t="s">
        <v>3177</v>
      </c>
      <c r="AH3779">
        <v>-40</v>
      </c>
      <c r="AI3779">
        <v>-40</v>
      </c>
    </row>
    <row r="3780" spans="33:35" x14ac:dyDescent="0.25">
      <c r="AG3780" s="31" t="s">
        <v>3178</v>
      </c>
      <c r="AH3780">
        <v>-14</v>
      </c>
      <c r="AI3780">
        <v>-14</v>
      </c>
    </row>
    <row r="3781" spans="33:35" x14ac:dyDescent="0.25">
      <c r="AG3781" s="31" t="s">
        <v>3179</v>
      </c>
      <c r="AH3781">
        <v>-9.1999999999999993</v>
      </c>
      <c r="AI3781">
        <v>-9.1999999999999993</v>
      </c>
    </row>
    <row r="3782" spans="33:35" x14ac:dyDescent="0.25">
      <c r="AG3782" s="31" t="s">
        <v>3180</v>
      </c>
      <c r="AH3782">
        <v>-9.1999999999999993</v>
      </c>
      <c r="AI3782">
        <v>-9.1999999999999993</v>
      </c>
    </row>
    <row r="3783" spans="33:35" x14ac:dyDescent="0.25">
      <c r="AG3783" s="31" t="s">
        <v>3181</v>
      </c>
      <c r="AH3783">
        <v>-12.1</v>
      </c>
      <c r="AI3783">
        <v>-12.1</v>
      </c>
    </row>
    <row r="3784" spans="33:35" x14ac:dyDescent="0.25">
      <c r="AG3784" s="31" t="s">
        <v>3182</v>
      </c>
      <c r="AH3784">
        <v>-12</v>
      </c>
      <c r="AI3784">
        <v>-12</v>
      </c>
    </row>
    <row r="3785" spans="33:35" x14ac:dyDescent="0.25">
      <c r="AG3785" s="31" t="s">
        <v>3183</v>
      </c>
      <c r="AH3785">
        <v>-2.4</v>
      </c>
      <c r="AI3785">
        <v>-2.4</v>
      </c>
    </row>
    <row r="3786" spans="33:35" x14ac:dyDescent="0.25">
      <c r="AG3786" s="31" t="s">
        <v>3184</v>
      </c>
      <c r="AH3786">
        <v>-1.1000000000000001</v>
      </c>
      <c r="AI3786">
        <v>-1.1000000000000001</v>
      </c>
    </row>
    <row r="3787" spans="33:35" x14ac:dyDescent="0.25">
      <c r="AG3787" s="31" t="s">
        <v>3185</v>
      </c>
      <c r="AH3787">
        <v>-6</v>
      </c>
      <c r="AI3787">
        <v>-6</v>
      </c>
    </row>
    <row r="3788" spans="33:35" x14ac:dyDescent="0.25">
      <c r="AG3788" s="31" t="s">
        <v>3186</v>
      </c>
      <c r="AH3788">
        <v>-36</v>
      </c>
      <c r="AI3788">
        <v>-36</v>
      </c>
    </row>
    <row r="3789" spans="33:35" x14ac:dyDescent="0.25">
      <c r="AG3789" s="18" t="s">
        <v>1926</v>
      </c>
      <c r="AH3789">
        <v>-20718.95</v>
      </c>
      <c r="AI3789">
        <v>-20718.95</v>
      </c>
    </row>
    <row r="3790" spans="33:35" x14ac:dyDescent="0.25">
      <c r="AG3790" s="19" t="s">
        <v>1936</v>
      </c>
      <c r="AH3790">
        <v>-10399.379999999997</v>
      </c>
      <c r="AI3790">
        <v>-10399.379999999997</v>
      </c>
    </row>
    <row r="3791" spans="33:35" x14ac:dyDescent="0.25">
      <c r="AG3791" s="30">
        <v>45931</v>
      </c>
      <c r="AH3791">
        <v>-1215.4099999999999</v>
      </c>
      <c r="AI3791">
        <v>-1215.4099999999999</v>
      </c>
    </row>
    <row r="3792" spans="33:35" x14ac:dyDescent="0.25">
      <c r="AG3792" s="31" t="s">
        <v>89</v>
      </c>
      <c r="AH3792">
        <v>-936</v>
      </c>
      <c r="AI3792">
        <v>-936</v>
      </c>
    </row>
    <row r="3793" spans="33:35" x14ac:dyDescent="0.25">
      <c r="AG3793" s="31" t="s">
        <v>2004</v>
      </c>
      <c r="AH3793">
        <v>-9.66</v>
      </c>
      <c r="AI3793">
        <v>-9.66</v>
      </c>
    </row>
    <row r="3794" spans="33:35" x14ac:dyDescent="0.25">
      <c r="AG3794" s="31" t="s">
        <v>3168</v>
      </c>
      <c r="AH3794">
        <v>-3.3</v>
      </c>
      <c r="AI3794">
        <v>-3.3</v>
      </c>
    </row>
    <row r="3795" spans="33:35" x14ac:dyDescent="0.25">
      <c r="AG3795" s="31" t="s">
        <v>2996</v>
      </c>
      <c r="AH3795">
        <v>-42.9</v>
      </c>
      <c r="AI3795">
        <v>-42.9</v>
      </c>
    </row>
    <row r="3796" spans="33:35" x14ac:dyDescent="0.25">
      <c r="AG3796" s="31" t="s">
        <v>2997</v>
      </c>
      <c r="AH3796">
        <v>-115.84</v>
      </c>
      <c r="AI3796">
        <v>-115.84</v>
      </c>
    </row>
    <row r="3797" spans="33:35" x14ac:dyDescent="0.25">
      <c r="AG3797" s="31" t="s">
        <v>3073</v>
      </c>
      <c r="AH3797">
        <v>-7.4</v>
      </c>
      <c r="AI3797">
        <v>-7.4</v>
      </c>
    </row>
    <row r="3798" spans="33:35" x14ac:dyDescent="0.25">
      <c r="AG3798" s="31" t="s">
        <v>2994</v>
      </c>
      <c r="AH3798">
        <v>-8.11</v>
      </c>
      <c r="AI3798">
        <v>-8.11</v>
      </c>
    </row>
    <row r="3799" spans="33:35" x14ac:dyDescent="0.25">
      <c r="AG3799" s="31" t="s">
        <v>3167</v>
      </c>
      <c r="AH3799">
        <v>-8</v>
      </c>
      <c r="AI3799">
        <v>-8</v>
      </c>
    </row>
    <row r="3800" spans="33:35" x14ac:dyDescent="0.25">
      <c r="AG3800" s="31" t="s">
        <v>3166</v>
      </c>
      <c r="AH3800">
        <v>-11</v>
      </c>
      <c r="AI3800">
        <v>-11</v>
      </c>
    </row>
    <row r="3801" spans="33:35" x14ac:dyDescent="0.25">
      <c r="AG3801" s="31" t="s">
        <v>3169</v>
      </c>
      <c r="AH3801">
        <v>-31.5</v>
      </c>
      <c r="AI3801">
        <v>-31.5</v>
      </c>
    </row>
    <row r="3802" spans="33:35" x14ac:dyDescent="0.25">
      <c r="AG3802" s="31" t="s">
        <v>3074</v>
      </c>
      <c r="AH3802">
        <v>-8.8000000000000007</v>
      </c>
      <c r="AI3802">
        <v>-8.8000000000000007</v>
      </c>
    </row>
    <row r="3803" spans="33:35" x14ac:dyDescent="0.25">
      <c r="AG3803" s="31" t="s">
        <v>3170</v>
      </c>
      <c r="AH3803">
        <v>-32.9</v>
      </c>
      <c r="AI3803">
        <v>-32.9</v>
      </c>
    </row>
    <row r="3804" spans="33:35" x14ac:dyDescent="0.25">
      <c r="AG3804" s="30">
        <v>45932</v>
      </c>
      <c r="AH3804">
        <v>-2038.68</v>
      </c>
      <c r="AI3804">
        <v>-2038.68</v>
      </c>
    </row>
    <row r="3805" spans="33:35" x14ac:dyDescent="0.25">
      <c r="AG3805" s="31" t="s">
        <v>1266</v>
      </c>
      <c r="AH3805">
        <v>-2000</v>
      </c>
      <c r="AI3805">
        <v>-2000</v>
      </c>
    </row>
    <row r="3806" spans="33:35" x14ac:dyDescent="0.25">
      <c r="AG3806" s="31" t="s">
        <v>3071</v>
      </c>
      <c r="AH3806">
        <v>-4.95</v>
      </c>
      <c r="AI3806">
        <v>-4.95</v>
      </c>
    </row>
    <row r="3807" spans="33:35" x14ac:dyDescent="0.25">
      <c r="AG3807" s="31" t="s">
        <v>3072</v>
      </c>
      <c r="AH3807">
        <v>-4.5999999999999996</v>
      </c>
      <c r="AI3807">
        <v>-4.5999999999999996</v>
      </c>
    </row>
    <row r="3808" spans="33:35" x14ac:dyDescent="0.25">
      <c r="AG3808" s="31" t="s">
        <v>3165</v>
      </c>
      <c r="AH3808">
        <v>-29.13</v>
      </c>
      <c r="AI3808">
        <v>-29.13</v>
      </c>
    </row>
    <row r="3809" spans="33:35" x14ac:dyDescent="0.25">
      <c r="AG3809" s="30">
        <v>45933</v>
      </c>
      <c r="AH3809">
        <v>-106.43</v>
      </c>
      <c r="AI3809">
        <v>-106.43</v>
      </c>
    </row>
    <row r="3810" spans="33:35" x14ac:dyDescent="0.25">
      <c r="AG3810" s="31" t="s">
        <v>2992</v>
      </c>
      <c r="AH3810">
        <v>-69.75</v>
      </c>
      <c r="AI3810">
        <v>-69.75</v>
      </c>
    </row>
    <row r="3811" spans="33:35" x14ac:dyDescent="0.25">
      <c r="AG3811" s="31" t="s">
        <v>2993</v>
      </c>
      <c r="AH3811">
        <v>-32.700000000000003</v>
      </c>
      <c r="AI3811">
        <v>-32.700000000000003</v>
      </c>
    </row>
    <row r="3812" spans="33:35" x14ac:dyDescent="0.25">
      <c r="AG3812" s="31" t="s">
        <v>3070</v>
      </c>
      <c r="AH3812">
        <v>-3.98</v>
      </c>
      <c r="AI3812">
        <v>-3.98</v>
      </c>
    </row>
    <row r="3813" spans="33:35" x14ac:dyDescent="0.25">
      <c r="AG3813" s="30">
        <v>45934</v>
      </c>
      <c r="AH3813">
        <v>-80.52000000000001</v>
      </c>
      <c r="AI3813">
        <v>-80.52000000000001</v>
      </c>
    </row>
    <row r="3814" spans="33:35" x14ac:dyDescent="0.25">
      <c r="AG3814" s="31" t="s">
        <v>2991</v>
      </c>
      <c r="AH3814">
        <v>-4.0599999999999996</v>
      </c>
      <c r="AI3814">
        <v>-4.0599999999999996</v>
      </c>
    </row>
    <row r="3815" spans="33:35" x14ac:dyDescent="0.25">
      <c r="AG3815" s="31" t="s">
        <v>3069</v>
      </c>
      <c r="AH3815">
        <v>-59</v>
      </c>
      <c r="AI3815">
        <v>-59</v>
      </c>
    </row>
    <row r="3816" spans="33:35" x14ac:dyDescent="0.25">
      <c r="AG3816" s="31" t="s">
        <v>3164</v>
      </c>
      <c r="AH3816">
        <v>-17.46</v>
      </c>
      <c r="AI3816">
        <v>-17.46</v>
      </c>
    </row>
    <row r="3817" spans="33:35" x14ac:dyDescent="0.25">
      <c r="AG3817" s="30">
        <v>45936</v>
      </c>
      <c r="AH3817">
        <v>-407.29</v>
      </c>
      <c r="AI3817">
        <v>-407.29</v>
      </c>
    </row>
    <row r="3818" spans="33:35" x14ac:dyDescent="0.25">
      <c r="AG3818" s="31" t="s">
        <v>2989</v>
      </c>
      <c r="AH3818">
        <v>-1.99</v>
      </c>
      <c r="AI3818">
        <v>-1.99</v>
      </c>
    </row>
    <row r="3819" spans="33:35" x14ac:dyDescent="0.25">
      <c r="AG3819" s="31" t="s">
        <v>2990</v>
      </c>
      <c r="AH3819">
        <v>-50.82</v>
      </c>
      <c r="AI3819">
        <v>-50.82</v>
      </c>
    </row>
    <row r="3820" spans="33:35" x14ac:dyDescent="0.25">
      <c r="AG3820" s="31" t="s">
        <v>3066</v>
      </c>
      <c r="AH3820">
        <v>-2.1</v>
      </c>
      <c r="AI3820">
        <v>-2.1</v>
      </c>
    </row>
    <row r="3821" spans="33:35" x14ac:dyDescent="0.25">
      <c r="AG3821" s="31" t="s">
        <v>3067</v>
      </c>
      <c r="AH3821">
        <v>-250</v>
      </c>
      <c r="AI3821">
        <v>-250</v>
      </c>
    </row>
    <row r="3822" spans="33:35" x14ac:dyDescent="0.25">
      <c r="AG3822" s="31" t="s">
        <v>3068</v>
      </c>
      <c r="AH3822">
        <v>-99</v>
      </c>
      <c r="AI3822">
        <v>-99</v>
      </c>
    </row>
    <row r="3823" spans="33:35" x14ac:dyDescent="0.25">
      <c r="AG3823" s="31" t="s">
        <v>3163</v>
      </c>
      <c r="AH3823">
        <v>-3.38</v>
      </c>
      <c r="AI3823">
        <v>-3.38</v>
      </c>
    </row>
    <row r="3824" spans="33:35" x14ac:dyDescent="0.25">
      <c r="AG3824" s="30">
        <v>45937</v>
      </c>
      <c r="AH3824">
        <v>-42.49</v>
      </c>
      <c r="AI3824">
        <v>-42.49</v>
      </c>
    </row>
    <row r="3825" spans="33:35" x14ac:dyDescent="0.25">
      <c r="AG3825" s="31" t="s">
        <v>2987</v>
      </c>
      <c r="AH3825">
        <v>-12.6</v>
      </c>
      <c r="AI3825">
        <v>-12.6</v>
      </c>
    </row>
    <row r="3826" spans="33:35" x14ac:dyDescent="0.25">
      <c r="AG3826" s="31" t="s">
        <v>3064</v>
      </c>
      <c r="AH3826">
        <v>-1.4</v>
      </c>
      <c r="AI3826">
        <v>-1.4</v>
      </c>
    </row>
    <row r="3827" spans="33:35" x14ac:dyDescent="0.25">
      <c r="AG3827" s="31" t="s">
        <v>3065</v>
      </c>
      <c r="AH3827">
        <v>-10.8</v>
      </c>
      <c r="AI3827">
        <v>-10.8</v>
      </c>
    </row>
    <row r="3828" spans="33:35" x14ac:dyDescent="0.25">
      <c r="AG3828" s="31" t="s">
        <v>3160</v>
      </c>
      <c r="AH3828">
        <v>-10</v>
      </c>
      <c r="AI3828">
        <v>-10</v>
      </c>
    </row>
    <row r="3829" spans="33:35" x14ac:dyDescent="0.25">
      <c r="AG3829" s="31" t="s">
        <v>3161</v>
      </c>
      <c r="AH3829">
        <v>-4.99</v>
      </c>
      <c r="AI3829">
        <v>-4.99</v>
      </c>
    </row>
    <row r="3830" spans="33:35" x14ac:dyDescent="0.25">
      <c r="AG3830" s="31" t="s">
        <v>3162</v>
      </c>
      <c r="AH3830">
        <v>-2.7</v>
      </c>
      <c r="AI3830">
        <v>-2.7</v>
      </c>
    </row>
    <row r="3831" spans="33:35" x14ac:dyDescent="0.25">
      <c r="AG3831" s="30">
        <v>45938</v>
      </c>
      <c r="AH3831">
        <v>-3422.38</v>
      </c>
      <c r="AI3831">
        <v>-3422.38</v>
      </c>
    </row>
    <row r="3832" spans="33:35" x14ac:dyDescent="0.25">
      <c r="AG3832" s="31" t="s">
        <v>2986</v>
      </c>
      <c r="AH3832">
        <v>-43</v>
      </c>
      <c r="AI3832">
        <v>-43</v>
      </c>
    </row>
    <row r="3833" spans="33:35" x14ac:dyDescent="0.25">
      <c r="AG3833" s="31" t="s">
        <v>3156</v>
      </c>
      <c r="AH3833">
        <v>-3101</v>
      </c>
      <c r="AI3833">
        <v>-3101</v>
      </c>
    </row>
    <row r="3834" spans="33:35" x14ac:dyDescent="0.25">
      <c r="AG3834" s="31" t="s">
        <v>3158</v>
      </c>
      <c r="AH3834">
        <v>-266</v>
      </c>
      <c r="AI3834">
        <v>-266</v>
      </c>
    </row>
    <row r="3835" spans="33:35" x14ac:dyDescent="0.25">
      <c r="AG3835" s="31" t="s">
        <v>3159</v>
      </c>
      <c r="AH3835">
        <v>-12.38</v>
      </c>
      <c r="AI3835">
        <v>-12.38</v>
      </c>
    </row>
    <row r="3836" spans="33:35" x14ac:dyDescent="0.25">
      <c r="AG3836" s="30">
        <v>45939</v>
      </c>
      <c r="AH3836">
        <v>-34.31</v>
      </c>
      <c r="AI3836">
        <v>-34.31</v>
      </c>
    </row>
    <row r="3837" spans="33:35" x14ac:dyDescent="0.25">
      <c r="AG3837" s="31" t="s">
        <v>2985</v>
      </c>
      <c r="AH3837">
        <v>-2.19</v>
      </c>
      <c r="AI3837">
        <v>-2.19</v>
      </c>
    </row>
    <row r="3838" spans="33:35" x14ac:dyDescent="0.25">
      <c r="AG3838" s="31" t="s">
        <v>3153</v>
      </c>
      <c r="AH3838">
        <v>-4.88</v>
      </c>
      <c r="AI3838">
        <v>-4.88</v>
      </c>
    </row>
    <row r="3839" spans="33:35" x14ac:dyDescent="0.25">
      <c r="AG3839" s="31" t="s">
        <v>3154</v>
      </c>
      <c r="AH3839">
        <v>-16.989999999999998</v>
      </c>
      <c r="AI3839">
        <v>-16.989999999999998</v>
      </c>
    </row>
    <row r="3840" spans="33:35" x14ac:dyDescent="0.25">
      <c r="AG3840" s="31" t="s">
        <v>3155</v>
      </c>
      <c r="AH3840">
        <v>-10.25</v>
      </c>
      <c r="AI3840">
        <v>-10.25</v>
      </c>
    </row>
    <row r="3841" spans="33:35" x14ac:dyDescent="0.25">
      <c r="AG3841" s="30">
        <v>45940</v>
      </c>
      <c r="AH3841">
        <v>-5.85</v>
      </c>
      <c r="AI3841">
        <v>-5.85</v>
      </c>
    </row>
    <row r="3842" spans="33:35" x14ac:dyDescent="0.25">
      <c r="AG3842" s="31" t="s">
        <v>3063</v>
      </c>
      <c r="AH3842">
        <v>-3</v>
      </c>
      <c r="AI3842">
        <v>-3</v>
      </c>
    </row>
    <row r="3843" spans="33:35" x14ac:dyDescent="0.25">
      <c r="AG3843" s="31" t="s">
        <v>3152</v>
      </c>
      <c r="AH3843">
        <v>-2.85</v>
      </c>
      <c r="AI3843">
        <v>-2.85</v>
      </c>
    </row>
    <row r="3844" spans="33:35" x14ac:dyDescent="0.25">
      <c r="AG3844" s="30">
        <v>45941</v>
      </c>
      <c r="AH3844">
        <v>-175.62</v>
      </c>
      <c r="AI3844">
        <v>-175.62</v>
      </c>
    </row>
    <row r="3845" spans="33:35" x14ac:dyDescent="0.25">
      <c r="AG3845" s="31" t="s">
        <v>2983</v>
      </c>
      <c r="AH3845">
        <v>-35.83</v>
      </c>
      <c r="AI3845">
        <v>-35.83</v>
      </c>
    </row>
    <row r="3846" spans="33:35" x14ac:dyDescent="0.25">
      <c r="AG3846" s="31" t="s">
        <v>2984</v>
      </c>
      <c r="AH3846">
        <v>-102.91</v>
      </c>
      <c r="AI3846">
        <v>-102.91</v>
      </c>
    </row>
    <row r="3847" spans="33:35" x14ac:dyDescent="0.25">
      <c r="AG3847" s="31" t="s">
        <v>3062</v>
      </c>
      <c r="AH3847">
        <v>-1.3</v>
      </c>
      <c r="AI3847">
        <v>-1.3</v>
      </c>
    </row>
    <row r="3848" spans="33:35" x14ac:dyDescent="0.25">
      <c r="AG3848" s="31" t="s">
        <v>3151</v>
      </c>
      <c r="AH3848">
        <v>-35.58</v>
      </c>
      <c r="AI3848">
        <v>-35.58</v>
      </c>
    </row>
    <row r="3849" spans="33:35" x14ac:dyDescent="0.25">
      <c r="AG3849" s="30">
        <v>45942</v>
      </c>
      <c r="AH3849">
        <v>-5.99</v>
      </c>
      <c r="AI3849">
        <v>-5.99</v>
      </c>
    </row>
    <row r="3850" spans="33:35" x14ac:dyDescent="0.25">
      <c r="AG3850" s="31" t="s">
        <v>2982</v>
      </c>
      <c r="AH3850">
        <v>-5.99</v>
      </c>
      <c r="AI3850">
        <v>-5.99</v>
      </c>
    </row>
    <row r="3851" spans="33:35" x14ac:dyDescent="0.25">
      <c r="AG3851" s="30">
        <v>45943</v>
      </c>
      <c r="AH3851">
        <v>-83.9</v>
      </c>
      <c r="AI3851">
        <v>-83.9</v>
      </c>
    </row>
    <row r="3852" spans="33:35" x14ac:dyDescent="0.25">
      <c r="AG3852" s="31" t="s">
        <v>3147</v>
      </c>
      <c r="AH3852">
        <v>-6</v>
      </c>
      <c r="AI3852">
        <v>-6</v>
      </c>
    </row>
    <row r="3853" spans="33:35" x14ac:dyDescent="0.25">
      <c r="AG3853" s="31" t="s">
        <v>2978</v>
      </c>
      <c r="AH3853">
        <v>-6.71</v>
      </c>
      <c r="AI3853">
        <v>-6.71</v>
      </c>
    </row>
    <row r="3854" spans="33:35" x14ac:dyDescent="0.25">
      <c r="AG3854" s="31" t="s">
        <v>2979</v>
      </c>
      <c r="AH3854">
        <v>-8.5</v>
      </c>
      <c r="AI3854">
        <v>-8.5</v>
      </c>
    </row>
    <row r="3855" spans="33:35" x14ac:dyDescent="0.25">
      <c r="AG3855" s="31" t="s">
        <v>2980</v>
      </c>
      <c r="AH3855">
        <v>-3.99</v>
      </c>
      <c r="AI3855">
        <v>-3.99</v>
      </c>
    </row>
    <row r="3856" spans="33:35" x14ac:dyDescent="0.25">
      <c r="AG3856" s="31" t="s">
        <v>2981</v>
      </c>
      <c r="AH3856">
        <v>-43</v>
      </c>
      <c r="AI3856">
        <v>-43</v>
      </c>
    </row>
    <row r="3857" spans="33:35" x14ac:dyDescent="0.25">
      <c r="AG3857" s="31" t="s">
        <v>3146</v>
      </c>
      <c r="AH3857">
        <v>-5.2</v>
      </c>
      <c r="AI3857">
        <v>-5.2</v>
      </c>
    </row>
    <row r="3858" spans="33:35" x14ac:dyDescent="0.25">
      <c r="AG3858" s="31" t="s">
        <v>3150</v>
      </c>
      <c r="AH3858">
        <v>-1.8</v>
      </c>
      <c r="AI3858">
        <v>-1.8</v>
      </c>
    </row>
    <row r="3859" spans="33:35" x14ac:dyDescent="0.25">
      <c r="AG3859" s="31" t="s">
        <v>3148</v>
      </c>
      <c r="AH3859">
        <v>-4.5</v>
      </c>
      <c r="AI3859">
        <v>-4.5</v>
      </c>
    </row>
    <row r="3860" spans="33:35" x14ac:dyDescent="0.25">
      <c r="AG3860" s="31" t="s">
        <v>3149</v>
      </c>
      <c r="AH3860">
        <v>-4.2</v>
      </c>
      <c r="AI3860">
        <v>-4.2</v>
      </c>
    </row>
    <row r="3861" spans="33:35" x14ac:dyDescent="0.25">
      <c r="AG3861" s="30">
        <v>45944</v>
      </c>
      <c r="AH3861">
        <v>-32.04</v>
      </c>
      <c r="AI3861">
        <v>-32.04</v>
      </c>
    </row>
    <row r="3862" spans="33:35" x14ac:dyDescent="0.25">
      <c r="AG3862" s="31" t="s">
        <v>3059</v>
      </c>
      <c r="AH3862">
        <v>-2.79</v>
      </c>
      <c r="AI3862">
        <v>-2.79</v>
      </c>
    </row>
    <row r="3863" spans="33:35" x14ac:dyDescent="0.25">
      <c r="AG3863" s="31" t="s">
        <v>3060</v>
      </c>
      <c r="AH3863">
        <v>-20</v>
      </c>
      <c r="AI3863">
        <v>-20</v>
      </c>
    </row>
    <row r="3864" spans="33:35" x14ac:dyDescent="0.25">
      <c r="AG3864" s="31" t="s">
        <v>3061</v>
      </c>
      <c r="AH3864">
        <v>-0.49</v>
      </c>
      <c r="AI3864">
        <v>-0.49</v>
      </c>
    </row>
    <row r="3865" spans="33:35" x14ac:dyDescent="0.25">
      <c r="AG3865" s="31" t="s">
        <v>3145</v>
      </c>
      <c r="AH3865">
        <v>-8.76</v>
      </c>
      <c r="AI3865">
        <v>-8.76</v>
      </c>
    </row>
    <row r="3866" spans="33:35" x14ac:dyDescent="0.25">
      <c r="AG3866" s="30">
        <v>45945</v>
      </c>
      <c r="AH3866">
        <v>-82.97999999999999</v>
      </c>
      <c r="AI3866">
        <v>-82.97999999999999</v>
      </c>
    </row>
    <row r="3867" spans="33:35" x14ac:dyDescent="0.25">
      <c r="AG3867" s="31" t="s">
        <v>3057</v>
      </c>
      <c r="AH3867">
        <v>-9.9</v>
      </c>
      <c r="AI3867">
        <v>-9.9</v>
      </c>
    </row>
    <row r="3868" spans="33:35" x14ac:dyDescent="0.25">
      <c r="AG3868" s="31" t="s">
        <v>2976</v>
      </c>
      <c r="AH3868">
        <v>-19.979999999999997</v>
      </c>
      <c r="AI3868">
        <v>-19.979999999999997</v>
      </c>
    </row>
    <row r="3869" spans="33:35" x14ac:dyDescent="0.25">
      <c r="AG3869" s="31" t="s">
        <v>3142</v>
      </c>
      <c r="AH3869">
        <v>-2.83</v>
      </c>
      <c r="AI3869">
        <v>-2.83</v>
      </c>
    </row>
    <row r="3870" spans="33:35" x14ac:dyDescent="0.25">
      <c r="AG3870" s="31" t="s">
        <v>3143</v>
      </c>
      <c r="AH3870">
        <v>-42.02</v>
      </c>
      <c r="AI3870">
        <v>-42.02</v>
      </c>
    </row>
    <row r="3871" spans="33:35" x14ac:dyDescent="0.25">
      <c r="AG3871" s="31" t="s">
        <v>3144</v>
      </c>
      <c r="AH3871">
        <v>-8.25</v>
      </c>
      <c r="AI3871">
        <v>-8.25</v>
      </c>
    </row>
    <row r="3872" spans="33:35" x14ac:dyDescent="0.25">
      <c r="AG3872" s="30">
        <v>45946</v>
      </c>
      <c r="AH3872">
        <v>-153.19</v>
      </c>
      <c r="AI3872">
        <v>-153.19</v>
      </c>
    </row>
    <row r="3873" spans="33:35" x14ac:dyDescent="0.25">
      <c r="AG3873" s="31" t="s">
        <v>3141</v>
      </c>
      <c r="AH3873">
        <v>-3.2</v>
      </c>
      <c r="AI3873">
        <v>-3.2</v>
      </c>
    </row>
    <row r="3874" spans="33:35" x14ac:dyDescent="0.25">
      <c r="AG3874" s="31" t="s">
        <v>2975</v>
      </c>
      <c r="AH3874">
        <v>-149.99</v>
      </c>
      <c r="AI3874">
        <v>-149.99</v>
      </c>
    </row>
    <row r="3875" spans="33:35" x14ac:dyDescent="0.25">
      <c r="AG3875" s="30">
        <v>45947</v>
      </c>
      <c r="AH3875">
        <v>-51.309999999999995</v>
      </c>
      <c r="AI3875">
        <v>-51.309999999999995</v>
      </c>
    </row>
    <row r="3876" spans="33:35" x14ac:dyDescent="0.25">
      <c r="AG3876" s="31" t="s">
        <v>3055</v>
      </c>
      <c r="AH3876">
        <v>-15.34</v>
      </c>
      <c r="AI3876">
        <v>-15.34</v>
      </c>
    </row>
    <row r="3877" spans="33:35" x14ac:dyDescent="0.25">
      <c r="AG3877" s="31" t="s">
        <v>3056</v>
      </c>
      <c r="AH3877">
        <v>-3.15</v>
      </c>
      <c r="AI3877">
        <v>-3.15</v>
      </c>
    </row>
    <row r="3878" spans="33:35" x14ac:dyDescent="0.25">
      <c r="AG3878" s="31" t="s">
        <v>3140</v>
      </c>
      <c r="AH3878">
        <v>-15</v>
      </c>
      <c r="AI3878">
        <v>-15</v>
      </c>
    </row>
    <row r="3879" spans="33:35" x14ac:dyDescent="0.25">
      <c r="AG3879" s="31" t="s">
        <v>3139</v>
      </c>
      <c r="AH3879">
        <v>-17.82</v>
      </c>
      <c r="AI3879">
        <v>-17.82</v>
      </c>
    </row>
    <row r="3880" spans="33:35" x14ac:dyDescent="0.25">
      <c r="AG3880" s="30">
        <v>45948</v>
      </c>
      <c r="AH3880">
        <v>-119.77</v>
      </c>
      <c r="AI3880">
        <v>-119.77</v>
      </c>
    </row>
    <row r="3881" spans="33:35" x14ac:dyDescent="0.25">
      <c r="AG3881" s="31" t="s">
        <v>2973</v>
      </c>
      <c r="AH3881">
        <v>-101.21</v>
      </c>
      <c r="AI3881">
        <v>-101.21</v>
      </c>
    </row>
    <row r="3882" spans="33:35" x14ac:dyDescent="0.25">
      <c r="AG3882" s="31" t="s">
        <v>2974</v>
      </c>
      <c r="AH3882">
        <v>-18.559999999999999</v>
      </c>
      <c r="AI3882">
        <v>-18.559999999999999</v>
      </c>
    </row>
    <row r="3883" spans="33:35" x14ac:dyDescent="0.25">
      <c r="AG3883" s="30">
        <v>45950</v>
      </c>
      <c r="AH3883">
        <v>-6.25</v>
      </c>
      <c r="AI3883">
        <v>-6.25</v>
      </c>
    </row>
    <row r="3884" spans="33:35" x14ac:dyDescent="0.25">
      <c r="AG3884" s="31" t="s">
        <v>3138</v>
      </c>
      <c r="AH3884">
        <v>-6.25</v>
      </c>
      <c r="AI3884">
        <v>-6.25</v>
      </c>
    </row>
    <row r="3885" spans="33:35" x14ac:dyDescent="0.25">
      <c r="AG3885" s="30">
        <v>45951</v>
      </c>
      <c r="AH3885">
        <v>-10.33</v>
      </c>
      <c r="AI3885">
        <v>-10.33</v>
      </c>
    </row>
    <row r="3886" spans="33:35" x14ac:dyDescent="0.25">
      <c r="AG3886" s="31" t="s">
        <v>2971</v>
      </c>
      <c r="AH3886">
        <v>-8.83</v>
      </c>
      <c r="AI3886">
        <v>-8.83</v>
      </c>
    </row>
    <row r="3887" spans="33:35" x14ac:dyDescent="0.25">
      <c r="AG3887" s="31" t="s">
        <v>3054</v>
      </c>
      <c r="AH3887">
        <v>-1.5</v>
      </c>
      <c r="AI3887">
        <v>-1.5</v>
      </c>
    </row>
    <row r="3888" spans="33:35" x14ac:dyDescent="0.25">
      <c r="AG3888" s="30">
        <v>45952</v>
      </c>
      <c r="AH3888">
        <v>-6.6</v>
      </c>
      <c r="AI3888">
        <v>-6.6</v>
      </c>
    </row>
    <row r="3889" spans="33:35" x14ac:dyDescent="0.25">
      <c r="AG3889" s="31" t="s">
        <v>3052</v>
      </c>
      <c r="AH3889">
        <v>-3.6</v>
      </c>
      <c r="AI3889">
        <v>-3.6</v>
      </c>
    </row>
    <row r="3890" spans="33:35" x14ac:dyDescent="0.25">
      <c r="AG3890" s="31" t="s">
        <v>3053</v>
      </c>
      <c r="AH3890">
        <v>-3</v>
      </c>
      <c r="AI3890">
        <v>-3</v>
      </c>
    </row>
    <row r="3891" spans="33:35" x14ac:dyDescent="0.25">
      <c r="AG3891" s="30">
        <v>45953</v>
      </c>
      <c r="AH3891">
        <v>-134.59</v>
      </c>
      <c r="AI3891">
        <v>-134.59</v>
      </c>
    </row>
    <row r="3892" spans="33:35" x14ac:dyDescent="0.25">
      <c r="AG3892" s="31" t="s">
        <v>2970</v>
      </c>
      <c r="AH3892">
        <v>-134.59</v>
      </c>
      <c r="AI3892">
        <v>-134.59</v>
      </c>
    </row>
    <row r="3893" spans="33:35" x14ac:dyDescent="0.25">
      <c r="AG3893" s="30">
        <v>45954</v>
      </c>
      <c r="AH3893">
        <v>-331.12</v>
      </c>
      <c r="AI3893">
        <v>-331.12</v>
      </c>
    </row>
    <row r="3894" spans="33:35" x14ac:dyDescent="0.25">
      <c r="AG3894" s="31" t="s">
        <v>2043</v>
      </c>
      <c r="AH3894">
        <v>-300</v>
      </c>
      <c r="AI3894">
        <v>-300</v>
      </c>
    </row>
    <row r="3895" spans="33:35" x14ac:dyDescent="0.25">
      <c r="AG3895" s="31" t="s">
        <v>3051</v>
      </c>
      <c r="AH3895">
        <v>-31.12</v>
      </c>
      <c r="AI3895">
        <v>-31.12</v>
      </c>
    </row>
    <row r="3896" spans="33:35" x14ac:dyDescent="0.25">
      <c r="AG3896" s="30">
        <v>45955</v>
      </c>
      <c r="AH3896">
        <v>-138.51</v>
      </c>
      <c r="AI3896">
        <v>-138.51</v>
      </c>
    </row>
    <row r="3897" spans="33:35" x14ac:dyDescent="0.25">
      <c r="AG3897" s="31" t="s">
        <v>2967</v>
      </c>
      <c r="AH3897">
        <v>-12.74</v>
      </c>
      <c r="AI3897">
        <v>-12.74</v>
      </c>
    </row>
    <row r="3898" spans="33:35" x14ac:dyDescent="0.25">
      <c r="AG3898" s="31" t="s">
        <v>2968</v>
      </c>
      <c r="AH3898">
        <v>-109.9</v>
      </c>
      <c r="AI3898">
        <v>-109.9</v>
      </c>
    </row>
    <row r="3899" spans="33:35" x14ac:dyDescent="0.25">
      <c r="AG3899" s="31" t="s">
        <v>3048</v>
      </c>
      <c r="AH3899">
        <v>-5.99</v>
      </c>
      <c r="AI3899">
        <v>-5.99</v>
      </c>
    </row>
    <row r="3900" spans="33:35" x14ac:dyDescent="0.25">
      <c r="AG3900" s="31" t="s">
        <v>3049</v>
      </c>
      <c r="AH3900">
        <v>-4.9800000000000004</v>
      </c>
      <c r="AI3900">
        <v>-4.9800000000000004</v>
      </c>
    </row>
    <row r="3901" spans="33:35" x14ac:dyDescent="0.25">
      <c r="AG3901" s="31" t="s">
        <v>3050</v>
      </c>
      <c r="AH3901">
        <v>-4.9000000000000004</v>
      </c>
      <c r="AI3901">
        <v>-4.9000000000000004</v>
      </c>
    </row>
    <row r="3902" spans="33:35" x14ac:dyDescent="0.25">
      <c r="AG3902" s="30">
        <v>45957</v>
      </c>
      <c r="AH3902">
        <v>-1077.6099999999999</v>
      </c>
      <c r="AI3902">
        <v>-1077.6099999999999</v>
      </c>
    </row>
    <row r="3903" spans="33:35" x14ac:dyDescent="0.25">
      <c r="AG3903" s="31" t="s">
        <v>131</v>
      </c>
      <c r="AH3903">
        <v>-30.77</v>
      </c>
      <c r="AI3903">
        <v>-30.77</v>
      </c>
    </row>
    <row r="3904" spans="33:35" x14ac:dyDescent="0.25">
      <c r="AG3904" s="31" t="s">
        <v>3047</v>
      </c>
      <c r="AH3904">
        <v>-1025.8399999999999</v>
      </c>
      <c r="AI3904">
        <v>-1025.8399999999999</v>
      </c>
    </row>
    <row r="3905" spans="33:35" x14ac:dyDescent="0.25">
      <c r="AG3905" s="31" t="s">
        <v>3136</v>
      </c>
      <c r="AH3905">
        <v>-1.5</v>
      </c>
      <c r="AI3905">
        <v>-1.5</v>
      </c>
    </row>
    <row r="3906" spans="33:35" x14ac:dyDescent="0.25">
      <c r="AG3906" s="31" t="s">
        <v>3137</v>
      </c>
      <c r="AH3906">
        <v>-19.5</v>
      </c>
      <c r="AI3906">
        <v>-19.5</v>
      </c>
    </row>
    <row r="3907" spans="33:35" x14ac:dyDescent="0.25">
      <c r="AG3907" s="30">
        <v>45958</v>
      </c>
      <c r="AH3907">
        <v>-43.32</v>
      </c>
      <c r="AI3907">
        <v>-43.32</v>
      </c>
    </row>
    <row r="3908" spans="33:35" x14ac:dyDescent="0.25">
      <c r="AG3908" s="31" t="s">
        <v>2965</v>
      </c>
      <c r="AH3908">
        <v>-32.700000000000003</v>
      </c>
      <c r="AI3908">
        <v>-32.700000000000003</v>
      </c>
    </row>
    <row r="3909" spans="33:35" x14ac:dyDescent="0.25">
      <c r="AG3909" s="31" t="s">
        <v>3133</v>
      </c>
      <c r="AH3909">
        <v>-0.85</v>
      </c>
      <c r="AI3909">
        <v>-0.85</v>
      </c>
    </row>
    <row r="3910" spans="33:35" x14ac:dyDescent="0.25">
      <c r="AG3910" s="31" t="s">
        <v>3046</v>
      </c>
      <c r="AH3910">
        <v>-5.48</v>
      </c>
      <c r="AI3910">
        <v>-5.48</v>
      </c>
    </row>
    <row r="3911" spans="33:35" x14ac:dyDescent="0.25">
      <c r="AG3911" s="31" t="s">
        <v>3134</v>
      </c>
      <c r="AH3911">
        <v>-0.15</v>
      </c>
      <c r="AI3911">
        <v>-0.15</v>
      </c>
    </row>
    <row r="3912" spans="33:35" x14ac:dyDescent="0.25">
      <c r="AG3912" s="31" t="s">
        <v>3135</v>
      </c>
      <c r="AH3912">
        <v>-4.1399999999999997</v>
      </c>
      <c r="AI3912">
        <v>-4.1399999999999997</v>
      </c>
    </row>
    <row r="3913" spans="33:35" x14ac:dyDescent="0.25">
      <c r="AG3913" s="30">
        <v>45959</v>
      </c>
      <c r="AH3913">
        <v>-43.1</v>
      </c>
      <c r="AI3913">
        <v>-43.1</v>
      </c>
    </row>
    <row r="3914" spans="33:35" x14ac:dyDescent="0.25">
      <c r="AG3914" s="31" t="s">
        <v>131</v>
      </c>
      <c r="AH3914">
        <v>-0.55000000000000004</v>
      </c>
      <c r="AI3914">
        <v>-0.55000000000000004</v>
      </c>
    </row>
    <row r="3915" spans="33:35" x14ac:dyDescent="0.25">
      <c r="AG3915" s="31" t="s">
        <v>3045</v>
      </c>
      <c r="AH3915">
        <v>-5.6</v>
      </c>
      <c r="AI3915">
        <v>-5.6</v>
      </c>
    </row>
    <row r="3916" spans="33:35" x14ac:dyDescent="0.25">
      <c r="AG3916" s="31" t="s">
        <v>3044</v>
      </c>
      <c r="AH3916">
        <v>-6.3</v>
      </c>
      <c r="AI3916">
        <v>-6.3</v>
      </c>
    </row>
    <row r="3917" spans="33:35" x14ac:dyDescent="0.25">
      <c r="AG3917" s="31" t="s">
        <v>2964</v>
      </c>
      <c r="AH3917">
        <v>-18.350000000000001</v>
      </c>
      <c r="AI3917">
        <v>-18.350000000000001</v>
      </c>
    </row>
    <row r="3918" spans="33:35" x14ac:dyDescent="0.25">
      <c r="AG3918" s="31" t="s">
        <v>3132</v>
      </c>
      <c r="AH3918">
        <v>-12.3</v>
      </c>
      <c r="AI3918">
        <v>-12.3</v>
      </c>
    </row>
    <row r="3919" spans="33:35" x14ac:dyDescent="0.25">
      <c r="AG3919" s="30">
        <v>45960</v>
      </c>
      <c r="AH3919">
        <v>-75.570000000000007</v>
      </c>
      <c r="AI3919">
        <v>-75.570000000000007</v>
      </c>
    </row>
    <row r="3920" spans="33:35" x14ac:dyDescent="0.25">
      <c r="AG3920" s="31" t="s">
        <v>131</v>
      </c>
      <c r="AH3920">
        <v>-1.65</v>
      </c>
      <c r="AI3920">
        <v>-1.65</v>
      </c>
    </row>
    <row r="3921" spans="33:35" x14ac:dyDescent="0.25">
      <c r="AG3921" s="31" t="s">
        <v>3130</v>
      </c>
      <c r="AH3921">
        <v>-55.17</v>
      </c>
      <c r="AI3921">
        <v>-55.17</v>
      </c>
    </row>
    <row r="3922" spans="33:35" x14ac:dyDescent="0.25">
      <c r="AG3922" s="31" t="s">
        <v>3042</v>
      </c>
      <c r="AH3922">
        <v>-1.4</v>
      </c>
      <c r="AI3922">
        <v>-1.4</v>
      </c>
    </row>
    <row r="3923" spans="33:35" x14ac:dyDescent="0.25">
      <c r="AG3923" s="31" t="s">
        <v>3043</v>
      </c>
      <c r="AH3923">
        <v>-8.9</v>
      </c>
      <c r="AI3923">
        <v>-8.9</v>
      </c>
    </row>
    <row r="3924" spans="33:35" x14ac:dyDescent="0.25">
      <c r="AG3924" s="31" t="s">
        <v>3129</v>
      </c>
      <c r="AH3924">
        <v>-2.2000000000000002</v>
      </c>
      <c r="AI3924">
        <v>-2.2000000000000002</v>
      </c>
    </row>
    <row r="3925" spans="33:35" x14ac:dyDescent="0.25">
      <c r="AG3925" s="31" t="s">
        <v>3131</v>
      </c>
      <c r="AH3925">
        <v>-6.25</v>
      </c>
      <c r="AI3925">
        <v>-6.25</v>
      </c>
    </row>
    <row r="3926" spans="33:35" x14ac:dyDescent="0.25">
      <c r="AG3926" s="30">
        <v>45961</v>
      </c>
      <c r="AH3926">
        <v>-474.22</v>
      </c>
      <c r="AI3926">
        <v>-474.22</v>
      </c>
    </row>
    <row r="3927" spans="33:35" x14ac:dyDescent="0.25">
      <c r="AG3927" s="31" t="s">
        <v>805</v>
      </c>
      <c r="AH3927">
        <v>-400</v>
      </c>
      <c r="AI3927">
        <v>-400</v>
      </c>
    </row>
    <row r="3928" spans="33:35" x14ac:dyDescent="0.25">
      <c r="AG3928" s="31" t="s">
        <v>3038</v>
      </c>
      <c r="AH3928">
        <v>-1.98</v>
      </c>
      <c r="AI3928">
        <v>-1.98</v>
      </c>
    </row>
    <row r="3929" spans="33:35" x14ac:dyDescent="0.25">
      <c r="AG3929" s="31" t="s">
        <v>3126</v>
      </c>
      <c r="AH3929">
        <v>-22</v>
      </c>
      <c r="AI3929">
        <v>-22</v>
      </c>
    </row>
    <row r="3930" spans="33:35" x14ac:dyDescent="0.25">
      <c r="AG3930" s="31" t="s">
        <v>3040</v>
      </c>
      <c r="AH3930">
        <v>-6.45</v>
      </c>
      <c r="AI3930">
        <v>-6.45</v>
      </c>
    </row>
    <row r="3931" spans="33:35" x14ac:dyDescent="0.25">
      <c r="AG3931" s="31" t="s">
        <v>3039</v>
      </c>
      <c r="AH3931">
        <v>-38</v>
      </c>
      <c r="AI3931">
        <v>-38</v>
      </c>
    </row>
    <row r="3932" spans="33:35" x14ac:dyDescent="0.25">
      <c r="AG3932" s="31" t="s">
        <v>3127</v>
      </c>
      <c r="AH3932">
        <v>-5.79</v>
      </c>
      <c r="AI3932">
        <v>-5.79</v>
      </c>
    </row>
    <row r="3933" spans="33:35" x14ac:dyDescent="0.25">
      <c r="AG3933" s="19" t="s">
        <v>1937</v>
      </c>
      <c r="AH3933">
        <v>-4343.6499999999987</v>
      </c>
      <c r="AI3933">
        <v>-4343.6499999999987</v>
      </c>
    </row>
    <row r="3934" spans="33:35" x14ac:dyDescent="0.25">
      <c r="AG3934" s="30">
        <v>45962</v>
      </c>
      <c r="AH3934">
        <v>-142.59</v>
      </c>
      <c r="AI3934">
        <v>-142.59</v>
      </c>
    </row>
    <row r="3935" spans="33:35" x14ac:dyDescent="0.25">
      <c r="AG3935" s="31" t="s">
        <v>2962</v>
      </c>
      <c r="AH3935">
        <v>-103.71</v>
      </c>
      <c r="AI3935">
        <v>-103.71</v>
      </c>
    </row>
    <row r="3936" spans="33:35" x14ac:dyDescent="0.25">
      <c r="AG3936" s="31" t="s">
        <v>2963</v>
      </c>
      <c r="AH3936">
        <v>-27.88</v>
      </c>
      <c r="AI3936">
        <v>-27.88</v>
      </c>
    </row>
    <row r="3937" spans="33:35" x14ac:dyDescent="0.25">
      <c r="AG3937" s="31" t="s">
        <v>3125</v>
      </c>
      <c r="AH3937">
        <v>-11</v>
      </c>
      <c r="AI3937">
        <v>-11</v>
      </c>
    </row>
    <row r="3938" spans="33:35" x14ac:dyDescent="0.25">
      <c r="AG3938" s="30">
        <v>45963</v>
      </c>
      <c r="AH3938">
        <v>-21.6</v>
      </c>
      <c r="AI3938">
        <v>-21.6</v>
      </c>
    </row>
    <row r="3939" spans="33:35" x14ac:dyDescent="0.25">
      <c r="AG3939" s="31" t="s">
        <v>3037</v>
      </c>
      <c r="AH3939">
        <v>-21.6</v>
      </c>
      <c r="AI3939">
        <v>-21.6</v>
      </c>
    </row>
    <row r="3940" spans="33:35" x14ac:dyDescent="0.25">
      <c r="AG3940" s="30">
        <v>45964</v>
      </c>
      <c r="AH3940">
        <v>-1174.9800000000002</v>
      </c>
      <c r="AI3940">
        <v>-1174.9800000000002</v>
      </c>
    </row>
    <row r="3941" spans="33:35" x14ac:dyDescent="0.25">
      <c r="AG3941" s="31" t="s">
        <v>89</v>
      </c>
      <c r="AH3941">
        <v>-936</v>
      </c>
      <c r="AI3941">
        <v>-936</v>
      </c>
    </row>
    <row r="3942" spans="33:35" x14ac:dyDescent="0.25">
      <c r="AG3942" s="31" t="s">
        <v>2004</v>
      </c>
      <c r="AH3942">
        <v>-17.989999999999998</v>
      </c>
      <c r="AI3942">
        <v>-17.989999999999998</v>
      </c>
    </row>
    <row r="3943" spans="33:35" x14ac:dyDescent="0.25">
      <c r="AG3943" s="31" t="s">
        <v>2958</v>
      </c>
      <c r="AH3943">
        <v>-32.700000000000003</v>
      </c>
      <c r="AI3943">
        <v>-32.700000000000003</v>
      </c>
    </row>
    <row r="3944" spans="33:35" x14ac:dyDescent="0.25">
      <c r="AG3944" s="31" t="s">
        <v>2959</v>
      </c>
      <c r="AH3944">
        <v>-42.9</v>
      </c>
      <c r="AI3944">
        <v>-42.9</v>
      </c>
    </row>
    <row r="3945" spans="33:35" x14ac:dyDescent="0.25">
      <c r="AG3945" s="31" t="s">
        <v>2960</v>
      </c>
      <c r="AH3945">
        <v>-115.84</v>
      </c>
      <c r="AI3945">
        <v>-115.84</v>
      </c>
    </row>
    <row r="3946" spans="33:35" x14ac:dyDescent="0.25">
      <c r="AG3946" s="31" t="s">
        <v>2961</v>
      </c>
      <c r="AH3946">
        <v>-8</v>
      </c>
      <c r="AI3946">
        <v>-8</v>
      </c>
    </row>
    <row r="3947" spans="33:35" x14ac:dyDescent="0.25">
      <c r="AG3947" s="31" t="s">
        <v>3036</v>
      </c>
      <c r="AH3947">
        <v>-3.4</v>
      </c>
      <c r="AI3947">
        <v>-3.4</v>
      </c>
    </row>
    <row r="3948" spans="33:35" x14ac:dyDescent="0.25">
      <c r="AG3948" s="31" t="s">
        <v>3035</v>
      </c>
      <c r="AH3948">
        <v>-13.65</v>
      </c>
      <c r="AI3948">
        <v>-13.65</v>
      </c>
    </row>
    <row r="3949" spans="33:35" x14ac:dyDescent="0.25">
      <c r="AG3949" s="31" t="s">
        <v>3124</v>
      </c>
      <c r="AH3949">
        <v>-4.5</v>
      </c>
      <c r="AI3949">
        <v>-4.5</v>
      </c>
    </row>
    <row r="3950" spans="33:35" x14ac:dyDescent="0.25">
      <c r="AG3950" s="30">
        <v>45965</v>
      </c>
      <c r="AH3950">
        <v>-712.06</v>
      </c>
      <c r="AI3950">
        <v>-712.06</v>
      </c>
    </row>
    <row r="3951" spans="33:35" x14ac:dyDescent="0.25">
      <c r="AG3951" s="31" t="s">
        <v>2956</v>
      </c>
      <c r="AH3951">
        <v>-12.53</v>
      </c>
      <c r="AI3951">
        <v>-12.53</v>
      </c>
    </row>
    <row r="3952" spans="33:35" x14ac:dyDescent="0.25">
      <c r="AG3952" s="31" t="s">
        <v>2957</v>
      </c>
      <c r="AH3952">
        <v>-54.45</v>
      </c>
      <c r="AI3952">
        <v>-54.45</v>
      </c>
    </row>
    <row r="3953" spans="33:35" x14ac:dyDescent="0.25">
      <c r="AG3953" s="31" t="s">
        <v>3031</v>
      </c>
      <c r="AH3953">
        <v>-5.28</v>
      </c>
      <c r="AI3953">
        <v>-5.28</v>
      </c>
    </row>
    <row r="3954" spans="33:35" x14ac:dyDescent="0.25">
      <c r="AG3954" s="31" t="s">
        <v>3032</v>
      </c>
      <c r="AH3954">
        <v>-39.799999999999997</v>
      </c>
      <c r="AI3954">
        <v>-39.799999999999997</v>
      </c>
    </row>
    <row r="3955" spans="33:35" x14ac:dyDescent="0.25">
      <c r="AG3955" s="31" t="s">
        <v>3033</v>
      </c>
      <c r="AH3955">
        <v>-300</v>
      </c>
      <c r="AI3955">
        <v>-300</v>
      </c>
    </row>
    <row r="3956" spans="33:35" x14ac:dyDescent="0.25">
      <c r="AG3956" s="31" t="s">
        <v>3123</v>
      </c>
      <c r="AH3956">
        <v>-300</v>
      </c>
      <c r="AI3956">
        <v>-300</v>
      </c>
    </row>
    <row r="3957" spans="33:35" x14ac:dyDescent="0.25">
      <c r="AG3957" s="30">
        <v>45966</v>
      </c>
      <c r="AH3957">
        <v>-10.19</v>
      </c>
      <c r="AI3957">
        <v>-10.19</v>
      </c>
    </row>
    <row r="3958" spans="33:35" x14ac:dyDescent="0.25">
      <c r="AG3958" s="31" t="s">
        <v>3122</v>
      </c>
      <c r="AH3958">
        <v>-10.19</v>
      </c>
      <c r="AI3958">
        <v>-10.19</v>
      </c>
    </row>
    <row r="3959" spans="33:35" x14ac:dyDescent="0.25">
      <c r="AG3959" s="30">
        <v>45967</v>
      </c>
      <c r="AH3959">
        <v>-104.54</v>
      </c>
      <c r="AI3959">
        <v>-104.54</v>
      </c>
    </row>
    <row r="3960" spans="33:35" x14ac:dyDescent="0.25">
      <c r="AG3960" s="31" t="s">
        <v>2955</v>
      </c>
      <c r="AH3960">
        <v>-5.54</v>
      </c>
      <c r="AI3960">
        <v>-5.54</v>
      </c>
    </row>
    <row r="3961" spans="33:35" x14ac:dyDescent="0.25">
      <c r="AG3961" s="31" t="s">
        <v>3030</v>
      </c>
      <c r="AH3961">
        <v>-99</v>
      </c>
      <c r="AI3961">
        <v>-99</v>
      </c>
    </row>
    <row r="3962" spans="33:35" x14ac:dyDescent="0.25">
      <c r="AG3962" s="30">
        <v>45968</v>
      </c>
      <c r="AH3962">
        <v>-48.690000000000005</v>
      </c>
      <c r="AI3962">
        <v>-48.690000000000005</v>
      </c>
    </row>
    <row r="3963" spans="33:35" x14ac:dyDescent="0.25">
      <c r="AG3963" s="31" t="s">
        <v>2954</v>
      </c>
      <c r="AH3963">
        <v>-32.700000000000003</v>
      </c>
      <c r="AI3963">
        <v>-32.700000000000003</v>
      </c>
    </row>
    <row r="3964" spans="33:35" x14ac:dyDescent="0.25">
      <c r="AG3964" s="31" t="s">
        <v>3029</v>
      </c>
      <c r="AH3964">
        <v>-15.99</v>
      </c>
      <c r="AI3964">
        <v>-15.99</v>
      </c>
    </row>
    <row r="3965" spans="33:35" x14ac:dyDescent="0.25">
      <c r="AG3965" s="30">
        <v>45969</v>
      </c>
      <c r="AH3965">
        <v>-262.01</v>
      </c>
      <c r="AI3965">
        <v>-262.01</v>
      </c>
    </row>
    <row r="3966" spans="33:35" x14ac:dyDescent="0.25">
      <c r="AG3966" s="31" t="s">
        <v>2952</v>
      </c>
      <c r="AH3966">
        <v>-27.49</v>
      </c>
      <c r="AI3966">
        <v>-27.49</v>
      </c>
    </row>
    <row r="3967" spans="33:35" x14ac:dyDescent="0.25">
      <c r="AG3967" s="31" t="s">
        <v>2953</v>
      </c>
      <c r="AH3967">
        <v>-150.18</v>
      </c>
      <c r="AI3967">
        <v>-150.18</v>
      </c>
    </row>
    <row r="3968" spans="33:35" x14ac:dyDescent="0.25">
      <c r="AG3968" s="31" t="s">
        <v>3120</v>
      </c>
      <c r="AH3968">
        <v>-2</v>
      </c>
      <c r="AI3968">
        <v>-2</v>
      </c>
    </row>
    <row r="3969" spans="33:35" x14ac:dyDescent="0.25">
      <c r="AG3969" s="31" t="s">
        <v>3121</v>
      </c>
      <c r="AH3969">
        <v>-82.34</v>
      </c>
      <c r="AI3969">
        <v>-82.34</v>
      </c>
    </row>
    <row r="3970" spans="33:35" x14ac:dyDescent="0.25">
      <c r="AG3970" s="30">
        <v>45970</v>
      </c>
      <c r="AH3970">
        <v>-8.6300000000000008</v>
      </c>
      <c r="AI3970">
        <v>-8.6300000000000008</v>
      </c>
    </row>
    <row r="3971" spans="33:35" x14ac:dyDescent="0.25">
      <c r="AG3971" s="31" t="s">
        <v>2951</v>
      </c>
      <c r="AH3971">
        <v>-8.6300000000000008</v>
      </c>
      <c r="AI3971">
        <v>-8.6300000000000008</v>
      </c>
    </row>
    <row r="3972" spans="33:35" x14ac:dyDescent="0.25">
      <c r="AG3972" s="30">
        <v>45971</v>
      </c>
      <c r="AH3972">
        <v>-17.059999999999999</v>
      </c>
      <c r="AI3972">
        <v>-17.059999999999999</v>
      </c>
    </row>
    <row r="3973" spans="33:35" x14ac:dyDescent="0.25">
      <c r="AG3973" s="31" t="s">
        <v>3028</v>
      </c>
      <c r="AH3973">
        <v>-17.059999999999999</v>
      </c>
      <c r="AI3973">
        <v>-17.059999999999999</v>
      </c>
    </row>
    <row r="3974" spans="33:35" x14ac:dyDescent="0.25">
      <c r="AG3974" s="30">
        <v>45973</v>
      </c>
      <c r="AH3974">
        <v>-5.25</v>
      </c>
      <c r="AI3974">
        <v>-5.25</v>
      </c>
    </row>
    <row r="3975" spans="33:35" x14ac:dyDescent="0.25">
      <c r="AG3975" s="31" t="s">
        <v>3027</v>
      </c>
      <c r="AH3975">
        <v>-3.25</v>
      </c>
      <c r="AI3975">
        <v>-3.25</v>
      </c>
    </row>
    <row r="3976" spans="33:35" x14ac:dyDescent="0.25">
      <c r="AG3976" s="31" t="s">
        <v>3119</v>
      </c>
      <c r="AH3976">
        <v>-2</v>
      </c>
      <c r="AI3976">
        <v>-2</v>
      </c>
    </row>
    <row r="3977" spans="33:35" x14ac:dyDescent="0.25">
      <c r="AG3977" s="30">
        <v>45974</v>
      </c>
      <c r="AH3977">
        <v>-271.5</v>
      </c>
      <c r="AI3977">
        <v>-271.5</v>
      </c>
    </row>
    <row r="3978" spans="33:35" x14ac:dyDescent="0.25">
      <c r="AG3978" s="31" t="s">
        <v>2949</v>
      </c>
      <c r="AH3978">
        <v>-21.5</v>
      </c>
      <c r="AI3978">
        <v>-21.5</v>
      </c>
    </row>
    <row r="3979" spans="33:35" x14ac:dyDescent="0.25">
      <c r="AG3979" s="31" t="s">
        <v>3026</v>
      </c>
      <c r="AH3979">
        <v>-250</v>
      </c>
      <c r="AI3979">
        <v>-250</v>
      </c>
    </row>
    <row r="3980" spans="33:35" x14ac:dyDescent="0.25">
      <c r="AG3980" s="30">
        <v>45975</v>
      </c>
      <c r="AH3980">
        <v>-20.66</v>
      </c>
      <c r="AI3980">
        <v>-20.66</v>
      </c>
    </row>
    <row r="3981" spans="33:35" x14ac:dyDescent="0.25">
      <c r="AG3981" s="31" t="s">
        <v>3021</v>
      </c>
      <c r="AH3981">
        <v>-7.42</v>
      </c>
      <c r="AI3981">
        <v>-7.42</v>
      </c>
    </row>
    <row r="3982" spans="33:35" x14ac:dyDescent="0.25">
      <c r="AG3982" s="31" t="s">
        <v>3023</v>
      </c>
      <c r="AH3982">
        <v>-5.99</v>
      </c>
      <c r="AI3982">
        <v>-5.99</v>
      </c>
    </row>
    <row r="3983" spans="33:35" x14ac:dyDescent="0.25">
      <c r="AG3983" s="31" t="s">
        <v>3022</v>
      </c>
      <c r="AH3983">
        <v>-1.75</v>
      </c>
      <c r="AI3983">
        <v>-1.75</v>
      </c>
    </row>
    <row r="3984" spans="33:35" x14ac:dyDescent="0.25">
      <c r="AG3984" s="31" t="s">
        <v>3025</v>
      </c>
      <c r="AH3984">
        <v>-5.5</v>
      </c>
      <c r="AI3984">
        <v>-5.5</v>
      </c>
    </row>
    <row r="3985" spans="33:35" x14ac:dyDescent="0.25">
      <c r="AG3985" s="30">
        <v>45976</v>
      </c>
      <c r="AH3985">
        <v>-161.9</v>
      </c>
      <c r="AI3985">
        <v>-161.9</v>
      </c>
    </row>
    <row r="3986" spans="33:35" x14ac:dyDescent="0.25">
      <c r="AG3986" s="31" t="s">
        <v>3275</v>
      </c>
      <c r="AH3986">
        <v>-2</v>
      </c>
      <c r="AI3986">
        <v>-2</v>
      </c>
    </row>
    <row r="3987" spans="33:35" x14ac:dyDescent="0.25">
      <c r="AG3987" s="31" t="s">
        <v>3309</v>
      </c>
      <c r="AH3987">
        <v>-15.5</v>
      </c>
      <c r="AI3987">
        <v>-15.5</v>
      </c>
    </row>
    <row r="3988" spans="33:35" x14ac:dyDescent="0.25">
      <c r="AG3988" s="31" t="s">
        <v>3310</v>
      </c>
      <c r="AH3988">
        <v>-90.13</v>
      </c>
      <c r="AI3988">
        <v>-90.13</v>
      </c>
    </row>
    <row r="3989" spans="33:35" x14ac:dyDescent="0.25">
      <c r="AG3989" s="31" t="s">
        <v>3342</v>
      </c>
      <c r="AH3989">
        <v>-54.27</v>
      </c>
      <c r="AI3989">
        <v>-54.27</v>
      </c>
    </row>
    <row r="3990" spans="33:35" x14ac:dyDescent="0.25">
      <c r="AG3990" s="30">
        <v>45977</v>
      </c>
      <c r="AH3990">
        <v>-302.95</v>
      </c>
      <c r="AI3990">
        <v>-302.95</v>
      </c>
    </row>
    <row r="3991" spans="33:35" x14ac:dyDescent="0.25">
      <c r="AG3991" s="31" t="s">
        <v>3341</v>
      </c>
      <c r="AH3991">
        <v>-302.95</v>
      </c>
      <c r="AI3991">
        <v>-302.95</v>
      </c>
    </row>
    <row r="3992" spans="33:35" x14ac:dyDescent="0.25">
      <c r="AG3992" s="30">
        <v>45978</v>
      </c>
      <c r="AH3992">
        <v>-32.21</v>
      </c>
      <c r="AI3992">
        <v>-32.21</v>
      </c>
    </row>
    <row r="3993" spans="33:35" x14ac:dyDescent="0.25">
      <c r="AG3993" s="31" t="s">
        <v>3274</v>
      </c>
      <c r="AH3993">
        <v>-8.25</v>
      </c>
      <c r="AI3993">
        <v>-8.25</v>
      </c>
    </row>
    <row r="3994" spans="33:35" x14ac:dyDescent="0.25">
      <c r="AG3994" s="31" t="s">
        <v>3306</v>
      </c>
      <c r="AH3994">
        <v>-3.98</v>
      </c>
      <c r="AI3994">
        <v>-3.98</v>
      </c>
    </row>
    <row r="3995" spans="33:35" x14ac:dyDescent="0.25">
      <c r="AG3995" s="31" t="s">
        <v>3307</v>
      </c>
      <c r="AH3995">
        <v>-16.989999999999998</v>
      </c>
      <c r="AI3995">
        <v>-16.989999999999998</v>
      </c>
    </row>
    <row r="3996" spans="33:35" x14ac:dyDescent="0.25">
      <c r="AG3996" s="31" t="s">
        <v>3308</v>
      </c>
      <c r="AH3996">
        <v>-2.99</v>
      </c>
      <c r="AI3996">
        <v>-2.99</v>
      </c>
    </row>
    <row r="3997" spans="33:35" x14ac:dyDescent="0.25">
      <c r="AG3997" s="30">
        <v>45979</v>
      </c>
      <c r="AH3997">
        <v>-13.989999999999998</v>
      </c>
      <c r="AI3997">
        <v>-13.989999999999998</v>
      </c>
    </row>
    <row r="3998" spans="33:35" x14ac:dyDescent="0.25">
      <c r="AG3998" s="31" t="s">
        <v>3273</v>
      </c>
      <c r="AH3998">
        <v>-11.79</v>
      </c>
      <c r="AI3998">
        <v>-11.79</v>
      </c>
    </row>
    <row r="3999" spans="33:35" x14ac:dyDescent="0.25">
      <c r="AG3999" s="31" t="s">
        <v>3340</v>
      </c>
      <c r="AH3999">
        <v>-2.2000000000000002</v>
      </c>
      <c r="AI3999">
        <v>-2.2000000000000002</v>
      </c>
    </row>
    <row r="4000" spans="33:35" x14ac:dyDescent="0.25">
      <c r="AG4000" s="30">
        <v>45980</v>
      </c>
      <c r="AH4000">
        <v>-3.15</v>
      </c>
      <c r="AI4000">
        <v>-3.15</v>
      </c>
    </row>
    <row r="4001" spans="33:35" x14ac:dyDescent="0.25">
      <c r="AG4001" s="31" t="s">
        <v>3338</v>
      </c>
      <c r="AH4001">
        <v>-1.5</v>
      </c>
      <c r="AI4001">
        <v>-1.5</v>
      </c>
    </row>
    <row r="4002" spans="33:35" x14ac:dyDescent="0.25">
      <c r="AG4002" s="31" t="s">
        <v>3339</v>
      </c>
      <c r="AH4002">
        <v>-1.65</v>
      </c>
      <c r="AI4002">
        <v>-1.65</v>
      </c>
    </row>
    <row r="4003" spans="33:35" x14ac:dyDescent="0.25">
      <c r="AG4003" s="30">
        <v>45981</v>
      </c>
      <c r="AH4003">
        <v>-68.52</v>
      </c>
      <c r="AI4003">
        <v>-68.52</v>
      </c>
    </row>
    <row r="4004" spans="33:35" x14ac:dyDescent="0.25">
      <c r="AG4004" s="31" t="s">
        <v>3272</v>
      </c>
      <c r="AH4004">
        <v>-10.5</v>
      </c>
      <c r="AI4004">
        <v>-10.5</v>
      </c>
    </row>
    <row r="4005" spans="33:35" x14ac:dyDescent="0.25">
      <c r="AG4005" s="31" t="s">
        <v>3304</v>
      </c>
      <c r="AH4005">
        <v>-28.69</v>
      </c>
      <c r="AI4005">
        <v>-28.69</v>
      </c>
    </row>
    <row r="4006" spans="33:35" x14ac:dyDescent="0.25">
      <c r="AG4006" s="31" t="s">
        <v>3305</v>
      </c>
      <c r="AH4006">
        <v>-18.93</v>
      </c>
      <c r="AI4006">
        <v>-18.93</v>
      </c>
    </row>
    <row r="4007" spans="33:35" x14ac:dyDescent="0.25">
      <c r="AG4007" s="31" t="s">
        <v>3337</v>
      </c>
      <c r="AH4007">
        <v>-10.4</v>
      </c>
      <c r="AI4007">
        <v>-10.4</v>
      </c>
    </row>
    <row r="4008" spans="33:35" x14ac:dyDescent="0.25">
      <c r="AG4008" s="30">
        <v>45982</v>
      </c>
      <c r="AH4008">
        <v>-102.55</v>
      </c>
      <c r="AI4008">
        <v>-102.55</v>
      </c>
    </row>
    <row r="4009" spans="33:35" x14ac:dyDescent="0.25">
      <c r="AG4009" s="31" t="s">
        <v>3270</v>
      </c>
      <c r="AH4009">
        <v>-89.9</v>
      </c>
      <c r="AI4009">
        <v>-89.9</v>
      </c>
    </row>
    <row r="4010" spans="33:35" x14ac:dyDescent="0.25">
      <c r="AG4010" s="31" t="s">
        <v>3271</v>
      </c>
      <c r="AH4010">
        <v>-5.19</v>
      </c>
      <c r="AI4010">
        <v>-5.19</v>
      </c>
    </row>
    <row r="4011" spans="33:35" x14ac:dyDescent="0.25">
      <c r="AG4011" s="31" t="s">
        <v>3336</v>
      </c>
      <c r="AH4011">
        <v>-7.46</v>
      </c>
      <c r="AI4011">
        <v>-7.46</v>
      </c>
    </row>
    <row r="4012" spans="33:35" x14ac:dyDescent="0.25">
      <c r="AG4012" s="30">
        <v>45983</v>
      </c>
      <c r="AH4012">
        <v>-106.56</v>
      </c>
      <c r="AI4012">
        <v>-106.56</v>
      </c>
    </row>
    <row r="4013" spans="33:35" x14ac:dyDescent="0.25">
      <c r="AG4013" s="31" t="s">
        <v>3301</v>
      </c>
      <c r="AH4013">
        <v>-6.01</v>
      </c>
      <c r="AI4013">
        <v>-6.01</v>
      </c>
    </row>
    <row r="4014" spans="33:35" x14ac:dyDescent="0.25">
      <c r="AG4014" s="31" t="s">
        <v>3302</v>
      </c>
      <c r="AH4014">
        <v>-17.239999999999998</v>
      </c>
      <c r="AI4014">
        <v>-17.239999999999998</v>
      </c>
    </row>
    <row r="4015" spans="33:35" x14ac:dyDescent="0.25">
      <c r="AG4015" s="31" t="s">
        <v>3303</v>
      </c>
      <c r="AH4015">
        <v>-83.31</v>
      </c>
      <c r="AI4015">
        <v>-83.31</v>
      </c>
    </row>
    <row r="4016" spans="33:35" x14ac:dyDescent="0.25">
      <c r="AG4016" s="30">
        <v>45984</v>
      </c>
      <c r="AH4016">
        <v>-8.6100000000000012</v>
      </c>
      <c r="AI4016">
        <v>-8.6100000000000012</v>
      </c>
    </row>
    <row r="4017" spans="33:35" x14ac:dyDescent="0.25">
      <c r="AG4017" s="31" t="s">
        <v>3300</v>
      </c>
      <c r="AH4017">
        <v>-6.8100000000000005</v>
      </c>
      <c r="AI4017">
        <v>-6.8100000000000005</v>
      </c>
    </row>
    <row r="4018" spans="33:35" x14ac:dyDescent="0.25">
      <c r="AG4018" s="31" t="s">
        <v>3334</v>
      </c>
      <c r="AH4018">
        <v>-1.8</v>
      </c>
      <c r="AI4018">
        <v>-1.8</v>
      </c>
    </row>
    <row r="4019" spans="33:35" x14ac:dyDescent="0.25">
      <c r="AG4019" s="30">
        <v>45985</v>
      </c>
      <c r="AH4019">
        <v>-353.33</v>
      </c>
      <c r="AI4019">
        <v>-353.33</v>
      </c>
    </row>
    <row r="4020" spans="33:35" x14ac:dyDescent="0.25">
      <c r="AG4020" s="31" t="s">
        <v>2043</v>
      </c>
      <c r="AH4020">
        <v>-300</v>
      </c>
      <c r="AI4020">
        <v>-300</v>
      </c>
    </row>
    <row r="4021" spans="33:35" x14ac:dyDescent="0.25">
      <c r="AG4021" s="31" t="s">
        <v>3269</v>
      </c>
      <c r="AH4021">
        <v>-0.9</v>
      </c>
      <c r="AI4021">
        <v>-0.9</v>
      </c>
    </row>
    <row r="4022" spans="33:35" x14ac:dyDescent="0.25">
      <c r="AG4022" s="31" t="s">
        <v>3299</v>
      </c>
      <c r="AH4022">
        <v>-49.43</v>
      </c>
      <c r="AI4022">
        <v>-49.43</v>
      </c>
    </row>
    <row r="4023" spans="33:35" x14ac:dyDescent="0.25">
      <c r="AG4023" s="31" t="s">
        <v>3333</v>
      </c>
      <c r="AH4023">
        <v>-3</v>
      </c>
      <c r="AI4023">
        <v>-3</v>
      </c>
    </row>
    <row r="4024" spans="33:35" x14ac:dyDescent="0.25">
      <c r="AG4024" s="30">
        <v>45986</v>
      </c>
      <c r="AH4024">
        <v>-1.39</v>
      </c>
      <c r="AI4024">
        <v>-1.39</v>
      </c>
    </row>
    <row r="4025" spans="33:35" x14ac:dyDescent="0.25">
      <c r="AG4025" s="31" t="s">
        <v>3268</v>
      </c>
      <c r="AH4025">
        <v>-1.39</v>
      </c>
      <c r="AI4025">
        <v>-1.39</v>
      </c>
    </row>
    <row r="4026" spans="33:35" x14ac:dyDescent="0.25">
      <c r="AG4026" s="30">
        <v>45988</v>
      </c>
      <c r="AH4026">
        <v>-4.62</v>
      </c>
      <c r="AI4026">
        <v>-4.62</v>
      </c>
    </row>
    <row r="4027" spans="33:35" x14ac:dyDescent="0.25">
      <c r="AG4027" s="31" t="s">
        <v>3298</v>
      </c>
      <c r="AH4027">
        <v>-4.62</v>
      </c>
      <c r="AI4027">
        <v>-4.62</v>
      </c>
    </row>
    <row r="4028" spans="33:35" x14ac:dyDescent="0.25">
      <c r="AG4028" s="30">
        <v>45989</v>
      </c>
      <c r="AH4028">
        <v>-111.59</v>
      </c>
      <c r="AI4028">
        <v>-111.59</v>
      </c>
    </row>
    <row r="4029" spans="33:35" x14ac:dyDescent="0.25">
      <c r="AG4029" s="31" t="s">
        <v>3266</v>
      </c>
      <c r="AH4029">
        <v>-6.55</v>
      </c>
      <c r="AI4029">
        <v>-6.55</v>
      </c>
    </row>
    <row r="4030" spans="33:35" x14ac:dyDescent="0.25">
      <c r="AG4030" s="31" t="s">
        <v>3331</v>
      </c>
      <c r="AH4030">
        <v>-15.04</v>
      </c>
      <c r="AI4030">
        <v>-15.04</v>
      </c>
    </row>
    <row r="4031" spans="33:35" x14ac:dyDescent="0.25">
      <c r="AG4031" s="31" t="s">
        <v>3332</v>
      </c>
      <c r="AH4031">
        <v>-90</v>
      </c>
      <c r="AI4031">
        <v>-90</v>
      </c>
    </row>
    <row r="4032" spans="33:35" x14ac:dyDescent="0.25">
      <c r="AG4032" s="30">
        <v>45990</v>
      </c>
      <c r="AH4032">
        <v>-222.05</v>
      </c>
      <c r="AI4032">
        <v>-222.05</v>
      </c>
    </row>
    <row r="4033" spans="33:35" x14ac:dyDescent="0.25">
      <c r="AG4033" s="31" t="s">
        <v>3295</v>
      </c>
      <c r="AH4033">
        <v>-65.400000000000006</v>
      </c>
      <c r="AI4033">
        <v>-65.400000000000006</v>
      </c>
    </row>
    <row r="4034" spans="33:35" x14ac:dyDescent="0.25">
      <c r="AG4034" s="31" t="s">
        <v>3296</v>
      </c>
      <c r="AH4034">
        <v>-65.5</v>
      </c>
      <c r="AI4034">
        <v>-65.5</v>
      </c>
    </row>
    <row r="4035" spans="33:35" x14ac:dyDescent="0.25">
      <c r="AG4035" s="31" t="s">
        <v>3297</v>
      </c>
      <c r="AH4035">
        <v>-88.66</v>
      </c>
      <c r="AI4035">
        <v>-88.66</v>
      </c>
    </row>
    <row r="4036" spans="33:35" x14ac:dyDescent="0.25">
      <c r="AG4036" s="31" t="s">
        <v>3328</v>
      </c>
      <c r="AH4036">
        <v>-2.4900000000000002</v>
      </c>
      <c r="AI4036">
        <v>-2.4900000000000002</v>
      </c>
    </row>
    <row r="4037" spans="33:35" x14ac:dyDescent="0.25">
      <c r="AG4037" s="30">
        <v>45991</v>
      </c>
      <c r="AH4037">
        <v>-50.47</v>
      </c>
      <c r="AI4037">
        <v>-50.47</v>
      </c>
    </row>
    <row r="4038" spans="33:35" x14ac:dyDescent="0.25">
      <c r="AG4038" s="31" t="s">
        <v>3327</v>
      </c>
      <c r="AH4038">
        <v>-50.47</v>
      </c>
      <c r="AI4038">
        <v>-50.47</v>
      </c>
    </row>
    <row r="4039" spans="33:35" x14ac:dyDescent="0.25">
      <c r="AG4039" s="19" t="s">
        <v>1938</v>
      </c>
      <c r="AH4039">
        <v>-5975.9200000000019</v>
      </c>
      <c r="AI4039">
        <v>-5975.9200000000019</v>
      </c>
    </row>
    <row r="4040" spans="33:35" x14ac:dyDescent="0.25">
      <c r="AG4040" s="30">
        <v>45992</v>
      </c>
      <c r="AH4040">
        <v>-1281.2800000000002</v>
      </c>
      <c r="AI4040">
        <v>-1281.2800000000002</v>
      </c>
    </row>
    <row r="4041" spans="33:35" x14ac:dyDescent="0.25">
      <c r="AG4041" s="31" t="s">
        <v>131</v>
      </c>
      <c r="AH4041">
        <v>-0.55000000000000004</v>
      </c>
      <c r="AI4041">
        <v>-0.55000000000000004</v>
      </c>
    </row>
    <row r="4042" spans="33:35" x14ac:dyDescent="0.25">
      <c r="AG4042" s="31" t="s">
        <v>89</v>
      </c>
      <c r="AH4042">
        <v>-936</v>
      </c>
      <c r="AI4042">
        <v>-936</v>
      </c>
    </row>
    <row r="4043" spans="33:35" x14ac:dyDescent="0.25">
      <c r="AG4043" s="31" t="s">
        <v>2004</v>
      </c>
      <c r="AH4043">
        <v>-102.21</v>
      </c>
      <c r="AI4043">
        <v>-102.21</v>
      </c>
    </row>
    <row r="4044" spans="33:35" x14ac:dyDescent="0.25">
      <c r="AG4044" s="31" t="s">
        <v>3288</v>
      </c>
      <c r="AH4044">
        <v>-18.43</v>
      </c>
      <c r="AI4044">
        <v>-18.43</v>
      </c>
    </row>
    <row r="4045" spans="33:35" x14ac:dyDescent="0.25">
      <c r="AG4045" s="31" t="s">
        <v>3289</v>
      </c>
      <c r="AH4045">
        <v>-32.700000000000003</v>
      </c>
      <c r="AI4045">
        <v>-32.700000000000003</v>
      </c>
    </row>
    <row r="4046" spans="33:35" x14ac:dyDescent="0.25">
      <c r="AG4046" s="31" t="s">
        <v>3291</v>
      </c>
      <c r="AH4046">
        <v>-42.9</v>
      </c>
      <c r="AI4046">
        <v>-42.9</v>
      </c>
    </row>
    <row r="4047" spans="33:35" x14ac:dyDescent="0.25">
      <c r="AG4047" s="31" t="s">
        <v>3292</v>
      </c>
      <c r="AH4047">
        <v>-25</v>
      </c>
      <c r="AI4047">
        <v>-25</v>
      </c>
    </row>
    <row r="4048" spans="33:35" x14ac:dyDescent="0.25">
      <c r="AG4048" s="31" t="s">
        <v>3293</v>
      </c>
      <c r="AH4048">
        <v>-115.84</v>
      </c>
      <c r="AI4048">
        <v>-115.84</v>
      </c>
    </row>
    <row r="4049" spans="33:35" x14ac:dyDescent="0.25">
      <c r="AG4049" s="31" t="s">
        <v>3325</v>
      </c>
      <c r="AH4049">
        <v>-4.1500000000000004</v>
      </c>
      <c r="AI4049">
        <v>-4.1500000000000004</v>
      </c>
    </row>
    <row r="4050" spans="33:35" x14ac:dyDescent="0.25">
      <c r="AG4050" s="31" t="s">
        <v>3326</v>
      </c>
      <c r="AH4050">
        <v>-3.5</v>
      </c>
      <c r="AI4050">
        <v>-3.5</v>
      </c>
    </row>
    <row r="4051" spans="33:35" x14ac:dyDescent="0.25">
      <c r="AG4051" s="30">
        <v>45993</v>
      </c>
      <c r="AH4051">
        <v>-35.200000000000003</v>
      </c>
      <c r="AI4051">
        <v>-35.200000000000003</v>
      </c>
    </row>
    <row r="4052" spans="33:35" x14ac:dyDescent="0.25">
      <c r="AG4052" s="31" t="s">
        <v>3286</v>
      </c>
      <c r="AH4052">
        <v>-2.5</v>
      </c>
      <c r="AI4052">
        <v>-2.5</v>
      </c>
    </row>
    <row r="4053" spans="33:35" x14ac:dyDescent="0.25">
      <c r="AG4053" s="31" t="s">
        <v>3287</v>
      </c>
      <c r="AH4053">
        <v>-32.700000000000003</v>
      </c>
      <c r="AI4053">
        <v>-32.700000000000003</v>
      </c>
    </row>
    <row r="4054" spans="33:35" x14ac:dyDescent="0.25">
      <c r="AG4054" s="30">
        <v>45994</v>
      </c>
      <c r="AH4054">
        <v>-9.6</v>
      </c>
      <c r="AI4054">
        <v>-9.6</v>
      </c>
    </row>
    <row r="4055" spans="33:35" x14ac:dyDescent="0.25">
      <c r="AG4055" s="31" t="s">
        <v>3256</v>
      </c>
      <c r="AH4055">
        <v>-3.4</v>
      </c>
      <c r="AI4055">
        <v>-3.4</v>
      </c>
    </row>
    <row r="4056" spans="33:35" x14ac:dyDescent="0.25">
      <c r="AG4056" s="31" t="s">
        <v>3324</v>
      </c>
      <c r="AH4056">
        <v>-6.1999999999999993</v>
      </c>
      <c r="AI4056">
        <v>-6.1999999999999993</v>
      </c>
    </row>
    <row r="4057" spans="33:35" x14ac:dyDescent="0.25">
      <c r="AG4057" s="30">
        <v>45995</v>
      </c>
      <c r="AH4057">
        <v>-171.45</v>
      </c>
      <c r="AI4057">
        <v>-171.45</v>
      </c>
    </row>
    <row r="4058" spans="33:35" x14ac:dyDescent="0.25">
      <c r="AG4058" s="31" t="s">
        <v>3262</v>
      </c>
      <c r="AH4058">
        <v>-18</v>
      </c>
      <c r="AI4058">
        <v>-18</v>
      </c>
    </row>
    <row r="4059" spans="33:35" x14ac:dyDescent="0.25">
      <c r="AG4059" s="31" t="s">
        <v>3285</v>
      </c>
      <c r="AH4059">
        <v>-54.45</v>
      </c>
      <c r="AI4059">
        <v>-54.45</v>
      </c>
    </row>
    <row r="4060" spans="33:35" x14ac:dyDescent="0.25">
      <c r="AG4060" s="31" t="s">
        <v>3323</v>
      </c>
      <c r="AH4060">
        <v>-99</v>
      </c>
      <c r="AI4060">
        <v>-99</v>
      </c>
    </row>
    <row r="4061" spans="33:35" x14ac:dyDescent="0.25">
      <c r="AG4061" s="30">
        <v>45996</v>
      </c>
      <c r="AH4061">
        <v>-308.25</v>
      </c>
      <c r="AI4061">
        <v>-308.25</v>
      </c>
    </row>
    <row r="4062" spans="33:35" x14ac:dyDescent="0.25">
      <c r="AG4062" s="31" t="s">
        <v>3284</v>
      </c>
      <c r="AH4062">
        <v>-8.25</v>
      </c>
      <c r="AI4062">
        <v>-8.25</v>
      </c>
    </row>
    <row r="4063" spans="33:35" x14ac:dyDescent="0.25">
      <c r="AG4063" s="31" t="s">
        <v>3321</v>
      </c>
      <c r="AH4063">
        <v>-300</v>
      </c>
      <c r="AI4063">
        <v>-300</v>
      </c>
    </row>
    <row r="4064" spans="33:35" x14ac:dyDescent="0.25">
      <c r="AG4064" s="30">
        <v>45997</v>
      </c>
      <c r="AH4064">
        <v>-158.85999999999999</v>
      </c>
      <c r="AI4064">
        <v>-158.85999999999999</v>
      </c>
    </row>
    <row r="4065" spans="33:35" x14ac:dyDescent="0.25">
      <c r="AG4065" s="31" t="s">
        <v>3261</v>
      </c>
      <c r="AH4065">
        <v>-1.3</v>
      </c>
      <c r="AI4065">
        <v>-1.3</v>
      </c>
    </row>
    <row r="4066" spans="33:35" x14ac:dyDescent="0.25">
      <c r="AG4066" s="31" t="s">
        <v>3282</v>
      </c>
      <c r="AH4066">
        <v>-6.11</v>
      </c>
      <c r="AI4066">
        <v>-6.11</v>
      </c>
    </row>
    <row r="4067" spans="33:35" x14ac:dyDescent="0.25">
      <c r="AG4067" s="31" t="s">
        <v>3283</v>
      </c>
      <c r="AH4067">
        <v>-151.44999999999999</v>
      </c>
      <c r="AI4067">
        <v>-151.44999999999999</v>
      </c>
    </row>
    <row r="4068" spans="33:35" x14ac:dyDescent="0.25">
      <c r="AG4068" s="30">
        <v>45998</v>
      </c>
      <c r="AH4068">
        <v>-7.12</v>
      </c>
      <c r="AI4068">
        <v>-7.12</v>
      </c>
    </row>
    <row r="4069" spans="33:35" x14ac:dyDescent="0.25">
      <c r="AG4069" s="31" t="s">
        <v>3280</v>
      </c>
      <c r="AH4069">
        <v>-7.12</v>
      </c>
      <c r="AI4069">
        <v>-7.12</v>
      </c>
    </row>
    <row r="4070" spans="33:35" x14ac:dyDescent="0.25">
      <c r="AG4070" s="30">
        <v>45999</v>
      </c>
      <c r="AH4070">
        <v>-88.820000000000007</v>
      </c>
      <c r="AI4070">
        <v>-88.820000000000007</v>
      </c>
    </row>
    <row r="4071" spans="33:35" x14ac:dyDescent="0.25">
      <c r="AG4071" s="31" t="s">
        <v>3121</v>
      </c>
      <c r="AH4071">
        <v>-82.34</v>
      </c>
      <c r="AI4071">
        <v>-82.34</v>
      </c>
    </row>
    <row r="4072" spans="33:35" x14ac:dyDescent="0.25">
      <c r="AG4072" s="31" t="s">
        <v>3279</v>
      </c>
      <c r="AH4072">
        <v>-6.48</v>
      </c>
      <c r="AI4072">
        <v>-6.48</v>
      </c>
    </row>
    <row r="4073" spans="33:35" x14ac:dyDescent="0.25">
      <c r="AG4073" s="30">
        <v>46000</v>
      </c>
      <c r="AH4073">
        <v>-2065.08</v>
      </c>
      <c r="AI4073">
        <v>-2065.08</v>
      </c>
    </row>
    <row r="4074" spans="33:35" x14ac:dyDescent="0.25">
      <c r="AG4074" s="31" t="s">
        <v>3258</v>
      </c>
      <c r="AH4074">
        <v>-13.33</v>
      </c>
      <c r="AI4074">
        <v>-13.33</v>
      </c>
    </row>
    <row r="4075" spans="33:35" x14ac:dyDescent="0.25">
      <c r="AG4075" s="31" t="s">
        <v>3259</v>
      </c>
      <c r="AH4075">
        <v>-300</v>
      </c>
      <c r="AI4075">
        <v>-300</v>
      </c>
    </row>
    <row r="4076" spans="33:35" x14ac:dyDescent="0.25">
      <c r="AG4076" s="31" t="s">
        <v>3260</v>
      </c>
      <c r="AH4076">
        <v>-1500</v>
      </c>
      <c r="AI4076">
        <v>-1500</v>
      </c>
    </row>
    <row r="4077" spans="33:35" x14ac:dyDescent="0.25">
      <c r="AG4077" s="31" t="s">
        <v>3319</v>
      </c>
      <c r="AH4077">
        <v>-250</v>
      </c>
      <c r="AI4077">
        <v>-250</v>
      </c>
    </row>
    <row r="4078" spans="33:35" x14ac:dyDescent="0.25">
      <c r="AG4078" s="31" t="s">
        <v>3320</v>
      </c>
      <c r="AH4078">
        <v>-1.75</v>
      </c>
      <c r="AI4078">
        <v>-1.75</v>
      </c>
    </row>
    <row r="4079" spans="33:35" x14ac:dyDescent="0.25">
      <c r="AG4079" s="30">
        <v>46003</v>
      </c>
      <c r="AH4079">
        <v>-38.799999999999997</v>
      </c>
      <c r="AI4079">
        <v>-38.799999999999997</v>
      </c>
    </row>
    <row r="4080" spans="33:35" x14ac:dyDescent="0.25">
      <c r="AG4080" s="31" t="s">
        <v>3257</v>
      </c>
      <c r="AH4080">
        <v>-33.799999999999997</v>
      </c>
      <c r="AI4080">
        <v>-33.799999999999997</v>
      </c>
    </row>
    <row r="4081" spans="33:35" x14ac:dyDescent="0.25">
      <c r="AG4081" s="31" t="s">
        <v>3317</v>
      </c>
      <c r="AH4081">
        <v>-4</v>
      </c>
      <c r="AI4081">
        <v>-4</v>
      </c>
    </row>
    <row r="4082" spans="33:35" x14ac:dyDescent="0.25">
      <c r="AG4082" s="31" t="s">
        <v>3318</v>
      </c>
      <c r="AH4082">
        <v>-1</v>
      </c>
      <c r="AI4082">
        <v>-1</v>
      </c>
    </row>
    <row r="4083" spans="33:35" x14ac:dyDescent="0.25">
      <c r="AG4083" s="30">
        <v>46004</v>
      </c>
      <c r="AH4083">
        <v>-139.72</v>
      </c>
      <c r="AI4083">
        <v>-139.72</v>
      </c>
    </row>
    <row r="4084" spans="33:35" x14ac:dyDescent="0.25">
      <c r="AG4084" s="31" t="s">
        <v>3277</v>
      </c>
      <c r="AH4084">
        <v>-35.89</v>
      </c>
      <c r="AI4084">
        <v>-35.89</v>
      </c>
    </row>
    <row r="4085" spans="33:35" x14ac:dyDescent="0.25">
      <c r="AG4085" s="31" t="s">
        <v>3278</v>
      </c>
      <c r="AH4085">
        <v>-103.83</v>
      </c>
      <c r="AI4085">
        <v>-103.83</v>
      </c>
    </row>
    <row r="4086" spans="33:35" x14ac:dyDescent="0.25">
      <c r="AG4086" s="30">
        <v>46005</v>
      </c>
      <c r="AH4086">
        <v>-56.3</v>
      </c>
      <c r="AI4086">
        <v>-56.3</v>
      </c>
    </row>
    <row r="4087" spans="33:35" x14ac:dyDescent="0.25">
      <c r="AG4087" s="31" t="s">
        <v>3315</v>
      </c>
      <c r="AH4087">
        <v>-39.89</v>
      </c>
      <c r="AI4087">
        <v>-39.89</v>
      </c>
    </row>
    <row r="4088" spans="33:35" x14ac:dyDescent="0.25">
      <c r="AG4088" s="31" t="s">
        <v>3316</v>
      </c>
      <c r="AH4088">
        <v>-16.41</v>
      </c>
      <c r="AI4088">
        <v>-16.41</v>
      </c>
    </row>
    <row r="4089" spans="33:35" x14ac:dyDescent="0.25">
      <c r="AG4089" s="30">
        <v>46006</v>
      </c>
      <c r="AH4089">
        <v>-44.39</v>
      </c>
      <c r="AI4089">
        <v>-44.39</v>
      </c>
    </row>
    <row r="4090" spans="33:35" x14ac:dyDescent="0.25">
      <c r="AG4090" s="31" t="s">
        <v>3255</v>
      </c>
      <c r="AH4090">
        <v>-19.989999999999998</v>
      </c>
      <c r="AI4090">
        <v>-19.989999999999998</v>
      </c>
    </row>
    <row r="4091" spans="33:35" x14ac:dyDescent="0.25">
      <c r="AG4091" s="31" t="s">
        <v>3313</v>
      </c>
      <c r="AH4091">
        <v>-19.399999999999999</v>
      </c>
      <c r="AI4091">
        <v>-19.399999999999999</v>
      </c>
    </row>
    <row r="4092" spans="33:35" x14ac:dyDescent="0.25">
      <c r="AG4092" s="31" t="s">
        <v>3314</v>
      </c>
      <c r="AH4092">
        <v>-5</v>
      </c>
      <c r="AI4092">
        <v>-5</v>
      </c>
    </row>
    <row r="4093" spans="33:35" x14ac:dyDescent="0.25">
      <c r="AG4093" s="30">
        <v>46007</v>
      </c>
      <c r="AH4093">
        <v>-74.78</v>
      </c>
      <c r="AI4093">
        <v>-74.78</v>
      </c>
    </row>
    <row r="4094" spans="33:35" x14ac:dyDescent="0.25">
      <c r="AG4094" s="31" t="s">
        <v>3253</v>
      </c>
      <c r="AH4094">
        <v>-6.75</v>
      </c>
      <c r="AI4094">
        <v>-6.75</v>
      </c>
    </row>
    <row r="4095" spans="33:35" x14ac:dyDescent="0.25">
      <c r="AG4095" s="31" t="s">
        <v>3254</v>
      </c>
      <c r="AH4095">
        <v>-8.25</v>
      </c>
      <c r="AI4095">
        <v>-8.25</v>
      </c>
    </row>
    <row r="4096" spans="33:35" x14ac:dyDescent="0.25">
      <c r="AG4096" s="31" t="s">
        <v>3276</v>
      </c>
      <c r="AH4096">
        <v>-19.979999999999997</v>
      </c>
      <c r="AI4096">
        <v>-19.979999999999997</v>
      </c>
    </row>
    <row r="4097" spans="33:35" x14ac:dyDescent="0.25">
      <c r="AG4097" s="31" t="s">
        <v>3312</v>
      </c>
      <c r="AH4097">
        <v>-39.799999999999997</v>
      </c>
      <c r="AI4097">
        <v>-39.799999999999997</v>
      </c>
    </row>
    <row r="4098" spans="33:35" x14ac:dyDescent="0.25">
      <c r="AG4098" s="30">
        <v>46008</v>
      </c>
      <c r="AH4098">
        <v>-2.79</v>
      </c>
      <c r="AI4098">
        <v>-2.79</v>
      </c>
    </row>
    <row r="4099" spans="33:35" x14ac:dyDescent="0.25">
      <c r="AG4099" s="31" t="s">
        <v>3311</v>
      </c>
      <c r="AH4099">
        <v>-2.79</v>
      </c>
      <c r="AI4099">
        <v>-2.79</v>
      </c>
    </row>
    <row r="4100" spans="33:35" x14ac:dyDescent="0.25">
      <c r="AG4100" s="30">
        <v>46009</v>
      </c>
      <c r="AH4100">
        <v>-14.8</v>
      </c>
      <c r="AI4100">
        <v>-14.8</v>
      </c>
    </row>
    <row r="4101" spans="33:35" x14ac:dyDescent="0.25">
      <c r="AG4101" s="31" t="s">
        <v>3251</v>
      </c>
      <c r="AH4101">
        <v>-13.05</v>
      </c>
      <c r="AI4101">
        <v>-13.05</v>
      </c>
    </row>
    <row r="4102" spans="33:35" x14ac:dyDescent="0.25">
      <c r="AG4102" s="31" t="s">
        <v>3252</v>
      </c>
      <c r="AH4102">
        <v>-1.75</v>
      </c>
      <c r="AI4102">
        <v>-1.75</v>
      </c>
    </row>
    <row r="4103" spans="33:35" x14ac:dyDescent="0.25">
      <c r="AG4103" s="30">
        <v>46010</v>
      </c>
      <c r="AH4103">
        <v>-76.240000000000009</v>
      </c>
      <c r="AI4103">
        <v>-76.240000000000009</v>
      </c>
    </row>
    <row r="4104" spans="33:35" x14ac:dyDescent="0.25">
      <c r="AG4104" s="31" t="s">
        <v>3249</v>
      </c>
      <c r="AH4104">
        <v>-30.29</v>
      </c>
      <c r="AI4104">
        <v>-30.29</v>
      </c>
    </row>
    <row r="4105" spans="33:35" x14ac:dyDescent="0.25">
      <c r="AG4105" s="31" t="s">
        <v>3250</v>
      </c>
      <c r="AH4105">
        <v>-45.95</v>
      </c>
      <c r="AI4105">
        <v>-45.95</v>
      </c>
    </row>
    <row r="4106" spans="33:35" x14ac:dyDescent="0.25">
      <c r="AG4106" s="30">
        <v>46020</v>
      </c>
      <c r="AH4106">
        <v>-18.63</v>
      </c>
      <c r="AI4106">
        <v>-18.63</v>
      </c>
    </row>
    <row r="4107" spans="33:35" x14ac:dyDescent="0.25">
      <c r="AG4107" s="31" t="s">
        <v>131</v>
      </c>
      <c r="AH4107">
        <v>-0.54</v>
      </c>
      <c r="AI4107">
        <v>-0.54</v>
      </c>
    </row>
    <row r="4108" spans="33:35" x14ac:dyDescent="0.25">
      <c r="AG4108" s="31" t="s">
        <v>3365</v>
      </c>
      <c r="AH4108">
        <v>-18.09</v>
      </c>
      <c r="AI4108">
        <v>-18.09</v>
      </c>
    </row>
    <row r="4109" spans="33:35" x14ac:dyDescent="0.25">
      <c r="AG4109" s="30">
        <v>46019</v>
      </c>
      <c r="AH4109">
        <v>-1.95</v>
      </c>
      <c r="AI4109">
        <v>-1.95</v>
      </c>
    </row>
    <row r="4110" spans="33:35" x14ac:dyDescent="0.25">
      <c r="AG4110" s="31" t="s">
        <v>3383</v>
      </c>
      <c r="AH4110">
        <v>-1.95</v>
      </c>
      <c r="AI4110">
        <v>-1.95</v>
      </c>
    </row>
    <row r="4111" spans="33:35" x14ac:dyDescent="0.25">
      <c r="AG4111" s="30">
        <v>46018</v>
      </c>
      <c r="AH4111">
        <v>-18.75</v>
      </c>
      <c r="AI4111">
        <v>-18.75</v>
      </c>
    </row>
    <row r="4112" spans="33:35" x14ac:dyDescent="0.25">
      <c r="AG4112" s="31" t="s">
        <v>3375</v>
      </c>
      <c r="AH4112">
        <v>-13.8</v>
      </c>
      <c r="AI4112">
        <v>-13.8</v>
      </c>
    </row>
    <row r="4113" spans="33:35" x14ac:dyDescent="0.25">
      <c r="AG4113" s="31" t="s">
        <v>3376</v>
      </c>
      <c r="AH4113">
        <v>-4.95</v>
      </c>
      <c r="AI4113">
        <v>-4.95</v>
      </c>
    </row>
    <row r="4114" spans="33:35" x14ac:dyDescent="0.25">
      <c r="AG4114" s="30">
        <v>46017</v>
      </c>
      <c r="AH4114">
        <v>-72.09</v>
      </c>
      <c r="AI4114">
        <v>-72.09</v>
      </c>
    </row>
    <row r="4115" spans="33:35" x14ac:dyDescent="0.25">
      <c r="AG4115" s="31" t="s">
        <v>3368</v>
      </c>
      <c r="AH4115">
        <v>-72.09</v>
      </c>
      <c r="AI4115">
        <v>-72.09</v>
      </c>
    </row>
    <row r="4116" spans="33:35" x14ac:dyDescent="0.25">
      <c r="AG4116" s="30">
        <v>46015</v>
      </c>
      <c r="AH4116">
        <v>-337.43</v>
      </c>
      <c r="AI4116">
        <v>-337.43</v>
      </c>
    </row>
    <row r="4117" spans="33:35" x14ac:dyDescent="0.25">
      <c r="AG4117" s="31" t="s">
        <v>2043</v>
      </c>
      <c r="AH4117">
        <v>-300</v>
      </c>
      <c r="AI4117">
        <v>-300</v>
      </c>
    </row>
    <row r="4118" spans="33:35" x14ac:dyDescent="0.25">
      <c r="AG4118" s="31" t="s">
        <v>3369</v>
      </c>
      <c r="AH4118">
        <v>-21.43</v>
      </c>
      <c r="AI4118">
        <v>-21.43</v>
      </c>
    </row>
    <row r="4119" spans="33:35" x14ac:dyDescent="0.25">
      <c r="AG4119" s="31" t="s">
        <v>3384</v>
      </c>
      <c r="AH4119">
        <v>-16</v>
      </c>
      <c r="AI4119">
        <v>-16</v>
      </c>
    </row>
    <row r="4120" spans="33:35" x14ac:dyDescent="0.25">
      <c r="AG4120" s="30">
        <v>46014</v>
      </c>
      <c r="AH4120">
        <v>-82.48</v>
      </c>
      <c r="AI4120">
        <v>-82.48</v>
      </c>
    </row>
    <row r="4121" spans="33:35" x14ac:dyDescent="0.25">
      <c r="AG4121" s="31" t="s">
        <v>3370</v>
      </c>
      <c r="AH4121">
        <v>-9.09</v>
      </c>
      <c r="AI4121">
        <v>-9.09</v>
      </c>
    </row>
    <row r="4122" spans="33:35" x14ac:dyDescent="0.25">
      <c r="AG4122" s="31" t="s">
        <v>3371</v>
      </c>
      <c r="AH4122">
        <v>-73.39</v>
      </c>
      <c r="AI4122">
        <v>-73.39</v>
      </c>
    </row>
    <row r="4123" spans="33:35" x14ac:dyDescent="0.25">
      <c r="AG4123" s="30">
        <v>46013</v>
      </c>
      <c r="AH4123">
        <v>-126.03999999999999</v>
      </c>
      <c r="AI4123">
        <v>-126.03999999999999</v>
      </c>
    </row>
    <row r="4124" spans="33:35" x14ac:dyDescent="0.25">
      <c r="AG4124" s="31" t="s">
        <v>3377</v>
      </c>
      <c r="AH4124">
        <v>-22.8</v>
      </c>
      <c r="AI4124">
        <v>-22.8</v>
      </c>
    </row>
    <row r="4125" spans="33:35" x14ac:dyDescent="0.25">
      <c r="AG4125" s="31" t="s">
        <v>3378</v>
      </c>
      <c r="AH4125">
        <v>-8.3000000000000007</v>
      </c>
      <c r="AI4125">
        <v>-8.3000000000000007</v>
      </c>
    </row>
    <row r="4126" spans="33:35" x14ac:dyDescent="0.25">
      <c r="AG4126" s="31" t="s">
        <v>3379</v>
      </c>
      <c r="AH4126">
        <v>-84.6</v>
      </c>
      <c r="AI4126">
        <v>-84.6</v>
      </c>
    </row>
    <row r="4127" spans="33:35" x14ac:dyDescent="0.25">
      <c r="AG4127" s="31" t="s">
        <v>3385</v>
      </c>
      <c r="AH4127">
        <v>-10.34</v>
      </c>
      <c r="AI4127">
        <v>-10.34</v>
      </c>
    </row>
    <row r="4128" spans="33:35" x14ac:dyDescent="0.25">
      <c r="AG4128" s="30">
        <v>46012</v>
      </c>
      <c r="AH4128">
        <v>-18.09</v>
      </c>
      <c r="AI4128">
        <v>-18.09</v>
      </c>
    </row>
    <row r="4129" spans="33:35" x14ac:dyDescent="0.25">
      <c r="AG4129" s="31" t="s">
        <v>3380</v>
      </c>
      <c r="AH4129">
        <v>-9.99</v>
      </c>
      <c r="AI4129">
        <v>-9.99</v>
      </c>
    </row>
    <row r="4130" spans="33:35" x14ac:dyDescent="0.25">
      <c r="AG4130" s="31" t="s">
        <v>3381</v>
      </c>
      <c r="AH4130">
        <v>-8.1</v>
      </c>
      <c r="AI4130">
        <v>-8.1</v>
      </c>
    </row>
    <row r="4131" spans="33:35" x14ac:dyDescent="0.25">
      <c r="AG4131" s="30">
        <v>46011</v>
      </c>
      <c r="AH4131">
        <v>-148.78</v>
      </c>
      <c r="AI4131">
        <v>-148.78</v>
      </c>
    </row>
    <row r="4132" spans="33:35" x14ac:dyDescent="0.25">
      <c r="AG4132" s="31" t="s">
        <v>3373</v>
      </c>
      <c r="AH4132">
        <v>-20.260000000000002</v>
      </c>
      <c r="AI4132">
        <v>-20.260000000000002</v>
      </c>
    </row>
    <row r="4133" spans="33:35" x14ac:dyDescent="0.25">
      <c r="AG4133" s="31" t="s">
        <v>3374</v>
      </c>
      <c r="AH4133">
        <v>-127.22</v>
      </c>
      <c r="AI4133">
        <v>-127.22</v>
      </c>
    </row>
    <row r="4134" spans="33:35" x14ac:dyDescent="0.25">
      <c r="AG4134" s="31" t="s">
        <v>3382</v>
      </c>
      <c r="AH4134">
        <v>-1.3</v>
      </c>
      <c r="AI4134">
        <v>-1.3</v>
      </c>
    </row>
    <row r="4135" spans="33:35" x14ac:dyDescent="0.25">
      <c r="AG4135" s="30">
        <v>46022</v>
      </c>
      <c r="AH4135">
        <v>-407.65</v>
      </c>
      <c r="AI4135">
        <v>-407.65</v>
      </c>
    </row>
    <row r="4136" spans="33:35" x14ac:dyDescent="0.25">
      <c r="AG4136" s="31" t="s">
        <v>805</v>
      </c>
      <c r="AH4136">
        <v>-400</v>
      </c>
      <c r="AI4136">
        <v>-400</v>
      </c>
    </row>
    <row r="4137" spans="33:35" x14ac:dyDescent="0.25">
      <c r="AG4137" s="31" t="s">
        <v>3578</v>
      </c>
      <c r="AH4137">
        <v>-7.65</v>
      </c>
      <c r="AI4137">
        <v>-7.65</v>
      </c>
    </row>
    <row r="4138" spans="33:35" x14ac:dyDescent="0.25">
      <c r="AG4138" s="30">
        <v>46021</v>
      </c>
      <c r="AH4138">
        <v>-170.55</v>
      </c>
      <c r="AI4138">
        <v>-170.55</v>
      </c>
    </row>
    <row r="4139" spans="33:35" x14ac:dyDescent="0.25">
      <c r="AG4139" s="31" t="s">
        <v>3444</v>
      </c>
      <c r="AH4139">
        <v>-28.08</v>
      </c>
      <c r="AI4139">
        <v>-28.08</v>
      </c>
    </row>
    <row r="4140" spans="33:35" x14ac:dyDescent="0.25">
      <c r="AG4140" s="31" t="s">
        <v>3445</v>
      </c>
      <c r="AH4140">
        <v>-22</v>
      </c>
      <c r="AI4140">
        <v>-22</v>
      </c>
    </row>
    <row r="4141" spans="33:35" x14ac:dyDescent="0.25">
      <c r="AG4141" s="31" t="s">
        <v>3446</v>
      </c>
      <c r="AH4141">
        <v>-6.62</v>
      </c>
      <c r="AI4141">
        <v>-6.62</v>
      </c>
    </row>
    <row r="4142" spans="33:35" x14ac:dyDescent="0.25">
      <c r="AG4142" s="31" t="s">
        <v>3447</v>
      </c>
      <c r="AH4142">
        <v>-3</v>
      </c>
      <c r="AI4142">
        <v>-3</v>
      </c>
    </row>
    <row r="4143" spans="33:35" x14ac:dyDescent="0.25">
      <c r="AG4143" s="31" t="s">
        <v>3448</v>
      </c>
      <c r="AH4143">
        <v>-12.75</v>
      </c>
      <c r="AI4143">
        <v>-12.75</v>
      </c>
    </row>
    <row r="4144" spans="33:35" x14ac:dyDescent="0.25">
      <c r="AG4144" s="31" t="s">
        <v>3579</v>
      </c>
      <c r="AH4144">
        <v>-98.100000000000009</v>
      </c>
      <c r="AI4144">
        <v>-98.100000000000009</v>
      </c>
    </row>
    <row r="4145" spans="33:35" x14ac:dyDescent="0.25">
      <c r="AG4145" s="17" t="s">
        <v>3580</v>
      </c>
      <c r="AH4145">
        <v>-25803.900000000005</v>
      </c>
      <c r="AI4145">
        <v>-25803.900000000005</v>
      </c>
    </row>
    <row r="4146" spans="33:35" x14ac:dyDescent="0.25">
      <c r="AG4146" s="18" t="s">
        <v>1923</v>
      </c>
      <c r="AH4146">
        <v>-21794.150000000009</v>
      </c>
      <c r="AI4146">
        <v>-21794.150000000009</v>
      </c>
    </row>
    <row r="4147" spans="33:35" x14ac:dyDescent="0.25">
      <c r="AG4147" s="19" t="s">
        <v>1930</v>
      </c>
      <c r="AH4147">
        <v>-7602.52</v>
      </c>
      <c r="AI4147">
        <v>-7602.52</v>
      </c>
    </row>
    <row r="4148" spans="33:35" x14ac:dyDescent="0.25">
      <c r="AG4148" s="30">
        <v>46053</v>
      </c>
      <c r="AH4148">
        <v>-148.44999999999999</v>
      </c>
      <c r="AI4148">
        <v>-148.44999999999999</v>
      </c>
    </row>
    <row r="4149" spans="33:35" x14ac:dyDescent="0.25">
      <c r="AG4149" s="31" t="s">
        <v>3550</v>
      </c>
      <c r="AH4149">
        <v>-45.92</v>
      </c>
      <c r="AI4149">
        <v>-45.92</v>
      </c>
    </row>
    <row r="4150" spans="33:35" x14ac:dyDescent="0.25">
      <c r="AG4150" s="31" t="s">
        <v>3551</v>
      </c>
      <c r="AH4150">
        <v>-102.53</v>
      </c>
      <c r="AI4150">
        <v>-102.53</v>
      </c>
    </row>
    <row r="4151" spans="33:35" x14ac:dyDescent="0.25">
      <c r="AG4151" s="30">
        <v>46052</v>
      </c>
      <c r="AH4151">
        <v>-126.26</v>
      </c>
      <c r="AI4151">
        <v>-126.26</v>
      </c>
    </row>
    <row r="4152" spans="33:35" x14ac:dyDescent="0.25">
      <c r="AG4152" s="31" t="s">
        <v>3422</v>
      </c>
      <c r="AH4152">
        <v>-22</v>
      </c>
      <c r="AI4152">
        <v>-22</v>
      </c>
    </row>
    <row r="4153" spans="33:35" x14ac:dyDescent="0.25">
      <c r="AG4153" s="31" t="s">
        <v>3485</v>
      </c>
      <c r="AH4153">
        <v>-3</v>
      </c>
      <c r="AI4153">
        <v>-3</v>
      </c>
    </row>
    <row r="4154" spans="33:35" x14ac:dyDescent="0.25">
      <c r="AG4154" s="31" t="s">
        <v>3486</v>
      </c>
      <c r="AH4154">
        <v>-1.75</v>
      </c>
      <c r="AI4154">
        <v>-1.75</v>
      </c>
    </row>
    <row r="4155" spans="33:35" x14ac:dyDescent="0.25">
      <c r="AG4155" s="31" t="s">
        <v>3552</v>
      </c>
      <c r="AH4155">
        <v>-99.51</v>
      </c>
      <c r="AI4155">
        <v>-99.51</v>
      </c>
    </row>
    <row r="4156" spans="33:35" x14ac:dyDescent="0.25">
      <c r="AG4156" s="30">
        <v>46051</v>
      </c>
      <c r="AH4156">
        <v>-18.52</v>
      </c>
      <c r="AI4156">
        <v>-18.52</v>
      </c>
    </row>
    <row r="4157" spans="33:35" x14ac:dyDescent="0.25">
      <c r="AG4157" s="31" t="s">
        <v>131</v>
      </c>
      <c r="AH4157">
        <v>-0.53</v>
      </c>
      <c r="AI4157">
        <v>-0.53</v>
      </c>
    </row>
    <row r="4158" spans="33:35" x14ac:dyDescent="0.25">
      <c r="AG4158" s="31" t="s">
        <v>3553</v>
      </c>
      <c r="AH4158">
        <v>-17.989999999999998</v>
      </c>
      <c r="AI4158">
        <v>-17.989999999999998</v>
      </c>
    </row>
    <row r="4159" spans="33:35" x14ac:dyDescent="0.25">
      <c r="AG4159" s="30">
        <v>46050</v>
      </c>
      <c r="AH4159">
        <v>-7.7</v>
      </c>
      <c r="AI4159">
        <v>-7.7</v>
      </c>
    </row>
    <row r="4160" spans="33:35" x14ac:dyDescent="0.25">
      <c r="AG4160" s="31" t="s">
        <v>3487</v>
      </c>
      <c r="AH4160">
        <v>-3.75</v>
      </c>
      <c r="AI4160">
        <v>-3.75</v>
      </c>
    </row>
    <row r="4161" spans="33:35" x14ac:dyDescent="0.25">
      <c r="AG4161" s="31" t="s">
        <v>3554</v>
      </c>
      <c r="AH4161">
        <v>-3.95</v>
      </c>
      <c r="AI4161">
        <v>-3.95</v>
      </c>
    </row>
    <row r="4162" spans="33:35" x14ac:dyDescent="0.25">
      <c r="AG4162" s="30">
        <v>46049</v>
      </c>
      <c r="AH4162">
        <v>-48.8</v>
      </c>
      <c r="AI4162">
        <v>-48.8</v>
      </c>
    </row>
    <row r="4163" spans="33:35" x14ac:dyDescent="0.25">
      <c r="AG4163" s="31" t="s">
        <v>3424</v>
      </c>
      <c r="AH4163">
        <v>-48.8</v>
      </c>
      <c r="AI4163">
        <v>-48.8</v>
      </c>
    </row>
    <row r="4164" spans="33:35" x14ac:dyDescent="0.25">
      <c r="AG4164" s="30">
        <v>46048</v>
      </c>
      <c r="AH4164">
        <v>-85.300000000000011</v>
      </c>
      <c r="AI4164">
        <v>-85.300000000000011</v>
      </c>
    </row>
    <row r="4165" spans="33:35" x14ac:dyDescent="0.25">
      <c r="AG4165" s="31" t="s">
        <v>3488</v>
      </c>
      <c r="AH4165">
        <v>-19.899999999999999</v>
      </c>
      <c r="AI4165">
        <v>-19.899999999999999</v>
      </c>
    </row>
    <row r="4166" spans="33:35" x14ac:dyDescent="0.25">
      <c r="AG4166" s="31" t="s">
        <v>3555</v>
      </c>
      <c r="AH4166">
        <v>-65.400000000000006</v>
      </c>
      <c r="AI4166">
        <v>-65.400000000000006</v>
      </c>
    </row>
    <row r="4167" spans="33:35" x14ac:dyDescent="0.25">
      <c r="AG4167" s="30">
        <v>46047</v>
      </c>
      <c r="AH4167">
        <v>-30.409999999999997</v>
      </c>
      <c r="AI4167">
        <v>-30.409999999999997</v>
      </c>
    </row>
    <row r="4168" spans="33:35" x14ac:dyDescent="0.25">
      <c r="AG4168" s="31" t="s">
        <v>3489</v>
      </c>
      <c r="AH4168">
        <v>-6.85</v>
      </c>
      <c r="AI4168">
        <v>-6.85</v>
      </c>
    </row>
    <row r="4169" spans="33:35" x14ac:dyDescent="0.25">
      <c r="AG4169" s="31" t="s">
        <v>3556</v>
      </c>
      <c r="AH4169">
        <v>-23.56</v>
      </c>
      <c r="AI4169">
        <v>-23.56</v>
      </c>
    </row>
    <row r="4170" spans="33:35" x14ac:dyDescent="0.25">
      <c r="AG4170" s="30">
        <v>46046</v>
      </c>
      <c r="AH4170">
        <v>-126.63999999999999</v>
      </c>
      <c r="AI4170">
        <v>-126.63999999999999</v>
      </c>
    </row>
    <row r="4171" spans="33:35" x14ac:dyDescent="0.25">
      <c r="AG4171" s="31" t="s">
        <v>3557</v>
      </c>
      <c r="AH4171">
        <v>-26.65</v>
      </c>
      <c r="AI4171">
        <v>-26.65</v>
      </c>
    </row>
    <row r="4172" spans="33:35" x14ac:dyDescent="0.25">
      <c r="AG4172" s="31" t="s">
        <v>3558</v>
      </c>
      <c r="AH4172">
        <v>-99.99</v>
      </c>
      <c r="AI4172">
        <v>-99.99</v>
      </c>
    </row>
    <row r="4173" spans="33:35" x14ac:dyDescent="0.25">
      <c r="AG4173" s="30">
        <v>46045</v>
      </c>
      <c r="AH4173">
        <v>-300</v>
      </c>
      <c r="AI4173">
        <v>-300</v>
      </c>
    </row>
    <row r="4174" spans="33:35" x14ac:dyDescent="0.25">
      <c r="AG4174" s="31" t="s">
        <v>2043</v>
      </c>
      <c r="AH4174">
        <v>-300</v>
      </c>
      <c r="AI4174">
        <v>-300</v>
      </c>
    </row>
    <row r="4175" spans="33:35" x14ac:dyDescent="0.25">
      <c r="AG4175" s="30">
        <v>46044</v>
      </c>
      <c r="AH4175">
        <v>-86.81</v>
      </c>
      <c r="AI4175">
        <v>-86.81</v>
      </c>
    </row>
    <row r="4176" spans="33:35" x14ac:dyDescent="0.25">
      <c r="AG4176" s="31" t="s">
        <v>3559</v>
      </c>
      <c r="AH4176">
        <v>-86.81</v>
      </c>
      <c r="AI4176">
        <v>-86.81</v>
      </c>
    </row>
    <row r="4177" spans="33:35" x14ac:dyDescent="0.25">
      <c r="AG4177" s="30">
        <v>46042</v>
      </c>
      <c r="AH4177">
        <v>-8.1999999999999993</v>
      </c>
      <c r="AI4177">
        <v>-8.1999999999999993</v>
      </c>
    </row>
    <row r="4178" spans="33:35" x14ac:dyDescent="0.25">
      <c r="AG4178" s="31" t="s">
        <v>3490</v>
      </c>
      <c r="AH4178">
        <v>-8.1999999999999993</v>
      </c>
      <c r="AI4178">
        <v>-8.1999999999999993</v>
      </c>
    </row>
    <row r="4179" spans="33:35" x14ac:dyDescent="0.25">
      <c r="AG4179" s="30">
        <v>46041</v>
      </c>
      <c r="AH4179">
        <v>-6.16</v>
      </c>
      <c r="AI4179">
        <v>-6.16</v>
      </c>
    </row>
    <row r="4180" spans="33:35" x14ac:dyDescent="0.25">
      <c r="AG4180" s="31" t="s">
        <v>3425</v>
      </c>
      <c r="AH4180">
        <v>-0.95</v>
      </c>
      <c r="AI4180">
        <v>-0.95</v>
      </c>
    </row>
    <row r="4181" spans="33:35" x14ac:dyDescent="0.25">
      <c r="AG4181" s="31" t="s">
        <v>3426</v>
      </c>
      <c r="AH4181">
        <v>-1.2</v>
      </c>
      <c r="AI4181">
        <v>-1.2</v>
      </c>
    </row>
    <row r="4182" spans="33:35" x14ac:dyDescent="0.25">
      <c r="AG4182" s="31" t="s">
        <v>3491</v>
      </c>
      <c r="AH4182">
        <v>-3.51</v>
      </c>
      <c r="AI4182">
        <v>-3.51</v>
      </c>
    </row>
    <row r="4183" spans="33:35" x14ac:dyDescent="0.25">
      <c r="AG4183" s="31" t="s">
        <v>3492</v>
      </c>
      <c r="AH4183">
        <v>-0.5</v>
      </c>
      <c r="AI4183">
        <v>-0.5</v>
      </c>
    </row>
    <row r="4184" spans="33:35" x14ac:dyDescent="0.25">
      <c r="AG4184" s="30">
        <v>46040</v>
      </c>
      <c r="AH4184">
        <v>-70.05</v>
      </c>
      <c r="AI4184">
        <v>-70.05</v>
      </c>
    </row>
    <row r="4185" spans="33:35" x14ac:dyDescent="0.25">
      <c r="AG4185" s="31" t="s">
        <v>3493</v>
      </c>
      <c r="AH4185">
        <v>-29.99</v>
      </c>
      <c r="AI4185">
        <v>-29.99</v>
      </c>
    </row>
    <row r="4186" spans="33:35" x14ac:dyDescent="0.25">
      <c r="AG4186" s="31" t="s">
        <v>3494</v>
      </c>
      <c r="AH4186">
        <v>-35.92</v>
      </c>
      <c r="AI4186">
        <v>-35.92</v>
      </c>
    </row>
    <row r="4187" spans="33:35" x14ac:dyDescent="0.25">
      <c r="AG4187" s="31" t="s">
        <v>3561</v>
      </c>
      <c r="AH4187">
        <v>-4.1399999999999997</v>
      </c>
      <c r="AI4187">
        <v>-4.1399999999999997</v>
      </c>
    </row>
    <row r="4188" spans="33:35" x14ac:dyDescent="0.25">
      <c r="AG4188" s="30">
        <v>46039</v>
      </c>
      <c r="AH4188">
        <v>-81.849999999999994</v>
      </c>
      <c r="AI4188">
        <v>-81.849999999999994</v>
      </c>
    </row>
    <row r="4189" spans="33:35" x14ac:dyDescent="0.25">
      <c r="AG4189" s="31" t="s">
        <v>3427</v>
      </c>
      <c r="AH4189">
        <v>-6.97</v>
      </c>
      <c r="AI4189">
        <v>-6.97</v>
      </c>
    </row>
    <row r="4190" spans="33:35" x14ac:dyDescent="0.25">
      <c r="AG4190" s="31" t="s">
        <v>3562</v>
      </c>
      <c r="AH4190">
        <v>-7.19</v>
      </c>
      <c r="AI4190">
        <v>-7.19</v>
      </c>
    </row>
    <row r="4191" spans="33:35" x14ac:dyDescent="0.25">
      <c r="AG4191" s="31" t="s">
        <v>3563</v>
      </c>
      <c r="AH4191">
        <v>-67.69</v>
      </c>
      <c r="AI4191">
        <v>-67.69</v>
      </c>
    </row>
    <row r="4192" spans="33:35" x14ac:dyDescent="0.25">
      <c r="AG4192" s="30">
        <v>46038</v>
      </c>
      <c r="AH4192">
        <v>-57.239999999999995</v>
      </c>
      <c r="AI4192">
        <v>-57.239999999999995</v>
      </c>
    </row>
    <row r="4193" spans="33:35" x14ac:dyDescent="0.25">
      <c r="AG4193" s="31" t="s">
        <v>3428</v>
      </c>
      <c r="AH4193">
        <v>-26.75</v>
      </c>
      <c r="AI4193">
        <v>-26.75</v>
      </c>
    </row>
    <row r="4194" spans="33:35" x14ac:dyDescent="0.25">
      <c r="AG4194" s="31" t="s">
        <v>3429</v>
      </c>
      <c r="AH4194">
        <v>-9.9</v>
      </c>
      <c r="AI4194">
        <v>-9.9</v>
      </c>
    </row>
    <row r="4195" spans="33:35" x14ac:dyDescent="0.25">
      <c r="AG4195" s="31" t="s">
        <v>3495</v>
      </c>
      <c r="AH4195">
        <v>-4.04</v>
      </c>
      <c r="AI4195">
        <v>-4.04</v>
      </c>
    </row>
    <row r="4196" spans="33:35" x14ac:dyDescent="0.25">
      <c r="AG4196" s="31" t="s">
        <v>3564</v>
      </c>
      <c r="AH4196">
        <v>-16.55</v>
      </c>
      <c r="AI4196">
        <v>-16.55</v>
      </c>
    </row>
    <row r="4197" spans="33:35" x14ac:dyDescent="0.25">
      <c r="AG4197" s="30">
        <v>46037</v>
      </c>
      <c r="AH4197">
        <v>-20.959999999999997</v>
      </c>
      <c r="AI4197">
        <v>-20.959999999999997</v>
      </c>
    </row>
    <row r="4198" spans="33:35" x14ac:dyDescent="0.25">
      <c r="AG4198" s="31" t="s">
        <v>3496</v>
      </c>
      <c r="AH4198">
        <v>-0.98</v>
      </c>
      <c r="AI4198">
        <v>-0.98</v>
      </c>
    </row>
    <row r="4199" spans="33:35" x14ac:dyDescent="0.25">
      <c r="AG4199" s="31" t="s">
        <v>3565</v>
      </c>
      <c r="AH4199">
        <v>-19.979999999999997</v>
      </c>
      <c r="AI4199">
        <v>-19.979999999999997</v>
      </c>
    </row>
    <row r="4200" spans="33:35" x14ac:dyDescent="0.25">
      <c r="AG4200" s="30">
        <v>46036</v>
      </c>
      <c r="AH4200">
        <v>-7.38</v>
      </c>
      <c r="AI4200">
        <v>-7.38</v>
      </c>
    </row>
    <row r="4201" spans="33:35" x14ac:dyDescent="0.25">
      <c r="AG4201" s="31" t="s">
        <v>3497</v>
      </c>
      <c r="AH4201">
        <v>-4.5</v>
      </c>
      <c r="AI4201">
        <v>-4.5</v>
      </c>
    </row>
    <row r="4202" spans="33:35" x14ac:dyDescent="0.25">
      <c r="AG4202" s="31" t="s">
        <v>3566</v>
      </c>
      <c r="AH4202">
        <v>-2.88</v>
      </c>
      <c r="AI4202">
        <v>-2.88</v>
      </c>
    </row>
    <row r="4203" spans="33:35" x14ac:dyDescent="0.25">
      <c r="AG4203" s="30">
        <v>46035</v>
      </c>
      <c r="AH4203">
        <v>-59.96</v>
      </c>
      <c r="AI4203">
        <v>-59.96</v>
      </c>
    </row>
    <row r="4204" spans="33:35" x14ac:dyDescent="0.25">
      <c r="AG4204" s="31" t="s">
        <v>3430</v>
      </c>
      <c r="AH4204">
        <v>-57.96</v>
      </c>
      <c r="AI4204">
        <v>-57.96</v>
      </c>
    </row>
    <row r="4205" spans="33:35" x14ac:dyDescent="0.25">
      <c r="AG4205" s="31" t="s">
        <v>3498</v>
      </c>
      <c r="AH4205">
        <v>-2</v>
      </c>
      <c r="AI4205">
        <v>-2</v>
      </c>
    </row>
    <row r="4206" spans="33:35" x14ac:dyDescent="0.25">
      <c r="AG4206" s="30">
        <v>46034</v>
      </c>
      <c r="AH4206">
        <v>-468.49</v>
      </c>
      <c r="AI4206">
        <v>-468.49</v>
      </c>
    </row>
    <row r="4207" spans="33:35" x14ac:dyDescent="0.25">
      <c r="AG4207" s="31" t="s">
        <v>3432</v>
      </c>
      <c r="AH4207">
        <v>-4.6900000000000004</v>
      </c>
      <c r="AI4207">
        <v>-4.6900000000000004</v>
      </c>
    </row>
    <row r="4208" spans="33:35" x14ac:dyDescent="0.25">
      <c r="AG4208" s="31" t="s">
        <v>3433</v>
      </c>
      <c r="AH4208">
        <v>-405</v>
      </c>
      <c r="AI4208">
        <v>-405</v>
      </c>
    </row>
    <row r="4209" spans="33:35" x14ac:dyDescent="0.25">
      <c r="AG4209" s="31" t="s">
        <v>3499</v>
      </c>
      <c r="AH4209">
        <v>-4.3499999999999996</v>
      </c>
      <c r="AI4209">
        <v>-4.3499999999999996</v>
      </c>
    </row>
    <row r="4210" spans="33:35" x14ac:dyDescent="0.25">
      <c r="AG4210" s="31" t="s">
        <v>3567</v>
      </c>
      <c r="AH4210">
        <v>-54.45</v>
      </c>
      <c r="AI4210">
        <v>-54.45</v>
      </c>
    </row>
    <row r="4211" spans="33:35" x14ac:dyDescent="0.25">
      <c r="AG4211" s="30">
        <v>46032</v>
      </c>
      <c r="AH4211">
        <v>-259.3</v>
      </c>
      <c r="AI4211">
        <v>-259.3</v>
      </c>
    </row>
    <row r="4212" spans="33:35" x14ac:dyDescent="0.25">
      <c r="AG4212" s="31" t="s">
        <v>3434</v>
      </c>
      <c r="AH4212">
        <v>-1.3</v>
      </c>
      <c r="AI4212">
        <v>-1.3</v>
      </c>
    </row>
    <row r="4213" spans="33:35" x14ac:dyDescent="0.25">
      <c r="AG4213" s="31" t="s">
        <v>3500</v>
      </c>
      <c r="AH4213">
        <v>-106.25</v>
      </c>
      <c r="AI4213">
        <v>-106.25</v>
      </c>
    </row>
    <row r="4214" spans="33:35" x14ac:dyDescent="0.25">
      <c r="AG4214" s="31" t="s">
        <v>3568</v>
      </c>
      <c r="AH4214">
        <v>-33.46</v>
      </c>
      <c r="AI4214">
        <v>-33.46</v>
      </c>
    </row>
    <row r="4215" spans="33:35" x14ac:dyDescent="0.25">
      <c r="AG4215" s="31" t="s">
        <v>3569</v>
      </c>
      <c r="AH4215">
        <v>-118.29</v>
      </c>
      <c r="AI4215">
        <v>-118.29</v>
      </c>
    </row>
    <row r="4216" spans="33:35" x14ac:dyDescent="0.25">
      <c r="AG4216" s="30">
        <v>46031</v>
      </c>
      <c r="AH4216">
        <v>-204.39000000000001</v>
      </c>
      <c r="AI4216">
        <v>-204.39000000000001</v>
      </c>
    </row>
    <row r="4217" spans="33:35" x14ac:dyDescent="0.25">
      <c r="AG4217" s="31" t="s">
        <v>3435</v>
      </c>
      <c r="AH4217">
        <v>-129.19</v>
      </c>
      <c r="AI4217">
        <v>-129.19</v>
      </c>
    </row>
    <row r="4218" spans="33:35" x14ac:dyDescent="0.25">
      <c r="AG4218" s="31" t="s">
        <v>3436</v>
      </c>
      <c r="AH4218">
        <v>-51.599999999999994</v>
      </c>
      <c r="AI4218">
        <v>-51.599999999999994</v>
      </c>
    </row>
    <row r="4219" spans="33:35" x14ac:dyDescent="0.25">
      <c r="AG4219" s="31" t="s">
        <v>3501</v>
      </c>
      <c r="AH4219">
        <v>-3.61</v>
      </c>
      <c r="AI4219">
        <v>-3.61</v>
      </c>
    </row>
    <row r="4220" spans="33:35" x14ac:dyDescent="0.25">
      <c r="AG4220" s="31" t="s">
        <v>3502</v>
      </c>
      <c r="AH4220">
        <v>-19.989999999999998</v>
      </c>
      <c r="AI4220">
        <v>-19.989999999999998</v>
      </c>
    </row>
    <row r="4221" spans="33:35" x14ac:dyDescent="0.25">
      <c r="AG4221" s="30">
        <v>46030</v>
      </c>
      <c r="AH4221">
        <v>-82.34</v>
      </c>
      <c r="AI4221">
        <v>-82.34</v>
      </c>
    </row>
    <row r="4222" spans="33:35" x14ac:dyDescent="0.25">
      <c r="AG4222" s="31" t="s">
        <v>3121</v>
      </c>
      <c r="AH4222">
        <v>-82.34</v>
      </c>
      <c r="AI4222">
        <v>-82.34</v>
      </c>
    </row>
    <row r="4223" spans="33:35" x14ac:dyDescent="0.25">
      <c r="AG4223" s="30">
        <v>46029</v>
      </c>
      <c r="AH4223">
        <v>-111.83999999999999</v>
      </c>
      <c r="AI4223">
        <v>-111.83999999999999</v>
      </c>
    </row>
    <row r="4224" spans="33:35" x14ac:dyDescent="0.25">
      <c r="AG4224" s="31" t="s">
        <v>3437</v>
      </c>
      <c r="AH4224">
        <v>-4.1399999999999997</v>
      </c>
      <c r="AI4224">
        <v>-4.1399999999999997</v>
      </c>
    </row>
    <row r="4225" spans="33:35" x14ac:dyDescent="0.25">
      <c r="AG4225" s="31" t="s">
        <v>3503</v>
      </c>
      <c r="AH4225">
        <v>-4.71</v>
      </c>
      <c r="AI4225">
        <v>-4.71</v>
      </c>
    </row>
    <row r="4226" spans="33:35" x14ac:dyDescent="0.25">
      <c r="AG4226" s="31" t="s">
        <v>3504</v>
      </c>
      <c r="AH4226">
        <v>-99</v>
      </c>
      <c r="AI4226">
        <v>-99</v>
      </c>
    </row>
    <row r="4227" spans="33:35" x14ac:dyDescent="0.25">
      <c r="AG4227" s="31" t="s">
        <v>3506</v>
      </c>
      <c r="AH4227">
        <v>-1.5</v>
      </c>
      <c r="AI4227">
        <v>-1.5</v>
      </c>
    </row>
    <row r="4228" spans="33:35" x14ac:dyDescent="0.25">
      <c r="AG4228" s="31" t="s">
        <v>3570</v>
      </c>
      <c r="AH4228">
        <v>-2.4900000000000002</v>
      </c>
      <c r="AI4228">
        <v>-2.4900000000000002</v>
      </c>
    </row>
    <row r="4229" spans="33:35" x14ac:dyDescent="0.25">
      <c r="AG4229" s="30">
        <v>46027</v>
      </c>
      <c r="AH4229">
        <v>-643.56999999999994</v>
      </c>
      <c r="AI4229">
        <v>-643.56999999999994</v>
      </c>
    </row>
    <row r="4230" spans="33:35" x14ac:dyDescent="0.25">
      <c r="AG4230" s="31" t="s">
        <v>3438</v>
      </c>
      <c r="AH4230">
        <v>-12</v>
      </c>
      <c r="AI4230">
        <v>-12</v>
      </c>
    </row>
    <row r="4231" spans="33:35" x14ac:dyDescent="0.25">
      <c r="AG4231" s="31" t="s">
        <v>3439</v>
      </c>
      <c r="AH4231">
        <v>-300</v>
      </c>
      <c r="AI4231">
        <v>-300</v>
      </c>
    </row>
    <row r="4232" spans="33:35" x14ac:dyDescent="0.25">
      <c r="AG4232" s="31" t="s">
        <v>3440</v>
      </c>
      <c r="AH4232">
        <v>-21.29</v>
      </c>
      <c r="AI4232">
        <v>-21.29</v>
      </c>
    </row>
    <row r="4233" spans="33:35" x14ac:dyDescent="0.25">
      <c r="AG4233" s="31" t="s">
        <v>3507</v>
      </c>
      <c r="AH4233">
        <v>-300</v>
      </c>
      <c r="AI4233">
        <v>-300</v>
      </c>
    </row>
    <row r="4234" spans="33:35" x14ac:dyDescent="0.25">
      <c r="AG4234" s="31" t="s">
        <v>3571</v>
      </c>
      <c r="AH4234">
        <v>-10.28</v>
      </c>
      <c r="AI4234">
        <v>-10.28</v>
      </c>
    </row>
    <row r="4235" spans="33:35" x14ac:dyDescent="0.25">
      <c r="AG4235" s="30">
        <v>46025</v>
      </c>
      <c r="AH4235">
        <v>-108.42999999999999</v>
      </c>
      <c r="AI4235">
        <v>-108.42999999999999</v>
      </c>
    </row>
    <row r="4236" spans="33:35" x14ac:dyDescent="0.25">
      <c r="AG4236" s="31" t="s">
        <v>3441</v>
      </c>
      <c r="AH4236">
        <v>-3</v>
      </c>
      <c r="AI4236">
        <v>-3</v>
      </c>
    </row>
    <row r="4237" spans="33:35" x14ac:dyDescent="0.25">
      <c r="AG4237" s="31" t="s">
        <v>3508</v>
      </c>
      <c r="AH4237">
        <v>-19.559999999999999</v>
      </c>
      <c r="AI4237">
        <v>-19.559999999999999</v>
      </c>
    </row>
    <row r="4238" spans="33:35" x14ac:dyDescent="0.25">
      <c r="AG4238" s="31" t="s">
        <v>3572</v>
      </c>
      <c r="AH4238">
        <v>-26.21</v>
      </c>
      <c r="AI4238">
        <v>-26.21</v>
      </c>
    </row>
    <row r="4239" spans="33:35" x14ac:dyDescent="0.25">
      <c r="AG4239" s="31" t="s">
        <v>3573</v>
      </c>
      <c r="AH4239">
        <v>-59.66</v>
      </c>
      <c r="AI4239">
        <v>-59.66</v>
      </c>
    </row>
    <row r="4240" spans="33:35" x14ac:dyDescent="0.25">
      <c r="AG4240" s="30">
        <v>46024</v>
      </c>
      <c r="AH4240">
        <v>-4433.4699999999993</v>
      </c>
      <c r="AI4240">
        <v>-4433.4699999999993</v>
      </c>
    </row>
    <row r="4241" spans="33:35" x14ac:dyDescent="0.25">
      <c r="AG4241" s="31" t="s">
        <v>89</v>
      </c>
      <c r="AH4241">
        <v>-936</v>
      </c>
      <c r="AI4241">
        <v>-936</v>
      </c>
    </row>
    <row r="4242" spans="33:35" x14ac:dyDescent="0.25">
      <c r="AG4242" s="31" t="s">
        <v>2004</v>
      </c>
      <c r="AH4242">
        <v>-449.55</v>
      </c>
      <c r="AI4242">
        <v>-449.55</v>
      </c>
    </row>
    <row r="4243" spans="33:35" x14ac:dyDescent="0.25">
      <c r="AG4243" s="31" t="s">
        <v>3442</v>
      </c>
      <c r="AH4243">
        <v>-1350</v>
      </c>
      <c r="AI4243">
        <v>-1350</v>
      </c>
    </row>
    <row r="4244" spans="33:35" x14ac:dyDescent="0.25">
      <c r="AG4244" s="31" t="s">
        <v>3509</v>
      </c>
      <c r="AH4244">
        <v>-39.18</v>
      </c>
      <c r="AI4244">
        <v>-39.18</v>
      </c>
    </row>
    <row r="4245" spans="33:35" x14ac:dyDescent="0.25">
      <c r="AG4245" s="31" t="s">
        <v>3510</v>
      </c>
      <c r="AH4245">
        <v>-1500</v>
      </c>
      <c r="AI4245">
        <v>-1500</v>
      </c>
    </row>
    <row r="4246" spans="33:35" x14ac:dyDescent="0.25">
      <c r="AG4246" s="31" t="s">
        <v>3576</v>
      </c>
      <c r="AH4246">
        <v>-42.9</v>
      </c>
      <c r="AI4246">
        <v>-42.9</v>
      </c>
    </row>
    <row r="4247" spans="33:35" x14ac:dyDescent="0.25">
      <c r="AG4247" s="31" t="s">
        <v>3577</v>
      </c>
      <c r="AH4247">
        <v>-115.84</v>
      </c>
      <c r="AI4247">
        <v>-115.84</v>
      </c>
    </row>
    <row r="4248" spans="33:35" x14ac:dyDescent="0.25">
      <c r="AG4248" s="19" t="s">
        <v>1931</v>
      </c>
      <c r="AH4248">
        <v>-4737.5599999999986</v>
      </c>
      <c r="AI4248">
        <v>-4737.5599999999986</v>
      </c>
    </row>
    <row r="4249" spans="33:35" x14ac:dyDescent="0.25">
      <c r="AG4249" s="30">
        <v>46081</v>
      </c>
      <c r="AH4249">
        <v>-105.24000000000001</v>
      </c>
      <c r="AI4249">
        <v>-105.24000000000001</v>
      </c>
    </row>
    <row r="4250" spans="33:35" x14ac:dyDescent="0.25">
      <c r="AG4250" s="31" t="s">
        <v>3465</v>
      </c>
      <c r="AH4250">
        <v>-9.1</v>
      </c>
      <c r="AI4250">
        <v>-9.1</v>
      </c>
    </row>
    <row r="4251" spans="33:35" x14ac:dyDescent="0.25">
      <c r="AG4251" s="31" t="s">
        <v>3522</v>
      </c>
      <c r="AH4251">
        <v>-22.11</v>
      </c>
      <c r="AI4251">
        <v>-22.11</v>
      </c>
    </row>
    <row r="4252" spans="33:35" x14ac:dyDescent="0.25">
      <c r="AG4252" s="31" t="s">
        <v>3523</v>
      </c>
      <c r="AH4252">
        <v>-74.03</v>
      </c>
      <c r="AI4252">
        <v>-74.03</v>
      </c>
    </row>
    <row r="4253" spans="33:35" x14ac:dyDescent="0.25">
      <c r="AG4253" s="30">
        <v>46080</v>
      </c>
      <c r="AH4253">
        <v>-82.98</v>
      </c>
      <c r="AI4253">
        <v>-82.98</v>
      </c>
    </row>
    <row r="4254" spans="33:35" x14ac:dyDescent="0.25">
      <c r="AG4254" s="31" t="s">
        <v>3467</v>
      </c>
      <c r="AH4254">
        <v>-12.18</v>
      </c>
      <c r="AI4254">
        <v>-12.18</v>
      </c>
    </row>
    <row r="4255" spans="33:35" x14ac:dyDescent="0.25">
      <c r="AG4255" s="31" t="s">
        <v>3524</v>
      </c>
      <c r="AH4255">
        <v>-5.4</v>
      </c>
      <c r="AI4255">
        <v>-5.4</v>
      </c>
    </row>
    <row r="4256" spans="33:35" x14ac:dyDescent="0.25">
      <c r="AG4256" s="31" t="s">
        <v>3525</v>
      </c>
      <c r="AH4256">
        <v>-65.400000000000006</v>
      </c>
      <c r="AI4256">
        <v>-65.400000000000006</v>
      </c>
    </row>
    <row r="4257" spans="33:35" x14ac:dyDescent="0.25">
      <c r="AG4257" s="30">
        <v>46078</v>
      </c>
      <c r="AH4257">
        <v>-9.69</v>
      </c>
      <c r="AI4257">
        <v>-9.69</v>
      </c>
    </row>
    <row r="4258" spans="33:35" x14ac:dyDescent="0.25">
      <c r="AG4258" s="31" t="s">
        <v>3468</v>
      </c>
      <c r="AH4258">
        <v>-2.25</v>
      </c>
      <c r="AI4258">
        <v>-2.25</v>
      </c>
    </row>
    <row r="4259" spans="33:35" x14ac:dyDescent="0.25">
      <c r="AG4259" s="31" t="s">
        <v>3526</v>
      </c>
      <c r="AH4259">
        <v>-4.5999999999999996</v>
      </c>
      <c r="AI4259">
        <v>-4.5999999999999996</v>
      </c>
    </row>
    <row r="4260" spans="33:35" x14ac:dyDescent="0.25">
      <c r="AG4260" s="31" t="s">
        <v>3527</v>
      </c>
      <c r="AH4260">
        <v>-2.84</v>
      </c>
      <c r="AI4260">
        <v>-2.84</v>
      </c>
    </row>
    <row r="4261" spans="33:35" x14ac:dyDescent="0.25">
      <c r="AG4261" s="30">
        <v>46077</v>
      </c>
      <c r="AH4261">
        <v>-303.75</v>
      </c>
      <c r="AI4261">
        <v>-303.75</v>
      </c>
    </row>
    <row r="4262" spans="33:35" x14ac:dyDescent="0.25">
      <c r="AG4262" s="31" t="s">
        <v>2043</v>
      </c>
      <c r="AH4262">
        <v>-300</v>
      </c>
      <c r="AI4262">
        <v>-300</v>
      </c>
    </row>
    <row r="4263" spans="33:35" x14ac:dyDescent="0.25">
      <c r="AG4263" s="31" t="s">
        <v>3469</v>
      </c>
      <c r="AH4263">
        <v>-3.75</v>
      </c>
      <c r="AI4263">
        <v>-3.75</v>
      </c>
    </row>
    <row r="4264" spans="33:35" x14ac:dyDescent="0.25">
      <c r="AG4264" s="30">
        <v>46076</v>
      </c>
      <c r="AH4264">
        <v>-47.07</v>
      </c>
      <c r="AI4264">
        <v>-47.07</v>
      </c>
    </row>
    <row r="4265" spans="33:35" x14ac:dyDescent="0.25">
      <c r="AG4265" s="31" t="s">
        <v>3399</v>
      </c>
      <c r="AH4265">
        <v>-4.3</v>
      </c>
      <c r="AI4265">
        <v>-4.3</v>
      </c>
    </row>
    <row r="4266" spans="33:35" x14ac:dyDescent="0.25">
      <c r="AG4266" s="31" t="s">
        <v>3528</v>
      </c>
      <c r="AH4266">
        <v>-42.77</v>
      </c>
      <c r="AI4266">
        <v>-42.77</v>
      </c>
    </row>
    <row r="4267" spans="33:35" x14ac:dyDescent="0.25">
      <c r="AG4267" s="30">
        <v>46075</v>
      </c>
      <c r="AH4267">
        <v>-11.21</v>
      </c>
      <c r="AI4267">
        <v>-11.21</v>
      </c>
    </row>
    <row r="4268" spans="33:35" x14ac:dyDescent="0.25">
      <c r="AG4268" s="31" t="s">
        <v>3529</v>
      </c>
      <c r="AH4268">
        <v>-11.21</v>
      </c>
      <c r="AI4268">
        <v>-11.21</v>
      </c>
    </row>
    <row r="4269" spans="33:35" x14ac:dyDescent="0.25">
      <c r="AG4269" s="30">
        <v>46074</v>
      </c>
      <c r="AH4269">
        <v>-87.98</v>
      </c>
      <c r="AI4269">
        <v>-87.98</v>
      </c>
    </row>
    <row r="4270" spans="33:35" x14ac:dyDescent="0.25">
      <c r="AG4270" s="31" t="s">
        <v>3530</v>
      </c>
      <c r="AH4270">
        <v>-87.98</v>
      </c>
      <c r="AI4270">
        <v>-87.98</v>
      </c>
    </row>
    <row r="4271" spans="33:35" x14ac:dyDescent="0.25">
      <c r="AG4271" s="30">
        <v>46073</v>
      </c>
      <c r="AH4271">
        <v>-135.22</v>
      </c>
      <c r="AI4271">
        <v>-135.22</v>
      </c>
    </row>
    <row r="4272" spans="33:35" x14ac:dyDescent="0.25">
      <c r="AG4272" s="31" t="s">
        <v>3400</v>
      </c>
      <c r="AH4272">
        <v>-20.58</v>
      </c>
      <c r="AI4272">
        <v>-20.58</v>
      </c>
    </row>
    <row r="4273" spans="33:35" x14ac:dyDescent="0.25">
      <c r="AG4273" s="31" t="s">
        <v>3470</v>
      </c>
      <c r="AH4273">
        <v>-1</v>
      </c>
      <c r="AI4273">
        <v>-1</v>
      </c>
    </row>
    <row r="4274" spans="33:35" x14ac:dyDescent="0.25">
      <c r="AG4274" s="31" t="s">
        <v>3531</v>
      </c>
      <c r="AH4274">
        <v>-24.33</v>
      </c>
      <c r="AI4274">
        <v>-24.33</v>
      </c>
    </row>
    <row r="4275" spans="33:35" x14ac:dyDescent="0.25">
      <c r="AG4275" s="31" t="s">
        <v>3532</v>
      </c>
      <c r="AH4275">
        <v>-89.31</v>
      </c>
      <c r="AI4275">
        <v>-89.31</v>
      </c>
    </row>
    <row r="4276" spans="33:35" x14ac:dyDescent="0.25">
      <c r="AG4276" s="30">
        <v>46072</v>
      </c>
      <c r="AH4276">
        <v>-21.2</v>
      </c>
      <c r="AI4276">
        <v>-21.2</v>
      </c>
    </row>
    <row r="4277" spans="33:35" x14ac:dyDescent="0.25">
      <c r="AG4277" s="31" t="s">
        <v>3401</v>
      </c>
      <c r="AH4277">
        <v>-18</v>
      </c>
      <c r="AI4277">
        <v>-18</v>
      </c>
    </row>
    <row r="4278" spans="33:35" x14ac:dyDescent="0.25">
      <c r="AG4278" s="31" t="s">
        <v>3402</v>
      </c>
      <c r="AH4278">
        <v>-3.2</v>
      </c>
      <c r="AI4278">
        <v>-3.2</v>
      </c>
    </row>
    <row r="4279" spans="33:35" x14ac:dyDescent="0.25">
      <c r="AG4279" s="30">
        <v>46071</v>
      </c>
      <c r="AH4279">
        <v>-49.17</v>
      </c>
      <c r="AI4279">
        <v>-49.17</v>
      </c>
    </row>
    <row r="4280" spans="33:35" x14ac:dyDescent="0.25">
      <c r="AG4280" s="31" t="s">
        <v>3533</v>
      </c>
      <c r="AH4280">
        <v>-32.29</v>
      </c>
      <c r="AI4280">
        <v>-32.29</v>
      </c>
    </row>
    <row r="4281" spans="33:35" x14ac:dyDescent="0.25">
      <c r="AG4281" s="31" t="s">
        <v>3534</v>
      </c>
      <c r="AH4281">
        <v>-16.88</v>
      </c>
      <c r="AI4281">
        <v>-16.88</v>
      </c>
    </row>
    <row r="4282" spans="33:35" x14ac:dyDescent="0.25">
      <c r="AG4282" s="30">
        <v>46070</v>
      </c>
      <c r="AH4282">
        <v>-45.94</v>
      </c>
      <c r="AI4282">
        <v>-45.94</v>
      </c>
    </row>
    <row r="4283" spans="33:35" x14ac:dyDescent="0.25">
      <c r="AG4283" s="31" t="s">
        <v>3403</v>
      </c>
      <c r="AH4283">
        <v>-7.79</v>
      </c>
      <c r="AI4283">
        <v>-7.79</v>
      </c>
    </row>
    <row r="4284" spans="33:35" x14ac:dyDescent="0.25">
      <c r="AG4284" s="31" t="s">
        <v>3471</v>
      </c>
      <c r="AH4284">
        <v>-1.4</v>
      </c>
      <c r="AI4284">
        <v>-1.4</v>
      </c>
    </row>
    <row r="4285" spans="33:35" x14ac:dyDescent="0.25">
      <c r="AG4285" s="31" t="s">
        <v>3472</v>
      </c>
      <c r="AH4285">
        <v>-15.1</v>
      </c>
      <c r="AI4285">
        <v>-15.1</v>
      </c>
    </row>
    <row r="4286" spans="33:35" x14ac:dyDescent="0.25">
      <c r="AG4286" s="31" t="s">
        <v>3535</v>
      </c>
      <c r="AH4286">
        <v>-21.65</v>
      </c>
      <c r="AI4286">
        <v>-21.65</v>
      </c>
    </row>
    <row r="4287" spans="33:35" x14ac:dyDescent="0.25">
      <c r="AG4287" s="30">
        <v>46069</v>
      </c>
      <c r="AH4287">
        <v>-845.57</v>
      </c>
      <c r="AI4287">
        <v>-845.57</v>
      </c>
    </row>
    <row r="4288" spans="33:35" x14ac:dyDescent="0.25">
      <c r="AG4288" s="31" t="s">
        <v>3404</v>
      </c>
      <c r="AH4288">
        <v>-3.99</v>
      </c>
      <c r="AI4288">
        <v>-3.99</v>
      </c>
    </row>
    <row r="4289" spans="33:35" x14ac:dyDescent="0.25">
      <c r="AG4289" s="31" t="s">
        <v>3406</v>
      </c>
      <c r="AH4289">
        <v>-1.5</v>
      </c>
      <c r="AI4289">
        <v>-1.5</v>
      </c>
    </row>
    <row r="4290" spans="33:35" x14ac:dyDescent="0.25">
      <c r="AG4290" s="31" t="s">
        <v>3407</v>
      </c>
      <c r="AH4290">
        <v>-150</v>
      </c>
      <c r="AI4290">
        <v>-150</v>
      </c>
    </row>
    <row r="4291" spans="33:35" x14ac:dyDescent="0.25">
      <c r="AG4291" s="31" t="s">
        <v>3408</v>
      </c>
      <c r="AH4291">
        <v>-662.61</v>
      </c>
      <c r="AI4291">
        <v>-662.61</v>
      </c>
    </row>
    <row r="4292" spans="33:35" x14ac:dyDescent="0.25">
      <c r="AG4292" s="31" t="s">
        <v>3473</v>
      </c>
      <c r="AH4292">
        <v>-7.49</v>
      </c>
      <c r="AI4292">
        <v>-7.49</v>
      </c>
    </row>
    <row r="4293" spans="33:35" x14ac:dyDescent="0.25">
      <c r="AG4293" s="31" t="s">
        <v>3536</v>
      </c>
      <c r="AH4293">
        <v>-19.979999999999997</v>
      </c>
      <c r="AI4293">
        <v>-19.979999999999997</v>
      </c>
    </row>
    <row r="4294" spans="33:35" x14ac:dyDescent="0.25">
      <c r="AG4294" s="30">
        <v>46068</v>
      </c>
      <c r="AH4294">
        <v>-1</v>
      </c>
      <c r="AI4294">
        <v>-1</v>
      </c>
    </row>
    <row r="4295" spans="33:35" x14ac:dyDescent="0.25">
      <c r="AG4295" s="31" t="s">
        <v>3475</v>
      </c>
      <c r="AH4295">
        <v>-1</v>
      </c>
      <c r="AI4295">
        <v>-1</v>
      </c>
    </row>
    <row r="4296" spans="33:35" x14ac:dyDescent="0.25">
      <c r="AG4296" s="30">
        <v>46067</v>
      </c>
      <c r="AH4296">
        <v>-120.26999999999998</v>
      </c>
      <c r="AI4296">
        <v>-120.26999999999998</v>
      </c>
    </row>
    <row r="4297" spans="33:35" x14ac:dyDescent="0.25">
      <c r="AG4297" s="31" t="s">
        <v>3537</v>
      </c>
      <c r="AH4297">
        <v>-41.12</v>
      </c>
      <c r="AI4297">
        <v>-41.12</v>
      </c>
    </row>
    <row r="4298" spans="33:35" x14ac:dyDescent="0.25">
      <c r="AG4298" s="31" t="s">
        <v>3538</v>
      </c>
      <c r="AH4298">
        <v>-79.149999999999991</v>
      </c>
      <c r="AI4298">
        <v>-79.149999999999991</v>
      </c>
    </row>
    <row r="4299" spans="33:35" x14ac:dyDescent="0.25">
      <c r="AG4299" s="30">
        <v>46066</v>
      </c>
      <c r="AH4299">
        <v>-31.6</v>
      </c>
      <c r="AI4299">
        <v>-31.6</v>
      </c>
    </row>
    <row r="4300" spans="33:35" x14ac:dyDescent="0.25">
      <c r="AG4300" s="31" t="s">
        <v>3409</v>
      </c>
      <c r="AH4300">
        <v>-7.8</v>
      </c>
      <c r="AI4300">
        <v>-7.8</v>
      </c>
    </row>
    <row r="4301" spans="33:35" x14ac:dyDescent="0.25">
      <c r="AG4301" s="31" t="s">
        <v>3410</v>
      </c>
      <c r="AH4301">
        <v>-22</v>
      </c>
      <c r="AI4301">
        <v>-22</v>
      </c>
    </row>
    <row r="4302" spans="33:35" x14ac:dyDescent="0.25">
      <c r="AG4302" s="31" t="s">
        <v>3476</v>
      </c>
      <c r="AH4302">
        <v>-1.8</v>
      </c>
      <c r="AI4302">
        <v>-1.8</v>
      </c>
    </row>
    <row r="4303" spans="33:35" x14ac:dyDescent="0.25">
      <c r="AG4303" s="30">
        <v>46065</v>
      </c>
      <c r="AH4303">
        <v>-3.99</v>
      </c>
      <c r="AI4303">
        <v>-3.99</v>
      </c>
    </row>
    <row r="4304" spans="33:35" x14ac:dyDescent="0.25">
      <c r="AG4304" s="31" t="s">
        <v>3477</v>
      </c>
      <c r="AH4304">
        <v>-3.99</v>
      </c>
      <c r="AI4304">
        <v>-3.99</v>
      </c>
    </row>
    <row r="4305" spans="33:35" x14ac:dyDescent="0.25">
      <c r="AG4305" s="30">
        <v>46064</v>
      </c>
      <c r="AH4305">
        <v>-24.98</v>
      </c>
      <c r="AI4305">
        <v>-24.98</v>
      </c>
    </row>
    <row r="4306" spans="33:35" x14ac:dyDescent="0.25">
      <c r="AG4306" s="31" t="s">
        <v>3411</v>
      </c>
      <c r="AH4306">
        <v>-24.98</v>
      </c>
      <c r="AI4306">
        <v>-24.98</v>
      </c>
    </row>
    <row r="4307" spans="33:35" x14ac:dyDescent="0.25">
      <c r="AG4307" s="30">
        <v>46063</v>
      </c>
      <c r="AH4307">
        <v>-13.469999999999999</v>
      </c>
      <c r="AI4307">
        <v>-13.469999999999999</v>
      </c>
    </row>
    <row r="4308" spans="33:35" x14ac:dyDescent="0.25">
      <c r="AG4308" s="31" t="s">
        <v>3412</v>
      </c>
      <c r="AH4308">
        <v>-7.02</v>
      </c>
      <c r="AI4308">
        <v>-7.02</v>
      </c>
    </row>
    <row r="4309" spans="33:35" x14ac:dyDescent="0.25">
      <c r="AG4309" s="31" t="s">
        <v>3413</v>
      </c>
      <c r="AH4309">
        <v>-6.45</v>
      </c>
      <c r="AI4309">
        <v>-6.45</v>
      </c>
    </row>
    <row r="4310" spans="33:35" x14ac:dyDescent="0.25">
      <c r="AG4310" s="30">
        <v>46062</v>
      </c>
      <c r="AH4310">
        <v>-18.5</v>
      </c>
      <c r="AI4310">
        <v>-18.5</v>
      </c>
    </row>
    <row r="4311" spans="33:35" x14ac:dyDescent="0.25">
      <c r="AG4311" s="31" t="s">
        <v>3478</v>
      </c>
      <c r="AH4311">
        <v>-4.5</v>
      </c>
      <c r="AI4311">
        <v>-4.5</v>
      </c>
    </row>
    <row r="4312" spans="33:35" x14ac:dyDescent="0.25">
      <c r="AG4312" s="31" t="s">
        <v>3479</v>
      </c>
      <c r="AH4312">
        <v>-14</v>
      </c>
      <c r="AI4312">
        <v>-14</v>
      </c>
    </row>
    <row r="4313" spans="33:35" x14ac:dyDescent="0.25">
      <c r="AG4313" s="30">
        <v>46061</v>
      </c>
      <c r="AH4313">
        <v>-85.710000000000008</v>
      </c>
      <c r="AI4313">
        <v>-85.710000000000008</v>
      </c>
    </row>
    <row r="4314" spans="33:35" x14ac:dyDescent="0.25">
      <c r="AG4314" s="31" t="s">
        <v>3121</v>
      </c>
      <c r="AH4314">
        <v>-82.34</v>
      </c>
      <c r="AI4314">
        <v>-82.34</v>
      </c>
    </row>
    <row r="4315" spans="33:35" x14ac:dyDescent="0.25">
      <c r="AG4315" s="31" t="s">
        <v>3414</v>
      </c>
      <c r="AH4315">
        <v>-1.47</v>
      </c>
      <c r="AI4315">
        <v>-1.47</v>
      </c>
    </row>
    <row r="4316" spans="33:35" x14ac:dyDescent="0.25">
      <c r="AG4316" s="31" t="s">
        <v>3539</v>
      </c>
      <c r="AH4316">
        <v>-1.9</v>
      </c>
      <c r="AI4316">
        <v>-1.9</v>
      </c>
    </row>
    <row r="4317" spans="33:35" x14ac:dyDescent="0.25">
      <c r="AG4317" s="30">
        <v>46060</v>
      </c>
      <c r="AH4317">
        <v>-118.75999999999999</v>
      </c>
      <c r="AI4317">
        <v>-118.75999999999999</v>
      </c>
    </row>
    <row r="4318" spans="33:35" x14ac:dyDescent="0.25">
      <c r="AG4318" s="31" t="s">
        <v>3415</v>
      </c>
      <c r="AH4318">
        <v>-1.3</v>
      </c>
      <c r="AI4318">
        <v>-1.3</v>
      </c>
    </row>
    <row r="4319" spans="33:35" x14ac:dyDescent="0.25">
      <c r="AG4319" s="31" t="s">
        <v>3540</v>
      </c>
      <c r="AH4319">
        <v>-21.61</v>
      </c>
      <c r="AI4319">
        <v>-21.61</v>
      </c>
    </row>
    <row r="4320" spans="33:35" x14ac:dyDescent="0.25">
      <c r="AG4320" s="31" t="s">
        <v>3541</v>
      </c>
      <c r="AH4320">
        <v>-95.85</v>
      </c>
      <c r="AI4320">
        <v>-95.85</v>
      </c>
    </row>
    <row r="4321" spans="33:35" x14ac:dyDescent="0.25">
      <c r="AG4321" s="30">
        <v>46059</v>
      </c>
      <c r="AH4321">
        <v>-32.700000000000003</v>
      </c>
      <c r="AI4321">
        <v>-32.700000000000003</v>
      </c>
    </row>
    <row r="4322" spans="33:35" x14ac:dyDescent="0.25">
      <c r="AG4322" s="31" t="s">
        <v>3543</v>
      </c>
      <c r="AH4322">
        <v>-32.700000000000003</v>
      </c>
      <c r="AI4322">
        <v>-32.700000000000003</v>
      </c>
    </row>
    <row r="4323" spans="33:35" x14ac:dyDescent="0.25">
      <c r="AG4323" s="30">
        <v>46058</v>
      </c>
      <c r="AH4323">
        <v>-32</v>
      </c>
      <c r="AI4323">
        <v>-32</v>
      </c>
    </row>
    <row r="4324" spans="33:35" x14ac:dyDescent="0.25">
      <c r="AG4324" s="31" t="s">
        <v>3416</v>
      </c>
      <c r="AH4324">
        <v>-30</v>
      </c>
      <c r="AI4324">
        <v>-30</v>
      </c>
    </row>
    <row r="4325" spans="33:35" x14ac:dyDescent="0.25">
      <c r="AG4325" s="31" t="s">
        <v>3480</v>
      </c>
      <c r="AH4325">
        <v>-2</v>
      </c>
      <c r="AI4325">
        <v>-2</v>
      </c>
    </row>
    <row r="4326" spans="33:35" x14ac:dyDescent="0.25">
      <c r="AG4326" s="30">
        <v>46057</v>
      </c>
      <c r="AH4326">
        <v>-15.4</v>
      </c>
      <c r="AI4326">
        <v>-15.4</v>
      </c>
    </row>
    <row r="4327" spans="33:35" x14ac:dyDescent="0.25">
      <c r="AG4327" s="31" t="s">
        <v>3417</v>
      </c>
      <c r="AH4327">
        <v>-2.2000000000000002</v>
      </c>
      <c r="AI4327">
        <v>-2.2000000000000002</v>
      </c>
    </row>
    <row r="4328" spans="33:35" x14ac:dyDescent="0.25">
      <c r="AG4328" s="31" t="s">
        <v>3418</v>
      </c>
      <c r="AH4328">
        <v>-4</v>
      </c>
      <c r="AI4328">
        <v>-4</v>
      </c>
    </row>
    <row r="4329" spans="33:35" x14ac:dyDescent="0.25">
      <c r="AG4329" s="31" t="s">
        <v>3544</v>
      </c>
      <c r="AH4329">
        <v>-7.2</v>
      </c>
      <c r="AI4329">
        <v>-7.2</v>
      </c>
    </row>
    <row r="4330" spans="33:35" x14ac:dyDescent="0.25">
      <c r="AG4330" s="31" t="s">
        <v>3545</v>
      </c>
      <c r="AH4330">
        <v>-2</v>
      </c>
      <c r="AI4330">
        <v>-2</v>
      </c>
    </row>
    <row r="4331" spans="33:35" x14ac:dyDescent="0.25">
      <c r="AG4331" s="30">
        <v>46056</v>
      </c>
      <c r="AH4331">
        <v>-946.88000000000011</v>
      </c>
      <c r="AI4331">
        <v>-946.88000000000011</v>
      </c>
    </row>
    <row r="4332" spans="33:35" x14ac:dyDescent="0.25">
      <c r="AG4332" s="31" t="s">
        <v>3419</v>
      </c>
      <c r="AH4332">
        <v>-300</v>
      </c>
      <c r="AI4332">
        <v>-300</v>
      </c>
    </row>
    <row r="4333" spans="33:35" x14ac:dyDescent="0.25">
      <c r="AG4333" s="31" t="s">
        <v>3420</v>
      </c>
      <c r="AH4333">
        <v>-45.29</v>
      </c>
      <c r="AI4333">
        <v>-45.29</v>
      </c>
    </row>
    <row r="4334" spans="33:35" x14ac:dyDescent="0.25">
      <c r="AG4334" s="31" t="s">
        <v>3421</v>
      </c>
      <c r="AH4334">
        <v>-18.989999999999998</v>
      </c>
      <c r="AI4334">
        <v>-18.989999999999998</v>
      </c>
    </row>
    <row r="4335" spans="33:35" x14ac:dyDescent="0.25">
      <c r="AG4335" s="31" t="s">
        <v>3481</v>
      </c>
      <c r="AH4335">
        <v>-3.15</v>
      </c>
      <c r="AI4335">
        <v>-3.15</v>
      </c>
    </row>
    <row r="4336" spans="33:35" x14ac:dyDescent="0.25">
      <c r="AG4336" s="31" t="s">
        <v>3482</v>
      </c>
      <c r="AH4336">
        <v>-426</v>
      </c>
      <c r="AI4336">
        <v>-426</v>
      </c>
    </row>
    <row r="4337" spans="33:35" x14ac:dyDescent="0.25">
      <c r="AG4337" s="31" t="s">
        <v>3483</v>
      </c>
      <c r="AH4337">
        <v>-99</v>
      </c>
      <c r="AI4337">
        <v>-99</v>
      </c>
    </row>
    <row r="4338" spans="33:35" x14ac:dyDescent="0.25">
      <c r="AG4338" s="31" t="s">
        <v>3546</v>
      </c>
      <c r="AH4338">
        <v>-54.45</v>
      </c>
      <c r="AI4338">
        <v>-54.45</v>
      </c>
    </row>
    <row r="4339" spans="33:35" x14ac:dyDescent="0.25">
      <c r="AG4339" s="30">
        <v>46055</v>
      </c>
      <c r="AH4339">
        <v>-1547.28</v>
      </c>
      <c r="AI4339">
        <v>-1547.28</v>
      </c>
    </row>
    <row r="4340" spans="33:35" x14ac:dyDescent="0.25">
      <c r="AG4340" s="31" t="s">
        <v>805</v>
      </c>
      <c r="AH4340">
        <v>-400</v>
      </c>
      <c r="AI4340">
        <v>-400</v>
      </c>
    </row>
    <row r="4341" spans="33:35" x14ac:dyDescent="0.25">
      <c r="AG4341" s="31" t="s">
        <v>89</v>
      </c>
      <c r="AH4341">
        <v>-936</v>
      </c>
      <c r="AI4341">
        <v>-936</v>
      </c>
    </row>
    <row r="4342" spans="33:35" x14ac:dyDescent="0.25">
      <c r="AG4342" s="31" t="s">
        <v>2004</v>
      </c>
      <c r="AH4342">
        <v>-40.54</v>
      </c>
      <c r="AI4342">
        <v>-40.54</v>
      </c>
    </row>
    <row r="4343" spans="33:35" x14ac:dyDescent="0.25">
      <c r="AG4343" s="31" t="s">
        <v>3547</v>
      </c>
      <c r="AH4343">
        <v>-42.9</v>
      </c>
      <c r="AI4343">
        <v>-42.9</v>
      </c>
    </row>
    <row r="4344" spans="33:35" x14ac:dyDescent="0.25">
      <c r="AG4344" s="31" t="s">
        <v>3548</v>
      </c>
      <c r="AH4344">
        <v>-12</v>
      </c>
      <c r="AI4344">
        <v>-12</v>
      </c>
    </row>
    <row r="4345" spans="33:35" x14ac:dyDescent="0.25">
      <c r="AG4345" s="31" t="s">
        <v>3549</v>
      </c>
      <c r="AH4345">
        <v>-115.84</v>
      </c>
      <c r="AI4345">
        <v>-115.84</v>
      </c>
    </row>
    <row r="4346" spans="33:35" x14ac:dyDescent="0.25">
      <c r="AG4346" s="19" t="s">
        <v>1932</v>
      </c>
      <c r="AH4346">
        <v>-9454.07</v>
      </c>
      <c r="AI4346">
        <v>-9454.07</v>
      </c>
    </row>
    <row r="4347" spans="33:35" x14ac:dyDescent="0.25">
      <c r="AG4347" s="30">
        <v>46094</v>
      </c>
      <c r="AH4347">
        <v>-39.06</v>
      </c>
      <c r="AI4347">
        <v>-39.06</v>
      </c>
    </row>
    <row r="4348" spans="33:35" x14ac:dyDescent="0.25">
      <c r="AG4348" s="31" t="s">
        <v>3390</v>
      </c>
      <c r="AH4348">
        <v>-12.98</v>
      </c>
      <c r="AI4348">
        <v>-12.98</v>
      </c>
    </row>
    <row r="4349" spans="33:35" x14ac:dyDescent="0.25">
      <c r="AG4349" s="31" t="s">
        <v>3449</v>
      </c>
      <c r="AH4349">
        <v>-11.3</v>
      </c>
      <c r="AI4349">
        <v>-11.3</v>
      </c>
    </row>
    <row r="4350" spans="33:35" x14ac:dyDescent="0.25">
      <c r="AG4350" s="31" t="s">
        <v>3450</v>
      </c>
      <c r="AH4350">
        <v>-5.2</v>
      </c>
      <c r="AI4350">
        <v>-5.2</v>
      </c>
    </row>
    <row r="4351" spans="33:35" x14ac:dyDescent="0.25">
      <c r="AG4351" s="31" t="s">
        <v>3512</v>
      </c>
      <c r="AH4351">
        <v>-9.58</v>
      </c>
      <c r="AI4351">
        <v>-9.58</v>
      </c>
    </row>
    <row r="4352" spans="33:35" x14ac:dyDescent="0.25">
      <c r="AG4352" s="30">
        <v>46093</v>
      </c>
      <c r="AH4352">
        <v>-3.15</v>
      </c>
      <c r="AI4352">
        <v>-3.15</v>
      </c>
    </row>
    <row r="4353" spans="33:35" x14ac:dyDescent="0.25">
      <c r="AG4353" s="31" t="s">
        <v>3451</v>
      </c>
      <c r="AH4353">
        <v>-3.15</v>
      </c>
      <c r="AI4353">
        <v>-3.15</v>
      </c>
    </row>
    <row r="4354" spans="33:35" x14ac:dyDescent="0.25">
      <c r="AG4354" s="30">
        <v>46092</v>
      </c>
      <c r="AH4354">
        <v>-16.990000000000002</v>
      </c>
      <c r="AI4354">
        <v>-16.990000000000002</v>
      </c>
    </row>
    <row r="4355" spans="33:35" x14ac:dyDescent="0.25">
      <c r="AG4355" s="31" t="s">
        <v>3392</v>
      </c>
      <c r="AH4355">
        <v>-13.99</v>
      </c>
      <c r="AI4355">
        <v>-13.99</v>
      </c>
    </row>
    <row r="4356" spans="33:35" x14ac:dyDescent="0.25">
      <c r="AG4356" s="31" t="s">
        <v>3453</v>
      </c>
      <c r="AH4356">
        <v>-3</v>
      </c>
      <c r="AI4356">
        <v>-3</v>
      </c>
    </row>
    <row r="4357" spans="33:35" x14ac:dyDescent="0.25">
      <c r="AG4357" s="30">
        <v>46091</v>
      </c>
      <c r="AH4357">
        <v>-600</v>
      </c>
      <c r="AI4357">
        <v>-600</v>
      </c>
    </row>
    <row r="4358" spans="33:35" x14ac:dyDescent="0.25">
      <c r="AG4358" s="31" t="s">
        <v>3393</v>
      </c>
      <c r="AH4358">
        <v>-300</v>
      </c>
      <c r="AI4358">
        <v>-300</v>
      </c>
    </row>
    <row r="4359" spans="33:35" x14ac:dyDescent="0.25">
      <c r="AG4359" s="31" t="s">
        <v>3454</v>
      </c>
      <c r="AH4359">
        <v>-300</v>
      </c>
      <c r="AI4359">
        <v>-300</v>
      </c>
    </row>
    <row r="4360" spans="33:35" x14ac:dyDescent="0.25">
      <c r="AG4360" s="30">
        <v>46090</v>
      </c>
      <c r="AH4360">
        <v>-3.31</v>
      </c>
      <c r="AI4360">
        <v>-3.31</v>
      </c>
    </row>
    <row r="4361" spans="33:35" x14ac:dyDescent="0.25">
      <c r="AG4361" s="31" t="s">
        <v>3455</v>
      </c>
      <c r="AH4361">
        <v>-3.31</v>
      </c>
      <c r="AI4361">
        <v>-3.31</v>
      </c>
    </row>
    <row r="4362" spans="33:35" x14ac:dyDescent="0.25">
      <c r="AG4362" s="30">
        <v>46089</v>
      </c>
      <c r="AH4362">
        <v>-81.89</v>
      </c>
      <c r="AI4362">
        <v>-81.89</v>
      </c>
    </row>
    <row r="4363" spans="33:35" x14ac:dyDescent="0.25">
      <c r="AG4363" s="31" t="s">
        <v>3121</v>
      </c>
      <c r="AH4363">
        <v>-81.89</v>
      </c>
      <c r="AI4363">
        <v>-81.89</v>
      </c>
    </row>
    <row r="4364" spans="33:35" x14ac:dyDescent="0.25">
      <c r="AG4364" s="30">
        <v>46088</v>
      </c>
      <c r="AH4364">
        <v>-184.84</v>
      </c>
      <c r="AI4364">
        <v>-184.84</v>
      </c>
    </row>
    <row r="4365" spans="33:35" x14ac:dyDescent="0.25">
      <c r="AG4365" s="31" t="s">
        <v>3456</v>
      </c>
      <c r="AH4365">
        <v>-23.99</v>
      </c>
      <c r="AI4365">
        <v>-23.99</v>
      </c>
    </row>
    <row r="4366" spans="33:35" x14ac:dyDescent="0.25">
      <c r="AG4366" s="31" t="s">
        <v>3457</v>
      </c>
      <c r="AH4366">
        <v>-95.45</v>
      </c>
      <c r="AI4366">
        <v>-95.45</v>
      </c>
    </row>
    <row r="4367" spans="33:35" x14ac:dyDescent="0.25">
      <c r="AG4367" s="31" t="s">
        <v>3514</v>
      </c>
      <c r="AH4367">
        <v>-65.400000000000006</v>
      </c>
      <c r="AI4367">
        <v>-65.400000000000006</v>
      </c>
    </row>
    <row r="4368" spans="33:35" x14ac:dyDescent="0.25">
      <c r="AG4368" s="30">
        <v>46087</v>
      </c>
      <c r="AH4368">
        <v>-28.58</v>
      </c>
      <c r="AI4368">
        <v>-28.58</v>
      </c>
    </row>
    <row r="4369" spans="33:35" x14ac:dyDescent="0.25">
      <c r="AG4369" s="31" t="s">
        <v>3458</v>
      </c>
      <c r="AH4369">
        <v>-2</v>
      </c>
      <c r="AI4369">
        <v>-2</v>
      </c>
    </row>
    <row r="4370" spans="33:35" x14ac:dyDescent="0.25">
      <c r="AG4370" s="31" t="s">
        <v>3459</v>
      </c>
      <c r="AH4370">
        <v>-4.5999999999999996</v>
      </c>
      <c r="AI4370">
        <v>-4.5999999999999996</v>
      </c>
    </row>
    <row r="4371" spans="33:35" x14ac:dyDescent="0.25">
      <c r="AG4371" s="31" t="s">
        <v>3515</v>
      </c>
      <c r="AH4371">
        <v>-21.98</v>
      </c>
      <c r="AI4371">
        <v>-21.98</v>
      </c>
    </row>
    <row r="4372" spans="33:35" x14ac:dyDescent="0.25">
      <c r="AG4372" s="30">
        <v>46086</v>
      </c>
      <c r="AH4372">
        <v>-55.43</v>
      </c>
      <c r="AI4372">
        <v>-55.43</v>
      </c>
    </row>
    <row r="4373" spans="33:35" x14ac:dyDescent="0.25">
      <c r="AG4373" s="31" t="s">
        <v>3460</v>
      </c>
      <c r="AH4373">
        <v>-0.98</v>
      </c>
      <c r="AI4373">
        <v>-0.98</v>
      </c>
    </row>
    <row r="4374" spans="33:35" x14ac:dyDescent="0.25">
      <c r="AG4374" s="31" t="s">
        <v>3516</v>
      </c>
      <c r="AH4374">
        <v>-54.45</v>
      </c>
      <c r="AI4374">
        <v>-54.45</v>
      </c>
    </row>
    <row r="4375" spans="33:35" x14ac:dyDescent="0.25">
      <c r="AG4375" s="30">
        <v>46085</v>
      </c>
      <c r="AH4375">
        <v>-3</v>
      </c>
      <c r="AI4375">
        <v>-3</v>
      </c>
    </row>
    <row r="4376" spans="33:35" x14ac:dyDescent="0.25">
      <c r="AG4376" s="31" t="s">
        <v>3461</v>
      </c>
      <c r="AH4376">
        <v>-3</v>
      </c>
      <c r="AI4376">
        <v>-3</v>
      </c>
    </row>
    <row r="4377" spans="33:35" x14ac:dyDescent="0.25">
      <c r="AG4377" s="30">
        <v>46084</v>
      </c>
      <c r="AH4377">
        <v>-99</v>
      </c>
      <c r="AI4377">
        <v>-99</v>
      </c>
    </row>
    <row r="4378" spans="33:35" x14ac:dyDescent="0.25">
      <c r="AG4378" s="31" t="s">
        <v>3462</v>
      </c>
      <c r="AH4378">
        <v>-99</v>
      </c>
      <c r="AI4378">
        <v>-99</v>
      </c>
    </row>
    <row r="4379" spans="33:35" x14ac:dyDescent="0.25">
      <c r="AG4379" s="30">
        <v>46083</v>
      </c>
      <c r="AH4379">
        <v>-1630.46</v>
      </c>
      <c r="AI4379">
        <v>-1630.46</v>
      </c>
    </row>
    <row r="4380" spans="33:35" x14ac:dyDescent="0.25">
      <c r="AG4380" s="31" t="s">
        <v>131</v>
      </c>
      <c r="AH4380">
        <v>-0.93</v>
      </c>
      <c r="AI4380">
        <v>-0.93</v>
      </c>
    </row>
    <row r="4381" spans="33:35" x14ac:dyDescent="0.25">
      <c r="AG4381" s="31" t="s">
        <v>805</v>
      </c>
      <c r="AH4381">
        <v>-400</v>
      </c>
      <c r="AI4381">
        <v>-400</v>
      </c>
    </row>
    <row r="4382" spans="33:35" x14ac:dyDescent="0.25">
      <c r="AG4382" s="31" t="s">
        <v>89</v>
      </c>
      <c r="AH4382">
        <v>-936</v>
      </c>
      <c r="AI4382">
        <v>-936</v>
      </c>
    </row>
    <row r="4383" spans="33:35" x14ac:dyDescent="0.25">
      <c r="AG4383" s="31" t="s">
        <v>2004</v>
      </c>
      <c r="AH4383">
        <v>-101.59</v>
      </c>
      <c r="AI4383">
        <v>-101.59</v>
      </c>
    </row>
    <row r="4384" spans="33:35" x14ac:dyDescent="0.25">
      <c r="AG4384" s="31" t="s">
        <v>3395</v>
      </c>
      <c r="AH4384">
        <v>-22</v>
      </c>
      <c r="AI4384">
        <v>-22</v>
      </c>
    </row>
    <row r="4385" spans="33:35" x14ac:dyDescent="0.25">
      <c r="AG4385" s="31" t="s">
        <v>3396</v>
      </c>
      <c r="AH4385">
        <v>-8.25</v>
      </c>
      <c r="AI4385">
        <v>-8.25</v>
      </c>
    </row>
    <row r="4386" spans="33:35" x14ac:dyDescent="0.25">
      <c r="AG4386" s="31" t="s">
        <v>3397</v>
      </c>
      <c r="AH4386">
        <v>-9.9499999999999993</v>
      </c>
      <c r="AI4386">
        <v>-9.9499999999999993</v>
      </c>
    </row>
    <row r="4387" spans="33:35" x14ac:dyDescent="0.25">
      <c r="AG4387" s="31" t="s">
        <v>3463</v>
      </c>
      <c r="AH4387">
        <v>-4.71</v>
      </c>
      <c r="AI4387">
        <v>-4.71</v>
      </c>
    </row>
    <row r="4388" spans="33:35" x14ac:dyDescent="0.25">
      <c r="AG4388" s="31" t="s">
        <v>3518</v>
      </c>
      <c r="AH4388">
        <v>-18.059999999999999</v>
      </c>
      <c r="AI4388">
        <v>-18.059999999999999</v>
      </c>
    </row>
    <row r="4389" spans="33:35" x14ac:dyDescent="0.25">
      <c r="AG4389" s="31" t="s">
        <v>3519</v>
      </c>
      <c r="AH4389">
        <v>-13.13</v>
      </c>
      <c r="AI4389">
        <v>-13.13</v>
      </c>
    </row>
    <row r="4390" spans="33:35" x14ac:dyDescent="0.25">
      <c r="AG4390" s="31" t="s">
        <v>3520</v>
      </c>
      <c r="AH4390">
        <v>-115.84</v>
      </c>
      <c r="AI4390">
        <v>-115.84</v>
      </c>
    </row>
    <row r="4391" spans="33:35" x14ac:dyDescent="0.25">
      <c r="AG4391" s="30">
        <v>46082</v>
      </c>
      <c r="AH4391">
        <v>-6.44</v>
      </c>
      <c r="AI4391">
        <v>-6.44</v>
      </c>
    </row>
    <row r="4392" spans="33:35" x14ac:dyDescent="0.25">
      <c r="AG4392" s="31" t="s">
        <v>3464</v>
      </c>
      <c r="AH4392">
        <v>-4.95</v>
      </c>
      <c r="AI4392">
        <v>-4.95</v>
      </c>
    </row>
    <row r="4393" spans="33:35" x14ac:dyDescent="0.25">
      <c r="AG4393" s="31" t="s">
        <v>3521</v>
      </c>
      <c r="AH4393">
        <v>-1.49</v>
      </c>
      <c r="AI4393">
        <v>-1.49</v>
      </c>
    </row>
    <row r="4394" spans="33:35" x14ac:dyDescent="0.25">
      <c r="AG4394" s="30">
        <v>46112</v>
      </c>
      <c r="AH4394">
        <v>-1294.3899999999999</v>
      </c>
      <c r="AI4394">
        <v>-1294.3899999999999</v>
      </c>
    </row>
    <row r="4395" spans="33:35" x14ac:dyDescent="0.25">
      <c r="AG4395" s="31" t="s">
        <v>805</v>
      </c>
      <c r="AH4395">
        <v>-400</v>
      </c>
      <c r="AI4395">
        <v>-400</v>
      </c>
    </row>
    <row r="4396" spans="33:35" x14ac:dyDescent="0.25">
      <c r="AG4396" s="31" t="s">
        <v>2156</v>
      </c>
      <c r="AH4396">
        <v>-811</v>
      </c>
      <c r="AI4396">
        <v>-811</v>
      </c>
    </row>
    <row r="4397" spans="33:35" x14ac:dyDescent="0.25">
      <c r="AG4397" s="31" t="s">
        <v>3755</v>
      </c>
      <c r="AH4397">
        <v>-3.08</v>
      </c>
      <c r="AI4397">
        <v>-3.08</v>
      </c>
    </row>
    <row r="4398" spans="33:35" x14ac:dyDescent="0.25">
      <c r="AG4398" s="31" t="s">
        <v>3793</v>
      </c>
      <c r="AH4398">
        <v>-4.5999999999999996</v>
      </c>
      <c r="AI4398">
        <v>-4.5999999999999996</v>
      </c>
    </row>
    <row r="4399" spans="33:35" x14ac:dyDescent="0.25">
      <c r="AG4399" s="31" t="s">
        <v>3794</v>
      </c>
      <c r="AH4399">
        <v>-7.56</v>
      </c>
      <c r="AI4399">
        <v>-7.56</v>
      </c>
    </row>
    <row r="4400" spans="33:35" x14ac:dyDescent="0.25">
      <c r="AG4400" s="31" t="s">
        <v>3829</v>
      </c>
      <c r="AH4400">
        <v>-19.899999999999999</v>
      </c>
      <c r="AI4400">
        <v>-19.899999999999999</v>
      </c>
    </row>
    <row r="4401" spans="33:35" x14ac:dyDescent="0.25">
      <c r="AG4401" s="31" t="s">
        <v>3830</v>
      </c>
      <c r="AH4401">
        <v>-2.9</v>
      </c>
      <c r="AI4401">
        <v>-2.9</v>
      </c>
    </row>
    <row r="4402" spans="33:35" x14ac:dyDescent="0.25">
      <c r="AG4402" s="31" t="s">
        <v>3831</v>
      </c>
      <c r="AH4402">
        <v>-7.85</v>
      </c>
      <c r="AI4402">
        <v>-7.85</v>
      </c>
    </row>
    <row r="4403" spans="33:35" x14ac:dyDescent="0.25">
      <c r="AG4403" s="31" t="s">
        <v>3832</v>
      </c>
      <c r="AH4403">
        <v>-22</v>
      </c>
      <c r="AI4403">
        <v>-22</v>
      </c>
    </row>
    <row r="4404" spans="33:35" x14ac:dyDescent="0.25">
      <c r="AG4404" s="31" t="s">
        <v>3833</v>
      </c>
      <c r="AH4404">
        <v>-15.5</v>
      </c>
      <c r="AI4404">
        <v>-15.5</v>
      </c>
    </row>
    <row r="4405" spans="33:35" x14ac:dyDescent="0.25">
      <c r="AG4405" s="30">
        <v>46111</v>
      </c>
      <c r="AH4405">
        <v>-797.84</v>
      </c>
      <c r="AI4405">
        <v>-797.84</v>
      </c>
    </row>
    <row r="4406" spans="33:35" x14ac:dyDescent="0.25">
      <c r="AG4406" s="31" t="s">
        <v>131</v>
      </c>
      <c r="AH4406">
        <v>-0.55000000000000004</v>
      </c>
      <c r="AI4406">
        <v>-0.55000000000000004</v>
      </c>
    </row>
    <row r="4407" spans="33:35" x14ac:dyDescent="0.25">
      <c r="AG4407" s="31" t="s">
        <v>3757</v>
      </c>
      <c r="AH4407">
        <v>-18.47</v>
      </c>
      <c r="AI4407">
        <v>-18.47</v>
      </c>
    </row>
    <row r="4408" spans="33:35" x14ac:dyDescent="0.25">
      <c r="AG4408" s="31" t="s">
        <v>3796</v>
      </c>
      <c r="AH4408">
        <v>-146.96</v>
      </c>
      <c r="AI4408">
        <v>-146.96</v>
      </c>
    </row>
    <row r="4409" spans="33:35" x14ac:dyDescent="0.25">
      <c r="AG4409" s="31" t="s">
        <v>3797</v>
      </c>
      <c r="AH4409">
        <v>-615.9</v>
      </c>
      <c r="AI4409">
        <v>-615.9</v>
      </c>
    </row>
    <row r="4410" spans="33:35" x14ac:dyDescent="0.25">
      <c r="AG4410" s="31" t="s">
        <v>3834</v>
      </c>
      <c r="AH4410">
        <v>-15.96</v>
      </c>
      <c r="AI4410">
        <v>-15.96</v>
      </c>
    </row>
    <row r="4411" spans="33:35" x14ac:dyDescent="0.25">
      <c r="AG4411" s="30">
        <v>46109</v>
      </c>
      <c r="AH4411">
        <v>-54.120000000000005</v>
      </c>
      <c r="AI4411">
        <v>-54.120000000000005</v>
      </c>
    </row>
    <row r="4412" spans="33:35" x14ac:dyDescent="0.25">
      <c r="AG4412" s="31" t="s">
        <v>3760</v>
      </c>
      <c r="AH4412">
        <v>-13.92</v>
      </c>
      <c r="AI4412">
        <v>-13.92</v>
      </c>
    </row>
    <row r="4413" spans="33:35" x14ac:dyDescent="0.25">
      <c r="AG4413" s="31" t="s">
        <v>3835</v>
      </c>
      <c r="AH4413">
        <v>-40.200000000000003</v>
      </c>
      <c r="AI4413">
        <v>-40.200000000000003</v>
      </c>
    </row>
    <row r="4414" spans="33:35" x14ac:dyDescent="0.25">
      <c r="AG4414" s="30">
        <v>46108</v>
      </c>
      <c r="AH4414">
        <v>-438.16</v>
      </c>
      <c r="AI4414">
        <v>-438.16</v>
      </c>
    </row>
    <row r="4415" spans="33:35" x14ac:dyDescent="0.25">
      <c r="AG4415" s="31" t="s">
        <v>3801</v>
      </c>
      <c r="AH4415">
        <v>-6.13</v>
      </c>
      <c r="AI4415">
        <v>-6.13</v>
      </c>
    </row>
    <row r="4416" spans="33:35" x14ac:dyDescent="0.25">
      <c r="AG4416" s="31" t="s">
        <v>3802</v>
      </c>
      <c r="AH4416">
        <v>-318.22000000000003</v>
      </c>
      <c r="AI4416">
        <v>-318.22000000000003</v>
      </c>
    </row>
    <row r="4417" spans="33:35" x14ac:dyDescent="0.25">
      <c r="AG4417" s="31" t="s">
        <v>3803</v>
      </c>
      <c r="AH4417">
        <v>-113.81</v>
      </c>
      <c r="AI4417">
        <v>-113.81</v>
      </c>
    </row>
    <row r="4418" spans="33:35" x14ac:dyDescent="0.25">
      <c r="AG4418" s="30">
        <v>46107</v>
      </c>
      <c r="AH4418">
        <v>-1628.57</v>
      </c>
      <c r="AI4418">
        <v>-1628.57</v>
      </c>
    </row>
    <row r="4419" spans="33:35" x14ac:dyDescent="0.25">
      <c r="AG4419" s="31" t="s">
        <v>3762</v>
      </c>
      <c r="AH4419">
        <v>-2.2000000000000002</v>
      </c>
      <c r="AI4419">
        <v>-2.2000000000000002</v>
      </c>
    </row>
    <row r="4420" spans="33:35" x14ac:dyDescent="0.25">
      <c r="AG4420" s="31" t="s">
        <v>3763</v>
      </c>
      <c r="AH4420">
        <v>-100.47</v>
      </c>
      <c r="AI4420">
        <v>-100.47</v>
      </c>
    </row>
    <row r="4421" spans="33:35" x14ac:dyDescent="0.25">
      <c r="AG4421" s="31" t="s">
        <v>3804</v>
      </c>
      <c r="AH4421">
        <v>-25.9</v>
      </c>
      <c r="AI4421">
        <v>-25.9</v>
      </c>
    </row>
    <row r="4422" spans="33:35" x14ac:dyDescent="0.25">
      <c r="AG4422" s="31" t="s">
        <v>3805</v>
      </c>
      <c r="AH4422">
        <v>-1500</v>
      </c>
      <c r="AI4422">
        <v>-1500</v>
      </c>
    </row>
    <row r="4423" spans="33:35" x14ac:dyDescent="0.25">
      <c r="AG4423" s="30">
        <v>46106</v>
      </c>
      <c r="AH4423">
        <v>-99.81</v>
      </c>
      <c r="AI4423">
        <v>-99.81</v>
      </c>
    </row>
    <row r="4424" spans="33:35" x14ac:dyDescent="0.25">
      <c r="AG4424" s="31" t="s">
        <v>3765</v>
      </c>
      <c r="AH4424">
        <v>-90.87</v>
      </c>
      <c r="AI4424">
        <v>-90.87</v>
      </c>
    </row>
    <row r="4425" spans="33:35" x14ac:dyDescent="0.25">
      <c r="AG4425" s="31" t="s">
        <v>3806</v>
      </c>
      <c r="AH4425">
        <v>-5.45</v>
      </c>
      <c r="AI4425">
        <v>-5.45</v>
      </c>
    </row>
    <row r="4426" spans="33:35" x14ac:dyDescent="0.25">
      <c r="AG4426" s="31" t="s">
        <v>3807</v>
      </c>
      <c r="AH4426">
        <v>-3.49</v>
      </c>
      <c r="AI4426">
        <v>-3.49</v>
      </c>
    </row>
    <row r="4427" spans="33:35" x14ac:dyDescent="0.25">
      <c r="AG4427" s="30">
        <v>46105</v>
      </c>
      <c r="AH4427">
        <v>-354.37</v>
      </c>
      <c r="AI4427">
        <v>-354.37</v>
      </c>
    </row>
    <row r="4428" spans="33:35" x14ac:dyDescent="0.25">
      <c r="AG4428" s="31" t="s">
        <v>2043</v>
      </c>
      <c r="AH4428">
        <v>-300</v>
      </c>
      <c r="AI4428">
        <v>-300</v>
      </c>
    </row>
    <row r="4429" spans="33:35" x14ac:dyDescent="0.25">
      <c r="AG4429" s="31" t="s">
        <v>3810</v>
      </c>
      <c r="AH4429">
        <v>-39.130000000000003</v>
      </c>
      <c r="AI4429">
        <v>-39.130000000000003</v>
      </c>
    </row>
    <row r="4430" spans="33:35" x14ac:dyDescent="0.25">
      <c r="AG4430" s="31" t="s">
        <v>3811</v>
      </c>
      <c r="AH4430">
        <v>-5.24</v>
      </c>
      <c r="AI4430">
        <v>-5.24</v>
      </c>
    </row>
    <row r="4431" spans="33:35" x14ac:dyDescent="0.25">
      <c r="AG4431" s="31" t="s">
        <v>3836</v>
      </c>
      <c r="AH4431">
        <v>-10</v>
      </c>
      <c r="AI4431">
        <v>-10</v>
      </c>
    </row>
    <row r="4432" spans="33:35" x14ac:dyDescent="0.25">
      <c r="AG4432" s="30">
        <v>46104</v>
      </c>
      <c r="AH4432">
        <v>-15.27</v>
      </c>
      <c r="AI4432">
        <v>-15.27</v>
      </c>
    </row>
    <row r="4433" spans="33:35" x14ac:dyDescent="0.25">
      <c r="AG4433" s="31" t="s">
        <v>3767</v>
      </c>
      <c r="AH4433">
        <v>-2</v>
      </c>
      <c r="AI4433">
        <v>-2</v>
      </c>
    </row>
    <row r="4434" spans="33:35" x14ac:dyDescent="0.25">
      <c r="AG4434" s="31" t="s">
        <v>3837</v>
      </c>
      <c r="AH4434">
        <v>-13.27</v>
      </c>
      <c r="AI4434">
        <v>-13.27</v>
      </c>
    </row>
    <row r="4435" spans="33:35" x14ac:dyDescent="0.25">
      <c r="AG4435" s="30">
        <v>46102</v>
      </c>
      <c r="AH4435">
        <v>-87.99</v>
      </c>
      <c r="AI4435">
        <v>-87.99</v>
      </c>
    </row>
    <row r="4436" spans="33:35" x14ac:dyDescent="0.25">
      <c r="AG4436" s="31" t="s">
        <v>3813</v>
      </c>
      <c r="AH4436">
        <v>-87.99</v>
      </c>
      <c r="AI4436">
        <v>-87.99</v>
      </c>
    </row>
    <row r="4437" spans="33:35" x14ac:dyDescent="0.25">
      <c r="AG4437" s="30">
        <v>46101</v>
      </c>
      <c r="AH4437">
        <v>-12.1</v>
      </c>
      <c r="AI4437">
        <v>-12.1</v>
      </c>
    </row>
    <row r="4438" spans="33:35" x14ac:dyDescent="0.25">
      <c r="AG4438" s="31" t="s">
        <v>3815</v>
      </c>
      <c r="AH4438">
        <v>-12.1</v>
      </c>
      <c r="AI4438">
        <v>-12.1</v>
      </c>
    </row>
    <row r="4439" spans="33:35" x14ac:dyDescent="0.25">
      <c r="AG4439" s="30">
        <v>46100</v>
      </c>
      <c r="AH4439">
        <v>-33.130000000000003</v>
      </c>
      <c r="AI4439">
        <v>-33.130000000000003</v>
      </c>
    </row>
    <row r="4440" spans="33:35" x14ac:dyDescent="0.25">
      <c r="AG4440" s="31" t="s">
        <v>3769</v>
      </c>
      <c r="AH4440">
        <v>-29.03</v>
      </c>
      <c r="AI4440">
        <v>-29.03</v>
      </c>
    </row>
    <row r="4441" spans="33:35" x14ac:dyDescent="0.25">
      <c r="AG4441" s="31" t="s">
        <v>3770</v>
      </c>
      <c r="AH4441">
        <v>-4.0999999999999996</v>
      </c>
      <c r="AI4441">
        <v>-4.0999999999999996</v>
      </c>
    </row>
    <row r="4442" spans="33:35" x14ac:dyDescent="0.25">
      <c r="AG4442" s="30">
        <v>46098</v>
      </c>
      <c r="AH4442">
        <v>-128.25</v>
      </c>
      <c r="AI4442">
        <v>-128.25</v>
      </c>
    </row>
    <row r="4443" spans="33:35" x14ac:dyDescent="0.25">
      <c r="AG4443" s="31" t="s">
        <v>3817</v>
      </c>
      <c r="AH4443">
        <v>-126</v>
      </c>
      <c r="AI4443">
        <v>-126</v>
      </c>
    </row>
    <row r="4444" spans="33:35" x14ac:dyDescent="0.25">
      <c r="AG4444" s="31" t="s">
        <v>3818</v>
      </c>
      <c r="AH4444">
        <v>-2.25</v>
      </c>
      <c r="AI4444">
        <v>-2.25</v>
      </c>
    </row>
    <row r="4445" spans="33:35" x14ac:dyDescent="0.25">
      <c r="AG4445" s="30">
        <v>46097</v>
      </c>
      <c r="AH4445">
        <v>-1632.74</v>
      </c>
      <c r="AI4445">
        <v>-1632.74</v>
      </c>
    </row>
    <row r="4446" spans="33:35" x14ac:dyDescent="0.25">
      <c r="AG4446" s="31" t="s">
        <v>3772</v>
      </c>
      <c r="AH4446">
        <v>-19.979999999999997</v>
      </c>
      <c r="AI4446">
        <v>-19.979999999999997</v>
      </c>
    </row>
    <row r="4447" spans="33:35" x14ac:dyDescent="0.25">
      <c r="AG4447" s="31" t="s">
        <v>3838</v>
      </c>
      <c r="AH4447">
        <v>-112.76</v>
      </c>
      <c r="AI4447">
        <v>-112.76</v>
      </c>
    </row>
    <row r="4448" spans="33:35" x14ac:dyDescent="0.25">
      <c r="AG4448" s="31" t="s">
        <v>3839</v>
      </c>
      <c r="AH4448">
        <v>-1500</v>
      </c>
      <c r="AI4448">
        <v>-1500</v>
      </c>
    </row>
    <row r="4449" spans="33:35" x14ac:dyDescent="0.25">
      <c r="AG4449" s="30">
        <v>46096</v>
      </c>
      <c r="AH4449">
        <v>-32.18</v>
      </c>
      <c r="AI4449">
        <v>-32.18</v>
      </c>
    </row>
    <row r="4450" spans="33:35" x14ac:dyDescent="0.25">
      <c r="AG4450" s="31" t="s">
        <v>3774</v>
      </c>
      <c r="AH4450">
        <v>-8.19</v>
      </c>
      <c r="AI4450">
        <v>-8.19</v>
      </c>
    </row>
    <row r="4451" spans="33:35" x14ac:dyDescent="0.25">
      <c r="AG4451" s="31" t="s">
        <v>3819</v>
      </c>
      <c r="AH4451">
        <v>-23.99</v>
      </c>
      <c r="AI4451">
        <v>-23.99</v>
      </c>
    </row>
    <row r="4452" spans="33:35" x14ac:dyDescent="0.25">
      <c r="AG4452" s="30">
        <v>46095</v>
      </c>
      <c r="AH4452">
        <v>-93</v>
      </c>
      <c r="AI4452">
        <v>-93</v>
      </c>
    </row>
    <row r="4453" spans="33:35" x14ac:dyDescent="0.25">
      <c r="AG4453" s="31" t="s">
        <v>3777</v>
      </c>
      <c r="AH4453">
        <v>-93</v>
      </c>
      <c r="AI4453">
        <v>-93</v>
      </c>
    </row>
    <row r="4454" spans="33:35" x14ac:dyDescent="0.25">
      <c r="AG4454" s="18" t="s">
        <v>1924</v>
      </c>
      <c r="AH4454">
        <v>-4009.75</v>
      </c>
      <c r="AI4454">
        <v>-4009.75</v>
      </c>
    </row>
    <row r="4455" spans="33:35" x14ac:dyDescent="0.25">
      <c r="AG4455" s="19" t="s">
        <v>1927</v>
      </c>
      <c r="AH4455">
        <v>-4009.75</v>
      </c>
      <c r="AI4455">
        <v>-4009.75</v>
      </c>
    </row>
    <row r="4456" spans="33:35" x14ac:dyDescent="0.25">
      <c r="AG4456" s="30">
        <v>46118</v>
      </c>
      <c r="AH4456">
        <v>-1250</v>
      </c>
      <c r="AI4456">
        <v>-1250</v>
      </c>
    </row>
    <row r="4457" spans="33:35" x14ac:dyDescent="0.25">
      <c r="AG4457" s="31" t="s">
        <v>3779</v>
      </c>
      <c r="AH4457">
        <v>-1250</v>
      </c>
      <c r="AI4457">
        <v>-1250</v>
      </c>
    </row>
    <row r="4458" spans="33:35" x14ac:dyDescent="0.25">
      <c r="AG4458" s="30">
        <v>46117</v>
      </c>
      <c r="AH4458">
        <v>-75.98</v>
      </c>
      <c r="AI4458">
        <v>-75.98</v>
      </c>
    </row>
    <row r="4459" spans="33:35" x14ac:dyDescent="0.25">
      <c r="AG4459" s="31" t="s">
        <v>3747</v>
      </c>
      <c r="AH4459">
        <v>-11.91</v>
      </c>
      <c r="AI4459">
        <v>-11.91</v>
      </c>
    </row>
    <row r="4460" spans="33:35" x14ac:dyDescent="0.25">
      <c r="AG4460" s="31" t="s">
        <v>3780</v>
      </c>
      <c r="AH4460">
        <v>-30.96</v>
      </c>
      <c r="AI4460">
        <v>-30.96</v>
      </c>
    </row>
    <row r="4461" spans="33:35" x14ac:dyDescent="0.25">
      <c r="AG4461" s="31" t="s">
        <v>3781</v>
      </c>
      <c r="AH4461">
        <v>-33.11</v>
      </c>
      <c r="AI4461">
        <v>-33.11</v>
      </c>
    </row>
    <row r="4462" spans="33:35" x14ac:dyDescent="0.25">
      <c r="AG4462" s="30">
        <v>46116</v>
      </c>
      <c r="AH4462">
        <v>-127.26</v>
      </c>
      <c r="AI4462">
        <v>-127.26</v>
      </c>
    </row>
    <row r="4463" spans="33:35" x14ac:dyDescent="0.25">
      <c r="AG4463" s="31" t="s">
        <v>3748</v>
      </c>
      <c r="AH4463">
        <v>-91.41</v>
      </c>
      <c r="AI4463">
        <v>-91.41</v>
      </c>
    </row>
    <row r="4464" spans="33:35" x14ac:dyDescent="0.25">
      <c r="AG4464" s="31" t="s">
        <v>3782</v>
      </c>
      <c r="AH4464">
        <v>-6.4</v>
      </c>
      <c r="AI4464">
        <v>-6.4</v>
      </c>
    </row>
    <row r="4465" spans="33:35" x14ac:dyDescent="0.25">
      <c r="AG4465" s="31" t="s">
        <v>3783</v>
      </c>
      <c r="AH4465">
        <v>-29.45</v>
      </c>
      <c r="AI4465">
        <v>-29.45</v>
      </c>
    </row>
    <row r="4466" spans="33:35" x14ac:dyDescent="0.25">
      <c r="AG4466" s="30">
        <v>46115</v>
      </c>
      <c r="AH4466">
        <v>-830.62000000000012</v>
      </c>
      <c r="AI4466">
        <v>-830.62000000000012</v>
      </c>
    </row>
    <row r="4467" spans="33:35" x14ac:dyDescent="0.25">
      <c r="AG4467" s="31" t="s">
        <v>3749</v>
      </c>
      <c r="AH4467">
        <v>-13.07</v>
      </c>
      <c r="AI4467">
        <v>-13.07</v>
      </c>
    </row>
    <row r="4468" spans="33:35" x14ac:dyDescent="0.25">
      <c r="AG4468" s="31" t="s">
        <v>3784</v>
      </c>
      <c r="AH4468">
        <v>-778.25</v>
      </c>
      <c r="AI4468">
        <v>-778.25</v>
      </c>
    </row>
    <row r="4469" spans="33:35" x14ac:dyDescent="0.25">
      <c r="AG4469" s="31" t="s">
        <v>3785</v>
      </c>
      <c r="AH4469">
        <v>-12.6</v>
      </c>
      <c r="AI4469">
        <v>-12.6</v>
      </c>
    </row>
    <row r="4470" spans="33:35" x14ac:dyDescent="0.25">
      <c r="AG4470" s="31" t="s">
        <v>3786</v>
      </c>
      <c r="AH4470">
        <v>-26.7</v>
      </c>
      <c r="AI4470">
        <v>-26.7</v>
      </c>
    </row>
    <row r="4471" spans="33:35" x14ac:dyDescent="0.25">
      <c r="AG4471" s="30">
        <v>46114</v>
      </c>
      <c r="AH4471">
        <v>-756.29000000000008</v>
      </c>
      <c r="AI4471">
        <v>-756.29000000000008</v>
      </c>
    </row>
    <row r="4472" spans="33:35" x14ac:dyDescent="0.25">
      <c r="AG4472" s="31" t="s">
        <v>3750</v>
      </c>
      <c r="AH4472">
        <v>-49.5</v>
      </c>
      <c r="AI4472">
        <v>-49.5</v>
      </c>
    </row>
    <row r="4473" spans="33:35" x14ac:dyDescent="0.25">
      <c r="AG4473" s="31" t="s">
        <v>3751</v>
      </c>
      <c r="AH4473">
        <v>-98.100000000000009</v>
      </c>
      <c r="AI4473">
        <v>-98.100000000000009</v>
      </c>
    </row>
    <row r="4474" spans="33:35" x14ac:dyDescent="0.25">
      <c r="AG4474" s="31" t="s">
        <v>3787</v>
      </c>
      <c r="AH4474">
        <v>-20.79</v>
      </c>
      <c r="AI4474">
        <v>-20.79</v>
      </c>
    </row>
    <row r="4475" spans="33:35" x14ac:dyDescent="0.25">
      <c r="AG4475" s="31" t="s">
        <v>3788</v>
      </c>
      <c r="AH4475">
        <v>-36.43</v>
      </c>
      <c r="AI4475">
        <v>-36.43</v>
      </c>
    </row>
    <row r="4476" spans="33:35" x14ac:dyDescent="0.25">
      <c r="AG4476" s="31" t="s">
        <v>3789</v>
      </c>
      <c r="AH4476">
        <v>-440.87</v>
      </c>
      <c r="AI4476">
        <v>-440.87</v>
      </c>
    </row>
    <row r="4477" spans="33:35" x14ac:dyDescent="0.25">
      <c r="AG4477" s="31" t="s">
        <v>3790</v>
      </c>
      <c r="AH4477">
        <v>-99</v>
      </c>
      <c r="AI4477">
        <v>-99</v>
      </c>
    </row>
    <row r="4478" spans="33:35" x14ac:dyDescent="0.25">
      <c r="AG4478" s="31" t="s">
        <v>3820</v>
      </c>
      <c r="AH4478">
        <v>-4.5999999999999996</v>
      </c>
      <c r="AI4478">
        <v>-4.5999999999999996</v>
      </c>
    </row>
    <row r="4479" spans="33:35" x14ac:dyDescent="0.25">
      <c r="AG4479" s="31" t="s">
        <v>3821</v>
      </c>
      <c r="AH4479">
        <v>-7</v>
      </c>
      <c r="AI4479">
        <v>-7</v>
      </c>
    </row>
    <row r="4480" spans="33:35" x14ac:dyDescent="0.25">
      <c r="AG4480" s="30">
        <v>46113</v>
      </c>
      <c r="AH4480">
        <v>-969.6</v>
      </c>
      <c r="AI4480">
        <v>-969.6</v>
      </c>
    </row>
    <row r="4481" spans="33:35" x14ac:dyDescent="0.25">
      <c r="AG4481" s="31" t="s">
        <v>2004</v>
      </c>
      <c r="AH4481">
        <v>-2.67</v>
      </c>
      <c r="AI4481">
        <v>-2.67</v>
      </c>
    </row>
    <row r="4482" spans="33:35" x14ac:dyDescent="0.25">
      <c r="AG4482" s="31" t="s">
        <v>3752</v>
      </c>
      <c r="AH4482">
        <v>-115.84</v>
      </c>
      <c r="AI4482">
        <v>-115.84</v>
      </c>
    </row>
    <row r="4483" spans="33:35" x14ac:dyDescent="0.25">
      <c r="AG4483" s="31" t="s">
        <v>3753</v>
      </c>
      <c r="AH4483">
        <v>-4</v>
      </c>
      <c r="AI4483">
        <v>-4</v>
      </c>
    </row>
    <row r="4484" spans="33:35" x14ac:dyDescent="0.25">
      <c r="AG4484" s="31" t="s">
        <v>3791</v>
      </c>
      <c r="AH4484">
        <v>-300</v>
      </c>
      <c r="AI4484">
        <v>-300</v>
      </c>
    </row>
    <row r="4485" spans="33:35" x14ac:dyDescent="0.25">
      <c r="AG4485" s="31" t="s">
        <v>3792</v>
      </c>
      <c r="AH4485">
        <v>-126</v>
      </c>
      <c r="AI4485">
        <v>-126</v>
      </c>
    </row>
    <row r="4486" spans="33:35" x14ac:dyDescent="0.25">
      <c r="AG4486" s="31" t="s">
        <v>3822</v>
      </c>
      <c r="AH4486">
        <v>-23.3</v>
      </c>
      <c r="AI4486">
        <v>-23.3</v>
      </c>
    </row>
    <row r="4487" spans="33:35" x14ac:dyDescent="0.25">
      <c r="AG4487" s="31" t="s">
        <v>3823</v>
      </c>
      <c r="AH4487">
        <v>-20.2</v>
      </c>
      <c r="AI4487">
        <v>-20.2</v>
      </c>
    </row>
    <row r="4488" spans="33:35" x14ac:dyDescent="0.25">
      <c r="AG4488" s="31" t="s">
        <v>3824</v>
      </c>
      <c r="AH4488">
        <v>-12</v>
      </c>
      <c r="AI4488">
        <v>-12</v>
      </c>
    </row>
    <row r="4489" spans="33:35" x14ac:dyDescent="0.25">
      <c r="AG4489" s="31" t="s">
        <v>3825</v>
      </c>
      <c r="AH4489">
        <v>-39</v>
      </c>
      <c r="AI4489">
        <v>-39</v>
      </c>
    </row>
    <row r="4490" spans="33:35" x14ac:dyDescent="0.25">
      <c r="AG4490" s="31" t="s">
        <v>3826</v>
      </c>
      <c r="AH4490">
        <v>-26.59</v>
      </c>
      <c r="AI4490">
        <v>-26.59</v>
      </c>
    </row>
    <row r="4491" spans="33:35" x14ac:dyDescent="0.25">
      <c r="AG4491" s="31" t="s">
        <v>3827</v>
      </c>
      <c r="AH4491">
        <v>-300</v>
      </c>
      <c r="AI4491">
        <v>-300</v>
      </c>
    </row>
    <row r="4492" spans="33:35" x14ac:dyDescent="0.25">
      <c r="AG4492" s="17" t="s">
        <v>1920</v>
      </c>
      <c r="AH4492">
        <v>-212288.8799999998</v>
      </c>
      <c r="AI4492">
        <v>-212288.8799999998</v>
      </c>
    </row>
  </sheetData>
  <pageMargins left="0.7" right="0.7" top="0.75" bottom="0.75" header="0.3" footer="0.3"/>
  <drawing r:id="rId5"/>
  <extLs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233DC-AE55-43E1-B4E8-FDBECEED0B85}">
  <dimension ref="A1:P86"/>
  <sheetViews>
    <sheetView zoomScale="85" zoomScaleNormal="85" workbookViewId="0">
      <selection activeCell="B10" sqref="B10"/>
    </sheetView>
  </sheetViews>
  <sheetFormatPr defaultRowHeight="15" x14ac:dyDescent="0.25"/>
  <cols>
    <col min="1" max="1" width="18.7109375" customWidth="1"/>
    <col min="2" max="2" width="19.85546875" bestFit="1" customWidth="1"/>
    <col min="3" max="3" width="22.85546875" bestFit="1" customWidth="1"/>
    <col min="4" max="4" width="11.28515625" bestFit="1" customWidth="1"/>
    <col min="5" max="6" width="12.7109375" bestFit="1" customWidth="1"/>
    <col min="7" max="7" width="12.28515625" bestFit="1" customWidth="1"/>
    <col min="8" max="8" width="12.7109375" bestFit="1" customWidth="1"/>
    <col min="9" max="9" width="15.7109375" customWidth="1"/>
    <col min="10" max="20" width="12.7109375" bestFit="1" customWidth="1"/>
    <col min="21" max="21" width="11.28515625" bestFit="1" customWidth="1"/>
    <col min="22" max="26" width="12.7109375" bestFit="1" customWidth="1"/>
    <col min="27" max="27" width="15.42578125" bestFit="1" customWidth="1"/>
  </cols>
  <sheetData>
    <row r="1" spans="1:16" x14ac:dyDescent="0.25">
      <c r="B1" t="s">
        <v>2598</v>
      </c>
    </row>
    <row r="2" spans="1:16" x14ac:dyDescent="0.25">
      <c r="B2" s="21" t="s">
        <v>1930</v>
      </c>
      <c r="C2" s="21" t="s">
        <v>1931</v>
      </c>
      <c r="D2" s="21" t="s">
        <v>1932</v>
      </c>
      <c r="E2" s="21" t="s">
        <v>1927</v>
      </c>
      <c r="F2" s="21" t="s">
        <v>1928</v>
      </c>
      <c r="G2" s="21" t="s">
        <v>1929</v>
      </c>
      <c r="H2" s="21" t="s">
        <v>1933</v>
      </c>
      <c r="I2" s="21" t="s">
        <v>1934</v>
      </c>
      <c r="J2" s="21" t="s">
        <v>1935</v>
      </c>
      <c r="K2" s="21" t="s">
        <v>1936</v>
      </c>
      <c r="L2" s="21" t="s">
        <v>1937</v>
      </c>
      <c r="M2" s="21" t="s">
        <v>1938</v>
      </c>
    </row>
    <row r="3" spans="1:16" x14ac:dyDescent="0.25">
      <c r="A3" s="18" t="s">
        <v>140</v>
      </c>
      <c r="B3">
        <f>SUMIFS(Data!$I:$I, Data!$F:$F, $B59, Data!$C:$C, "&gt;=" &amp; DATE(2025, MATCH(C$56, {"Jan","Feb","Mar","Apr","May","Jun","Jul","Aug","Sep","Oct","Nov","Dec"}, 0), 1), Data!C:C, "&lt;" &amp; EDATE(DATE(2025, MATCH(C$56, {"Jan","Feb","Mar","Apr","May","Jun","Jul","Aug","Sep","Oct","Nov","Dec"}, 0), 1), 1))</f>
        <v>200</v>
      </c>
      <c r="C3">
        <f>SUMIFS(Data!$I:$I, Data!$F:$F, $B59, Data!$C:$C, "&gt;=" &amp; DATE(2025, MATCH(D$56, {"Jan","Feb","Mar","Apr","May","Jun","Jul","Aug","Sep","Oct","Nov","Dec"}, 0), 1), Data!D:D, "&lt;" &amp; EDATE(DATE(2025, MATCH(D$56, {"Jan","Feb","Mar","Apr","May","Jun","Jul","Aug","Sep","Oct","Nov","Dec"}, 0), 1), 1))</f>
        <v>600</v>
      </c>
      <c r="D3">
        <f>SUMIFS(Data!$I:$I, Data!$F:$F, $B59, Data!$C:$C, "&gt;=" &amp; DATE(2025, MATCH(E$56, {"Jan","Feb","Mar","Apr","May","Jun","Jul","Aug","Sep","Oct","Nov","Dec"}, 0), 1), Data!E:E, "&lt;" &amp; EDATE(DATE(2025, MATCH(E$56, {"Jan","Feb","Mar","Apr","May","Jun","Jul","Aug","Sep","Oct","Nov","Dec"}, 0), 1), 1))</f>
        <v>0</v>
      </c>
      <c r="E3">
        <f>SUMIFS(Data!$I:$I, Data!$F:$F, $B59, Data!$C:$C, "&gt;=" &amp; DATE(2025, MATCH(F$56, {"Jan","Feb","Mar","Apr","May","Jun","Jul","Aug","Sep","Oct","Nov","Dec"}, 0), 1), Data!F:F, "&lt;" &amp; EDATE(DATE(2025, MATCH(F$56, {"Jan","Feb","Mar","Apr","May","Jun","Jul","Aug","Sep","Oct","Nov","Dec"}, 0), 1), 1))</f>
        <v>0</v>
      </c>
      <c r="F3">
        <f>SUMIFS(Data!$I:$I, Data!$F:$F, $B59, Data!$C:$C, "&gt;=" &amp; DATE(2025, MATCH(G$56, {"Jan","Feb","Mar","Apr","May","Jun","Jul","Aug","Sep","Oct","Nov","Dec"}, 0), 1), Data!G:G, "&lt;" &amp; EDATE(DATE(2025, MATCH(G$56, {"Jan","Feb","Mar","Apr","May","Jun","Jul","Aug","Sep","Oct","Nov","Dec"}, 0), 1), 1))</f>
        <v>0</v>
      </c>
      <c r="G3">
        <f>SUMIFS(Data!$I:$I, Data!$F:$F, $B59, Data!$C:$C, "&gt;=" &amp; DATE(2025, MATCH(H$56, {"Jan","Feb","Mar","Apr","May","Jun","Jul","Aug","Sep","Oct","Nov","Dec"}, 0), 1), Data!H:H, "&lt;" &amp; EDATE(DATE(2025, MATCH(H$56, {"Jan","Feb","Mar","Apr","May","Jun","Jul","Aug","Sep","Oct","Nov","Dec"}, 0), 1), 1))</f>
        <v>0</v>
      </c>
      <c r="H3">
        <f>SUMIFS(Data!$I:$I, Data!$F:$F, $B59, Data!$C:$C, "&gt;=" &amp; DATE(2025, MATCH(I$56, {"Jan","Feb","Mar","Apr","May","Jun","Jul","Aug","Sep","Oct","Nov","Dec"}, 0), 1), Data!I:I, "&lt;" &amp; EDATE(DATE(2025, MATCH(I$56, {"Jan","Feb","Mar","Apr","May","Jun","Jul","Aug","Sep","Oct","Nov","Dec"}, 0), 1), 1))</f>
        <v>1416</v>
      </c>
      <c r="I3">
        <f>SUMIFS(Data!$I:$I, Data!$F:$F, $B59, Data!$C:$C, "&gt;=" &amp; DATE(2025, MATCH(J$56, {"Jan","Feb","Mar","Apr","May","Jun","Jul","Aug","Sep","Oct","Nov","Dec"}, 0), 1), Data!J:J, "&lt;" &amp; EDATE(DATE(2025, MATCH(J$56, {"Jan","Feb","Mar","Apr","May","Jun","Jul","Aug","Sep","Oct","Nov","Dec"}, 0), 1), 1))</f>
        <v>0</v>
      </c>
      <c r="J3">
        <f>SUMIFS(Data!$I:$I, Data!$F:$F, $B59, Data!$C:$C, "&gt;=" &amp; DATE(2025, MATCH(K$56, {"Jan","Feb","Mar","Apr","May","Jun","Jul","Aug","Sep","Oct","Nov","Dec"}, 0), 1), Data!K:K, "&lt;" &amp; EDATE(DATE(2025, MATCH(K$56, {"Jan","Feb","Mar","Apr","May","Jun","Jul","Aug","Sep","Oct","Nov","Dec"}, 0), 1), 1))</f>
        <v>1400</v>
      </c>
      <c r="K3">
        <f>SUMIFS(Data!$I:$I, Data!$F:$F, $B59, Data!$C:$C, "&gt;=" &amp; DATE(2025, MATCH(L$56, {"Jan","Feb","Mar","Apr","May","Jun","Jul","Aug","Sep","Oct","Nov","Dec"}, 0), 1), Data!L:L, "&lt;" &amp; EDATE(DATE(2025, MATCH(L$56, {"Jan","Feb","Mar","Apr","May","Jun","Jul","Aug","Sep","Oct","Nov","Dec"}, 0), 1), 1))</f>
        <v>0</v>
      </c>
      <c r="L3">
        <f>SUMIFS(Data!$I:$I, Data!$F:$F, $B59, Data!$C:$C, "&gt;=" &amp; DATE(2025, MATCH(M$56, {"Jan","Feb","Mar","Apr","May","Jun","Jul","Aug","Sep","Oct","Nov","Dec"}, 0), 1), Data!M:M, "&lt;" &amp; EDATE(DATE(2025, MATCH(M$56, {"Jan","Feb","Mar","Apr","May","Jun","Jul","Aug","Sep","Oct","Nov","Dec"}, 0), 1), 1))</f>
        <v>0</v>
      </c>
      <c r="M3">
        <f>SUMIFS(Data!$I:$I, Data!$F:$F, $B59, Data!$C:$C, "&gt;=" &amp; DATE(2025, MATCH(N$56, {"Jan","Feb","Mar","Apr","May","Jun","Jul","Aug","Sep","Oct","Nov","Dec"}, 0), 1), Data!N:N, "&lt;" &amp; EDATE(DATE(2025, MATCH(N$56, {"Jan","Feb","Mar","Apr","May","Jun","Jul","Aug","Sep","Oct","Nov","Dec"}, 0), 1), 1))</f>
        <v>0</v>
      </c>
    </row>
    <row r="4" spans="1:16" x14ac:dyDescent="0.25">
      <c r="A4" s="18" t="s">
        <v>90</v>
      </c>
      <c r="B4">
        <f>SUMIFS(Data!I:I, Data!F:F, $B60, Data!C:C, "&gt;=" &amp; DATE(2025, MATCH(C$56, {"Jan","Feb","Mar","Apr","May","Jun","Jul","Aug","Sep","Oct","Nov","Dec"}, 0), 1), Data!C:C, "&lt;" &amp; EDATE(DATE(2025, MATCH(C$56, {"Jan","Feb","Mar","Apr","May","Jun","Jul","Aug","Sep","Oct","Nov","Dec"}, 0), 1), 1))</f>
        <v>4529.0300000000007</v>
      </c>
      <c r="C4">
        <f>SUMIFS(Data!$I:$I, Data!$F:$F, $B60, Data!$C:$C, "&gt;=" &amp; DATE(2025, MATCH(D$56, {"Jan","Feb","Mar","Apr","May","Jun","Jul","Aug","Sep","Oct","Nov","Dec"}, 0), 1), Data!D:D, "&lt;" &amp; EDATE(DATE(2025, MATCH(D$56, {"Jan","Feb","Mar","Apr","May","Jun","Jul","Aug","Sep","Oct","Nov","Dec"}, 0), 1), 1))</f>
        <v>15788.77</v>
      </c>
      <c r="D4">
        <f>SUMIFS(Data!$I:$I, Data!$F:$F, $B60, Data!$C:$C, "&gt;=" &amp; DATE(2025, MATCH(E$56, {"Jan","Feb","Mar","Apr","May","Jun","Jul","Aug","Sep","Oct","Nov","Dec"}, 0), 1), Data!E:E, "&lt;" &amp; EDATE(DATE(2025, MATCH(E$56, {"Jan","Feb","Mar","Apr","May","Jun","Jul","Aug","Sep","Oct","Nov","Dec"}, 0), 1), 1))</f>
        <v>10082.66</v>
      </c>
      <c r="E4">
        <f>SUMIFS(Data!$I:$I, Data!$F:$F, $B60, Data!$C:$C, "&gt;=" &amp; DATE(2025, MATCH(F$56, {"Jan","Feb","Mar","Apr","May","Jun","Jul","Aug","Sep","Oct","Nov","Dec"}, 0), 1), Data!F:F, "&lt;" &amp; EDATE(DATE(2025, MATCH(F$56, {"Jan","Feb","Mar","Apr","May","Jun","Jul","Aug","Sep","Oct","Nov","Dec"}, 0), 1), 1))</f>
        <v>0</v>
      </c>
      <c r="F4">
        <f>SUMIFS(Data!$I:$I, Data!$F:$F, $B60, Data!$C:$C, "&gt;=" &amp; DATE(2025, MATCH(G$56, {"Jan","Feb","Mar","Apr","May","Jun","Jul","Aug","Sep","Oct","Nov","Dec"}, 0), 1), Data!G:G, "&lt;" &amp; EDATE(DATE(2025, MATCH(G$56, {"Jan","Feb","Mar","Apr","May","Jun","Jul","Aug","Sep","Oct","Nov","Dec"}, 0), 1), 1))</f>
        <v>0</v>
      </c>
      <c r="G4">
        <f>SUMIFS(Data!$I:$I, Data!$F:$F, $B60, Data!$C:$C, "&gt;=" &amp; DATE(2025, MATCH(H$56, {"Jan","Feb","Mar","Apr","May","Jun","Jul","Aug","Sep","Oct","Nov","Dec"}, 0), 1), Data!H:H, "&lt;" &amp; EDATE(DATE(2025, MATCH(H$56, {"Jan","Feb","Mar","Apr","May","Jun","Jul","Aug","Sep","Oct","Nov","Dec"}, 0), 1), 1))</f>
        <v>0</v>
      </c>
      <c r="H4">
        <f>SUMIFS(Data!$I:$I, Data!$F:$F, $B60, Data!$C:$C, "&gt;=" &amp; DATE(2025, MATCH(I$56, {"Jan","Feb","Mar","Apr","May","Jun","Jul","Aug","Sep","Oct","Nov","Dec"}, 0), 1), Data!I:I, "&lt;" &amp; EDATE(DATE(2025, MATCH(I$56, {"Jan","Feb","Mar","Apr","May","Jun","Jul","Aug","Sep","Oct","Nov","Dec"}, 0), 1), 1))</f>
        <v>36625.579999999994</v>
      </c>
      <c r="I4">
        <f>SUMIFS(Data!$I:$I, Data!$F:$F, $B60, Data!$C:$C, "&gt;=" &amp; DATE(2025, MATCH(J$56, {"Jan","Feb","Mar","Apr","May","Jun","Jul","Aug","Sep","Oct","Nov","Dec"}, 0), 1), Data!J:J, "&lt;" &amp; EDATE(DATE(2025, MATCH(J$56, {"Jan","Feb","Mar","Apr","May","Jun","Jul","Aug","Sep","Oct","Nov","Dec"}, 0), 1), 1))</f>
        <v>0</v>
      </c>
      <c r="J4">
        <f>SUMIFS(Data!$I:$I, Data!$F:$F, $B60, Data!$C:$C, "&gt;=" &amp; DATE(2025, MATCH(K$56, {"Jan","Feb","Mar","Apr","May","Jun","Jul","Aug","Sep","Oct","Nov","Dec"}, 0), 1), Data!K:K, "&lt;" &amp; EDATE(DATE(2025, MATCH(K$56, {"Jan","Feb","Mar","Apr","May","Jun","Jul","Aug","Sep","Oct","Nov","Dec"}, 0), 1), 1))</f>
        <v>34421.449999999997</v>
      </c>
      <c r="K4">
        <f>SUMIFS(Data!$I:$I, Data!$F:$F, $B60, Data!$C:$C, "&gt;=" &amp; DATE(2025, MATCH(L$56, {"Jan","Feb","Mar","Apr","May","Jun","Jul","Aug","Sep","Oct","Nov","Dec"}, 0), 1), Data!L:L, "&lt;" &amp; EDATE(DATE(2025, MATCH(L$56, {"Jan","Feb","Mar","Apr","May","Jun","Jul","Aug","Sep","Oct","Nov","Dec"}, 0), 1), 1))</f>
        <v>0</v>
      </c>
      <c r="L4">
        <f>SUMIFS(Data!$I:$I, Data!$F:$F, $B60, Data!$C:$C, "&gt;=" &amp; DATE(2025, MATCH(M$56, {"Jan","Feb","Mar","Apr","May","Jun","Jul","Aug","Sep","Oct","Nov","Dec"}, 0), 1), Data!M:M, "&lt;" &amp; EDATE(DATE(2025, MATCH(M$56, {"Jan","Feb","Mar","Apr","May","Jun","Jul","Aug","Sep","Oct","Nov","Dec"}, 0), 1), 1))</f>
        <v>0</v>
      </c>
      <c r="M4">
        <f>SUMIFS(Data!$I:$I, Data!$F:$F, $B60, Data!$C:$C, "&gt;=" &amp; DATE(2025, MATCH(N$56, {"Jan","Feb","Mar","Apr","May","Jun","Jul","Aug","Sep","Oct","Nov","Dec"}, 0), 1), Data!N:N, "&lt;" &amp; EDATE(DATE(2025, MATCH(N$56, {"Jan","Feb","Mar","Apr","May","Jun","Jul","Aug","Sep","Oct","Nov","Dec"}, 0), 1), 1))</f>
        <v>0</v>
      </c>
    </row>
    <row r="5" spans="1:16" x14ac:dyDescent="0.25">
      <c r="B5">
        <f>SUMIFS(Data!I:I, Data!F:F, $B61, Data!C:C, "&gt;=" &amp; DATE(2025, MATCH(C$56, {"Jan","Feb","Mar","Apr","May","Jun","Jul","Aug","Sep","Oct","Nov","Dec"}, 0), 1), Data!C:C, "&lt;" &amp; EDATE(DATE(2025, MATCH(C$56, {"Jan","Feb","Mar","Apr","May","Jun","Jul","Aug","Sep","Oct","Nov","Dec"}, 0), 1), 1))</f>
        <v>0</v>
      </c>
      <c r="C5">
        <f>SUMIFS(Data!$I:$I, Data!$F:$F, $B61, Data!$C:$C, "&gt;=" &amp; DATE(2025, MATCH(D$56, {"Jan","Feb","Mar","Apr","May","Jun","Jul","Aug","Sep","Oct","Nov","Dec"}, 0), 1), Data!D:D, "&lt;" &amp; EDATE(DATE(2025, MATCH(D$56, {"Jan","Feb","Mar","Apr","May","Jun","Jul","Aug","Sep","Oct","Nov","Dec"}, 0), 1), 1))</f>
        <v>0</v>
      </c>
      <c r="D5">
        <f>SUMIFS(Data!$I:$I, Data!$F:$F, $B61, Data!$C:$C, "&gt;=" &amp; DATE(2025, MATCH(E$56, {"Jan","Feb","Mar","Apr","May","Jun","Jul","Aug","Sep","Oct","Nov","Dec"}, 0), 1), Data!E:E, "&lt;" &amp; EDATE(DATE(2025, MATCH(E$56, {"Jan","Feb","Mar","Apr","May","Jun","Jul","Aug","Sep","Oct","Nov","Dec"}, 0), 1), 1))</f>
        <v>0</v>
      </c>
      <c r="E5">
        <f>SUMIFS(Data!$I:$I, Data!$F:$F, $B61, Data!$C:$C, "&gt;=" &amp; DATE(2025, MATCH(F$56, {"Jan","Feb","Mar","Apr","May","Jun","Jul","Aug","Sep","Oct","Nov","Dec"}, 0), 1), Data!F:F, "&lt;" &amp; EDATE(DATE(2025, MATCH(F$56, {"Jan","Feb","Mar","Apr","May","Jun","Jul","Aug","Sep","Oct","Nov","Dec"}, 0), 1), 1))</f>
        <v>0</v>
      </c>
      <c r="F5">
        <f>SUMIFS(Data!$I:$I, Data!$F:$F, $B61, Data!$C:$C, "&gt;=" &amp; DATE(2025, MATCH(G$56, {"Jan","Feb","Mar","Apr","May","Jun","Jul","Aug","Sep","Oct","Nov","Dec"}, 0), 1), Data!G:G, "&lt;" &amp; EDATE(DATE(2025, MATCH(G$56, {"Jan","Feb","Mar","Apr","May","Jun","Jul","Aug","Sep","Oct","Nov","Dec"}, 0), 1), 1))</f>
        <v>0</v>
      </c>
      <c r="G5">
        <f>SUMIFS(Data!$I:$I, Data!$F:$F, $B61, Data!$C:$C, "&gt;=" &amp; DATE(2025, MATCH(H$56, {"Jan","Feb","Mar","Apr","May","Jun","Jul","Aug","Sep","Oct","Nov","Dec"}, 0), 1), Data!H:H, "&lt;" &amp; EDATE(DATE(2025, MATCH(H$56, {"Jan","Feb","Mar","Apr","May","Jun","Jul","Aug","Sep","Oct","Nov","Dec"}, 0), 1), 1))</f>
        <v>0</v>
      </c>
      <c r="H5">
        <f>SUMIFS(Data!$I:$I, Data!$F:$F, $B61, Data!$C:$C, "&gt;=" &amp; DATE(2025, MATCH(I$56, {"Jan","Feb","Mar","Apr","May","Jun","Jul","Aug","Sep","Oct","Nov","Dec"}, 0), 1), Data!I:I, "&lt;" &amp; EDATE(DATE(2025, MATCH(I$56, {"Jan","Feb","Mar","Apr","May","Jun","Jul","Aug","Sep","Oct","Nov","Dec"}, 0), 1), 1))</f>
        <v>0</v>
      </c>
      <c r="I5">
        <f>SUMIFS(Data!$I:$I, Data!$F:$F, $B61, Data!$C:$C, "&gt;=" &amp; DATE(2025, MATCH(J$56, {"Jan","Feb","Mar","Apr","May","Jun","Jul","Aug","Sep","Oct","Nov","Dec"}, 0), 1), Data!J:J, "&lt;" &amp; EDATE(DATE(2025, MATCH(J$56, {"Jan","Feb","Mar","Apr","May","Jun","Jul","Aug","Sep","Oct","Nov","Dec"}, 0), 1), 1))</f>
        <v>0</v>
      </c>
      <c r="J5">
        <f>SUMIFS(Data!$I:$I, Data!$F:$F, $B61, Data!$C:$C, "&gt;=" &amp; DATE(2025, MATCH(K$56, {"Jan","Feb","Mar","Apr","May","Jun","Jul","Aug","Sep","Oct","Nov","Dec"}, 0), 1), Data!K:K, "&lt;" &amp; EDATE(DATE(2025, MATCH(K$56, {"Jan","Feb","Mar","Apr","May","Jun","Jul","Aug","Sep","Oct","Nov","Dec"}, 0), 1), 1))</f>
        <v>0</v>
      </c>
      <c r="K5">
        <f>SUMIFS(Data!$I:$I, Data!$F:$F, $B61, Data!$C:$C, "&gt;=" &amp; DATE(2025, MATCH(L$56, {"Jan","Feb","Mar","Apr","May","Jun","Jul","Aug","Sep","Oct","Nov","Dec"}, 0), 1), Data!L:L, "&lt;" &amp; EDATE(DATE(2025, MATCH(L$56, {"Jan","Feb","Mar","Apr","May","Jun","Jul","Aug","Sep","Oct","Nov","Dec"}, 0), 1), 1))</f>
        <v>0</v>
      </c>
      <c r="L5">
        <f>SUMIFS(Data!$I:$I, Data!$F:$F, $B61, Data!$C:$C, "&gt;=" &amp; DATE(2025, MATCH(M$56, {"Jan","Feb","Mar","Apr","May","Jun","Jul","Aug","Sep","Oct","Nov","Dec"}, 0), 1), Data!M:M, "&lt;" &amp; EDATE(DATE(2025, MATCH(M$56, {"Jan","Feb","Mar","Apr","May","Jun","Jul","Aug","Sep","Oct","Nov","Dec"}, 0), 1), 1))</f>
        <v>0</v>
      </c>
      <c r="M5">
        <f>SUMIFS(Data!$I:$I, Data!$F:$F, $B61, Data!$C:$C, "&gt;=" &amp; DATE(2025, MATCH(N$56, {"Jan","Feb","Mar","Apr","May","Jun","Jul","Aug","Sep","Oct","Nov","Dec"}, 0), 1), Data!N:N, "&lt;" &amp; EDATE(DATE(2025, MATCH(N$56, {"Jan","Feb","Mar","Apr","May","Jun","Jul","Aug","Sep","Oct","Nov","Dec"}, 0), 1), 1))</f>
        <v>0</v>
      </c>
    </row>
    <row r="6" spans="1:16" x14ac:dyDescent="0.25">
      <c r="A6" t="s">
        <v>88</v>
      </c>
      <c r="B6">
        <f>SUMIFS(Data!I:I, Data!F:F, $B62, Data!C:C, "&gt;=" &amp; DATE(2025, MATCH(C$56, {"Jan","Feb","Mar","Apr","May","Jun","Jul","Aug","Sep","Oct","Nov","Dec"}, 0), 1), Data!C:C, "&lt;" &amp; EDATE(DATE(2025, MATCH(C$56, {"Jan","Feb","Mar","Apr","May","Jun","Jul","Aug","Sep","Oct","Nov","Dec"}, 0), 1), 1))</f>
        <v>0</v>
      </c>
      <c r="C6">
        <f>SUMIFS(Data!$I:$I, Data!$F:$F, $B62, Data!$C:$C, "&gt;=" &amp; DATE(2025, MATCH(D$56, {"Jan","Feb","Mar","Apr","May","Jun","Jul","Aug","Sep","Oct","Nov","Dec"}, 0), 1), Data!D:D, "&lt;" &amp; EDATE(DATE(2025, MATCH(D$56, {"Jan","Feb","Mar","Apr","May","Jun","Jul","Aug","Sep","Oct","Nov","Dec"}, 0), 1), 1))</f>
        <v>-1872</v>
      </c>
      <c r="D6">
        <f>SUMIFS(Data!$I:$I, Data!$F:$F, $B62, Data!$C:$C, "&gt;=" &amp; DATE(2025, MATCH(E$56, {"Jan","Feb","Mar","Apr","May","Jun","Jul","Aug","Sep","Oct","Nov","Dec"}, 0), 1), Data!E:E, "&lt;" &amp; EDATE(DATE(2025, MATCH(E$56, {"Jan","Feb","Mar","Apr","May","Jun","Jul","Aug","Sep","Oct","Nov","Dec"}, 0), 1), 1))</f>
        <v>-1836</v>
      </c>
      <c r="E6">
        <f>SUMIFS(Data!$I:$I, Data!$F:$F, $B62, Data!$C:$C, "&gt;=" &amp; DATE(2025, MATCH(F$56, {"Jan","Feb","Mar","Apr","May","Jun","Jul","Aug","Sep","Oct","Nov","Dec"}, 0), 1), Data!F:F, "&lt;" &amp; EDATE(DATE(2025, MATCH(F$56, {"Jan","Feb","Mar","Apr","May","Jun","Jul","Aug","Sep","Oct","Nov","Dec"}, 0), 1), 1))</f>
        <v>0</v>
      </c>
      <c r="F6">
        <f>SUMIFS(Data!$I:$I, Data!$F:$F, $B62, Data!$C:$C, "&gt;=" &amp; DATE(2025, MATCH(G$56, {"Jan","Feb","Mar","Apr","May","Jun","Jul","Aug","Sep","Oct","Nov","Dec"}, 0), 1), Data!G:G, "&lt;" &amp; EDATE(DATE(2025, MATCH(G$56, {"Jan","Feb","Mar","Apr","May","Jun","Jul","Aug","Sep","Oct","Nov","Dec"}, 0), 1), 1))</f>
        <v>0</v>
      </c>
      <c r="G6">
        <f>SUMIFS(Data!$I:$I, Data!$F:$F, $B62, Data!$C:$C, "&gt;=" &amp; DATE(2025, MATCH(H$56, {"Jan","Feb","Mar","Apr","May","Jun","Jul","Aug","Sep","Oct","Nov","Dec"}, 0), 1), Data!H:H, "&lt;" &amp; EDATE(DATE(2025, MATCH(H$56, {"Jan","Feb","Mar","Apr","May","Jun","Jul","Aug","Sep","Oct","Nov","Dec"}, 0), 1), 1))</f>
        <v>0</v>
      </c>
      <c r="H6">
        <f>SUMIFS(Data!$I:$I, Data!$F:$F, $B62, Data!$C:$C, "&gt;=" &amp; DATE(2025, MATCH(I$56, {"Jan","Feb","Mar","Apr","May","Jun","Jul","Aug","Sep","Oct","Nov","Dec"}, 0), 1), Data!I:I, "&lt;" &amp; EDATE(DATE(2025, MATCH(I$56, {"Jan","Feb","Mar","Apr","May","Jun","Jul","Aug","Sep","Oct","Nov","Dec"}, 0), 1), 1))</f>
        <v>-9895</v>
      </c>
      <c r="I6">
        <f>SUMIFS(Data!$I:$I, Data!$F:$F, $B62, Data!$C:$C, "&gt;=" &amp; DATE(2025, MATCH(J$56, {"Jan","Feb","Mar","Apr","May","Jun","Jul","Aug","Sep","Oct","Nov","Dec"}, 0), 1), Data!J:J, "&lt;" &amp; EDATE(DATE(2025, MATCH(J$56, {"Jan","Feb","Mar","Apr","May","Jun","Jul","Aug","Sep","Oct","Nov","Dec"}, 0), 1), 1))</f>
        <v>0</v>
      </c>
      <c r="J6">
        <f>SUMIFS(Data!$I:$I, Data!$F:$F, $B62, Data!$C:$C, "&gt;=" &amp; DATE(2025, MATCH(K$56, {"Jan","Feb","Mar","Apr","May","Jun","Jul","Aug","Sep","Oct","Nov","Dec"}, 0), 1), Data!K:K, "&lt;" &amp; EDATE(DATE(2025, MATCH(K$56, {"Jan","Feb","Mar","Apr","May","Jun","Jul","Aug","Sep","Oct","Nov","Dec"}, 0), 1), 1))</f>
        <v>-8041</v>
      </c>
      <c r="K6">
        <f>SUMIFS(Data!$I:$I, Data!$F:$F, $B62, Data!$C:$C, "&gt;=" &amp; DATE(2025, MATCH(L$56, {"Jan","Feb","Mar","Apr","May","Jun","Jul","Aug","Sep","Oct","Nov","Dec"}, 0), 1), Data!L:L, "&lt;" &amp; EDATE(DATE(2025, MATCH(L$56, {"Jan","Feb","Mar","Apr","May","Jun","Jul","Aug","Sep","Oct","Nov","Dec"}, 0), 1), 1))</f>
        <v>0</v>
      </c>
      <c r="L6">
        <f>SUMIFS(Data!$I:$I, Data!$F:$F, $B62, Data!$C:$C, "&gt;=" &amp; DATE(2025, MATCH(M$56, {"Jan","Feb","Mar","Apr","May","Jun","Jul","Aug","Sep","Oct","Nov","Dec"}, 0), 1), Data!M:M, "&lt;" &amp; EDATE(DATE(2025, MATCH(M$56, {"Jan","Feb","Mar","Apr","May","Jun","Jul","Aug","Sep","Oct","Nov","Dec"}, 0), 1), 1))</f>
        <v>0</v>
      </c>
      <c r="M6">
        <f>SUMIFS(Data!$I:$I, Data!$F:$F, $B62, Data!$C:$C, "&gt;=" &amp; DATE(2025, MATCH(N$56, {"Jan","Feb","Mar","Apr","May","Jun","Jul","Aug","Sep","Oct","Nov","Dec"}, 0), 1), Data!N:N, "&lt;" &amp; EDATE(DATE(2025, MATCH(N$56, {"Jan","Feb","Mar","Apr","May","Jun","Jul","Aug","Sep","Oct","Nov","Dec"}, 0), 1), 1))</f>
        <v>0</v>
      </c>
    </row>
    <row r="7" spans="1:16" x14ac:dyDescent="0.25">
      <c r="A7" t="s">
        <v>2182</v>
      </c>
      <c r="B7">
        <f>SUMIFS(Data!I:I, Data!F:F, $B63, Data!C:C, "&gt;=" &amp; DATE(2025, MATCH(C$56, {"Jan","Feb","Mar","Apr","May","Jun","Jul","Aug","Sep","Oct","Nov","Dec"}, 0), 1), Data!C:C, "&lt;" &amp; EDATE(DATE(2025, MATCH(C$56, {"Jan","Feb","Mar","Apr","May","Jun","Jul","Aug","Sep","Oct","Nov","Dec"}, 0), 1), 1))</f>
        <v>0</v>
      </c>
      <c r="C7">
        <f>SUMIFS(Data!$I:$I, Data!$F:$F, $B63, Data!$C:$C, "&gt;=" &amp; DATE(2025, MATCH(D$56, {"Jan","Feb","Mar","Apr","May","Jun","Jul","Aug","Sep","Oct","Nov","Dec"}, 0), 1), Data!D:D, "&lt;" &amp; EDATE(DATE(2025, MATCH(D$56, {"Jan","Feb","Mar","Apr","May","Jun","Jul","Aug","Sep","Oct","Nov","Dec"}, 0), 1), 1))</f>
        <v>0</v>
      </c>
      <c r="D7">
        <f>SUMIFS(Data!$I:$I, Data!$F:$F, $B63, Data!$C:$C, "&gt;=" &amp; DATE(2025, MATCH(E$56, {"Jan","Feb","Mar","Apr","May","Jun","Jul","Aug","Sep","Oct","Nov","Dec"}, 0), 1), Data!E:E, "&lt;" &amp; EDATE(DATE(2025, MATCH(E$56, {"Jan","Feb","Mar","Apr","May","Jun","Jul","Aug","Sep","Oct","Nov","Dec"}, 0), 1), 1))</f>
        <v>0</v>
      </c>
      <c r="E7">
        <f>SUMIFS(Data!$I:$I, Data!$F:$F, $B63, Data!$C:$C, "&gt;=" &amp; DATE(2025, MATCH(F$56, {"Jan","Feb","Mar","Apr","May","Jun","Jul","Aug","Sep","Oct","Nov","Dec"}, 0), 1), Data!F:F, "&lt;" &amp; EDATE(DATE(2025, MATCH(F$56, {"Jan","Feb","Mar","Apr","May","Jun","Jul","Aug","Sep","Oct","Nov","Dec"}, 0), 1), 1))</f>
        <v>0</v>
      </c>
      <c r="F7">
        <f>SUMIFS(Data!$I:$I, Data!$F:$F, $B63, Data!$C:$C, "&gt;=" &amp; DATE(2025, MATCH(G$56, {"Jan","Feb","Mar","Apr","May","Jun","Jul","Aug","Sep","Oct","Nov","Dec"}, 0), 1), Data!G:G, "&lt;" &amp; EDATE(DATE(2025, MATCH(G$56, {"Jan","Feb","Mar","Apr","May","Jun","Jul","Aug","Sep","Oct","Nov","Dec"}, 0), 1), 1))</f>
        <v>0</v>
      </c>
      <c r="G7">
        <f>SUMIFS(Data!$I:$I, Data!$F:$F, $B63, Data!$C:$C, "&gt;=" &amp; DATE(2025, MATCH(H$56, {"Jan","Feb","Mar","Apr","May","Jun","Jul","Aug","Sep","Oct","Nov","Dec"}, 0), 1), Data!H:H, "&lt;" &amp; EDATE(DATE(2025, MATCH(H$56, {"Jan","Feb","Mar","Apr","May","Jun","Jul","Aug","Sep","Oct","Nov","Dec"}, 0), 1), 1))</f>
        <v>0</v>
      </c>
      <c r="H7">
        <f>SUMIFS(Data!$I:$I, Data!$F:$F, $B63, Data!$C:$C, "&gt;=" &amp; DATE(2025, MATCH(I$56, {"Jan","Feb","Mar","Apr","May","Jun","Jul","Aug","Sep","Oct","Nov","Dec"}, 0), 1), Data!I:I, "&lt;" &amp; EDATE(DATE(2025, MATCH(I$56, {"Jan","Feb","Mar","Apr","May","Jun","Jul","Aug","Sep","Oct","Nov","Dec"}, 0), 1), 1))</f>
        <v>0</v>
      </c>
      <c r="I7">
        <f>SUMIFS(Data!$I:$I, Data!$F:$F, $B63, Data!$C:$C, "&gt;=" &amp; DATE(2025, MATCH(J$56, {"Jan","Feb","Mar","Apr","May","Jun","Jul","Aug","Sep","Oct","Nov","Dec"}, 0), 1), Data!J:J, "&lt;" &amp; EDATE(DATE(2025, MATCH(J$56, {"Jan","Feb","Mar","Apr","May","Jun","Jul","Aug","Sep","Oct","Nov","Dec"}, 0), 1), 1))</f>
        <v>0</v>
      </c>
      <c r="J7">
        <f>SUMIFS(Data!$I:$I, Data!$F:$F, $B63, Data!$C:$C, "&gt;=" &amp; DATE(2025, MATCH(K$56, {"Jan","Feb","Mar","Apr","May","Jun","Jul","Aug","Sep","Oct","Nov","Dec"}, 0), 1), Data!K:K, "&lt;" &amp; EDATE(DATE(2025, MATCH(K$56, {"Jan","Feb","Mar","Apr","May","Jun","Jul","Aug","Sep","Oct","Nov","Dec"}, 0), 1), 1))</f>
        <v>0</v>
      </c>
      <c r="K7">
        <f>SUMIFS(Data!$I:$I, Data!$F:$F, $B63, Data!$C:$C, "&gt;=" &amp; DATE(2025, MATCH(L$56, {"Jan","Feb","Mar","Apr","May","Jun","Jul","Aug","Sep","Oct","Nov","Dec"}, 0), 1), Data!L:L, "&lt;" &amp; EDATE(DATE(2025, MATCH(L$56, {"Jan","Feb","Mar","Apr","May","Jun","Jul","Aug","Sep","Oct","Nov","Dec"}, 0), 1), 1))</f>
        <v>0</v>
      </c>
      <c r="L7">
        <f>SUMIFS(Data!$I:$I, Data!$F:$F, $B63, Data!$C:$C, "&gt;=" &amp; DATE(2025, MATCH(M$56, {"Jan","Feb","Mar","Apr","May","Jun","Jul","Aug","Sep","Oct","Nov","Dec"}, 0), 1), Data!M:M, "&lt;" &amp; EDATE(DATE(2025, MATCH(M$56, {"Jan","Feb","Mar","Apr","May","Jun","Jul","Aug","Sep","Oct","Nov","Dec"}, 0), 1), 1))</f>
        <v>0</v>
      </c>
      <c r="M7">
        <f>SUMIFS(Data!$I:$I, Data!$F:$F, $B63, Data!$C:$C, "&gt;=" &amp; DATE(2025, MATCH(N$56, {"Jan","Feb","Mar","Apr","May","Jun","Jul","Aug","Sep","Oct","Nov","Dec"}, 0), 1), Data!N:N, "&lt;" &amp; EDATE(DATE(2025, MATCH(N$56, {"Jan","Feb","Mar","Apr","May","Jun","Jul","Aug","Sep","Oct","Nov","Dec"}, 0), 1), 1))</f>
        <v>0</v>
      </c>
      <c r="P7" s="28"/>
    </row>
    <row r="8" spans="1:16" x14ac:dyDescent="0.25">
      <c r="A8" t="s">
        <v>2568</v>
      </c>
      <c r="B8">
        <f>SUMIFS(Data!I:I, Data!F:F, $B64, Data!C:C, "&gt;=" &amp; DATE(2025, MATCH(C$56, {"Jan","Feb","Mar","Apr","May","Jun","Jul","Aug","Sep","Oct","Nov","Dec"}, 0), 1), Data!C:C, "&lt;" &amp; EDATE(DATE(2025, MATCH(C$56, {"Jan","Feb","Mar","Apr","May","Jun","Jul","Aug","Sep","Oct","Nov","Dec"}, 0), 1), 1))</f>
        <v>-33.200000000000003</v>
      </c>
      <c r="C8">
        <f>SUMIFS(Data!$I:$I, Data!$F:$F, $B64, Data!$C:$C, "&gt;=" &amp; DATE(2025, MATCH(D$56, {"Jan","Feb","Mar","Apr","May","Jun","Jul","Aug","Sep","Oct","Nov","Dec"}, 0), 1), Data!D:D, "&lt;" &amp; EDATE(DATE(2025, MATCH(D$56, {"Jan","Feb","Mar","Apr","May","Jun","Jul","Aug","Sep","Oct","Nov","Dec"}, 0), 1), 1))</f>
        <v>-18.29</v>
      </c>
      <c r="D8">
        <f>SUMIFS(Data!$I:$I, Data!$F:$F, $B64, Data!$C:$C, "&gt;=" &amp; DATE(2025, MATCH(E$56, {"Jan","Feb","Mar","Apr","May","Jun","Jul","Aug","Sep","Oct","Nov","Dec"}, 0), 1), Data!E:E, "&lt;" &amp; EDATE(DATE(2025, MATCH(E$56, {"Jan","Feb","Mar","Apr","May","Jun","Jul","Aug","Sep","Oct","Nov","Dec"}, 0), 1), 1))</f>
        <v>0</v>
      </c>
      <c r="E8">
        <f>SUMIFS(Data!$I:$I, Data!$F:$F, $B64, Data!$C:$C, "&gt;=" &amp; DATE(2025, MATCH(F$56, {"Jan","Feb","Mar","Apr","May","Jun","Jul","Aug","Sep","Oct","Nov","Dec"}, 0), 1), Data!F:F, "&lt;" &amp; EDATE(DATE(2025, MATCH(F$56, {"Jan","Feb","Mar","Apr","May","Jun","Jul","Aug","Sep","Oct","Nov","Dec"}, 0), 1), 1))</f>
        <v>0</v>
      </c>
      <c r="F8">
        <f>SUMIFS(Data!$I:$I, Data!$F:$F, $B64, Data!$C:$C, "&gt;=" &amp; DATE(2025, MATCH(G$56, {"Jan","Feb","Mar","Apr","May","Jun","Jul","Aug","Sep","Oct","Nov","Dec"}, 0), 1), Data!G:G, "&lt;" &amp; EDATE(DATE(2025, MATCH(G$56, {"Jan","Feb","Mar","Apr","May","Jun","Jul","Aug","Sep","Oct","Nov","Dec"}, 0), 1), 1))</f>
        <v>0</v>
      </c>
      <c r="G8">
        <f>SUMIFS(Data!$I:$I, Data!$F:$F, $B64, Data!$C:$C, "&gt;=" &amp; DATE(2025, MATCH(H$56, {"Jan","Feb","Mar","Apr","May","Jun","Jul","Aug","Sep","Oct","Nov","Dec"}, 0), 1), Data!H:H, "&lt;" &amp; EDATE(DATE(2025, MATCH(H$56, {"Jan","Feb","Mar","Apr","May","Jun","Jul","Aug","Sep","Oct","Nov","Dec"}, 0), 1), 1))</f>
        <v>0</v>
      </c>
      <c r="H8">
        <f>SUMIFS(Data!$I:$I, Data!$F:$F, $B64, Data!$C:$C, "&gt;=" &amp; DATE(2025, MATCH(I$56, {"Jan","Feb","Mar","Apr","May","Jun","Jul","Aug","Sep","Oct","Nov","Dec"}, 0), 1), Data!I:I, "&lt;" &amp; EDATE(DATE(2025, MATCH(I$56, {"Jan","Feb","Mar","Apr","May","Jun","Jul","Aug","Sep","Oct","Nov","Dec"}, 0), 1), 1))</f>
        <v>-34.79</v>
      </c>
      <c r="I8">
        <f>SUMIFS(Data!$I:$I, Data!$F:$F, $B64, Data!$C:$C, "&gt;=" &amp; DATE(2025, MATCH(J$56, {"Jan","Feb","Mar","Apr","May","Jun","Jul","Aug","Sep","Oct","Nov","Dec"}, 0), 1), Data!J:J, "&lt;" &amp; EDATE(DATE(2025, MATCH(J$56, {"Jan","Feb","Mar","Apr","May","Jun","Jul","Aug","Sep","Oct","Nov","Dec"}, 0), 1), 1))</f>
        <v>0</v>
      </c>
      <c r="J8">
        <f>SUMIFS(Data!$I:$I, Data!$F:$F, $B64, Data!$C:$C, "&gt;=" &amp; DATE(2025, MATCH(K$56, {"Jan","Feb","Mar","Apr","May","Jun","Jul","Aug","Sep","Oct","Nov","Dec"}, 0), 1), Data!K:K, "&lt;" &amp; EDATE(DATE(2025, MATCH(K$56, {"Jan","Feb","Mar","Apr","May","Jun","Jul","Aug","Sep","Oct","Nov","Dec"}, 0), 1), 1))</f>
        <v>-28.79</v>
      </c>
      <c r="K8">
        <f>SUMIFS(Data!$I:$I, Data!$F:$F, $B64, Data!$C:$C, "&gt;=" &amp; DATE(2025, MATCH(L$56, {"Jan","Feb","Mar","Apr","May","Jun","Jul","Aug","Sep","Oct","Nov","Dec"}, 0), 1), Data!L:L, "&lt;" &amp; EDATE(DATE(2025, MATCH(L$56, {"Jan","Feb","Mar","Apr","May","Jun","Jul","Aug","Sep","Oct","Nov","Dec"}, 0), 1), 1))</f>
        <v>0</v>
      </c>
      <c r="L8">
        <f>SUMIFS(Data!$I:$I, Data!$F:$F, $B64, Data!$C:$C, "&gt;=" &amp; DATE(2025, MATCH(M$56, {"Jan","Feb","Mar","Apr","May","Jun","Jul","Aug","Sep","Oct","Nov","Dec"}, 0), 1), Data!M:M, "&lt;" &amp; EDATE(DATE(2025, MATCH(M$56, {"Jan","Feb","Mar","Apr","May","Jun","Jul","Aug","Sep","Oct","Nov","Dec"}, 0), 1), 1))</f>
        <v>0</v>
      </c>
      <c r="M8">
        <f>SUMIFS(Data!$I:$I, Data!$F:$F, $B64, Data!$C:$C, "&gt;=" &amp; DATE(2025, MATCH(N$56, {"Jan","Feb","Mar","Apr","May","Jun","Jul","Aug","Sep","Oct","Nov","Dec"}, 0), 1), Data!N:N, "&lt;" &amp; EDATE(DATE(2025, MATCH(N$56, {"Jan","Feb","Mar","Apr","May","Jun","Jul","Aug","Sep","Oct","Nov","Dec"}, 0), 1), 1))</f>
        <v>0</v>
      </c>
      <c r="P8" s="28"/>
    </row>
    <row r="9" spans="1:16" x14ac:dyDescent="0.25">
      <c r="A9" t="s">
        <v>18</v>
      </c>
      <c r="B9">
        <f>SUMIFS(Data!I:I, Data!F:F, $B65, Data!C:C, "&gt;=" &amp; DATE(2025, MATCH(C$56, {"Jan","Feb","Mar","Apr","May","Jun","Jul","Aug","Sep","Oct","Nov","Dec"}, 0), 1), Data!C:C, "&lt;" &amp; EDATE(DATE(2025, MATCH(C$56, {"Jan","Feb","Mar","Apr","May","Jun","Jul","Aug","Sep","Oct","Nov","Dec"}, 0), 1), 1))</f>
        <v>-252.33</v>
      </c>
      <c r="C9">
        <f>SUMIFS(Data!$I:$I, Data!$F:$F, $B65, Data!$C:$C, "&gt;=" &amp; DATE(2025, MATCH(D$56, {"Jan","Feb","Mar","Apr","May","Jun","Jul","Aug","Sep","Oct","Nov","Dec"}, 0), 1), Data!D:D, "&lt;" &amp; EDATE(DATE(2025, MATCH(D$56, {"Jan","Feb","Mar","Apr","May","Jun","Jul","Aug","Sep","Oct","Nov","Dec"}, 0), 1), 1))</f>
        <v>-1231.3600000000001</v>
      </c>
      <c r="D9">
        <f>SUMIFS(Data!$I:$I, Data!$F:$F, $B65, Data!$C:$C, "&gt;=" &amp; DATE(2025, MATCH(E$56, {"Jan","Feb","Mar","Apr","May","Jun","Jul","Aug","Sep","Oct","Nov","Dec"}, 0), 1), Data!E:E, "&lt;" &amp; EDATE(DATE(2025, MATCH(E$56, {"Jan","Feb","Mar","Apr","May","Jun","Jul","Aug","Sep","Oct","Nov","Dec"}, 0), 1), 1))</f>
        <v>-1092.2700000000002</v>
      </c>
      <c r="E9">
        <f>SUMIFS(Data!$I:$I, Data!$F:$F, $B65, Data!$C:$C, "&gt;=" &amp; DATE(2025, MATCH(F$56, {"Jan","Feb","Mar","Apr","May","Jun","Jul","Aug","Sep","Oct","Nov","Dec"}, 0), 1), Data!F:F, "&lt;" &amp; EDATE(DATE(2025, MATCH(F$56, {"Jan","Feb","Mar","Apr","May","Jun","Jul","Aug","Sep","Oct","Nov","Dec"}, 0), 1), 1))</f>
        <v>0</v>
      </c>
      <c r="F9">
        <f>SUMIFS(Data!$I:$I, Data!$F:$F, $B65, Data!$C:$C, "&gt;=" &amp; DATE(2025, MATCH(G$56, {"Jan","Feb","Mar","Apr","May","Jun","Jul","Aug","Sep","Oct","Nov","Dec"}, 0), 1), Data!G:G, "&lt;" &amp; EDATE(DATE(2025, MATCH(G$56, {"Jan","Feb","Mar","Apr","May","Jun","Jul","Aug","Sep","Oct","Nov","Dec"}, 0), 1), 1))</f>
        <v>0</v>
      </c>
      <c r="G9">
        <f>SUMIFS(Data!$I:$I, Data!$F:$F, $B65, Data!$C:$C, "&gt;=" &amp; DATE(2025, MATCH(H$56, {"Jan","Feb","Mar","Apr","May","Jun","Jul","Aug","Sep","Oct","Nov","Dec"}, 0), 1), Data!H:H, "&lt;" &amp; EDATE(DATE(2025, MATCH(H$56, {"Jan","Feb","Mar","Apr","May","Jun","Jul","Aug","Sep","Oct","Nov","Dec"}, 0), 1), 1))</f>
        <v>0</v>
      </c>
      <c r="H9">
        <f>SUMIFS(Data!$I:$I, Data!$F:$F, $B65, Data!$C:$C, "&gt;=" &amp; DATE(2025, MATCH(I$56, {"Jan","Feb","Mar","Apr","May","Jun","Jul","Aug","Sep","Oct","Nov","Dec"}, 0), 1), Data!I:I, "&lt;" &amp; EDATE(DATE(2025, MATCH(I$56, {"Jan","Feb","Mar","Apr","May","Jun","Jul","Aug","Sep","Oct","Nov","Dec"}, 0), 1), 1))</f>
        <v>-5736.7299999999932</v>
      </c>
      <c r="I9">
        <f>SUMIFS(Data!$I:$I, Data!$F:$F, $B65, Data!$C:$C, "&gt;=" &amp; DATE(2025, MATCH(J$56, {"Jan","Feb","Mar","Apr","May","Jun","Jul","Aug","Sep","Oct","Nov","Dec"}, 0), 1), Data!J:J, "&lt;" &amp; EDATE(DATE(2025, MATCH(J$56, {"Jan","Feb","Mar","Apr","May","Jun","Jul","Aug","Sep","Oct","Nov","Dec"}, 0), 1), 1))</f>
        <v>0</v>
      </c>
      <c r="J9">
        <f>SUMIFS(Data!$I:$I, Data!$F:$F, $B65, Data!$C:$C, "&gt;=" &amp; DATE(2025, MATCH(K$56, {"Jan","Feb","Mar","Apr","May","Jun","Jul","Aug","Sep","Oct","Nov","Dec"}, 0), 1), Data!K:K, "&lt;" &amp; EDATE(DATE(2025, MATCH(K$56, {"Jan","Feb","Mar","Apr","May","Jun","Jul","Aug","Sep","Oct","Nov","Dec"}, 0), 1), 1))</f>
        <v>-5358.3199999999952</v>
      </c>
      <c r="K9">
        <f>SUMIFS(Data!$I:$I, Data!$F:$F, $B65, Data!$C:$C, "&gt;=" &amp; DATE(2025, MATCH(L$56, {"Jan","Feb","Mar","Apr","May","Jun","Jul","Aug","Sep","Oct","Nov","Dec"}, 0), 1), Data!L:L, "&lt;" &amp; EDATE(DATE(2025, MATCH(L$56, {"Jan","Feb","Mar","Apr","May","Jun","Jul","Aug","Sep","Oct","Nov","Dec"}, 0), 1), 1))</f>
        <v>0</v>
      </c>
      <c r="L9">
        <f>SUMIFS(Data!$I:$I, Data!$F:$F, $B65, Data!$C:$C, "&gt;=" &amp; DATE(2025, MATCH(M$56, {"Jan","Feb","Mar","Apr","May","Jun","Jul","Aug","Sep","Oct","Nov","Dec"}, 0), 1), Data!M:M, "&lt;" &amp; EDATE(DATE(2025, MATCH(M$56, {"Jan","Feb","Mar","Apr","May","Jun","Jul","Aug","Sep","Oct","Nov","Dec"}, 0), 1), 1))</f>
        <v>0</v>
      </c>
      <c r="M9">
        <f>SUMIFS(Data!$I:$I, Data!$F:$F, $B65, Data!$C:$C, "&gt;=" &amp; DATE(2025, MATCH(N$56, {"Jan","Feb","Mar","Apr","May","Jun","Jul","Aug","Sep","Oct","Nov","Dec"}, 0), 1), Data!N:N, "&lt;" &amp; EDATE(DATE(2025, MATCH(N$56, {"Jan","Feb","Mar","Apr","May","Jun","Jul","Aug","Sep","Oct","Nov","Dec"}, 0), 1), 1))</f>
        <v>0</v>
      </c>
      <c r="P9" s="28"/>
    </row>
    <row r="10" spans="1:16" x14ac:dyDescent="0.25">
      <c r="A10" t="s">
        <v>1013</v>
      </c>
      <c r="B10">
        <f>SUMIFS(Data!I:I, Data!F:F, $B66, Data!C:C, "&gt;=" &amp; DATE(2025, MATCH(C$56, {"Jan","Feb","Mar","Apr","May","Jun","Jul","Aug","Sep","Oct","Nov","Dec"}, 0), 1), Data!C:C, "&lt;" &amp; EDATE(DATE(2025, MATCH(C$56, {"Jan","Feb","Mar","Apr","May","Jun","Jul","Aug","Sep","Oct","Nov","Dec"}, 0), 1), 1))</f>
        <v>0</v>
      </c>
      <c r="C10">
        <f>SUMIFS(Data!$I:$I, Data!$F:$F, $B66, Data!$C:$C, "&gt;=" &amp; DATE(2025, MATCH(D$56, {"Jan","Feb","Mar","Apr","May","Jun","Jul","Aug","Sep","Oct","Nov","Dec"}, 0), 1), Data!D:D, "&lt;" &amp; EDATE(DATE(2025, MATCH(D$56, {"Jan","Feb","Mar","Apr","May","Jun","Jul","Aug","Sep","Oct","Nov","Dec"}, 0), 1), 1))</f>
        <v>0</v>
      </c>
      <c r="D10">
        <f>SUMIFS(Data!$I:$I, Data!$F:$F, $B66, Data!$C:$C, "&gt;=" &amp; DATE(2025, MATCH(E$56, {"Jan","Feb","Mar","Apr","May","Jun","Jul","Aug","Sep","Oct","Nov","Dec"}, 0), 1), Data!E:E, "&lt;" &amp; EDATE(DATE(2025, MATCH(E$56, {"Jan","Feb","Mar","Apr","May","Jun","Jul","Aug","Sep","Oct","Nov","Dec"}, 0), 1), 1))</f>
        <v>0</v>
      </c>
      <c r="E10">
        <f>SUMIFS(Data!$I:$I, Data!$F:$F, $B66, Data!$C:$C, "&gt;=" &amp; DATE(2025, MATCH(F$56, {"Jan","Feb","Mar","Apr","May","Jun","Jul","Aug","Sep","Oct","Nov","Dec"}, 0), 1), Data!F:F, "&lt;" &amp; EDATE(DATE(2025, MATCH(F$56, {"Jan","Feb","Mar","Apr","May","Jun","Jul","Aug","Sep","Oct","Nov","Dec"}, 0), 1), 1))</f>
        <v>0</v>
      </c>
      <c r="F10">
        <f>SUMIFS(Data!$I:$I, Data!$F:$F, $B66, Data!$C:$C, "&gt;=" &amp; DATE(2025, MATCH(G$56, {"Jan","Feb","Mar","Apr","May","Jun","Jul","Aug","Sep","Oct","Nov","Dec"}, 0), 1), Data!G:G, "&lt;" &amp; EDATE(DATE(2025, MATCH(G$56, {"Jan","Feb","Mar","Apr","May","Jun","Jul","Aug","Sep","Oct","Nov","Dec"}, 0), 1), 1))</f>
        <v>0</v>
      </c>
      <c r="G10">
        <f>SUMIFS(Data!$I:$I, Data!$F:$F, $B66, Data!$C:$C, "&gt;=" &amp; DATE(2025, MATCH(H$56, {"Jan","Feb","Mar","Apr","May","Jun","Jul","Aug","Sep","Oct","Nov","Dec"}, 0), 1), Data!H:H, "&lt;" &amp; EDATE(DATE(2025, MATCH(H$56, {"Jan","Feb","Mar","Apr","May","Jun","Jul","Aug","Sep","Oct","Nov","Dec"}, 0), 1), 1))</f>
        <v>0</v>
      </c>
      <c r="H10">
        <f>SUMIFS(Data!$I:$I, Data!$F:$F, $B66, Data!$C:$C, "&gt;=" &amp; DATE(2025, MATCH(I$56, {"Jan","Feb","Mar","Apr","May","Jun","Jul","Aug","Sep","Oct","Nov","Dec"}, 0), 1), Data!I:I, "&lt;" &amp; EDATE(DATE(2025, MATCH(I$56, {"Jan","Feb","Mar","Apr","May","Jun","Jul","Aug","Sep","Oct","Nov","Dec"}, 0), 1), 1))</f>
        <v>-42.86</v>
      </c>
      <c r="I10">
        <f>SUMIFS(Data!$I:$I, Data!$F:$F, $B66, Data!$C:$C, "&gt;=" &amp; DATE(2025, MATCH(J$56, {"Jan","Feb","Mar","Apr","May","Jun","Jul","Aug","Sep","Oct","Nov","Dec"}, 0), 1), Data!J:J, "&lt;" &amp; EDATE(DATE(2025, MATCH(J$56, {"Jan","Feb","Mar","Apr","May","Jun","Jul","Aug","Sep","Oct","Nov","Dec"}, 0), 1), 1))</f>
        <v>0</v>
      </c>
      <c r="J10">
        <f>SUMIFS(Data!$I:$I, Data!$F:$F, $B66, Data!$C:$C, "&gt;=" &amp; DATE(2025, MATCH(K$56, {"Jan","Feb","Mar","Apr","May","Jun","Jul","Aug","Sep","Oct","Nov","Dec"}, 0), 1), Data!K:K, "&lt;" &amp; EDATE(DATE(2025, MATCH(K$56, {"Jan","Feb","Mar","Apr","May","Jun","Jul","Aug","Sep","Oct","Nov","Dec"}, 0), 1), 1))</f>
        <v>-42.86</v>
      </c>
      <c r="K10">
        <f>SUMIFS(Data!$I:$I, Data!$F:$F, $B66, Data!$C:$C, "&gt;=" &amp; DATE(2025, MATCH(L$56, {"Jan","Feb","Mar","Apr","May","Jun","Jul","Aug","Sep","Oct","Nov","Dec"}, 0), 1), Data!L:L, "&lt;" &amp; EDATE(DATE(2025, MATCH(L$56, {"Jan","Feb","Mar","Apr","May","Jun","Jul","Aug","Sep","Oct","Nov","Dec"}, 0), 1), 1))</f>
        <v>0</v>
      </c>
      <c r="L10">
        <f>SUMIFS(Data!$I:$I, Data!$F:$F, $B66, Data!$C:$C, "&gt;=" &amp; DATE(2025, MATCH(M$56, {"Jan","Feb","Mar","Apr","May","Jun","Jul","Aug","Sep","Oct","Nov","Dec"}, 0), 1), Data!M:M, "&lt;" &amp; EDATE(DATE(2025, MATCH(M$56, {"Jan","Feb","Mar","Apr","May","Jun","Jul","Aug","Sep","Oct","Nov","Dec"}, 0), 1), 1))</f>
        <v>0</v>
      </c>
      <c r="M10">
        <f>SUMIFS(Data!$I:$I, Data!$F:$F, $B66, Data!$C:$C, "&gt;=" &amp; DATE(2025, MATCH(N$56, {"Jan","Feb","Mar","Apr","May","Jun","Jul","Aug","Sep","Oct","Nov","Dec"}, 0), 1), Data!N:N, "&lt;" &amp; EDATE(DATE(2025, MATCH(N$56, {"Jan","Feb","Mar","Apr","May","Jun","Jul","Aug","Sep","Oct","Nov","Dec"}, 0), 1), 1))</f>
        <v>0</v>
      </c>
      <c r="P10" s="28"/>
    </row>
    <row r="11" spans="1:16" x14ac:dyDescent="0.25">
      <c r="A11" s="18" t="s">
        <v>102</v>
      </c>
      <c r="B11">
        <f>SUMIFS(Data!I:I, Data!F:F, $B67, Data!C:C, "&gt;=" &amp; DATE(2025, MATCH(C$56, {"Jan","Feb","Mar","Apr","May","Jun","Jul","Aug","Sep","Oct","Nov","Dec"}, 0), 1), Data!C:C, "&lt;" &amp; EDATE(DATE(2025, MATCH(C$56, {"Jan","Feb","Mar","Apr","May","Jun","Jul","Aug","Sep","Oct","Nov","Dec"}, 0), 1), 1))</f>
        <v>-68.319999999999993</v>
      </c>
      <c r="C11">
        <f>SUMIFS(Data!$I:$I, Data!$F:$F, $B67, Data!$C:$C, "&gt;=" &amp; DATE(2025, MATCH(D$56, {"Jan","Feb","Mar","Apr","May","Jun","Jul","Aug","Sep","Oct","Nov","Dec"}, 0), 1), Data!D:D, "&lt;" &amp; EDATE(DATE(2025, MATCH(D$56, {"Jan","Feb","Mar","Apr","May","Jun","Jul","Aug","Sep","Oct","Nov","Dec"}, 0), 1), 1))</f>
        <v>-136.63999999999999</v>
      </c>
      <c r="D11">
        <f>SUMIFS(Data!$I:$I, Data!$F:$F, $B67, Data!$C:$C, "&gt;=" &amp; DATE(2025, MATCH(E$56, {"Jan","Feb","Mar","Apr","May","Jun","Jul","Aug","Sep","Oct","Nov","Dec"}, 0), 1), Data!E:E, "&lt;" &amp; EDATE(DATE(2025, MATCH(E$56, {"Jan","Feb","Mar","Apr","May","Jun","Jul","Aug","Sep","Oct","Nov","Dec"}, 0), 1), 1))</f>
        <v>0</v>
      </c>
      <c r="E11">
        <f>SUMIFS(Data!$I:$I, Data!$F:$F, $B67, Data!$C:$C, "&gt;=" &amp; DATE(2025, MATCH(F$56, {"Jan","Feb","Mar","Apr","May","Jun","Jul","Aug","Sep","Oct","Nov","Dec"}, 0), 1), Data!F:F, "&lt;" &amp; EDATE(DATE(2025, MATCH(F$56, {"Jan","Feb","Mar","Apr","May","Jun","Jul","Aug","Sep","Oct","Nov","Dec"}, 0), 1), 1))</f>
        <v>0</v>
      </c>
      <c r="F11">
        <f>SUMIFS(Data!$I:$I, Data!$F:$F, $B67, Data!$C:$C, "&gt;=" &amp; DATE(2025, MATCH(G$56, {"Jan","Feb","Mar","Apr","May","Jun","Jul","Aug","Sep","Oct","Nov","Dec"}, 0), 1), Data!G:G, "&lt;" &amp; EDATE(DATE(2025, MATCH(G$56, {"Jan","Feb","Mar","Apr","May","Jun","Jul","Aug","Sep","Oct","Nov","Dec"}, 0), 1), 1))</f>
        <v>0</v>
      </c>
      <c r="G11">
        <f>SUMIFS(Data!$I:$I, Data!$F:$F, $B67, Data!$C:$C, "&gt;=" &amp; DATE(2025, MATCH(H$56, {"Jan","Feb","Mar","Apr","May","Jun","Jul","Aug","Sep","Oct","Nov","Dec"}, 0), 1), Data!H:H, "&lt;" &amp; EDATE(DATE(2025, MATCH(H$56, {"Jan","Feb","Mar","Apr","May","Jun","Jul","Aug","Sep","Oct","Nov","Dec"}, 0), 1), 1))</f>
        <v>0</v>
      </c>
      <c r="H11">
        <f>SUMIFS(Data!$I:$I, Data!$F:$F, $B67, Data!$C:$C, "&gt;=" &amp; DATE(2025, MATCH(I$56, {"Jan","Feb","Mar","Apr","May","Jun","Jul","Aug","Sep","Oct","Nov","Dec"}, 0), 1), Data!I:I, "&lt;" &amp; EDATE(DATE(2025, MATCH(I$56, {"Jan","Feb","Mar","Apr","May","Jun","Jul","Aug","Sep","Oct","Nov","Dec"}, 0), 1), 1))</f>
        <v>-36</v>
      </c>
      <c r="I11">
        <f>SUMIFS(Data!$I:$I, Data!$F:$F, $B67, Data!$C:$C, "&gt;=" &amp; DATE(2025, MATCH(J$56, {"Jan","Feb","Mar","Apr","May","Jun","Jul","Aug","Sep","Oct","Nov","Dec"}, 0), 1), Data!J:J, "&lt;" &amp; EDATE(DATE(2025, MATCH(J$56, {"Jan","Feb","Mar","Apr","May","Jun","Jul","Aug","Sep","Oct","Nov","Dec"}, 0), 1), 1))</f>
        <v>0</v>
      </c>
      <c r="J11">
        <f>SUMIFS(Data!$I:$I, Data!$F:$F, $B67, Data!$C:$C, "&gt;=" &amp; DATE(2025, MATCH(K$56, {"Jan","Feb","Mar","Apr","May","Jun","Jul","Aug","Sep","Oct","Nov","Dec"}, 0), 1), Data!K:K, "&lt;" &amp; EDATE(DATE(2025, MATCH(K$56, {"Jan","Feb","Mar","Apr","May","Jun","Jul","Aug","Sep","Oct","Nov","Dec"}, 0), 1), 1))</f>
        <v>-36</v>
      </c>
      <c r="K11">
        <f>SUMIFS(Data!$I:$I, Data!$F:$F, $B67, Data!$C:$C, "&gt;=" &amp; DATE(2025, MATCH(L$56, {"Jan","Feb","Mar","Apr","May","Jun","Jul","Aug","Sep","Oct","Nov","Dec"}, 0), 1), Data!L:L, "&lt;" &amp; EDATE(DATE(2025, MATCH(L$56, {"Jan","Feb","Mar","Apr","May","Jun","Jul","Aug","Sep","Oct","Nov","Dec"}, 0), 1), 1))</f>
        <v>0</v>
      </c>
      <c r="L11">
        <f>SUMIFS(Data!$I:$I, Data!$F:$F, $B67, Data!$C:$C, "&gt;=" &amp; DATE(2025, MATCH(M$56, {"Jan","Feb","Mar","Apr","May","Jun","Jul","Aug","Sep","Oct","Nov","Dec"}, 0), 1), Data!M:M, "&lt;" &amp; EDATE(DATE(2025, MATCH(M$56, {"Jan","Feb","Mar","Apr","May","Jun","Jul","Aug","Sep","Oct","Nov","Dec"}, 0), 1), 1))</f>
        <v>0</v>
      </c>
      <c r="M11">
        <f>SUMIFS(Data!$I:$I, Data!$F:$F, $B67, Data!$C:$C, "&gt;=" &amp; DATE(2025, MATCH(N$56, {"Jan","Feb","Mar","Apr","May","Jun","Jul","Aug","Sep","Oct","Nov","Dec"}, 0), 1), Data!N:N, "&lt;" &amp; EDATE(DATE(2025, MATCH(N$56, {"Jan","Feb","Mar","Apr","May","Jun","Jul","Aug","Sep","Oct","Nov","Dec"}, 0), 1), 1))</f>
        <v>0</v>
      </c>
      <c r="P11" s="28"/>
    </row>
    <row r="12" spans="1:16" x14ac:dyDescent="0.25">
      <c r="A12" s="18" t="s">
        <v>73</v>
      </c>
      <c r="B12">
        <f>SUMIFS(Data!I:I, Data!F:F, $B68, Data!C:C, "&gt;=" &amp; DATE(2025, MATCH(C$56, {"Jan","Feb","Mar","Apr","May","Jun","Jul","Aug","Sep","Oct","Nov","Dec"}, 0), 1), Data!C:C, "&lt;" &amp; EDATE(DATE(2025, MATCH(C$56, {"Jan","Feb","Mar","Apr","May","Jun","Jul","Aug","Sep","Oct","Nov","Dec"}, 0), 1), 1))</f>
        <v>0</v>
      </c>
      <c r="C12">
        <f>SUMIFS(Data!$I:$I, Data!$F:$F, $B68, Data!$C:$C, "&gt;=" &amp; DATE(2025, MATCH(D$56, {"Jan","Feb","Mar","Apr","May","Jun","Jul","Aug","Sep","Oct","Nov","Dec"}, 0), 1), Data!D:D, "&lt;" &amp; EDATE(DATE(2025, MATCH(D$56, {"Jan","Feb","Mar","Apr","May","Jun","Jul","Aug","Sep","Oct","Nov","Dec"}, 0), 1), 1))</f>
        <v>0</v>
      </c>
      <c r="D12">
        <f>SUMIFS(Data!$I:$I, Data!$F:$F, $B68, Data!$C:$C, "&gt;=" &amp; DATE(2025, MATCH(E$56, {"Jan","Feb","Mar","Apr","May","Jun","Jul","Aug","Sep","Oct","Nov","Dec"}, 0), 1), Data!E:E, "&lt;" &amp; EDATE(DATE(2025, MATCH(E$56, {"Jan","Feb","Mar","Apr","May","Jun","Jul","Aug","Sep","Oct","Nov","Dec"}, 0), 1), 1))</f>
        <v>0</v>
      </c>
      <c r="E12">
        <f>SUMIFS(Data!$I:$I, Data!$F:$F, $B68, Data!$C:$C, "&gt;=" &amp; DATE(2025, MATCH(F$56, {"Jan","Feb","Mar","Apr","May","Jun","Jul","Aug","Sep","Oct","Nov","Dec"}, 0), 1), Data!F:F, "&lt;" &amp; EDATE(DATE(2025, MATCH(F$56, {"Jan","Feb","Mar","Apr","May","Jun","Jul","Aug","Sep","Oct","Nov","Dec"}, 0), 1), 1))</f>
        <v>0</v>
      </c>
      <c r="F12">
        <f>SUMIFS(Data!$I:$I, Data!$F:$F, $B68, Data!$C:$C, "&gt;=" &amp; DATE(2025, MATCH(G$56, {"Jan","Feb","Mar","Apr","May","Jun","Jul","Aug","Sep","Oct","Nov","Dec"}, 0), 1), Data!G:G, "&lt;" &amp; EDATE(DATE(2025, MATCH(G$56, {"Jan","Feb","Mar","Apr","May","Jun","Jul","Aug","Sep","Oct","Nov","Dec"}, 0), 1), 1))</f>
        <v>0</v>
      </c>
      <c r="G12">
        <f>SUMIFS(Data!$I:$I, Data!$F:$F, $B68, Data!$C:$C, "&gt;=" &amp; DATE(2025, MATCH(H$56, {"Jan","Feb","Mar","Apr","May","Jun","Jul","Aug","Sep","Oct","Nov","Dec"}, 0), 1), Data!H:H, "&lt;" &amp; EDATE(DATE(2025, MATCH(H$56, {"Jan","Feb","Mar","Apr","May","Jun","Jul","Aug","Sep","Oct","Nov","Dec"}, 0), 1), 1))</f>
        <v>0</v>
      </c>
      <c r="H12">
        <f>SUMIFS(Data!$I:$I, Data!$F:$F, $B68, Data!$C:$C, "&gt;=" &amp; DATE(2025, MATCH(I$56, {"Jan","Feb","Mar","Apr","May","Jun","Jul","Aug","Sep","Oct","Nov","Dec"}, 0), 1), Data!I:I, "&lt;" &amp; EDATE(DATE(2025, MATCH(I$56, {"Jan","Feb","Mar","Apr","May","Jun","Jul","Aug","Sep","Oct","Nov","Dec"}, 0), 1), 1))</f>
        <v>0</v>
      </c>
      <c r="I12">
        <f>SUMIFS(Data!$I:$I, Data!$F:$F, $B68, Data!$C:$C, "&gt;=" &amp; DATE(2025, MATCH(J$56, {"Jan","Feb","Mar","Apr","May","Jun","Jul","Aug","Sep","Oct","Nov","Dec"}, 0), 1), Data!J:J, "&lt;" &amp; EDATE(DATE(2025, MATCH(J$56, {"Jan","Feb","Mar","Apr","May","Jun","Jul","Aug","Sep","Oct","Nov","Dec"}, 0), 1), 1))</f>
        <v>0</v>
      </c>
      <c r="J12">
        <f>SUMIFS(Data!$I:$I, Data!$F:$F, $B68, Data!$C:$C, "&gt;=" &amp; DATE(2025, MATCH(K$56, {"Jan","Feb","Mar","Apr","May","Jun","Jul","Aug","Sep","Oct","Nov","Dec"}, 0), 1), Data!K:K, "&lt;" &amp; EDATE(DATE(2025, MATCH(K$56, {"Jan","Feb","Mar","Apr","May","Jun","Jul","Aug","Sep","Oct","Nov","Dec"}, 0), 1), 1))</f>
        <v>0</v>
      </c>
      <c r="K12">
        <f>SUMIFS(Data!$I:$I, Data!$F:$F, $B68, Data!$C:$C, "&gt;=" &amp; DATE(2025, MATCH(L$56, {"Jan","Feb","Mar","Apr","May","Jun","Jul","Aug","Sep","Oct","Nov","Dec"}, 0), 1), Data!L:L, "&lt;" &amp; EDATE(DATE(2025, MATCH(L$56, {"Jan","Feb","Mar","Apr","May","Jun","Jul","Aug","Sep","Oct","Nov","Dec"}, 0), 1), 1))</f>
        <v>0</v>
      </c>
      <c r="L12">
        <f>SUMIFS(Data!$I:$I, Data!$F:$F, $B68, Data!$C:$C, "&gt;=" &amp; DATE(2025, MATCH(M$56, {"Jan","Feb","Mar","Apr","May","Jun","Jul","Aug","Sep","Oct","Nov","Dec"}, 0), 1), Data!M:M, "&lt;" &amp; EDATE(DATE(2025, MATCH(M$56, {"Jan","Feb","Mar","Apr","May","Jun","Jul","Aug","Sep","Oct","Nov","Dec"}, 0), 1), 1))</f>
        <v>0</v>
      </c>
      <c r="M12">
        <f>SUMIFS(Data!$I:$I, Data!$F:$F, $B68, Data!$C:$C, "&gt;=" &amp; DATE(2025, MATCH(N$56, {"Jan","Feb","Mar","Apr","May","Jun","Jul","Aug","Sep","Oct","Nov","Dec"}, 0), 1), Data!N:N, "&lt;" &amp; EDATE(DATE(2025, MATCH(N$56, {"Jan","Feb","Mar","Apr","May","Jun","Jul","Aug","Sep","Oct","Nov","Dec"}, 0), 1), 1))</f>
        <v>0</v>
      </c>
      <c r="P12" s="28"/>
    </row>
    <row r="13" spans="1:16" x14ac:dyDescent="0.25">
      <c r="A13" s="18" t="s">
        <v>629</v>
      </c>
      <c r="B13">
        <f>SUMIFS(Data!I:I, Data!F:F, $B69, Data!C:C, "&gt;=" &amp; DATE(2025, MATCH(C$56, {"Jan","Feb","Mar","Apr","May","Jun","Jul","Aug","Sep","Oct","Nov","Dec"}, 0), 1), Data!C:C, "&lt;" &amp; EDATE(DATE(2025, MATCH(C$56, {"Jan","Feb","Mar","Apr","May","Jun","Jul","Aug","Sep","Oct","Nov","Dec"}, 0), 1), 1))</f>
        <v>0</v>
      </c>
      <c r="C13">
        <f>SUMIFS(Data!$I:$I, Data!$F:$F, $B69, Data!$C:$C, "&gt;=" &amp; DATE(2025, MATCH(D$56, {"Jan","Feb","Mar","Apr","May","Jun","Jul","Aug","Sep","Oct","Nov","Dec"}, 0), 1), Data!D:D, "&lt;" &amp; EDATE(DATE(2025, MATCH(D$56, {"Jan","Feb","Mar","Apr","May","Jun","Jul","Aug","Sep","Oct","Nov","Dec"}, 0), 1), 1))</f>
        <v>0</v>
      </c>
      <c r="D13">
        <f>SUMIFS(Data!$I:$I, Data!$F:$F, $B69, Data!$C:$C, "&gt;=" &amp; DATE(2025, MATCH(E$56, {"Jan","Feb","Mar","Apr","May","Jun","Jul","Aug","Sep","Oct","Nov","Dec"}, 0), 1), Data!E:E, "&lt;" &amp; EDATE(DATE(2025, MATCH(E$56, {"Jan","Feb","Mar","Apr","May","Jun","Jul","Aug","Sep","Oct","Nov","Dec"}, 0), 1), 1))</f>
        <v>0</v>
      </c>
      <c r="E13">
        <f>SUMIFS(Data!$I:$I, Data!$F:$F, $B69, Data!$C:$C, "&gt;=" &amp; DATE(2025, MATCH(F$56, {"Jan","Feb","Mar","Apr","May","Jun","Jul","Aug","Sep","Oct","Nov","Dec"}, 0), 1), Data!F:F, "&lt;" &amp; EDATE(DATE(2025, MATCH(F$56, {"Jan","Feb","Mar","Apr","May","Jun","Jul","Aug","Sep","Oct","Nov","Dec"}, 0), 1), 1))</f>
        <v>0</v>
      </c>
      <c r="F13">
        <f>SUMIFS(Data!$I:$I, Data!$F:$F, $B69, Data!$C:$C, "&gt;=" &amp; DATE(2025, MATCH(G$56, {"Jan","Feb","Mar","Apr","May","Jun","Jul","Aug","Sep","Oct","Nov","Dec"}, 0), 1), Data!G:G, "&lt;" &amp; EDATE(DATE(2025, MATCH(G$56, {"Jan","Feb","Mar","Apr","May","Jun","Jul","Aug","Sep","Oct","Nov","Dec"}, 0), 1), 1))</f>
        <v>0</v>
      </c>
      <c r="G13">
        <f>SUMIFS(Data!$I:$I, Data!$F:$F, $B69, Data!$C:$C, "&gt;=" &amp; DATE(2025, MATCH(H$56, {"Jan","Feb","Mar","Apr","May","Jun","Jul","Aug","Sep","Oct","Nov","Dec"}, 0), 1), Data!H:H, "&lt;" &amp; EDATE(DATE(2025, MATCH(H$56, {"Jan","Feb","Mar","Apr","May","Jun","Jul","Aug","Sep","Oct","Nov","Dec"}, 0), 1), 1))</f>
        <v>0</v>
      </c>
      <c r="H13">
        <f>SUMIFS(Data!$I:$I, Data!$F:$F, $B69, Data!$C:$C, "&gt;=" &amp; DATE(2025, MATCH(I$56, {"Jan","Feb","Mar","Apr","May","Jun","Jul","Aug","Sep","Oct","Nov","Dec"}, 0), 1), Data!I:I, "&lt;" &amp; EDATE(DATE(2025, MATCH(I$56, {"Jan","Feb","Mar","Apr","May","Jun","Jul","Aug","Sep","Oct","Nov","Dec"}, 0), 1), 1))</f>
        <v>0</v>
      </c>
      <c r="I13">
        <f>SUMIFS(Data!$I:$I, Data!$F:$F, $B69, Data!$C:$C, "&gt;=" &amp; DATE(2025, MATCH(J$56, {"Jan","Feb","Mar","Apr","May","Jun","Jul","Aug","Sep","Oct","Nov","Dec"}, 0), 1), Data!J:J, "&lt;" &amp; EDATE(DATE(2025, MATCH(J$56, {"Jan","Feb","Mar","Apr","May","Jun","Jul","Aug","Sep","Oct","Nov","Dec"}, 0), 1), 1))</f>
        <v>0</v>
      </c>
      <c r="J13">
        <f>SUMIFS(Data!$I:$I, Data!$F:$F, $B69, Data!$C:$C, "&gt;=" &amp; DATE(2025, MATCH(K$56, {"Jan","Feb","Mar","Apr","May","Jun","Jul","Aug","Sep","Oct","Nov","Dec"}, 0), 1), Data!K:K, "&lt;" &amp; EDATE(DATE(2025, MATCH(K$56, {"Jan","Feb","Mar","Apr","May","Jun","Jul","Aug","Sep","Oct","Nov","Dec"}, 0), 1), 1))</f>
        <v>0</v>
      </c>
      <c r="K13">
        <f>SUMIFS(Data!$I:$I, Data!$F:$F, $B69, Data!$C:$C, "&gt;=" &amp; DATE(2025, MATCH(L$56, {"Jan","Feb","Mar","Apr","May","Jun","Jul","Aug","Sep","Oct","Nov","Dec"}, 0), 1), Data!L:L, "&lt;" &amp; EDATE(DATE(2025, MATCH(L$56, {"Jan","Feb","Mar","Apr","May","Jun","Jul","Aug","Sep","Oct","Nov","Dec"}, 0), 1), 1))</f>
        <v>0</v>
      </c>
      <c r="L13">
        <f>SUMIFS(Data!$I:$I, Data!$F:$F, $B69, Data!$C:$C, "&gt;=" &amp; DATE(2025, MATCH(M$56, {"Jan","Feb","Mar","Apr","May","Jun","Jul","Aug","Sep","Oct","Nov","Dec"}, 0), 1), Data!M:M, "&lt;" &amp; EDATE(DATE(2025, MATCH(M$56, {"Jan","Feb","Mar","Apr","May","Jun","Jul","Aug","Sep","Oct","Nov","Dec"}, 0), 1), 1))</f>
        <v>0</v>
      </c>
      <c r="M13">
        <f>SUMIFS(Data!$I:$I, Data!$F:$F, $B69, Data!$C:$C, "&gt;=" &amp; DATE(2025, MATCH(N$56, {"Jan","Feb","Mar","Apr","May","Jun","Jul","Aug","Sep","Oct","Nov","Dec"}, 0), 1), Data!N:N, "&lt;" &amp; EDATE(DATE(2025, MATCH(N$56, {"Jan","Feb","Mar","Apr","May","Jun","Jul","Aug","Sep","Oct","Nov","Dec"}, 0), 1), 1))</f>
        <v>0</v>
      </c>
      <c r="P13" s="28"/>
    </row>
    <row r="14" spans="1:16" x14ac:dyDescent="0.25">
      <c r="A14" s="18" t="s">
        <v>132</v>
      </c>
      <c r="B14">
        <f>SUMIFS(Data!I:I, Data!F:F, $B70, Data!C:C, "&gt;=" &amp; DATE(2025, MATCH(C$56, {"Jan","Feb","Mar","Apr","May","Jun","Jul","Aug","Sep","Oct","Nov","Dec"}, 0), 1), Data!C:C, "&lt;" &amp; EDATE(DATE(2025, MATCH(C$56, {"Jan","Feb","Mar","Apr","May","Jun","Jul","Aug","Sep","Oct","Nov","Dec"}, 0), 1), 1))</f>
        <v>-818.57000000000016</v>
      </c>
      <c r="C14">
        <f>SUMIFS(Data!$I:$I, Data!$F:$F, $B70, Data!$C:$C, "&gt;=" &amp; DATE(2025, MATCH(D$56, {"Jan","Feb","Mar","Apr","May","Jun","Jul","Aug","Sep","Oct","Nov","Dec"}, 0), 1), Data!D:D, "&lt;" &amp; EDATE(DATE(2025, MATCH(D$56, {"Jan","Feb","Mar","Apr","May","Jun","Jul","Aug","Sep","Oct","Nov","Dec"}, 0), 1), 1))</f>
        <v>-792.6099999999999</v>
      </c>
      <c r="D14">
        <f>SUMIFS(Data!$I:$I, Data!$F:$F, $B70, Data!$C:$C, "&gt;=" &amp; DATE(2025, MATCH(E$56, {"Jan","Feb","Mar","Apr","May","Jun","Jul","Aug","Sep","Oct","Nov","Dec"}, 0), 1), Data!E:E, "&lt;" &amp; EDATE(DATE(2025, MATCH(E$56, {"Jan","Feb","Mar","Apr","May","Jun","Jul","Aug","Sep","Oct","Nov","Dec"}, 0), 1), 1))</f>
        <v>-787.24999999999989</v>
      </c>
      <c r="E14">
        <f>SUMIFS(Data!$I:$I, Data!$F:$F, $B70, Data!$C:$C, "&gt;=" &amp; DATE(2025, MATCH(F$56, {"Jan","Feb","Mar","Apr","May","Jun","Jul","Aug","Sep","Oct","Nov","Dec"}, 0), 1), Data!F:F, "&lt;" &amp; EDATE(DATE(2025, MATCH(F$56, {"Jan","Feb","Mar","Apr","May","Jun","Jul","Aug","Sep","Oct","Nov","Dec"}, 0), 1), 1))</f>
        <v>0</v>
      </c>
      <c r="F14">
        <f>SUMIFS(Data!$I:$I, Data!$F:$F, $B70, Data!$C:$C, "&gt;=" &amp; DATE(2025, MATCH(G$56, {"Jan","Feb","Mar","Apr","May","Jun","Jul","Aug","Sep","Oct","Nov","Dec"}, 0), 1), Data!G:G, "&lt;" &amp; EDATE(DATE(2025, MATCH(G$56, {"Jan","Feb","Mar","Apr","May","Jun","Jul","Aug","Sep","Oct","Nov","Dec"}, 0), 1), 1))</f>
        <v>0</v>
      </c>
      <c r="G14">
        <f>SUMIFS(Data!$I:$I, Data!$F:$F, $B70, Data!$C:$C, "&gt;=" &amp; DATE(2025, MATCH(H$56, {"Jan","Feb","Mar","Apr","May","Jun","Jul","Aug","Sep","Oct","Nov","Dec"}, 0), 1), Data!H:H, "&lt;" &amp; EDATE(DATE(2025, MATCH(H$56, {"Jan","Feb","Mar","Apr","May","Jun","Jul","Aug","Sep","Oct","Nov","Dec"}, 0), 1), 1))</f>
        <v>0</v>
      </c>
      <c r="H14">
        <f>SUMIFS(Data!$I:$I, Data!$F:$F, $B70, Data!$C:$C, "&gt;=" &amp; DATE(2025, MATCH(I$56, {"Jan","Feb","Mar","Apr","May","Jun","Jul","Aug","Sep","Oct","Nov","Dec"}, 0), 1), Data!I:I, "&lt;" &amp; EDATE(DATE(2025, MATCH(I$56, {"Jan","Feb","Mar","Apr","May","Jun","Jul","Aug","Sep","Oct","Nov","Dec"}, 0), 1), 1))</f>
        <v>-8052.6599999999944</v>
      </c>
      <c r="I14">
        <f>SUMIFS(Data!$I:$I, Data!$F:$F, $B70, Data!$C:$C, "&gt;=" &amp; DATE(2025, MATCH(J$56, {"Jan","Feb","Mar","Apr","May","Jun","Jul","Aug","Sep","Oct","Nov","Dec"}, 0), 1), Data!J:J, "&lt;" &amp; EDATE(DATE(2025, MATCH(J$56, {"Jan","Feb","Mar","Apr","May","Jun","Jul","Aug","Sep","Oct","Nov","Dec"}, 0), 1), 1))</f>
        <v>0</v>
      </c>
      <c r="J14">
        <f>SUMIFS(Data!$I:$I, Data!$F:$F, $B70, Data!$C:$C, "&gt;=" &amp; DATE(2025, MATCH(K$56, {"Jan","Feb","Mar","Apr","May","Jun","Jul","Aug","Sep","Oct","Nov","Dec"}, 0), 1), Data!K:K, "&lt;" &amp; EDATE(DATE(2025, MATCH(K$56, {"Jan","Feb","Mar","Apr","May","Jun","Jul","Aug","Sep","Oct","Nov","Dec"}, 0), 1), 1))</f>
        <v>-5795.5799999999963</v>
      </c>
      <c r="K14">
        <f>SUMIFS(Data!$I:$I, Data!$F:$F, $B70, Data!$C:$C, "&gt;=" &amp; DATE(2025, MATCH(L$56, {"Jan","Feb","Mar","Apr","May","Jun","Jul","Aug","Sep","Oct","Nov","Dec"}, 0), 1), Data!L:L, "&lt;" &amp; EDATE(DATE(2025, MATCH(L$56, {"Jan","Feb","Mar","Apr","May","Jun","Jul","Aug","Sep","Oct","Nov","Dec"}, 0), 1), 1))</f>
        <v>0</v>
      </c>
      <c r="L14">
        <f>SUMIFS(Data!$I:$I, Data!$F:$F, $B70, Data!$C:$C, "&gt;=" &amp; DATE(2025, MATCH(M$56, {"Jan","Feb","Mar","Apr","May","Jun","Jul","Aug","Sep","Oct","Nov","Dec"}, 0), 1), Data!M:M, "&lt;" &amp; EDATE(DATE(2025, MATCH(M$56, {"Jan","Feb","Mar","Apr","May","Jun","Jul","Aug","Sep","Oct","Nov","Dec"}, 0), 1), 1))</f>
        <v>0</v>
      </c>
      <c r="M14">
        <f>SUMIFS(Data!$I:$I, Data!$F:$F, $B70, Data!$C:$C, "&gt;=" &amp; DATE(2025, MATCH(N$56, {"Jan","Feb","Mar","Apr","May","Jun","Jul","Aug","Sep","Oct","Nov","Dec"}, 0), 1), Data!N:N, "&lt;" &amp; EDATE(DATE(2025, MATCH(N$56, {"Jan","Feb","Mar","Apr","May","Jun","Jul","Aug","Sep","Oct","Nov","Dec"}, 0), 1), 1))</f>
        <v>0</v>
      </c>
      <c r="P14" s="28"/>
    </row>
    <row r="15" spans="1:16" x14ac:dyDescent="0.25">
      <c r="A15" s="18" t="s">
        <v>1438</v>
      </c>
      <c r="B15">
        <f>SUMIFS(Data!I:I, Data!F:F, $B71, Data!C:C, "&gt;=" &amp; DATE(2025, MATCH(C$56, {"Jan","Feb","Mar","Apr","May","Jun","Jul","Aug","Sep","Oct","Nov","Dec"}, 0), 1), Data!C:C, "&lt;" &amp; EDATE(DATE(2025, MATCH(C$56, {"Jan","Feb","Mar","Apr","May","Jun","Jul","Aug","Sep","Oct","Nov","Dec"}, 0), 1), 1))</f>
        <v>0</v>
      </c>
      <c r="C15">
        <f>SUMIFS(Data!$I:$I, Data!$F:$F, $B71, Data!$C:$C, "&gt;=" &amp; DATE(2025, MATCH(D$56, {"Jan","Feb","Mar","Apr","May","Jun","Jul","Aug","Sep","Oct","Nov","Dec"}, 0), 1), Data!D:D, "&lt;" &amp; EDATE(DATE(2025, MATCH(D$56, {"Jan","Feb","Mar","Apr","May","Jun","Jul","Aug","Sep","Oct","Nov","Dec"}, 0), 1), 1))</f>
        <v>0</v>
      </c>
      <c r="D15">
        <f>SUMIFS(Data!$I:$I, Data!$F:$F, $B71, Data!$C:$C, "&gt;=" &amp; DATE(2025, MATCH(E$56, {"Jan","Feb","Mar","Apr","May","Jun","Jul","Aug","Sep","Oct","Nov","Dec"}, 0), 1), Data!E:E, "&lt;" &amp; EDATE(DATE(2025, MATCH(E$56, {"Jan","Feb","Mar","Apr","May","Jun","Jul","Aug","Sep","Oct","Nov","Dec"}, 0), 1), 1))</f>
        <v>0</v>
      </c>
      <c r="E15">
        <f>SUMIFS(Data!$I:$I, Data!$F:$F, $B71, Data!$C:$C, "&gt;=" &amp; DATE(2025, MATCH(F$56, {"Jan","Feb","Mar","Apr","May","Jun","Jul","Aug","Sep","Oct","Nov","Dec"}, 0), 1), Data!F:F, "&lt;" &amp; EDATE(DATE(2025, MATCH(F$56, {"Jan","Feb","Mar","Apr","May","Jun","Jul","Aug","Sep","Oct","Nov","Dec"}, 0), 1), 1))</f>
        <v>0</v>
      </c>
      <c r="F15">
        <f>SUMIFS(Data!$I:$I, Data!$F:$F, $B71, Data!$C:$C, "&gt;=" &amp; DATE(2025, MATCH(G$56, {"Jan","Feb","Mar","Apr","May","Jun","Jul","Aug","Sep","Oct","Nov","Dec"}, 0), 1), Data!G:G, "&lt;" &amp; EDATE(DATE(2025, MATCH(G$56, {"Jan","Feb","Mar","Apr","May","Jun","Jul","Aug","Sep","Oct","Nov","Dec"}, 0), 1), 1))</f>
        <v>0</v>
      </c>
      <c r="G15">
        <f>SUMIFS(Data!$I:$I, Data!$F:$F, $B71, Data!$C:$C, "&gt;=" &amp; DATE(2025, MATCH(H$56, {"Jan","Feb","Mar","Apr","May","Jun","Jul","Aug","Sep","Oct","Nov","Dec"}, 0), 1), Data!H:H, "&lt;" &amp; EDATE(DATE(2025, MATCH(H$56, {"Jan","Feb","Mar","Apr","May","Jun","Jul","Aug","Sep","Oct","Nov","Dec"}, 0), 1), 1))</f>
        <v>0</v>
      </c>
      <c r="H15">
        <f>SUMIFS(Data!$I:$I, Data!$F:$F, $B71, Data!$C:$C, "&gt;=" &amp; DATE(2025, MATCH(I$56, {"Jan","Feb","Mar","Apr","May","Jun","Jul","Aug","Sep","Oct","Nov","Dec"}, 0), 1), Data!I:I, "&lt;" &amp; EDATE(DATE(2025, MATCH(I$56, {"Jan","Feb","Mar","Apr","May","Jun","Jul","Aug","Sep","Oct","Nov","Dec"}, 0), 1), 1))</f>
        <v>0</v>
      </c>
      <c r="I15">
        <f>SUMIFS(Data!$I:$I, Data!$F:$F, $B71, Data!$C:$C, "&gt;=" &amp; DATE(2025, MATCH(J$56, {"Jan","Feb","Mar","Apr","May","Jun","Jul","Aug","Sep","Oct","Nov","Dec"}, 0), 1), Data!J:J, "&lt;" &amp; EDATE(DATE(2025, MATCH(J$56, {"Jan","Feb","Mar","Apr","May","Jun","Jul","Aug","Sep","Oct","Nov","Dec"}, 0), 1), 1))</f>
        <v>0</v>
      </c>
      <c r="J15">
        <f>SUMIFS(Data!$I:$I, Data!$F:$F, $B71, Data!$C:$C, "&gt;=" &amp; DATE(2025, MATCH(K$56, {"Jan","Feb","Mar","Apr","May","Jun","Jul","Aug","Sep","Oct","Nov","Dec"}, 0), 1), Data!K:K, "&lt;" &amp; EDATE(DATE(2025, MATCH(K$56, {"Jan","Feb","Mar","Apr","May","Jun","Jul","Aug","Sep","Oct","Nov","Dec"}, 0), 1), 1))</f>
        <v>0</v>
      </c>
      <c r="K15">
        <f>SUMIFS(Data!$I:$I, Data!$F:$F, $B71, Data!$C:$C, "&gt;=" &amp; DATE(2025, MATCH(L$56, {"Jan","Feb","Mar","Apr","May","Jun","Jul","Aug","Sep","Oct","Nov","Dec"}, 0), 1), Data!L:L, "&lt;" &amp; EDATE(DATE(2025, MATCH(L$56, {"Jan","Feb","Mar","Apr","May","Jun","Jul","Aug","Sep","Oct","Nov","Dec"}, 0), 1), 1))</f>
        <v>0</v>
      </c>
      <c r="L15">
        <f>SUMIFS(Data!$I:$I, Data!$F:$F, $B71, Data!$C:$C, "&gt;=" &amp; DATE(2025, MATCH(M$56, {"Jan","Feb","Mar","Apr","May","Jun","Jul","Aug","Sep","Oct","Nov","Dec"}, 0), 1), Data!M:M, "&lt;" &amp; EDATE(DATE(2025, MATCH(M$56, {"Jan","Feb","Mar","Apr","May","Jun","Jul","Aug","Sep","Oct","Nov","Dec"}, 0), 1), 1))</f>
        <v>0</v>
      </c>
      <c r="M15">
        <f>SUMIFS(Data!$I:$I, Data!$F:$F, $B71, Data!$C:$C, "&gt;=" &amp; DATE(2025, MATCH(N$56, {"Jan","Feb","Mar","Apr","May","Jun","Jul","Aug","Sep","Oct","Nov","Dec"}, 0), 1), Data!N:N, "&lt;" &amp; EDATE(DATE(2025, MATCH(N$56, {"Jan","Feb","Mar","Apr","May","Jun","Jul","Aug","Sep","Oct","Nov","Dec"}, 0), 1), 1))</f>
        <v>0</v>
      </c>
      <c r="P15" s="28"/>
    </row>
    <row r="16" spans="1:16" x14ac:dyDescent="0.25">
      <c r="A16" s="18" t="s">
        <v>39</v>
      </c>
      <c r="B16">
        <f>SUMIFS(Data!I:I, Data!F:F, $B72, Data!C:C, "&gt;=" &amp; DATE(2025, MATCH(C$56, {"Jan","Feb","Mar","Apr","May","Jun","Jul","Aug","Sep","Oct","Nov","Dec"}, 0), 1), Data!C:C, "&lt;" &amp; EDATE(DATE(2025, MATCH(C$56, {"Jan","Feb","Mar","Apr","May","Jun","Jul","Aug","Sep","Oct","Nov","Dec"}, 0), 1), 1))</f>
        <v>-1.3199999999999998</v>
      </c>
      <c r="C16">
        <f>SUMIFS(Data!$I:$I, Data!$F:$F, $B72, Data!$C:$C, "&gt;=" &amp; DATE(2025, MATCH(D$56, {"Jan","Feb","Mar","Apr","May","Jun","Jul","Aug","Sep","Oct","Nov","Dec"}, 0), 1), Data!D:D, "&lt;" &amp; EDATE(DATE(2025, MATCH(D$56, {"Jan","Feb","Mar","Apr","May","Jun","Jul","Aug","Sep","Oct","Nov","Dec"}, 0), 1), 1))</f>
        <v>-231.07</v>
      </c>
      <c r="D16">
        <f>SUMIFS(Data!$I:$I, Data!$F:$F, $B72, Data!$C:$C, "&gt;=" &amp; DATE(2025, MATCH(E$56, {"Jan","Feb","Mar","Apr","May","Jun","Jul","Aug","Sep","Oct","Nov","Dec"}, 0), 1), Data!E:E, "&lt;" &amp; EDATE(DATE(2025, MATCH(E$56, {"Jan","Feb","Mar","Apr","May","Jun","Jul","Aug","Sep","Oct","Nov","Dec"}, 0), 1), 1))</f>
        <v>-0.57999999999999996</v>
      </c>
      <c r="E16">
        <f>SUMIFS(Data!$I:$I, Data!$F:$F, $B72, Data!$C:$C, "&gt;=" &amp; DATE(2025, MATCH(F$56, {"Jan","Feb","Mar","Apr","May","Jun","Jul","Aug","Sep","Oct","Nov","Dec"}, 0), 1), Data!F:F, "&lt;" &amp; EDATE(DATE(2025, MATCH(F$56, {"Jan","Feb","Mar","Apr","May","Jun","Jul","Aug","Sep","Oct","Nov","Dec"}, 0), 1), 1))</f>
        <v>0</v>
      </c>
      <c r="F16">
        <f>SUMIFS(Data!$I:$I, Data!$F:$F, $B72, Data!$C:$C, "&gt;=" &amp; DATE(2025, MATCH(G$56, {"Jan","Feb","Mar","Apr","May","Jun","Jul","Aug","Sep","Oct","Nov","Dec"}, 0), 1), Data!G:G, "&lt;" &amp; EDATE(DATE(2025, MATCH(G$56, {"Jan","Feb","Mar","Apr","May","Jun","Jul","Aug","Sep","Oct","Nov","Dec"}, 0), 1), 1))</f>
        <v>0</v>
      </c>
      <c r="G16">
        <f>SUMIFS(Data!$I:$I, Data!$F:$F, $B72, Data!$C:$C, "&gt;=" &amp; DATE(2025, MATCH(H$56, {"Jan","Feb","Mar","Apr","May","Jun","Jul","Aug","Sep","Oct","Nov","Dec"}, 0), 1), Data!H:H, "&lt;" &amp; EDATE(DATE(2025, MATCH(H$56, {"Jan","Feb","Mar","Apr","May","Jun","Jul","Aug","Sep","Oct","Nov","Dec"}, 0), 1), 1))</f>
        <v>0</v>
      </c>
      <c r="H16">
        <f>SUMIFS(Data!$I:$I, Data!$F:$F, $B72, Data!$C:$C, "&gt;=" &amp; DATE(2025, MATCH(I$56, {"Jan","Feb","Mar","Apr","May","Jun","Jul","Aug","Sep","Oct","Nov","Dec"}, 0), 1), Data!I:I, "&lt;" &amp; EDATE(DATE(2025, MATCH(I$56, {"Jan","Feb","Mar","Apr","May","Jun","Jul","Aug","Sep","Oct","Nov","Dec"}, 0), 1), 1))</f>
        <v>-467.27000000000004</v>
      </c>
      <c r="I16">
        <f>SUMIFS(Data!$I:$I, Data!$F:$F, $B72, Data!$C:$C, "&gt;=" &amp; DATE(2025, MATCH(J$56, {"Jan","Feb","Mar","Apr","May","Jun","Jul","Aug","Sep","Oct","Nov","Dec"}, 0), 1), Data!J:J, "&lt;" &amp; EDATE(DATE(2025, MATCH(J$56, {"Jan","Feb","Mar","Apr","May","Jun","Jul","Aug","Sep","Oct","Nov","Dec"}, 0), 1), 1))</f>
        <v>0</v>
      </c>
      <c r="J16">
        <f>SUMIFS(Data!$I:$I, Data!$F:$F, $B72, Data!$C:$C, "&gt;=" &amp; DATE(2025, MATCH(K$56, {"Jan","Feb","Mar","Apr","May","Jun","Jul","Aug","Sep","Oct","Nov","Dec"}, 0), 1), Data!K:K, "&lt;" &amp; EDATE(DATE(2025, MATCH(K$56, {"Jan","Feb","Mar","Apr","May","Jun","Jul","Aug","Sep","Oct","Nov","Dec"}, 0), 1), 1))</f>
        <v>-464.22000000000008</v>
      </c>
      <c r="K16">
        <f>SUMIFS(Data!$I:$I, Data!$F:$F, $B72, Data!$C:$C, "&gt;=" &amp; DATE(2025, MATCH(L$56, {"Jan","Feb","Mar","Apr","May","Jun","Jul","Aug","Sep","Oct","Nov","Dec"}, 0), 1), Data!L:L, "&lt;" &amp; EDATE(DATE(2025, MATCH(L$56, {"Jan","Feb","Mar","Apr","May","Jun","Jul","Aug","Sep","Oct","Nov","Dec"}, 0), 1), 1))</f>
        <v>0</v>
      </c>
      <c r="L16">
        <f>SUMIFS(Data!$I:$I, Data!$F:$F, $B72, Data!$C:$C, "&gt;=" &amp; DATE(2025, MATCH(M$56, {"Jan","Feb","Mar","Apr","May","Jun","Jul","Aug","Sep","Oct","Nov","Dec"}, 0), 1), Data!M:M, "&lt;" &amp; EDATE(DATE(2025, MATCH(M$56, {"Jan","Feb","Mar","Apr","May","Jun","Jul","Aug","Sep","Oct","Nov","Dec"}, 0), 1), 1))</f>
        <v>0</v>
      </c>
      <c r="M16">
        <f>SUMIFS(Data!$I:$I, Data!$F:$F, $B72, Data!$C:$C, "&gt;=" &amp; DATE(2025, MATCH(N$56, {"Jan","Feb","Mar","Apr","May","Jun","Jul","Aug","Sep","Oct","Nov","Dec"}, 0), 1), Data!N:N, "&lt;" &amp; EDATE(DATE(2025, MATCH(N$56, {"Jan","Feb","Mar","Apr","May","Jun","Jul","Aug","Sep","Oct","Nov","Dec"}, 0), 1), 1))</f>
        <v>0</v>
      </c>
      <c r="P16" s="28"/>
    </row>
    <row r="17" spans="1:16" x14ac:dyDescent="0.25">
      <c r="A17" s="18" t="s">
        <v>804</v>
      </c>
      <c r="B17">
        <f>SUMIFS(Data!I:I, Data!F:F, $B73, Data!C:C, "&gt;=" &amp; DATE(2025, MATCH(C$56, {"Jan","Feb","Mar","Apr","May","Jun","Jul","Aug","Sep","Oct","Nov","Dec"}, 0), 1), Data!C:C, "&lt;" &amp; EDATE(DATE(2025, MATCH(C$56, {"Jan","Feb","Mar","Apr","May","Jun","Jul","Aug","Sep","Oct","Nov","Dec"}, 0), 1), 1))</f>
        <v>-300</v>
      </c>
      <c r="C17">
        <f>SUMIFS(Data!$I:$I, Data!$F:$F, $B73, Data!$C:$C, "&gt;=" &amp; DATE(2025, MATCH(D$56, {"Jan","Feb","Mar","Apr","May","Jun","Jul","Aug","Sep","Oct","Nov","Dec"}, 0), 1), Data!D:D, "&lt;" &amp; EDATE(DATE(2025, MATCH(D$56, {"Jan","Feb","Mar","Apr","May","Jun","Jul","Aug","Sep","Oct","Nov","Dec"}, 0), 1), 1))</f>
        <v>-1900</v>
      </c>
      <c r="D17">
        <f>SUMIFS(Data!$I:$I, Data!$F:$F, $B73, Data!$C:$C, "&gt;=" &amp; DATE(2025, MATCH(E$56, {"Jan","Feb","Mar","Apr","May","Jun","Jul","Aug","Sep","Oct","Nov","Dec"}, 0), 1), Data!E:E, "&lt;" &amp; EDATE(DATE(2025, MATCH(E$56, {"Jan","Feb","Mar","Apr","May","Jun","Jul","Aug","Sep","Oct","Nov","Dec"}, 0), 1), 1))</f>
        <v>-1100</v>
      </c>
      <c r="E17">
        <f>SUMIFS(Data!$I:$I, Data!$F:$F, $B73, Data!$C:$C, "&gt;=" &amp; DATE(2025, MATCH(F$56, {"Jan","Feb","Mar","Apr","May","Jun","Jul","Aug","Sep","Oct","Nov","Dec"}, 0), 1), Data!F:F, "&lt;" &amp; EDATE(DATE(2025, MATCH(F$56, {"Jan","Feb","Mar","Apr","May","Jun","Jul","Aug","Sep","Oct","Nov","Dec"}, 0), 1), 1))</f>
        <v>0</v>
      </c>
      <c r="F17">
        <f>SUMIFS(Data!$I:$I, Data!$F:$F, $B73, Data!$C:$C, "&gt;=" &amp; DATE(2025, MATCH(G$56, {"Jan","Feb","Mar","Apr","May","Jun","Jul","Aug","Sep","Oct","Nov","Dec"}, 0), 1), Data!G:G, "&lt;" &amp; EDATE(DATE(2025, MATCH(G$56, {"Jan","Feb","Mar","Apr","May","Jun","Jul","Aug","Sep","Oct","Nov","Dec"}, 0), 1), 1))</f>
        <v>0</v>
      </c>
      <c r="G17">
        <f>SUMIFS(Data!$I:$I, Data!$F:$F, $B73, Data!$C:$C, "&gt;=" &amp; DATE(2025, MATCH(H$56, {"Jan","Feb","Mar","Apr","May","Jun","Jul","Aug","Sep","Oct","Nov","Dec"}, 0), 1), Data!H:H, "&lt;" &amp; EDATE(DATE(2025, MATCH(H$56, {"Jan","Feb","Mar","Apr","May","Jun","Jul","Aug","Sep","Oct","Nov","Dec"}, 0), 1), 1))</f>
        <v>0</v>
      </c>
      <c r="H17">
        <f>SUMIFS(Data!$I:$I, Data!$F:$F, $B73, Data!$C:$C, "&gt;=" &amp; DATE(2025, MATCH(I$56, {"Jan","Feb","Mar","Apr","May","Jun","Jul","Aug","Sep","Oct","Nov","Dec"}, 0), 1), Data!I:I, "&lt;" &amp; EDATE(DATE(2025, MATCH(I$56, {"Jan","Feb","Mar","Apr","May","Jun","Jul","Aug","Sep","Oct","Nov","Dec"}, 0), 1), 1))</f>
        <v>-6150</v>
      </c>
      <c r="I17">
        <f>SUMIFS(Data!$I:$I, Data!$F:$F, $B73, Data!$C:$C, "&gt;=" &amp; DATE(2025, MATCH(J$56, {"Jan","Feb","Mar","Apr","May","Jun","Jul","Aug","Sep","Oct","Nov","Dec"}, 0), 1), Data!J:J, "&lt;" &amp; EDATE(DATE(2025, MATCH(J$56, {"Jan","Feb","Mar","Apr","May","Jun","Jul","Aug","Sep","Oct","Nov","Dec"}, 0), 1), 1))</f>
        <v>0</v>
      </c>
      <c r="J17">
        <f>SUMIFS(Data!$I:$I, Data!$F:$F, $B73, Data!$C:$C, "&gt;=" &amp; DATE(2025, MATCH(K$56, {"Jan","Feb","Mar","Apr","May","Jun","Jul","Aug","Sep","Oct","Nov","Dec"}, 0), 1), Data!K:K, "&lt;" &amp; EDATE(DATE(2025, MATCH(K$56, {"Jan","Feb","Mar","Apr","May","Jun","Jul","Aug","Sep","Oct","Nov","Dec"}, 0), 1), 1))</f>
        <v>-5300</v>
      </c>
      <c r="K17">
        <f>SUMIFS(Data!$I:$I, Data!$F:$F, $B73, Data!$C:$C, "&gt;=" &amp; DATE(2025, MATCH(L$56, {"Jan","Feb","Mar","Apr","May","Jun","Jul","Aug","Sep","Oct","Nov","Dec"}, 0), 1), Data!L:L, "&lt;" &amp; EDATE(DATE(2025, MATCH(L$56, {"Jan","Feb","Mar","Apr","May","Jun","Jul","Aug","Sep","Oct","Nov","Dec"}, 0), 1), 1))</f>
        <v>0</v>
      </c>
      <c r="L17">
        <f>SUMIFS(Data!$I:$I, Data!$F:$F, $B73, Data!$C:$C, "&gt;=" &amp; DATE(2025, MATCH(M$56, {"Jan","Feb","Mar","Apr","May","Jun","Jul","Aug","Sep","Oct","Nov","Dec"}, 0), 1), Data!M:M, "&lt;" &amp; EDATE(DATE(2025, MATCH(M$56, {"Jan","Feb","Mar","Apr","May","Jun","Jul","Aug","Sep","Oct","Nov","Dec"}, 0), 1), 1))</f>
        <v>0</v>
      </c>
      <c r="M17">
        <f>SUMIFS(Data!$I:$I, Data!$F:$F, $B73, Data!$C:$C, "&gt;=" &amp; DATE(2025, MATCH(N$56, {"Jan","Feb","Mar","Apr","May","Jun","Jul","Aug","Sep","Oct","Nov","Dec"}, 0), 1), Data!N:N, "&lt;" &amp; EDATE(DATE(2025, MATCH(N$56, {"Jan","Feb","Mar","Apr","May","Jun","Jul","Aug","Sep","Oct","Nov","Dec"}, 0), 1), 1))</f>
        <v>0</v>
      </c>
      <c r="P17" s="28"/>
    </row>
    <row r="18" spans="1:16" x14ac:dyDescent="0.25">
      <c r="A18" s="18" t="s">
        <v>586</v>
      </c>
      <c r="B18">
        <f>SUMIFS(Data!I:I, Data!F:F, $B74, Data!C:C, "&gt;=" &amp; DATE(2025, MATCH(C$56, {"Jan","Feb","Mar","Apr","May","Jun","Jul","Aug","Sep","Oct","Nov","Dec"}, 0), 1), Data!C:C, "&lt;" &amp; EDATE(DATE(2025, MATCH(C$56, {"Jan","Feb","Mar","Apr","May","Jun","Jul","Aug","Sep","Oct","Nov","Dec"}, 0), 1), 1))</f>
        <v>0</v>
      </c>
      <c r="C18">
        <f>SUMIFS(Data!$I:$I, Data!$F:$F, $B74, Data!$C:$C, "&gt;=" &amp; DATE(2025, MATCH(D$56, {"Jan","Feb","Mar","Apr","May","Jun","Jul","Aug","Sep","Oct","Nov","Dec"}, 0), 1), Data!D:D, "&lt;" &amp; EDATE(DATE(2025, MATCH(D$56, {"Jan","Feb","Mar","Apr","May","Jun","Jul","Aug","Sep","Oct","Nov","Dec"}, 0), 1), 1))</f>
        <v>0</v>
      </c>
      <c r="D18">
        <f>SUMIFS(Data!$I:$I, Data!$F:$F, $B74, Data!$C:$C, "&gt;=" &amp; DATE(2025, MATCH(E$56, {"Jan","Feb","Mar","Apr","May","Jun","Jul","Aug","Sep","Oct","Nov","Dec"}, 0), 1), Data!E:E, "&lt;" &amp; EDATE(DATE(2025, MATCH(E$56, {"Jan","Feb","Mar","Apr","May","Jun","Jul","Aug","Sep","Oct","Nov","Dec"}, 0), 1), 1))</f>
        <v>-22.38</v>
      </c>
      <c r="E18">
        <f>SUMIFS(Data!$I:$I, Data!$F:$F, $B74, Data!$C:$C, "&gt;=" &amp; DATE(2025, MATCH(F$56, {"Jan","Feb","Mar","Apr","May","Jun","Jul","Aug","Sep","Oct","Nov","Dec"}, 0), 1), Data!F:F, "&lt;" &amp; EDATE(DATE(2025, MATCH(F$56, {"Jan","Feb","Mar","Apr","May","Jun","Jul","Aug","Sep","Oct","Nov","Dec"}, 0), 1), 1))</f>
        <v>0</v>
      </c>
      <c r="F18">
        <f>SUMIFS(Data!$I:$I, Data!$F:$F, $B74, Data!$C:$C, "&gt;=" &amp; DATE(2025, MATCH(G$56, {"Jan","Feb","Mar","Apr","May","Jun","Jul","Aug","Sep","Oct","Nov","Dec"}, 0), 1), Data!G:G, "&lt;" &amp; EDATE(DATE(2025, MATCH(G$56, {"Jan","Feb","Mar","Apr","May","Jun","Jul","Aug","Sep","Oct","Nov","Dec"}, 0), 1), 1))</f>
        <v>0</v>
      </c>
      <c r="G18">
        <f>SUMIFS(Data!$I:$I, Data!$F:$F, $B74, Data!$C:$C, "&gt;=" &amp; DATE(2025, MATCH(H$56, {"Jan","Feb","Mar","Apr","May","Jun","Jul","Aug","Sep","Oct","Nov","Dec"}, 0), 1), Data!H:H, "&lt;" &amp; EDATE(DATE(2025, MATCH(H$56, {"Jan","Feb","Mar","Apr","May","Jun","Jul","Aug","Sep","Oct","Nov","Dec"}, 0), 1), 1))</f>
        <v>0</v>
      </c>
      <c r="H18">
        <f>SUMIFS(Data!$I:$I, Data!$F:$F, $B74, Data!$C:$C, "&gt;=" &amp; DATE(2025, MATCH(I$56, {"Jan","Feb","Mar","Apr","May","Jun","Jul","Aug","Sep","Oct","Nov","Dec"}, 0), 1), Data!I:I, "&lt;" &amp; EDATE(DATE(2025, MATCH(I$56, {"Jan","Feb","Mar","Apr","May","Jun","Jul","Aug","Sep","Oct","Nov","Dec"}, 0), 1), 1))</f>
        <v>0</v>
      </c>
      <c r="I18">
        <f>SUMIFS(Data!$I:$I, Data!$F:$F, $B74, Data!$C:$C, "&gt;=" &amp; DATE(2025, MATCH(J$56, {"Jan","Feb","Mar","Apr","May","Jun","Jul","Aug","Sep","Oct","Nov","Dec"}, 0), 1), Data!J:J, "&lt;" &amp; EDATE(DATE(2025, MATCH(J$56, {"Jan","Feb","Mar","Apr","May","Jun","Jul","Aug","Sep","Oct","Nov","Dec"}, 0), 1), 1))</f>
        <v>0</v>
      </c>
      <c r="J18">
        <f>SUMIFS(Data!$I:$I, Data!$F:$F, $B74, Data!$C:$C, "&gt;=" &amp; DATE(2025, MATCH(K$56, {"Jan","Feb","Mar","Apr","May","Jun","Jul","Aug","Sep","Oct","Nov","Dec"}, 0), 1), Data!K:K, "&lt;" &amp; EDATE(DATE(2025, MATCH(K$56, {"Jan","Feb","Mar","Apr","May","Jun","Jul","Aug","Sep","Oct","Nov","Dec"}, 0), 1), 1))</f>
        <v>0</v>
      </c>
      <c r="K18">
        <f>SUMIFS(Data!$I:$I, Data!$F:$F, $B74, Data!$C:$C, "&gt;=" &amp; DATE(2025, MATCH(L$56, {"Jan","Feb","Mar","Apr","May","Jun","Jul","Aug","Sep","Oct","Nov","Dec"}, 0), 1), Data!L:L, "&lt;" &amp; EDATE(DATE(2025, MATCH(L$56, {"Jan","Feb","Mar","Apr","May","Jun","Jul","Aug","Sep","Oct","Nov","Dec"}, 0), 1), 1))</f>
        <v>0</v>
      </c>
      <c r="L18">
        <f>SUMIFS(Data!$I:$I, Data!$F:$F, $B74, Data!$C:$C, "&gt;=" &amp; DATE(2025, MATCH(M$56, {"Jan","Feb","Mar","Apr","May","Jun","Jul","Aug","Sep","Oct","Nov","Dec"}, 0), 1), Data!M:M, "&lt;" &amp; EDATE(DATE(2025, MATCH(M$56, {"Jan","Feb","Mar","Apr","May","Jun","Jul","Aug","Sep","Oct","Nov","Dec"}, 0), 1), 1))</f>
        <v>0</v>
      </c>
      <c r="M18">
        <f>SUMIFS(Data!$I:$I, Data!$F:$F, $B74, Data!$C:$C, "&gt;=" &amp; DATE(2025, MATCH(N$56, {"Jan","Feb","Mar","Apr","May","Jun","Jul","Aug","Sep","Oct","Nov","Dec"}, 0), 1), Data!N:N, "&lt;" &amp; EDATE(DATE(2025, MATCH(N$56, {"Jan","Feb","Mar","Apr","May","Jun","Jul","Aug","Sep","Oct","Nov","Dec"}, 0), 1), 1))</f>
        <v>0</v>
      </c>
      <c r="P18" s="28"/>
    </row>
    <row r="19" spans="1:16" x14ac:dyDescent="0.25">
      <c r="A19" t="s">
        <v>22</v>
      </c>
      <c r="B19">
        <f>SUMIFS(Data!I:I, Data!F:F, $B75, Data!C:C, "&gt;=" &amp; DATE(2025, MATCH(C$56, {"Jan","Feb","Mar","Apr","May","Jun","Jul","Aug","Sep","Oct","Nov","Dec"}, 0), 1), Data!C:C, "&lt;" &amp; EDATE(DATE(2025, MATCH(C$56, {"Jan","Feb","Mar","Apr","May","Jun","Jul","Aug","Sep","Oct","Nov","Dec"}, 0), 1), 1))</f>
        <v>-547.30000000000007</v>
      </c>
      <c r="C19">
        <f>SUMIFS(Data!$I:$I, Data!$F:$F, $B75, Data!$C:$C, "&gt;=" &amp; DATE(2025, MATCH(D$56, {"Jan","Feb","Mar","Apr","May","Jun","Jul","Aug","Sep","Oct","Nov","Dec"}, 0), 1), Data!D:D, "&lt;" &amp; EDATE(DATE(2025, MATCH(D$56, {"Jan","Feb","Mar","Apr","May","Jun","Jul","Aug","Sep","Oct","Nov","Dec"}, 0), 1), 1))</f>
        <v>-799.93</v>
      </c>
      <c r="D19">
        <f>SUMIFS(Data!$I:$I, Data!$F:$F, $B75, Data!$C:$C, "&gt;=" &amp; DATE(2025, MATCH(E$56, {"Jan","Feb","Mar","Apr","May","Jun","Jul","Aug","Sep","Oct","Nov","Dec"}, 0), 1), Data!E:E, "&lt;" &amp; EDATE(DATE(2025, MATCH(E$56, {"Jan","Feb","Mar","Apr","May","Jun","Jul","Aug","Sep","Oct","Nov","Dec"}, 0), 1), 1))</f>
        <v>-615.38999999999987</v>
      </c>
      <c r="E19">
        <f>SUMIFS(Data!$I:$I, Data!$F:$F, $B75, Data!$C:$C, "&gt;=" &amp; DATE(2025, MATCH(F$56, {"Jan","Feb","Mar","Apr","May","Jun","Jul","Aug","Sep","Oct","Nov","Dec"}, 0), 1), Data!F:F, "&lt;" &amp; EDATE(DATE(2025, MATCH(F$56, {"Jan","Feb","Mar","Apr","May","Jun","Jul","Aug","Sep","Oct","Nov","Dec"}, 0), 1), 1))</f>
        <v>0</v>
      </c>
      <c r="F19">
        <f>SUMIFS(Data!$I:$I, Data!$F:$F, $B75, Data!$C:$C, "&gt;=" &amp; DATE(2025, MATCH(G$56, {"Jan","Feb","Mar","Apr","May","Jun","Jul","Aug","Sep","Oct","Nov","Dec"}, 0), 1), Data!G:G, "&lt;" &amp; EDATE(DATE(2025, MATCH(G$56, {"Jan","Feb","Mar","Apr","May","Jun","Jul","Aug","Sep","Oct","Nov","Dec"}, 0), 1), 1))</f>
        <v>0</v>
      </c>
      <c r="G19">
        <f>SUMIFS(Data!$I:$I, Data!$F:$F, $B75, Data!$C:$C, "&gt;=" &amp; DATE(2025, MATCH(H$56, {"Jan","Feb","Mar","Apr","May","Jun","Jul","Aug","Sep","Oct","Nov","Dec"}, 0), 1), Data!H:H, "&lt;" &amp; EDATE(DATE(2025, MATCH(H$56, {"Jan","Feb","Mar","Apr","May","Jun","Jul","Aug","Sep","Oct","Nov","Dec"}, 0), 1), 1))</f>
        <v>0</v>
      </c>
      <c r="H19">
        <f>SUMIFS(Data!$I:$I, Data!$F:$F, $B75, Data!$C:$C, "&gt;=" &amp; DATE(2025, MATCH(I$56, {"Jan","Feb","Mar","Apr","May","Jun","Jul","Aug","Sep","Oct","Nov","Dec"}, 0), 1), Data!I:I, "&lt;" &amp; EDATE(DATE(2025, MATCH(I$56, {"Jan","Feb","Mar","Apr","May","Jun","Jul","Aug","Sep","Oct","Nov","Dec"}, 0), 1), 1))</f>
        <v>-5149.3799999999992</v>
      </c>
      <c r="I19">
        <f>SUMIFS(Data!$I:$I, Data!$F:$F, $B75, Data!$C:$C, "&gt;=" &amp; DATE(2025, MATCH(J$56, {"Jan","Feb","Mar","Apr","May","Jun","Jul","Aug","Sep","Oct","Nov","Dec"}, 0), 1), Data!J:J, "&lt;" &amp; EDATE(DATE(2025, MATCH(J$56, {"Jan","Feb","Mar","Apr","May","Jun","Jul","Aug","Sep","Oct","Nov","Dec"}, 0), 1), 1))</f>
        <v>0</v>
      </c>
      <c r="J19">
        <f>SUMIFS(Data!$I:$I, Data!$F:$F, $B75, Data!$C:$C, "&gt;=" &amp; DATE(2025, MATCH(K$56, {"Jan","Feb","Mar","Apr","May","Jun","Jul","Aug","Sep","Oct","Nov","Dec"}, 0), 1), Data!K:K, "&lt;" &amp; EDATE(DATE(2025, MATCH(K$56, {"Jan","Feb","Mar","Apr","May","Jun","Jul","Aug","Sep","Oct","Nov","Dec"}, 0), 1), 1))</f>
        <v>-4410.59</v>
      </c>
      <c r="K19">
        <f>SUMIFS(Data!$I:$I, Data!$F:$F, $B75, Data!$C:$C, "&gt;=" &amp; DATE(2025, MATCH(L$56, {"Jan","Feb","Mar","Apr","May","Jun","Jul","Aug","Sep","Oct","Nov","Dec"}, 0), 1), Data!L:L, "&lt;" &amp; EDATE(DATE(2025, MATCH(L$56, {"Jan","Feb","Mar","Apr","May","Jun","Jul","Aug","Sep","Oct","Nov","Dec"}, 0), 1), 1))</f>
        <v>0</v>
      </c>
      <c r="L19">
        <f>SUMIFS(Data!$I:$I, Data!$F:$F, $B75, Data!$C:$C, "&gt;=" &amp; DATE(2025, MATCH(M$56, {"Jan","Feb","Mar","Apr","May","Jun","Jul","Aug","Sep","Oct","Nov","Dec"}, 0), 1), Data!M:M, "&lt;" &amp; EDATE(DATE(2025, MATCH(M$56, {"Jan","Feb","Mar","Apr","May","Jun","Jul","Aug","Sep","Oct","Nov","Dec"}, 0), 1), 1))</f>
        <v>0</v>
      </c>
      <c r="M19">
        <f>SUMIFS(Data!$I:$I, Data!$F:$F, $B75, Data!$C:$C, "&gt;=" &amp; DATE(2025, MATCH(N$56, {"Jan","Feb","Mar","Apr","May","Jun","Jul","Aug","Sep","Oct","Nov","Dec"}, 0), 1), Data!N:N, "&lt;" &amp; EDATE(DATE(2025, MATCH(N$56, {"Jan","Feb","Mar","Apr","May","Jun","Jul","Aug","Sep","Oct","Nov","Dec"}, 0), 1), 1))</f>
        <v>0</v>
      </c>
      <c r="P19" s="28"/>
    </row>
    <row r="20" spans="1:16" x14ac:dyDescent="0.25">
      <c r="A20" s="18" t="s">
        <v>1917</v>
      </c>
      <c r="B20">
        <f>SUMIFS(Data!I:I, Data!F:F, $B76, Data!C:C, "&gt;=" &amp; DATE(2025, MATCH(C$56, {"Jan","Feb","Mar","Apr","May","Jun","Jul","Aug","Sep","Oct","Nov","Dec"}, 0), 1), Data!C:C, "&lt;" &amp; EDATE(DATE(2025, MATCH(C$56, {"Jan","Feb","Mar","Apr","May","Jun","Jul","Aug","Sep","Oct","Nov","Dec"}, 0), 1), 1))</f>
        <v>0</v>
      </c>
      <c r="C20">
        <f>SUMIFS(Data!$I:$I, Data!$F:$F, $B76, Data!$C:$C, "&gt;=" &amp; DATE(2025, MATCH(D$56, {"Jan","Feb","Mar","Apr","May","Jun","Jul","Aug","Sep","Oct","Nov","Dec"}, 0), 1), Data!D:D, "&lt;" &amp; EDATE(DATE(2025, MATCH(D$56, {"Jan","Feb","Mar","Apr","May","Jun","Jul","Aug","Sep","Oct","Nov","Dec"}, 0), 1), 1))</f>
        <v>83</v>
      </c>
      <c r="D20">
        <f>SUMIFS(Data!$I:$I, Data!$F:$F, $B76, Data!$C:$C, "&gt;=" &amp; DATE(2025, MATCH(E$56, {"Jan","Feb","Mar","Apr","May","Jun","Jul","Aug","Sep","Oct","Nov","Dec"}, 0), 1), Data!E:E, "&lt;" &amp; EDATE(DATE(2025, MATCH(E$56, {"Jan","Feb","Mar","Apr","May","Jun","Jul","Aug","Sep","Oct","Nov","Dec"}, 0), 1), 1))</f>
        <v>0</v>
      </c>
      <c r="E20">
        <f>SUMIFS(Data!$I:$I, Data!$F:$F, $B76, Data!$C:$C, "&gt;=" &amp; DATE(2025, MATCH(F$56, {"Jan","Feb","Mar","Apr","May","Jun","Jul","Aug","Sep","Oct","Nov","Dec"}, 0), 1), Data!F:F, "&lt;" &amp; EDATE(DATE(2025, MATCH(F$56, {"Jan","Feb","Mar","Apr","May","Jun","Jul","Aug","Sep","Oct","Nov","Dec"}, 0), 1), 1))</f>
        <v>0</v>
      </c>
      <c r="F20">
        <f>SUMIFS(Data!$I:$I, Data!$F:$F, $B76, Data!$C:$C, "&gt;=" &amp; DATE(2025, MATCH(G$56, {"Jan","Feb","Mar","Apr","May","Jun","Jul","Aug","Sep","Oct","Nov","Dec"}, 0), 1), Data!G:G, "&lt;" &amp; EDATE(DATE(2025, MATCH(G$56, {"Jan","Feb","Mar","Apr","May","Jun","Jul","Aug","Sep","Oct","Nov","Dec"}, 0), 1), 1))</f>
        <v>0</v>
      </c>
      <c r="G20">
        <f>SUMIFS(Data!$I:$I, Data!$F:$F, $B76, Data!$C:$C, "&gt;=" &amp; DATE(2025, MATCH(H$56, {"Jan","Feb","Mar","Apr","May","Jun","Jul","Aug","Sep","Oct","Nov","Dec"}, 0), 1), Data!H:H, "&lt;" &amp; EDATE(DATE(2025, MATCH(H$56, {"Jan","Feb","Mar","Apr","May","Jun","Jul","Aug","Sep","Oct","Nov","Dec"}, 0), 1), 1))</f>
        <v>0</v>
      </c>
      <c r="H20">
        <f>SUMIFS(Data!$I:$I, Data!$F:$F, $B76, Data!$C:$C, "&gt;=" &amp; DATE(2025, MATCH(I$56, {"Jan","Feb","Mar","Apr","May","Jun","Jul","Aug","Sep","Oct","Nov","Dec"}, 0), 1), Data!I:I, "&lt;" &amp; EDATE(DATE(2025, MATCH(I$56, {"Jan","Feb","Mar","Apr","May","Jun","Jul","Aug","Sep","Oct","Nov","Dec"}, 0), 1), 1))</f>
        <v>-1587.49</v>
      </c>
      <c r="I20">
        <f>SUMIFS(Data!$I:$I, Data!$F:$F, $B76, Data!$C:$C, "&gt;=" &amp; DATE(2025, MATCH(J$56, {"Jan","Feb","Mar","Apr","May","Jun","Jul","Aug","Sep","Oct","Nov","Dec"}, 0), 1), Data!J:J, "&lt;" &amp; EDATE(DATE(2025, MATCH(J$56, {"Jan","Feb","Mar","Apr","May","Jun","Jul","Aug","Sep","Oct","Nov","Dec"}, 0), 1), 1))</f>
        <v>0</v>
      </c>
      <c r="J20">
        <f>SUMIFS(Data!$I:$I, Data!$F:$F, $B76, Data!$C:$C, "&gt;=" &amp; DATE(2025, MATCH(K$56, {"Jan","Feb","Mar","Apr","May","Jun","Jul","Aug","Sep","Oct","Nov","Dec"}, 0), 1), Data!K:K, "&lt;" &amp; EDATE(DATE(2025, MATCH(K$56, {"Jan","Feb","Mar","Apr","May","Jun","Jul","Aug","Sep","Oct","Nov","Dec"}, 0), 1), 1))</f>
        <v>-1337.49</v>
      </c>
      <c r="K20">
        <f>SUMIFS(Data!$I:$I, Data!$F:$F, $B76, Data!$C:$C, "&gt;=" &amp; DATE(2025, MATCH(L$56, {"Jan","Feb","Mar","Apr","May","Jun","Jul","Aug","Sep","Oct","Nov","Dec"}, 0), 1), Data!L:L, "&lt;" &amp; EDATE(DATE(2025, MATCH(L$56, {"Jan","Feb","Mar","Apr","May","Jun","Jul","Aug","Sep","Oct","Nov","Dec"}, 0), 1), 1))</f>
        <v>0</v>
      </c>
      <c r="L20">
        <f>SUMIFS(Data!$I:$I, Data!$F:$F, $B76, Data!$C:$C, "&gt;=" &amp; DATE(2025, MATCH(M$56, {"Jan","Feb","Mar","Apr","May","Jun","Jul","Aug","Sep","Oct","Nov","Dec"}, 0), 1), Data!M:M, "&lt;" &amp; EDATE(DATE(2025, MATCH(M$56, {"Jan","Feb","Mar","Apr","May","Jun","Jul","Aug","Sep","Oct","Nov","Dec"}, 0), 1), 1))</f>
        <v>0</v>
      </c>
      <c r="M20">
        <f>SUMIFS(Data!$I:$I, Data!$F:$F, $B76, Data!$C:$C, "&gt;=" &amp; DATE(2025, MATCH(N$56, {"Jan","Feb","Mar","Apr","May","Jun","Jul","Aug","Sep","Oct","Nov","Dec"}, 0), 1), Data!N:N, "&lt;" &amp; EDATE(DATE(2025, MATCH(N$56, {"Jan","Feb","Mar","Apr","May","Jun","Jul","Aug","Sep","Oct","Nov","Dec"}, 0), 1), 1))</f>
        <v>0</v>
      </c>
      <c r="P20" s="28"/>
    </row>
    <row r="21" spans="1:16" x14ac:dyDescent="0.25">
      <c r="A21" s="18" t="s">
        <v>183</v>
      </c>
      <c r="B21">
        <f>SUMIFS(Data!I:I, Data!F:F, $B77, Data!C:C, "&gt;=" &amp; DATE(2025, MATCH(C$56, {"Jan","Feb","Mar","Apr","May","Jun","Jul","Aug","Sep","Oct","Nov","Dec"}, 0), 1), Data!C:C, "&lt;" &amp; EDATE(DATE(2025, MATCH(C$56, {"Jan","Feb","Mar","Apr","May","Jun","Jul","Aug","Sep","Oct","Nov","Dec"}, 0), 1), 1))</f>
        <v>-9.7200000000000006</v>
      </c>
      <c r="C21">
        <f>SUMIFS(Data!$I:$I, Data!$F:$F, $B77, Data!$C:$C, "&gt;=" &amp; DATE(2025, MATCH(D$56, {"Jan","Feb","Mar","Apr","May","Jun","Jul","Aug","Sep","Oct","Nov","Dec"}, 0), 1), Data!D:D, "&lt;" &amp; EDATE(DATE(2025, MATCH(D$56, {"Jan","Feb","Mar","Apr","May","Jun","Jul","Aug","Sep","Oct","Nov","Dec"}, 0), 1), 1))</f>
        <v>170.35</v>
      </c>
      <c r="D21">
        <f>SUMIFS(Data!$I:$I, Data!$F:$F, $B77, Data!$C:$C, "&gt;=" &amp; DATE(2025, MATCH(E$56, {"Jan","Feb","Mar","Apr","May","Jun","Jul","Aug","Sep","Oct","Nov","Dec"}, 0), 1), Data!E:E, "&lt;" &amp; EDATE(DATE(2025, MATCH(E$56, {"Jan","Feb","Mar","Apr","May","Jun","Jul","Aug","Sep","Oct","Nov","Dec"}, 0), 1), 1))</f>
        <v>-451.65</v>
      </c>
      <c r="E21">
        <f>SUMIFS(Data!$I:$I, Data!$F:$F, $B77, Data!$C:$C, "&gt;=" &amp; DATE(2025, MATCH(F$56, {"Jan","Feb","Mar","Apr","May","Jun","Jul","Aug","Sep","Oct","Nov","Dec"}, 0), 1), Data!F:F, "&lt;" &amp; EDATE(DATE(2025, MATCH(F$56, {"Jan","Feb","Mar","Apr","May","Jun","Jul","Aug","Sep","Oct","Nov","Dec"}, 0), 1), 1))</f>
        <v>0</v>
      </c>
      <c r="F21">
        <f>SUMIFS(Data!$I:$I, Data!$F:$F, $B77, Data!$C:$C, "&gt;=" &amp; DATE(2025, MATCH(G$56, {"Jan","Feb","Mar","Apr","May","Jun","Jul","Aug","Sep","Oct","Nov","Dec"}, 0), 1), Data!G:G, "&lt;" &amp; EDATE(DATE(2025, MATCH(G$56, {"Jan","Feb","Mar","Apr","May","Jun","Jul","Aug","Sep","Oct","Nov","Dec"}, 0), 1), 1))</f>
        <v>0</v>
      </c>
      <c r="G21">
        <f>SUMIFS(Data!$I:$I, Data!$F:$F, $B77, Data!$C:$C, "&gt;=" &amp; DATE(2025, MATCH(H$56, {"Jan","Feb","Mar","Apr","May","Jun","Jul","Aug","Sep","Oct","Nov","Dec"}, 0), 1), Data!H:H, "&lt;" &amp; EDATE(DATE(2025, MATCH(H$56, {"Jan","Feb","Mar","Apr","May","Jun","Jul","Aug","Sep","Oct","Nov","Dec"}, 0), 1), 1))</f>
        <v>0</v>
      </c>
      <c r="H21">
        <f>SUMIFS(Data!$I:$I, Data!$F:$F, $B77, Data!$C:$C, "&gt;=" &amp; DATE(2025, MATCH(I$56, {"Jan","Feb","Mar","Apr","May","Jun","Jul","Aug","Sep","Oct","Nov","Dec"}, 0), 1), Data!I:I, "&lt;" &amp; EDATE(DATE(2025, MATCH(I$56, {"Jan","Feb","Mar","Apr","May","Jun","Jul","Aug","Sep","Oct","Nov","Dec"}, 0), 1), 1))</f>
        <v>-1184.0999999999999</v>
      </c>
      <c r="I21">
        <f>SUMIFS(Data!$I:$I, Data!$F:$F, $B77, Data!$C:$C, "&gt;=" &amp; DATE(2025, MATCH(J$56, {"Jan","Feb","Mar","Apr","May","Jun","Jul","Aug","Sep","Oct","Nov","Dec"}, 0), 1), Data!J:J, "&lt;" &amp; EDATE(DATE(2025, MATCH(J$56, {"Jan","Feb","Mar","Apr","May","Jun","Jul","Aug","Sep","Oct","Nov","Dec"}, 0), 1), 1))</f>
        <v>0</v>
      </c>
      <c r="J21">
        <f>SUMIFS(Data!$I:$I, Data!$F:$F, $B77, Data!$C:$C, "&gt;=" &amp; DATE(2025, MATCH(K$56, {"Jan","Feb","Mar","Apr","May","Jun","Jul","Aug","Sep","Oct","Nov","Dec"}, 0), 1), Data!K:K, "&lt;" &amp; EDATE(DATE(2025, MATCH(K$56, {"Jan","Feb","Mar","Apr","May","Jun","Jul","Aug","Sep","Oct","Nov","Dec"}, 0), 1), 1))</f>
        <v>-691.99999999999989</v>
      </c>
      <c r="K21">
        <f>SUMIFS(Data!$I:$I, Data!$F:$F, $B77, Data!$C:$C, "&gt;=" &amp; DATE(2025, MATCH(L$56, {"Jan","Feb","Mar","Apr","May","Jun","Jul","Aug","Sep","Oct","Nov","Dec"}, 0), 1), Data!L:L, "&lt;" &amp; EDATE(DATE(2025, MATCH(L$56, {"Jan","Feb","Mar","Apr","May","Jun","Jul","Aug","Sep","Oct","Nov","Dec"}, 0), 1), 1))</f>
        <v>0</v>
      </c>
      <c r="L21">
        <f>SUMIFS(Data!$I:$I, Data!$F:$F, $B77, Data!$C:$C, "&gt;=" &amp; DATE(2025, MATCH(M$56, {"Jan","Feb","Mar","Apr","May","Jun","Jul","Aug","Sep","Oct","Nov","Dec"}, 0), 1), Data!M:M, "&lt;" &amp; EDATE(DATE(2025, MATCH(M$56, {"Jan","Feb","Mar","Apr","May","Jun","Jul","Aug","Sep","Oct","Nov","Dec"}, 0), 1), 1))</f>
        <v>0</v>
      </c>
      <c r="M21">
        <f>SUMIFS(Data!$I:$I, Data!$F:$F, $B77, Data!$C:$C, "&gt;=" &amp; DATE(2025, MATCH(N$56, {"Jan","Feb","Mar","Apr","May","Jun","Jul","Aug","Sep","Oct","Nov","Dec"}, 0), 1), Data!N:N, "&lt;" &amp; EDATE(DATE(2025, MATCH(N$56, {"Jan","Feb","Mar","Apr","May","Jun","Jul","Aug","Sep","Oct","Nov","Dec"}, 0), 1), 1))</f>
        <v>0</v>
      </c>
      <c r="P21" s="28"/>
    </row>
    <row r="22" spans="1:16" x14ac:dyDescent="0.25">
      <c r="A22" s="18" t="s">
        <v>112</v>
      </c>
      <c r="B22">
        <f>SUMIFS(Data!I:I, Data!F:F, $B78, Data!C:C, "&gt;=" &amp; DATE(2025, MATCH(C$56, {"Jan","Feb","Mar","Apr","May","Jun","Jul","Aug","Sep","Oct","Nov","Dec"}, 0), 1), Data!C:C, "&lt;" &amp; EDATE(DATE(2025, MATCH(C$56, {"Jan","Feb","Mar","Apr","May","Jun","Jul","Aug","Sep","Oct","Nov","Dec"}, 0), 1), 1))</f>
        <v>-19.48</v>
      </c>
      <c r="C22">
        <f>SUMIFS(Data!$I:$I, Data!$F:$F, $B78, Data!$C:$C, "&gt;=" &amp; DATE(2025, MATCH(D$56, {"Jan","Feb","Mar","Apr","May","Jun","Jul","Aug","Sep","Oct","Nov","Dec"}, 0), 1), Data!D:D, "&lt;" &amp; EDATE(DATE(2025, MATCH(D$56, {"Jan","Feb","Mar","Apr","May","Jun","Jul","Aug","Sep","Oct","Nov","Dec"}, 0), 1), 1))</f>
        <v>-102.6</v>
      </c>
      <c r="D22">
        <f>SUMIFS(Data!$I:$I, Data!$F:$F, $B78, Data!$C:$C, "&gt;=" &amp; DATE(2025, MATCH(E$56, {"Jan","Feb","Mar","Apr","May","Jun","Jul","Aug","Sep","Oct","Nov","Dec"}, 0), 1), Data!E:E, "&lt;" &amp; EDATE(DATE(2025, MATCH(E$56, {"Jan","Feb","Mar","Apr","May","Jun","Jul","Aug","Sep","Oct","Nov","Dec"}, 0), 1), 1))</f>
        <v>-322.59000000000003</v>
      </c>
      <c r="E22">
        <f>SUMIFS(Data!$I:$I, Data!$F:$F, $B78, Data!$C:$C, "&gt;=" &amp; DATE(2025, MATCH(F$56, {"Jan","Feb","Mar","Apr","May","Jun","Jul","Aug","Sep","Oct","Nov","Dec"}, 0), 1), Data!F:F, "&lt;" &amp; EDATE(DATE(2025, MATCH(F$56, {"Jan","Feb","Mar","Apr","May","Jun","Jul","Aug","Sep","Oct","Nov","Dec"}, 0), 1), 1))</f>
        <v>0</v>
      </c>
      <c r="F22">
        <f>SUMIFS(Data!$I:$I, Data!$F:$F, $B78, Data!$C:$C, "&gt;=" &amp; DATE(2025, MATCH(G$56, {"Jan","Feb","Mar","Apr","May","Jun","Jul","Aug","Sep","Oct","Nov","Dec"}, 0), 1), Data!G:G, "&lt;" &amp; EDATE(DATE(2025, MATCH(G$56, {"Jan","Feb","Mar","Apr","May","Jun","Jul","Aug","Sep","Oct","Nov","Dec"}, 0), 1), 1))</f>
        <v>0</v>
      </c>
      <c r="G22">
        <f>SUMIFS(Data!$I:$I, Data!$F:$F, $B78, Data!$C:$C, "&gt;=" &amp; DATE(2025, MATCH(H$56, {"Jan","Feb","Mar","Apr","May","Jun","Jul","Aug","Sep","Oct","Nov","Dec"}, 0), 1), Data!H:H, "&lt;" &amp; EDATE(DATE(2025, MATCH(H$56, {"Jan","Feb","Mar","Apr","May","Jun","Jul","Aug","Sep","Oct","Nov","Dec"}, 0), 1), 1))</f>
        <v>0</v>
      </c>
      <c r="H22">
        <f>SUMIFS(Data!$I:$I, Data!$F:$F, $B78, Data!$C:$C, "&gt;=" &amp; DATE(2025, MATCH(I$56, {"Jan","Feb","Mar","Apr","May","Jun","Jul","Aug","Sep","Oct","Nov","Dec"}, 0), 1), Data!I:I, "&lt;" &amp; EDATE(DATE(2025, MATCH(I$56, {"Jan","Feb","Mar","Apr","May","Jun","Jul","Aug","Sep","Oct","Nov","Dec"}, 0), 1), 1))</f>
        <v>-291.89999999999998</v>
      </c>
      <c r="I22">
        <f>SUMIFS(Data!$I:$I, Data!$F:$F, $B78, Data!$C:$C, "&gt;=" &amp; DATE(2025, MATCH(J$56, {"Jan","Feb","Mar","Apr","May","Jun","Jul","Aug","Sep","Oct","Nov","Dec"}, 0), 1), Data!J:J, "&lt;" &amp; EDATE(DATE(2025, MATCH(J$56, {"Jan","Feb","Mar","Apr","May","Jun","Jul","Aug","Sep","Oct","Nov","Dec"}, 0), 1), 1))</f>
        <v>0</v>
      </c>
      <c r="J22">
        <f>SUMIFS(Data!$I:$I, Data!$F:$F, $B78, Data!$C:$C, "&gt;=" &amp; DATE(2025, MATCH(K$56, {"Jan","Feb","Mar","Apr","May","Jun","Jul","Aug","Sep","Oct","Nov","Dec"}, 0), 1), Data!K:K, "&lt;" &amp; EDATE(DATE(2025, MATCH(K$56, {"Jan","Feb","Mar","Apr","May","Jun","Jul","Aug","Sep","Oct","Nov","Dec"}, 0), 1), 1))</f>
        <v>-223.81</v>
      </c>
      <c r="K22">
        <f>SUMIFS(Data!$I:$I, Data!$F:$F, $B78, Data!$C:$C, "&gt;=" &amp; DATE(2025, MATCH(L$56, {"Jan","Feb","Mar","Apr","May","Jun","Jul","Aug","Sep","Oct","Nov","Dec"}, 0), 1), Data!L:L, "&lt;" &amp; EDATE(DATE(2025, MATCH(L$56, {"Jan","Feb","Mar","Apr","May","Jun","Jul","Aug","Sep","Oct","Nov","Dec"}, 0), 1), 1))</f>
        <v>0</v>
      </c>
      <c r="L22">
        <f>SUMIFS(Data!$I:$I, Data!$F:$F, $B78, Data!$C:$C, "&gt;=" &amp; DATE(2025, MATCH(M$56, {"Jan","Feb","Mar","Apr","May","Jun","Jul","Aug","Sep","Oct","Nov","Dec"}, 0), 1), Data!M:M, "&lt;" &amp; EDATE(DATE(2025, MATCH(M$56, {"Jan","Feb","Mar","Apr","May","Jun","Jul","Aug","Sep","Oct","Nov","Dec"}, 0), 1), 1))</f>
        <v>0</v>
      </c>
      <c r="M22">
        <f>SUMIFS(Data!$I:$I, Data!$F:$F, $B78, Data!$C:$C, "&gt;=" &amp; DATE(2025, MATCH(N$56, {"Jan","Feb","Mar","Apr","May","Jun","Jul","Aug","Sep","Oct","Nov","Dec"}, 0), 1), Data!N:N, "&lt;" &amp; EDATE(DATE(2025, MATCH(N$56, {"Jan","Feb","Mar","Apr","May","Jun","Jul","Aug","Sep","Oct","Nov","Dec"}, 0), 1), 1))</f>
        <v>0</v>
      </c>
      <c r="P22" s="28"/>
    </row>
    <row r="23" spans="1:16" x14ac:dyDescent="0.25">
      <c r="A23" t="s">
        <v>340</v>
      </c>
      <c r="B23">
        <f>SUMIFS(Data!I:I, Data!F:F, $B79, Data!C:C, "&gt;=" &amp; DATE(2025, MATCH(C$56, {"Jan","Feb","Mar","Apr","May","Jun","Jul","Aug","Sep","Oct","Nov","Dec"}, 0), 1), Data!C:C, "&lt;" &amp; EDATE(DATE(2025, MATCH(C$56, {"Jan","Feb","Mar","Apr","May","Jun","Jul","Aug","Sep","Oct","Nov","Dec"}, 0), 1), 1))</f>
        <v>0</v>
      </c>
      <c r="C23">
        <f>SUMIFS(Data!$I:$I, Data!$F:$F, $B79, Data!$C:$C, "&gt;=" &amp; DATE(2025, MATCH(D$56, {"Jan","Feb","Mar","Apr","May","Jun","Jul","Aug","Sep","Oct","Nov","Dec"}, 0), 1), Data!D:D, "&lt;" &amp; EDATE(DATE(2025, MATCH(D$56, {"Jan","Feb","Mar","Apr","May","Jun","Jul","Aug","Sep","Oct","Nov","Dec"}, 0), 1), 1))</f>
        <v>0</v>
      </c>
      <c r="D23">
        <f>SUMIFS(Data!$I:$I, Data!$F:$F, $B79, Data!$C:$C, "&gt;=" &amp; DATE(2025, MATCH(E$56, {"Jan","Feb","Mar","Apr","May","Jun","Jul","Aug","Sep","Oct","Nov","Dec"}, 0), 1), Data!E:E, "&lt;" &amp; EDATE(DATE(2025, MATCH(E$56, {"Jan","Feb","Mar","Apr","May","Jun","Jul","Aug","Sep","Oct","Nov","Dec"}, 0), 1), 1))</f>
        <v>-99</v>
      </c>
      <c r="E23">
        <f>SUMIFS(Data!$I:$I, Data!$F:$F, $B79, Data!$C:$C, "&gt;=" &amp; DATE(2025, MATCH(F$56, {"Jan","Feb","Mar","Apr","May","Jun","Jul","Aug","Sep","Oct","Nov","Dec"}, 0), 1), Data!F:F, "&lt;" &amp; EDATE(DATE(2025, MATCH(F$56, {"Jan","Feb","Mar","Apr","May","Jun","Jul","Aug","Sep","Oct","Nov","Dec"}, 0), 1), 1))</f>
        <v>0</v>
      </c>
      <c r="F23">
        <f>SUMIFS(Data!$I:$I, Data!$F:$F, $B79, Data!$C:$C, "&gt;=" &amp; DATE(2025, MATCH(G$56, {"Jan","Feb","Mar","Apr","May","Jun","Jul","Aug","Sep","Oct","Nov","Dec"}, 0), 1), Data!G:G, "&lt;" &amp; EDATE(DATE(2025, MATCH(G$56, {"Jan","Feb","Mar","Apr","May","Jun","Jul","Aug","Sep","Oct","Nov","Dec"}, 0), 1), 1))</f>
        <v>0</v>
      </c>
      <c r="G23">
        <f>SUMIFS(Data!$I:$I, Data!$F:$F, $B79, Data!$C:$C, "&gt;=" &amp; DATE(2025, MATCH(H$56, {"Jan","Feb","Mar","Apr","May","Jun","Jul","Aug","Sep","Oct","Nov","Dec"}, 0), 1), Data!H:H, "&lt;" &amp; EDATE(DATE(2025, MATCH(H$56, {"Jan","Feb","Mar","Apr","May","Jun","Jul","Aug","Sep","Oct","Nov","Dec"}, 0), 1), 1))</f>
        <v>0</v>
      </c>
      <c r="H23">
        <f>SUMIFS(Data!$I:$I, Data!$F:$F, $B79, Data!$C:$C, "&gt;=" &amp; DATE(2025, MATCH(I$56, {"Jan","Feb","Mar","Apr","May","Jun","Jul","Aug","Sep","Oct","Nov","Dec"}, 0), 1), Data!I:I, "&lt;" &amp; EDATE(DATE(2025, MATCH(I$56, {"Jan","Feb","Mar","Apr","May","Jun","Jul","Aug","Sep","Oct","Nov","Dec"}, 0), 1), 1))</f>
        <v>-32.19</v>
      </c>
      <c r="I23">
        <f>SUMIFS(Data!$I:$I, Data!$F:$F, $B79, Data!$C:$C, "&gt;=" &amp; DATE(2025, MATCH(J$56, {"Jan","Feb","Mar","Apr","May","Jun","Jul","Aug","Sep","Oct","Nov","Dec"}, 0), 1), Data!J:J, "&lt;" &amp; EDATE(DATE(2025, MATCH(J$56, {"Jan","Feb","Mar","Apr","May","Jun","Jul","Aug","Sep","Oct","Nov","Dec"}, 0), 1), 1))</f>
        <v>0</v>
      </c>
      <c r="J23">
        <f>SUMIFS(Data!$I:$I, Data!$F:$F, $B79, Data!$C:$C, "&gt;=" &amp; DATE(2025, MATCH(K$56, {"Jan","Feb","Mar","Apr","May","Jun","Jul","Aug","Sep","Oct","Nov","Dec"}, 0), 1), Data!K:K, "&lt;" &amp; EDATE(DATE(2025, MATCH(K$56, {"Jan","Feb","Mar","Apr","May","Jun","Jul","Aug","Sep","Oct","Nov","Dec"}, 0), 1), 1))</f>
        <v>-32.19</v>
      </c>
      <c r="K23">
        <f>SUMIFS(Data!$I:$I, Data!$F:$F, $B79, Data!$C:$C, "&gt;=" &amp; DATE(2025, MATCH(L$56, {"Jan","Feb","Mar","Apr","May","Jun","Jul","Aug","Sep","Oct","Nov","Dec"}, 0), 1), Data!L:L, "&lt;" &amp; EDATE(DATE(2025, MATCH(L$56, {"Jan","Feb","Mar","Apr","May","Jun","Jul","Aug","Sep","Oct","Nov","Dec"}, 0), 1), 1))</f>
        <v>0</v>
      </c>
      <c r="L23">
        <f>SUMIFS(Data!$I:$I, Data!$F:$F, $B79, Data!$C:$C, "&gt;=" &amp; DATE(2025, MATCH(M$56, {"Jan","Feb","Mar","Apr","May","Jun","Jul","Aug","Sep","Oct","Nov","Dec"}, 0), 1), Data!M:M, "&lt;" &amp; EDATE(DATE(2025, MATCH(M$56, {"Jan","Feb","Mar","Apr","May","Jun","Jul","Aug","Sep","Oct","Nov","Dec"}, 0), 1), 1))</f>
        <v>0</v>
      </c>
      <c r="M23">
        <f>SUMIFS(Data!$I:$I, Data!$F:$F, $B79, Data!$C:$C, "&gt;=" &amp; DATE(2025, MATCH(N$56, {"Jan","Feb","Mar","Apr","May","Jun","Jul","Aug","Sep","Oct","Nov","Dec"}, 0), 1), Data!N:N, "&lt;" &amp; EDATE(DATE(2025, MATCH(N$56, {"Jan","Feb","Mar","Apr","May","Jun","Jul","Aug","Sep","Oct","Nov","Dec"}, 0), 1), 1))</f>
        <v>0</v>
      </c>
      <c r="P23" s="28"/>
    </row>
    <row r="24" spans="1:16" x14ac:dyDescent="0.25">
      <c r="A24" s="18" t="s">
        <v>76</v>
      </c>
      <c r="B24">
        <f>SUMIFS(Data!I:I, Data!F:F, $B80, Data!C:C, "&gt;=" &amp; DATE(2025, MATCH(C$56, {"Jan","Feb","Mar","Apr","May","Jun","Jul","Aug","Sep","Oct","Nov","Dec"}, 0), 1), Data!C:C, "&lt;" &amp; EDATE(DATE(2025, MATCH(C$56, {"Jan","Feb","Mar","Apr","May","Jun","Jul","Aug","Sep","Oct","Nov","Dec"}, 0), 1), 1))</f>
        <v>-99.48</v>
      </c>
      <c r="C24">
        <f>SUMIFS(Data!$I:$I, Data!$F:$F, $B80, Data!$C:$C, "&gt;=" &amp; DATE(2025, MATCH(D$56, {"Jan","Feb","Mar","Apr","May","Jun","Jul","Aug","Sep","Oct","Nov","Dec"}, 0), 1), Data!D:D, "&lt;" &amp; EDATE(DATE(2025, MATCH(D$56, {"Jan","Feb","Mar","Apr","May","Jun","Jul","Aug","Sep","Oct","Nov","Dec"}, 0), 1), 1))</f>
        <v>-670.96</v>
      </c>
      <c r="D24">
        <f>SUMIFS(Data!$I:$I, Data!$F:$F, $B80, Data!$C:$C, "&gt;=" &amp; DATE(2025, MATCH(E$56, {"Jan","Feb","Mar","Apr","May","Jun","Jul","Aug","Sep","Oct","Nov","Dec"}, 0), 1), Data!E:E, "&lt;" &amp; EDATE(DATE(2025, MATCH(E$56, {"Jan","Feb","Mar","Apr","May","Jun","Jul","Aug","Sep","Oct","Nov","Dec"}, 0), 1), 1))</f>
        <v>-99.48</v>
      </c>
      <c r="E24">
        <f>SUMIFS(Data!$I:$I, Data!$F:$F, $B80, Data!$C:$C, "&gt;=" &amp; DATE(2025, MATCH(F$56, {"Jan","Feb","Mar","Apr","May","Jun","Jul","Aug","Sep","Oct","Nov","Dec"}, 0), 1), Data!F:F, "&lt;" &amp; EDATE(DATE(2025, MATCH(F$56, {"Jan","Feb","Mar","Apr","May","Jun","Jul","Aug","Sep","Oct","Nov","Dec"}, 0), 1), 1))</f>
        <v>0</v>
      </c>
      <c r="F24">
        <f>SUMIFS(Data!$I:$I, Data!$F:$F, $B80, Data!$C:$C, "&gt;=" &amp; DATE(2025, MATCH(G$56, {"Jan","Feb","Mar","Apr","May","Jun","Jul","Aug","Sep","Oct","Nov","Dec"}, 0), 1), Data!G:G, "&lt;" &amp; EDATE(DATE(2025, MATCH(G$56, {"Jan","Feb","Mar","Apr","May","Jun","Jul","Aug","Sep","Oct","Nov","Dec"}, 0), 1), 1))</f>
        <v>0</v>
      </c>
      <c r="G24">
        <f>SUMIFS(Data!$I:$I, Data!$F:$F, $B80, Data!$C:$C, "&gt;=" &amp; DATE(2025, MATCH(H$56, {"Jan","Feb","Mar","Apr","May","Jun","Jul","Aug","Sep","Oct","Nov","Dec"}, 0), 1), Data!H:H, "&lt;" &amp; EDATE(DATE(2025, MATCH(H$56, {"Jan","Feb","Mar","Apr","May","Jun","Jul","Aug","Sep","Oct","Nov","Dec"}, 0), 1), 1))</f>
        <v>0</v>
      </c>
      <c r="H24">
        <f>SUMIFS(Data!$I:$I, Data!$F:$F, $B80, Data!$C:$C, "&gt;=" &amp; DATE(2025, MATCH(I$56, {"Jan","Feb","Mar","Apr","May","Jun","Jul","Aug","Sep","Oct","Nov","Dec"}, 0), 1), Data!I:I, "&lt;" &amp; EDATE(DATE(2025, MATCH(I$56, {"Jan","Feb","Mar","Apr","May","Jun","Jul","Aug","Sep","Oct","Nov","Dec"}, 0), 1), 1))</f>
        <v>-988.10000000000014</v>
      </c>
      <c r="I24">
        <f>SUMIFS(Data!$I:$I, Data!$F:$F, $B80, Data!$C:$C, "&gt;=" &amp; DATE(2025, MATCH(J$56, {"Jan","Feb","Mar","Apr","May","Jun","Jul","Aug","Sep","Oct","Nov","Dec"}, 0), 1), Data!J:J, "&lt;" &amp; EDATE(DATE(2025, MATCH(J$56, {"Jan","Feb","Mar","Apr","May","Jun","Jul","Aug","Sep","Oct","Nov","Dec"}, 0), 1), 1))</f>
        <v>0</v>
      </c>
      <c r="J24">
        <f>SUMIFS(Data!$I:$I, Data!$F:$F, $B80, Data!$C:$C, "&gt;=" &amp; DATE(2025, MATCH(K$56, {"Jan","Feb","Mar","Apr","May","Jun","Jul","Aug","Sep","Oct","Nov","Dec"}, 0), 1), Data!K:K, "&lt;" &amp; EDATE(DATE(2025, MATCH(K$56, {"Jan","Feb","Mar","Apr","May","Jun","Jul","Aug","Sep","Oct","Nov","Dec"}, 0), 1), 1))</f>
        <v>-988.10000000000014</v>
      </c>
      <c r="K24">
        <f>SUMIFS(Data!$I:$I, Data!$F:$F, $B80, Data!$C:$C, "&gt;=" &amp; DATE(2025, MATCH(L$56, {"Jan","Feb","Mar","Apr","May","Jun","Jul","Aug","Sep","Oct","Nov","Dec"}, 0), 1), Data!L:L, "&lt;" &amp; EDATE(DATE(2025, MATCH(L$56, {"Jan","Feb","Mar","Apr","May","Jun","Jul","Aug","Sep","Oct","Nov","Dec"}, 0), 1), 1))</f>
        <v>0</v>
      </c>
      <c r="L24">
        <f>SUMIFS(Data!$I:$I, Data!$F:$F, $B80, Data!$C:$C, "&gt;=" &amp; DATE(2025, MATCH(M$56, {"Jan","Feb","Mar","Apr","May","Jun","Jul","Aug","Sep","Oct","Nov","Dec"}, 0), 1), Data!M:M, "&lt;" &amp; EDATE(DATE(2025, MATCH(M$56, {"Jan","Feb","Mar","Apr","May","Jun","Jul","Aug","Sep","Oct","Nov","Dec"}, 0), 1), 1))</f>
        <v>0</v>
      </c>
      <c r="M24">
        <f>SUMIFS(Data!$I:$I, Data!$F:$F, $B80, Data!$C:$C, "&gt;=" &amp; DATE(2025, MATCH(N$56, {"Jan","Feb","Mar","Apr","May","Jun","Jul","Aug","Sep","Oct","Nov","Dec"}, 0), 1), Data!N:N, "&lt;" &amp; EDATE(DATE(2025, MATCH(N$56, {"Jan","Feb","Mar","Apr","May","Jun","Jul","Aug","Sep","Oct","Nov","Dec"}, 0), 1), 1))</f>
        <v>0</v>
      </c>
      <c r="P24" s="28"/>
    </row>
    <row r="25" spans="1:16" x14ac:dyDescent="0.25">
      <c r="A25" t="s">
        <v>15</v>
      </c>
      <c r="B25">
        <f>SUMIFS(Data!I:I, Data!F:F, $B81, Data!C:C, "&gt;=" &amp; DATE(2025, MATCH(C$56, {"Jan","Feb","Mar","Apr","May","Jun","Jul","Aug","Sep","Oct","Nov","Dec"}, 0), 1), Data!C:C, "&lt;" &amp; EDATE(DATE(2025, MATCH(C$56, {"Jan","Feb","Mar","Apr","May","Jun","Jul","Aug","Sep","Oct","Nov","Dec"}, 0), 1), 1))</f>
        <v>-264.99</v>
      </c>
      <c r="C25">
        <f>SUMIFS(Data!$I:$I, Data!$F:$F, $B81, Data!$C:$C, "&gt;=" &amp; DATE(2025, MATCH(D$56, {"Jan","Feb","Mar","Apr","May","Jun","Jul","Aug","Sep","Oct","Nov","Dec"}, 0), 1), Data!D:D, "&lt;" &amp; EDATE(DATE(2025, MATCH(D$56, {"Jan","Feb","Mar","Apr","May","Jun","Jul","Aug","Sep","Oct","Nov","Dec"}, 0), 1), 1))</f>
        <v>-214.5</v>
      </c>
      <c r="D25">
        <f>SUMIFS(Data!$I:$I, Data!$F:$F, $B81, Data!$C:$C, "&gt;=" &amp; DATE(2025, MATCH(E$56, {"Jan","Feb","Mar","Apr","May","Jun","Jul","Aug","Sep","Oct","Nov","Dec"}, 0), 1), Data!E:E, "&lt;" &amp; EDATE(DATE(2025, MATCH(E$56, {"Jan","Feb","Mar","Apr","May","Jun","Jul","Aug","Sep","Oct","Nov","Dec"}, 0), 1), 1))</f>
        <v>-279.95</v>
      </c>
      <c r="E25">
        <f>SUMIFS(Data!$I:$I, Data!$F:$F, $B81, Data!$C:$C, "&gt;=" &amp; DATE(2025, MATCH(F$56, {"Jan","Feb","Mar","Apr","May","Jun","Jul","Aug","Sep","Oct","Nov","Dec"}, 0), 1), Data!F:F, "&lt;" &amp; EDATE(DATE(2025, MATCH(F$56, {"Jan","Feb","Mar","Apr","May","Jun","Jul","Aug","Sep","Oct","Nov","Dec"}, 0), 1), 1))</f>
        <v>0</v>
      </c>
      <c r="F25">
        <f>SUMIFS(Data!$I:$I, Data!$F:$F, $B81, Data!$C:$C, "&gt;=" &amp; DATE(2025, MATCH(G$56, {"Jan","Feb","Mar","Apr","May","Jun","Jul","Aug","Sep","Oct","Nov","Dec"}, 0), 1), Data!G:G, "&lt;" &amp; EDATE(DATE(2025, MATCH(G$56, {"Jan","Feb","Mar","Apr","May","Jun","Jul","Aug","Sep","Oct","Nov","Dec"}, 0), 1), 1))</f>
        <v>0</v>
      </c>
      <c r="G25">
        <f>SUMIFS(Data!$I:$I, Data!$F:$F, $B81, Data!$C:$C, "&gt;=" &amp; DATE(2025, MATCH(H$56, {"Jan","Feb","Mar","Apr","May","Jun","Jul","Aug","Sep","Oct","Nov","Dec"}, 0), 1), Data!H:H, "&lt;" &amp; EDATE(DATE(2025, MATCH(H$56, {"Jan","Feb","Mar","Apr","May","Jun","Jul","Aug","Sep","Oct","Nov","Dec"}, 0), 1), 1))</f>
        <v>0</v>
      </c>
      <c r="H25">
        <f>SUMIFS(Data!$I:$I, Data!$F:$F, $B81, Data!$C:$C, "&gt;=" &amp; DATE(2025, MATCH(I$56, {"Jan","Feb","Mar","Apr","May","Jun","Jul","Aug","Sep","Oct","Nov","Dec"}, 0), 1), Data!I:I, "&lt;" &amp; EDATE(DATE(2025, MATCH(I$56, {"Jan","Feb","Mar","Apr","May","Jun","Jul","Aug","Sep","Oct","Nov","Dec"}, 0), 1), 1))</f>
        <v>-1744.0599999999997</v>
      </c>
      <c r="I25">
        <f>SUMIFS(Data!$I:$I, Data!$F:$F, $B81, Data!$C:$C, "&gt;=" &amp; DATE(2025, MATCH(J$56, {"Jan","Feb","Mar","Apr","May","Jun","Jul","Aug","Sep","Oct","Nov","Dec"}, 0), 1), Data!J:J, "&lt;" &amp; EDATE(DATE(2025, MATCH(J$56, {"Jan","Feb","Mar","Apr","May","Jun","Jul","Aug","Sep","Oct","Nov","Dec"}, 0), 1), 1))</f>
        <v>0</v>
      </c>
      <c r="J25">
        <f>SUMIFS(Data!$I:$I, Data!$F:$F, $B81, Data!$C:$C, "&gt;=" &amp; DATE(2025, MATCH(K$56, {"Jan","Feb","Mar","Apr","May","Jun","Jul","Aug","Sep","Oct","Nov","Dec"}, 0), 1), Data!K:K, "&lt;" &amp; EDATE(DATE(2025, MATCH(K$56, {"Jan","Feb","Mar","Apr","May","Jun","Jul","Aug","Sep","Oct","Nov","Dec"}, 0), 1), 1))</f>
        <v>-1484.58</v>
      </c>
      <c r="K25">
        <f>SUMIFS(Data!$I:$I, Data!$F:$F, $B81, Data!$C:$C, "&gt;=" &amp; DATE(2025, MATCH(L$56, {"Jan","Feb","Mar","Apr","May","Jun","Jul","Aug","Sep","Oct","Nov","Dec"}, 0), 1), Data!L:L, "&lt;" &amp; EDATE(DATE(2025, MATCH(L$56, {"Jan","Feb","Mar","Apr","May","Jun","Jul","Aug","Sep","Oct","Nov","Dec"}, 0), 1), 1))</f>
        <v>0</v>
      </c>
      <c r="L25">
        <f>SUMIFS(Data!$I:$I, Data!$F:$F, $B81, Data!$C:$C, "&gt;=" &amp; DATE(2025, MATCH(M$56, {"Jan","Feb","Mar","Apr","May","Jun","Jul","Aug","Sep","Oct","Nov","Dec"}, 0), 1), Data!M:M, "&lt;" &amp; EDATE(DATE(2025, MATCH(M$56, {"Jan","Feb","Mar","Apr","May","Jun","Jul","Aug","Sep","Oct","Nov","Dec"}, 0), 1), 1))</f>
        <v>0</v>
      </c>
      <c r="M25">
        <f>SUMIFS(Data!$I:$I, Data!$F:$F, $B81, Data!$C:$C, "&gt;=" &amp; DATE(2025, MATCH(N$56, {"Jan","Feb","Mar","Apr","May","Jun","Jul","Aug","Sep","Oct","Nov","Dec"}, 0), 1), Data!N:N, "&lt;" &amp; EDATE(DATE(2025, MATCH(N$56, {"Jan","Feb","Mar","Apr","May","Jun","Jul","Aug","Sep","Oct","Nov","Dec"}, 0), 1), 1))</f>
        <v>0</v>
      </c>
      <c r="P25" s="28"/>
    </row>
    <row r="26" spans="1:16" x14ac:dyDescent="0.25">
      <c r="A26" s="18" t="s">
        <v>54</v>
      </c>
      <c r="B26">
        <f>SUMIFS(Data!I:I, Data!F:F, $B82, Data!C:C, "&gt;=" &amp; DATE(2025, MATCH(C$56, {"Jan","Feb","Mar","Apr","May","Jun","Jul","Aug","Sep","Oct","Nov","Dec"}, 0), 1), Data!C:C, "&lt;" &amp; EDATE(DATE(2025, MATCH(C$56, {"Jan","Feb","Mar","Apr","May","Jun","Jul","Aug","Sep","Oct","Nov","Dec"}, 0), 1), 1))</f>
        <v>-40.709999999999994</v>
      </c>
      <c r="C26">
        <f>SUMIFS(Data!$I:$I, Data!$F:$F, $B82, Data!$C:$C, "&gt;=" &amp; DATE(2025, MATCH(D$56, {"Jan","Feb","Mar","Apr","May","Jun","Jul","Aug","Sep","Oct","Nov","Dec"}, 0), 1), Data!D:D, "&lt;" &amp; EDATE(DATE(2025, MATCH(D$56, {"Jan","Feb","Mar","Apr","May","Jun","Jul","Aug","Sep","Oct","Nov","Dec"}, 0), 1), 1))</f>
        <v>-458.1699999999999</v>
      </c>
      <c r="D26">
        <f>SUMIFS(Data!$I:$I, Data!$F:$F, $B82, Data!$C:$C, "&gt;=" &amp; DATE(2025, MATCH(E$56, {"Jan","Feb","Mar","Apr","May","Jun","Jul","Aug","Sep","Oct","Nov","Dec"}, 0), 1), Data!E:E, "&lt;" &amp; EDATE(DATE(2025, MATCH(E$56, {"Jan","Feb","Mar","Apr","May","Jun","Jul","Aug","Sep","Oct","Nov","Dec"}, 0), 1), 1))</f>
        <v>-106.05</v>
      </c>
      <c r="E26">
        <f>SUMIFS(Data!$I:$I, Data!$F:$F, $B82, Data!$C:$C, "&gt;=" &amp; DATE(2025, MATCH(F$56, {"Jan","Feb","Mar","Apr","May","Jun","Jul","Aug","Sep","Oct","Nov","Dec"}, 0), 1), Data!F:F, "&lt;" &amp; EDATE(DATE(2025, MATCH(F$56, {"Jan","Feb","Mar","Apr","May","Jun","Jul","Aug","Sep","Oct","Nov","Dec"}, 0), 1), 1))</f>
        <v>0</v>
      </c>
      <c r="F26">
        <f>SUMIFS(Data!$I:$I, Data!$F:$F, $B82, Data!$C:$C, "&gt;=" &amp; DATE(2025, MATCH(G$56, {"Jan","Feb","Mar","Apr","May","Jun","Jul","Aug","Sep","Oct","Nov","Dec"}, 0), 1), Data!G:G, "&lt;" &amp; EDATE(DATE(2025, MATCH(G$56, {"Jan","Feb","Mar","Apr","May","Jun","Jul","Aug","Sep","Oct","Nov","Dec"}, 0), 1), 1))</f>
        <v>0</v>
      </c>
      <c r="G26">
        <f>SUMIFS(Data!$I:$I, Data!$F:$F, $B82, Data!$C:$C, "&gt;=" &amp; DATE(2025, MATCH(H$56, {"Jan","Feb","Mar","Apr","May","Jun","Jul","Aug","Sep","Oct","Nov","Dec"}, 0), 1), Data!H:H, "&lt;" &amp; EDATE(DATE(2025, MATCH(H$56, {"Jan","Feb","Mar","Apr","May","Jun","Jul","Aug","Sep","Oct","Nov","Dec"}, 0), 1), 1))</f>
        <v>0</v>
      </c>
      <c r="H26">
        <f>SUMIFS(Data!$I:$I, Data!$F:$F, $B82, Data!$C:$C, "&gt;=" &amp; DATE(2025, MATCH(I$56, {"Jan","Feb","Mar","Apr","May","Jun","Jul","Aug","Sep","Oct","Nov","Dec"}, 0), 1), Data!I:I, "&lt;" &amp; EDATE(DATE(2025, MATCH(I$56, {"Jan","Feb","Mar","Apr","May","Jun","Jul","Aug","Sep","Oct","Nov","Dec"}, 0), 1), 1))</f>
        <v>-1762.13</v>
      </c>
      <c r="I26">
        <f>SUMIFS(Data!$I:$I, Data!$F:$F, $B82, Data!$C:$C, "&gt;=" &amp; DATE(2025, MATCH(J$56, {"Jan","Feb","Mar","Apr","May","Jun","Jul","Aug","Sep","Oct","Nov","Dec"}, 0), 1), Data!J:J, "&lt;" &amp; EDATE(DATE(2025, MATCH(J$56, {"Jan","Feb","Mar","Apr","May","Jun","Jul","Aug","Sep","Oct","Nov","Dec"}, 0), 1), 1))</f>
        <v>0</v>
      </c>
      <c r="J26">
        <f>SUMIFS(Data!$I:$I, Data!$F:$F, $B82, Data!$C:$C, "&gt;=" &amp; DATE(2025, MATCH(K$56, {"Jan","Feb","Mar","Apr","May","Jun","Jul","Aug","Sep","Oct","Nov","Dec"}, 0), 1), Data!K:K, "&lt;" &amp; EDATE(DATE(2025, MATCH(K$56, {"Jan","Feb","Mar","Apr","May","Jun","Jul","Aug","Sep","Oct","Nov","Dec"}, 0), 1), 1))</f>
        <v>-1462.92</v>
      </c>
      <c r="K26">
        <f>SUMIFS(Data!$I:$I, Data!$F:$F, $B82, Data!$C:$C, "&gt;=" &amp; DATE(2025, MATCH(L$56, {"Jan","Feb","Mar","Apr","May","Jun","Jul","Aug","Sep","Oct","Nov","Dec"}, 0), 1), Data!L:L, "&lt;" &amp; EDATE(DATE(2025, MATCH(L$56, {"Jan","Feb","Mar","Apr","May","Jun","Jul","Aug","Sep","Oct","Nov","Dec"}, 0), 1), 1))</f>
        <v>0</v>
      </c>
      <c r="L26">
        <f>SUMIFS(Data!$I:$I, Data!$F:$F, $B82, Data!$C:$C, "&gt;=" &amp; DATE(2025, MATCH(M$56, {"Jan","Feb","Mar","Apr","May","Jun","Jul","Aug","Sep","Oct","Nov","Dec"}, 0), 1), Data!M:M, "&lt;" &amp; EDATE(DATE(2025, MATCH(M$56, {"Jan","Feb","Mar","Apr","May","Jun","Jul","Aug","Sep","Oct","Nov","Dec"}, 0), 1), 1))</f>
        <v>0</v>
      </c>
      <c r="M26">
        <f>SUMIFS(Data!$I:$I, Data!$F:$F, $B82, Data!$C:$C, "&gt;=" &amp; DATE(2025, MATCH(N$56, {"Jan","Feb","Mar","Apr","May","Jun","Jul","Aug","Sep","Oct","Nov","Dec"}, 0), 1), Data!N:N, "&lt;" &amp; EDATE(DATE(2025, MATCH(N$56, {"Jan","Feb","Mar","Apr","May","Jun","Jul","Aug","Sep","Oct","Nov","Dec"}, 0), 1), 1))</f>
        <v>0</v>
      </c>
      <c r="P26" s="28"/>
    </row>
    <row r="27" spans="1:16" x14ac:dyDescent="0.25">
      <c r="A27" s="18" t="s">
        <v>67</v>
      </c>
      <c r="B27">
        <f>SUMIFS(Data!I:I, Data!F:F, $B83, Data!C:C, "&gt;=" &amp; DATE(2025, MATCH(C$56, {"Jan","Feb","Mar","Apr","May","Jun","Jul","Aug","Sep","Oct","Nov","Dec"}, 0), 1), Data!C:C, "&lt;" &amp; EDATE(DATE(2025, MATCH(C$56, {"Jan","Feb","Mar","Apr","May","Jun","Jul","Aug","Sep","Oct","Nov","Dec"}, 0), 1), 1))</f>
        <v>-92.8</v>
      </c>
      <c r="C27">
        <f>SUMIFS(Data!$I:$I, Data!$F:$F, $B83, Data!$C:$C, "&gt;=" &amp; DATE(2025, MATCH(D$56, {"Jan","Feb","Mar","Apr","May","Jun","Jul","Aug","Sep","Oct","Nov","Dec"}, 0), 1), Data!D:D, "&lt;" &amp; EDATE(DATE(2025, MATCH(D$56, {"Jan","Feb","Mar","Apr","May","Jun","Jul","Aug","Sep","Oct","Nov","Dec"}, 0), 1), 1))</f>
        <v>-157.12</v>
      </c>
      <c r="D27">
        <f>SUMIFS(Data!$I:$I, Data!$F:$F, $B83, Data!$C:$C, "&gt;=" &amp; DATE(2025, MATCH(E$56, {"Jan","Feb","Mar","Apr","May","Jun","Jul","Aug","Sep","Oct","Nov","Dec"}, 0), 1), Data!E:E, "&lt;" &amp; EDATE(DATE(2025, MATCH(E$56, {"Jan","Feb","Mar","Apr","May","Jun","Jul","Aug","Sep","Oct","Nov","Dec"}, 0), 1), 1))</f>
        <v>-53.2</v>
      </c>
      <c r="E27">
        <f>SUMIFS(Data!$I:$I, Data!$F:$F, $B83, Data!$C:$C, "&gt;=" &amp; DATE(2025, MATCH(F$56, {"Jan","Feb","Mar","Apr","May","Jun","Jul","Aug","Sep","Oct","Nov","Dec"}, 0), 1), Data!F:F, "&lt;" &amp; EDATE(DATE(2025, MATCH(F$56, {"Jan","Feb","Mar","Apr","May","Jun","Jul","Aug","Sep","Oct","Nov","Dec"}, 0), 1), 1))</f>
        <v>0</v>
      </c>
      <c r="F27">
        <f>SUMIFS(Data!$I:$I, Data!$F:$F, $B83, Data!$C:$C, "&gt;=" &amp; DATE(2025, MATCH(G$56, {"Jan","Feb","Mar","Apr","May","Jun","Jul","Aug","Sep","Oct","Nov","Dec"}, 0), 1), Data!G:G, "&lt;" &amp; EDATE(DATE(2025, MATCH(G$56, {"Jan","Feb","Mar","Apr","May","Jun","Jul","Aug","Sep","Oct","Nov","Dec"}, 0), 1), 1))</f>
        <v>0</v>
      </c>
      <c r="G27">
        <f>SUMIFS(Data!$I:$I, Data!$F:$F, $B83, Data!$C:$C, "&gt;=" &amp; DATE(2025, MATCH(H$56, {"Jan","Feb","Mar","Apr","May","Jun","Jul","Aug","Sep","Oct","Nov","Dec"}, 0), 1), Data!H:H, "&lt;" &amp; EDATE(DATE(2025, MATCH(H$56, {"Jan","Feb","Mar","Apr","May","Jun","Jul","Aug","Sep","Oct","Nov","Dec"}, 0), 1), 1))</f>
        <v>0</v>
      </c>
      <c r="H27">
        <f>SUMIFS(Data!$I:$I, Data!$F:$F, $B83, Data!$C:$C, "&gt;=" &amp; DATE(2025, MATCH(I$56, {"Jan","Feb","Mar","Apr","May","Jun","Jul","Aug","Sep","Oct","Nov","Dec"}, 0), 1), Data!I:I, "&lt;" &amp; EDATE(DATE(2025, MATCH(I$56, {"Jan","Feb","Mar","Apr","May","Jun","Jul","Aug","Sep","Oct","Nov","Dec"}, 0), 1), 1))</f>
        <v>-889.36000000000035</v>
      </c>
      <c r="I27">
        <f>SUMIFS(Data!$I:$I, Data!$F:$F, $B83, Data!$C:$C, "&gt;=" &amp; DATE(2025, MATCH(J$56, {"Jan","Feb","Mar","Apr","May","Jun","Jul","Aug","Sep","Oct","Nov","Dec"}, 0), 1), Data!J:J, "&lt;" &amp; EDATE(DATE(2025, MATCH(J$56, {"Jan","Feb","Mar","Apr","May","Jun","Jul","Aug","Sep","Oct","Nov","Dec"}, 0), 1), 1))</f>
        <v>0</v>
      </c>
      <c r="J27">
        <f>SUMIFS(Data!$I:$I, Data!$F:$F, $B83, Data!$C:$C, "&gt;=" &amp; DATE(2025, MATCH(K$56, {"Jan","Feb","Mar","Apr","May","Jun","Jul","Aug","Sep","Oct","Nov","Dec"}, 0), 1), Data!K:K, "&lt;" &amp; EDATE(DATE(2025, MATCH(K$56, {"Jan","Feb","Mar","Apr","May","Jun","Jul","Aug","Sep","Oct","Nov","Dec"}, 0), 1), 1))</f>
        <v>-824.0500000000003</v>
      </c>
      <c r="K27">
        <f>SUMIFS(Data!$I:$I, Data!$F:$F, $B83, Data!$C:$C, "&gt;=" &amp; DATE(2025, MATCH(L$56, {"Jan","Feb","Mar","Apr","May","Jun","Jul","Aug","Sep","Oct","Nov","Dec"}, 0), 1), Data!L:L, "&lt;" &amp; EDATE(DATE(2025, MATCH(L$56, {"Jan","Feb","Mar","Apr","May","Jun","Jul","Aug","Sep","Oct","Nov","Dec"}, 0), 1), 1))</f>
        <v>0</v>
      </c>
      <c r="L27">
        <f>SUMIFS(Data!$I:$I, Data!$F:$F, $B83, Data!$C:$C, "&gt;=" &amp; DATE(2025, MATCH(M$56, {"Jan","Feb","Mar","Apr","May","Jun","Jul","Aug","Sep","Oct","Nov","Dec"}, 0), 1), Data!M:M, "&lt;" &amp; EDATE(DATE(2025, MATCH(M$56, {"Jan","Feb","Mar","Apr","May","Jun","Jul","Aug","Sep","Oct","Nov","Dec"}, 0), 1), 1))</f>
        <v>0</v>
      </c>
      <c r="M27">
        <f>SUMIFS(Data!$I:$I, Data!$F:$F, $B83, Data!$C:$C, "&gt;=" &amp; DATE(2025, MATCH(N$56, {"Jan","Feb","Mar","Apr","May","Jun","Jul","Aug","Sep","Oct","Nov","Dec"}, 0), 1), Data!N:N, "&lt;" &amp; EDATE(DATE(2025, MATCH(N$56, {"Jan","Feb","Mar","Apr","May","Jun","Jul","Aug","Sep","Oct","Nov","Dec"}, 0), 1), 1))</f>
        <v>0</v>
      </c>
      <c r="P27" s="28"/>
    </row>
    <row r="28" spans="1:16" x14ac:dyDescent="0.25">
      <c r="A28" s="18" t="s">
        <v>269</v>
      </c>
      <c r="B28">
        <f>SUMIFS(Data!I:I, Data!F:F, $B84, Data!C:C, "&gt;=" &amp; DATE(2025, MATCH(C$56, {"Jan","Feb","Mar","Apr","May","Jun","Jul","Aug","Sep","Oct","Nov","Dec"}, 0), 1), Data!C:C, "&lt;" &amp; EDATE(DATE(2025, MATCH(C$56, {"Jan","Feb","Mar","Apr","May","Jun","Jul","Aug","Sep","Oct","Nov","Dec"}, 0), 1), 1))</f>
        <v>0</v>
      </c>
      <c r="C28">
        <f>SUMIFS(Data!$I:$I, Data!$F:$F, $B84, Data!$C:$C, "&gt;=" &amp; DATE(2025, MATCH(D$56, {"Jan","Feb","Mar","Apr","May","Jun","Jul","Aug","Sep","Oct","Nov","Dec"}, 0), 1), Data!D:D, "&lt;" &amp; EDATE(DATE(2025, MATCH(D$56, {"Jan","Feb","Mar","Apr","May","Jun","Jul","Aug","Sep","Oct","Nov","Dec"}, 0), 1), 1))</f>
        <v>-59.3</v>
      </c>
      <c r="D28">
        <f>SUMIFS(Data!$I:$I, Data!$F:$F, $B84, Data!$C:$C, "&gt;=" &amp; DATE(2025, MATCH(E$56, {"Jan","Feb","Mar","Apr","May","Jun","Jul","Aug","Sep","Oct","Nov","Dec"}, 0), 1), Data!E:E, "&lt;" &amp; EDATE(DATE(2025, MATCH(E$56, {"Jan","Feb","Mar","Apr","May","Jun","Jul","Aug","Sep","Oct","Nov","Dec"}, 0), 1), 1))</f>
        <v>0</v>
      </c>
      <c r="E28">
        <f>SUMIFS(Data!$I:$I, Data!$F:$F, $B84, Data!$C:$C, "&gt;=" &amp; DATE(2025, MATCH(F$56, {"Jan","Feb","Mar","Apr","May","Jun","Jul","Aug","Sep","Oct","Nov","Dec"}, 0), 1), Data!F:F, "&lt;" &amp; EDATE(DATE(2025, MATCH(F$56, {"Jan","Feb","Mar","Apr","May","Jun","Jul","Aug","Sep","Oct","Nov","Dec"}, 0), 1), 1))</f>
        <v>0</v>
      </c>
      <c r="F28">
        <f>SUMIFS(Data!$I:$I, Data!$F:$F, $B84, Data!$C:$C, "&gt;=" &amp; DATE(2025, MATCH(G$56, {"Jan","Feb","Mar","Apr","May","Jun","Jul","Aug","Sep","Oct","Nov","Dec"}, 0), 1), Data!G:G, "&lt;" &amp; EDATE(DATE(2025, MATCH(G$56, {"Jan","Feb","Mar","Apr","May","Jun","Jul","Aug","Sep","Oct","Nov","Dec"}, 0), 1), 1))</f>
        <v>0</v>
      </c>
      <c r="G28">
        <f>SUMIFS(Data!$I:$I, Data!$F:$F, $B84, Data!$C:$C, "&gt;=" &amp; DATE(2025, MATCH(H$56, {"Jan","Feb","Mar","Apr","May","Jun","Jul","Aug","Sep","Oct","Nov","Dec"}, 0), 1), Data!H:H, "&lt;" &amp; EDATE(DATE(2025, MATCH(H$56, {"Jan","Feb","Mar","Apr","May","Jun","Jul","Aug","Sep","Oct","Nov","Dec"}, 0), 1), 1))</f>
        <v>0</v>
      </c>
      <c r="H28">
        <f>SUMIFS(Data!$I:$I, Data!$F:$F, $B84, Data!$C:$C, "&gt;=" &amp; DATE(2025, MATCH(I$56, {"Jan","Feb","Mar","Apr","May","Jun","Jul","Aug","Sep","Oct","Nov","Dec"}, 0), 1), Data!I:I, "&lt;" &amp; EDATE(DATE(2025, MATCH(I$56, {"Jan","Feb","Mar","Apr","May","Jun","Jul","Aug","Sep","Oct","Nov","Dec"}, 0), 1), 1))</f>
        <v>-1282.49</v>
      </c>
      <c r="I28">
        <f>SUMIFS(Data!$I:$I, Data!$F:$F, $B84, Data!$C:$C, "&gt;=" &amp; DATE(2025, MATCH(J$56, {"Jan","Feb","Mar","Apr","May","Jun","Jul","Aug","Sep","Oct","Nov","Dec"}, 0), 1), Data!J:J, "&lt;" &amp; EDATE(DATE(2025, MATCH(J$56, {"Jan","Feb","Mar","Apr","May","Jun","Jul","Aug","Sep","Oct","Nov","Dec"}, 0), 1), 1))</f>
        <v>0</v>
      </c>
      <c r="J28">
        <f>SUMIFS(Data!$I:$I, Data!$F:$F, $B84, Data!$C:$C, "&gt;=" &amp; DATE(2025, MATCH(K$56, {"Jan","Feb","Mar","Apr","May","Jun","Jul","Aug","Sep","Oct","Nov","Dec"}, 0), 1), Data!K:K, "&lt;" &amp; EDATE(DATE(2025, MATCH(K$56, {"Jan","Feb","Mar","Apr","May","Jun","Jul","Aug","Sep","Oct","Nov","Dec"}, 0), 1), 1))</f>
        <v>-873.49000000000012</v>
      </c>
      <c r="K28">
        <f>SUMIFS(Data!$I:$I, Data!$F:$F, $B84, Data!$C:$C, "&gt;=" &amp; DATE(2025, MATCH(L$56, {"Jan","Feb","Mar","Apr","May","Jun","Jul","Aug","Sep","Oct","Nov","Dec"}, 0), 1), Data!L:L, "&lt;" &amp; EDATE(DATE(2025, MATCH(L$56, {"Jan","Feb","Mar","Apr","May","Jun","Jul","Aug","Sep","Oct","Nov","Dec"}, 0), 1), 1))</f>
        <v>0</v>
      </c>
      <c r="L28">
        <f>SUMIFS(Data!$I:$I, Data!$F:$F, $B84, Data!$C:$C, "&gt;=" &amp; DATE(2025, MATCH(M$56, {"Jan","Feb","Mar","Apr","May","Jun","Jul","Aug","Sep","Oct","Nov","Dec"}, 0), 1), Data!M:M, "&lt;" &amp; EDATE(DATE(2025, MATCH(M$56, {"Jan","Feb","Mar","Apr","May","Jun","Jul","Aug","Sep","Oct","Nov","Dec"}, 0), 1), 1))</f>
        <v>0</v>
      </c>
      <c r="M28">
        <f>SUMIFS(Data!$I:$I, Data!$F:$F, $B84, Data!$C:$C, "&gt;=" &amp; DATE(2025, MATCH(N$56, {"Jan","Feb","Mar","Apr","May","Jun","Jul","Aug","Sep","Oct","Nov","Dec"}, 0), 1), Data!N:N, "&lt;" &amp; EDATE(DATE(2025, MATCH(N$56, {"Jan","Feb","Mar","Apr","May","Jun","Jul","Aug","Sep","Oct","Nov","Dec"}, 0), 1), 1))</f>
        <v>0</v>
      </c>
      <c r="P28" s="28"/>
    </row>
    <row r="29" spans="1:16" x14ac:dyDescent="0.25">
      <c r="A29" s="18" t="s">
        <v>1942</v>
      </c>
      <c r="B29">
        <f>SUMIFS(Data!I:I, Data!F:F, $B85, Data!C:C, "&gt;=" &amp; DATE(2025, MATCH(C$56, {"Jan","Feb","Mar","Apr","May","Jun","Jul","Aug","Sep","Oct","Nov","Dec"}, 0), 1), Data!C:C, "&lt;" &amp; EDATE(DATE(2025, MATCH(C$56, {"Jan","Feb","Mar","Apr","May","Jun","Jul","Aug","Sep","Oct","Nov","Dec"}, 0), 1), 1))</f>
        <v>0</v>
      </c>
      <c r="C29">
        <f>SUMIFS(Data!$I:$I, Data!$F:$F, $B85, Data!$C:$C, "&gt;=" &amp; DATE(2025, MATCH(D$56, {"Jan","Feb","Mar","Apr","May","Jun","Jul","Aug","Sep","Oct","Nov","Dec"}, 0), 1), Data!D:D, "&lt;" &amp; EDATE(DATE(2025, MATCH(D$56, {"Jan","Feb","Mar","Apr","May","Jun","Jul","Aug","Sep","Oct","Nov","Dec"}, 0), 1), 1))</f>
        <v>0</v>
      </c>
      <c r="D29">
        <f>SUMIFS(Data!$I:$I, Data!$F:$F, $B85, Data!$C:$C, "&gt;=" &amp; DATE(2025, MATCH(E$56, {"Jan","Feb","Mar","Apr","May","Jun","Jul","Aug","Sep","Oct","Nov","Dec"}, 0), 1), Data!E:E, "&lt;" &amp; EDATE(DATE(2025, MATCH(E$56, {"Jan","Feb","Mar","Apr","May","Jun","Jul","Aug","Sep","Oct","Nov","Dec"}, 0), 1), 1))</f>
        <v>0</v>
      </c>
      <c r="E29">
        <f>SUMIFS(Data!$I:$I, Data!$F:$F, $B85, Data!$C:$C, "&gt;=" &amp; DATE(2025, MATCH(F$56, {"Jan","Feb","Mar","Apr","May","Jun","Jul","Aug","Sep","Oct","Nov","Dec"}, 0), 1), Data!F:F, "&lt;" &amp; EDATE(DATE(2025, MATCH(F$56, {"Jan","Feb","Mar","Apr","May","Jun","Jul","Aug","Sep","Oct","Nov","Dec"}, 0), 1), 1))</f>
        <v>0</v>
      </c>
      <c r="F29">
        <f>SUMIFS(Data!$I:$I, Data!$F:$F, $B85, Data!$C:$C, "&gt;=" &amp; DATE(2025, MATCH(G$56, {"Jan","Feb","Mar","Apr","May","Jun","Jul","Aug","Sep","Oct","Nov","Dec"}, 0), 1), Data!G:G, "&lt;" &amp; EDATE(DATE(2025, MATCH(G$56, {"Jan","Feb","Mar","Apr","May","Jun","Jul","Aug","Sep","Oct","Nov","Dec"}, 0), 1), 1))</f>
        <v>0</v>
      </c>
      <c r="G29">
        <f>SUMIFS(Data!$I:$I, Data!$F:$F, $B85, Data!$C:$C, "&gt;=" &amp; DATE(2025, MATCH(H$56, {"Jan","Feb","Mar","Apr","May","Jun","Jul","Aug","Sep","Oct","Nov","Dec"}, 0), 1), Data!H:H, "&lt;" &amp; EDATE(DATE(2025, MATCH(H$56, {"Jan","Feb","Mar","Apr","May","Jun","Jul","Aug","Sep","Oct","Nov","Dec"}, 0), 1), 1))</f>
        <v>0</v>
      </c>
      <c r="H29">
        <f>SUMIFS(Data!$I:$I, Data!$F:$F, $B85, Data!$C:$C, "&gt;=" &amp; DATE(2025, MATCH(I$56, {"Jan","Feb","Mar","Apr","May","Jun","Jul","Aug","Sep","Oct","Nov","Dec"}, 0), 1), Data!I:I, "&lt;" &amp; EDATE(DATE(2025, MATCH(I$56, {"Jan","Feb","Mar","Apr","May","Jun","Jul","Aug","Sep","Oct","Nov","Dec"}, 0), 1), 1))</f>
        <v>0</v>
      </c>
      <c r="I29">
        <f>SUMIFS(Data!$I:$I, Data!$F:$F, $B85, Data!$C:$C, "&gt;=" &amp; DATE(2025, MATCH(J$56, {"Jan","Feb","Mar","Apr","May","Jun","Jul","Aug","Sep","Oct","Nov","Dec"}, 0), 1), Data!J:J, "&lt;" &amp; EDATE(DATE(2025, MATCH(J$56, {"Jan","Feb","Mar","Apr","May","Jun","Jul","Aug","Sep","Oct","Nov","Dec"}, 0), 1), 1))</f>
        <v>0</v>
      </c>
      <c r="J29">
        <f>SUMIFS(Data!$I:$I, Data!$F:$F, $B85, Data!$C:$C, "&gt;=" &amp; DATE(2025, MATCH(K$56, {"Jan","Feb","Mar","Apr","May","Jun","Jul","Aug","Sep","Oct","Nov","Dec"}, 0), 1), Data!K:K, "&lt;" &amp; EDATE(DATE(2025, MATCH(K$56, {"Jan","Feb","Mar","Apr","May","Jun","Jul","Aug","Sep","Oct","Nov","Dec"}, 0), 1), 1))</f>
        <v>0</v>
      </c>
      <c r="K29">
        <f>SUMIFS(Data!$I:$I, Data!$F:$F, $B85, Data!$C:$C, "&gt;=" &amp; DATE(2025, MATCH(L$56, {"Jan","Feb","Mar","Apr","May","Jun","Jul","Aug","Sep","Oct","Nov","Dec"}, 0), 1), Data!L:L, "&lt;" &amp; EDATE(DATE(2025, MATCH(L$56, {"Jan","Feb","Mar","Apr","May","Jun","Jul","Aug","Sep","Oct","Nov","Dec"}, 0), 1), 1))</f>
        <v>0</v>
      </c>
      <c r="L29">
        <f>SUMIFS(Data!$I:$I, Data!$F:$F, $B85, Data!$C:$C, "&gt;=" &amp; DATE(2025, MATCH(M$56, {"Jan","Feb","Mar","Apr","May","Jun","Jul","Aug","Sep","Oct","Nov","Dec"}, 0), 1), Data!M:M, "&lt;" &amp; EDATE(DATE(2025, MATCH(M$56, {"Jan","Feb","Mar","Apr","May","Jun","Jul","Aug","Sep","Oct","Nov","Dec"}, 0), 1), 1))</f>
        <v>0</v>
      </c>
      <c r="M29">
        <f>SUMIFS(Data!$I:$I, Data!$F:$F, $B85, Data!$C:$C, "&gt;=" &amp; DATE(2025, MATCH(N$56, {"Jan","Feb","Mar","Apr","May","Jun","Jul","Aug","Sep","Oct","Nov","Dec"}, 0), 1), Data!N:N, "&lt;" &amp; EDATE(DATE(2025, MATCH(N$56, {"Jan","Feb","Mar","Apr","May","Jun","Jul","Aug","Sep","Oct","Nov","Dec"}, 0), 1), 1))</f>
        <v>0</v>
      </c>
      <c r="P29" s="28"/>
    </row>
    <row r="30" spans="1:16" x14ac:dyDescent="0.25">
      <c r="A30" s="27"/>
      <c r="K30" s="28"/>
      <c r="P30" s="28"/>
    </row>
    <row r="31" spans="1:16" x14ac:dyDescent="0.25">
      <c r="A31" s="27"/>
      <c r="K31" s="28"/>
      <c r="P31" s="28"/>
    </row>
    <row r="32" spans="1:16" x14ac:dyDescent="0.25">
      <c r="A32" s="27"/>
    </row>
    <row r="33" spans="1:13" x14ac:dyDescent="0.25">
      <c r="A33" s="27"/>
      <c r="B33" s="27">
        <f>IFERROR(B3 / INDEX(C$54:O$86, MATCH($A3, $B$54:$B$86, 0), MATCH(C$56, C$56:O$56, 0)), "")</f>
        <v>1</v>
      </c>
      <c r="C33" s="27">
        <f t="shared" ref="C33:M33" si="0">IFERROR(C3 / INDEX(D$54:P$86, MATCH($A3, $B$54:$B$86, 0), MATCH(D$56, D$56:P$56, 0)), "")</f>
        <v>3</v>
      </c>
      <c r="D33" s="27">
        <f t="shared" si="0"/>
        <v>0</v>
      </c>
      <c r="E33" s="27">
        <f t="shared" si="0"/>
        <v>0</v>
      </c>
      <c r="F33" s="27">
        <f t="shared" si="0"/>
        <v>0</v>
      </c>
      <c r="G33" s="27">
        <f t="shared" si="0"/>
        <v>0</v>
      </c>
      <c r="H33" s="27">
        <f t="shared" si="0"/>
        <v>7.08</v>
      </c>
      <c r="I33" s="27">
        <f t="shared" si="0"/>
        <v>0</v>
      </c>
      <c r="J33" s="27">
        <f t="shared" si="0"/>
        <v>7</v>
      </c>
      <c r="K33" s="27">
        <f t="shared" si="0"/>
        <v>0</v>
      </c>
      <c r="L33" s="27">
        <f t="shared" si="0"/>
        <v>0</v>
      </c>
      <c r="M33" s="27">
        <f t="shared" si="0"/>
        <v>0</v>
      </c>
    </row>
    <row r="34" spans="1:13" x14ac:dyDescent="0.25">
      <c r="A34" s="27"/>
    </row>
    <row r="35" spans="1:13" x14ac:dyDescent="0.25">
      <c r="A35" s="27"/>
    </row>
    <row r="36" spans="1:13" x14ac:dyDescent="0.25">
      <c r="A36" s="27"/>
    </row>
    <row r="37" spans="1:13" x14ac:dyDescent="0.25">
      <c r="A37" s="27"/>
    </row>
    <row r="38" spans="1:13" x14ac:dyDescent="0.25">
      <c r="A38" s="27"/>
    </row>
    <row r="39" spans="1:13" x14ac:dyDescent="0.25">
      <c r="A39" s="27"/>
    </row>
    <row r="40" spans="1:13" x14ac:dyDescent="0.25">
      <c r="A40" s="27"/>
    </row>
    <row r="41" spans="1:13" x14ac:dyDescent="0.25">
      <c r="A41" s="27"/>
    </row>
    <row r="54" spans="2:15" x14ac:dyDescent="0.25">
      <c r="C54" s="21">
        <v>2025</v>
      </c>
      <c r="D54" s="21"/>
      <c r="E54" s="21"/>
      <c r="F54" s="21"/>
      <c r="G54" s="21"/>
      <c r="H54" s="21"/>
      <c r="I54" s="21"/>
      <c r="J54" s="21"/>
      <c r="K54" s="21"/>
      <c r="L54" s="21"/>
      <c r="M54" s="21"/>
      <c r="N54" s="21"/>
      <c r="O54" s="21"/>
    </row>
    <row r="55" spans="2:15" x14ac:dyDescent="0.25">
      <c r="C55" s="21" t="s">
        <v>1923</v>
      </c>
      <c r="D55" s="21"/>
      <c r="E55" s="21"/>
      <c r="F55" s="21" t="s">
        <v>1924</v>
      </c>
      <c r="G55" s="21"/>
      <c r="H55" s="21"/>
      <c r="I55" s="21" t="s">
        <v>1925</v>
      </c>
      <c r="J55" s="21"/>
      <c r="K55" s="21"/>
      <c r="L55" s="21" t="s">
        <v>1926</v>
      </c>
      <c r="M55" s="21"/>
      <c r="N55" s="21"/>
      <c r="O55" s="21"/>
    </row>
    <row r="56" spans="2:15" x14ac:dyDescent="0.25">
      <c r="C56" s="21" t="s">
        <v>1930</v>
      </c>
      <c r="D56" s="21" t="s">
        <v>1931</v>
      </c>
      <c r="E56" s="21" t="s">
        <v>1932</v>
      </c>
      <c r="F56" s="21" t="s">
        <v>1927</v>
      </c>
      <c r="G56" s="21" t="s">
        <v>1928</v>
      </c>
      <c r="H56" s="21" t="s">
        <v>1929</v>
      </c>
      <c r="I56" s="21" t="s">
        <v>1933</v>
      </c>
      <c r="J56" s="21" t="s">
        <v>1934</v>
      </c>
      <c r="K56" s="21" t="s">
        <v>1935</v>
      </c>
      <c r="L56" s="21" t="s">
        <v>1936</v>
      </c>
      <c r="M56" s="21" t="s">
        <v>1937</v>
      </c>
      <c r="N56" s="21" t="s">
        <v>1938</v>
      </c>
      <c r="O56" s="21"/>
    </row>
    <row r="57" spans="2:15" x14ac:dyDescent="0.25">
      <c r="C57" s="20"/>
      <c r="D57" s="20"/>
      <c r="E57" s="20"/>
      <c r="F57" s="20"/>
      <c r="G57" s="20"/>
      <c r="H57" s="20"/>
      <c r="I57" s="20"/>
      <c r="J57" s="20"/>
      <c r="K57" s="20"/>
      <c r="L57" s="20"/>
      <c r="M57" s="20"/>
      <c r="N57" s="20"/>
      <c r="O57" s="20"/>
    </row>
    <row r="58" spans="2:15" x14ac:dyDescent="0.25">
      <c r="C58" s="23">
        <f t="shared" ref="C58:N58" si="1">SUM(C59:C60)</f>
        <v>4600.66</v>
      </c>
      <c r="D58" s="23">
        <f t="shared" si="1"/>
        <v>4600.66</v>
      </c>
      <c r="E58" s="23">
        <f t="shared" si="1"/>
        <v>4600.66</v>
      </c>
      <c r="F58" s="23">
        <f t="shared" si="1"/>
        <v>4600.66</v>
      </c>
      <c r="G58" s="23">
        <f t="shared" si="1"/>
        <v>4600.66</v>
      </c>
      <c r="H58" s="23">
        <f t="shared" si="1"/>
        <v>4600.66</v>
      </c>
      <c r="I58" s="23">
        <f t="shared" si="1"/>
        <v>4600.66</v>
      </c>
      <c r="J58" s="23">
        <f t="shared" si="1"/>
        <v>4600.66</v>
      </c>
      <c r="K58" s="23">
        <f t="shared" si="1"/>
        <v>4600.66</v>
      </c>
      <c r="L58" s="23">
        <f t="shared" si="1"/>
        <v>4600.66</v>
      </c>
      <c r="M58" s="23">
        <f t="shared" si="1"/>
        <v>4600.66</v>
      </c>
      <c r="N58" s="23">
        <f t="shared" si="1"/>
        <v>4600.66</v>
      </c>
      <c r="O58" s="23">
        <f>SUM(C58:N58)</f>
        <v>55207.920000000013</v>
      </c>
    </row>
    <row r="59" spans="2:15" x14ac:dyDescent="0.25">
      <c r="B59" s="18" t="s">
        <v>140</v>
      </c>
      <c r="C59">
        <v>200</v>
      </c>
      <c r="D59">
        <v>200</v>
      </c>
      <c r="E59">
        <v>200</v>
      </c>
      <c r="F59">
        <v>200</v>
      </c>
      <c r="G59">
        <v>200</v>
      </c>
      <c r="H59">
        <v>200</v>
      </c>
      <c r="I59">
        <v>200</v>
      </c>
      <c r="J59">
        <v>200</v>
      </c>
      <c r="K59">
        <v>200</v>
      </c>
      <c r="L59">
        <v>200</v>
      </c>
      <c r="M59">
        <v>200</v>
      </c>
      <c r="N59">
        <v>200</v>
      </c>
      <c r="O59" s="23">
        <f>SUM(C59:N59)</f>
        <v>2400</v>
      </c>
    </row>
    <row r="60" spans="2:15" x14ac:dyDescent="0.25">
      <c r="B60" s="18" t="s">
        <v>90</v>
      </c>
      <c r="C60">
        <f>2200.33*2</f>
        <v>4400.66</v>
      </c>
      <c r="D60">
        <f t="shared" ref="D60:N60" si="2">2200.33*2</f>
        <v>4400.66</v>
      </c>
      <c r="E60">
        <f t="shared" si="2"/>
        <v>4400.66</v>
      </c>
      <c r="F60">
        <f t="shared" si="2"/>
        <v>4400.66</v>
      </c>
      <c r="G60">
        <f t="shared" si="2"/>
        <v>4400.66</v>
      </c>
      <c r="H60">
        <f t="shared" si="2"/>
        <v>4400.66</v>
      </c>
      <c r="I60">
        <f t="shared" si="2"/>
        <v>4400.66</v>
      </c>
      <c r="J60">
        <f t="shared" si="2"/>
        <v>4400.66</v>
      </c>
      <c r="K60">
        <f t="shared" si="2"/>
        <v>4400.66</v>
      </c>
      <c r="L60">
        <f t="shared" si="2"/>
        <v>4400.66</v>
      </c>
      <c r="M60">
        <f t="shared" si="2"/>
        <v>4400.66</v>
      </c>
      <c r="N60">
        <f t="shared" si="2"/>
        <v>4400.66</v>
      </c>
      <c r="O60" s="23">
        <f t="shared" ref="O60:O86" si="3">SUM(C60:N60)</f>
        <v>52807.920000000013</v>
      </c>
    </row>
    <row r="61" spans="2:15" x14ac:dyDescent="0.25">
      <c r="C61" s="23">
        <f>SUM(C62:C85)</f>
        <v>-3727.0099999999998</v>
      </c>
      <c r="D61" s="23">
        <f t="shared" ref="D61:N61" si="4">SUM(D62:D85)</f>
        <v>-3927.0099999999998</v>
      </c>
      <c r="E61" s="23">
        <f t="shared" si="4"/>
        <v>-4327.01</v>
      </c>
      <c r="F61" s="23">
        <f t="shared" si="4"/>
        <v>-3777.0099999999998</v>
      </c>
      <c r="G61" s="23">
        <f t="shared" si="4"/>
        <v>-3827.0099999999998</v>
      </c>
      <c r="H61" s="23">
        <f t="shared" si="4"/>
        <v>-3658.6899999999996</v>
      </c>
      <c r="I61" s="23">
        <f t="shared" si="4"/>
        <v>-3849.4299999999994</v>
      </c>
      <c r="J61" s="23">
        <f t="shared" si="4"/>
        <v>-3754.4039999999995</v>
      </c>
      <c r="K61" s="23">
        <f t="shared" si="4"/>
        <v>-4004.4039999999995</v>
      </c>
      <c r="L61" s="23">
        <f t="shared" si="4"/>
        <v>-3954.4039999999995</v>
      </c>
      <c r="M61" s="23">
        <f t="shared" si="4"/>
        <v>-4054.4039999999995</v>
      </c>
      <c r="N61" s="23">
        <f t="shared" si="4"/>
        <v>-4454.4039999999995</v>
      </c>
      <c r="O61" s="23">
        <f t="shared" si="3"/>
        <v>-47315.19</v>
      </c>
    </row>
    <row r="62" spans="2:15" x14ac:dyDescent="0.25">
      <c r="B62" t="s">
        <v>88</v>
      </c>
      <c r="C62">
        <v>-918</v>
      </c>
      <c r="D62">
        <v>-918</v>
      </c>
      <c r="E62">
        <v>-918</v>
      </c>
      <c r="F62">
        <v>-918</v>
      </c>
      <c r="G62">
        <v>-918</v>
      </c>
      <c r="H62">
        <v>-918</v>
      </c>
      <c r="I62">
        <f>-918*1.03</f>
        <v>-945.54000000000008</v>
      </c>
      <c r="J62">
        <f t="shared" ref="J62:N62" si="5">-918*1.03</f>
        <v>-945.54000000000008</v>
      </c>
      <c r="K62">
        <f t="shared" si="5"/>
        <v>-945.54000000000008</v>
      </c>
      <c r="L62">
        <f t="shared" si="5"/>
        <v>-945.54000000000008</v>
      </c>
      <c r="M62">
        <f t="shared" si="5"/>
        <v>-945.54000000000008</v>
      </c>
      <c r="N62">
        <f t="shared" si="5"/>
        <v>-945.54000000000008</v>
      </c>
      <c r="O62" s="23">
        <f t="shared" si="3"/>
        <v>-11181.240000000003</v>
      </c>
    </row>
    <row r="63" spans="2:15" x14ac:dyDescent="0.25">
      <c r="B63" t="s">
        <v>2182</v>
      </c>
      <c r="C63">
        <v>0</v>
      </c>
      <c r="D63">
        <v>0</v>
      </c>
      <c r="E63">
        <v>0</v>
      </c>
      <c r="F63">
        <v>0</v>
      </c>
      <c r="G63">
        <v>0</v>
      </c>
      <c r="H63">
        <v>0</v>
      </c>
      <c r="I63">
        <v>0</v>
      </c>
      <c r="J63">
        <v>0</v>
      </c>
      <c r="K63">
        <v>0</v>
      </c>
      <c r="L63">
        <v>0</v>
      </c>
      <c r="M63">
        <v>0</v>
      </c>
      <c r="N63">
        <v>0</v>
      </c>
      <c r="O63" s="23">
        <f t="shared" si="3"/>
        <v>0</v>
      </c>
    </row>
    <row r="64" spans="2:15" x14ac:dyDescent="0.25">
      <c r="B64" t="s">
        <v>2568</v>
      </c>
      <c r="C64">
        <v>-40</v>
      </c>
      <c r="D64">
        <v>-40</v>
      </c>
      <c r="E64">
        <v>-40</v>
      </c>
      <c r="F64">
        <v>-40</v>
      </c>
      <c r="G64">
        <v>-40</v>
      </c>
      <c r="H64">
        <v>-40</v>
      </c>
      <c r="I64">
        <v>-40</v>
      </c>
      <c r="J64">
        <v>-40</v>
      </c>
      <c r="K64">
        <v>-40</v>
      </c>
      <c r="L64">
        <v>-40</v>
      </c>
      <c r="M64">
        <v>-40</v>
      </c>
      <c r="N64">
        <v>-40</v>
      </c>
      <c r="O64" s="23">
        <f t="shared" si="3"/>
        <v>-480</v>
      </c>
    </row>
    <row r="65" spans="2:15" x14ac:dyDescent="0.25">
      <c r="B65" t="s">
        <v>18</v>
      </c>
      <c r="C65">
        <v>-300</v>
      </c>
      <c r="D65">
        <v>-300</v>
      </c>
      <c r="E65">
        <v>-300</v>
      </c>
      <c r="F65">
        <v>-300</v>
      </c>
      <c r="G65">
        <v>-300</v>
      </c>
      <c r="H65">
        <v>-300</v>
      </c>
      <c r="I65">
        <v>-300</v>
      </c>
      <c r="J65">
        <v>-300</v>
      </c>
      <c r="K65">
        <v>-300</v>
      </c>
      <c r="L65">
        <v>-300</v>
      </c>
      <c r="M65">
        <v>-300</v>
      </c>
      <c r="N65">
        <v>-300</v>
      </c>
      <c r="O65" s="23">
        <f t="shared" si="3"/>
        <v>-3600</v>
      </c>
    </row>
    <row r="66" spans="2:15" x14ac:dyDescent="0.25">
      <c r="B66" t="s">
        <v>1013</v>
      </c>
      <c r="C66">
        <v>0</v>
      </c>
      <c r="D66">
        <v>0</v>
      </c>
      <c r="E66">
        <v>0</v>
      </c>
      <c r="F66">
        <v>0</v>
      </c>
      <c r="G66">
        <v>0</v>
      </c>
      <c r="H66">
        <v>0</v>
      </c>
      <c r="I66">
        <v>0</v>
      </c>
      <c r="J66">
        <v>0</v>
      </c>
      <c r="K66">
        <v>0</v>
      </c>
      <c r="L66">
        <v>0</v>
      </c>
      <c r="M66">
        <v>0</v>
      </c>
      <c r="N66">
        <v>0</v>
      </c>
      <c r="O66" s="23">
        <f t="shared" si="3"/>
        <v>0</v>
      </c>
    </row>
    <row r="67" spans="2:15" x14ac:dyDescent="0.25">
      <c r="B67" s="18" t="s">
        <v>102</v>
      </c>
      <c r="C67">
        <v>-68.319999999999993</v>
      </c>
      <c r="D67">
        <v>-68.319999999999993</v>
      </c>
      <c r="E67">
        <v>-68.319999999999993</v>
      </c>
      <c r="F67">
        <v>-68.319999999999993</v>
      </c>
      <c r="G67">
        <v>-68.319999999999993</v>
      </c>
      <c r="H67">
        <v>0</v>
      </c>
      <c r="I67">
        <v>0</v>
      </c>
      <c r="J67">
        <v>0</v>
      </c>
      <c r="K67">
        <v>0</v>
      </c>
      <c r="L67">
        <v>0</v>
      </c>
      <c r="M67">
        <v>0</v>
      </c>
      <c r="N67">
        <v>0</v>
      </c>
      <c r="O67" s="23">
        <f t="shared" si="3"/>
        <v>-341.59999999999997</v>
      </c>
    </row>
    <row r="68" spans="2:15" x14ac:dyDescent="0.25">
      <c r="B68" s="18" t="s">
        <v>73</v>
      </c>
      <c r="C68">
        <v>0</v>
      </c>
      <c r="D68">
        <v>0</v>
      </c>
      <c r="E68">
        <v>0</v>
      </c>
      <c r="F68">
        <v>0</v>
      </c>
      <c r="G68">
        <v>0</v>
      </c>
      <c r="H68">
        <v>0</v>
      </c>
      <c r="I68">
        <v>0</v>
      </c>
      <c r="J68">
        <v>0</v>
      </c>
      <c r="K68">
        <v>0</v>
      </c>
      <c r="L68">
        <v>0</v>
      </c>
      <c r="M68">
        <v>0</v>
      </c>
      <c r="N68">
        <v>0</v>
      </c>
      <c r="O68" s="23">
        <f t="shared" si="3"/>
        <v>0</v>
      </c>
    </row>
    <row r="69" spans="2:15" x14ac:dyDescent="0.25">
      <c r="B69" s="18" t="s">
        <v>629</v>
      </c>
      <c r="C69">
        <v>0</v>
      </c>
      <c r="D69">
        <v>0</v>
      </c>
      <c r="E69">
        <v>0</v>
      </c>
      <c r="F69">
        <v>0</v>
      </c>
      <c r="G69">
        <v>0</v>
      </c>
      <c r="H69">
        <v>0</v>
      </c>
      <c r="I69">
        <v>0</v>
      </c>
      <c r="J69">
        <v>0</v>
      </c>
      <c r="K69">
        <v>0</v>
      </c>
      <c r="L69">
        <v>0</v>
      </c>
      <c r="M69">
        <v>0</v>
      </c>
      <c r="N69">
        <v>0</v>
      </c>
      <c r="O69" s="23">
        <f t="shared" si="3"/>
        <v>0</v>
      </c>
    </row>
    <row r="70" spans="2:15" x14ac:dyDescent="0.25">
      <c r="B70" s="18" t="s">
        <v>132</v>
      </c>
      <c r="C70">
        <v>-520</v>
      </c>
      <c r="D70">
        <v>-520</v>
      </c>
      <c r="E70">
        <v>-520</v>
      </c>
      <c r="F70">
        <v>-520</v>
      </c>
      <c r="G70">
        <v>-520</v>
      </c>
      <c r="H70">
        <v>-520</v>
      </c>
      <c r="I70">
        <v>-520</v>
      </c>
      <c r="J70">
        <v>-520</v>
      </c>
      <c r="K70">
        <v>-520</v>
      </c>
      <c r="L70">
        <v>-520</v>
      </c>
      <c r="M70">
        <v>-520</v>
      </c>
      <c r="N70">
        <v>-520</v>
      </c>
      <c r="O70" s="23">
        <f t="shared" si="3"/>
        <v>-6240</v>
      </c>
    </row>
    <row r="71" spans="2:15" x14ac:dyDescent="0.25">
      <c r="B71" s="18" t="s">
        <v>1438</v>
      </c>
      <c r="C71">
        <v>0</v>
      </c>
      <c r="D71">
        <v>0</v>
      </c>
      <c r="E71">
        <v>0</v>
      </c>
      <c r="F71">
        <v>0</v>
      </c>
      <c r="G71">
        <v>0</v>
      </c>
      <c r="H71">
        <v>0</v>
      </c>
      <c r="I71">
        <v>0</v>
      </c>
      <c r="J71">
        <v>0</v>
      </c>
      <c r="K71">
        <v>0</v>
      </c>
      <c r="L71">
        <v>0</v>
      </c>
      <c r="M71">
        <v>0</v>
      </c>
      <c r="N71">
        <v>0</v>
      </c>
      <c r="O71" s="23">
        <f t="shared" si="3"/>
        <v>0</v>
      </c>
    </row>
    <row r="72" spans="2:15" x14ac:dyDescent="0.25">
      <c r="B72" s="18" t="s">
        <v>39</v>
      </c>
      <c r="C72">
        <v>-0.61</v>
      </c>
      <c r="D72">
        <v>-0.61</v>
      </c>
      <c r="E72">
        <v>-0.61</v>
      </c>
      <c r="F72">
        <v>-0.61</v>
      </c>
      <c r="G72">
        <v>-0.61</v>
      </c>
      <c r="H72">
        <v>-0.61</v>
      </c>
      <c r="I72">
        <v>-0.61</v>
      </c>
      <c r="J72">
        <v>-0.61</v>
      </c>
      <c r="K72">
        <v>-0.61</v>
      </c>
      <c r="L72">
        <v>-0.61</v>
      </c>
      <c r="M72">
        <v>-0.61</v>
      </c>
      <c r="N72">
        <v>-0.61</v>
      </c>
      <c r="O72" s="23">
        <f t="shared" si="3"/>
        <v>-7.3200000000000012</v>
      </c>
    </row>
    <row r="73" spans="2:15" x14ac:dyDescent="0.25">
      <c r="B73" s="18" t="s">
        <v>804</v>
      </c>
      <c r="C73">
        <v>-700</v>
      </c>
      <c r="D73">
        <v>-700</v>
      </c>
      <c r="E73">
        <v>-700</v>
      </c>
      <c r="F73">
        <v>-700</v>
      </c>
      <c r="G73">
        <v>-700</v>
      </c>
      <c r="H73">
        <v>-700</v>
      </c>
      <c r="I73">
        <v>-700</v>
      </c>
      <c r="J73">
        <v>-700</v>
      </c>
      <c r="K73">
        <v>-700</v>
      </c>
      <c r="L73">
        <v>-700</v>
      </c>
      <c r="M73">
        <v>-700</v>
      </c>
      <c r="N73">
        <v>-700</v>
      </c>
      <c r="O73" s="23">
        <f t="shared" si="3"/>
        <v>-8400</v>
      </c>
    </row>
    <row r="74" spans="2:15" x14ac:dyDescent="0.25">
      <c r="B74" s="18" t="s">
        <v>586</v>
      </c>
      <c r="C74">
        <v>0</v>
      </c>
      <c r="D74">
        <v>0</v>
      </c>
      <c r="E74">
        <v>0</v>
      </c>
      <c r="F74">
        <v>0</v>
      </c>
      <c r="G74">
        <v>0</v>
      </c>
      <c r="H74">
        <v>0</v>
      </c>
      <c r="I74">
        <v>0</v>
      </c>
      <c r="J74">
        <v>0</v>
      </c>
      <c r="K74">
        <v>0</v>
      </c>
      <c r="L74">
        <v>0</v>
      </c>
      <c r="M74">
        <v>0</v>
      </c>
      <c r="N74">
        <v>0</v>
      </c>
      <c r="O74" s="23">
        <f t="shared" si="3"/>
        <v>0</v>
      </c>
    </row>
    <row r="75" spans="2:15" x14ac:dyDescent="0.25">
      <c r="B75" t="s">
        <v>22</v>
      </c>
      <c r="C75">
        <v>-570</v>
      </c>
      <c r="D75">
        <v>-570</v>
      </c>
      <c r="E75">
        <v>-570</v>
      </c>
      <c r="F75">
        <v>-570</v>
      </c>
      <c r="G75">
        <v>-570</v>
      </c>
      <c r="H75">
        <v>-570</v>
      </c>
      <c r="I75">
        <v>-570</v>
      </c>
      <c r="J75">
        <v>-570</v>
      </c>
      <c r="K75">
        <v>-570</v>
      </c>
      <c r="L75">
        <v>-570</v>
      </c>
      <c r="M75">
        <v>-570</v>
      </c>
      <c r="N75">
        <v>-570</v>
      </c>
      <c r="O75" s="23">
        <f t="shared" si="3"/>
        <v>-6840</v>
      </c>
    </row>
    <row r="76" spans="2:15" x14ac:dyDescent="0.25">
      <c r="B76" s="18" t="s">
        <v>1917</v>
      </c>
      <c r="C76">
        <v>0</v>
      </c>
      <c r="D76">
        <v>0</v>
      </c>
      <c r="E76">
        <v>0</v>
      </c>
      <c r="F76">
        <v>0</v>
      </c>
      <c r="G76">
        <v>0</v>
      </c>
      <c r="H76">
        <v>0</v>
      </c>
      <c r="I76">
        <v>0</v>
      </c>
      <c r="J76">
        <v>0</v>
      </c>
      <c r="K76">
        <v>0</v>
      </c>
      <c r="L76">
        <v>0</v>
      </c>
      <c r="M76">
        <v>-300</v>
      </c>
      <c r="N76">
        <v>-700</v>
      </c>
      <c r="O76" s="23">
        <f t="shared" si="3"/>
        <v>-1000</v>
      </c>
    </row>
    <row r="77" spans="2:15" x14ac:dyDescent="0.25">
      <c r="B77" s="18" t="s">
        <v>183</v>
      </c>
      <c r="C77">
        <v>-50</v>
      </c>
      <c r="D77">
        <v>-50</v>
      </c>
      <c r="E77">
        <v>-50</v>
      </c>
      <c r="F77">
        <v>-100</v>
      </c>
      <c r="G77">
        <v>-50</v>
      </c>
      <c r="H77">
        <v>-50</v>
      </c>
      <c r="I77">
        <v>-50</v>
      </c>
      <c r="J77">
        <v>-50</v>
      </c>
      <c r="K77">
        <v>-300</v>
      </c>
      <c r="L77">
        <v>-50</v>
      </c>
      <c r="M77">
        <v>-50</v>
      </c>
      <c r="N77">
        <v>-50</v>
      </c>
      <c r="O77" s="23">
        <f t="shared" si="3"/>
        <v>-900</v>
      </c>
    </row>
    <row r="78" spans="2:15" x14ac:dyDescent="0.25">
      <c r="B78" s="18" t="s">
        <v>112</v>
      </c>
      <c r="C78">
        <v>-100</v>
      </c>
      <c r="D78">
        <v>-100</v>
      </c>
      <c r="E78">
        <v>-100</v>
      </c>
      <c r="F78">
        <v>-100</v>
      </c>
      <c r="G78">
        <v>-100</v>
      </c>
      <c r="H78">
        <v>-100</v>
      </c>
      <c r="I78">
        <v>-100</v>
      </c>
      <c r="J78">
        <v>-100</v>
      </c>
      <c r="K78">
        <v>-100</v>
      </c>
      <c r="L78">
        <v>-100</v>
      </c>
      <c r="M78">
        <v>-100</v>
      </c>
      <c r="N78">
        <v>-100</v>
      </c>
      <c r="O78" s="23">
        <f t="shared" si="3"/>
        <v>-1200</v>
      </c>
    </row>
    <row r="79" spans="2:15" x14ac:dyDescent="0.25">
      <c r="B79" t="s">
        <v>340</v>
      </c>
      <c r="C79">
        <v>-20</v>
      </c>
      <c r="D79">
        <v>-20</v>
      </c>
      <c r="E79">
        <v>-20</v>
      </c>
      <c r="F79">
        <v>-20</v>
      </c>
      <c r="G79">
        <v>-20</v>
      </c>
      <c r="H79">
        <v>-20</v>
      </c>
      <c r="I79">
        <v>-20</v>
      </c>
      <c r="J79">
        <v>-20</v>
      </c>
      <c r="K79">
        <v>-20</v>
      </c>
      <c r="L79">
        <v>-20</v>
      </c>
      <c r="M79">
        <v>-20</v>
      </c>
      <c r="N79">
        <v>-20</v>
      </c>
      <c r="O79" s="23">
        <f t="shared" si="3"/>
        <v>-240</v>
      </c>
    </row>
    <row r="80" spans="2:15" x14ac:dyDescent="0.25">
      <c r="B80" s="18" t="s">
        <v>76</v>
      </c>
      <c r="C80">
        <v>-99.48</v>
      </c>
      <c r="D80">
        <v>-99.48</v>
      </c>
      <c r="E80">
        <v>-99.48</v>
      </c>
      <c r="F80">
        <v>-99.48</v>
      </c>
      <c r="G80">
        <v>-99.48</v>
      </c>
      <c r="H80">
        <v>-99.48</v>
      </c>
      <c r="I80">
        <v>-99.48</v>
      </c>
      <c r="J80">
        <f>I80*1.05</f>
        <v>-104.45400000000001</v>
      </c>
      <c r="K80">
        <v>-104.45400000000001</v>
      </c>
      <c r="L80">
        <v>-104.45400000000001</v>
      </c>
      <c r="M80">
        <v>-104.45400000000001</v>
      </c>
      <c r="N80">
        <v>-104.45400000000001</v>
      </c>
      <c r="O80" s="23">
        <f t="shared" si="3"/>
        <v>-1218.6299999999999</v>
      </c>
    </row>
    <row r="81" spans="2:15" x14ac:dyDescent="0.25">
      <c r="B81" t="s">
        <v>15</v>
      </c>
      <c r="C81">
        <v>-234</v>
      </c>
      <c r="D81">
        <v>-234</v>
      </c>
      <c r="E81">
        <v>-234</v>
      </c>
      <c r="F81">
        <v>-234</v>
      </c>
      <c r="G81">
        <v>-234</v>
      </c>
      <c r="H81">
        <v>-234</v>
      </c>
      <c r="I81">
        <v>-234</v>
      </c>
      <c r="J81">
        <v>-234</v>
      </c>
      <c r="K81">
        <v>-234</v>
      </c>
      <c r="L81">
        <v>-234</v>
      </c>
      <c r="M81">
        <v>-234</v>
      </c>
      <c r="N81">
        <v>-234</v>
      </c>
      <c r="O81" s="23">
        <f t="shared" si="3"/>
        <v>-2808</v>
      </c>
    </row>
    <row r="82" spans="2:15" x14ac:dyDescent="0.25">
      <c r="B82" s="18" t="s">
        <v>54</v>
      </c>
      <c r="C82">
        <f>-20.22-17.99-2.99</f>
        <v>-41.199999999999996</v>
      </c>
      <c r="D82">
        <f t="shared" ref="D82:N82" si="6">-20.22-17.99-2.99</f>
        <v>-41.199999999999996</v>
      </c>
      <c r="E82">
        <f t="shared" si="6"/>
        <v>-41.199999999999996</v>
      </c>
      <c r="F82">
        <f t="shared" si="6"/>
        <v>-41.199999999999996</v>
      </c>
      <c r="G82">
        <f t="shared" si="6"/>
        <v>-41.199999999999996</v>
      </c>
      <c r="H82">
        <f t="shared" si="6"/>
        <v>-41.199999999999996</v>
      </c>
      <c r="I82">
        <f t="shared" si="6"/>
        <v>-41.199999999999996</v>
      </c>
      <c r="J82">
        <f t="shared" si="6"/>
        <v>-41.199999999999996</v>
      </c>
      <c r="K82">
        <f t="shared" si="6"/>
        <v>-41.199999999999996</v>
      </c>
      <c r="L82">
        <f t="shared" si="6"/>
        <v>-41.199999999999996</v>
      </c>
      <c r="M82">
        <f t="shared" si="6"/>
        <v>-41.199999999999996</v>
      </c>
      <c r="N82">
        <f t="shared" si="6"/>
        <v>-41.199999999999996</v>
      </c>
      <c r="O82" s="23">
        <f t="shared" si="3"/>
        <v>-494.39999999999992</v>
      </c>
    </row>
    <row r="83" spans="2:15" x14ac:dyDescent="0.25">
      <c r="B83" s="18" t="s">
        <v>67</v>
      </c>
      <c r="C83">
        <v>-65.400000000000006</v>
      </c>
      <c r="D83">
        <v>-65.400000000000006</v>
      </c>
      <c r="E83">
        <v>-65.400000000000006</v>
      </c>
      <c r="F83">
        <v>-65.400000000000006</v>
      </c>
      <c r="G83">
        <v>-65.400000000000006</v>
      </c>
      <c r="H83">
        <v>-65.400000000000006</v>
      </c>
      <c r="I83">
        <f t="shared" ref="I83:N83" si="7">-64.3*2</f>
        <v>-128.6</v>
      </c>
      <c r="J83">
        <f t="shared" si="7"/>
        <v>-128.6</v>
      </c>
      <c r="K83">
        <f t="shared" si="7"/>
        <v>-128.6</v>
      </c>
      <c r="L83">
        <f t="shared" si="7"/>
        <v>-128.6</v>
      </c>
      <c r="M83">
        <f t="shared" si="7"/>
        <v>-128.6</v>
      </c>
      <c r="N83">
        <f t="shared" si="7"/>
        <v>-128.6</v>
      </c>
      <c r="O83" s="23">
        <f t="shared" si="3"/>
        <v>-1164</v>
      </c>
    </row>
    <row r="84" spans="2:15" x14ac:dyDescent="0.25">
      <c r="B84" s="18" t="s">
        <v>269</v>
      </c>
      <c r="C84">
        <v>0</v>
      </c>
      <c r="D84">
        <v>-200</v>
      </c>
      <c r="E84" s="25">
        <v>-600</v>
      </c>
      <c r="F84" s="25">
        <v>0</v>
      </c>
      <c r="G84">
        <v>-100</v>
      </c>
      <c r="H84">
        <v>0</v>
      </c>
      <c r="I84">
        <v>-100</v>
      </c>
      <c r="J84">
        <v>0</v>
      </c>
      <c r="K84">
        <v>0</v>
      </c>
      <c r="L84">
        <v>-200</v>
      </c>
      <c r="M84">
        <v>0</v>
      </c>
      <c r="N84">
        <v>0</v>
      </c>
      <c r="O84" s="23">
        <f t="shared" si="3"/>
        <v>-1200</v>
      </c>
    </row>
    <row r="85" spans="2:15" x14ac:dyDescent="0.25">
      <c r="B85" s="18" t="s">
        <v>1942</v>
      </c>
      <c r="C85">
        <v>0</v>
      </c>
      <c r="D85">
        <v>0</v>
      </c>
      <c r="E85">
        <v>0</v>
      </c>
      <c r="F85">
        <v>0</v>
      </c>
      <c r="G85">
        <v>0</v>
      </c>
      <c r="H85">
        <v>0</v>
      </c>
      <c r="I85">
        <v>0</v>
      </c>
      <c r="J85">
        <v>0</v>
      </c>
      <c r="K85">
        <v>0</v>
      </c>
      <c r="L85">
        <v>0</v>
      </c>
      <c r="M85">
        <v>0</v>
      </c>
      <c r="N85">
        <v>0</v>
      </c>
      <c r="O85" s="23">
        <f t="shared" si="3"/>
        <v>0</v>
      </c>
    </row>
    <row r="86" spans="2:15" x14ac:dyDescent="0.25">
      <c r="C86" s="24">
        <f t="shared" ref="C86:N86" si="8">SUM(C58+C61)</f>
        <v>873.65000000000009</v>
      </c>
      <c r="D86" s="24">
        <f t="shared" si="8"/>
        <v>673.65000000000009</v>
      </c>
      <c r="E86" s="24">
        <f t="shared" si="8"/>
        <v>273.64999999999964</v>
      </c>
      <c r="F86" s="24">
        <f t="shared" si="8"/>
        <v>823.65000000000009</v>
      </c>
      <c r="G86" s="24">
        <f t="shared" si="8"/>
        <v>773.65000000000009</v>
      </c>
      <c r="H86" s="24">
        <f t="shared" si="8"/>
        <v>941.97000000000025</v>
      </c>
      <c r="I86" s="24">
        <f t="shared" si="8"/>
        <v>751.23000000000047</v>
      </c>
      <c r="J86" s="24">
        <f t="shared" si="8"/>
        <v>846.25600000000031</v>
      </c>
      <c r="K86" s="24">
        <f t="shared" si="8"/>
        <v>596.25600000000031</v>
      </c>
      <c r="L86" s="24">
        <f t="shared" si="8"/>
        <v>646.25600000000031</v>
      </c>
      <c r="M86" s="24">
        <f t="shared" si="8"/>
        <v>546.25600000000031</v>
      </c>
      <c r="N86" s="24">
        <f t="shared" si="8"/>
        <v>146.25600000000031</v>
      </c>
      <c r="O86" s="23">
        <f t="shared" si="3"/>
        <v>7892.7300000000023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F42E4-F44D-4CA3-90D3-2F591407FFFF}">
  <dimension ref="A1:AV29"/>
  <sheetViews>
    <sheetView zoomScale="55" zoomScaleNormal="55" workbookViewId="0">
      <selection activeCell="A34" sqref="A34"/>
    </sheetView>
  </sheetViews>
  <sheetFormatPr defaultRowHeight="15" x14ac:dyDescent="0.25"/>
  <cols>
    <col min="1" max="1" width="130.85546875" bestFit="1" customWidth="1"/>
    <col min="2" max="2" width="23.5703125" bestFit="1" customWidth="1"/>
    <col min="3" max="3" width="13.42578125" bestFit="1" customWidth="1"/>
    <col min="4" max="4" width="13.85546875" bestFit="1" customWidth="1"/>
    <col min="5" max="5" width="14.140625" bestFit="1" customWidth="1"/>
    <col min="6" max="6" width="13.85546875" bestFit="1" customWidth="1"/>
    <col min="7" max="7" width="15.140625" bestFit="1" customWidth="1"/>
    <col min="8" max="8" width="16.28515625" bestFit="1" customWidth="1"/>
    <col min="9" max="9" width="13.7109375" bestFit="1" customWidth="1"/>
    <col min="10" max="10" width="14.7109375" bestFit="1" customWidth="1"/>
    <col min="11" max="11" width="15.42578125" bestFit="1" customWidth="1"/>
    <col min="12" max="12" width="14.7109375" bestFit="1" customWidth="1"/>
    <col min="13" max="13" width="13.7109375" bestFit="1" customWidth="1"/>
    <col min="14" max="14" width="14.140625" bestFit="1" customWidth="1"/>
    <col min="15" max="17" width="13.7109375" bestFit="1" customWidth="1"/>
    <col min="18" max="18" width="13.140625" bestFit="1" customWidth="1"/>
    <col min="19" max="19" width="14.7109375" bestFit="1" customWidth="1"/>
    <col min="20" max="20" width="15" bestFit="1" customWidth="1"/>
    <col min="21" max="21" width="12.5703125" bestFit="1" customWidth="1"/>
    <col min="22" max="22" width="14.7109375" bestFit="1" customWidth="1"/>
    <col min="23" max="23" width="15.140625" bestFit="1" customWidth="1"/>
    <col min="24" max="24" width="13.7109375" bestFit="1" customWidth="1"/>
    <col min="25" max="25" width="14.7109375" bestFit="1" customWidth="1"/>
    <col min="26" max="26" width="14.140625" bestFit="1" customWidth="1"/>
    <col min="27" max="27" width="15.42578125" bestFit="1" customWidth="1"/>
    <col min="28" max="28" width="13.85546875" bestFit="1" customWidth="1"/>
    <col min="29" max="29" width="14.7109375" bestFit="1" customWidth="1"/>
    <col min="30" max="30" width="13.7109375" bestFit="1" customWidth="1"/>
    <col min="31" max="31" width="14.7109375" bestFit="1" customWidth="1"/>
    <col min="32" max="32" width="15.42578125" bestFit="1" customWidth="1"/>
    <col min="33" max="33" width="12.5703125" bestFit="1" customWidth="1"/>
    <col min="34" max="34" width="14.140625" bestFit="1" customWidth="1"/>
    <col min="35" max="35" width="13.140625" bestFit="1" customWidth="1"/>
    <col min="36" max="36" width="13.42578125" bestFit="1" customWidth="1"/>
    <col min="37" max="37" width="13.7109375" bestFit="1" customWidth="1"/>
    <col min="38" max="38" width="13.85546875" bestFit="1" customWidth="1"/>
    <col min="39" max="39" width="15" bestFit="1" customWidth="1"/>
    <col min="40" max="40" width="13.85546875" bestFit="1" customWidth="1"/>
    <col min="41" max="41" width="14.140625" bestFit="1" customWidth="1"/>
    <col min="42" max="42" width="13.42578125" bestFit="1" customWidth="1"/>
    <col min="43" max="43" width="13.7109375" bestFit="1" customWidth="1"/>
    <col min="44" max="44" width="12.85546875" bestFit="1" customWidth="1"/>
    <col min="45" max="45" width="14.140625" bestFit="1" customWidth="1"/>
    <col min="46" max="46" width="14.7109375" bestFit="1" customWidth="1"/>
    <col min="47" max="47" width="15.140625" bestFit="1" customWidth="1"/>
    <col min="48" max="48" width="16.28515625" bestFit="1" customWidth="1"/>
  </cols>
  <sheetData>
    <row r="1" spans="1:48" x14ac:dyDescent="0.25">
      <c r="A1" s="16" t="s">
        <v>5</v>
      </c>
      <c r="B1" t="s">
        <v>15</v>
      </c>
    </row>
    <row r="3" spans="1:48" x14ac:dyDescent="0.25">
      <c r="A3" s="16" t="s">
        <v>1922</v>
      </c>
      <c r="B3" s="16" t="s">
        <v>1921</v>
      </c>
    </row>
    <row r="4" spans="1:48" x14ac:dyDescent="0.25">
      <c r="B4" t="s">
        <v>3344</v>
      </c>
      <c r="K4" t="s">
        <v>3347</v>
      </c>
      <c r="L4" t="s">
        <v>3345</v>
      </c>
      <c r="AF4" t="s">
        <v>3348</v>
      </c>
      <c r="AG4" t="s">
        <v>3346</v>
      </c>
      <c r="AU4" t="s">
        <v>3349</v>
      </c>
      <c r="AV4" t="s">
        <v>1920</v>
      </c>
    </row>
    <row r="5" spans="1:48" x14ac:dyDescent="0.25">
      <c r="B5" t="s">
        <v>1926</v>
      </c>
      <c r="J5" t="s">
        <v>3350</v>
      </c>
      <c r="L5" t="s">
        <v>1923</v>
      </c>
      <c r="N5" t="s">
        <v>3351</v>
      </c>
      <c r="O5" t="s">
        <v>1924</v>
      </c>
      <c r="S5" t="s">
        <v>3352</v>
      </c>
      <c r="T5" t="s">
        <v>1925</v>
      </c>
      <c r="Y5" t="s">
        <v>3353</v>
      </c>
      <c r="Z5" t="s">
        <v>1926</v>
      </c>
      <c r="AE5" t="s">
        <v>3350</v>
      </c>
      <c r="AG5" t="s">
        <v>1923</v>
      </c>
      <c r="AO5" t="s">
        <v>3351</v>
      </c>
      <c r="AP5" t="s">
        <v>1924</v>
      </c>
      <c r="AT5" t="s">
        <v>3352</v>
      </c>
    </row>
    <row r="6" spans="1:48" x14ac:dyDescent="0.25">
      <c r="B6" t="s">
        <v>1936</v>
      </c>
      <c r="C6" t="s">
        <v>3354</v>
      </c>
      <c r="D6" t="s">
        <v>1937</v>
      </c>
      <c r="F6" t="s">
        <v>3355</v>
      </c>
      <c r="G6" t="s">
        <v>1938</v>
      </c>
      <c r="I6" t="s">
        <v>3356</v>
      </c>
      <c r="L6" t="s">
        <v>1931</v>
      </c>
      <c r="M6" t="s">
        <v>3357</v>
      </c>
      <c r="O6" t="s">
        <v>1927</v>
      </c>
      <c r="P6" t="s">
        <v>3358</v>
      </c>
      <c r="Q6" t="s">
        <v>1929</v>
      </c>
      <c r="R6" t="s">
        <v>3359</v>
      </c>
      <c r="T6" t="s">
        <v>1933</v>
      </c>
      <c r="U6" t="s">
        <v>3360</v>
      </c>
      <c r="V6" t="s">
        <v>1935</v>
      </c>
      <c r="X6" t="s">
        <v>3361</v>
      </c>
      <c r="Z6" t="s">
        <v>1937</v>
      </c>
      <c r="AB6" t="s">
        <v>3355</v>
      </c>
      <c r="AC6" t="s">
        <v>1938</v>
      </c>
      <c r="AD6" t="s">
        <v>3356</v>
      </c>
      <c r="AG6" t="s">
        <v>1930</v>
      </c>
      <c r="AI6" t="s">
        <v>3362</v>
      </c>
      <c r="AJ6" t="s">
        <v>1931</v>
      </c>
      <c r="AK6" t="s">
        <v>3357</v>
      </c>
      <c r="AL6" t="s">
        <v>1932</v>
      </c>
      <c r="AN6" t="s">
        <v>3363</v>
      </c>
      <c r="AP6" t="s">
        <v>1927</v>
      </c>
      <c r="AQ6" t="s">
        <v>3358</v>
      </c>
      <c r="AR6" t="s">
        <v>1928</v>
      </c>
      <c r="AS6" t="s">
        <v>3364</v>
      </c>
    </row>
    <row r="7" spans="1:48" x14ac:dyDescent="0.25">
      <c r="A7" s="16" t="s">
        <v>1919</v>
      </c>
      <c r="B7" s="14">
        <v>45225</v>
      </c>
      <c r="D7" s="14">
        <v>45237</v>
      </c>
      <c r="E7" s="14">
        <v>45238</v>
      </c>
      <c r="G7" s="14">
        <v>45271</v>
      </c>
      <c r="H7" s="14">
        <v>45280</v>
      </c>
      <c r="L7" s="14">
        <v>45334</v>
      </c>
      <c r="O7" s="14">
        <v>45384</v>
      </c>
      <c r="Q7" s="14">
        <v>45446</v>
      </c>
      <c r="T7" s="14">
        <v>45495</v>
      </c>
      <c r="V7" s="14">
        <v>45554</v>
      </c>
      <c r="W7" s="14">
        <v>45558</v>
      </c>
      <c r="Z7" s="14">
        <v>45602</v>
      </c>
      <c r="AA7" s="14">
        <v>45621</v>
      </c>
      <c r="AC7" s="14">
        <v>45635</v>
      </c>
      <c r="AG7" s="14">
        <v>45664</v>
      </c>
      <c r="AH7" s="14">
        <v>45684</v>
      </c>
      <c r="AJ7" s="14">
        <v>45691</v>
      </c>
      <c r="AL7" s="14">
        <v>45727</v>
      </c>
      <c r="AM7" s="14">
        <v>45744</v>
      </c>
      <c r="AP7" s="14">
        <v>45749</v>
      </c>
      <c r="AR7" s="14">
        <v>45782</v>
      </c>
    </row>
    <row r="8" spans="1:48" x14ac:dyDescent="0.25">
      <c r="A8" s="17" t="s">
        <v>310</v>
      </c>
      <c r="H8">
        <v>-0.01</v>
      </c>
      <c r="I8">
        <v>-0.01</v>
      </c>
      <c r="J8">
        <v>-0.01</v>
      </c>
      <c r="K8">
        <v>-0.01</v>
      </c>
      <c r="V8">
        <v>-0.01</v>
      </c>
      <c r="X8">
        <v>-0.01</v>
      </c>
      <c r="Y8">
        <v>-0.01</v>
      </c>
      <c r="AF8">
        <v>-0.01</v>
      </c>
      <c r="AV8">
        <v>-0.02</v>
      </c>
    </row>
    <row r="9" spans="1:48" x14ac:dyDescent="0.25">
      <c r="A9" s="17" t="s">
        <v>1491</v>
      </c>
      <c r="D9">
        <v>-9.52</v>
      </c>
      <c r="F9">
        <v>-9.52</v>
      </c>
      <c r="J9">
        <v>-9.52</v>
      </c>
      <c r="K9">
        <v>-9.52</v>
      </c>
      <c r="AV9">
        <v>-9.52</v>
      </c>
    </row>
    <row r="10" spans="1:48" x14ac:dyDescent="0.25">
      <c r="A10" s="17" t="s">
        <v>1485</v>
      </c>
      <c r="E10">
        <v>-9.94</v>
      </c>
      <c r="F10">
        <v>-9.94</v>
      </c>
      <c r="J10">
        <v>-9.94</v>
      </c>
      <c r="K10">
        <v>-9.94</v>
      </c>
      <c r="AV10">
        <v>-9.94</v>
      </c>
    </row>
    <row r="11" spans="1:48" x14ac:dyDescent="0.25">
      <c r="A11" s="17" t="s">
        <v>71</v>
      </c>
      <c r="Z11">
        <v>-46.2</v>
      </c>
      <c r="AB11">
        <v>-46.2</v>
      </c>
      <c r="AE11">
        <v>-46.2</v>
      </c>
      <c r="AF11">
        <v>-46.2</v>
      </c>
      <c r="AV11">
        <v>-46.2</v>
      </c>
    </row>
    <row r="12" spans="1:48" x14ac:dyDescent="0.25">
      <c r="A12" s="17" t="s">
        <v>1898</v>
      </c>
      <c r="AC12">
        <v>-46.2</v>
      </c>
      <c r="AD12">
        <v>-46.2</v>
      </c>
      <c r="AE12">
        <v>-46.2</v>
      </c>
      <c r="AF12">
        <v>-46.2</v>
      </c>
      <c r="AV12">
        <v>-46.2</v>
      </c>
    </row>
    <row r="13" spans="1:48" x14ac:dyDescent="0.25">
      <c r="A13" s="17" t="s">
        <v>1996</v>
      </c>
      <c r="AG13">
        <v>-46.2</v>
      </c>
      <c r="AI13">
        <v>-46.2</v>
      </c>
      <c r="AO13">
        <v>-46.2</v>
      </c>
      <c r="AU13">
        <v>-46.2</v>
      </c>
      <c r="AV13">
        <v>-46.2</v>
      </c>
    </row>
    <row r="14" spans="1:48" x14ac:dyDescent="0.25">
      <c r="A14" s="17" t="s">
        <v>2117</v>
      </c>
      <c r="AJ14">
        <v>-50.82</v>
      </c>
      <c r="AK14">
        <v>-50.82</v>
      </c>
      <c r="AO14">
        <v>-50.82</v>
      </c>
      <c r="AU14">
        <v>-50.82</v>
      </c>
      <c r="AV14">
        <v>-50.82</v>
      </c>
    </row>
    <row r="15" spans="1:48" x14ac:dyDescent="0.25">
      <c r="A15" s="17" t="s">
        <v>2185</v>
      </c>
      <c r="AL15">
        <v>-50.82</v>
      </c>
      <c r="AN15">
        <v>-50.82</v>
      </c>
      <c r="AO15">
        <v>-50.82</v>
      </c>
      <c r="AU15">
        <v>-50.82</v>
      </c>
      <c r="AV15">
        <v>-50.82</v>
      </c>
    </row>
    <row r="16" spans="1:48" x14ac:dyDescent="0.25">
      <c r="A16" s="17" t="s">
        <v>2454</v>
      </c>
      <c r="AR16">
        <v>-50.82</v>
      </c>
      <c r="AS16">
        <v>-50.82</v>
      </c>
      <c r="AT16">
        <v>-50.82</v>
      </c>
      <c r="AU16">
        <v>-50.82</v>
      </c>
      <c r="AV16">
        <v>-50.82</v>
      </c>
    </row>
    <row r="17" spans="1:48" x14ac:dyDescent="0.25">
      <c r="A17" s="17" t="s">
        <v>2325</v>
      </c>
      <c r="AP17">
        <v>-50.82</v>
      </c>
      <c r="AQ17">
        <v>-50.82</v>
      </c>
      <c r="AT17">
        <v>-50.82</v>
      </c>
      <c r="AU17">
        <v>-50.82</v>
      </c>
      <c r="AV17">
        <v>-50.82</v>
      </c>
    </row>
    <row r="18" spans="1:48" x14ac:dyDescent="0.25">
      <c r="A18" s="17" t="s">
        <v>978</v>
      </c>
      <c r="O18">
        <v>-133.07</v>
      </c>
      <c r="P18">
        <v>-133.07</v>
      </c>
      <c r="S18">
        <v>-133.07</v>
      </c>
      <c r="AF18">
        <v>-133.07</v>
      </c>
      <c r="AV18">
        <v>-133.07</v>
      </c>
    </row>
    <row r="19" spans="1:48" x14ac:dyDescent="0.25">
      <c r="A19" s="17" t="s">
        <v>730</v>
      </c>
      <c r="Q19">
        <v>-110.26</v>
      </c>
      <c r="R19">
        <v>-110.26</v>
      </c>
      <c r="S19">
        <v>-110.26</v>
      </c>
      <c r="AF19">
        <v>-110.26</v>
      </c>
      <c r="AV19">
        <v>-110.26</v>
      </c>
    </row>
    <row r="20" spans="1:48" x14ac:dyDescent="0.25">
      <c r="A20" s="17" t="s">
        <v>1359</v>
      </c>
      <c r="G20">
        <v>-20.66</v>
      </c>
      <c r="I20">
        <v>-20.66</v>
      </c>
      <c r="J20">
        <v>-20.66</v>
      </c>
      <c r="K20">
        <v>-20.66</v>
      </c>
      <c r="AV20">
        <v>-20.66</v>
      </c>
    </row>
    <row r="21" spans="1:48" x14ac:dyDescent="0.25">
      <c r="A21" s="17" t="s">
        <v>1154</v>
      </c>
      <c r="L21">
        <v>-137.99</v>
      </c>
      <c r="M21">
        <v>-137.99</v>
      </c>
      <c r="N21">
        <v>-137.99</v>
      </c>
      <c r="AF21">
        <v>-137.99</v>
      </c>
      <c r="AV21">
        <v>-137.99</v>
      </c>
    </row>
    <row r="22" spans="1:48" x14ac:dyDescent="0.25">
      <c r="A22" s="17" t="s">
        <v>533</v>
      </c>
      <c r="T22">
        <v>-166.67</v>
      </c>
      <c r="U22">
        <v>-166.67</v>
      </c>
      <c r="Y22">
        <v>-166.67</v>
      </c>
      <c r="AF22">
        <v>-166.67</v>
      </c>
      <c r="AV22">
        <v>-166.67</v>
      </c>
    </row>
    <row r="23" spans="1:48" x14ac:dyDescent="0.25">
      <c r="A23" s="17" t="s">
        <v>281</v>
      </c>
      <c r="W23">
        <v>-172.76</v>
      </c>
      <c r="X23">
        <v>-172.76</v>
      </c>
      <c r="Y23">
        <v>-172.76</v>
      </c>
      <c r="AF23">
        <v>-172.76</v>
      </c>
      <c r="AV23">
        <v>-172.76</v>
      </c>
    </row>
    <row r="24" spans="1:48" x14ac:dyDescent="0.25">
      <c r="A24" s="17" t="s">
        <v>1913</v>
      </c>
      <c r="AA24">
        <v>-80.84</v>
      </c>
      <c r="AB24">
        <v>-80.84</v>
      </c>
      <c r="AE24">
        <v>-80.84</v>
      </c>
      <c r="AF24">
        <v>-80.84</v>
      </c>
      <c r="AV24">
        <v>-80.84</v>
      </c>
    </row>
    <row r="25" spans="1:48" x14ac:dyDescent="0.25">
      <c r="A25" s="17" t="s">
        <v>2120</v>
      </c>
      <c r="AH25">
        <v>-92.23</v>
      </c>
      <c r="AI25">
        <v>-92.23</v>
      </c>
      <c r="AO25">
        <v>-92.23</v>
      </c>
      <c r="AU25">
        <v>-92.23</v>
      </c>
      <c r="AV25">
        <v>-92.23</v>
      </c>
    </row>
    <row r="26" spans="1:48" x14ac:dyDescent="0.25">
      <c r="A26" s="17" t="s">
        <v>2259</v>
      </c>
      <c r="AM26">
        <v>-85.83</v>
      </c>
      <c r="AN26">
        <v>-85.83</v>
      </c>
      <c r="AO26">
        <v>-85.83</v>
      </c>
      <c r="AU26">
        <v>-85.83</v>
      </c>
      <c r="AV26">
        <v>-85.83</v>
      </c>
    </row>
    <row r="27" spans="1:48" x14ac:dyDescent="0.25">
      <c r="A27" s="17" t="s">
        <v>1543</v>
      </c>
      <c r="B27">
        <v>-224.21</v>
      </c>
      <c r="C27">
        <v>-224.21</v>
      </c>
      <c r="J27">
        <v>-224.21</v>
      </c>
      <c r="K27">
        <v>-224.21</v>
      </c>
      <c r="AV27">
        <v>-224.21</v>
      </c>
    </row>
    <row r="28" spans="1:48" x14ac:dyDescent="0.25">
      <c r="A28" s="17" t="s">
        <v>1542</v>
      </c>
      <c r="B28">
        <v>31.71</v>
      </c>
      <c r="C28">
        <v>31.71</v>
      </c>
      <c r="J28">
        <v>31.71</v>
      </c>
      <c r="K28">
        <v>31.71</v>
      </c>
      <c r="AV28">
        <v>31.71</v>
      </c>
    </row>
    <row r="29" spans="1:48" x14ac:dyDescent="0.25">
      <c r="A29" s="17" t="s">
        <v>1920</v>
      </c>
      <c r="B29">
        <v>-192.5</v>
      </c>
      <c r="C29">
        <v>-192.5</v>
      </c>
      <c r="D29">
        <v>-9.52</v>
      </c>
      <c r="E29">
        <v>-9.94</v>
      </c>
      <c r="F29">
        <v>-19.46</v>
      </c>
      <c r="G29">
        <v>-20.66</v>
      </c>
      <c r="H29">
        <v>-0.01</v>
      </c>
      <c r="I29">
        <v>-20.67</v>
      </c>
      <c r="J29">
        <v>-232.63000000000002</v>
      </c>
      <c r="K29">
        <v>-232.63000000000002</v>
      </c>
      <c r="L29">
        <v>-137.99</v>
      </c>
      <c r="M29">
        <v>-137.99</v>
      </c>
      <c r="N29">
        <v>-137.99</v>
      </c>
      <c r="O29">
        <v>-133.07</v>
      </c>
      <c r="P29">
        <v>-133.07</v>
      </c>
      <c r="Q29">
        <v>-110.26</v>
      </c>
      <c r="R29">
        <v>-110.26</v>
      </c>
      <c r="S29">
        <v>-243.32999999999998</v>
      </c>
      <c r="T29">
        <v>-166.67</v>
      </c>
      <c r="U29">
        <v>-166.67</v>
      </c>
      <c r="V29">
        <v>-0.01</v>
      </c>
      <c r="W29">
        <v>-172.76</v>
      </c>
      <c r="X29">
        <v>-172.76999999999998</v>
      </c>
      <c r="Y29">
        <v>-339.43999999999994</v>
      </c>
      <c r="Z29">
        <v>-46.2</v>
      </c>
      <c r="AA29">
        <v>-80.84</v>
      </c>
      <c r="AB29">
        <v>-127.04</v>
      </c>
      <c r="AC29">
        <v>-46.2</v>
      </c>
      <c r="AD29">
        <v>-46.2</v>
      </c>
      <c r="AE29">
        <v>-173.24</v>
      </c>
      <c r="AF29">
        <v>-894</v>
      </c>
      <c r="AG29">
        <v>-46.2</v>
      </c>
      <c r="AH29">
        <v>-92.23</v>
      </c>
      <c r="AI29">
        <v>-138.43</v>
      </c>
      <c r="AJ29">
        <v>-50.82</v>
      </c>
      <c r="AK29">
        <v>-50.82</v>
      </c>
      <c r="AL29">
        <v>-50.82</v>
      </c>
      <c r="AM29">
        <v>-85.83</v>
      </c>
      <c r="AN29">
        <v>-136.65</v>
      </c>
      <c r="AO29">
        <v>-325.89999999999998</v>
      </c>
      <c r="AP29">
        <v>-50.82</v>
      </c>
      <c r="AQ29">
        <v>-50.82</v>
      </c>
      <c r="AR29">
        <v>-50.82</v>
      </c>
      <c r="AS29">
        <v>-50.82</v>
      </c>
      <c r="AT29">
        <v>-101.64</v>
      </c>
      <c r="AU29">
        <v>-427.53999999999996</v>
      </c>
      <c r="AV29">
        <v>-1554.1699999999998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F846-DD72-4763-B0B1-0635C8D85F1D}">
  <dimension ref="A1:BU41"/>
  <sheetViews>
    <sheetView zoomScale="70" zoomScaleNormal="70" workbookViewId="0">
      <pane xSplit="1" topLeftCell="B1" activePane="topRight" state="frozen"/>
      <selection pane="topRight" activeCell="B52" sqref="B52"/>
    </sheetView>
  </sheetViews>
  <sheetFormatPr defaultRowHeight="15" x14ac:dyDescent="0.25"/>
  <cols>
    <col min="1" max="1" width="114.42578125" bestFit="1" customWidth="1"/>
    <col min="2" max="2" width="21.7109375" bestFit="1" customWidth="1"/>
    <col min="3" max="4" width="14.42578125" bestFit="1" customWidth="1"/>
    <col min="5" max="7" width="13" bestFit="1" customWidth="1"/>
    <col min="8" max="12" width="14.42578125" bestFit="1" customWidth="1"/>
    <col min="13" max="14" width="13" bestFit="1" customWidth="1"/>
    <col min="15" max="15" width="14.42578125" bestFit="1" customWidth="1"/>
    <col min="16" max="16" width="15.85546875" bestFit="1" customWidth="1"/>
    <col min="17" max="17" width="9.28515625" bestFit="1" customWidth="1"/>
    <col min="18" max="26" width="10.42578125" bestFit="1" customWidth="1"/>
    <col min="27" max="32" width="9.28515625" bestFit="1" customWidth="1"/>
    <col min="33" max="36" width="10.42578125" bestFit="1" customWidth="1"/>
    <col min="37" max="37" width="9.42578125" bestFit="1" customWidth="1"/>
    <col min="38" max="43" width="9.28515625" bestFit="1" customWidth="1"/>
    <col min="44" max="72" width="10.42578125" bestFit="1" customWidth="1"/>
    <col min="73" max="94" width="11.5703125" bestFit="1" customWidth="1"/>
    <col min="95" max="103" width="10.42578125" bestFit="1" customWidth="1"/>
    <col min="104" max="124" width="11.5703125" bestFit="1" customWidth="1"/>
    <col min="125" max="128" width="10.42578125" bestFit="1" customWidth="1"/>
    <col min="129" max="144" width="11.5703125" bestFit="1" customWidth="1"/>
    <col min="145" max="151" width="9.28515625" bestFit="1" customWidth="1"/>
    <col min="152" max="152" width="9.42578125" bestFit="1" customWidth="1"/>
    <col min="153" max="153" width="9.28515625" bestFit="1" customWidth="1"/>
    <col min="154" max="173" width="10.42578125" bestFit="1" customWidth="1"/>
    <col min="174" max="177" width="9.28515625" bestFit="1" customWidth="1"/>
    <col min="178" max="178" width="9.42578125" bestFit="1" customWidth="1"/>
    <col min="179" max="182" width="9.28515625" bestFit="1" customWidth="1"/>
    <col min="183" max="201" width="10.42578125" bestFit="1" customWidth="1"/>
    <col min="202" max="202" width="9.42578125" bestFit="1" customWidth="1"/>
    <col min="203" max="210" width="9.28515625" bestFit="1" customWidth="1"/>
    <col min="211" max="230" width="10.42578125" bestFit="1" customWidth="1"/>
    <col min="231" max="231" width="9.42578125" bestFit="1" customWidth="1"/>
    <col min="232" max="232" width="9.28515625" bestFit="1" customWidth="1"/>
    <col min="233" max="233" width="9.42578125" bestFit="1" customWidth="1"/>
    <col min="234" max="238" width="9.28515625" bestFit="1" customWidth="1"/>
    <col min="239" max="258" width="10.42578125" bestFit="1" customWidth="1"/>
    <col min="259" max="260" width="9.42578125" bestFit="1" customWidth="1"/>
    <col min="261" max="266" width="9.28515625" bestFit="1" customWidth="1"/>
    <col min="267" max="287" width="10.42578125" bestFit="1" customWidth="1"/>
    <col min="288" max="291" width="9.28515625" bestFit="1" customWidth="1"/>
    <col min="292" max="292" width="9.42578125" bestFit="1" customWidth="1"/>
    <col min="293" max="296" width="9.28515625" bestFit="1" customWidth="1"/>
    <col min="297" max="317" width="10.42578125" bestFit="1" customWidth="1"/>
    <col min="318" max="318" width="9.42578125" bestFit="1" customWidth="1"/>
    <col min="319" max="319" width="9.28515625" bestFit="1" customWidth="1"/>
    <col min="320" max="320" width="9.42578125" bestFit="1" customWidth="1"/>
    <col min="321" max="326" width="9.28515625" bestFit="1" customWidth="1"/>
    <col min="327" max="348" width="10.42578125" bestFit="1" customWidth="1"/>
    <col min="349" max="349" width="9.42578125" bestFit="1" customWidth="1"/>
    <col min="350" max="352" width="9.28515625" bestFit="1" customWidth="1"/>
    <col min="353" max="353" width="9.42578125" bestFit="1" customWidth="1"/>
    <col min="354" max="356" width="9.28515625" bestFit="1" customWidth="1"/>
    <col min="357" max="376" width="10.42578125" bestFit="1" customWidth="1"/>
    <col min="377" max="377" width="9.28515625" bestFit="1" customWidth="1"/>
    <col min="378" max="378" width="9.42578125" bestFit="1" customWidth="1"/>
    <col min="379" max="385" width="9.28515625" bestFit="1" customWidth="1"/>
    <col min="386" max="414" width="10.42578125" bestFit="1" customWidth="1"/>
    <col min="415" max="435" width="11.5703125" bestFit="1" customWidth="1"/>
    <col min="436" max="443" width="10.42578125" bestFit="1" customWidth="1"/>
    <col min="444" max="461" width="11.5703125" bestFit="1" customWidth="1"/>
    <col min="462" max="470" width="10.42578125" bestFit="1" customWidth="1"/>
    <col min="471" max="485" width="11.5703125" bestFit="1" customWidth="1"/>
    <col min="486" max="486" width="10.42578125" bestFit="1" customWidth="1"/>
    <col min="487" max="494" width="9.28515625" bestFit="1" customWidth="1"/>
    <col min="495" max="501" width="11.5703125" bestFit="1" customWidth="1"/>
    <col min="502" max="518" width="10.42578125" bestFit="1" customWidth="1"/>
    <col min="519" max="526" width="9.28515625" bestFit="1" customWidth="1"/>
    <col min="527" max="549" width="10.42578125" bestFit="1" customWidth="1"/>
    <col min="550" max="555" width="9.28515625" bestFit="1" customWidth="1"/>
    <col min="556" max="556" width="9.42578125" bestFit="1" customWidth="1"/>
    <col min="557" max="558" width="9.28515625" bestFit="1" customWidth="1"/>
    <col min="559" max="577" width="10.42578125" bestFit="1" customWidth="1"/>
    <col min="578" max="586" width="9.28515625" bestFit="1" customWidth="1"/>
    <col min="587" max="604" width="10.42578125" bestFit="1" customWidth="1"/>
    <col min="605" max="613" width="9.28515625" bestFit="1" customWidth="1"/>
    <col min="614" max="632" width="10.42578125" bestFit="1" customWidth="1"/>
    <col min="633" max="638" width="9.28515625" bestFit="1" customWidth="1"/>
    <col min="639" max="648" width="10.42578125" bestFit="1" customWidth="1"/>
    <col min="649" max="649" width="9.42578125" bestFit="1" customWidth="1"/>
    <col min="650" max="651" width="9.28515625" bestFit="1" customWidth="1"/>
    <col min="652" max="661" width="10.42578125" bestFit="1" customWidth="1"/>
    <col min="662" max="669" width="9.28515625" bestFit="1" customWidth="1"/>
    <col min="670" max="678" width="10.42578125" bestFit="1" customWidth="1"/>
    <col min="679" max="679" width="9.42578125" bestFit="1" customWidth="1"/>
    <col min="680" max="681" width="9.28515625" bestFit="1" customWidth="1"/>
    <col min="682" max="690" width="10.42578125" bestFit="1" customWidth="1"/>
    <col min="691" max="699" width="9.28515625" bestFit="1" customWidth="1"/>
    <col min="700" max="718" width="10.42578125" bestFit="1" customWidth="1"/>
    <col min="719" max="719" width="9.28515625" bestFit="1" customWidth="1"/>
    <col min="720" max="724" width="11.5703125" bestFit="1" customWidth="1"/>
    <col min="725" max="733" width="10.42578125" bestFit="1" customWidth="1"/>
    <col min="734" max="753" width="11.5703125" bestFit="1" customWidth="1"/>
    <col min="754" max="781" width="10.42578125" bestFit="1" customWidth="1"/>
    <col min="782" max="785" width="9.28515625" bestFit="1" customWidth="1"/>
    <col min="786" max="793" width="11.5703125" bestFit="1" customWidth="1"/>
    <col min="794" max="802" width="10.42578125" bestFit="1" customWidth="1"/>
    <col min="803" max="817" width="11.5703125" bestFit="1" customWidth="1"/>
    <col min="818" max="818" width="11.7109375" bestFit="1" customWidth="1"/>
  </cols>
  <sheetData>
    <row r="1" spans="1:73" x14ac:dyDescent="0.25">
      <c r="A1" s="16" t="s">
        <v>0</v>
      </c>
      <c r="B1" t="s">
        <v>2569</v>
      </c>
    </row>
    <row r="2" spans="1:73" x14ac:dyDescent="0.25">
      <c r="AW2" s="21">
        <v>2025</v>
      </c>
      <c r="AX2" s="21"/>
      <c r="AY2" s="21"/>
      <c r="AZ2" s="21"/>
      <c r="BA2" s="21"/>
      <c r="BB2" s="21"/>
      <c r="BC2" s="21"/>
      <c r="BD2" s="21"/>
      <c r="BE2" s="21"/>
      <c r="BF2" s="21"/>
      <c r="BG2" s="21"/>
      <c r="BH2" s="21"/>
      <c r="BI2" s="21"/>
      <c r="BJ2" s="21">
        <v>2026</v>
      </c>
      <c r="BK2" s="21"/>
      <c r="BL2" s="21"/>
      <c r="BM2" s="21"/>
      <c r="BN2" s="21"/>
      <c r="BO2" s="21"/>
      <c r="BP2" s="21"/>
      <c r="BQ2" s="21"/>
      <c r="BR2" s="21"/>
      <c r="BS2" s="21"/>
      <c r="BT2" s="21"/>
      <c r="BU2" s="21"/>
    </row>
    <row r="3" spans="1:73" x14ac:dyDescent="0.25">
      <c r="A3" s="16" t="s">
        <v>1922</v>
      </c>
      <c r="B3" s="16" t="s">
        <v>1921</v>
      </c>
    </row>
    <row r="4" spans="1:73" x14ac:dyDescent="0.25">
      <c r="B4" t="s">
        <v>3344</v>
      </c>
      <c r="C4" t="s">
        <v>3345</v>
      </c>
      <c r="D4" t="s">
        <v>3346</v>
      </c>
      <c r="K4" t="s">
        <v>3349</v>
      </c>
      <c r="L4" t="s">
        <v>3580</v>
      </c>
      <c r="O4" t="s">
        <v>3581</v>
      </c>
      <c r="P4" t="s">
        <v>1920</v>
      </c>
    </row>
    <row r="5" spans="1:73" x14ac:dyDescent="0.25">
      <c r="D5" t="s">
        <v>1923</v>
      </c>
      <c r="E5" t="s">
        <v>1924</v>
      </c>
      <c r="H5" t="s">
        <v>3352</v>
      </c>
      <c r="I5" t="s">
        <v>1925</v>
      </c>
      <c r="J5" t="s">
        <v>1926</v>
      </c>
      <c r="L5" t="s">
        <v>1923</v>
      </c>
      <c r="M5" t="s">
        <v>1924</v>
      </c>
      <c r="N5" t="s">
        <v>3352</v>
      </c>
    </row>
    <row r="6" spans="1:73" x14ac:dyDescent="0.25">
      <c r="E6" t="s">
        <v>1927</v>
      </c>
      <c r="F6" t="s">
        <v>1928</v>
      </c>
      <c r="G6" t="s">
        <v>1929</v>
      </c>
      <c r="M6" t="s">
        <v>1927</v>
      </c>
    </row>
    <row r="7" spans="1:73" x14ac:dyDescent="0.25">
      <c r="A7" s="16" t="s">
        <v>1919</v>
      </c>
    </row>
    <row r="8" spans="1:73" x14ac:dyDescent="0.25">
      <c r="A8" s="17" t="s">
        <v>1942</v>
      </c>
      <c r="J8">
        <v>-76.240000000000009</v>
      </c>
      <c r="K8">
        <v>-76.240000000000009</v>
      </c>
      <c r="P8">
        <v>-76.240000000000009</v>
      </c>
    </row>
    <row r="9" spans="1:73" x14ac:dyDescent="0.25">
      <c r="A9" s="18" t="s">
        <v>1917</v>
      </c>
      <c r="J9">
        <v>-76.240000000000009</v>
      </c>
      <c r="K9">
        <v>-76.240000000000009</v>
      </c>
      <c r="P9">
        <v>-76.240000000000009</v>
      </c>
    </row>
    <row r="10" spans="1:73" x14ac:dyDescent="0.25">
      <c r="A10" s="17" t="s">
        <v>1945</v>
      </c>
      <c r="B10">
        <v>36296.339999999997</v>
      </c>
      <c r="C10">
        <v>81547.170000000027</v>
      </c>
      <c r="D10">
        <v>25879.789999999997</v>
      </c>
      <c r="E10">
        <v>7164.76</v>
      </c>
      <c r="F10">
        <v>5220.3400000000011</v>
      </c>
      <c r="G10">
        <v>8572.75</v>
      </c>
      <c r="H10">
        <v>20957.850000000002</v>
      </c>
      <c r="I10">
        <v>11575.240000000002</v>
      </c>
      <c r="J10">
        <v>21566.159999999996</v>
      </c>
      <c r="K10">
        <v>79979.040000000008</v>
      </c>
      <c r="L10">
        <v>47341.67</v>
      </c>
      <c r="O10">
        <v>47341.67</v>
      </c>
      <c r="P10">
        <v>245164.22000000003</v>
      </c>
    </row>
    <row r="11" spans="1:73" x14ac:dyDescent="0.25">
      <c r="A11" s="17" t="s">
        <v>1944</v>
      </c>
      <c r="B11">
        <v>-31579.960000000003</v>
      </c>
      <c r="C11">
        <v>-76090.559999999998</v>
      </c>
      <c r="D11">
        <v>-16893.150000000005</v>
      </c>
      <c r="E11">
        <v>-4114.7899999999991</v>
      </c>
      <c r="F11">
        <v>-6177.0299999999988</v>
      </c>
      <c r="G11">
        <v>-8847.4599999999973</v>
      </c>
      <c r="H11">
        <v>-19139.280000000002</v>
      </c>
      <c r="I11">
        <v>-21560.85</v>
      </c>
      <c r="J11">
        <v>-20642.709999999995</v>
      </c>
      <c r="K11">
        <v>-78235.989999999991</v>
      </c>
      <c r="L11">
        <v>-21794.149999999994</v>
      </c>
      <c r="M11">
        <v>-4009.7499999999995</v>
      </c>
      <c r="N11">
        <v>-4009.7499999999995</v>
      </c>
      <c r="O11">
        <v>-25803.899999999994</v>
      </c>
      <c r="P11">
        <v>-211710.41000000003</v>
      </c>
    </row>
    <row r="12" spans="1:73" x14ac:dyDescent="0.25">
      <c r="A12" s="18" t="s">
        <v>73</v>
      </c>
      <c r="C12">
        <v>-30</v>
      </c>
      <c r="P12">
        <v>-30</v>
      </c>
    </row>
    <row r="13" spans="1:73" x14ac:dyDescent="0.25">
      <c r="A13" s="18" t="s">
        <v>1438</v>
      </c>
      <c r="B13">
        <v>-1186.72</v>
      </c>
      <c r="P13">
        <v>-1186.72</v>
      </c>
    </row>
    <row r="14" spans="1:73" x14ac:dyDescent="0.25">
      <c r="A14" s="18" t="s">
        <v>3582</v>
      </c>
      <c r="L14">
        <v>-1500</v>
      </c>
      <c r="O14">
        <v>-1500</v>
      </c>
      <c r="P14">
        <v>-1500</v>
      </c>
    </row>
    <row r="15" spans="1:73" x14ac:dyDescent="0.25">
      <c r="A15" s="19" t="s">
        <v>3510</v>
      </c>
      <c r="L15">
        <v>-1500</v>
      </c>
      <c r="O15">
        <v>-1500</v>
      </c>
      <c r="P15">
        <v>-1500</v>
      </c>
    </row>
    <row r="16" spans="1:73" x14ac:dyDescent="0.25">
      <c r="A16" s="18" t="s">
        <v>90</v>
      </c>
      <c r="D16">
        <v>-10.15</v>
      </c>
      <c r="K16">
        <v>-10.15</v>
      </c>
      <c r="P16">
        <v>-10.15</v>
      </c>
    </row>
    <row r="17" spans="1:16" x14ac:dyDescent="0.25">
      <c r="A17" s="18" t="s">
        <v>1942</v>
      </c>
      <c r="B17">
        <v>-85.68</v>
      </c>
      <c r="C17">
        <v>-53.72</v>
      </c>
      <c r="J17">
        <v>-21.12</v>
      </c>
      <c r="K17">
        <v>-21.12</v>
      </c>
      <c r="L17">
        <v>-8964.5099999999966</v>
      </c>
      <c r="M17">
        <v>-4009.7499999999995</v>
      </c>
      <c r="N17">
        <v>-4009.7499999999995</v>
      </c>
      <c r="O17">
        <v>-12974.259999999997</v>
      </c>
      <c r="P17">
        <v>-13134.779999999997</v>
      </c>
    </row>
    <row r="18" spans="1:16" x14ac:dyDescent="0.25">
      <c r="A18" s="18" t="s">
        <v>586</v>
      </c>
      <c r="B18">
        <v>-4670.5599999999995</v>
      </c>
      <c r="C18">
        <v>-6609.6100000000006</v>
      </c>
      <c r="D18">
        <v>-22.38</v>
      </c>
      <c r="K18">
        <v>-22.38</v>
      </c>
      <c r="P18">
        <v>-11302.55</v>
      </c>
    </row>
    <row r="19" spans="1:16" x14ac:dyDescent="0.25">
      <c r="A19" s="18" t="s">
        <v>3343</v>
      </c>
      <c r="C19">
        <v>-1224.1099999999999</v>
      </c>
      <c r="D19">
        <v>-13</v>
      </c>
      <c r="E19">
        <v>-10.61</v>
      </c>
      <c r="H19">
        <v>-10.61</v>
      </c>
      <c r="J19">
        <v>-17.5</v>
      </c>
      <c r="K19">
        <v>-41.11</v>
      </c>
      <c r="P19">
        <v>-1265.2199999999998</v>
      </c>
    </row>
    <row r="20" spans="1:16" x14ac:dyDescent="0.25">
      <c r="A20" s="18" t="s">
        <v>1013</v>
      </c>
      <c r="B20">
        <v>-4.5</v>
      </c>
      <c r="C20">
        <v>-21.2</v>
      </c>
      <c r="J20">
        <v>-72.97999999999999</v>
      </c>
      <c r="K20">
        <v>-72.97999999999999</v>
      </c>
      <c r="L20">
        <v>-14.82</v>
      </c>
      <c r="O20">
        <v>-14.82</v>
      </c>
      <c r="P20">
        <v>-113.5</v>
      </c>
    </row>
    <row r="21" spans="1:16" x14ac:dyDescent="0.25">
      <c r="A21" s="18" t="s">
        <v>340</v>
      </c>
      <c r="C21">
        <v>-410.75</v>
      </c>
      <c r="D21">
        <v>-99</v>
      </c>
      <c r="E21">
        <v>-32.409999999999997</v>
      </c>
      <c r="G21">
        <v>-4.99</v>
      </c>
      <c r="H21">
        <v>-37.4</v>
      </c>
      <c r="K21">
        <v>-136.4</v>
      </c>
      <c r="L21">
        <v>-32.19</v>
      </c>
      <c r="O21">
        <v>-32.19</v>
      </c>
      <c r="P21">
        <v>-579.33999999999992</v>
      </c>
    </row>
    <row r="22" spans="1:16" x14ac:dyDescent="0.25">
      <c r="A22" s="18" t="s">
        <v>20</v>
      </c>
      <c r="B22">
        <v>-137.06</v>
      </c>
      <c r="C22">
        <v>-431.47</v>
      </c>
      <c r="D22">
        <v>-69</v>
      </c>
      <c r="E22">
        <v>-14.25</v>
      </c>
      <c r="F22">
        <v>-50.75</v>
      </c>
      <c r="G22">
        <v>-17.79</v>
      </c>
      <c r="H22">
        <v>-82.789999999999992</v>
      </c>
      <c r="I22">
        <v>-23.64</v>
      </c>
      <c r="J22">
        <v>-17.8</v>
      </c>
      <c r="K22">
        <v>-193.23000000000002</v>
      </c>
      <c r="L22">
        <v>-1.3</v>
      </c>
      <c r="O22">
        <v>-1.3</v>
      </c>
      <c r="P22">
        <v>-763.05999999999983</v>
      </c>
    </row>
    <row r="23" spans="1:16" x14ac:dyDescent="0.25">
      <c r="A23" s="18" t="s">
        <v>102</v>
      </c>
      <c r="B23">
        <v>-444.51</v>
      </c>
      <c r="C23">
        <v>-1950.5999999999995</v>
      </c>
      <c r="D23">
        <v>-136.63999999999999</v>
      </c>
      <c r="E23">
        <v>-136.76999999999998</v>
      </c>
      <c r="H23">
        <v>-136.76999999999998</v>
      </c>
      <c r="I23">
        <v>-36</v>
      </c>
      <c r="K23">
        <v>-309.40999999999997</v>
      </c>
      <c r="P23">
        <v>-2704.5199999999995</v>
      </c>
    </row>
    <row r="24" spans="1:16" x14ac:dyDescent="0.25">
      <c r="A24" s="18" t="s">
        <v>39</v>
      </c>
      <c r="B24">
        <v>-0.43000000000000005</v>
      </c>
      <c r="C24">
        <v>-97.47999999999999</v>
      </c>
      <c r="D24">
        <v>-244.14000000000001</v>
      </c>
      <c r="E24">
        <v>-1.5300000000000002</v>
      </c>
      <c r="F24">
        <v>-15.630000000000003</v>
      </c>
      <c r="H24">
        <v>-17.160000000000004</v>
      </c>
      <c r="I24">
        <v>-54.86</v>
      </c>
      <c r="J24">
        <v>-93.29</v>
      </c>
      <c r="K24">
        <v>-409.45000000000005</v>
      </c>
      <c r="L24">
        <v>-1.46</v>
      </c>
      <c r="O24">
        <v>-1.46</v>
      </c>
      <c r="P24">
        <v>-508.82</v>
      </c>
    </row>
    <row r="25" spans="1:16" x14ac:dyDescent="0.25">
      <c r="A25" s="18" t="s">
        <v>76</v>
      </c>
      <c r="B25">
        <v>-510.09999999999997</v>
      </c>
      <c r="C25">
        <v>-1559.92</v>
      </c>
      <c r="D25">
        <v>-298.44</v>
      </c>
      <c r="E25">
        <v>-99.48</v>
      </c>
      <c r="F25">
        <v>-99.48</v>
      </c>
      <c r="G25">
        <v>-99.48</v>
      </c>
      <c r="H25">
        <v>-298.44</v>
      </c>
      <c r="I25">
        <v>-215.32</v>
      </c>
      <c r="J25">
        <v>-392.9</v>
      </c>
      <c r="K25">
        <v>-1205.0999999999999</v>
      </c>
      <c r="L25">
        <v>-359.52</v>
      </c>
      <c r="O25">
        <v>-359.52</v>
      </c>
      <c r="P25">
        <v>-3634.6400000000003</v>
      </c>
    </row>
    <row r="26" spans="1:16" x14ac:dyDescent="0.25">
      <c r="A26" s="18" t="s">
        <v>67</v>
      </c>
      <c r="B26">
        <v>-440.02000000000004</v>
      </c>
      <c r="C26">
        <v>-1167.9999999999993</v>
      </c>
      <c r="D26">
        <v>-259.52000000000004</v>
      </c>
      <c r="E26">
        <v>-87.2</v>
      </c>
      <c r="F26">
        <v>-86.9</v>
      </c>
      <c r="G26">
        <v>-130.80000000000001</v>
      </c>
      <c r="H26">
        <v>-304.90000000000003</v>
      </c>
      <c r="I26">
        <v>-340.96999999999997</v>
      </c>
      <c r="J26">
        <v>-381.18999999999994</v>
      </c>
      <c r="K26">
        <v>-1286.58</v>
      </c>
      <c r="L26">
        <v>-228.89999999999998</v>
      </c>
      <c r="O26">
        <v>-228.89999999999998</v>
      </c>
      <c r="P26">
        <v>-3123.4999999999995</v>
      </c>
    </row>
    <row r="27" spans="1:16" x14ac:dyDescent="0.25">
      <c r="A27" s="18" t="s">
        <v>112</v>
      </c>
      <c r="B27">
        <v>-351.99</v>
      </c>
      <c r="C27">
        <v>-978.53000000000009</v>
      </c>
      <c r="D27">
        <v>-542.32000000000005</v>
      </c>
      <c r="G27">
        <v>-574.79000000000008</v>
      </c>
      <c r="H27">
        <v>-574.79000000000008</v>
      </c>
      <c r="I27">
        <v>-68.09</v>
      </c>
      <c r="J27">
        <v>-183</v>
      </c>
      <c r="K27">
        <v>-1368.2</v>
      </c>
      <c r="L27">
        <v>-31.479999999999997</v>
      </c>
      <c r="O27">
        <v>-31.479999999999997</v>
      </c>
      <c r="P27">
        <v>-2730.2000000000003</v>
      </c>
    </row>
    <row r="28" spans="1:16" x14ac:dyDescent="0.25">
      <c r="A28" s="18" t="s">
        <v>54</v>
      </c>
      <c r="B28">
        <v>-64.190000000000012</v>
      </c>
      <c r="C28">
        <v>-673.83000000000015</v>
      </c>
      <c r="D28">
        <v>-187.20000000000002</v>
      </c>
      <c r="E28">
        <v>-159.85</v>
      </c>
      <c r="F28">
        <v>-95.44</v>
      </c>
      <c r="G28">
        <v>-62.879999999999995</v>
      </c>
      <c r="H28">
        <v>-318.16999999999996</v>
      </c>
      <c r="I28">
        <v>-487.61</v>
      </c>
      <c r="J28">
        <v>-612.26</v>
      </c>
      <c r="K28">
        <v>-1605.24</v>
      </c>
      <c r="L28">
        <v>-502.81</v>
      </c>
      <c r="O28">
        <v>-502.81</v>
      </c>
      <c r="P28">
        <v>-2846.07</v>
      </c>
    </row>
    <row r="29" spans="1:16" x14ac:dyDescent="0.25">
      <c r="A29" s="18" t="s">
        <v>269</v>
      </c>
      <c r="C29">
        <v>-2698.9500000000003</v>
      </c>
      <c r="F29">
        <v>-524.55999999999995</v>
      </c>
      <c r="H29">
        <v>-524.55999999999995</v>
      </c>
      <c r="I29">
        <v>-1091.29</v>
      </c>
      <c r="J29">
        <v>-59.3</v>
      </c>
      <c r="K29">
        <v>-1675.1499999999999</v>
      </c>
      <c r="P29">
        <v>-4374.1000000000004</v>
      </c>
    </row>
    <row r="30" spans="1:16" x14ac:dyDescent="0.25">
      <c r="A30" s="18" t="s">
        <v>1917</v>
      </c>
      <c r="C30">
        <v>-805.56000000000006</v>
      </c>
      <c r="G30">
        <v>-763.99</v>
      </c>
      <c r="H30">
        <v>-763.99</v>
      </c>
      <c r="I30">
        <v>-500</v>
      </c>
      <c r="J30">
        <v>-1283.25</v>
      </c>
      <c r="K30">
        <v>-2547.2399999999998</v>
      </c>
      <c r="L30">
        <v>-126</v>
      </c>
      <c r="O30">
        <v>-126</v>
      </c>
      <c r="P30">
        <v>-3478.8</v>
      </c>
    </row>
    <row r="31" spans="1:16" x14ac:dyDescent="0.25">
      <c r="A31" s="18" t="s">
        <v>15</v>
      </c>
      <c r="B31">
        <v>-692.29000000000008</v>
      </c>
      <c r="C31">
        <v>-2207.3200000000002</v>
      </c>
      <c r="D31">
        <v>-740.04</v>
      </c>
      <c r="E31">
        <v>-193.07999999999998</v>
      </c>
      <c r="F31">
        <v>-334.68</v>
      </c>
      <c r="G31">
        <v>-225.73999999999998</v>
      </c>
      <c r="H31">
        <v>-753.5</v>
      </c>
      <c r="I31">
        <v>-528.54000000000008</v>
      </c>
      <c r="J31">
        <v>-567.12000000000012</v>
      </c>
      <c r="K31">
        <v>-2589.1999999999998</v>
      </c>
      <c r="L31">
        <v>-438.97999999999996</v>
      </c>
      <c r="O31">
        <v>-438.97999999999996</v>
      </c>
      <c r="P31">
        <v>-5927.7899999999991</v>
      </c>
    </row>
    <row r="32" spans="1:16" x14ac:dyDescent="0.25">
      <c r="A32" s="18" t="s">
        <v>18</v>
      </c>
      <c r="B32">
        <v>-1106.5999999999997</v>
      </c>
      <c r="C32">
        <v>-4428.59</v>
      </c>
      <c r="D32">
        <v>-1410.0300000000002</v>
      </c>
      <c r="E32">
        <v>-191.58</v>
      </c>
      <c r="F32">
        <v>-348.84</v>
      </c>
      <c r="G32">
        <v>-391.46000000000004</v>
      </c>
      <c r="H32">
        <v>-931.88</v>
      </c>
      <c r="I32">
        <v>-723.49000000000012</v>
      </c>
      <c r="J32">
        <v>-1797.39</v>
      </c>
      <c r="K32">
        <v>-4862.79</v>
      </c>
      <c r="L32">
        <v>-1085.8799999999999</v>
      </c>
      <c r="O32">
        <v>-1085.8799999999999</v>
      </c>
      <c r="P32">
        <v>-11483.859999999999</v>
      </c>
    </row>
    <row r="33" spans="1:16" x14ac:dyDescent="0.25">
      <c r="A33" s="18" t="s">
        <v>183</v>
      </c>
      <c r="B33">
        <v>-362.79</v>
      </c>
      <c r="C33">
        <v>-1139.0700000000002</v>
      </c>
      <c r="D33">
        <v>-580.37</v>
      </c>
      <c r="E33">
        <v>-234</v>
      </c>
      <c r="F33">
        <v>-358.65</v>
      </c>
      <c r="G33">
        <v>-154</v>
      </c>
      <c r="H33">
        <v>-746.65</v>
      </c>
      <c r="I33">
        <v>-827.34</v>
      </c>
      <c r="J33">
        <v>-3416.07</v>
      </c>
      <c r="K33">
        <v>-5570.43</v>
      </c>
      <c r="L33">
        <v>-417.16000000000008</v>
      </c>
      <c r="O33">
        <v>-417.16000000000008</v>
      </c>
      <c r="P33">
        <v>-7489.4500000000007</v>
      </c>
    </row>
    <row r="34" spans="1:16" x14ac:dyDescent="0.25">
      <c r="A34" s="18" t="s">
        <v>3248</v>
      </c>
      <c r="I34">
        <v>-6000</v>
      </c>
      <c r="K34">
        <v>-6000</v>
      </c>
      <c r="P34">
        <v>-6000</v>
      </c>
    </row>
    <row r="35" spans="1:16" x14ac:dyDescent="0.25">
      <c r="A35" s="19" t="s">
        <v>3076</v>
      </c>
      <c r="I35">
        <v>-6000</v>
      </c>
      <c r="K35">
        <v>-6000</v>
      </c>
      <c r="P35">
        <v>-6000</v>
      </c>
    </row>
    <row r="36" spans="1:16" x14ac:dyDescent="0.25">
      <c r="A36" s="18" t="s">
        <v>22</v>
      </c>
      <c r="B36">
        <v>-1687.6499999999996</v>
      </c>
      <c r="C36">
        <v>-5798.1599999999953</v>
      </c>
      <c r="D36">
        <v>-1723.94</v>
      </c>
      <c r="E36">
        <v>-596.53</v>
      </c>
      <c r="F36">
        <v>-682.11</v>
      </c>
      <c r="G36">
        <v>-623.46999999999991</v>
      </c>
      <c r="H36">
        <v>-1902.1099999999997</v>
      </c>
      <c r="I36">
        <v>-1440.4099999999999</v>
      </c>
      <c r="J36">
        <v>-1895.1299999999997</v>
      </c>
      <c r="K36">
        <v>-6961.59</v>
      </c>
      <c r="L36">
        <v>-1302.5000000000002</v>
      </c>
      <c r="O36">
        <v>-1302.5000000000002</v>
      </c>
      <c r="P36">
        <v>-15749.899999999994</v>
      </c>
    </row>
    <row r="37" spans="1:16" x14ac:dyDescent="0.25">
      <c r="A37" s="18" t="s">
        <v>804</v>
      </c>
      <c r="B37">
        <v>-1800</v>
      </c>
      <c r="C37">
        <v>-2800</v>
      </c>
      <c r="D37">
        <v>-1700</v>
      </c>
      <c r="E37">
        <v>-700</v>
      </c>
      <c r="F37">
        <v>-300</v>
      </c>
      <c r="G37">
        <v>-2100</v>
      </c>
      <c r="H37">
        <v>-3100</v>
      </c>
      <c r="I37">
        <v>-1950</v>
      </c>
      <c r="J37">
        <v>-1700</v>
      </c>
      <c r="K37">
        <v>-8450</v>
      </c>
      <c r="L37">
        <v>-1400</v>
      </c>
      <c r="O37">
        <v>-1400</v>
      </c>
      <c r="P37">
        <v>-14450</v>
      </c>
    </row>
    <row r="38" spans="1:16" x14ac:dyDescent="0.25">
      <c r="A38" s="18" t="s">
        <v>88</v>
      </c>
      <c r="B38">
        <v>-6660</v>
      </c>
      <c r="C38">
        <v>-11826</v>
      </c>
      <c r="D38">
        <v>-2754</v>
      </c>
      <c r="E38">
        <v>-918</v>
      </c>
      <c r="F38">
        <v>-918</v>
      </c>
      <c r="G38">
        <v>-918</v>
      </c>
      <c r="H38">
        <v>-2754</v>
      </c>
      <c r="I38">
        <v>-1854</v>
      </c>
      <c r="J38">
        <v>-2808</v>
      </c>
      <c r="K38">
        <v>-10170</v>
      </c>
      <c r="L38">
        <v>-1872</v>
      </c>
      <c r="O38">
        <v>-1872</v>
      </c>
      <c r="P38">
        <v>-30528</v>
      </c>
    </row>
    <row r="39" spans="1:16" x14ac:dyDescent="0.25">
      <c r="A39" s="18" t="s">
        <v>35</v>
      </c>
      <c r="B39">
        <v>-8952.82</v>
      </c>
      <c r="C39">
        <v>-22098.86</v>
      </c>
      <c r="D39">
        <v>-3885</v>
      </c>
      <c r="G39">
        <v>-1700</v>
      </c>
      <c r="H39">
        <v>-1700</v>
      </c>
      <c r="I39">
        <v>-1700</v>
      </c>
      <c r="J39">
        <v>-3567.02</v>
      </c>
      <c r="K39">
        <v>-10852.02</v>
      </c>
      <c r="L39">
        <v>-1350</v>
      </c>
      <c r="O39">
        <v>-1350</v>
      </c>
      <c r="P39">
        <v>-43253.7</v>
      </c>
    </row>
    <row r="40" spans="1:16" x14ac:dyDescent="0.25">
      <c r="A40" s="18" t="s">
        <v>132</v>
      </c>
      <c r="B40">
        <v>-2422.0499999999997</v>
      </c>
      <c r="C40">
        <v>-7078.8300000000017</v>
      </c>
      <c r="D40">
        <v>-2217.9799999999991</v>
      </c>
      <c r="E40">
        <v>-739.50000000000011</v>
      </c>
      <c r="F40">
        <v>-2361.9900000000002</v>
      </c>
      <c r="G40">
        <v>-1080.07</v>
      </c>
      <c r="H40">
        <v>-4181.5600000000004</v>
      </c>
      <c r="I40">
        <v>-3719.29</v>
      </c>
      <c r="J40">
        <v>-1757.3900000000006</v>
      </c>
      <c r="K40">
        <v>-11876.22</v>
      </c>
      <c r="L40">
        <v>-2164.6400000000003</v>
      </c>
      <c r="O40">
        <v>-2164.6400000000003</v>
      </c>
      <c r="P40">
        <v>-23541.739999999998</v>
      </c>
    </row>
    <row r="41" spans="1:16" x14ac:dyDescent="0.25">
      <c r="A41" s="17" t="s">
        <v>1920</v>
      </c>
      <c r="B41">
        <v>4716.3799999999956</v>
      </c>
      <c r="C41">
        <v>5456.6100000000351</v>
      </c>
      <c r="D41">
        <v>8986.6399999999976</v>
      </c>
      <c r="E41">
        <v>3049.9700000000007</v>
      </c>
      <c r="F41">
        <v>-956.68999999999937</v>
      </c>
      <c r="G41">
        <v>-274.7099999999997</v>
      </c>
      <c r="H41">
        <v>1818.5699999999995</v>
      </c>
      <c r="I41">
        <v>-9985.6099999999969</v>
      </c>
      <c r="J41">
        <v>847.20999999999526</v>
      </c>
      <c r="K41">
        <v>1666.8100000000011</v>
      </c>
      <c r="L41">
        <v>25547.519999999997</v>
      </c>
      <c r="M41">
        <v>-4009.7499999999995</v>
      </c>
      <c r="N41">
        <v>-4009.7499999999995</v>
      </c>
      <c r="O41">
        <v>21537.769999999997</v>
      </c>
      <c r="P41">
        <v>33377.570000000109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8431-4AA3-4438-AA60-14E9401E8EC6}">
  <dimension ref="A1:B3"/>
  <sheetViews>
    <sheetView workbookViewId="0">
      <selection activeCell="B1" sqref="B1"/>
    </sheetView>
  </sheetViews>
  <sheetFormatPr defaultRowHeight="15" x14ac:dyDescent="0.25"/>
  <sheetData>
    <row r="1" spans="1:2" x14ac:dyDescent="0.25">
      <c r="A1">
        <v>1</v>
      </c>
      <c r="B1" t="s">
        <v>1946</v>
      </c>
    </row>
    <row r="2" spans="1:2" x14ac:dyDescent="0.25">
      <c r="A2">
        <v>2</v>
      </c>
      <c r="B2" t="s">
        <v>1947</v>
      </c>
    </row>
    <row r="3" spans="1:2" x14ac:dyDescent="0.25">
      <c r="A3">
        <v>3</v>
      </c>
      <c r="B3" t="s">
        <v>1948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BDA-3C29-429B-8B83-61DA3F0A0F4D}">
  <dimension ref="A3:H30"/>
  <sheetViews>
    <sheetView topLeftCell="A2" zoomScale="102" zoomScaleNormal="70" workbookViewId="0">
      <selection activeCell="D16" sqref="B15:D16"/>
    </sheetView>
  </sheetViews>
  <sheetFormatPr defaultRowHeight="15" x14ac:dyDescent="0.25"/>
  <cols>
    <col min="1" max="1" width="17.85546875" bestFit="1" customWidth="1"/>
    <col min="2" max="2" width="16.85546875" bestFit="1" customWidth="1"/>
    <col min="3" max="3" width="8" bestFit="1" customWidth="1"/>
    <col min="4" max="4" width="9" bestFit="1" customWidth="1"/>
    <col min="5" max="5" width="9.7109375" bestFit="1" customWidth="1"/>
    <col min="6" max="6" width="8.7109375" bestFit="1" customWidth="1"/>
    <col min="7" max="7" width="9.85546875" bestFit="1" customWidth="1"/>
    <col min="8" max="8" width="11.28515625" bestFit="1" customWidth="1"/>
    <col min="9" max="9" width="13" bestFit="1" customWidth="1"/>
    <col min="10" max="10" width="13.42578125" bestFit="1" customWidth="1"/>
    <col min="11" max="11" width="12.5703125" bestFit="1" customWidth="1"/>
    <col min="12" max="12" width="13" bestFit="1" customWidth="1"/>
    <col min="13" max="13" width="13.42578125" bestFit="1" customWidth="1"/>
    <col min="14" max="15" width="13" bestFit="1" customWidth="1"/>
    <col min="16" max="17" width="13.42578125" bestFit="1" customWidth="1"/>
    <col min="18" max="18" width="12.5703125" bestFit="1" customWidth="1"/>
    <col min="19" max="19" width="13" bestFit="1" customWidth="1"/>
    <col min="20" max="20" width="13.42578125" bestFit="1" customWidth="1"/>
    <col min="21" max="21" width="13.5703125" bestFit="1" customWidth="1"/>
    <col min="22" max="22" width="14" bestFit="1" customWidth="1"/>
    <col min="23" max="23" width="14.42578125" bestFit="1" customWidth="1"/>
    <col min="24" max="24" width="13.5703125" bestFit="1" customWidth="1"/>
    <col min="25" max="26" width="14" bestFit="1" customWidth="1"/>
    <col min="27" max="27" width="14.42578125" bestFit="1" customWidth="1"/>
    <col min="28" max="28" width="12.5703125" bestFit="1" customWidth="1"/>
    <col min="29" max="30" width="13" bestFit="1" customWidth="1"/>
    <col min="31" max="31" width="13.42578125" bestFit="1" customWidth="1"/>
    <col min="32" max="33" width="13" bestFit="1" customWidth="1"/>
    <col min="34" max="34" width="13.42578125" bestFit="1" customWidth="1"/>
    <col min="35" max="35" width="11.5703125" bestFit="1" customWidth="1"/>
    <col min="36" max="36" width="12.5703125" bestFit="1" customWidth="1"/>
    <col min="37" max="37" width="13" bestFit="1" customWidth="1"/>
    <col min="38" max="39" width="13.42578125" bestFit="1" customWidth="1"/>
    <col min="40" max="40" width="12" bestFit="1" customWidth="1"/>
    <col min="41" max="41" width="13" bestFit="1" customWidth="1"/>
    <col min="42" max="43" width="13.42578125" bestFit="1" customWidth="1"/>
    <col min="44" max="44" width="12" bestFit="1" customWidth="1"/>
    <col min="45" max="45" width="13" bestFit="1" customWidth="1"/>
    <col min="46" max="46" width="11.5703125" bestFit="1" customWidth="1"/>
    <col min="47" max="47" width="13" bestFit="1" customWidth="1"/>
    <col min="48" max="48" width="11.5703125" bestFit="1" customWidth="1"/>
    <col min="49" max="49" width="12" bestFit="1" customWidth="1"/>
    <col min="50" max="50" width="13" bestFit="1" customWidth="1"/>
    <col min="51" max="51" width="13.42578125" bestFit="1" customWidth="1"/>
    <col min="52" max="52" width="11.5703125" bestFit="1" customWidth="1"/>
    <col min="53" max="53" width="12" bestFit="1" customWidth="1"/>
    <col min="54" max="54" width="13" bestFit="1" customWidth="1"/>
    <col min="55" max="55" width="13.42578125" bestFit="1" customWidth="1"/>
    <col min="56" max="56" width="12.5703125" bestFit="1" customWidth="1"/>
    <col min="57" max="57" width="13" bestFit="1" customWidth="1"/>
    <col min="58" max="58" width="14" bestFit="1" customWidth="1"/>
    <col min="59" max="60" width="14.42578125" bestFit="1" customWidth="1"/>
    <col min="61" max="61" width="14" bestFit="1" customWidth="1"/>
    <col min="62" max="63" width="12.5703125" bestFit="1" customWidth="1"/>
    <col min="64" max="64" width="13.5703125" bestFit="1" customWidth="1"/>
    <col min="65" max="65" width="12.5703125" bestFit="1" customWidth="1"/>
    <col min="66" max="66" width="13" bestFit="1" customWidth="1"/>
    <col min="67" max="67" width="14" bestFit="1" customWidth="1"/>
    <col min="68" max="68" width="14.42578125" bestFit="1" customWidth="1"/>
    <col min="69" max="69" width="15" bestFit="1" customWidth="1"/>
  </cols>
  <sheetData>
    <row r="3" spans="1:8" x14ac:dyDescent="0.25">
      <c r="A3" s="16" t="s">
        <v>1922</v>
      </c>
      <c r="B3" s="16" t="s">
        <v>1921</v>
      </c>
    </row>
    <row r="4" spans="1:8" x14ac:dyDescent="0.25">
      <c r="B4" t="s">
        <v>3580</v>
      </c>
      <c r="G4" t="s">
        <v>3581</v>
      </c>
      <c r="H4" t="s">
        <v>1920</v>
      </c>
    </row>
    <row r="5" spans="1:8" x14ac:dyDescent="0.25">
      <c r="B5" t="s">
        <v>1923</v>
      </c>
      <c r="E5" t="s">
        <v>3351</v>
      </c>
      <c r="F5" t="s">
        <v>1924</v>
      </c>
    </row>
    <row r="6" spans="1:8" x14ac:dyDescent="0.25">
      <c r="B6" t="s">
        <v>1930</v>
      </c>
      <c r="C6" t="s">
        <v>1931</v>
      </c>
      <c r="D6" t="s">
        <v>1932</v>
      </c>
    </row>
    <row r="7" spans="1:8" x14ac:dyDescent="0.25">
      <c r="A7" s="16" t="s">
        <v>1919</v>
      </c>
    </row>
    <row r="8" spans="1:8" x14ac:dyDescent="0.25">
      <c r="A8" s="17" t="s">
        <v>88</v>
      </c>
      <c r="B8">
        <v>200</v>
      </c>
      <c r="C8">
        <v>-936</v>
      </c>
      <c r="D8">
        <v>-936</v>
      </c>
      <c r="E8">
        <v>-1672</v>
      </c>
      <c r="G8">
        <v>-1672</v>
      </c>
      <c r="H8">
        <v>-1672</v>
      </c>
    </row>
    <row r="9" spans="1:8" x14ac:dyDescent="0.25">
      <c r="A9" s="17" t="s">
        <v>140</v>
      </c>
      <c r="D9">
        <v>200</v>
      </c>
      <c r="E9">
        <v>200</v>
      </c>
      <c r="G9">
        <v>200</v>
      </c>
      <c r="H9">
        <v>200</v>
      </c>
    </row>
    <row r="10" spans="1:8" x14ac:dyDescent="0.25">
      <c r="A10" s="17" t="s">
        <v>20</v>
      </c>
      <c r="B10">
        <v>-1.3</v>
      </c>
      <c r="E10">
        <v>-1.3</v>
      </c>
      <c r="G10">
        <v>-1.3</v>
      </c>
      <c r="H10">
        <v>-1.3</v>
      </c>
    </row>
    <row r="11" spans="1:8" x14ac:dyDescent="0.25">
      <c r="A11" s="17" t="s">
        <v>18</v>
      </c>
      <c r="B11">
        <v>-960.18999999999983</v>
      </c>
      <c r="C11">
        <v>-78.44</v>
      </c>
      <c r="D11">
        <v>23.769999999999996</v>
      </c>
      <c r="E11">
        <v>-1014.8599999999999</v>
      </c>
      <c r="G11">
        <v>-1014.8599999999999</v>
      </c>
      <c r="H11">
        <v>-1014.8599999999999</v>
      </c>
    </row>
    <row r="12" spans="1:8" x14ac:dyDescent="0.25">
      <c r="A12" s="17" t="s">
        <v>1013</v>
      </c>
      <c r="C12">
        <v>-14.82</v>
      </c>
      <c r="E12">
        <v>-14.82</v>
      </c>
      <c r="G12">
        <v>-14.82</v>
      </c>
      <c r="H12">
        <v>-14.82</v>
      </c>
    </row>
    <row r="13" spans="1:8" x14ac:dyDescent="0.25">
      <c r="A13" s="17" t="s">
        <v>132</v>
      </c>
      <c r="B13">
        <v>-673.84</v>
      </c>
      <c r="C13">
        <v>-847.93</v>
      </c>
      <c r="D13">
        <v>-629.87</v>
      </c>
      <c r="E13">
        <v>-2151.64</v>
      </c>
      <c r="G13">
        <v>-2151.64</v>
      </c>
      <c r="H13">
        <v>-2151.64</v>
      </c>
    </row>
    <row r="14" spans="1:8" x14ac:dyDescent="0.25">
      <c r="A14" s="17" t="s">
        <v>39</v>
      </c>
      <c r="B14">
        <v>-0.53</v>
      </c>
      <c r="D14">
        <v>-0.93</v>
      </c>
      <c r="E14">
        <v>-1.46</v>
      </c>
      <c r="G14">
        <v>-1.46</v>
      </c>
      <c r="H14">
        <v>-1.46</v>
      </c>
    </row>
    <row r="15" spans="1:8" x14ac:dyDescent="0.25">
      <c r="A15" s="17" t="s">
        <v>804</v>
      </c>
      <c r="B15">
        <v>-300</v>
      </c>
      <c r="C15">
        <v>-700</v>
      </c>
      <c r="D15">
        <v>-400</v>
      </c>
      <c r="E15">
        <v>-1400</v>
      </c>
      <c r="G15">
        <v>-1400</v>
      </c>
      <c r="H15">
        <v>-1400</v>
      </c>
    </row>
    <row r="16" spans="1:8" x14ac:dyDescent="0.25">
      <c r="A16" s="17" t="s">
        <v>22</v>
      </c>
      <c r="B16">
        <v>-679.36</v>
      </c>
      <c r="C16">
        <v>-487.97000000000008</v>
      </c>
      <c r="D16">
        <v>-135.17000000000002</v>
      </c>
      <c r="E16">
        <v>-1302.5000000000002</v>
      </c>
      <c r="G16">
        <v>-1302.5000000000002</v>
      </c>
      <c r="H16">
        <v>-1302.5000000000002</v>
      </c>
    </row>
    <row r="17" spans="1:8" x14ac:dyDescent="0.25">
      <c r="A17" s="17" t="s">
        <v>1917</v>
      </c>
      <c r="B17">
        <v>141</v>
      </c>
      <c r="C17">
        <v>-126</v>
      </c>
      <c r="E17">
        <v>15</v>
      </c>
      <c r="G17">
        <v>15</v>
      </c>
      <c r="H17">
        <v>15</v>
      </c>
    </row>
    <row r="18" spans="1:8" x14ac:dyDescent="0.25">
      <c r="A18" s="17" t="s">
        <v>183</v>
      </c>
      <c r="B18">
        <v>-82.34</v>
      </c>
      <c r="C18">
        <v>-238.03</v>
      </c>
      <c r="D18">
        <v>-81.89</v>
      </c>
      <c r="E18">
        <v>-402.26</v>
      </c>
      <c r="G18">
        <v>-402.26</v>
      </c>
      <c r="H18">
        <v>-402.26</v>
      </c>
    </row>
    <row r="19" spans="1:8" x14ac:dyDescent="0.25">
      <c r="A19" s="17" t="s">
        <v>112</v>
      </c>
      <c r="C19">
        <v>-7.49</v>
      </c>
      <c r="D19">
        <v>-23.99</v>
      </c>
      <c r="E19">
        <v>-31.479999999999997</v>
      </c>
      <c r="G19">
        <v>-31.479999999999997</v>
      </c>
      <c r="H19">
        <v>-31.479999999999997</v>
      </c>
    </row>
    <row r="20" spans="1:8" x14ac:dyDescent="0.25">
      <c r="A20" s="17" t="s">
        <v>35</v>
      </c>
      <c r="B20">
        <v>0</v>
      </c>
      <c r="E20">
        <v>0</v>
      </c>
      <c r="G20">
        <v>0</v>
      </c>
      <c r="H20">
        <v>0</v>
      </c>
    </row>
    <row r="21" spans="1:8" x14ac:dyDescent="0.25">
      <c r="A21" s="17" t="s">
        <v>340</v>
      </c>
      <c r="D21">
        <v>-32.19</v>
      </c>
      <c r="E21">
        <v>-32.19</v>
      </c>
      <c r="G21">
        <v>-32.19</v>
      </c>
      <c r="H21">
        <v>-32.19</v>
      </c>
    </row>
    <row r="22" spans="1:8" x14ac:dyDescent="0.25">
      <c r="A22" s="17" t="s">
        <v>76</v>
      </c>
      <c r="B22">
        <v>-115.84</v>
      </c>
      <c r="C22">
        <v>-127.84</v>
      </c>
      <c r="D22">
        <v>-115.84</v>
      </c>
      <c r="E22">
        <v>-359.52</v>
      </c>
      <c r="G22">
        <v>-359.52</v>
      </c>
      <c r="H22">
        <v>-359.52</v>
      </c>
    </row>
    <row r="23" spans="1:8" x14ac:dyDescent="0.25">
      <c r="A23" s="17" t="s">
        <v>15</v>
      </c>
      <c r="B23">
        <v>-240.76999999999998</v>
      </c>
      <c r="C23">
        <v>-143.76</v>
      </c>
      <c r="D23">
        <v>-54.45</v>
      </c>
      <c r="E23">
        <v>-438.97999999999996</v>
      </c>
      <c r="G23">
        <v>-438.97999999999996</v>
      </c>
      <c r="H23">
        <v>-438.97999999999996</v>
      </c>
    </row>
    <row r="24" spans="1:8" x14ac:dyDescent="0.25">
      <c r="A24" s="17" t="s">
        <v>90</v>
      </c>
      <c r="B24">
        <v>2305.4300000000003</v>
      </c>
      <c r="C24">
        <v>4801.6100000000006</v>
      </c>
      <c r="D24">
        <v>2304.31</v>
      </c>
      <c r="E24">
        <v>9411.35</v>
      </c>
      <c r="G24">
        <v>9411.35</v>
      </c>
      <c r="H24">
        <v>9411.35</v>
      </c>
    </row>
    <row r="25" spans="1:8" x14ac:dyDescent="0.25">
      <c r="A25" s="17" t="s">
        <v>54</v>
      </c>
      <c r="B25">
        <v>-201.87</v>
      </c>
      <c r="C25">
        <v>-161.88</v>
      </c>
      <c r="D25">
        <v>-139.06</v>
      </c>
      <c r="E25">
        <v>-502.81</v>
      </c>
      <c r="G25">
        <v>-502.81</v>
      </c>
      <c r="H25">
        <v>-502.81</v>
      </c>
    </row>
    <row r="26" spans="1:8" x14ac:dyDescent="0.25">
      <c r="A26" s="17" t="s">
        <v>67</v>
      </c>
      <c r="B26">
        <v>-65.400000000000006</v>
      </c>
      <c r="C26">
        <v>-98.100000000000009</v>
      </c>
      <c r="D26">
        <v>-24.700000000000003</v>
      </c>
      <c r="E26">
        <v>-188.2</v>
      </c>
      <c r="G26">
        <v>-188.2</v>
      </c>
      <c r="H26">
        <v>-188.2</v>
      </c>
    </row>
    <row r="27" spans="1:8" x14ac:dyDescent="0.25">
      <c r="A27" s="17" t="s">
        <v>1942</v>
      </c>
      <c r="B27">
        <v>-1377.41</v>
      </c>
      <c r="C27">
        <v>-735.4</v>
      </c>
      <c r="D27">
        <v>29047.999999999996</v>
      </c>
      <c r="E27">
        <v>26935.189999999995</v>
      </c>
      <c r="F27">
        <v>-4009.7499999999995</v>
      </c>
      <c r="G27">
        <v>22925.439999999995</v>
      </c>
      <c r="H27">
        <v>22925.439999999995</v>
      </c>
    </row>
    <row r="28" spans="1:8" x14ac:dyDescent="0.25">
      <c r="A28" s="17" t="s">
        <v>3582</v>
      </c>
      <c r="B28">
        <v>-1500</v>
      </c>
      <c r="E28">
        <v>-1500</v>
      </c>
      <c r="G28">
        <v>-1500</v>
      </c>
      <c r="H28">
        <v>-1500</v>
      </c>
    </row>
    <row r="29" spans="1:8" x14ac:dyDescent="0.25">
      <c r="A29" s="18" t="s">
        <v>17</v>
      </c>
      <c r="B29">
        <v>-1500</v>
      </c>
      <c r="E29">
        <v>-1500</v>
      </c>
      <c r="G29">
        <v>-1500</v>
      </c>
      <c r="H29">
        <v>-1500</v>
      </c>
    </row>
    <row r="30" spans="1:8" x14ac:dyDescent="0.25">
      <c r="A30" s="17" t="s">
        <v>1920</v>
      </c>
      <c r="B30">
        <v>-3552.42</v>
      </c>
      <c r="C30">
        <v>97.949999999999932</v>
      </c>
      <c r="D30">
        <v>29001.989999999998</v>
      </c>
      <c r="E30">
        <v>25547.519999999997</v>
      </c>
      <c r="F30">
        <v>-4009.7499999999995</v>
      </c>
      <c r="G30">
        <v>21537.769999999997</v>
      </c>
      <c r="H30">
        <v>21537.769999999997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C5D4-2EA8-4C3D-AB15-734229449A83}">
  <dimension ref="A1:Q30"/>
  <sheetViews>
    <sheetView workbookViewId="0">
      <selection activeCell="E12" sqref="E12"/>
    </sheetView>
  </sheetViews>
  <sheetFormatPr defaultRowHeight="15" x14ac:dyDescent="0.25"/>
  <cols>
    <col min="1" max="1" width="22.85546875" bestFit="1" customWidth="1"/>
    <col min="2" max="2" width="16.85546875" bestFit="1" customWidth="1"/>
    <col min="3" max="3" width="8" bestFit="1" customWidth="1"/>
    <col min="4" max="4" width="9" bestFit="1" customWidth="1"/>
    <col min="5" max="12" width="8.7109375" bestFit="1" customWidth="1"/>
    <col min="13" max="13" width="8" bestFit="1" customWidth="1"/>
    <col min="14" max="14" width="11.28515625" bestFit="1" customWidth="1"/>
  </cols>
  <sheetData>
    <row r="1" spans="1:17" x14ac:dyDescent="0.25">
      <c r="A1" s="16" t="s">
        <v>3386</v>
      </c>
      <c r="B1" t="s">
        <v>3346</v>
      </c>
    </row>
    <row r="3" spans="1:17" x14ac:dyDescent="0.25">
      <c r="A3" s="16" t="s">
        <v>1922</v>
      </c>
      <c r="B3" s="16" t="s">
        <v>1921</v>
      </c>
    </row>
    <row r="4" spans="1:17" x14ac:dyDescent="0.25">
      <c r="A4" s="16" t="s">
        <v>1919</v>
      </c>
      <c r="B4" t="s">
        <v>1930</v>
      </c>
      <c r="C4" t="s">
        <v>1931</v>
      </c>
      <c r="D4" t="s">
        <v>1932</v>
      </c>
      <c r="E4" t="s">
        <v>1927</v>
      </c>
      <c r="F4" t="s">
        <v>1928</v>
      </c>
      <c r="G4" t="s">
        <v>1929</v>
      </c>
      <c r="H4" t="s">
        <v>1933</v>
      </c>
      <c r="I4" t="s">
        <v>1934</v>
      </c>
      <c r="J4" t="s">
        <v>1935</v>
      </c>
      <c r="K4" t="s">
        <v>1936</v>
      </c>
      <c r="L4" t="s">
        <v>1937</v>
      </c>
      <c r="M4" t="s">
        <v>1938</v>
      </c>
      <c r="N4" t="s">
        <v>1920</v>
      </c>
    </row>
    <row r="5" spans="1:17" x14ac:dyDescent="0.25">
      <c r="A5" s="17" t="s">
        <v>3248</v>
      </c>
      <c r="J5">
        <v>-6000</v>
      </c>
      <c r="N5">
        <v>-6000</v>
      </c>
      <c r="Q5" t="str">
        <f>+"Este año nuestro patrimonio ha crecido en "&amp;GETPIVOTDATA("Importe",$A$3)+6000+1300+8450&amp;" EUR"</f>
        <v>Este año nuestro patrimonio ha crecido en 16914.58 EUR</v>
      </c>
    </row>
    <row r="6" spans="1:17" x14ac:dyDescent="0.25">
      <c r="A6" s="17" t="s">
        <v>88</v>
      </c>
      <c r="C6">
        <v>-918</v>
      </c>
      <c r="D6">
        <v>-1836</v>
      </c>
      <c r="E6">
        <v>-918</v>
      </c>
      <c r="F6">
        <v>-918</v>
      </c>
      <c r="G6">
        <v>-918</v>
      </c>
      <c r="I6">
        <v>-1854</v>
      </c>
      <c r="K6">
        <v>-936</v>
      </c>
      <c r="L6">
        <v>-936</v>
      </c>
      <c r="M6">
        <v>-936</v>
      </c>
      <c r="N6">
        <v>-10170</v>
      </c>
      <c r="Q6" t="s">
        <v>3387</v>
      </c>
    </row>
    <row r="7" spans="1:17" x14ac:dyDescent="0.25">
      <c r="A7" s="17" t="s">
        <v>140</v>
      </c>
      <c r="B7">
        <v>200</v>
      </c>
      <c r="C7">
        <v>200</v>
      </c>
      <c r="E7">
        <v>200</v>
      </c>
      <c r="F7">
        <v>400</v>
      </c>
      <c r="G7">
        <v>34.950000000000003</v>
      </c>
      <c r="H7">
        <v>0</v>
      </c>
      <c r="I7">
        <v>16</v>
      </c>
      <c r="J7">
        <v>200</v>
      </c>
      <c r="K7">
        <v>400</v>
      </c>
      <c r="L7">
        <v>200</v>
      </c>
      <c r="M7">
        <v>200</v>
      </c>
      <c r="N7">
        <v>2050.9499999999998</v>
      </c>
      <c r="Q7" t="s">
        <v>3388</v>
      </c>
    </row>
    <row r="8" spans="1:17" x14ac:dyDescent="0.25">
      <c r="A8" s="17" t="s">
        <v>20</v>
      </c>
      <c r="B8">
        <v>-33.199999999999996</v>
      </c>
      <c r="C8">
        <v>-29.800000000000004</v>
      </c>
      <c r="E8">
        <v>-6.25</v>
      </c>
      <c r="F8">
        <v>-50.75</v>
      </c>
      <c r="G8">
        <v>-17.79</v>
      </c>
      <c r="I8">
        <v>-6</v>
      </c>
      <c r="J8">
        <v>-9.69</v>
      </c>
      <c r="K8">
        <v>-3.1</v>
      </c>
      <c r="L8">
        <v>-4</v>
      </c>
      <c r="M8">
        <v>-10.700000000000001</v>
      </c>
      <c r="N8">
        <v>-171.27999999999997</v>
      </c>
      <c r="Q8" t="s">
        <v>3389</v>
      </c>
    </row>
    <row r="9" spans="1:17" x14ac:dyDescent="0.25">
      <c r="A9" s="17" t="s">
        <v>18</v>
      </c>
      <c r="B9">
        <v>-252.33000000000004</v>
      </c>
      <c r="C9">
        <v>-16.740000000000002</v>
      </c>
      <c r="D9">
        <v>-1092.2700000000004</v>
      </c>
      <c r="E9">
        <v>-191.58</v>
      </c>
      <c r="F9">
        <v>-348.84</v>
      </c>
      <c r="G9">
        <v>-391.46000000000004</v>
      </c>
      <c r="H9">
        <v>-234.59000000000003</v>
      </c>
      <c r="I9">
        <v>-227.29000000000002</v>
      </c>
      <c r="J9">
        <v>-261.61</v>
      </c>
      <c r="K9">
        <v>-1343.18</v>
      </c>
      <c r="L9">
        <v>-252.06</v>
      </c>
      <c r="M9">
        <v>-202.15</v>
      </c>
      <c r="N9">
        <v>-4814.1000000000004</v>
      </c>
    </row>
    <row r="10" spans="1:17" x14ac:dyDescent="0.25">
      <c r="A10" s="17" t="s">
        <v>1013</v>
      </c>
      <c r="M10">
        <v>-28.04</v>
      </c>
      <c r="N10">
        <v>-28.04</v>
      </c>
    </row>
    <row r="11" spans="1:17" x14ac:dyDescent="0.25">
      <c r="A11" s="17" t="s">
        <v>102</v>
      </c>
      <c r="B11">
        <v>-68.319999999999993</v>
      </c>
      <c r="C11">
        <v>-68.319999999999993</v>
      </c>
      <c r="E11">
        <v>-136.76999999999998</v>
      </c>
      <c r="J11">
        <v>-36</v>
      </c>
      <c r="N11">
        <v>-309.40999999999997</v>
      </c>
    </row>
    <row r="12" spans="1:17" x14ac:dyDescent="0.25">
      <c r="A12" s="17" t="s">
        <v>132</v>
      </c>
      <c r="B12">
        <v>-818.56999999999994</v>
      </c>
      <c r="C12">
        <v>-504.85999999999984</v>
      </c>
      <c r="D12">
        <v>-787.24999999999989</v>
      </c>
      <c r="E12">
        <v>-1132.4699999999996</v>
      </c>
      <c r="F12">
        <v>-1585.4399999999998</v>
      </c>
      <c r="G12">
        <v>-1066.07</v>
      </c>
      <c r="H12">
        <v>-1051.3100000000002</v>
      </c>
      <c r="I12">
        <v>-1237.57</v>
      </c>
      <c r="J12">
        <v>-1346.3899999999996</v>
      </c>
      <c r="K12">
        <v>-261.90999999999997</v>
      </c>
      <c r="L12">
        <v>-676.4799999999999</v>
      </c>
      <c r="M12">
        <v>-711.91</v>
      </c>
      <c r="N12">
        <v>-11180.229999999998</v>
      </c>
    </row>
    <row r="13" spans="1:17" x14ac:dyDescent="0.25">
      <c r="A13" s="17" t="s">
        <v>39</v>
      </c>
      <c r="B13">
        <v>-1.3199999999999998</v>
      </c>
      <c r="C13">
        <v>-242.24</v>
      </c>
      <c r="D13">
        <v>-0.57999999999999996</v>
      </c>
      <c r="E13">
        <v>-1.5300000000000002</v>
      </c>
      <c r="F13">
        <v>1711.2500000000002</v>
      </c>
      <c r="H13">
        <v>-3.05</v>
      </c>
      <c r="I13">
        <v>-0.55000000000000004</v>
      </c>
      <c r="J13">
        <v>-50.54</v>
      </c>
      <c r="K13">
        <v>-2.2000000000000002</v>
      </c>
      <c r="L13">
        <v>-90</v>
      </c>
      <c r="M13">
        <v>-1.0900000000000001</v>
      </c>
      <c r="N13">
        <v>1318.1500000000003</v>
      </c>
    </row>
    <row r="14" spans="1:17" x14ac:dyDescent="0.25">
      <c r="A14" s="17" t="s">
        <v>804</v>
      </c>
      <c r="B14">
        <v>-300</v>
      </c>
      <c r="C14">
        <v>-700</v>
      </c>
      <c r="D14">
        <v>-700</v>
      </c>
      <c r="E14">
        <v>-700</v>
      </c>
      <c r="F14">
        <v>-300</v>
      </c>
      <c r="G14">
        <v>-2100</v>
      </c>
      <c r="H14">
        <v>-300</v>
      </c>
      <c r="I14">
        <v>-550</v>
      </c>
      <c r="J14">
        <v>-1100</v>
      </c>
      <c r="K14">
        <v>-700</v>
      </c>
      <c r="L14">
        <v>-300</v>
      </c>
      <c r="M14">
        <v>-700</v>
      </c>
      <c r="N14">
        <v>-8450</v>
      </c>
    </row>
    <row r="15" spans="1:17" x14ac:dyDescent="0.25">
      <c r="A15" s="17" t="s">
        <v>586</v>
      </c>
      <c r="D15">
        <v>-22.38</v>
      </c>
      <c r="N15">
        <v>-22.38</v>
      </c>
    </row>
    <row r="16" spans="1:17" x14ac:dyDescent="0.25">
      <c r="A16" s="17" t="s">
        <v>22</v>
      </c>
      <c r="B16">
        <v>-547.30000000000007</v>
      </c>
      <c r="C16">
        <v>-561.25</v>
      </c>
      <c r="D16">
        <v>-615.39</v>
      </c>
      <c r="E16">
        <v>-596.53</v>
      </c>
      <c r="F16">
        <v>-682.11</v>
      </c>
      <c r="G16">
        <v>-603.56999999999994</v>
      </c>
      <c r="H16">
        <v>-252.72</v>
      </c>
      <c r="I16">
        <v>-604.42000000000007</v>
      </c>
      <c r="J16">
        <v>-578.07000000000005</v>
      </c>
      <c r="K16">
        <v>-538.7700000000001</v>
      </c>
      <c r="L16">
        <v>-771.34</v>
      </c>
      <c r="M16">
        <v>-585.01999999999987</v>
      </c>
      <c r="N16">
        <v>-6936.4900000000007</v>
      </c>
    </row>
    <row r="17" spans="1:14" x14ac:dyDescent="0.25">
      <c r="A17" s="17" t="s">
        <v>1917</v>
      </c>
      <c r="G17">
        <v>-763.99</v>
      </c>
      <c r="H17">
        <v>-250</v>
      </c>
      <c r="J17">
        <v>-250</v>
      </c>
      <c r="K17">
        <v>-250</v>
      </c>
      <c r="L17">
        <v>-342.85</v>
      </c>
      <c r="M17">
        <v>-383.64</v>
      </c>
      <c r="N17">
        <v>-2240.48</v>
      </c>
    </row>
    <row r="18" spans="1:14" x14ac:dyDescent="0.25">
      <c r="A18" s="17" t="s">
        <v>183</v>
      </c>
      <c r="B18">
        <v>-9.7200000000000006</v>
      </c>
      <c r="C18">
        <v>-119</v>
      </c>
      <c r="D18">
        <v>-451.65</v>
      </c>
      <c r="E18">
        <v>-204</v>
      </c>
      <c r="F18">
        <v>-358.65</v>
      </c>
      <c r="G18">
        <v>-54</v>
      </c>
      <c r="H18">
        <v>0</v>
      </c>
      <c r="I18">
        <v>-492.1</v>
      </c>
      <c r="J18">
        <v>-65.669999999999959</v>
      </c>
      <c r="K18">
        <v>-122</v>
      </c>
      <c r="L18">
        <v>-36.33</v>
      </c>
      <c r="M18">
        <v>-65.740000000000009</v>
      </c>
      <c r="N18">
        <v>-1978.86</v>
      </c>
    </row>
    <row r="19" spans="1:14" x14ac:dyDescent="0.25">
      <c r="A19" s="17" t="s">
        <v>112</v>
      </c>
      <c r="B19">
        <v>-19.48</v>
      </c>
      <c r="C19">
        <v>-188.25</v>
      </c>
      <c r="D19">
        <v>-322.58999999999997</v>
      </c>
      <c r="G19">
        <v>-574.79000000000008</v>
      </c>
      <c r="H19">
        <v>-17</v>
      </c>
      <c r="I19">
        <v>-51.09</v>
      </c>
      <c r="K19">
        <v>-183</v>
      </c>
      <c r="N19">
        <v>-1356.2</v>
      </c>
    </row>
    <row r="20" spans="1:14" x14ac:dyDescent="0.25">
      <c r="A20" s="17" t="s">
        <v>35</v>
      </c>
      <c r="B20">
        <v>0</v>
      </c>
      <c r="C20">
        <v>-85</v>
      </c>
      <c r="D20">
        <v>0</v>
      </c>
      <c r="G20">
        <v>0</v>
      </c>
      <c r="I20">
        <v>0</v>
      </c>
      <c r="K20">
        <v>-61.519999999999982</v>
      </c>
      <c r="L20">
        <v>0</v>
      </c>
      <c r="M20">
        <v>0</v>
      </c>
      <c r="N20">
        <v>-146.51999999999998</v>
      </c>
    </row>
    <row r="21" spans="1:14" x14ac:dyDescent="0.25">
      <c r="A21" s="17" t="s">
        <v>340</v>
      </c>
      <c r="D21">
        <v>-99</v>
      </c>
      <c r="E21">
        <v>-32.409999999999997</v>
      </c>
      <c r="G21">
        <v>-4.99</v>
      </c>
      <c r="N21">
        <v>-136.4</v>
      </c>
    </row>
    <row r="22" spans="1:14" x14ac:dyDescent="0.25">
      <c r="A22" s="17" t="s">
        <v>76</v>
      </c>
      <c r="B22">
        <v>-99.48</v>
      </c>
      <c r="C22">
        <v>-99.48</v>
      </c>
      <c r="D22">
        <v>-99.48</v>
      </c>
      <c r="E22">
        <v>-99.48</v>
      </c>
      <c r="F22">
        <v>-99.48</v>
      </c>
      <c r="G22">
        <v>-99.48</v>
      </c>
      <c r="H22">
        <v>-99.48</v>
      </c>
      <c r="I22">
        <v>0</v>
      </c>
      <c r="J22">
        <v>-115.84</v>
      </c>
      <c r="K22">
        <v>-128.22</v>
      </c>
      <c r="L22">
        <v>-123.84</v>
      </c>
      <c r="M22">
        <v>-140.84</v>
      </c>
      <c r="N22">
        <v>-1205.0999999999999</v>
      </c>
    </row>
    <row r="23" spans="1:14" x14ac:dyDescent="0.25">
      <c r="A23" s="17" t="s">
        <v>15</v>
      </c>
      <c r="B23">
        <v>-264.99</v>
      </c>
      <c r="C23">
        <v>-195.1</v>
      </c>
      <c r="D23">
        <v>-279.95000000000005</v>
      </c>
      <c r="E23">
        <v>-193.07999999999998</v>
      </c>
      <c r="F23">
        <v>-334.68</v>
      </c>
      <c r="G23">
        <v>-225.73999999999998</v>
      </c>
      <c r="H23">
        <v>-65.36</v>
      </c>
      <c r="I23">
        <v>-194.12</v>
      </c>
      <c r="J23">
        <v>-269.06</v>
      </c>
      <c r="K23">
        <v>-303.98</v>
      </c>
      <c r="L23">
        <v>-103.88</v>
      </c>
      <c r="M23">
        <v>-127.84</v>
      </c>
      <c r="N23">
        <v>-2557.7800000000002</v>
      </c>
    </row>
    <row r="24" spans="1:14" x14ac:dyDescent="0.25">
      <c r="A24" s="17" t="s">
        <v>90</v>
      </c>
      <c r="B24">
        <v>6729.3600000000006</v>
      </c>
      <c r="C24">
        <v>4595.37</v>
      </c>
      <c r="D24">
        <v>10082.66</v>
      </c>
      <c r="E24">
        <v>6795.6999999999989</v>
      </c>
      <c r="F24">
        <v>2295.64</v>
      </c>
      <c r="G24">
        <v>6703.9000000000005</v>
      </c>
      <c r="H24">
        <v>0</v>
      </c>
      <c r="I24">
        <v>2204.13</v>
      </c>
      <c r="J24">
        <v>6941.25</v>
      </c>
      <c r="K24">
        <v>4482.91</v>
      </c>
      <c r="L24">
        <v>2295.64</v>
      </c>
      <c r="M24">
        <v>6690.9599999999991</v>
      </c>
      <c r="N24">
        <v>59817.52</v>
      </c>
    </row>
    <row r="25" spans="1:14" x14ac:dyDescent="0.25">
      <c r="A25" s="17" t="s">
        <v>54</v>
      </c>
      <c r="B25">
        <v>-40.709999999999994</v>
      </c>
      <c r="C25">
        <v>-40.44</v>
      </c>
      <c r="D25">
        <v>-106.04999999999998</v>
      </c>
      <c r="E25">
        <v>-159.85</v>
      </c>
      <c r="F25">
        <v>-95.44</v>
      </c>
      <c r="G25">
        <v>-62.879999999999995</v>
      </c>
      <c r="H25">
        <v>-161.88</v>
      </c>
      <c r="I25">
        <v>-137.32999999999998</v>
      </c>
      <c r="J25">
        <v>-188.4</v>
      </c>
      <c r="K25">
        <v>-213.48000000000002</v>
      </c>
      <c r="L25">
        <v>-170.13</v>
      </c>
      <c r="M25">
        <v>-228.65</v>
      </c>
      <c r="N25">
        <v>-1605.2400000000002</v>
      </c>
    </row>
    <row r="26" spans="1:14" x14ac:dyDescent="0.25">
      <c r="A26" s="17" t="s">
        <v>3343</v>
      </c>
      <c r="B26">
        <v>66.459999999999994</v>
      </c>
      <c r="C26">
        <v>-13</v>
      </c>
      <c r="E26">
        <v>-10.61</v>
      </c>
      <c r="L26">
        <v>-15.75</v>
      </c>
      <c r="M26">
        <v>-1.75</v>
      </c>
      <c r="N26">
        <v>25.349999999999994</v>
      </c>
    </row>
    <row r="27" spans="1:14" x14ac:dyDescent="0.25">
      <c r="A27" s="17" t="s">
        <v>67</v>
      </c>
      <c r="B27">
        <v>-92.8</v>
      </c>
      <c r="C27">
        <v>-91.72</v>
      </c>
      <c r="D27">
        <v>-53.2</v>
      </c>
      <c r="E27">
        <v>-65.400000000000006</v>
      </c>
      <c r="F27">
        <v>-65.63000000000001</v>
      </c>
      <c r="G27">
        <v>-130.80000000000001</v>
      </c>
      <c r="H27">
        <v>8.9999999999999858E-2</v>
      </c>
      <c r="I27">
        <v>-130.80000000000001</v>
      </c>
      <c r="J27">
        <v>-123.86000000000001</v>
      </c>
      <c r="K27">
        <v>-66.900000000000006</v>
      </c>
      <c r="L27">
        <v>-98.100000000000009</v>
      </c>
      <c r="M27">
        <v>-183.49</v>
      </c>
      <c r="N27">
        <v>-1102.6100000000001</v>
      </c>
    </row>
    <row r="28" spans="1:14" x14ac:dyDescent="0.25">
      <c r="A28" s="17" t="s">
        <v>269</v>
      </c>
      <c r="F28">
        <v>-524.55999999999995</v>
      </c>
      <c r="H28">
        <v>38.28</v>
      </c>
      <c r="I28">
        <v>-447.28000000000009</v>
      </c>
      <c r="J28">
        <v>-622.29</v>
      </c>
      <c r="K28">
        <v>-59.3</v>
      </c>
      <c r="N28">
        <v>-1615.1499999999999</v>
      </c>
    </row>
    <row r="29" spans="1:14" x14ac:dyDescent="0.25">
      <c r="A29" s="17" t="s">
        <v>1942</v>
      </c>
      <c r="M29">
        <v>-21.12</v>
      </c>
      <c r="N29">
        <v>-21.12</v>
      </c>
    </row>
    <row r="30" spans="1:14" x14ac:dyDescent="0.25">
      <c r="A30" s="17" t="s">
        <v>1920</v>
      </c>
      <c r="B30">
        <v>4447.6000000000004</v>
      </c>
      <c r="C30">
        <v>922.16999999999985</v>
      </c>
      <c r="D30">
        <v>3616.87</v>
      </c>
      <c r="E30">
        <v>2547.7399999999989</v>
      </c>
      <c r="F30">
        <v>-956.68999999999937</v>
      </c>
      <c r="G30">
        <v>-274.70999999999793</v>
      </c>
      <c r="H30">
        <v>-2397.02</v>
      </c>
      <c r="I30">
        <v>-3712.4200000000005</v>
      </c>
      <c r="J30">
        <v>-3876.1699999999992</v>
      </c>
      <c r="K30">
        <v>-290.64999999999935</v>
      </c>
      <c r="L30">
        <v>-1425.1200000000003</v>
      </c>
      <c r="M30">
        <v>2562.9799999999987</v>
      </c>
      <c r="N30">
        <v>1164.5800000000056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3286-C60B-4A22-BF14-E0921AC6B04F}">
  <dimension ref="A1:M4007"/>
  <sheetViews>
    <sheetView tabSelected="1" zoomScale="85" zoomScaleNormal="85" workbookViewId="0">
      <selection activeCell="G81" sqref="G81"/>
    </sheetView>
  </sheetViews>
  <sheetFormatPr defaultRowHeight="15" x14ac:dyDescent="0.25"/>
  <cols>
    <col min="1" max="1" width="8.7109375" customWidth="1"/>
    <col min="2" max="2" width="16.28515625" customWidth="1"/>
    <col min="3" max="3" width="12.85546875" customWidth="1"/>
    <col min="4" max="4" width="14.42578125" bestFit="1" customWidth="1"/>
    <col min="5" max="5" width="19.28515625" style="14" bestFit="1" customWidth="1"/>
    <col min="6" max="6" width="18.7109375" customWidth="1"/>
    <col min="7" max="7" width="95.85546875" customWidth="1"/>
    <col min="8" max="8" width="10.42578125" hidden="1" customWidth="1"/>
    <col min="10" max="10" width="10.42578125" customWidth="1"/>
  </cols>
  <sheetData>
    <row r="1" spans="1:13" ht="45" x14ac:dyDescent="0.25">
      <c r="A1" s="1" t="s">
        <v>0</v>
      </c>
      <c r="B1" s="2" t="s">
        <v>1</v>
      </c>
      <c r="C1" s="3" t="s">
        <v>2</v>
      </c>
      <c r="D1" s="2" t="s">
        <v>3</v>
      </c>
      <c r="E1" s="4" t="s">
        <v>4</v>
      </c>
      <c r="F1" s="1" t="s">
        <v>5</v>
      </c>
      <c r="G1" s="2" t="s">
        <v>6</v>
      </c>
      <c r="H1" s="1" t="s">
        <v>7</v>
      </c>
      <c r="I1" s="2" t="s">
        <v>8</v>
      </c>
      <c r="J1" s="1" t="s">
        <v>9</v>
      </c>
      <c r="K1" s="2" t="s">
        <v>10</v>
      </c>
      <c r="L1" s="22" t="s">
        <v>1943</v>
      </c>
      <c r="M1" s="22" t="s">
        <v>3746</v>
      </c>
    </row>
    <row r="2" spans="1:13" x14ac:dyDescent="0.25">
      <c r="A2" s="1" t="s">
        <v>17</v>
      </c>
      <c r="B2" s="33">
        <v>46177</v>
      </c>
      <c r="C2" s="11">
        <v>46118</v>
      </c>
      <c r="D2" s="33">
        <v>46177</v>
      </c>
      <c r="E2" s="9">
        <v>46118</v>
      </c>
      <c r="F2" s="6" t="s">
        <v>88</v>
      </c>
      <c r="G2" s="7" t="s">
        <v>3779</v>
      </c>
      <c r="H2" s="6"/>
      <c r="I2" s="8">
        <v>-1250</v>
      </c>
      <c r="J2" s="6"/>
      <c r="K2" s="8">
        <v>32323.14</v>
      </c>
      <c r="L2" t="str">
        <f>IF(Gastos[[#This Row],[Importe]]&gt;0,"Ingreso","Egreso")</f>
        <v>Egreso</v>
      </c>
      <c r="M2" t="str">
        <f t="shared" ref="M2:M65" si="0">IF(AND(COUNTIFS($B$2:$B$3988,B2,$I$2:$I$3988,I2,$K$2:$K$3988,K2)&gt;1,F2=""),"DUPLICADO","Único")</f>
        <v>Único</v>
      </c>
    </row>
    <row r="3" spans="1:13" x14ac:dyDescent="0.25">
      <c r="A3" s="1" t="s">
        <v>14</v>
      </c>
      <c r="B3" s="33">
        <v>46177</v>
      </c>
      <c r="C3" s="5">
        <v>46118</v>
      </c>
      <c r="D3" s="33">
        <v>46146</v>
      </c>
      <c r="E3" s="9">
        <v>46117</v>
      </c>
      <c r="F3" s="6" t="s">
        <v>22</v>
      </c>
      <c r="G3" s="7" t="s">
        <v>3747</v>
      </c>
      <c r="H3" s="6"/>
      <c r="I3" s="8">
        <v>-11.91</v>
      </c>
      <c r="J3" s="6"/>
      <c r="K3" s="8">
        <v>1300.31</v>
      </c>
      <c r="L3" t="str">
        <f>IF(Gastos[[#This Row],[Importe]]&gt;0,"Ingreso","Egreso")</f>
        <v>Egreso</v>
      </c>
      <c r="M3" t="str">
        <f t="shared" si="0"/>
        <v>Único</v>
      </c>
    </row>
    <row r="4" spans="1:13" x14ac:dyDescent="0.25">
      <c r="A4" s="1" t="s">
        <v>17</v>
      </c>
      <c r="B4" s="33">
        <v>46177</v>
      </c>
      <c r="C4" s="11">
        <v>46118</v>
      </c>
      <c r="D4" s="33">
        <v>46146</v>
      </c>
      <c r="E4" s="9">
        <v>46117</v>
      </c>
      <c r="F4" s="6" t="s">
        <v>18</v>
      </c>
      <c r="G4" s="7" t="s">
        <v>3780</v>
      </c>
      <c r="H4" s="6"/>
      <c r="I4" s="8">
        <v>-30.96</v>
      </c>
      <c r="J4" s="6"/>
      <c r="K4" s="8">
        <v>33573.14</v>
      </c>
      <c r="L4" t="str">
        <f>IF(Gastos[[#This Row],[Importe]]&gt;0,"Ingreso","Egreso")</f>
        <v>Egreso</v>
      </c>
      <c r="M4" t="str">
        <f t="shared" si="0"/>
        <v>Único</v>
      </c>
    </row>
    <row r="5" spans="1:13" x14ac:dyDescent="0.25">
      <c r="A5" s="1" t="s">
        <v>17</v>
      </c>
      <c r="B5" s="33">
        <v>46177</v>
      </c>
      <c r="C5" s="11">
        <v>46118</v>
      </c>
      <c r="D5" s="33">
        <v>46146</v>
      </c>
      <c r="E5" s="9">
        <v>46117</v>
      </c>
      <c r="F5" s="6" t="s">
        <v>18</v>
      </c>
      <c r="G5" s="7" t="s">
        <v>3781</v>
      </c>
      <c r="H5" s="6"/>
      <c r="I5" s="8">
        <v>-33.11</v>
      </c>
      <c r="J5" s="6"/>
      <c r="K5" s="8">
        <v>33604.1</v>
      </c>
      <c r="L5" t="str">
        <f>IF(Gastos[[#This Row],[Importe]]&gt;0,"Ingreso","Egreso")</f>
        <v>Egreso</v>
      </c>
      <c r="M5" t="str">
        <f t="shared" si="0"/>
        <v>Único</v>
      </c>
    </row>
    <row r="6" spans="1:13" ht="25.5" x14ac:dyDescent="0.25">
      <c r="A6" s="1" t="s">
        <v>14</v>
      </c>
      <c r="B6" s="33">
        <v>46177</v>
      </c>
      <c r="C6" s="5">
        <v>46118</v>
      </c>
      <c r="D6" s="33">
        <v>46116</v>
      </c>
      <c r="E6" s="9">
        <v>46116</v>
      </c>
      <c r="F6" s="6" t="s">
        <v>22</v>
      </c>
      <c r="G6" s="7" t="s">
        <v>3748</v>
      </c>
      <c r="H6" s="6"/>
      <c r="I6" s="8">
        <v>-91.41</v>
      </c>
      <c r="J6" s="6"/>
      <c r="K6" s="8">
        <v>1312.22</v>
      </c>
      <c r="L6" t="str">
        <f>IF(Gastos[[#This Row],[Importe]]&gt;0,"Ingreso","Egreso")</f>
        <v>Egreso</v>
      </c>
      <c r="M6" t="str">
        <f t="shared" si="0"/>
        <v>Único</v>
      </c>
    </row>
    <row r="7" spans="1:13" x14ac:dyDescent="0.25">
      <c r="A7" s="1" t="s">
        <v>17</v>
      </c>
      <c r="B7" s="33">
        <v>46177</v>
      </c>
      <c r="C7" s="11">
        <v>46118</v>
      </c>
      <c r="D7" s="33">
        <v>46116</v>
      </c>
      <c r="E7" s="9">
        <v>46116</v>
      </c>
      <c r="F7" s="1" t="s">
        <v>18</v>
      </c>
      <c r="G7" s="7" t="s">
        <v>3782</v>
      </c>
      <c r="H7" s="6"/>
      <c r="I7" s="8">
        <v>-6.4</v>
      </c>
      <c r="J7" s="6"/>
      <c r="K7" s="8">
        <v>33637.21</v>
      </c>
      <c r="L7" t="str">
        <f>IF(Gastos[[#This Row],[Importe]]&gt;0,"Ingreso","Egreso")</f>
        <v>Egreso</v>
      </c>
      <c r="M7" t="str">
        <f t="shared" si="0"/>
        <v>Único</v>
      </c>
    </row>
    <row r="8" spans="1:13" ht="13.9" customHeight="1" x14ac:dyDescent="0.25">
      <c r="A8" s="1" t="s">
        <v>17</v>
      </c>
      <c r="B8" s="33">
        <v>46177</v>
      </c>
      <c r="C8" s="11">
        <v>46118</v>
      </c>
      <c r="D8" s="33">
        <v>46116</v>
      </c>
      <c r="E8" s="9">
        <v>46116</v>
      </c>
      <c r="F8" s="1" t="s">
        <v>18</v>
      </c>
      <c r="G8" s="7" t="s">
        <v>3783</v>
      </c>
      <c r="H8" s="6"/>
      <c r="I8" s="8">
        <v>-29.45</v>
      </c>
      <c r="J8" s="6"/>
      <c r="K8" s="8">
        <v>33643.61</v>
      </c>
      <c r="L8" t="str">
        <f>IF(Gastos[[#This Row],[Importe]]&gt;0,"Ingreso","Egreso")</f>
        <v>Egreso</v>
      </c>
      <c r="M8" t="str">
        <f t="shared" si="0"/>
        <v>Único</v>
      </c>
    </row>
    <row r="9" spans="1:13" x14ac:dyDescent="0.25">
      <c r="A9" s="1" t="s">
        <v>14</v>
      </c>
      <c r="B9" s="33">
        <v>46177</v>
      </c>
      <c r="C9" s="5">
        <v>46118</v>
      </c>
      <c r="D9" s="33">
        <v>46085</v>
      </c>
      <c r="E9" s="9">
        <v>46115</v>
      </c>
      <c r="F9" s="6" t="s">
        <v>22</v>
      </c>
      <c r="G9" s="7" t="s">
        <v>3749</v>
      </c>
      <c r="H9" s="6"/>
      <c r="I9" s="8">
        <v>-13.07</v>
      </c>
      <c r="J9" s="6"/>
      <c r="K9" s="8">
        <v>1403.63</v>
      </c>
      <c r="L9" t="str">
        <f>IF(Gastos[[#This Row],[Importe]]&gt;0,"Ingreso","Egreso")</f>
        <v>Egreso</v>
      </c>
      <c r="M9" t="str">
        <f t="shared" si="0"/>
        <v>Único</v>
      </c>
    </row>
    <row r="10" spans="1:13" x14ac:dyDescent="0.25">
      <c r="A10" s="1" t="s">
        <v>17</v>
      </c>
      <c r="B10" s="33">
        <v>46177</v>
      </c>
      <c r="C10" s="11">
        <v>46118</v>
      </c>
      <c r="D10" s="33">
        <v>46085</v>
      </c>
      <c r="E10" s="9">
        <v>46115</v>
      </c>
      <c r="F10" s="1" t="s">
        <v>18</v>
      </c>
      <c r="G10" s="7" t="s">
        <v>3784</v>
      </c>
      <c r="H10" s="6"/>
      <c r="I10" s="8">
        <v>-59.9</v>
      </c>
      <c r="J10" s="6"/>
      <c r="K10" s="8">
        <v>33673.06</v>
      </c>
      <c r="L10" t="str">
        <f>IF(Gastos[[#This Row],[Importe]]&gt;0,"Ingreso","Egreso")</f>
        <v>Egreso</v>
      </c>
      <c r="M10" t="str">
        <f t="shared" si="0"/>
        <v>Único</v>
      </c>
    </row>
    <row r="11" spans="1:13" x14ac:dyDescent="0.25">
      <c r="A11" s="1" t="s">
        <v>17</v>
      </c>
      <c r="B11" s="33">
        <v>46177</v>
      </c>
      <c r="C11" s="11">
        <v>46118</v>
      </c>
      <c r="D11" s="33">
        <v>46085</v>
      </c>
      <c r="E11" s="9">
        <v>46115</v>
      </c>
      <c r="F11" s="6" t="s">
        <v>18</v>
      </c>
      <c r="G11" s="7" t="s">
        <v>3784</v>
      </c>
      <c r="H11" s="6"/>
      <c r="I11" s="8">
        <v>-718.35</v>
      </c>
      <c r="J11" s="6"/>
      <c r="K11" s="8">
        <v>33732.959999999999</v>
      </c>
      <c r="L11" t="str">
        <f>IF(Gastos[[#This Row],[Importe]]&gt;0,"Ingreso","Egreso")</f>
        <v>Egreso</v>
      </c>
      <c r="M11" t="str">
        <f t="shared" si="0"/>
        <v>Único</v>
      </c>
    </row>
    <row r="12" spans="1:13" ht="25.5" x14ac:dyDescent="0.25">
      <c r="A12" s="1" t="s">
        <v>17</v>
      </c>
      <c r="B12" s="33">
        <v>46177</v>
      </c>
      <c r="C12" s="11">
        <v>46118</v>
      </c>
      <c r="D12" s="33">
        <v>46085</v>
      </c>
      <c r="E12" s="9">
        <v>46115</v>
      </c>
      <c r="F12" s="6" t="s">
        <v>18</v>
      </c>
      <c r="G12" s="7" t="s">
        <v>3785</v>
      </c>
      <c r="H12" s="6"/>
      <c r="I12" s="8">
        <v>-12.6</v>
      </c>
      <c r="J12" s="6"/>
      <c r="K12" s="8">
        <v>34451.31</v>
      </c>
      <c r="L12" t="str">
        <f>IF(Gastos[[#This Row],[Importe]]&gt;0,"Ingreso","Egreso")</f>
        <v>Egreso</v>
      </c>
      <c r="M12" t="str">
        <f t="shared" si="0"/>
        <v>Único</v>
      </c>
    </row>
    <row r="13" spans="1:13" x14ac:dyDescent="0.25">
      <c r="A13" s="1" t="s">
        <v>17</v>
      </c>
      <c r="B13" s="33">
        <v>46177</v>
      </c>
      <c r="C13" s="11">
        <v>46118</v>
      </c>
      <c r="D13" s="33">
        <v>46085</v>
      </c>
      <c r="E13" s="9">
        <v>46115</v>
      </c>
      <c r="F13" s="6" t="s">
        <v>18</v>
      </c>
      <c r="G13" s="7" t="s">
        <v>3786</v>
      </c>
      <c r="H13" s="6"/>
      <c r="I13" s="8">
        <v>-26.7</v>
      </c>
      <c r="J13" s="6"/>
      <c r="K13" s="8">
        <v>34463.910000000003</v>
      </c>
      <c r="L13" t="str">
        <f>IF(Gastos[[#This Row],[Importe]]&gt;0,"Ingreso","Egreso")</f>
        <v>Egreso</v>
      </c>
      <c r="M13" t="str">
        <f t="shared" si="0"/>
        <v>Único</v>
      </c>
    </row>
    <row r="14" spans="1:13" x14ac:dyDescent="0.25">
      <c r="A14" s="1" t="s">
        <v>14</v>
      </c>
      <c r="B14" s="33">
        <v>46057</v>
      </c>
      <c r="C14" s="11">
        <v>46114</v>
      </c>
      <c r="D14" s="33">
        <v>46057</v>
      </c>
      <c r="E14" s="9">
        <v>46114</v>
      </c>
      <c r="F14" s="6" t="s">
        <v>15</v>
      </c>
      <c r="G14" s="7" t="s">
        <v>3750</v>
      </c>
      <c r="H14" s="6"/>
      <c r="I14" s="8">
        <v>-49.5</v>
      </c>
      <c r="J14" s="6"/>
      <c r="K14" s="8">
        <v>1416.7</v>
      </c>
      <c r="L14" t="str">
        <f>IF(Gastos[[#This Row],[Importe]]&gt;0,"Ingreso","Egreso")</f>
        <v>Egreso</v>
      </c>
      <c r="M14" t="str">
        <f t="shared" si="0"/>
        <v>Único</v>
      </c>
    </row>
    <row r="15" spans="1:13" x14ac:dyDescent="0.25">
      <c r="A15" s="1" t="s">
        <v>14</v>
      </c>
      <c r="B15" s="33">
        <v>46057</v>
      </c>
      <c r="C15" s="11">
        <v>46114</v>
      </c>
      <c r="D15" s="33">
        <v>46057</v>
      </c>
      <c r="E15" s="9">
        <v>46114</v>
      </c>
      <c r="F15" s="6" t="s">
        <v>67</v>
      </c>
      <c r="G15" s="7" t="s">
        <v>3751</v>
      </c>
      <c r="H15" s="6"/>
      <c r="I15" s="8">
        <v>-32.700000000000003</v>
      </c>
      <c r="J15" s="6"/>
      <c r="K15" s="8">
        <v>1466.2</v>
      </c>
      <c r="L15" t="str">
        <f>IF(Gastos[[#This Row],[Importe]]&gt;0,"Ingreso","Egreso")</f>
        <v>Egreso</v>
      </c>
      <c r="M15" t="str">
        <f t="shared" si="0"/>
        <v>Único</v>
      </c>
    </row>
    <row r="16" spans="1:13" x14ac:dyDescent="0.25">
      <c r="A16" s="1" t="s">
        <v>14</v>
      </c>
      <c r="B16" s="33">
        <v>46057</v>
      </c>
      <c r="C16" s="11">
        <v>46114</v>
      </c>
      <c r="D16" s="33">
        <v>46057</v>
      </c>
      <c r="E16" s="9">
        <v>46114</v>
      </c>
      <c r="F16" s="1" t="s">
        <v>67</v>
      </c>
      <c r="G16" s="7" t="s">
        <v>3751</v>
      </c>
      <c r="H16" s="6"/>
      <c r="I16" s="8">
        <v>-32.700000000000003</v>
      </c>
      <c r="J16" s="6"/>
      <c r="K16" s="8">
        <v>1498.9</v>
      </c>
      <c r="L16" t="str">
        <f>IF(Gastos[[#This Row],[Importe]]&gt;0,"Ingreso","Egreso")</f>
        <v>Egreso</v>
      </c>
      <c r="M16" t="str">
        <f t="shared" si="0"/>
        <v>Único</v>
      </c>
    </row>
    <row r="17" spans="1:13" x14ac:dyDescent="0.25">
      <c r="A17" s="1" t="s">
        <v>14</v>
      </c>
      <c r="B17" s="33">
        <v>46057</v>
      </c>
      <c r="C17" s="11">
        <v>46114</v>
      </c>
      <c r="D17" s="33">
        <v>46057</v>
      </c>
      <c r="E17" s="9">
        <v>46114</v>
      </c>
      <c r="F17" s="6" t="s">
        <v>67</v>
      </c>
      <c r="G17" s="7" t="s">
        <v>3751</v>
      </c>
      <c r="H17" s="6"/>
      <c r="I17" s="8">
        <v>-32.700000000000003</v>
      </c>
      <c r="J17" s="6"/>
      <c r="K17" s="8">
        <v>1531.6</v>
      </c>
      <c r="L17" t="str">
        <f>IF(Gastos[[#This Row],[Importe]]&gt;0,"Ingreso","Egreso")</f>
        <v>Egreso</v>
      </c>
      <c r="M17" t="str">
        <f t="shared" si="0"/>
        <v>Único</v>
      </c>
    </row>
    <row r="18" spans="1:13" x14ac:dyDescent="0.25">
      <c r="A18" s="1" t="s">
        <v>17</v>
      </c>
      <c r="B18" s="33">
        <v>46057</v>
      </c>
      <c r="C18" s="11">
        <v>46114</v>
      </c>
      <c r="D18" s="33">
        <v>46057</v>
      </c>
      <c r="E18" s="9">
        <v>46114</v>
      </c>
      <c r="F18" s="6" t="s">
        <v>18</v>
      </c>
      <c r="G18" s="7" t="s">
        <v>3787</v>
      </c>
      <c r="H18" s="6"/>
      <c r="I18" s="8">
        <v>-20.79</v>
      </c>
      <c r="J18" s="6"/>
      <c r="K18" s="8">
        <v>34490.61</v>
      </c>
      <c r="L18" t="str">
        <f>IF(Gastos[[#This Row],[Importe]]&gt;0,"Ingreso","Egreso")</f>
        <v>Egreso</v>
      </c>
      <c r="M18" t="str">
        <f t="shared" si="0"/>
        <v>Único</v>
      </c>
    </row>
    <row r="19" spans="1:13" x14ac:dyDescent="0.25">
      <c r="A19" s="1" t="s">
        <v>17</v>
      </c>
      <c r="B19" s="33">
        <v>46057</v>
      </c>
      <c r="C19" s="11">
        <v>46114</v>
      </c>
      <c r="D19" s="33">
        <v>46057</v>
      </c>
      <c r="E19" s="9">
        <v>46114</v>
      </c>
      <c r="F19" s="6" t="s">
        <v>18</v>
      </c>
      <c r="G19" s="7" t="s">
        <v>3788</v>
      </c>
      <c r="H19" s="6"/>
      <c r="I19" s="8">
        <v>-36.43</v>
      </c>
      <c r="J19" s="6"/>
      <c r="K19" s="8">
        <v>34511.4</v>
      </c>
      <c r="L19" t="str">
        <f>IF(Gastos[[#This Row],[Importe]]&gt;0,"Ingreso","Egreso")</f>
        <v>Egreso</v>
      </c>
      <c r="M19" t="str">
        <f t="shared" si="0"/>
        <v>Único</v>
      </c>
    </row>
    <row r="20" spans="1:13" x14ac:dyDescent="0.25">
      <c r="A20" s="1" t="s">
        <v>17</v>
      </c>
      <c r="B20" s="33">
        <v>46057</v>
      </c>
      <c r="C20" s="11">
        <v>46114</v>
      </c>
      <c r="D20" s="33">
        <v>46057</v>
      </c>
      <c r="E20" s="9">
        <v>46114</v>
      </c>
      <c r="F20" s="6" t="s">
        <v>18</v>
      </c>
      <c r="G20" s="7" t="s">
        <v>3789</v>
      </c>
      <c r="H20" s="6"/>
      <c r="I20" s="8">
        <v>-440.87</v>
      </c>
      <c r="J20" s="6"/>
      <c r="K20" s="8">
        <v>34547.83</v>
      </c>
      <c r="L20" t="str">
        <f>IF(Gastos[[#This Row],[Importe]]&gt;0,"Ingreso","Egreso")</f>
        <v>Egreso</v>
      </c>
      <c r="M20" t="str">
        <f t="shared" si="0"/>
        <v>Único</v>
      </c>
    </row>
    <row r="21" spans="1:13" x14ac:dyDescent="0.25">
      <c r="A21" s="1" t="s">
        <v>17</v>
      </c>
      <c r="B21" s="33">
        <v>46057</v>
      </c>
      <c r="C21" s="11">
        <v>46114</v>
      </c>
      <c r="D21" s="33">
        <v>46057</v>
      </c>
      <c r="E21" s="9">
        <v>46114</v>
      </c>
      <c r="F21" s="6" t="s">
        <v>54</v>
      </c>
      <c r="G21" s="7" t="s">
        <v>3790</v>
      </c>
      <c r="H21" s="6"/>
      <c r="I21" s="8">
        <v>-99</v>
      </c>
      <c r="J21" s="6"/>
      <c r="K21" s="8">
        <v>34988.699999999997</v>
      </c>
      <c r="L21" t="str">
        <f>IF(Gastos[[#This Row],[Importe]]&gt;0,"Ingreso","Egreso")</f>
        <v>Egreso</v>
      </c>
      <c r="M21" t="str">
        <f t="shared" si="0"/>
        <v>Único</v>
      </c>
    </row>
    <row r="22" spans="1:13" x14ac:dyDescent="0.25">
      <c r="A22" s="1" t="s">
        <v>11</v>
      </c>
      <c r="B22" s="33">
        <v>46057</v>
      </c>
      <c r="C22" s="11">
        <v>46114</v>
      </c>
      <c r="D22" s="33">
        <v>46057</v>
      </c>
      <c r="E22" s="9">
        <v>46114</v>
      </c>
      <c r="F22" s="6" t="s">
        <v>269</v>
      </c>
      <c r="G22" s="7" t="s">
        <v>3820</v>
      </c>
      <c r="H22" s="6"/>
      <c r="I22" s="8">
        <v>-4.5999999999999996</v>
      </c>
      <c r="J22" s="6"/>
      <c r="K22" s="8">
        <v>2451.37</v>
      </c>
      <c r="L22" t="str">
        <f>IF(Gastos[[#This Row],[Importe]]&gt;0,"Ingreso","Egreso")</f>
        <v>Egreso</v>
      </c>
      <c r="M22" t="str">
        <f t="shared" si="0"/>
        <v>Único</v>
      </c>
    </row>
    <row r="23" spans="1:13" x14ac:dyDescent="0.25">
      <c r="A23" s="1" t="s">
        <v>11</v>
      </c>
      <c r="B23" s="33">
        <v>46057</v>
      </c>
      <c r="C23" s="11">
        <v>46114</v>
      </c>
      <c r="D23" s="33">
        <v>46057</v>
      </c>
      <c r="E23" s="9">
        <v>46114</v>
      </c>
      <c r="F23" s="6" t="s">
        <v>269</v>
      </c>
      <c r="G23" s="7" t="s">
        <v>3821</v>
      </c>
      <c r="H23" s="6"/>
      <c r="I23" s="8">
        <v>-7</v>
      </c>
      <c r="J23" s="6"/>
      <c r="K23" s="8">
        <v>2455.9699999999998</v>
      </c>
      <c r="L23" t="str">
        <f>IF(Gastos[[#This Row],[Importe]]&gt;0,"Ingreso","Egreso")</f>
        <v>Egreso</v>
      </c>
      <c r="M23" t="str">
        <f t="shared" si="0"/>
        <v>Único</v>
      </c>
    </row>
    <row r="24" spans="1:13" x14ac:dyDescent="0.25">
      <c r="A24" s="1" t="s">
        <v>14</v>
      </c>
      <c r="B24" s="33">
        <v>46026</v>
      </c>
      <c r="C24" s="11">
        <v>46113</v>
      </c>
      <c r="D24" s="33">
        <v>46026</v>
      </c>
      <c r="E24" s="9">
        <v>46113</v>
      </c>
      <c r="F24" s="6" t="s">
        <v>76</v>
      </c>
      <c r="G24" s="7" t="s">
        <v>3752</v>
      </c>
      <c r="H24" s="6"/>
      <c r="I24" s="8">
        <v>-115.84</v>
      </c>
      <c r="J24" s="6"/>
      <c r="K24" s="8">
        <v>1564.3</v>
      </c>
      <c r="L24" t="str">
        <f>IF(Gastos[[#This Row],[Importe]]&gt;0,"Ingreso","Egreso")</f>
        <v>Egreso</v>
      </c>
      <c r="M24" t="str">
        <f t="shared" si="0"/>
        <v>Único</v>
      </c>
    </row>
    <row r="25" spans="1:13" x14ac:dyDescent="0.25">
      <c r="A25" s="1" t="s">
        <v>14</v>
      </c>
      <c r="B25" s="33">
        <v>46026</v>
      </c>
      <c r="C25" s="11">
        <v>46113</v>
      </c>
      <c r="D25" s="33">
        <v>46026</v>
      </c>
      <c r="E25" s="9">
        <v>46113</v>
      </c>
      <c r="F25" s="6" t="s">
        <v>76</v>
      </c>
      <c r="G25" s="7" t="s">
        <v>3753</v>
      </c>
      <c r="H25" s="6"/>
      <c r="I25" s="8">
        <v>-4</v>
      </c>
      <c r="J25" s="6"/>
      <c r="K25" s="8">
        <v>1680.14</v>
      </c>
      <c r="L25" t="str">
        <f>IF(Gastos[[#This Row],[Importe]]&gt;0,"Ingreso","Egreso")</f>
        <v>Egreso</v>
      </c>
      <c r="M25" t="str">
        <f t="shared" si="0"/>
        <v>Único</v>
      </c>
    </row>
    <row r="26" spans="1:13" x14ac:dyDescent="0.25">
      <c r="A26" s="1" t="s">
        <v>14</v>
      </c>
      <c r="B26" s="33">
        <v>46026</v>
      </c>
      <c r="C26" s="11">
        <v>46113</v>
      </c>
      <c r="D26" s="33">
        <v>46026</v>
      </c>
      <c r="E26" s="9">
        <v>46113</v>
      </c>
      <c r="F26" s="6"/>
      <c r="G26" s="7" t="s">
        <v>2004</v>
      </c>
      <c r="H26" s="6"/>
      <c r="I26" s="8">
        <v>-2.67</v>
      </c>
      <c r="J26" s="6"/>
      <c r="K26" s="8">
        <v>1684.14</v>
      </c>
      <c r="L26" t="str">
        <f>IF(Gastos[[#This Row],[Importe]]&gt;0,"Ingreso","Egreso")</f>
        <v>Egreso</v>
      </c>
      <c r="M26" t="str">
        <f t="shared" si="0"/>
        <v>Único</v>
      </c>
    </row>
    <row r="27" spans="1:13" x14ac:dyDescent="0.25">
      <c r="A27" s="1" t="s">
        <v>17</v>
      </c>
      <c r="B27" s="33">
        <v>46026</v>
      </c>
      <c r="C27" s="11">
        <v>46113</v>
      </c>
      <c r="D27" s="33">
        <v>46026</v>
      </c>
      <c r="E27" s="9">
        <v>46113</v>
      </c>
      <c r="F27" s="6" t="s">
        <v>132</v>
      </c>
      <c r="G27" s="7" t="s">
        <v>3791</v>
      </c>
      <c r="H27" s="6"/>
      <c r="I27" s="8">
        <v>-300</v>
      </c>
      <c r="J27" s="6"/>
      <c r="K27" s="8">
        <v>35087.699999999997</v>
      </c>
      <c r="L27" t="str">
        <f>IF(Gastos[[#This Row],[Importe]]&gt;0,"Ingreso","Egreso")</f>
        <v>Egreso</v>
      </c>
      <c r="M27" t="str">
        <f t="shared" si="0"/>
        <v>Único</v>
      </c>
    </row>
    <row r="28" spans="1:13" x14ac:dyDescent="0.25">
      <c r="A28" s="1" t="s">
        <v>17</v>
      </c>
      <c r="B28" s="33">
        <v>46026</v>
      </c>
      <c r="C28" s="11">
        <v>46113</v>
      </c>
      <c r="D28" s="33">
        <v>46026</v>
      </c>
      <c r="E28" s="9">
        <v>46113</v>
      </c>
      <c r="F28" s="6" t="s">
        <v>1917</v>
      </c>
      <c r="G28" s="7" t="s">
        <v>3792</v>
      </c>
      <c r="H28" s="6"/>
      <c r="I28" s="8">
        <v>-126</v>
      </c>
      <c r="J28" s="6"/>
      <c r="K28" s="8">
        <v>35387.699999999997</v>
      </c>
      <c r="L28" t="str">
        <f>IF(Gastos[[#This Row],[Importe]]&gt;0,"Ingreso","Egreso")</f>
        <v>Egreso</v>
      </c>
      <c r="M28" t="str">
        <f t="shared" si="0"/>
        <v>Único</v>
      </c>
    </row>
    <row r="29" spans="1:13" x14ac:dyDescent="0.25">
      <c r="A29" s="1" t="s">
        <v>11</v>
      </c>
      <c r="B29" s="33">
        <v>46026</v>
      </c>
      <c r="C29" s="11">
        <v>46113</v>
      </c>
      <c r="D29" s="33">
        <v>46026</v>
      </c>
      <c r="E29" s="9">
        <v>46113</v>
      </c>
      <c r="F29" s="6" t="s">
        <v>269</v>
      </c>
      <c r="G29" s="7" t="s">
        <v>3822</v>
      </c>
      <c r="H29" s="6"/>
      <c r="I29" s="8">
        <v>-11.9</v>
      </c>
      <c r="J29" s="6"/>
      <c r="K29" s="8">
        <v>2462.9699999999998</v>
      </c>
      <c r="L29" t="str">
        <f>IF(Gastos[[#This Row],[Importe]]&gt;0,"Ingreso","Egreso")</f>
        <v>Egreso</v>
      </c>
      <c r="M29" t="str">
        <f t="shared" si="0"/>
        <v>Único</v>
      </c>
    </row>
    <row r="30" spans="1:13" x14ac:dyDescent="0.25">
      <c r="A30" s="1" t="s">
        <v>11</v>
      </c>
      <c r="B30" s="33">
        <v>46026</v>
      </c>
      <c r="C30" s="11">
        <v>46113</v>
      </c>
      <c r="D30" s="33">
        <v>46026</v>
      </c>
      <c r="E30" s="9">
        <v>46113</v>
      </c>
      <c r="F30" s="6" t="s">
        <v>269</v>
      </c>
      <c r="G30" s="7" t="s">
        <v>3823</v>
      </c>
      <c r="H30" s="6"/>
      <c r="I30" s="8">
        <v>-20.2</v>
      </c>
      <c r="J30" s="6"/>
      <c r="K30" s="8">
        <v>2474.87</v>
      </c>
      <c r="L30" t="str">
        <f>IF(Gastos[[#This Row],[Importe]]&gt;0,"Ingreso","Egreso")</f>
        <v>Egreso</v>
      </c>
      <c r="M30" t="str">
        <f t="shared" si="0"/>
        <v>Único</v>
      </c>
    </row>
    <row r="31" spans="1:13" x14ac:dyDescent="0.25">
      <c r="A31" s="1" t="s">
        <v>11</v>
      </c>
      <c r="B31" s="33">
        <v>46026</v>
      </c>
      <c r="C31" s="11">
        <v>46113</v>
      </c>
      <c r="D31" s="33">
        <v>46026</v>
      </c>
      <c r="E31" s="9">
        <v>46113</v>
      </c>
      <c r="F31" s="6" t="s">
        <v>269</v>
      </c>
      <c r="G31" s="7" t="s">
        <v>3822</v>
      </c>
      <c r="H31" s="6"/>
      <c r="I31" s="8">
        <v>-11.4</v>
      </c>
      <c r="J31" s="6"/>
      <c r="K31" s="8">
        <v>2495.0700000000002</v>
      </c>
      <c r="L31" t="str">
        <f>IF(Gastos[[#This Row],[Importe]]&gt;0,"Ingreso","Egreso")</f>
        <v>Egreso</v>
      </c>
      <c r="M31" t="str">
        <f t="shared" si="0"/>
        <v>Único</v>
      </c>
    </row>
    <row r="32" spans="1:13" x14ac:dyDescent="0.25">
      <c r="A32" s="1" t="s">
        <v>11</v>
      </c>
      <c r="B32" s="33">
        <v>46026</v>
      </c>
      <c r="C32" s="11">
        <v>46113</v>
      </c>
      <c r="D32" s="33">
        <v>46026</v>
      </c>
      <c r="E32" s="9">
        <v>46113</v>
      </c>
      <c r="F32" s="6" t="s">
        <v>269</v>
      </c>
      <c r="G32" s="7" t="s">
        <v>3824</v>
      </c>
      <c r="H32" s="6"/>
      <c r="I32" s="8">
        <v>-12</v>
      </c>
      <c r="J32" s="6"/>
      <c r="K32" s="8">
        <v>2506.4699999999998</v>
      </c>
      <c r="L32" t="str">
        <f>IF(Gastos[[#This Row],[Importe]]&gt;0,"Ingreso","Egreso")</f>
        <v>Egreso</v>
      </c>
      <c r="M32" t="str">
        <f t="shared" si="0"/>
        <v>Único</v>
      </c>
    </row>
    <row r="33" spans="1:13" x14ac:dyDescent="0.25">
      <c r="A33" s="1" t="s">
        <v>11</v>
      </c>
      <c r="B33" s="33">
        <v>46026</v>
      </c>
      <c r="C33" s="11">
        <v>46113</v>
      </c>
      <c r="D33" s="33">
        <v>46026</v>
      </c>
      <c r="E33" s="9">
        <v>46113</v>
      </c>
      <c r="F33" s="6" t="s">
        <v>269</v>
      </c>
      <c r="G33" s="7" t="s">
        <v>3825</v>
      </c>
      <c r="H33" s="6"/>
      <c r="I33" s="8">
        <v>-39</v>
      </c>
      <c r="J33" s="6"/>
      <c r="K33" s="8">
        <v>2518.4699999999998</v>
      </c>
      <c r="L33" t="str">
        <f>IF(Gastos[[#This Row],[Importe]]&gt;0,"Ingreso","Egreso")</f>
        <v>Egreso</v>
      </c>
      <c r="M33" t="str">
        <f t="shared" si="0"/>
        <v>Único</v>
      </c>
    </row>
    <row r="34" spans="1:13" x14ac:dyDescent="0.25">
      <c r="A34" s="1" t="s">
        <v>11</v>
      </c>
      <c r="B34" s="33">
        <v>46026</v>
      </c>
      <c r="C34" s="11">
        <v>46113</v>
      </c>
      <c r="D34" s="33">
        <v>46026</v>
      </c>
      <c r="E34" s="9">
        <v>46113</v>
      </c>
      <c r="F34" s="6" t="s">
        <v>269</v>
      </c>
      <c r="G34" s="7" t="s">
        <v>3826</v>
      </c>
      <c r="H34" s="6"/>
      <c r="I34" s="8">
        <v>-26.59</v>
      </c>
      <c r="J34" s="6"/>
      <c r="K34" s="8">
        <v>2557.4699999999998</v>
      </c>
      <c r="L34" t="str">
        <f>IF(Gastos[[#This Row],[Importe]]&gt;0,"Ingreso","Egreso")</f>
        <v>Egreso</v>
      </c>
      <c r="M34" t="str">
        <f t="shared" si="0"/>
        <v>Único</v>
      </c>
    </row>
    <row r="35" spans="1:13" x14ac:dyDescent="0.25">
      <c r="A35" s="1" t="s">
        <v>11</v>
      </c>
      <c r="B35" s="33">
        <v>46026</v>
      </c>
      <c r="C35" s="11">
        <v>46113</v>
      </c>
      <c r="D35" s="33">
        <v>46026</v>
      </c>
      <c r="E35" s="9">
        <v>46113</v>
      </c>
      <c r="F35" s="6" t="s">
        <v>132</v>
      </c>
      <c r="G35" s="7" t="s">
        <v>3827</v>
      </c>
      <c r="H35" s="6"/>
      <c r="I35" s="8">
        <v>-300</v>
      </c>
      <c r="J35" s="6"/>
      <c r="K35" s="8">
        <v>2584.06</v>
      </c>
      <c r="L35" t="str">
        <f>IF(Gastos[[#This Row],[Importe]]&gt;0,"Ingreso","Egreso")</f>
        <v>Egreso</v>
      </c>
      <c r="M35" t="str">
        <f t="shared" si="0"/>
        <v>Único</v>
      </c>
    </row>
    <row r="36" spans="1:13" x14ac:dyDescent="0.25">
      <c r="A36" s="1" t="s">
        <v>14</v>
      </c>
      <c r="B36" s="33" t="s">
        <v>3754</v>
      </c>
      <c r="C36" s="11">
        <v>46112</v>
      </c>
      <c r="D36" s="33" t="s">
        <v>3754</v>
      </c>
      <c r="E36" s="9">
        <v>46112</v>
      </c>
      <c r="F36" s="6" t="s">
        <v>22</v>
      </c>
      <c r="G36" s="7" t="s">
        <v>3755</v>
      </c>
      <c r="H36" s="6"/>
      <c r="I36" s="8">
        <v>-3.08</v>
      </c>
      <c r="J36" s="6"/>
      <c r="K36" s="8">
        <v>1686.81</v>
      </c>
      <c r="L36" t="str">
        <f>IF(Gastos[[#This Row],[Importe]]&gt;0,"Ingreso","Egreso")</f>
        <v>Egreso</v>
      </c>
      <c r="M36" t="str">
        <f t="shared" si="0"/>
        <v>Único</v>
      </c>
    </row>
    <row r="37" spans="1:13" x14ac:dyDescent="0.25">
      <c r="A37" s="1" t="s">
        <v>17</v>
      </c>
      <c r="B37" s="33" t="s">
        <v>3754</v>
      </c>
      <c r="C37" s="11">
        <v>46112</v>
      </c>
      <c r="D37" s="33" t="s">
        <v>3754</v>
      </c>
      <c r="E37" s="9">
        <v>46112</v>
      </c>
      <c r="F37" s="6" t="s">
        <v>88</v>
      </c>
      <c r="G37" s="7" t="s">
        <v>2156</v>
      </c>
      <c r="H37" s="6"/>
      <c r="I37" s="8">
        <v>-811</v>
      </c>
      <c r="J37" s="6"/>
      <c r="K37" s="8">
        <v>35513.699999999997</v>
      </c>
      <c r="L37" t="str">
        <f>IF(Gastos[[#This Row],[Importe]]&gt;0,"Ingreso","Egreso")</f>
        <v>Egreso</v>
      </c>
      <c r="M37" t="str">
        <f t="shared" si="0"/>
        <v>Único</v>
      </c>
    </row>
    <row r="38" spans="1:13" ht="25.5" x14ac:dyDescent="0.25">
      <c r="A38" s="1" t="s">
        <v>17</v>
      </c>
      <c r="B38" s="33" t="s">
        <v>3754</v>
      </c>
      <c r="C38" s="11">
        <v>46112</v>
      </c>
      <c r="D38" s="33" t="s">
        <v>3754</v>
      </c>
      <c r="E38" s="9">
        <v>46112</v>
      </c>
      <c r="F38" s="6" t="s">
        <v>18</v>
      </c>
      <c r="G38" s="7" t="s">
        <v>3793</v>
      </c>
      <c r="H38" s="6"/>
      <c r="I38" s="8">
        <v>-4.5999999999999996</v>
      </c>
      <c r="J38" s="6"/>
      <c r="K38" s="8">
        <v>36324.699999999997</v>
      </c>
      <c r="L38" t="str">
        <f>IF(Gastos[[#This Row],[Importe]]&gt;0,"Ingreso","Egreso")</f>
        <v>Egreso</v>
      </c>
      <c r="M38" t="str">
        <f t="shared" si="0"/>
        <v>Único</v>
      </c>
    </row>
    <row r="39" spans="1:13" x14ac:dyDescent="0.25">
      <c r="A39" s="1" t="s">
        <v>17</v>
      </c>
      <c r="B39" s="33" t="s">
        <v>3754</v>
      </c>
      <c r="C39" s="11">
        <v>46112</v>
      </c>
      <c r="D39" s="33" t="s">
        <v>3754</v>
      </c>
      <c r="E39" s="9">
        <v>46112</v>
      </c>
      <c r="F39" s="6" t="s">
        <v>22</v>
      </c>
      <c r="G39" s="7" t="s">
        <v>3794</v>
      </c>
      <c r="H39" s="6"/>
      <c r="I39" s="8">
        <v>-7.56</v>
      </c>
      <c r="J39" s="6"/>
      <c r="K39" s="8">
        <v>36329.300000000003</v>
      </c>
      <c r="L39" t="str">
        <f>IF(Gastos[[#This Row],[Importe]]&gt;0,"Ingreso","Egreso")</f>
        <v>Egreso</v>
      </c>
      <c r="M39" t="str">
        <f t="shared" si="0"/>
        <v>Único</v>
      </c>
    </row>
    <row r="40" spans="1:13" x14ac:dyDescent="0.25">
      <c r="A40" s="1" t="s">
        <v>17</v>
      </c>
      <c r="B40" s="33" t="s">
        <v>3754</v>
      </c>
      <c r="C40" s="11">
        <v>46112</v>
      </c>
      <c r="D40" s="33" t="s">
        <v>3754</v>
      </c>
      <c r="E40" s="9">
        <v>46112</v>
      </c>
      <c r="F40" s="6" t="s">
        <v>90</v>
      </c>
      <c r="G40" s="7" t="s">
        <v>3795</v>
      </c>
      <c r="H40" s="6"/>
      <c r="I40" s="8">
        <v>2304.31</v>
      </c>
      <c r="J40" s="6"/>
      <c r="K40" s="8">
        <v>36336.86</v>
      </c>
      <c r="L40" t="str">
        <f>IF(Gastos[[#This Row],[Importe]]&gt;0,"Ingreso","Egreso")</f>
        <v>Ingreso</v>
      </c>
      <c r="M40" t="str">
        <f t="shared" si="0"/>
        <v>Único</v>
      </c>
    </row>
    <row r="41" spans="1:13" x14ac:dyDescent="0.25">
      <c r="A41" s="1" t="s">
        <v>11</v>
      </c>
      <c r="B41" s="33" t="s">
        <v>3754</v>
      </c>
      <c r="C41" s="11">
        <v>46112</v>
      </c>
      <c r="D41" s="33" t="s">
        <v>3754</v>
      </c>
      <c r="E41" s="9">
        <v>46112</v>
      </c>
      <c r="F41" s="6" t="s">
        <v>90</v>
      </c>
      <c r="G41" s="7" t="s">
        <v>3828</v>
      </c>
      <c r="H41" s="6"/>
      <c r="I41" s="8">
        <v>2295.0300000000002</v>
      </c>
      <c r="J41" s="6"/>
      <c r="K41" s="8">
        <v>2884.06</v>
      </c>
      <c r="L41" t="str">
        <f>IF(Gastos[[#This Row],[Importe]]&gt;0,"Ingreso","Egreso")</f>
        <v>Ingreso</v>
      </c>
      <c r="M41" t="str">
        <f t="shared" si="0"/>
        <v>Único</v>
      </c>
    </row>
    <row r="42" spans="1:13" x14ac:dyDescent="0.25">
      <c r="A42" s="1" t="s">
        <v>11</v>
      </c>
      <c r="B42" s="33" t="s">
        <v>3754</v>
      </c>
      <c r="C42" s="11">
        <v>46112</v>
      </c>
      <c r="D42" s="33" t="s">
        <v>3754</v>
      </c>
      <c r="E42" s="9">
        <v>46112</v>
      </c>
      <c r="F42" s="6" t="s">
        <v>269</v>
      </c>
      <c r="G42" s="7" t="s">
        <v>3829</v>
      </c>
      <c r="H42" s="6"/>
      <c r="I42" s="8">
        <v>-19.899999999999999</v>
      </c>
      <c r="J42" s="6"/>
      <c r="K42" s="8">
        <v>589.03</v>
      </c>
      <c r="L42" t="str">
        <f>IF(Gastos[[#This Row],[Importe]]&gt;0,"Ingreso","Egreso")</f>
        <v>Egreso</v>
      </c>
      <c r="M42" t="str">
        <f t="shared" si="0"/>
        <v>Único</v>
      </c>
    </row>
    <row r="43" spans="1:13" x14ac:dyDescent="0.25">
      <c r="A43" s="1" t="s">
        <v>11</v>
      </c>
      <c r="B43" s="33" t="s">
        <v>3754</v>
      </c>
      <c r="C43" s="11">
        <v>46112</v>
      </c>
      <c r="D43" s="33" t="s">
        <v>3754</v>
      </c>
      <c r="E43" s="9">
        <v>46112</v>
      </c>
      <c r="F43" s="1" t="s">
        <v>18</v>
      </c>
      <c r="G43" s="7" t="s">
        <v>3830</v>
      </c>
      <c r="H43" s="6"/>
      <c r="I43" s="8">
        <v>-2.9</v>
      </c>
      <c r="J43" s="6"/>
      <c r="K43" s="8">
        <v>608.92999999999995</v>
      </c>
      <c r="L43" t="str">
        <f>IF(Gastos[[#This Row],[Importe]]&gt;0,"Ingreso","Egreso")</f>
        <v>Egreso</v>
      </c>
      <c r="M43" t="str">
        <f t="shared" si="0"/>
        <v>Único</v>
      </c>
    </row>
    <row r="44" spans="1:13" x14ac:dyDescent="0.25">
      <c r="A44" s="1" t="s">
        <v>11</v>
      </c>
      <c r="B44" s="33" t="s">
        <v>3754</v>
      </c>
      <c r="C44" s="11">
        <v>46112</v>
      </c>
      <c r="D44" s="33" t="s">
        <v>3754</v>
      </c>
      <c r="E44" s="9">
        <v>46112</v>
      </c>
      <c r="F44" s="1" t="s">
        <v>269</v>
      </c>
      <c r="G44" s="7" t="s">
        <v>3831</v>
      </c>
      <c r="H44" s="6"/>
      <c r="I44" s="8">
        <v>-7.85</v>
      </c>
      <c r="J44" s="6"/>
      <c r="K44" s="8">
        <v>611.83000000000004</v>
      </c>
      <c r="L44" t="str">
        <f>IF(Gastos[[#This Row],[Importe]]&gt;0,"Ingreso","Egreso")</f>
        <v>Egreso</v>
      </c>
      <c r="M44" t="str">
        <f t="shared" si="0"/>
        <v>Único</v>
      </c>
    </row>
    <row r="45" spans="1:13" x14ac:dyDescent="0.25">
      <c r="A45" s="1" t="s">
        <v>11</v>
      </c>
      <c r="B45" s="33" t="s">
        <v>3754</v>
      </c>
      <c r="C45" s="11">
        <v>46112</v>
      </c>
      <c r="D45" s="33" t="s">
        <v>3754</v>
      </c>
      <c r="E45" s="9">
        <v>46112</v>
      </c>
      <c r="F45" s="1" t="s">
        <v>54</v>
      </c>
      <c r="G45" s="7" t="s">
        <v>3832</v>
      </c>
      <c r="H45" s="6"/>
      <c r="I45" s="8">
        <v>-22</v>
      </c>
      <c r="J45" s="6"/>
      <c r="K45" s="8">
        <v>619.67999999999995</v>
      </c>
      <c r="L45" t="str">
        <f>IF(Gastos[[#This Row],[Importe]]&gt;0,"Ingreso","Egreso")</f>
        <v>Egreso</v>
      </c>
      <c r="M45" t="str">
        <f t="shared" si="0"/>
        <v>Único</v>
      </c>
    </row>
    <row r="46" spans="1:13" x14ac:dyDescent="0.25">
      <c r="A46" s="1" t="s">
        <v>11</v>
      </c>
      <c r="B46" s="33" t="s">
        <v>3754</v>
      </c>
      <c r="C46" s="11">
        <v>46112</v>
      </c>
      <c r="D46" s="33" t="s">
        <v>3754</v>
      </c>
      <c r="E46" s="9">
        <v>46112</v>
      </c>
      <c r="F46" s="6" t="s">
        <v>269</v>
      </c>
      <c r="G46" s="7" t="s">
        <v>3833</v>
      </c>
      <c r="H46" s="6"/>
      <c r="I46" s="8">
        <v>-15.5</v>
      </c>
      <c r="J46" s="6"/>
      <c r="K46" s="8">
        <v>641.67999999999995</v>
      </c>
      <c r="L46" t="str">
        <f>IF(Gastos[[#This Row],[Importe]]&gt;0,"Ingreso","Egreso")</f>
        <v>Egreso</v>
      </c>
      <c r="M46" t="str">
        <f t="shared" si="0"/>
        <v>Único</v>
      </c>
    </row>
    <row r="47" spans="1:13" x14ac:dyDescent="0.25">
      <c r="A47" s="1" t="s">
        <v>11</v>
      </c>
      <c r="B47" s="33" t="s">
        <v>3754</v>
      </c>
      <c r="C47" s="11">
        <v>46112</v>
      </c>
      <c r="D47" s="33" t="s">
        <v>3754</v>
      </c>
      <c r="E47" s="9">
        <v>46112</v>
      </c>
      <c r="F47" s="6" t="s">
        <v>804</v>
      </c>
      <c r="G47" s="7" t="s">
        <v>805</v>
      </c>
      <c r="H47" s="6"/>
      <c r="I47" s="8">
        <v>-400</v>
      </c>
      <c r="J47" s="6"/>
      <c r="K47" s="8">
        <v>657.18</v>
      </c>
      <c r="L47" t="str">
        <f>IF(Gastos[[#This Row],[Importe]]&gt;0,"Ingreso","Egreso")</f>
        <v>Egreso</v>
      </c>
      <c r="M47" t="str">
        <f t="shared" si="0"/>
        <v>Único</v>
      </c>
    </row>
    <row r="48" spans="1:13" x14ac:dyDescent="0.25">
      <c r="A48" s="1" t="s">
        <v>14</v>
      </c>
      <c r="B48" s="33" t="s">
        <v>3754</v>
      </c>
      <c r="C48" s="11">
        <v>46112</v>
      </c>
      <c r="D48" s="33" t="s">
        <v>3756</v>
      </c>
      <c r="E48" s="9">
        <v>46111</v>
      </c>
      <c r="F48" s="6" t="s">
        <v>39</v>
      </c>
      <c r="G48" s="7" t="s">
        <v>131</v>
      </c>
      <c r="H48" s="6"/>
      <c r="I48" s="8">
        <v>-0.55000000000000004</v>
      </c>
      <c r="J48" s="6"/>
      <c r="K48" s="8">
        <v>1689.89</v>
      </c>
      <c r="L48" t="str">
        <f>IF(Gastos[[#This Row],[Importe]]&gt;0,"Ingreso","Egreso")</f>
        <v>Egreso</v>
      </c>
      <c r="M48" t="str">
        <f t="shared" si="0"/>
        <v>Único</v>
      </c>
    </row>
    <row r="49" spans="1:13" x14ac:dyDescent="0.25">
      <c r="A49" s="1" t="s">
        <v>14</v>
      </c>
      <c r="B49" s="33" t="s">
        <v>3756</v>
      </c>
      <c r="C49" s="11">
        <v>46111</v>
      </c>
      <c r="D49" s="33" t="s">
        <v>3756</v>
      </c>
      <c r="E49" s="9">
        <v>46111</v>
      </c>
      <c r="F49" s="6" t="s">
        <v>54</v>
      </c>
      <c r="G49" s="7" t="s">
        <v>3757</v>
      </c>
      <c r="H49" s="6"/>
      <c r="I49" s="8">
        <v>-18.47</v>
      </c>
      <c r="J49" s="6"/>
      <c r="K49" s="8">
        <v>1690.44</v>
      </c>
      <c r="L49" t="str">
        <f>IF(Gastos[[#This Row],[Importe]]&gt;0,"Ingreso","Egreso")</f>
        <v>Egreso</v>
      </c>
      <c r="M49" t="str">
        <f t="shared" si="0"/>
        <v>Único</v>
      </c>
    </row>
    <row r="50" spans="1:13" x14ac:dyDescent="0.25">
      <c r="A50" s="1" t="s">
        <v>14</v>
      </c>
      <c r="B50" s="33" t="s">
        <v>3756</v>
      </c>
      <c r="C50" s="11">
        <v>46111</v>
      </c>
      <c r="D50" s="33" t="s">
        <v>3756</v>
      </c>
      <c r="E50" s="9">
        <v>46111</v>
      </c>
      <c r="F50" s="6" t="s">
        <v>140</v>
      </c>
      <c r="G50" s="7" t="s">
        <v>141</v>
      </c>
      <c r="H50" s="6"/>
      <c r="I50" s="8">
        <v>200</v>
      </c>
      <c r="J50" s="6"/>
      <c r="K50" s="8">
        <v>1708.91</v>
      </c>
      <c r="L50" t="str">
        <f>IF(Gastos[[#This Row],[Importe]]&gt;0,"Ingreso","Egreso")</f>
        <v>Ingreso</v>
      </c>
      <c r="M50" t="str">
        <f>IF(AND(COUNTIFS($B$2:$B$3988,B50,$I$2:$I$3988,I50,$K$2:$K$3988,K50)&gt;1,F50=""),"DUPLICADO","Único")</f>
        <v>Único</v>
      </c>
    </row>
    <row r="51" spans="1:13" x14ac:dyDescent="0.25">
      <c r="A51" s="1" t="s">
        <v>17</v>
      </c>
      <c r="B51" s="33" t="s">
        <v>3756</v>
      </c>
      <c r="C51" s="11">
        <v>46111</v>
      </c>
      <c r="D51" s="33" t="s">
        <v>3756</v>
      </c>
      <c r="E51" s="9">
        <v>46111</v>
      </c>
      <c r="F51" s="6" t="s">
        <v>18</v>
      </c>
      <c r="G51" s="7" t="s">
        <v>3796</v>
      </c>
      <c r="H51" s="6"/>
      <c r="I51" s="8">
        <v>-146.96</v>
      </c>
      <c r="J51" s="6"/>
      <c r="K51" s="8">
        <v>34032.550000000003</v>
      </c>
      <c r="L51" t="str">
        <f>IF(Gastos[[#This Row],[Importe]]&gt;0,"Ingreso","Egreso")</f>
        <v>Egreso</v>
      </c>
      <c r="M51" t="str">
        <f>IF(AND(COUNTIFS($B$2:$B$3988,B51,$I$2:$I$3988,I51,$K$2:$K$3988,K51)&gt;1,F51=""),"DUPLICADO","Único")</f>
        <v>Único</v>
      </c>
    </row>
    <row r="52" spans="1:13" x14ac:dyDescent="0.25">
      <c r="A52" s="1" t="s">
        <v>17</v>
      </c>
      <c r="B52" s="33" t="s">
        <v>3756</v>
      </c>
      <c r="C52" s="11">
        <v>46111</v>
      </c>
      <c r="D52" s="33" t="s">
        <v>3756</v>
      </c>
      <c r="E52" s="9">
        <v>46111</v>
      </c>
      <c r="F52" s="6" t="s">
        <v>18</v>
      </c>
      <c r="G52" s="7" t="s">
        <v>3797</v>
      </c>
      <c r="H52" s="6"/>
      <c r="I52" s="8">
        <v>-615.9</v>
      </c>
      <c r="J52" s="6"/>
      <c r="K52" s="8">
        <v>34179.51</v>
      </c>
      <c r="L52" t="str">
        <f>IF(Gastos[[#This Row],[Importe]]&gt;0,"Ingreso","Egreso")</f>
        <v>Egreso</v>
      </c>
      <c r="M52" t="str">
        <f t="shared" si="0"/>
        <v>Único</v>
      </c>
    </row>
    <row r="53" spans="1:13" ht="25.5" x14ac:dyDescent="0.25">
      <c r="A53" s="1" t="s">
        <v>11</v>
      </c>
      <c r="B53" s="33" t="s">
        <v>3756</v>
      </c>
      <c r="C53" s="11">
        <v>46111</v>
      </c>
      <c r="D53" s="33" t="s">
        <v>3756</v>
      </c>
      <c r="E53" s="9">
        <v>46111</v>
      </c>
      <c r="F53" s="6" t="s">
        <v>269</v>
      </c>
      <c r="G53" s="7" t="s">
        <v>3834</v>
      </c>
      <c r="H53" s="6"/>
      <c r="I53" s="8">
        <v>-15.96</v>
      </c>
      <c r="J53" s="6"/>
      <c r="K53" s="8">
        <v>1057.18</v>
      </c>
      <c r="L53" t="str">
        <f>IF(Gastos[[#This Row],[Importe]]&gt;0,"Ingreso","Egreso")</f>
        <v>Egreso</v>
      </c>
      <c r="M53" t="str">
        <f t="shared" si="0"/>
        <v>Único</v>
      </c>
    </row>
    <row r="54" spans="1:13" x14ac:dyDescent="0.25">
      <c r="A54" s="1" t="s">
        <v>14</v>
      </c>
      <c r="B54" s="33" t="s">
        <v>3756</v>
      </c>
      <c r="C54" s="11">
        <v>46111</v>
      </c>
      <c r="D54" s="33" t="s">
        <v>3758</v>
      </c>
      <c r="E54" s="9">
        <v>46109</v>
      </c>
      <c r="F54" s="6" t="s">
        <v>112</v>
      </c>
      <c r="G54" s="7" t="s">
        <v>3759</v>
      </c>
      <c r="H54" s="6"/>
      <c r="I54" s="8">
        <v>40</v>
      </c>
      <c r="J54" s="6"/>
      <c r="K54" s="8">
        <v>1508.91</v>
      </c>
      <c r="L54" t="str">
        <f>IF(Gastos[[#This Row],[Importe]]&gt;0,"Ingreso","Egreso")</f>
        <v>Ingreso</v>
      </c>
      <c r="M54" t="str">
        <f t="shared" si="0"/>
        <v>Único</v>
      </c>
    </row>
    <row r="55" spans="1:13" ht="25.5" x14ac:dyDescent="0.25">
      <c r="A55" s="1" t="s">
        <v>14</v>
      </c>
      <c r="B55" s="33" t="s">
        <v>3756</v>
      </c>
      <c r="C55" s="11">
        <v>46111</v>
      </c>
      <c r="D55" s="33" t="s">
        <v>3758</v>
      </c>
      <c r="E55" s="9">
        <v>46109</v>
      </c>
      <c r="F55" s="6" t="s">
        <v>22</v>
      </c>
      <c r="G55" s="7" t="s">
        <v>3760</v>
      </c>
      <c r="H55" s="6"/>
      <c r="I55" s="8">
        <v>-13.92</v>
      </c>
      <c r="J55" s="6"/>
      <c r="K55" s="8">
        <v>1468.91</v>
      </c>
      <c r="L55" t="str">
        <f>IF(Gastos[[#This Row],[Importe]]&gt;0,"Ingreso","Egreso")</f>
        <v>Egreso</v>
      </c>
      <c r="M55" t="str">
        <f t="shared" si="0"/>
        <v>Único</v>
      </c>
    </row>
    <row r="56" spans="1:13" x14ac:dyDescent="0.25">
      <c r="A56" s="1" t="s">
        <v>17</v>
      </c>
      <c r="B56" s="33" t="s">
        <v>3756</v>
      </c>
      <c r="C56" s="11">
        <v>46111</v>
      </c>
      <c r="D56" s="33" t="s">
        <v>3758</v>
      </c>
      <c r="E56" s="9">
        <v>46109</v>
      </c>
      <c r="F56" s="6" t="s">
        <v>112</v>
      </c>
      <c r="G56" s="7" t="s">
        <v>3798</v>
      </c>
      <c r="H56" s="6"/>
      <c r="I56" s="8">
        <v>20</v>
      </c>
      <c r="J56" s="6"/>
      <c r="K56" s="8">
        <v>34795.410000000003</v>
      </c>
      <c r="L56" t="str">
        <f>IF(Gastos[[#This Row],[Importe]]&gt;0,"Ingreso","Egreso")</f>
        <v>Ingreso</v>
      </c>
      <c r="M56" t="str">
        <f t="shared" si="0"/>
        <v>Único</v>
      </c>
    </row>
    <row r="57" spans="1:13" x14ac:dyDescent="0.25">
      <c r="A57" s="1" t="s">
        <v>17</v>
      </c>
      <c r="B57" s="33" t="s">
        <v>3756</v>
      </c>
      <c r="C57" s="11">
        <v>46111</v>
      </c>
      <c r="D57" s="33" t="s">
        <v>3758</v>
      </c>
      <c r="E57" s="9">
        <v>46109</v>
      </c>
      <c r="F57" s="6" t="s">
        <v>112</v>
      </c>
      <c r="G57" s="7" t="s">
        <v>3799</v>
      </c>
      <c r="H57" s="6"/>
      <c r="I57" s="8">
        <v>20</v>
      </c>
      <c r="J57" s="6"/>
      <c r="K57" s="8">
        <v>34775.410000000003</v>
      </c>
      <c r="L57" t="str">
        <f>IF(Gastos[[#This Row],[Importe]]&gt;0,"Ingreso","Egreso")</f>
        <v>Ingreso</v>
      </c>
      <c r="M57" t="str">
        <f t="shared" si="0"/>
        <v>Único</v>
      </c>
    </row>
    <row r="58" spans="1:13" x14ac:dyDescent="0.25">
      <c r="A58" s="1" t="s">
        <v>11</v>
      </c>
      <c r="B58" s="33" t="s">
        <v>3756</v>
      </c>
      <c r="C58" s="11">
        <v>46111</v>
      </c>
      <c r="D58" s="33" t="s">
        <v>3758</v>
      </c>
      <c r="E58" s="9">
        <v>46109</v>
      </c>
      <c r="F58" s="6" t="s">
        <v>112</v>
      </c>
      <c r="G58" s="7" t="s">
        <v>3835</v>
      </c>
      <c r="H58" s="6"/>
      <c r="I58" s="8">
        <v>-40.200000000000003</v>
      </c>
      <c r="J58" s="6"/>
      <c r="K58" s="8">
        <v>1073.1400000000001</v>
      </c>
      <c r="L58" t="str">
        <f>IF(Gastos[[#This Row],[Importe]]&gt;0,"Ingreso","Egreso")</f>
        <v>Egreso</v>
      </c>
      <c r="M58" t="str">
        <f t="shared" si="0"/>
        <v>Único</v>
      </c>
    </row>
    <row r="59" spans="1:13" x14ac:dyDescent="0.25">
      <c r="A59" s="1" t="s">
        <v>17</v>
      </c>
      <c r="B59" s="33" t="s">
        <v>3800</v>
      </c>
      <c r="C59" s="11">
        <v>46108</v>
      </c>
      <c r="D59" s="33" t="s">
        <v>3800</v>
      </c>
      <c r="E59" s="9">
        <v>46108</v>
      </c>
      <c r="F59" s="6" t="s">
        <v>18</v>
      </c>
      <c r="G59" s="7" t="s">
        <v>3801</v>
      </c>
      <c r="H59" s="6"/>
      <c r="I59" s="8">
        <v>-6.13</v>
      </c>
      <c r="J59" s="6"/>
      <c r="K59" s="8">
        <v>34755.410000000003</v>
      </c>
      <c r="L59" t="str">
        <f>IF(Gastos[[#This Row],[Importe]]&gt;0,"Ingreso","Egreso")</f>
        <v>Egreso</v>
      </c>
      <c r="M59" t="str">
        <f t="shared" si="0"/>
        <v>Único</v>
      </c>
    </row>
    <row r="60" spans="1:13" x14ac:dyDescent="0.25">
      <c r="A60" s="1" t="s">
        <v>17</v>
      </c>
      <c r="B60" s="33" t="s">
        <v>3800</v>
      </c>
      <c r="C60" s="11">
        <v>46108</v>
      </c>
      <c r="D60" s="33" t="s">
        <v>3800</v>
      </c>
      <c r="E60" s="9">
        <v>46108</v>
      </c>
      <c r="F60" s="1" t="s">
        <v>39</v>
      </c>
      <c r="G60" s="7" t="s">
        <v>3802</v>
      </c>
      <c r="H60" s="6"/>
      <c r="I60" s="8">
        <v>-318.22000000000003</v>
      </c>
      <c r="J60" s="6"/>
      <c r="K60" s="8">
        <v>34761.54</v>
      </c>
      <c r="L60" t="str">
        <f>IF(Gastos[[#This Row],[Importe]]&gt;0,"Ingreso","Egreso")</f>
        <v>Egreso</v>
      </c>
      <c r="M60" t="str">
        <f t="shared" si="0"/>
        <v>Único</v>
      </c>
    </row>
    <row r="61" spans="1:13" x14ac:dyDescent="0.25">
      <c r="A61" s="1" t="s">
        <v>17</v>
      </c>
      <c r="B61" s="33" t="s">
        <v>3800</v>
      </c>
      <c r="C61" s="11">
        <v>46108</v>
      </c>
      <c r="D61" s="33" t="s">
        <v>3800</v>
      </c>
      <c r="E61" s="9">
        <v>46108</v>
      </c>
      <c r="F61" s="6" t="s">
        <v>22</v>
      </c>
      <c r="G61" s="7" t="s">
        <v>3803</v>
      </c>
      <c r="H61" s="6"/>
      <c r="I61" s="8">
        <v>-113.81</v>
      </c>
      <c r="J61" s="6"/>
      <c r="K61" s="8">
        <v>35079.760000000002</v>
      </c>
      <c r="L61" t="str">
        <f>IF(Gastos[[#This Row],[Importe]]&gt;0,"Ingreso","Egreso")</f>
        <v>Egreso</v>
      </c>
      <c r="M61" t="str">
        <f t="shared" si="0"/>
        <v>Único</v>
      </c>
    </row>
    <row r="62" spans="1:13" ht="25.5" x14ac:dyDescent="0.25">
      <c r="A62" s="1" t="s">
        <v>14</v>
      </c>
      <c r="B62" s="33" t="s">
        <v>3761</v>
      </c>
      <c r="C62" s="11">
        <v>46107</v>
      </c>
      <c r="D62" s="33" t="s">
        <v>3761</v>
      </c>
      <c r="E62" s="9">
        <v>46107</v>
      </c>
      <c r="F62" s="6" t="s">
        <v>22</v>
      </c>
      <c r="G62" s="7" t="s">
        <v>3762</v>
      </c>
      <c r="H62" s="6"/>
      <c r="I62" s="8">
        <v>-2.2000000000000002</v>
      </c>
      <c r="J62" s="6"/>
      <c r="K62" s="8">
        <v>1482.83</v>
      </c>
      <c r="L62" t="str">
        <f>IF(Gastos[[#This Row],[Importe]]&gt;0,"Ingreso","Egreso")</f>
        <v>Egreso</v>
      </c>
      <c r="M62" t="str">
        <f t="shared" si="0"/>
        <v>Único</v>
      </c>
    </row>
    <row r="63" spans="1:13" ht="25.5" x14ac:dyDescent="0.25">
      <c r="A63" s="1" t="s">
        <v>14</v>
      </c>
      <c r="B63" s="33" t="s">
        <v>3761</v>
      </c>
      <c r="C63" s="11">
        <v>46107</v>
      </c>
      <c r="D63" s="33" t="s">
        <v>3761</v>
      </c>
      <c r="E63" s="9">
        <v>46107</v>
      </c>
      <c r="F63" s="6" t="s">
        <v>15</v>
      </c>
      <c r="G63" s="7" t="s">
        <v>3763</v>
      </c>
      <c r="H63" s="6"/>
      <c r="I63" s="8">
        <v>-100.47</v>
      </c>
      <c r="J63" s="6"/>
      <c r="K63" s="8">
        <v>1485.03</v>
      </c>
      <c r="L63" t="str">
        <f>IF(Gastos[[#This Row],[Importe]]&gt;0,"Ingreso","Egreso")</f>
        <v>Egreso</v>
      </c>
      <c r="M63" t="str">
        <f t="shared" si="0"/>
        <v>Único</v>
      </c>
    </row>
    <row r="64" spans="1:13" ht="25.5" x14ac:dyDescent="0.25">
      <c r="A64" s="1" t="s">
        <v>17</v>
      </c>
      <c r="B64" s="33" t="s">
        <v>3761</v>
      </c>
      <c r="C64" s="11">
        <v>46107</v>
      </c>
      <c r="D64" s="33" t="s">
        <v>3761</v>
      </c>
      <c r="E64" s="9">
        <v>46107</v>
      </c>
      <c r="F64" s="6"/>
      <c r="G64" s="7" t="s">
        <v>3804</v>
      </c>
      <c r="H64" s="6"/>
      <c r="I64" s="8">
        <v>-25.9</v>
      </c>
      <c r="J64" s="6"/>
      <c r="K64" s="8">
        <v>35193.57</v>
      </c>
      <c r="L64" t="str">
        <f>IF(Gastos[[#This Row],[Importe]]&gt;0,"Ingreso","Egreso")</f>
        <v>Egreso</v>
      </c>
      <c r="M64" t="str">
        <f t="shared" si="0"/>
        <v>Único</v>
      </c>
    </row>
    <row r="65" spans="1:13" ht="25.5" x14ac:dyDescent="0.25">
      <c r="A65" s="1" t="s">
        <v>17</v>
      </c>
      <c r="B65" s="33" t="s">
        <v>3761</v>
      </c>
      <c r="C65" s="11">
        <v>46107</v>
      </c>
      <c r="D65" s="33" t="s">
        <v>3761</v>
      </c>
      <c r="E65" s="9">
        <v>46107</v>
      </c>
      <c r="F65" s="6" t="s">
        <v>88</v>
      </c>
      <c r="G65" s="7" t="s">
        <v>3805</v>
      </c>
      <c r="H65" s="6"/>
      <c r="I65" s="8">
        <v>-1500</v>
      </c>
      <c r="J65" s="6"/>
      <c r="K65" s="8">
        <v>35219.47</v>
      </c>
      <c r="L65" t="str">
        <f>IF(Gastos[[#This Row],[Importe]]&gt;0,"Ingreso","Egreso")</f>
        <v>Egreso</v>
      </c>
      <c r="M65" t="str">
        <f t="shared" si="0"/>
        <v>Único</v>
      </c>
    </row>
    <row r="66" spans="1:13" ht="25.5" x14ac:dyDescent="0.25">
      <c r="A66" s="1" t="s">
        <v>14</v>
      </c>
      <c r="B66" s="33" t="s">
        <v>3764</v>
      </c>
      <c r="C66" s="11">
        <v>46106</v>
      </c>
      <c r="D66" s="33" t="s">
        <v>3764</v>
      </c>
      <c r="E66" s="9">
        <v>46106</v>
      </c>
      <c r="F66" s="6" t="s">
        <v>15</v>
      </c>
      <c r="G66" s="7" t="s">
        <v>3765</v>
      </c>
      <c r="H66" s="6"/>
      <c r="I66" s="8">
        <v>-90.87</v>
      </c>
      <c r="J66" s="6"/>
      <c r="K66" s="8">
        <v>1585.5</v>
      </c>
      <c r="L66" t="str">
        <f>IF(Gastos[[#This Row],[Importe]]&gt;0,"Ingreso","Egreso")</f>
        <v>Egreso</v>
      </c>
      <c r="M66" t="str">
        <f t="shared" ref="M66:M129" si="1">IF(AND(COUNTIFS($B$2:$B$3988,B66,$I$2:$I$3988,I66,$K$2:$K$3988,K66)&gt;1,F66=""),"DUPLICADO","Único")</f>
        <v>Único</v>
      </c>
    </row>
    <row r="67" spans="1:13" x14ac:dyDescent="0.25">
      <c r="A67" s="1" t="s">
        <v>17</v>
      </c>
      <c r="B67" s="33" t="s">
        <v>3764</v>
      </c>
      <c r="C67" s="11">
        <v>46106</v>
      </c>
      <c r="D67" s="33" t="s">
        <v>3764</v>
      </c>
      <c r="E67" s="9">
        <v>46106</v>
      </c>
      <c r="F67" s="6" t="s">
        <v>18</v>
      </c>
      <c r="G67" s="7" t="s">
        <v>3806</v>
      </c>
      <c r="H67" s="6"/>
      <c r="I67" s="8">
        <v>-5.45</v>
      </c>
      <c r="J67" s="6"/>
      <c r="K67" s="8">
        <v>36719.47</v>
      </c>
      <c r="L67" t="str">
        <f>IF(Gastos[[#This Row],[Importe]]&gt;0,"Ingreso","Egreso")</f>
        <v>Egreso</v>
      </c>
      <c r="M67" t="str">
        <f t="shared" si="1"/>
        <v>Único</v>
      </c>
    </row>
    <row r="68" spans="1:13" x14ac:dyDescent="0.25">
      <c r="A68" s="1" t="s">
        <v>17</v>
      </c>
      <c r="B68" s="33" t="s">
        <v>3764</v>
      </c>
      <c r="C68" s="11">
        <v>46106</v>
      </c>
      <c r="D68" s="33" t="s">
        <v>3764</v>
      </c>
      <c r="E68" s="9">
        <v>46106</v>
      </c>
      <c r="F68" s="6" t="s">
        <v>18</v>
      </c>
      <c r="G68" s="7" t="s">
        <v>3807</v>
      </c>
      <c r="H68" s="6"/>
      <c r="I68" s="8">
        <v>-3.49</v>
      </c>
      <c r="J68" s="6"/>
      <c r="K68" s="8">
        <v>36724.92</v>
      </c>
      <c r="L68" t="str">
        <f>IF(Gastos[[#This Row],[Importe]]&gt;0,"Ingreso","Egreso")</f>
        <v>Egreso</v>
      </c>
      <c r="M68" t="str">
        <f t="shared" si="1"/>
        <v>Único</v>
      </c>
    </row>
    <row r="69" spans="1:13" x14ac:dyDescent="0.25">
      <c r="A69" s="1" t="s">
        <v>17</v>
      </c>
      <c r="B69" s="33" t="s">
        <v>3808</v>
      </c>
      <c r="C69" s="11">
        <v>46105</v>
      </c>
      <c r="D69" s="33" t="s">
        <v>3808</v>
      </c>
      <c r="E69" s="9">
        <v>46105</v>
      </c>
      <c r="F69" s="6" t="s">
        <v>3840</v>
      </c>
      <c r="G69" s="7" t="s">
        <v>3809</v>
      </c>
      <c r="H69" s="6"/>
      <c r="I69" s="8">
        <v>29500</v>
      </c>
      <c r="J69" s="6"/>
      <c r="K69" s="8">
        <v>36728.410000000003</v>
      </c>
      <c r="L69" t="str">
        <f>IF(Gastos[[#This Row],[Importe]]&gt;0,"Ingreso","Egreso")</f>
        <v>Ingreso</v>
      </c>
      <c r="M69" t="str">
        <f t="shared" si="1"/>
        <v>Único</v>
      </c>
    </row>
    <row r="70" spans="1:13" x14ac:dyDescent="0.25">
      <c r="A70" s="1" t="s">
        <v>17</v>
      </c>
      <c r="B70" s="33" t="s">
        <v>3808</v>
      </c>
      <c r="C70" s="11">
        <v>46105</v>
      </c>
      <c r="D70" s="33" t="s">
        <v>3808</v>
      </c>
      <c r="E70" s="9">
        <v>46105</v>
      </c>
      <c r="F70" s="6" t="s">
        <v>112</v>
      </c>
      <c r="G70" s="7" t="s">
        <v>3810</v>
      </c>
      <c r="H70" s="6"/>
      <c r="I70" s="8">
        <v>-39.130000000000003</v>
      </c>
      <c r="J70" s="6"/>
      <c r="K70" s="8">
        <v>7228.41</v>
      </c>
      <c r="L70" t="str">
        <f>IF(Gastos[[#This Row],[Importe]]&gt;0,"Ingreso","Egreso")</f>
        <v>Egreso</v>
      </c>
      <c r="M70" t="str">
        <f t="shared" si="1"/>
        <v>Único</v>
      </c>
    </row>
    <row r="71" spans="1:13" x14ac:dyDescent="0.25">
      <c r="A71" s="1" t="s">
        <v>17</v>
      </c>
      <c r="B71" s="33" t="s">
        <v>3808</v>
      </c>
      <c r="C71" s="11">
        <v>46105</v>
      </c>
      <c r="D71" s="33" t="s">
        <v>3808</v>
      </c>
      <c r="E71" s="9">
        <v>46105</v>
      </c>
      <c r="F71" s="6" t="s">
        <v>132</v>
      </c>
      <c r="G71" s="7" t="s">
        <v>3811</v>
      </c>
      <c r="H71" s="6"/>
      <c r="I71" s="8">
        <v>-5.24</v>
      </c>
      <c r="J71" s="6"/>
      <c r="K71" s="8">
        <v>7267.54</v>
      </c>
      <c r="L71" t="str">
        <f>IF(Gastos[[#This Row],[Importe]]&gt;0,"Ingreso","Egreso")</f>
        <v>Egreso</v>
      </c>
      <c r="M71" t="str">
        <f t="shared" si="1"/>
        <v>Único</v>
      </c>
    </row>
    <row r="72" spans="1:13" x14ac:dyDescent="0.25">
      <c r="A72" s="1" t="s">
        <v>11</v>
      </c>
      <c r="B72" s="33" t="s">
        <v>3808</v>
      </c>
      <c r="C72" s="11">
        <v>46105</v>
      </c>
      <c r="D72" s="33" t="s">
        <v>3808</v>
      </c>
      <c r="E72" s="9">
        <v>46105</v>
      </c>
      <c r="F72" s="6" t="s">
        <v>112</v>
      </c>
      <c r="G72" s="7" t="s">
        <v>3836</v>
      </c>
      <c r="H72" s="6"/>
      <c r="I72" s="8">
        <v>-10</v>
      </c>
      <c r="J72" s="6"/>
      <c r="K72" s="8">
        <v>1113.3399999999999</v>
      </c>
      <c r="L72" t="str">
        <f>IF(Gastos[[#This Row],[Importe]]&gt;0,"Ingreso","Egreso")</f>
        <v>Egreso</v>
      </c>
      <c r="M72" t="str">
        <f t="shared" si="1"/>
        <v>Único</v>
      </c>
    </row>
    <row r="73" spans="1:13" x14ac:dyDescent="0.25">
      <c r="A73" s="1" t="s">
        <v>11</v>
      </c>
      <c r="B73" s="33" t="s">
        <v>3808</v>
      </c>
      <c r="C73" s="11">
        <v>46105</v>
      </c>
      <c r="D73" s="33" t="s">
        <v>3808</v>
      </c>
      <c r="E73" s="9">
        <v>46105</v>
      </c>
      <c r="F73" s="6" t="s">
        <v>804</v>
      </c>
      <c r="G73" s="7" t="s">
        <v>2043</v>
      </c>
      <c r="H73" s="6"/>
      <c r="I73" s="8">
        <v>-300</v>
      </c>
      <c r="J73" s="6"/>
      <c r="K73" s="8">
        <v>1123.3399999999999</v>
      </c>
      <c r="L73" t="str">
        <f>IF(Gastos[[#This Row],[Importe]]&gt;0,"Ingreso","Egreso")</f>
        <v>Egreso</v>
      </c>
      <c r="M73" t="str">
        <f t="shared" si="1"/>
        <v>Único</v>
      </c>
    </row>
    <row r="74" spans="1:13" ht="25.5" x14ac:dyDescent="0.25">
      <c r="A74" s="1" t="s">
        <v>14</v>
      </c>
      <c r="B74" s="33" t="s">
        <v>3766</v>
      </c>
      <c r="C74" s="11">
        <v>46104</v>
      </c>
      <c r="D74" s="33" t="s">
        <v>3766</v>
      </c>
      <c r="E74" s="9">
        <v>46104</v>
      </c>
      <c r="F74" s="6" t="s">
        <v>22</v>
      </c>
      <c r="G74" s="7" t="s">
        <v>3767</v>
      </c>
      <c r="H74" s="6"/>
      <c r="I74" s="8">
        <v>-2</v>
      </c>
      <c r="J74" s="6"/>
      <c r="K74" s="8">
        <v>1676.37</v>
      </c>
      <c r="L74" t="str">
        <f>IF(Gastos[[#This Row],[Importe]]&gt;0,"Ingreso","Egreso")</f>
        <v>Egreso</v>
      </c>
      <c r="M74" t="str">
        <f t="shared" si="1"/>
        <v>Único</v>
      </c>
    </row>
    <row r="75" spans="1:13" x14ac:dyDescent="0.25">
      <c r="A75" s="1" t="s">
        <v>11</v>
      </c>
      <c r="B75" s="33" t="s">
        <v>3766</v>
      </c>
      <c r="C75" s="11">
        <v>46104</v>
      </c>
      <c r="D75" s="33" t="s">
        <v>3766</v>
      </c>
      <c r="E75" s="9">
        <v>46104</v>
      </c>
      <c r="F75" s="6"/>
      <c r="G75" s="7" t="s">
        <v>3837</v>
      </c>
      <c r="H75" s="6"/>
      <c r="I75" s="8">
        <v>-13.27</v>
      </c>
      <c r="J75" s="6"/>
      <c r="K75" s="8">
        <v>1423.34</v>
      </c>
      <c r="L75" t="str">
        <f>IF(Gastos[[#This Row],[Importe]]&gt;0,"Ingreso","Egreso")</f>
        <v>Egreso</v>
      </c>
      <c r="M75" t="str">
        <f t="shared" si="1"/>
        <v>Único</v>
      </c>
    </row>
    <row r="76" spans="1:13" x14ac:dyDescent="0.25">
      <c r="A76" s="1" t="s">
        <v>17</v>
      </c>
      <c r="B76" s="33" t="s">
        <v>3766</v>
      </c>
      <c r="C76" s="11">
        <v>46104</v>
      </c>
      <c r="D76" s="33" t="s">
        <v>3812</v>
      </c>
      <c r="E76" s="9">
        <v>46102</v>
      </c>
      <c r="F76" s="6" t="s">
        <v>22</v>
      </c>
      <c r="G76" s="7" t="s">
        <v>3813</v>
      </c>
      <c r="H76" s="6"/>
      <c r="I76" s="8">
        <v>-87.99</v>
      </c>
      <c r="J76" s="6"/>
      <c r="K76" s="8">
        <v>7272.78</v>
      </c>
      <c r="L76" t="str">
        <f>IF(Gastos[[#This Row],[Importe]]&gt;0,"Ingreso","Egreso")</f>
        <v>Egreso</v>
      </c>
      <c r="M76" t="str">
        <f t="shared" si="1"/>
        <v>Único</v>
      </c>
    </row>
    <row r="77" spans="1:13" x14ac:dyDescent="0.25">
      <c r="A77" s="1" t="s">
        <v>17</v>
      </c>
      <c r="B77" s="33" t="s">
        <v>3814</v>
      </c>
      <c r="C77" s="11">
        <v>46101</v>
      </c>
      <c r="D77" s="33" t="s">
        <v>3814</v>
      </c>
      <c r="E77" s="9">
        <v>46101</v>
      </c>
      <c r="F77" s="6"/>
      <c r="G77" s="7" t="s">
        <v>3815</v>
      </c>
      <c r="H77" s="6"/>
      <c r="I77" s="8">
        <v>-12.1</v>
      </c>
      <c r="J77" s="6"/>
      <c r="K77" s="8">
        <v>7360.77</v>
      </c>
      <c r="L77" t="str">
        <f>IF(Gastos[[#This Row],[Importe]]&gt;0,"Ingreso","Egreso")</f>
        <v>Egreso</v>
      </c>
      <c r="M77" t="str">
        <f t="shared" si="1"/>
        <v>Único</v>
      </c>
    </row>
    <row r="78" spans="1:13" x14ac:dyDescent="0.25">
      <c r="A78" s="1" t="s">
        <v>14</v>
      </c>
      <c r="B78" s="33" t="s">
        <v>3768</v>
      </c>
      <c r="C78" s="11">
        <v>46100</v>
      </c>
      <c r="D78" s="33" t="s">
        <v>3768</v>
      </c>
      <c r="E78" s="9">
        <v>46100</v>
      </c>
      <c r="F78" s="6" t="s">
        <v>22</v>
      </c>
      <c r="G78" s="7" t="s">
        <v>3769</v>
      </c>
      <c r="H78" s="6"/>
      <c r="I78" s="8">
        <v>-29.03</v>
      </c>
      <c r="J78" s="6"/>
      <c r="K78" s="8">
        <v>1678.37</v>
      </c>
      <c r="L78" t="str">
        <f>IF(Gastos[[#This Row],[Importe]]&gt;0,"Ingreso","Egreso")</f>
        <v>Egreso</v>
      </c>
      <c r="M78" t="str">
        <f t="shared" si="1"/>
        <v>Único</v>
      </c>
    </row>
    <row r="79" spans="1:13" ht="25.5" x14ac:dyDescent="0.25">
      <c r="A79" s="1" t="s">
        <v>14</v>
      </c>
      <c r="B79" s="33" t="s">
        <v>3768</v>
      </c>
      <c r="C79" s="11">
        <v>46100</v>
      </c>
      <c r="D79" s="33" t="s">
        <v>3768</v>
      </c>
      <c r="E79" s="9">
        <v>46100</v>
      </c>
      <c r="F79" s="6" t="s">
        <v>22</v>
      </c>
      <c r="G79" s="7" t="s">
        <v>3770</v>
      </c>
      <c r="H79" s="6"/>
      <c r="I79" s="8">
        <v>-4.0999999999999996</v>
      </c>
      <c r="J79" s="6"/>
      <c r="K79" s="8">
        <v>1707.4</v>
      </c>
      <c r="L79" t="str">
        <f>IF(Gastos[[#This Row],[Importe]]&gt;0,"Ingreso","Egreso")</f>
        <v>Egreso</v>
      </c>
      <c r="M79" t="str">
        <f t="shared" si="1"/>
        <v>Único</v>
      </c>
    </row>
    <row r="80" spans="1:13" x14ac:dyDescent="0.25">
      <c r="A80" s="1" t="s">
        <v>17</v>
      </c>
      <c r="B80" s="33" t="s">
        <v>3816</v>
      </c>
      <c r="C80" s="11">
        <v>46098</v>
      </c>
      <c r="D80" s="33" t="s">
        <v>3816</v>
      </c>
      <c r="E80" s="9">
        <v>46098</v>
      </c>
      <c r="F80" s="1"/>
      <c r="G80" s="7" t="s">
        <v>3817</v>
      </c>
      <c r="H80" s="6"/>
      <c r="I80" s="8">
        <v>-126</v>
      </c>
      <c r="J80" s="6"/>
      <c r="K80" s="8">
        <v>7372.87</v>
      </c>
      <c r="L80" t="str">
        <f>IF(Gastos[[#This Row],[Importe]]&gt;0,"Ingreso","Egreso")</f>
        <v>Egreso</v>
      </c>
      <c r="M80" t="str">
        <f t="shared" si="1"/>
        <v>Único</v>
      </c>
    </row>
    <row r="81" spans="1:13" ht="25.5" x14ac:dyDescent="0.25">
      <c r="A81" s="1" t="s">
        <v>17</v>
      </c>
      <c r="B81" s="33" t="s">
        <v>3816</v>
      </c>
      <c r="C81" s="11">
        <v>46098</v>
      </c>
      <c r="D81" s="33" t="s">
        <v>3816</v>
      </c>
      <c r="E81" s="9">
        <v>46098</v>
      </c>
      <c r="F81" s="6"/>
      <c r="G81" s="7" t="s">
        <v>3818</v>
      </c>
      <c r="H81" s="6"/>
      <c r="I81" s="8">
        <v>-2.25</v>
      </c>
      <c r="J81" s="6"/>
      <c r="K81" s="8">
        <v>7498.87</v>
      </c>
      <c r="L81" t="str">
        <f>IF(Gastos[[#This Row],[Importe]]&gt;0,"Ingreso","Egreso")</f>
        <v>Egreso</v>
      </c>
      <c r="M81" t="str">
        <f t="shared" si="1"/>
        <v>Único</v>
      </c>
    </row>
    <row r="82" spans="1:13" x14ac:dyDescent="0.25">
      <c r="A82" s="1" t="s">
        <v>14</v>
      </c>
      <c r="B82" s="33" t="s">
        <v>3771</v>
      </c>
      <c r="C82" s="11">
        <v>46097</v>
      </c>
      <c r="D82" s="33" t="s">
        <v>3771</v>
      </c>
      <c r="E82" s="9">
        <v>46097</v>
      </c>
      <c r="F82" s="6" t="s">
        <v>54</v>
      </c>
      <c r="G82" s="7" t="s">
        <v>3772</v>
      </c>
      <c r="H82" s="6"/>
      <c r="I82" s="8">
        <v>-16.989999999999998</v>
      </c>
      <c r="J82" s="6"/>
      <c r="K82" s="8">
        <v>1711.5</v>
      </c>
      <c r="L82" t="str">
        <f>IF(Gastos[[#This Row],[Importe]]&gt;0,"Ingreso","Egreso")</f>
        <v>Egreso</v>
      </c>
      <c r="M82" t="str">
        <f t="shared" si="1"/>
        <v>Único</v>
      </c>
    </row>
    <row r="83" spans="1:13" x14ac:dyDescent="0.25">
      <c r="A83" s="1" t="s">
        <v>14</v>
      </c>
      <c r="B83" s="33" t="s">
        <v>3771</v>
      </c>
      <c r="C83" s="11">
        <v>46097</v>
      </c>
      <c r="D83" s="33" t="s">
        <v>3771</v>
      </c>
      <c r="E83" s="9">
        <v>46097</v>
      </c>
      <c r="F83" s="6" t="s">
        <v>54</v>
      </c>
      <c r="G83" s="7" t="s">
        <v>3772</v>
      </c>
      <c r="H83" s="6"/>
      <c r="I83" s="8">
        <v>-2.99</v>
      </c>
      <c r="J83" s="6"/>
      <c r="K83" s="8">
        <v>1728.49</v>
      </c>
      <c r="L83" t="str">
        <f>IF(Gastos[[#This Row],[Importe]]&gt;0,"Ingreso","Egreso")</f>
        <v>Egreso</v>
      </c>
      <c r="M83" t="str">
        <f t="shared" si="1"/>
        <v>Único</v>
      </c>
    </row>
    <row r="84" spans="1:13" x14ac:dyDescent="0.25">
      <c r="A84" s="1" t="s">
        <v>14</v>
      </c>
      <c r="B84" s="33" t="s">
        <v>3771</v>
      </c>
      <c r="C84" s="11">
        <v>46097</v>
      </c>
      <c r="D84" s="33" t="s">
        <v>3771</v>
      </c>
      <c r="E84" s="9">
        <v>46097</v>
      </c>
      <c r="F84" s="6" t="s">
        <v>35</v>
      </c>
      <c r="G84" s="7" t="s">
        <v>3775</v>
      </c>
      <c r="H84" s="6"/>
      <c r="I84" s="8">
        <v>1500</v>
      </c>
      <c r="J84" s="6"/>
      <c r="K84" s="8">
        <v>1739.67</v>
      </c>
      <c r="L84" t="str">
        <f>IF(Gastos[[#This Row],[Importe]]&gt;0,"Ingreso","Egreso")</f>
        <v>Ingreso</v>
      </c>
      <c r="M84" t="str">
        <f t="shared" si="1"/>
        <v>Único</v>
      </c>
    </row>
    <row r="85" spans="1:13" x14ac:dyDescent="0.25">
      <c r="A85" s="1" t="s">
        <v>11</v>
      </c>
      <c r="B85" s="33" t="s">
        <v>3771</v>
      </c>
      <c r="C85" s="11">
        <v>46097</v>
      </c>
      <c r="D85" s="33" t="s">
        <v>3771</v>
      </c>
      <c r="E85" s="9">
        <v>46097</v>
      </c>
      <c r="F85" s="6"/>
      <c r="G85" s="7" t="s">
        <v>3838</v>
      </c>
      <c r="H85" s="6"/>
      <c r="I85" s="8">
        <v>-112.76</v>
      </c>
      <c r="J85" s="6"/>
      <c r="K85" s="8">
        <v>1436.61</v>
      </c>
      <c r="L85" t="str">
        <f>IF(Gastos[[#This Row],[Importe]]&gt;0,"Ingreso","Egreso")</f>
        <v>Egreso</v>
      </c>
      <c r="M85" t="str">
        <f t="shared" si="1"/>
        <v>Único</v>
      </c>
    </row>
    <row r="86" spans="1:13" x14ac:dyDescent="0.25">
      <c r="A86" s="1" t="s">
        <v>11</v>
      </c>
      <c r="B86" s="33" t="s">
        <v>3771</v>
      </c>
      <c r="C86" s="11">
        <v>46097</v>
      </c>
      <c r="D86" s="33" t="s">
        <v>3771</v>
      </c>
      <c r="E86" s="9">
        <v>46097</v>
      </c>
      <c r="F86" s="6" t="s">
        <v>35</v>
      </c>
      <c r="G86" s="7" t="s">
        <v>3839</v>
      </c>
      <c r="H86" s="6"/>
      <c r="I86" s="8">
        <v>-1500</v>
      </c>
      <c r="J86" s="6"/>
      <c r="K86" s="8">
        <v>1549.37</v>
      </c>
      <c r="L86" t="str">
        <f>IF(Gastos[[#This Row],[Importe]]&gt;0,"Ingreso","Egreso")</f>
        <v>Egreso</v>
      </c>
      <c r="M86" t="str">
        <f t="shared" si="1"/>
        <v>Único</v>
      </c>
    </row>
    <row r="87" spans="1:13" x14ac:dyDescent="0.25">
      <c r="A87" s="1" t="s">
        <v>14</v>
      </c>
      <c r="B87" s="33" t="s">
        <v>3771</v>
      </c>
      <c r="C87" s="11">
        <v>46097</v>
      </c>
      <c r="D87" s="33" t="s">
        <v>3773</v>
      </c>
      <c r="E87" s="9">
        <v>46096</v>
      </c>
      <c r="F87" s="6" t="s">
        <v>22</v>
      </c>
      <c r="G87" s="7" t="s">
        <v>3774</v>
      </c>
      <c r="H87" s="6"/>
      <c r="I87" s="8">
        <v>-8.19</v>
      </c>
      <c r="J87" s="6"/>
      <c r="K87" s="8">
        <v>1731.48</v>
      </c>
      <c r="L87" t="str">
        <f>IF(Gastos[[#This Row],[Importe]]&gt;0,"Ingreso","Egreso")</f>
        <v>Egreso</v>
      </c>
      <c r="M87" t="str">
        <f t="shared" si="1"/>
        <v>Único</v>
      </c>
    </row>
    <row r="88" spans="1:13" x14ac:dyDescent="0.25">
      <c r="A88" s="1" t="s">
        <v>17</v>
      </c>
      <c r="B88" s="33" t="s">
        <v>3771</v>
      </c>
      <c r="C88" s="11">
        <v>46097</v>
      </c>
      <c r="D88" s="33" t="s">
        <v>3773</v>
      </c>
      <c r="E88" s="9">
        <v>46096</v>
      </c>
      <c r="F88" s="6" t="s">
        <v>22</v>
      </c>
      <c r="G88" s="7" t="s">
        <v>3819</v>
      </c>
      <c r="H88" s="6"/>
      <c r="I88" s="8">
        <v>-23.99</v>
      </c>
      <c r="J88" s="6"/>
      <c r="K88" s="8">
        <v>7501.12</v>
      </c>
      <c r="L88" t="str">
        <f>IF(Gastos[[#This Row],[Importe]]&gt;0,"Ingreso","Egreso")</f>
        <v>Egreso</v>
      </c>
      <c r="M88" t="str">
        <f t="shared" si="1"/>
        <v>Único</v>
      </c>
    </row>
    <row r="89" spans="1:13" ht="25.5" x14ac:dyDescent="0.25">
      <c r="A89" s="1" t="s">
        <v>14</v>
      </c>
      <c r="B89" s="33" t="s">
        <v>3771</v>
      </c>
      <c r="C89" s="11">
        <v>46097</v>
      </c>
      <c r="D89" s="33" t="s">
        <v>3776</v>
      </c>
      <c r="E89" s="9">
        <v>46095</v>
      </c>
      <c r="F89" s="6" t="s">
        <v>22</v>
      </c>
      <c r="G89" s="7" t="s">
        <v>3777</v>
      </c>
      <c r="H89" s="6"/>
      <c r="I89" s="8">
        <v>-93</v>
      </c>
      <c r="J89" s="6"/>
      <c r="K89" s="8">
        <v>239.67</v>
      </c>
      <c r="L89" t="str">
        <f>IF(Gastos[[#This Row],[Importe]]&gt;0,"Ingreso","Egreso")</f>
        <v>Egreso</v>
      </c>
      <c r="M89" t="str">
        <f t="shared" si="1"/>
        <v>Único</v>
      </c>
    </row>
    <row r="90" spans="1:13" x14ac:dyDescent="0.25">
      <c r="A90" t="s">
        <v>11</v>
      </c>
      <c r="B90" s="33">
        <v>46094</v>
      </c>
      <c r="C90" s="5">
        <v>46094</v>
      </c>
      <c r="D90" s="33">
        <v>46094</v>
      </c>
      <c r="E90" s="9">
        <v>46094</v>
      </c>
      <c r="F90" s="6" t="s">
        <v>132</v>
      </c>
      <c r="G90" s="7" t="s">
        <v>3390</v>
      </c>
      <c r="H90" s="6"/>
      <c r="I90" s="8">
        <v>-6.49</v>
      </c>
      <c r="J90" s="6"/>
      <c r="K90" s="8">
        <v>3049.37</v>
      </c>
      <c r="L90" t="str">
        <f>IF(Gastos[[#This Row],[Importe]]&gt;0,"Ingreso","Egreso")</f>
        <v>Egreso</v>
      </c>
      <c r="M90" t="str">
        <f t="shared" si="1"/>
        <v>Único</v>
      </c>
    </row>
    <row r="91" spans="1:13" x14ac:dyDescent="0.25">
      <c r="A91" t="s">
        <v>17</v>
      </c>
      <c r="B91" s="33">
        <v>46094</v>
      </c>
      <c r="C91" s="5">
        <v>46094</v>
      </c>
      <c r="D91" s="33">
        <v>46094</v>
      </c>
      <c r="E91" s="9">
        <v>46094</v>
      </c>
      <c r="F91" s="6" t="s">
        <v>132</v>
      </c>
      <c r="G91" s="7" t="s">
        <v>3449</v>
      </c>
      <c r="H91" s="6"/>
      <c r="I91" s="8">
        <v>-5.65</v>
      </c>
      <c r="J91" s="6"/>
      <c r="K91" s="8">
        <v>7525.11</v>
      </c>
      <c r="L91" t="str">
        <f>IF(Gastos[[#This Row],[Importe]]&gt;0,"Ingreso","Egreso")</f>
        <v>Egreso</v>
      </c>
      <c r="M91" t="str">
        <f t="shared" si="1"/>
        <v>Único</v>
      </c>
    </row>
    <row r="92" spans="1:13" x14ac:dyDescent="0.25">
      <c r="A92" t="s">
        <v>17</v>
      </c>
      <c r="B92" s="33">
        <v>46094</v>
      </c>
      <c r="C92" s="5">
        <v>46094</v>
      </c>
      <c r="D92" s="33">
        <v>46094</v>
      </c>
      <c r="E92" s="9">
        <v>46094</v>
      </c>
      <c r="F92" s="6" t="s">
        <v>18</v>
      </c>
      <c r="G92" s="7" t="s">
        <v>3450</v>
      </c>
      <c r="H92" s="6"/>
      <c r="I92" s="8">
        <v>-2.6</v>
      </c>
      <c r="J92" s="6"/>
      <c r="K92" s="8">
        <v>7530.76</v>
      </c>
      <c r="L92" t="str">
        <f>IF(Gastos[[#This Row],[Importe]]&gt;0,"Ingreso","Egreso")</f>
        <v>Egreso</v>
      </c>
      <c r="M92" t="str">
        <f t="shared" si="1"/>
        <v>Único</v>
      </c>
    </row>
    <row r="93" spans="1:13" x14ac:dyDescent="0.25">
      <c r="A93" t="s">
        <v>14</v>
      </c>
      <c r="B93" s="33">
        <v>46094</v>
      </c>
      <c r="C93" s="5">
        <v>46094</v>
      </c>
      <c r="D93" s="33">
        <v>46094</v>
      </c>
      <c r="E93" s="9">
        <v>46094</v>
      </c>
      <c r="F93" s="6" t="s">
        <v>22</v>
      </c>
      <c r="G93" s="7" t="s">
        <v>3512</v>
      </c>
      <c r="H93" s="6"/>
      <c r="I93" s="8">
        <v>-4.79</v>
      </c>
      <c r="J93" s="6"/>
      <c r="K93" s="8">
        <v>332.67</v>
      </c>
      <c r="L93" t="str">
        <f>IF(Gastos[[#This Row],[Importe]]&gt;0,"Ingreso","Egreso")</f>
        <v>Egreso</v>
      </c>
      <c r="M93" t="str">
        <f t="shared" si="1"/>
        <v>Único</v>
      </c>
    </row>
    <row r="94" spans="1:13" x14ac:dyDescent="0.25">
      <c r="A94" s="1" t="s">
        <v>14</v>
      </c>
      <c r="B94" s="33" t="s">
        <v>3778</v>
      </c>
      <c r="C94" s="11">
        <v>46094</v>
      </c>
      <c r="D94" s="33" t="s">
        <v>3778</v>
      </c>
      <c r="E94" s="9">
        <v>46094</v>
      </c>
      <c r="F94" s="6" t="s">
        <v>22</v>
      </c>
      <c r="G94" s="7" t="s">
        <v>3512</v>
      </c>
      <c r="H94" s="6"/>
      <c r="I94" s="8">
        <v>-4.79</v>
      </c>
      <c r="J94" s="6"/>
      <c r="K94" s="8">
        <v>332.67</v>
      </c>
      <c r="L94" t="str">
        <f>IF(Gastos[[#This Row],[Importe]]&gt;0,"Ingreso","Egreso")</f>
        <v>Egreso</v>
      </c>
      <c r="M94" t="str">
        <f t="shared" si="1"/>
        <v>Único</v>
      </c>
    </row>
    <row r="95" spans="1:13" x14ac:dyDescent="0.25">
      <c r="A95" s="1" t="s">
        <v>17</v>
      </c>
      <c r="B95" s="33" t="s">
        <v>3778</v>
      </c>
      <c r="C95" s="11">
        <v>46094</v>
      </c>
      <c r="D95" s="33" t="s">
        <v>3778</v>
      </c>
      <c r="E95" s="9">
        <v>46094</v>
      </c>
      <c r="F95" s="6" t="s">
        <v>132</v>
      </c>
      <c r="G95" s="7" t="s">
        <v>3449</v>
      </c>
      <c r="H95" s="6"/>
      <c r="I95" s="8">
        <v>-5.65</v>
      </c>
      <c r="J95" s="6"/>
      <c r="K95" s="8">
        <v>7525.11</v>
      </c>
      <c r="L95" t="str">
        <f>IF(Gastos[[#This Row],[Importe]]&gt;0,"Ingreso","Egreso")</f>
        <v>Egreso</v>
      </c>
      <c r="M95" t="str">
        <f t="shared" si="1"/>
        <v>Único</v>
      </c>
    </row>
    <row r="96" spans="1:13" x14ac:dyDescent="0.25">
      <c r="A96" s="1" t="s">
        <v>17</v>
      </c>
      <c r="B96" s="33" t="s">
        <v>3778</v>
      </c>
      <c r="C96" s="11">
        <v>46094</v>
      </c>
      <c r="D96" s="33" t="s">
        <v>3778</v>
      </c>
      <c r="E96" s="9">
        <v>46094</v>
      </c>
      <c r="F96" s="6" t="s">
        <v>132</v>
      </c>
      <c r="G96" s="7" t="s">
        <v>3450</v>
      </c>
      <c r="H96" s="6"/>
      <c r="I96" s="8">
        <v>-2.6</v>
      </c>
      <c r="J96" s="6"/>
      <c r="K96" s="8">
        <v>7530.76</v>
      </c>
      <c r="L96" t="str">
        <f>IF(Gastos[[#This Row],[Importe]]&gt;0,"Ingreso","Egreso")</f>
        <v>Egreso</v>
      </c>
      <c r="M96" t="str">
        <f t="shared" si="1"/>
        <v>Único</v>
      </c>
    </row>
    <row r="97" spans="1:13" x14ac:dyDescent="0.25">
      <c r="A97" s="1" t="s">
        <v>11</v>
      </c>
      <c r="B97" s="33" t="s">
        <v>3778</v>
      </c>
      <c r="C97" s="11">
        <v>46094</v>
      </c>
      <c r="D97" s="33" t="s">
        <v>3778</v>
      </c>
      <c r="E97" s="9">
        <v>46094</v>
      </c>
      <c r="F97" s="6" t="s">
        <v>22</v>
      </c>
      <c r="G97" s="7" t="s">
        <v>3390</v>
      </c>
      <c r="H97" s="6"/>
      <c r="I97" s="8">
        <v>-6.49</v>
      </c>
      <c r="J97" s="6"/>
      <c r="K97" s="8">
        <v>3049.37</v>
      </c>
      <c r="L97" t="str">
        <f>IF(Gastos[[#This Row],[Importe]]&gt;0,"Ingreso","Egreso")</f>
        <v>Egreso</v>
      </c>
      <c r="M97" t="str">
        <f t="shared" si="1"/>
        <v>Único</v>
      </c>
    </row>
    <row r="98" spans="1:13" x14ac:dyDescent="0.25">
      <c r="A98" t="s">
        <v>17</v>
      </c>
      <c r="B98" s="33">
        <v>46359</v>
      </c>
      <c r="C98" s="5">
        <v>46093</v>
      </c>
      <c r="D98" s="33">
        <v>46359</v>
      </c>
      <c r="E98" s="9">
        <v>46093</v>
      </c>
      <c r="F98" s="6" t="s">
        <v>22</v>
      </c>
      <c r="G98" s="7" t="s">
        <v>3451</v>
      </c>
      <c r="H98" s="6"/>
      <c r="I98" s="8">
        <v>-3.15</v>
      </c>
      <c r="J98" s="6"/>
      <c r="K98" s="8">
        <v>7533.36</v>
      </c>
      <c r="L98" t="str">
        <f>IF(Gastos[[#This Row],[Importe]]&gt;0,"Ingreso","Egreso")</f>
        <v>Egreso</v>
      </c>
      <c r="M98" t="str">
        <f t="shared" si="1"/>
        <v>Único</v>
      </c>
    </row>
    <row r="99" spans="1:13" x14ac:dyDescent="0.25">
      <c r="A99" t="s">
        <v>11</v>
      </c>
      <c r="B99" s="33">
        <v>46329</v>
      </c>
      <c r="C99" s="5">
        <v>46092</v>
      </c>
      <c r="D99" s="33">
        <v>46329</v>
      </c>
      <c r="E99" s="9">
        <v>46092</v>
      </c>
      <c r="F99" s="6" t="s">
        <v>340</v>
      </c>
      <c r="G99" s="7" t="s">
        <v>3392</v>
      </c>
      <c r="H99" s="6"/>
      <c r="I99" s="8">
        <v>-13.99</v>
      </c>
      <c r="J99" s="6"/>
      <c r="K99" s="8">
        <v>3045.91</v>
      </c>
      <c r="L99" t="str">
        <f>IF(Gastos[[#This Row],[Importe]]&gt;0,"Ingreso","Egreso")</f>
        <v>Egreso</v>
      </c>
      <c r="M99" t="str">
        <f t="shared" si="1"/>
        <v>Único</v>
      </c>
    </row>
    <row r="100" spans="1:13" x14ac:dyDescent="0.25">
      <c r="A100" t="s">
        <v>17</v>
      </c>
      <c r="B100" s="33">
        <v>46329</v>
      </c>
      <c r="C100" s="5">
        <v>46092</v>
      </c>
      <c r="D100" s="33">
        <v>46329</v>
      </c>
      <c r="E100" s="9">
        <v>46092</v>
      </c>
      <c r="F100" s="6" t="s">
        <v>67</v>
      </c>
      <c r="G100" s="7" t="s">
        <v>3452</v>
      </c>
      <c r="H100" s="6"/>
      <c r="I100" s="8">
        <v>8</v>
      </c>
      <c r="J100" s="6"/>
      <c r="K100" s="8">
        <v>7536.51</v>
      </c>
      <c r="L100" t="str">
        <f>IF(Gastos[[#This Row],[Importe]]&gt;0,"Ingreso","Egreso")</f>
        <v>Ingreso</v>
      </c>
      <c r="M100" t="str">
        <f t="shared" si="1"/>
        <v>Único</v>
      </c>
    </row>
    <row r="101" spans="1:13" ht="25.5" x14ac:dyDescent="0.25">
      <c r="A101" t="s">
        <v>17</v>
      </c>
      <c r="B101" s="33">
        <v>46329</v>
      </c>
      <c r="C101" s="5">
        <v>46092</v>
      </c>
      <c r="D101" s="33">
        <v>46329</v>
      </c>
      <c r="E101" s="9">
        <v>46092</v>
      </c>
      <c r="F101" s="6" t="s">
        <v>22</v>
      </c>
      <c r="G101" s="7" t="s">
        <v>3453</v>
      </c>
      <c r="H101" s="6"/>
      <c r="I101" s="8">
        <v>-3</v>
      </c>
      <c r="J101" s="6"/>
      <c r="K101" s="8">
        <v>7528.51</v>
      </c>
      <c r="L101" t="str">
        <f>IF(Gastos[[#This Row],[Importe]]&gt;0,"Ingreso","Egreso")</f>
        <v>Egreso</v>
      </c>
      <c r="M101" t="str">
        <f t="shared" si="1"/>
        <v>Único</v>
      </c>
    </row>
    <row r="102" spans="1:13" x14ac:dyDescent="0.25">
      <c r="A102" t="s">
        <v>11</v>
      </c>
      <c r="B102" s="33">
        <v>46359</v>
      </c>
      <c r="C102" s="5">
        <v>46093</v>
      </c>
      <c r="D102" s="33">
        <v>46298</v>
      </c>
      <c r="E102" s="9">
        <v>46091</v>
      </c>
      <c r="F102" s="6" t="s">
        <v>18</v>
      </c>
      <c r="G102" s="7" t="s">
        <v>3391</v>
      </c>
      <c r="H102" s="6"/>
      <c r="I102" s="8">
        <v>9.9499999999999993</v>
      </c>
      <c r="J102" s="6"/>
      <c r="K102" s="8">
        <v>3055.86</v>
      </c>
      <c r="L102" t="str">
        <f>IF(Gastos[[#This Row],[Importe]]&gt;0,"Ingreso","Egreso")</f>
        <v>Ingreso</v>
      </c>
      <c r="M102" t="str">
        <f t="shared" si="1"/>
        <v>Único</v>
      </c>
    </row>
    <row r="103" spans="1:13" x14ac:dyDescent="0.25">
      <c r="A103" t="s">
        <v>11</v>
      </c>
      <c r="B103" s="33">
        <v>46298</v>
      </c>
      <c r="C103" s="5">
        <v>46091</v>
      </c>
      <c r="D103" s="33">
        <v>46298</v>
      </c>
      <c r="E103" s="9">
        <v>46091</v>
      </c>
      <c r="F103" s="6" t="s">
        <v>132</v>
      </c>
      <c r="G103" s="7" t="s">
        <v>3393</v>
      </c>
      <c r="H103" s="6"/>
      <c r="I103" s="8">
        <v>-300</v>
      </c>
      <c r="J103" s="6"/>
      <c r="K103" s="8">
        <v>3059.9</v>
      </c>
      <c r="L103" t="str">
        <f>IF(Gastos[[#This Row],[Importe]]&gt;0,"Ingreso","Egreso")</f>
        <v>Egreso</v>
      </c>
      <c r="M103" t="str">
        <f t="shared" si="1"/>
        <v>Único</v>
      </c>
    </row>
    <row r="104" spans="1:13" x14ac:dyDescent="0.25">
      <c r="A104" t="s">
        <v>17</v>
      </c>
      <c r="B104" s="33">
        <v>46298</v>
      </c>
      <c r="C104" s="5">
        <v>46091</v>
      </c>
      <c r="D104" s="33">
        <v>46298</v>
      </c>
      <c r="E104" s="9">
        <v>46091</v>
      </c>
      <c r="F104" s="6" t="s">
        <v>132</v>
      </c>
      <c r="G104" s="7" t="s">
        <v>3454</v>
      </c>
      <c r="H104" s="6"/>
      <c r="I104" s="8">
        <v>-300</v>
      </c>
      <c r="J104" s="6"/>
      <c r="K104" s="8">
        <v>7531.51</v>
      </c>
      <c r="L104" t="str">
        <f>IF(Gastos[[#This Row],[Importe]]&gt;0,"Ingreso","Egreso")</f>
        <v>Egreso</v>
      </c>
      <c r="M104" t="str">
        <f t="shared" si="1"/>
        <v>Único</v>
      </c>
    </row>
    <row r="105" spans="1:13" x14ac:dyDescent="0.25">
      <c r="A105" t="s">
        <v>17</v>
      </c>
      <c r="B105" s="33">
        <v>46268</v>
      </c>
      <c r="C105" s="5">
        <v>46090</v>
      </c>
      <c r="D105" s="33">
        <v>46268</v>
      </c>
      <c r="E105" s="9">
        <v>46090</v>
      </c>
      <c r="F105" s="6" t="s">
        <v>22</v>
      </c>
      <c r="G105" s="7" t="s">
        <v>3455</v>
      </c>
      <c r="H105" s="6"/>
      <c r="I105" s="8">
        <v>-3.31</v>
      </c>
      <c r="J105" s="6"/>
      <c r="K105" s="8">
        <v>7831.51</v>
      </c>
      <c r="L105" t="str">
        <f>IF(Gastos[[#This Row],[Importe]]&gt;0,"Ingreso","Egreso")</f>
        <v>Egreso</v>
      </c>
      <c r="M105" t="str">
        <f t="shared" si="1"/>
        <v>Único</v>
      </c>
    </row>
    <row r="106" spans="1:13" x14ac:dyDescent="0.25">
      <c r="A106" t="s">
        <v>11</v>
      </c>
      <c r="B106" s="33">
        <v>46268</v>
      </c>
      <c r="C106" s="5">
        <v>46090</v>
      </c>
      <c r="D106" s="33">
        <v>46237</v>
      </c>
      <c r="E106" s="9">
        <v>46089</v>
      </c>
      <c r="F106" s="6" t="s">
        <v>183</v>
      </c>
      <c r="G106" s="7" t="s">
        <v>3121</v>
      </c>
      <c r="H106" s="6"/>
      <c r="I106" s="8">
        <v>-81.89</v>
      </c>
      <c r="J106" s="6"/>
      <c r="K106" s="8">
        <v>3359.9</v>
      </c>
      <c r="L106" t="str">
        <f>IF(Gastos[[#This Row],[Importe]]&gt;0,"Ingreso","Egreso")</f>
        <v>Egreso</v>
      </c>
      <c r="M106" t="str">
        <f t="shared" si="1"/>
        <v>Único</v>
      </c>
    </row>
    <row r="107" spans="1:13" x14ac:dyDescent="0.25">
      <c r="A107" t="s">
        <v>17</v>
      </c>
      <c r="B107" s="33">
        <v>46268</v>
      </c>
      <c r="C107" s="5">
        <v>46090</v>
      </c>
      <c r="D107" s="33">
        <v>46206</v>
      </c>
      <c r="E107" s="9">
        <v>46088</v>
      </c>
      <c r="F107" s="6" t="s">
        <v>112</v>
      </c>
      <c r="G107" s="7" t="s">
        <v>3456</v>
      </c>
      <c r="H107" s="6"/>
      <c r="I107" s="8">
        <v>-23.99</v>
      </c>
      <c r="J107" s="6"/>
      <c r="K107" s="8">
        <v>7867.81</v>
      </c>
      <c r="L107" t="str">
        <f>IF(Gastos[[#This Row],[Importe]]&gt;0,"Ingreso","Egreso")</f>
        <v>Egreso</v>
      </c>
      <c r="M107" t="str">
        <f t="shared" si="1"/>
        <v>Único</v>
      </c>
    </row>
    <row r="108" spans="1:13" x14ac:dyDescent="0.25">
      <c r="A108" t="s">
        <v>17</v>
      </c>
      <c r="B108" s="33">
        <v>46268</v>
      </c>
      <c r="C108" s="5">
        <v>46090</v>
      </c>
      <c r="D108" s="33">
        <v>46206</v>
      </c>
      <c r="E108" s="9">
        <v>46088</v>
      </c>
      <c r="F108" s="6" t="s">
        <v>22</v>
      </c>
      <c r="G108" s="7" t="s">
        <v>3457</v>
      </c>
      <c r="H108" s="6"/>
      <c r="I108" s="8">
        <v>-95.45</v>
      </c>
      <c r="J108" s="6"/>
      <c r="K108" s="8">
        <v>7891.8</v>
      </c>
      <c r="L108" t="str">
        <f>IF(Gastos[[#This Row],[Importe]]&gt;0,"Ingreso","Egreso")</f>
        <v>Egreso</v>
      </c>
      <c r="M108" t="str">
        <f t="shared" si="1"/>
        <v>Único</v>
      </c>
    </row>
    <row r="109" spans="1:13" x14ac:dyDescent="0.25">
      <c r="A109" t="s">
        <v>14</v>
      </c>
      <c r="B109" s="33">
        <v>46268</v>
      </c>
      <c r="C109" s="5">
        <v>46090</v>
      </c>
      <c r="D109" s="33">
        <v>46206</v>
      </c>
      <c r="E109" s="9">
        <v>46088</v>
      </c>
      <c r="F109" s="6" t="s">
        <v>67</v>
      </c>
      <c r="G109" s="7" t="s">
        <v>3513</v>
      </c>
      <c r="H109" s="6"/>
      <c r="I109" s="8">
        <v>32.700000000000003</v>
      </c>
      <c r="J109" s="6"/>
      <c r="K109" s="8">
        <v>337.46</v>
      </c>
      <c r="L109" t="str">
        <f>IF(Gastos[[#This Row],[Importe]]&gt;0,"Ingreso","Egreso")</f>
        <v>Ingreso</v>
      </c>
      <c r="M109" t="str">
        <f t="shared" si="1"/>
        <v>Único</v>
      </c>
    </row>
    <row r="110" spans="1:13" x14ac:dyDescent="0.25">
      <c r="A110" t="s">
        <v>14</v>
      </c>
      <c r="B110" s="33">
        <v>46268</v>
      </c>
      <c r="C110" s="5">
        <v>46090</v>
      </c>
      <c r="D110" s="33">
        <v>46206</v>
      </c>
      <c r="E110" s="9">
        <v>46088</v>
      </c>
      <c r="F110" s="6" t="s">
        <v>67</v>
      </c>
      <c r="G110" s="7" t="s">
        <v>3514</v>
      </c>
      <c r="H110" s="6"/>
      <c r="I110" s="8">
        <v>-32.700000000000003</v>
      </c>
      <c r="J110" s="6"/>
      <c r="K110" s="8">
        <v>304.76</v>
      </c>
      <c r="L110" t="str">
        <f>IF(Gastos[[#This Row],[Importe]]&gt;0,"Ingreso","Egreso")</f>
        <v>Egreso</v>
      </c>
      <c r="M110" t="str">
        <f t="shared" si="1"/>
        <v>Único</v>
      </c>
    </row>
    <row r="111" spans="1:13" x14ac:dyDescent="0.25">
      <c r="A111" t="s">
        <v>14</v>
      </c>
      <c r="B111" s="33">
        <v>46268</v>
      </c>
      <c r="C111" s="5">
        <v>46090</v>
      </c>
      <c r="D111" s="33">
        <v>46206</v>
      </c>
      <c r="E111" s="9">
        <v>46088</v>
      </c>
      <c r="F111" s="6" t="s">
        <v>67</v>
      </c>
      <c r="G111" s="7" t="s">
        <v>3514</v>
      </c>
      <c r="H111" s="6"/>
      <c r="I111" s="8">
        <v>-32.700000000000003</v>
      </c>
      <c r="J111" s="6"/>
      <c r="K111" s="8">
        <v>337.46</v>
      </c>
      <c r="L111" t="str">
        <f>IF(Gastos[[#This Row],[Importe]]&gt;0,"Ingreso","Egreso")</f>
        <v>Egreso</v>
      </c>
      <c r="M111" t="str">
        <f t="shared" si="1"/>
        <v>Único</v>
      </c>
    </row>
    <row r="112" spans="1:13" x14ac:dyDescent="0.25">
      <c r="A112" t="s">
        <v>17</v>
      </c>
      <c r="B112" s="33">
        <v>46176</v>
      </c>
      <c r="C112" s="5">
        <v>46087</v>
      </c>
      <c r="D112" s="33">
        <v>46176</v>
      </c>
      <c r="E112" s="9">
        <v>46087</v>
      </c>
      <c r="F112" s="6" t="s">
        <v>22</v>
      </c>
      <c r="G112" s="7" t="s">
        <v>3458</v>
      </c>
      <c r="H112" s="6"/>
      <c r="I112" s="8">
        <v>-2</v>
      </c>
      <c r="J112" s="6"/>
      <c r="K112" s="8">
        <v>7987.25</v>
      </c>
      <c r="L112" t="str">
        <f>IF(Gastos[[#This Row],[Importe]]&gt;0,"Ingreso","Egreso")</f>
        <v>Egreso</v>
      </c>
      <c r="M112" t="str">
        <f t="shared" si="1"/>
        <v>Único</v>
      </c>
    </row>
    <row r="113" spans="1:13" ht="25.5" x14ac:dyDescent="0.25">
      <c r="A113" t="s">
        <v>17</v>
      </c>
      <c r="B113" s="33">
        <v>46176</v>
      </c>
      <c r="C113" s="5">
        <v>46087</v>
      </c>
      <c r="D113" s="33">
        <v>46176</v>
      </c>
      <c r="E113" s="9">
        <v>46087</v>
      </c>
      <c r="F113" s="6" t="s">
        <v>132</v>
      </c>
      <c r="G113" s="7" t="s">
        <v>3459</v>
      </c>
      <c r="H113" s="6"/>
      <c r="I113" s="8">
        <v>-4.5999999999999996</v>
      </c>
      <c r="J113" s="6"/>
      <c r="K113" s="8">
        <v>7989.25</v>
      </c>
      <c r="L113" t="str">
        <f>IF(Gastos[[#This Row],[Importe]]&gt;0,"Ingreso","Egreso")</f>
        <v>Egreso</v>
      </c>
      <c r="M113" t="str">
        <f t="shared" si="1"/>
        <v>Único</v>
      </c>
    </row>
    <row r="114" spans="1:13" ht="25.5" x14ac:dyDescent="0.25">
      <c r="A114" t="s">
        <v>14</v>
      </c>
      <c r="B114" s="33">
        <v>46176</v>
      </c>
      <c r="C114" s="5">
        <v>46087</v>
      </c>
      <c r="D114" s="33">
        <v>46176</v>
      </c>
      <c r="E114" s="9">
        <v>46087</v>
      </c>
      <c r="F114" s="6" t="s">
        <v>22</v>
      </c>
      <c r="G114" s="7" t="s">
        <v>3515</v>
      </c>
      <c r="H114" s="6"/>
      <c r="I114" s="8">
        <v>-21.98</v>
      </c>
      <c r="J114" s="6"/>
      <c r="K114" s="8">
        <v>370.16</v>
      </c>
      <c r="L114" t="str">
        <f>IF(Gastos[[#This Row],[Importe]]&gt;0,"Ingreso","Egreso")</f>
        <v>Egreso</v>
      </c>
      <c r="M114" t="str">
        <f t="shared" si="1"/>
        <v>Único</v>
      </c>
    </row>
    <row r="115" spans="1:13" x14ac:dyDescent="0.25">
      <c r="A115" t="s">
        <v>17</v>
      </c>
      <c r="B115" s="33">
        <v>46145</v>
      </c>
      <c r="C115" s="5">
        <v>46086</v>
      </c>
      <c r="D115" s="33">
        <v>46145</v>
      </c>
      <c r="E115" s="9">
        <v>46086</v>
      </c>
      <c r="F115" s="6" t="s">
        <v>132</v>
      </c>
      <c r="G115" s="7" t="s">
        <v>3460</v>
      </c>
      <c r="H115" s="6"/>
      <c r="I115" s="8">
        <v>-0.98</v>
      </c>
      <c r="J115" s="6"/>
      <c r="K115" s="8">
        <v>7993.85</v>
      </c>
      <c r="L115" t="str">
        <f>IF(Gastos[[#This Row],[Importe]]&gt;0,"Ingreso","Egreso")</f>
        <v>Egreso</v>
      </c>
      <c r="M115" t="str">
        <f t="shared" si="1"/>
        <v>Único</v>
      </c>
    </row>
    <row r="116" spans="1:13" x14ac:dyDescent="0.25">
      <c r="A116" t="s">
        <v>14</v>
      </c>
      <c r="B116" s="33">
        <v>46145</v>
      </c>
      <c r="C116" s="5">
        <v>46086</v>
      </c>
      <c r="D116" s="33">
        <v>46145</v>
      </c>
      <c r="E116" s="9">
        <v>46086</v>
      </c>
      <c r="F116" s="6" t="s">
        <v>15</v>
      </c>
      <c r="G116" s="7" t="s">
        <v>3516</v>
      </c>
      <c r="H116" s="6"/>
      <c r="I116" s="8">
        <v>-54.45</v>
      </c>
      <c r="J116" s="6"/>
      <c r="K116" s="8">
        <v>392.14</v>
      </c>
      <c r="L116" t="str">
        <f>IF(Gastos[[#This Row],[Importe]]&gt;0,"Ingreso","Egreso")</f>
        <v>Egreso</v>
      </c>
      <c r="M116" t="str">
        <f t="shared" si="1"/>
        <v>Único</v>
      </c>
    </row>
    <row r="117" spans="1:13" ht="25.5" x14ac:dyDescent="0.25">
      <c r="A117" t="s">
        <v>17</v>
      </c>
      <c r="B117" s="33">
        <v>46115</v>
      </c>
      <c r="C117" s="5">
        <v>46085</v>
      </c>
      <c r="D117" s="33">
        <v>46115</v>
      </c>
      <c r="E117" s="9">
        <v>46085</v>
      </c>
      <c r="F117" s="6"/>
      <c r="G117" s="7" t="s">
        <v>3461</v>
      </c>
      <c r="H117" s="6"/>
      <c r="I117" s="8">
        <v>-3</v>
      </c>
      <c r="J117" s="6"/>
      <c r="K117" s="8">
        <v>7994.83</v>
      </c>
      <c r="L117" t="str">
        <f>IF(Gastos[[#This Row],[Importe]]&gt;0,"Ingreso","Egreso")</f>
        <v>Egreso</v>
      </c>
      <c r="M117" t="str">
        <f t="shared" si="1"/>
        <v>Único</v>
      </c>
    </row>
    <row r="118" spans="1:13" x14ac:dyDescent="0.25">
      <c r="A118" t="s">
        <v>11</v>
      </c>
      <c r="B118" s="33">
        <v>46145</v>
      </c>
      <c r="C118" s="5">
        <v>46086</v>
      </c>
      <c r="D118" s="33">
        <v>46084</v>
      </c>
      <c r="E118" s="9">
        <v>46084</v>
      </c>
      <c r="F118" s="6" t="s">
        <v>18</v>
      </c>
      <c r="G118" s="7" t="s">
        <v>3394</v>
      </c>
      <c r="H118" s="6"/>
      <c r="I118" s="8">
        <v>8.25</v>
      </c>
      <c r="J118" s="6"/>
      <c r="K118" s="8">
        <v>3441.79</v>
      </c>
      <c r="L118" t="str">
        <f>IF(Gastos[[#This Row],[Importe]]&gt;0,"Ingreso","Egreso")</f>
        <v>Ingreso</v>
      </c>
      <c r="M118" t="str">
        <f t="shared" si="1"/>
        <v>Único</v>
      </c>
    </row>
    <row r="119" spans="1:13" x14ac:dyDescent="0.25">
      <c r="A119" t="s">
        <v>17</v>
      </c>
      <c r="B119" s="33">
        <v>46084</v>
      </c>
      <c r="C119" s="5">
        <v>46084</v>
      </c>
      <c r="D119" s="33">
        <v>46084</v>
      </c>
      <c r="E119" s="9">
        <v>46084</v>
      </c>
      <c r="F119" s="6" t="s">
        <v>54</v>
      </c>
      <c r="G119" s="7" t="s">
        <v>3462</v>
      </c>
      <c r="H119" s="6"/>
      <c r="I119" s="8">
        <v>-99</v>
      </c>
      <c r="J119" s="6"/>
      <c r="K119" s="8">
        <v>7997.83</v>
      </c>
      <c r="L119" t="str">
        <f>IF(Gastos[[#This Row],[Importe]]&gt;0,"Ingreso","Egreso")</f>
        <v>Egreso</v>
      </c>
      <c r="M119" t="str">
        <f t="shared" si="1"/>
        <v>Único</v>
      </c>
    </row>
    <row r="120" spans="1:13" x14ac:dyDescent="0.25">
      <c r="A120" t="s">
        <v>14</v>
      </c>
      <c r="B120" s="33">
        <v>46115</v>
      </c>
      <c r="C120" s="5">
        <v>46085</v>
      </c>
      <c r="D120" s="33">
        <v>46084</v>
      </c>
      <c r="E120" s="9">
        <v>46084</v>
      </c>
      <c r="F120" s="6" t="s">
        <v>39</v>
      </c>
      <c r="G120" s="7" t="s">
        <v>2479</v>
      </c>
      <c r="H120" s="6"/>
      <c r="I120" s="8">
        <v>0.39</v>
      </c>
      <c r="J120" s="6"/>
      <c r="K120" s="8">
        <v>446.59</v>
      </c>
      <c r="L120" t="str">
        <f>IF(Gastos[[#This Row],[Importe]]&gt;0,"Ingreso","Egreso")</f>
        <v>Ingreso</v>
      </c>
      <c r="M120" t="str">
        <f t="shared" si="1"/>
        <v>Único</v>
      </c>
    </row>
    <row r="121" spans="1:13" x14ac:dyDescent="0.25">
      <c r="A121" t="s">
        <v>11</v>
      </c>
      <c r="B121" s="33">
        <v>46056</v>
      </c>
      <c r="C121" s="5">
        <v>46083</v>
      </c>
      <c r="D121" s="33">
        <v>46056</v>
      </c>
      <c r="E121" s="9">
        <v>46083</v>
      </c>
      <c r="F121" s="6" t="s">
        <v>54</v>
      </c>
      <c r="G121" s="7" t="s">
        <v>3395</v>
      </c>
      <c r="H121" s="6"/>
      <c r="I121" s="8">
        <v>-22</v>
      </c>
      <c r="J121" s="6"/>
      <c r="K121" s="8">
        <v>3433.54</v>
      </c>
      <c r="L121" t="str">
        <f>IF(Gastos[[#This Row],[Importe]]&gt;0,"Ingreso","Egreso")</f>
        <v>Egreso</v>
      </c>
      <c r="M121" t="str">
        <f t="shared" si="1"/>
        <v>Único</v>
      </c>
    </row>
    <row r="122" spans="1:13" x14ac:dyDescent="0.25">
      <c r="A122" t="s">
        <v>11</v>
      </c>
      <c r="B122" s="33">
        <v>46056</v>
      </c>
      <c r="C122" s="5">
        <v>46083</v>
      </c>
      <c r="D122" s="33">
        <v>46056</v>
      </c>
      <c r="E122" s="9">
        <v>46083</v>
      </c>
      <c r="F122" s="6" t="s">
        <v>340</v>
      </c>
      <c r="G122" s="7" t="s">
        <v>3396</v>
      </c>
      <c r="H122" s="6"/>
      <c r="I122" s="8">
        <v>-8.25</v>
      </c>
      <c r="J122" s="6"/>
      <c r="K122" s="8">
        <v>3455.54</v>
      </c>
      <c r="L122" t="str">
        <f>IF(Gastos[[#This Row],[Importe]]&gt;0,"Ingreso","Egreso")</f>
        <v>Egreso</v>
      </c>
      <c r="M122" t="str">
        <f t="shared" si="1"/>
        <v>Único</v>
      </c>
    </row>
    <row r="123" spans="1:13" x14ac:dyDescent="0.25">
      <c r="A123" t="s">
        <v>11</v>
      </c>
      <c r="B123" s="33">
        <v>46056</v>
      </c>
      <c r="C123" s="5">
        <v>46083</v>
      </c>
      <c r="D123" s="33">
        <v>46056</v>
      </c>
      <c r="E123" s="9">
        <v>46083</v>
      </c>
      <c r="F123" s="6" t="s">
        <v>340</v>
      </c>
      <c r="G123" s="7" t="s">
        <v>3397</v>
      </c>
      <c r="H123" s="6"/>
      <c r="I123" s="8">
        <v>-9.9499999999999993</v>
      </c>
      <c r="J123" s="6"/>
      <c r="K123" s="8">
        <v>3463.79</v>
      </c>
      <c r="L123" t="str">
        <f>IF(Gastos[[#This Row],[Importe]]&gt;0,"Ingreso","Egreso")</f>
        <v>Egreso</v>
      </c>
      <c r="M123" t="str">
        <f t="shared" si="1"/>
        <v>Único</v>
      </c>
    </row>
    <row r="124" spans="1:13" x14ac:dyDescent="0.25">
      <c r="A124" t="s">
        <v>11</v>
      </c>
      <c r="B124" s="33">
        <v>46056</v>
      </c>
      <c r="C124" s="5">
        <v>46083</v>
      </c>
      <c r="D124" s="33">
        <v>46056</v>
      </c>
      <c r="E124" s="9">
        <v>46083</v>
      </c>
      <c r="F124" s="6" t="s">
        <v>804</v>
      </c>
      <c r="G124" s="7" t="s">
        <v>805</v>
      </c>
      <c r="H124" s="6"/>
      <c r="I124" s="8">
        <v>-400</v>
      </c>
      <c r="J124" s="6"/>
      <c r="K124" s="8">
        <v>3473.74</v>
      </c>
      <c r="L124" t="str">
        <f>IF(Gastos[[#This Row],[Importe]]&gt;0,"Ingreso","Egreso")</f>
        <v>Egreso</v>
      </c>
      <c r="M124" t="str">
        <f t="shared" si="1"/>
        <v>Único</v>
      </c>
    </row>
    <row r="125" spans="1:13" x14ac:dyDescent="0.25">
      <c r="A125" t="s">
        <v>17</v>
      </c>
      <c r="B125" s="33">
        <v>46056</v>
      </c>
      <c r="C125" s="5">
        <v>46083</v>
      </c>
      <c r="D125" s="33">
        <v>46056</v>
      </c>
      <c r="E125" s="9">
        <v>46083</v>
      </c>
      <c r="F125" s="6"/>
      <c r="G125" s="7" t="s">
        <v>3463</v>
      </c>
      <c r="H125" s="6"/>
      <c r="I125" s="8">
        <v>-4.71</v>
      </c>
      <c r="J125" s="6"/>
      <c r="K125" s="8">
        <v>8096.83</v>
      </c>
      <c r="L125" t="str">
        <f>IF(Gastos[[#This Row],[Importe]]&gt;0,"Ingreso","Egreso")</f>
        <v>Egreso</v>
      </c>
      <c r="M125" t="str">
        <f t="shared" si="1"/>
        <v>Único</v>
      </c>
    </row>
    <row r="126" spans="1:13" x14ac:dyDescent="0.25">
      <c r="A126" t="s">
        <v>17</v>
      </c>
      <c r="B126" s="33">
        <v>46056</v>
      </c>
      <c r="C126" s="5">
        <v>46083</v>
      </c>
      <c r="D126" s="33">
        <v>46056</v>
      </c>
      <c r="E126" s="9">
        <v>46083</v>
      </c>
      <c r="F126" s="6" t="s">
        <v>88</v>
      </c>
      <c r="G126" s="7" t="s">
        <v>89</v>
      </c>
      <c r="H126" s="6"/>
      <c r="I126" s="8">
        <v>-936</v>
      </c>
      <c r="J126" s="6"/>
      <c r="K126" s="8">
        <v>8101.54</v>
      </c>
      <c r="L126" t="str">
        <f>IF(Gastos[[#This Row],[Importe]]&gt;0,"Ingreso","Egreso")</f>
        <v>Egreso</v>
      </c>
      <c r="M126" t="str">
        <f t="shared" si="1"/>
        <v>Único</v>
      </c>
    </row>
    <row r="127" spans="1:13" x14ac:dyDescent="0.25">
      <c r="A127" t="s">
        <v>17</v>
      </c>
      <c r="B127" s="33">
        <v>46056</v>
      </c>
      <c r="C127" s="5">
        <v>46083</v>
      </c>
      <c r="D127" s="33">
        <v>46056</v>
      </c>
      <c r="E127" s="9">
        <v>46083</v>
      </c>
      <c r="F127" s="6" t="s">
        <v>90</v>
      </c>
      <c r="G127" s="7" t="s">
        <v>3466</v>
      </c>
      <c r="H127" s="6"/>
      <c r="I127" s="8">
        <v>2304.31</v>
      </c>
      <c r="J127" s="6"/>
      <c r="K127" s="8">
        <v>9051.59</v>
      </c>
      <c r="L127" t="str">
        <f>IF(Gastos[[#This Row],[Importe]]&gt;0,"Ingreso","Egreso")</f>
        <v>Ingreso</v>
      </c>
      <c r="M127" t="str">
        <f t="shared" si="1"/>
        <v>Único</v>
      </c>
    </row>
    <row r="128" spans="1:13" x14ac:dyDescent="0.25">
      <c r="A128" t="s">
        <v>14</v>
      </c>
      <c r="B128" s="33">
        <v>46084</v>
      </c>
      <c r="C128" s="5">
        <v>46084</v>
      </c>
      <c r="D128" s="33">
        <v>46056</v>
      </c>
      <c r="E128" s="9">
        <v>46083</v>
      </c>
      <c r="F128" s="6" t="s">
        <v>39</v>
      </c>
      <c r="G128" s="7" t="s">
        <v>131</v>
      </c>
      <c r="H128" s="6"/>
      <c r="I128" s="8">
        <v>-0.54</v>
      </c>
      <c r="J128" s="6"/>
      <c r="K128" s="8">
        <v>433.08</v>
      </c>
      <c r="L128" t="str">
        <f>IF(Gastos[[#This Row],[Importe]]&gt;0,"Ingreso","Egreso")</f>
        <v>Egreso</v>
      </c>
      <c r="M128" t="str">
        <f t="shared" si="1"/>
        <v>Único</v>
      </c>
    </row>
    <row r="129" spans="1:13" x14ac:dyDescent="0.25">
      <c r="A129" t="s">
        <v>14</v>
      </c>
      <c r="B129" s="33">
        <v>46084</v>
      </c>
      <c r="C129" s="5">
        <v>46084</v>
      </c>
      <c r="D129" s="33">
        <v>46056</v>
      </c>
      <c r="E129" s="9">
        <v>46083</v>
      </c>
      <c r="F129" s="6" t="s">
        <v>39</v>
      </c>
      <c r="G129" s="7" t="s">
        <v>131</v>
      </c>
      <c r="H129" s="6"/>
      <c r="I129" s="8">
        <v>-0.39</v>
      </c>
      <c r="J129" s="6"/>
      <c r="K129" s="8">
        <v>433.62</v>
      </c>
      <c r="L129" t="str">
        <f>IF(Gastos[[#This Row],[Importe]]&gt;0,"Ingreso","Egreso")</f>
        <v>Egreso</v>
      </c>
      <c r="M129" t="str">
        <f t="shared" si="1"/>
        <v>Único</v>
      </c>
    </row>
    <row r="130" spans="1:13" x14ac:dyDescent="0.25">
      <c r="A130" t="s">
        <v>14</v>
      </c>
      <c r="B130" s="33">
        <v>46056</v>
      </c>
      <c r="C130" s="5">
        <v>46083</v>
      </c>
      <c r="D130" s="33">
        <v>46056</v>
      </c>
      <c r="E130" s="9">
        <v>46083</v>
      </c>
      <c r="F130" s="6" t="s">
        <v>54</v>
      </c>
      <c r="G130" s="7" t="s">
        <v>3518</v>
      </c>
      <c r="H130" s="6"/>
      <c r="I130" s="8">
        <v>-18.059999999999999</v>
      </c>
      <c r="J130" s="6"/>
      <c r="K130" s="8">
        <v>434.01</v>
      </c>
      <c r="L130" t="str">
        <f>IF(Gastos[[#This Row],[Importe]]&gt;0,"Ingreso","Egreso")</f>
        <v>Egreso</v>
      </c>
      <c r="M130" t="str">
        <f t="shared" ref="M130:M193" si="2">IF(AND(COUNTIFS($B$2:$B$3988,B130,$I$2:$I$3988,I130,$K$2:$K$3988,K130)&gt;1,F130=""),"DUPLICADO","Único")</f>
        <v>Único</v>
      </c>
    </row>
    <row r="131" spans="1:13" x14ac:dyDescent="0.25">
      <c r="A131" t="s">
        <v>14</v>
      </c>
      <c r="B131" s="33">
        <v>46056</v>
      </c>
      <c r="C131" s="5">
        <v>46083</v>
      </c>
      <c r="D131" s="33">
        <v>46056</v>
      </c>
      <c r="E131" s="9">
        <v>46083</v>
      </c>
      <c r="F131" s="6" t="s">
        <v>132</v>
      </c>
      <c r="G131" s="7" t="s">
        <v>3519</v>
      </c>
      <c r="H131" s="6"/>
      <c r="I131" s="8">
        <v>-13.13</v>
      </c>
      <c r="J131" s="6"/>
      <c r="K131" s="8">
        <v>452.07</v>
      </c>
      <c r="L131" t="str">
        <f>IF(Gastos[[#This Row],[Importe]]&gt;0,"Ingreso","Egreso")</f>
        <v>Egreso</v>
      </c>
      <c r="M131" t="str">
        <f t="shared" si="2"/>
        <v>Único</v>
      </c>
    </row>
    <row r="132" spans="1:13" x14ac:dyDescent="0.25">
      <c r="A132" t="s">
        <v>14</v>
      </c>
      <c r="B132" s="33">
        <v>46056</v>
      </c>
      <c r="C132" s="5">
        <v>46083</v>
      </c>
      <c r="D132" s="33">
        <v>46056</v>
      </c>
      <c r="E132" s="9">
        <v>46083</v>
      </c>
      <c r="F132" s="6" t="s">
        <v>76</v>
      </c>
      <c r="G132" s="7" t="s">
        <v>3520</v>
      </c>
      <c r="H132" s="6"/>
      <c r="I132" s="8">
        <v>-115.84</v>
      </c>
      <c r="J132" s="6"/>
      <c r="K132" s="8">
        <v>465.2</v>
      </c>
      <c r="L132" t="str">
        <f>IF(Gastos[[#This Row],[Importe]]&gt;0,"Ingreso","Egreso")</f>
        <v>Egreso</v>
      </c>
      <c r="M132" t="str">
        <f t="shared" si="2"/>
        <v>Único</v>
      </c>
    </row>
    <row r="133" spans="1:13" x14ac:dyDescent="0.25">
      <c r="A133" t="s">
        <v>14</v>
      </c>
      <c r="B133" s="33">
        <v>46056</v>
      </c>
      <c r="C133" s="5">
        <v>46083</v>
      </c>
      <c r="D133" s="33">
        <v>46056</v>
      </c>
      <c r="E133" s="9">
        <v>46083</v>
      </c>
      <c r="F133" s="6" t="s">
        <v>140</v>
      </c>
      <c r="G133" s="7" t="s">
        <v>141</v>
      </c>
      <c r="H133" s="6"/>
      <c r="I133" s="8">
        <v>200</v>
      </c>
      <c r="J133" s="6"/>
      <c r="K133" s="8">
        <v>581.04</v>
      </c>
      <c r="L133" t="str">
        <f>IF(Gastos[[#This Row],[Importe]]&gt;0,"Ingreso","Egreso")</f>
        <v>Ingreso</v>
      </c>
      <c r="M133" t="str">
        <f t="shared" si="2"/>
        <v>Único</v>
      </c>
    </row>
    <row r="134" spans="1:13" x14ac:dyDescent="0.25">
      <c r="A134" t="s">
        <v>14</v>
      </c>
      <c r="B134" s="33">
        <v>46056</v>
      </c>
      <c r="C134" s="5">
        <v>46083</v>
      </c>
      <c r="D134" s="33">
        <v>46056</v>
      </c>
      <c r="E134" s="9">
        <v>46083</v>
      </c>
      <c r="F134" s="6"/>
      <c r="G134" s="7" t="s">
        <v>2004</v>
      </c>
      <c r="H134" s="6"/>
      <c r="I134" s="8">
        <v>-101.59</v>
      </c>
      <c r="J134" s="6"/>
      <c r="K134" s="8">
        <v>478.67</v>
      </c>
      <c r="L134" t="str">
        <f>IF(Gastos[[#This Row],[Importe]]&gt;0,"Ingreso","Egreso")</f>
        <v>Egreso</v>
      </c>
      <c r="M134" t="str">
        <f t="shared" si="2"/>
        <v>Único</v>
      </c>
    </row>
    <row r="135" spans="1:13" x14ac:dyDescent="0.25">
      <c r="A135" t="s">
        <v>17</v>
      </c>
      <c r="B135" s="33">
        <v>46056</v>
      </c>
      <c r="C135" s="5">
        <v>46083</v>
      </c>
      <c r="D135" s="33">
        <v>46025</v>
      </c>
      <c r="E135" s="9">
        <v>46082</v>
      </c>
      <c r="F135" s="6" t="s">
        <v>18</v>
      </c>
      <c r="G135" s="7" t="s">
        <v>3464</v>
      </c>
      <c r="H135" s="6"/>
      <c r="I135" s="8">
        <v>-4.95</v>
      </c>
      <c r="J135" s="6"/>
      <c r="K135" s="8">
        <v>9037.5400000000009</v>
      </c>
      <c r="L135" t="str">
        <f>IF(Gastos[[#This Row],[Importe]]&gt;0,"Ingreso","Egreso")</f>
        <v>Egreso</v>
      </c>
      <c r="M135" t="str">
        <f t="shared" si="2"/>
        <v>Único</v>
      </c>
    </row>
    <row r="136" spans="1:13" x14ac:dyDescent="0.25">
      <c r="A136" t="s">
        <v>14</v>
      </c>
      <c r="B136" s="33">
        <v>46084</v>
      </c>
      <c r="C136" s="5">
        <v>46084</v>
      </c>
      <c r="D136" s="33">
        <v>46025</v>
      </c>
      <c r="E136" s="9">
        <v>46082</v>
      </c>
      <c r="F136" s="6" t="s">
        <v>18</v>
      </c>
      <c r="G136" s="7" t="s">
        <v>3517</v>
      </c>
      <c r="H136" s="6"/>
      <c r="I136" s="8">
        <v>13.12</v>
      </c>
      <c r="J136" s="6"/>
      <c r="K136" s="8">
        <v>446.2</v>
      </c>
      <c r="L136" t="str">
        <f>IF(Gastos[[#This Row],[Importe]]&gt;0,"Ingreso","Egreso")</f>
        <v>Ingreso</v>
      </c>
      <c r="M136" t="str">
        <f t="shared" si="2"/>
        <v>Único</v>
      </c>
    </row>
    <row r="137" spans="1:13" x14ac:dyDescent="0.25">
      <c r="A137" t="s">
        <v>14</v>
      </c>
      <c r="B137" s="33">
        <v>46056</v>
      </c>
      <c r="C137" s="5">
        <v>46083</v>
      </c>
      <c r="D137" s="33">
        <v>46025</v>
      </c>
      <c r="E137" s="9">
        <v>46082</v>
      </c>
      <c r="F137" s="6" t="s">
        <v>22</v>
      </c>
      <c r="G137" s="7" t="s">
        <v>3521</v>
      </c>
      <c r="H137" s="6"/>
      <c r="I137" s="8">
        <v>-1.49</v>
      </c>
      <c r="J137" s="6"/>
      <c r="K137" s="8">
        <v>381.04</v>
      </c>
      <c r="L137" t="str">
        <f>IF(Gastos[[#This Row],[Importe]]&gt;0,"Ingreso","Egreso")</f>
        <v>Egreso</v>
      </c>
      <c r="M137" t="str">
        <f t="shared" si="2"/>
        <v>Único</v>
      </c>
    </row>
    <row r="138" spans="1:13" ht="25.5" x14ac:dyDescent="0.25">
      <c r="A138" t="s">
        <v>17</v>
      </c>
      <c r="B138" s="33">
        <v>46056</v>
      </c>
      <c r="C138" s="5">
        <v>46083</v>
      </c>
      <c r="D138" s="33">
        <v>46081</v>
      </c>
      <c r="E138" s="9">
        <v>46081</v>
      </c>
      <c r="F138" s="6" t="s">
        <v>132</v>
      </c>
      <c r="G138" s="7" t="s">
        <v>3465</v>
      </c>
      <c r="H138" s="6"/>
      <c r="I138" s="8">
        <v>-9.1</v>
      </c>
      <c r="J138" s="6"/>
      <c r="K138" s="8">
        <v>9042.49</v>
      </c>
      <c r="L138" t="str">
        <f>IF(Gastos[[#This Row],[Importe]]&gt;0,"Ingreso","Egreso")</f>
        <v>Egreso</v>
      </c>
      <c r="M138" t="str">
        <f t="shared" si="2"/>
        <v>Único</v>
      </c>
    </row>
    <row r="139" spans="1:13" x14ac:dyDescent="0.25">
      <c r="A139" t="s">
        <v>14</v>
      </c>
      <c r="B139" s="33">
        <v>46056</v>
      </c>
      <c r="C139" s="5">
        <v>46083</v>
      </c>
      <c r="D139" s="33">
        <v>46081</v>
      </c>
      <c r="E139" s="9">
        <v>46081</v>
      </c>
      <c r="F139" s="6" t="s">
        <v>22</v>
      </c>
      <c r="G139" s="7" t="s">
        <v>3522</v>
      </c>
      <c r="H139" s="6"/>
      <c r="I139" s="8">
        <v>-22.11</v>
      </c>
      <c r="J139" s="6"/>
      <c r="K139" s="8">
        <v>382.53</v>
      </c>
      <c r="L139" t="str">
        <f>IF(Gastos[[#This Row],[Importe]]&gt;0,"Ingreso","Egreso")</f>
        <v>Egreso</v>
      </c>
      <c r="M139" t="str">
        <f t="shared" si="2"/>
        <v>Único</v>
      </c>
    </row>
    <row r="140" spans="1:13" ht="25.5" x14ac:dyDescent="0.25">
      <c r="A140" t="s">
        <v>14</v>
      </c>
      <c r="B140" s="33">
        <v>46056</v>
      </c>
      <c r="C140" s="5">
        <v>46083</v>
      </c>
      <c r="D140" s="33">
        <v>46081</v>
      </c>
      <c r="E140" s="9">
        <v>46081</v>
      </c>
      <c r="F140" s="6" t="s">
        <v>22</v>
      </c>
      <c r="G140" s="7" t="s">
        <v>3523</v>
      </c>
      <c r="H140" s="6"/>
      <c r="I140" s="8">
        <v>-74.03</v>
      </c>
      <c r="J140" s="6"/>
      <c r="K140" s="8">
        <v>404.64</v>
      </c>
      <c r="L140" t="str">
        <f>IF(Gastos[[#This Row],[Importe]]&gt;0,"Ingreso","Egreso")</f>
        <v>Egreso</v>
      </c>
      <c r="M140" t="str">
        <f t="shared" si="2"/>
        <v>Único</v>
      </c>
    </row>
    <row r="141" spans="1:13" x14ac:dyDescent="0.25">
      <c r="A141" t="s">
        <v>11</v>
      </c>
      <c r="B141" s="33">
        <v>46080</v>
      </c>
      <c r="C141" s="5">
        <v>46080</v>
      </c>
      <c r="D141" s="33">
        <v>46080</v>
      </c>
      <c r="E141" s="9">
        <v>46080</v>
      </c>
      <c r="F141" s="6" t="s">
        <v>90</v>
      </c>
      <c r="G141" s="7" t="s">
        <v>3398</v>
      </c>
      <c r="H141" s="6"/>
      <c r="I141" s="8">
        <v>2295.0300000000002</v>
      </c>
      <c r="J141" s="6"/>
      <c r="K141" s="8">
        <v>3873.74</v>
      </c>
      <c r="L141" t="str">
        <f>IF(Gastos[[#This Row],[Importe]]&gt;0,"Ingreso","Egreso")</f>
        <v>Ingreso</v>
      </c>
      <c r="M141" t="str">
        <f t="shared" si="2"/>
        <v>Único</v>
      </c>
    </row>
    <row r="142" spans="1:13" x14ac:dyDescent="0.25">
      <c r="A142" t="s">
        <v>17</v>
      </c>
      <c r="B142" s="33">
        <v>46080</v>
      </c>
      <c r="C142" s="5">
        <v>46080</v>
      </c>
      <c r="D142" s="33">
        <v>46080</v>
      </c>
      <c r="E142" s="9">
        <v>46080</v>
      </c>
      <c r="F142" s="6" t="s">
        <v>18</v>
      </c>
      <c r="G142" s="7" t="s">
        <v>3467</v>
      </c>
      <c r="H142" s="6"/>
      <c r="I142" s="8">
        <v>-12.18</v>
      </c>
      <c r="J142" s="6"/>
      <c r="K142" s="8">
        <v>6747.28</v>
      </c>
      <c r="L142" t="str">
        <f>IF(Gastos[[#This Row],[Importe]]&gt;0,"Ingreso","Egreso")</f>
        <v>Egreso</v>
      </c>
      <c r="M142" t="str">
        <f t="shared" si="2"/>
        <v>Único</v>
      </c>
    </row>
    <row r="143" spans="1:13" ht="25.5" x14ac:dyDescent="0.25">
      <c r="A143" t="s">
        <v>14</v>
      </c>
      <c r="B143" s="33">
        <v>46080</v>
      </c>
      <c r="C143" s="5">
        <v>46080</v>
      </c>
      <c r="D143" s="33">
        <v>46080</v>
      </c>
      <c r="E143" s="9">
        <v>46080</v>
      </c>
      <c r="F143" s="6" t="s">
        <v>22</v>
      </c>
      <c r="G143" s="7" t="s">
        <v>3524</v>
      </c>
      <c r="H143" s="6"/>
      <c r="I143" s="8">
        <v>-5.4</v>
      </c>
      <c r="J143" s="6"/>
      <c r="K143" s="8">
        <v>580.26</v>
      </c>
      <c r="L143" t="str">
        <f>IF(Gastos[[#This Row],[Importe]]&gt;0,"Ingreso","Egreso")</f>
        <v>Egreso</v>
      </c>
      <c r="M143" t="str">
        <f t="shared" si="2"/>
        <v>Único</v>
      </c>
    </row>
    <row r="144" spans="1:13" x14ac:dyDescent="0.25">
      <c r="A144" t="s">
        <v>14</v>
      </c>
      <c r="B144" s="33">
        <v>46080</v>
      </c>
      <c r="C144" s="5">
        <v>46080</v>
      </c>
      <c r="D144" s="33">
        <v>46080</v>
      </c>
      <c r="E144" s="9">
        <v>46080</v>
      </c>
      <c r="F144" s="6" t="s">
        <v>67</v>
      </c>
      <c r="G144" s="7" t="s">
        <v>3525</v>
      </c>
      <c r="H144" s="6"/>
      <c r="I144" s="8">
        <v>-32.700000000000003</v>
      </c>
      <c r="J144" s="6"/>
      <c r="K144" s="8">
        <v>585.66</v>
      </c>
      <c r="L144" t="str">
        <f>IF(Gastos[[#This Row],[Importe]]&gt;0,"Ingreso","Egreso")</f>
        <v>Egreso</v>
      </c>
      <c r="M144" t="str">
        <f t="shared" si="2"/>
        <v>Único</v>
      </c>
    </row>
    <row r="145" spans="1:13" x14ac:dyDescent="0.25">
      <c r="A145" t="s">
        <v>14</v>
      </c>
      <c r="B145" s="33">
        <v>46080</v>
      </c>
      <c r="C145" s="5">
        <v>46080</v>
      </c>
      <c r="D145" s="33">
        <v>46080</v>
      </c>
      <c r="E145" s="9">
        <v>46080</v>
      </c>
      <c r="F145" s="6" t="s">
        <v>67</v>
      </c>
      <c r="G145" s="7" t="s">
        <v>3525</v>
      </c>
      <c r="H145" s="6"/>
      <c r="I145" s="8">
        <v>-32.700000000000003</v>
      </c>
      <c r="J145" s="6"/>
      <c r="K145" s="8">
        <v>618.36</v>
      </c>
      <c r="L145" t="str">
        <f>IF(Gastos[[#This Row],[Importe]]&gt;0,"Ingreso","Egreso")</f>
        <v>Egreso</v>
      </c>
      <c r="M145" t="str">
        <f t="shared" si="2"/>
        <v>Único</v>
      </c>
    </row>
    <row r="146" spans="1:13" x14ac:dyDescent="0.25">
      <c r="A146" t="s">
        <v>17</v>
      </c>
      <c r="B146" s="33">
        <v>46078</v>
      </c>
      <c r="C146" s="5">
        <v>46078</v>
      </c>
      <c r="D146" s="33">
        <v>46078</v>
      </c>
      <c r="E146" s="9">
        <v>46078</v>
      </c>
      <c r="F146" s="6" t="s">
        <v>132</v>
      </c>
      <c r="G146" s="7" t="s">
        <v>3468</v>
      </c>
      <c r="H146" s="6"/>
      <c r="I146" s="8">
        <v>-2.25</v>
      </c>
      <c r="J146" s="6"/>
      <c r="K146" s="8">
        <v>6759.46</v>
      </c>
      <c r="L146" t="str">
        <f>IF(Gastos[[#This Row],[Importe]]&gt;0,"Ingreso","Egreso")</f>
        <v>Egreso</v>
      </c>
      <c r="M146" t="str">
        <f t="shared" si="2"/>
        <v>Único</v>
      </c>
    </row>
    <row r="147" spans="1:13" ht="25.5" x14ac:dyDescent="0.25">
      <c r="A147" t="s">
        <v>14</v>
      </c>
      <c r="B147" s="33">
        <v>46078</v>
      </c>
      <c r="C147" s="5">
        <v>46078</v>
      </c>
      <c r="D147" s="33">
        <v>46078</v>
      </c>
      <c r="E147" s="9">
        <v>46078</v>
      </c>
      <c r="F147" s="6" t="s">
        <v>22</v>
      </c>
      <c r="G147" s="7" t="s">
        <v>3526</v>
      </c>
      <c r="H147" s="6"/>
      <c r="I147" s="8">
        <v>-4.5999999999999996</v>
      </c>
      <c r="J147" s="6"/>
      <c r="K147" s="8">
        <v>651.05999999999995</v>
      </c>
      <c r="L147" t="str">
        <f>IF(Gastos[[#This Row],[Importe]]&gt;0,"Ingreso","Egreso")</f>
        <v>Egreso</v>
      </c>
      <c r="M147" t="str">
        <f t="shared" si="2"/>
        <v>Único</v>
      </c>
    </row>
    <row r="148" spans="1:13" x14ac:dyDescent="0.25">
      <c r="A148" t="s">
        <v>14</v>
      </c>
      <c r="B148" s="33">
        <v>46078</v>
      </c>
      <c r="C148" s="5">
        <v>46078</v>
      </c>
      <c r="D148" s="33">
        <v>46078</v>
      </c>
      <c r="E148" s="9">
        <v>46078</v>
      </c>
      <c r="F148" s="6" t="s">
        <v>22</v>
      </c>
      <c r="G148" s="7" t="s">
        <v>3527</v>
      </c>
      <c r="H148" s="6"/>
      <c r="I148" s="8">
        <v>-2.84</v>
      </c>
      <c r="J148" s="6"/>
      <c r="K148" s="8">
        <v>655.66</v>
      </c>
      <c r="L148" t="str">
        <f>IF(Gastos[[#This Row],[Importe]]&gt;0,"Ingreso","Egreso")</f>
        <v>Egreso</v>
      </c>
      <c r="M148" t="str">
        <f t="shared" si="2"/>
        <v>Único</v>
      </c>
    </row>
    <row r="149" spans="1:13" x14ac:dyDescent="0.25">
      <c r="A149" t="s">
        <v>11</v>
      </c>
      <c r="B149" s="33">
        <v>46077</v>
      </c>
      <c r="C149" s="5">
        <v>46077</v>
      </c>
      <c r="D149" s="33">
        <v>46077</v>
      </c>
      <c r="E149" s="9">
        <v>46077</v>
      </c>
      <c r="F149" s="6" t="s">
        <v>804</v>
      </c>
      <c r="G149" s="7" t="s">
        <v>2043</v>
      </c>
      <c r="H149" s="6"/>
      <c r="I149" s="8">
        <v>-300</v>
      </c>
      <c r="J149" s="6"/>
      <c r="K149" s="8">
        <v>1578.71</v>
      </c>
      <c r="L149" t="str">
        <f>IF(Gastos[[#This Row],[Importe]]&gt;0,"Ingreso","Egreso")</f>
        <v>Egreso</v>
      </c>
      <c r="M149" t="str">
        <f t="shared" si="2"/>
        <v>Único</v>
      </c>
    </row>
    <row r="150" spans="1:13" ht="25.5" x14ac:dyDescent="0.25">
      <c r="A150" t="s">
        <v>17</v>
      </c>
      <c r="B150" s="33">
        <v>46077</v>
      </c>
      <c r="C150" s="5">
        <v>46077</v>
      </c>
      <c r="D150" s="33">
        <v>46077</v>
      </c>
      <c r="E150" s="9">
        <v>46077</v>
      </c>
      <c r="F150" s="6"/>
      <c r="G150" s="7" t="s">
        <v>3469</v>
      </c>
      <c r="H150" s="6"/>
      <c r="I150" s="8">
        <v>-3.75</v>
      </c>
      <c r="J150" s="6"/>
      <c r="K150" s="8">
        <v>6761.71</v>
      </c>
      <c r="L150" t="str">
        <f>IF(Gastos[[#This Row],[Importe]]&gt;0,"Ingreso","Egreso")</f>
        <v>Egreso</v>
      </c>
      <c r="M150" t="str">
        <f t="shared" si="2"/>
        <v>Único</v>
      </c>
    </row>
    <row r="151" spans="1:13" x14ac:dyDescent="0.25">
      <c r="A151" t="s">
        <v>11</v>
      </c>
      <c r="B151" s="33">
        <v>46076</v>
      </c>
      <c r="C151" s="5">
        <v>46076</v>
      </c>
      <c r="D151" s="33">
        <v>46076</v>
      </c>
      <c r="E151" s="9">
        <v>46076</v>
      </c>
      <c r="F151" s="6"/>
      <c r="G151" s="7" t="s">
        <v>3399</v>
      </c>
      <c r="H151" s="6"/>
      <c r="I151" s="8">
        <v>-4.3</v>
      </c>
      <c r="J151" s="6"/>
      <c r="K151" s="8">
        <v>1878.71</v>
      </c>
      <c r="L151" t="str">
        <f>IF(Gastos[[#This Row],[Importe]]&gt;0,"Ingreso","Egreso")</f>
        <v>Egreso</v>
      </c>
      <c r="M151" t="str">
        <f t="shared" si="2"/>
        <v>Único</v>
      </c>
    </row>
    <row r="152" spans="1:13" x14ac:dyDescent="0.25">
      <c r="A152" t="s">
        <v>14</v>
      </c>
      <c r="B152" s="33">
        <v>46076</v>
      </c>
      <c r="C152" s="5">
        <v>46076</v>
      </c>
      <c r="D152" s="33">
        <v>46076</v>
      </c>
      <c r="E152" s="9">
        <v>46076</v>
      </c>
      <c r="F152" s="6" t="s">
        <v>132</v>
      </c>
      <c r="G152" s="7" t="s">
        <v>3528</v>
      </c>
      <c r="H152" s="6"/>
      <c r="I152" s="8">
        <v>-42.77</v>
      </c>
      <c r="J152" s="6"/>
      <c r="K152" s="8">
        <v>658.5</v>
      </c>
      <c r="L152" t="str">
        <f>IF(Gastos[[#This Row],[Importe]]&gt;0,"Ingreso","Egreso")</f>
        <v>Egreso</v>
      </c>
      <c r="M152" t="str">
        <f t="shared" si="2"/>
        <v>Único</v>
      </c>
    </row>
    <row r="153" spans="1:13" x14ac:dyDescent="0.25">
      <c r="A153" t="s">
        <v>14</v>
      </c>
      <c r="B153" s="33">
        <v>46076</v>
      </c>
      <c r="C153" s="5">
        <v>46076</v>
      </c>
      <c r="D153" s="33">
        <v>46075</v>
      </c>
      <c r="E153" s="9">
        <v>46075</v>
      </c>
      <c r="F153" s="6" t="s">
        <v>22</v>
      </c>
      <c r="G153" s="7" t="s">
        <v>3529</v>
      </c>
      <c r="H153" s="6"/>
      <c r="I153" s="8">
        <v>-11.21</v>
      </c>
      <c r="J153" s="6"/>
      <c r="K153" s="8">
        <v>701.27</v>
      </c>
      <c r="L153" t="str">
        <f>IF(Gastos[[#This Row],[Importe]]&gt;0,"Ingreso","Egreso")</f>
        <v>Egreso</v>
      </c>
      <c r="M153" t="str">
        <f t="shared" si="2"/>
        <v>Único</v>
      </c>
    </row>
    <row r="154" spans="1:13" x14ac:dyDescent="0.25">
      <c r="A154" t="s">
        <v>14</v>
      </c>
      <c r="B154" s="33">
        <v>46076</v>
      </c>
      <c r="C154" s="5">
        <v>46076</v>
      </c>
      <c r="D154" s="33">
        <v>46074</v>
      </c>
      <c r="E154" s="9">
        <v>46074</v>
      </c>
      <c r="F154" s="6" t="s">
        <v>22</v>
      </c>
      <c r="G154" s="7" t="s">
        <v>3530</v>
      </c>
      <c r="H154" s="6"/>
      <c r="I154" s="8">
        <v>-87.98</v>
      </c>
      <c r="J154" s="6"/>
      <c r="K154" s="8">
        <v>712.48</v>
      </c>
      <c r="L154" t="str">
        <f>IF(Gastos[[#This Row],[Importe]]&gt;0,"Ingreso","Egreso")</f>
        <v>Egreso</v>
      </c>
      <c r="M154" t="str">
        <f t="shared" si="2"/>
        <v>Único</v>
      </c>
    </row>
    <row r="155" spans="1:13" x14ac:dyDescent="0.25">
      <c r="A155" t="s">
        <v>11</v>
      </c>
      <c r="B155" s="33">
        <v>46073</v>
      </c>
      <c r="C155" s="5">
        <v>46073</v>
      </c>
      <c r="D155" s="33">
        <v>46073</v>
      </c>
      <c r="E155" s="9">
        <v>46073</v>
      </c>
      <c r="F155" s="6" t="s">
        <v>132</v>
      </c>
      <c r="G155" s="7" t="s">
        <v>3400</v>
      </c>
      <c r="H155" s="6"/>
      <c r="I155" s="8">
        <v>-20.58</v>
      </c>
      <c r="J155" s="6"/>
      <c r="K155" s="8">
        <v>1883.01</v>
      </c>
      <c r="L155" t="str">
        <f>IF(Gastos[[#This Row],[Importe]]&gt;0,"Ingreso","Egreso")</f>
        <v>Egreso</v>
      </c>
      <c r="M155" t="str">
        <f t="shared" si="2"/>
        <v>Único</v>
      </c>
    </row>
    <row r="156" spans="1:13" x14ac:dyDescent="0.25">
      <c r="A156" t="s">
        <v>17</v>
      </c>
      <c r="B156" s="33">
        <v>46073</v>
      </c>
      <c r="C156" s="5">
        <v>46073</v>
      </c>
      <c r="D156" s="33">
        <v>46073</v>
      </c>
      <c r="E156" s="9">
        <v>46073</v>
      </c>
      <c r="F156" s="6" t="s">
        <v>18</v>
      </c>
      <c r="G156" s="7" t="s">
        <v>3470</v>
      </c>
      <c r="H156" s="6"/>
      <c r="I156" s="8">
        <v>-1</v>
      </c>
      <c r="J156" s="6"/>
      <c r="K156" s="8">
        <v>6765.46</v>
      </c>
      <c r="L156" t="str">
        <f>IF(Gastos[[#This Row],[Importe]]&gt;0,"Ingreso","Egreso")</f>
        <v>Egreso</v>
      </c>
      <c r="M156" t="str">
        <f t="shared" si="2"/>
        <v>Único</v>
      </c>
    </row>
    <row r="157" spans="1:13" x14ac:dyDescent="0.25">
      <c r="A157" t="s">
        <v>14</v>
      </c>
      <c r="B157" s="33">
        <v>46073</v>
      </c>
      <c r="C157" s="5">
        <v>46073</v>
      </c>
      <c r="D157" s="33">
        <v>46073</v>
      </c>
      <c r="E157" s="9">
        <v>46073</v>
      </c>
      <c r="F157" s="6" t="s">
        <v>132</v>
      </c>
      <c r="G157" s="7" t="s">
        <v>3531</v>
      </c>
      <c r="H157" s="6"/>
      <c r="I157" s="8">
        <v>-12.25</v>
      </c>
      <c r="J157" s="6"/>
      <c r="K157" s="8">
        <v>800.46</v>
      </c>
      <c r="L157" t="str">
        <f>IF(Gastos[[#This Row],[Importe]]&gt;0,"Ingreso","Egreso")</f>
        <v>Egreso</v>
      </c>
      <c r="M157" t="str">
        <f t="shared" si="2"/>
        <v>Único</v>
      </c>
    </row>
    <row r="158" spans="1:13" x14ac:dyDescent="0.25">
      <c r="A158" t="s">
        <v>14</v>
      </c>
      <c r="B158" s="33">
        <v>46073</v>
      </c>
      <c r="C158" s="5">
        <v>46073</v>
      </c>
      <c r="D158" s="33">
        <v>46073</v>
      </c>
      <c r="E158" s="9">
        <v>46073</v>
      </c>
      <c r="F158" s="6" t="s">
        <v>132</v>
      </c>
      <c r="G158" s="7" t="s">
        <v>3531</v>
      </c>
      <c r="H158" s="6"/>
      <c r="I158" s="8">
        <v>-12.08</v>
      </c>
      <c r="J158" s="6"/>
      <c r="K158" s="8">
        <v>812.71</v>
      </c>
      <c r="L158" t="str">
        <f>IF(Gastos[[#This Row],[Importe]]&gt;0,"Ingreso","Egreso")</f>
        <v>Egreso</v>
      </c>
      <c r="M158" t="str">
        <f t="shared" si="2"/>
        <v>Único</v>
      </c>
    </row>
    <row r="159" spans="1:13" ht="25.5" x14ac:dyDescent="0.25">
      <c r="A159" t="s">
        <v>14</v>
      </c>
      <c r="B159" s="33">
        <v>46073</v>
      </c>
      <c r="C159" s="5">
        <v>46073</v>
      </c>
      <c r="D159" s="33">
        <v>46073</v>
      </c>
      <c r="E159" s="9">
        <v>46073</v>
      </c>
      <c r="F159" s="6" t="s">
        <v>15</v>
      </c>
      <c r="G159" s="7" t="s">
        <v>3532</v>
      </c>
      <c r="H159" s="6"/>
      <c r="I159" s="8">
        <v>-89.31</v>
      </c>
      <c r="J159" s="6"/>
      <c r="K159" s="8">
        <v>824.79</v>
      </c>
      <c r="L159" t="str">
        <f>IF(Gastos[[#This Row],[Importe]]&gt;0,"Ingreso","Egreso")</f>
        <v>Egreso</v>
      </c>
      <c r="M159" t="str">
        <f t="shared" si="2"/>
        <v>Único</v>
      </c>
    </row>
    <row r="160" spans="1:13" x14ac:dyDescent="0.25">
      <c r="A160" t="s">
        <v>11</v>
      </c>
      <c r="B160" s="33">
        <v>46072</v>
      </c>
      <c r="C160" s="5">
        <v>46072</v>
      </c>
      <c r="D160" s="33">
        <v>46072</v>
      </c>
      <c r="E160" s="9">
        <v>46072</v>
      </c>
      <c r="F160" s="6"/>
      <c r="G160" s="7" t="s">
        <v>3401</v>
      </c>
      <c r="H160" s="6"/>
      <c r="I160" s="8">
        <v>-18</v>
      </c>
      <c r="J160" s="6"/>
      <c r="K160" s="8">
        <v>1903.59</v>
      </c>
      <c r="L160" t="str">
        <f>IF(Gastos[[#This Row],[Importe]]&gt;0,"Ingreso","Egreso")</f>
        <v>Egreso</v>
      </c>
      <c r="M160" t="str">
        <f t="shared" si="2"/>
        <v>Único</v>
      </c>
    </row>
    <row r="161" spans="1:13" x14ac:dyDescent="0.25">
      <c r="A161" t="s">
        <v>11</v>
      </c>
      <c r="B161" s="33">
        <v>46072</v>
      </c>
      <c r="C161" s="5">
        <v>46072</v>
      </c>
      <c r="D161" s="33">
        <v>46072</v>
      </c>
      <c r="E161" s="9">
        <v>46072</v>
      </c>
      <c r="F161" s="6" t="s">
        <v>132</v>
      </c>
      <c r="G161" s="7" t="s">
        <v>3402</v>
      </c>
      <c r="H161" s="6"/>
      <c r="I161" s="8">
        <v>-3.2</v>
      </c>
      <c r="J161" s="6"/>
      <c r="K161" s="8">
        <v>1921.59</v>
      </c>
      <c r="L161" t="str">
        <f>IF(Gastos[[#This Row],[Importe]]&gt;0,"Ingreso","Egreso")</f>
        <v>Egreso</v>
      </c>
      <c r="M161" t="str">
        <f t="shared" si="2"/>
        <v>Único</v>
      </c>
    </row>
    <row r="162" spans="1:13" x14ac:dyDescent="0.25">
      <c r="A162" t="s">
        <v>14</v>
      </c>
      <c r="B162" s="33">
        <v>46071</v>
      </c>
      <c r="C162" s="5">
        <v>46071</v>
      </c>
      <c r="D162" s="33">
        <v>46071</v>
      </c>
      <c r="E162" s="9">
        <v>46071</v>
      </c>
      <c r="F162" s="6" t="s">
        <v>132</v>
      </c>
      <c r="G162" s="7" t="s">
        <v>3533</v>
      </c>
      <c r="H162" s="6"/>
      <c r="I162" s="8">
        <v>-32.29</v>
      </c>
      <c r="J162" s="6"/>
      <c r="K162" s="8">
        <v>914.1</v>
      </c>
      <c r="L162" t="str">
        <f>IF(Gastos[[#This Row],[Importe]]&gt;0,"Ingreso","Egreso")</f>
        <v>Egreso</v>
      </c>
      <c r="M162" t="str">
        <f t="shared" si="2"/>
        <v>Único</v>
      </c>
    </row>
    <row r="163" spans="1:13" x14ac:dyDescent="0.25">
      <c r="A163" t="s">
        <v>14</v>
      </c>
      <c r="B163" s="33">
        <v>46071</v>
      </c>
      <c r="C163" s="5">
        <v>46071</v>
      </c>
      <c r="D163" s="33">
        <v>46071</v>
      </c>
      <c r="E163" s="9">
        <v>46071</v>
      </c>
      <c r="F163" s="6" t="s">
        <v>132</v>
      </c>
      <c r="G163" s="7" t="s">
        <v>3534</v>
      </c>
      <c r="H163" s="6"/>
      <c r="I163" s="8">
        <v>-16.88</v>
      </c>
      <c r="J163" s="6"/>
      <c r="K163" s="8">
        <v>946.39</v>
      </c>
      <c r="L163" t="str">
        <f>IF(Gastos[[#This Row],[Importe]]&gt;0,"Ingreso","Egreso")</f>
        <v>Egreso</v>
      </c>
      <c r="M163" t="str">
        <f t="shared" si="2"/>
        <v>Único</v>
      </c>
    </row>
    <row r="164" spans="1:13" x14ac:dyDescent="0.25">
      <c r="A164" t="s">
        <v>11</v>
      </c>
      <c r="B164" s="33">
        <v>46070</v>
      </c>
      <c r="C164" s="5">
        <v>46070</v>
      </c>
      <c r="D164" s="33">
        <v>46070</v>
      </c>
      <c r="E164" s="9">
        <v>46070</v>
      </c>
      <c r="F164" s="6" t="s">
        <v>18</v>
      </c>
      <c r="G164" s="7" t="s">
        <v>3403</v>
      </c>
      <c r="H164" s="6"/>
      <c r="I164" s="8">
        <v>-7.79</v>
      </c>
      <c r="J164" s="6"/>
      <c r="K164" s="8">
        <v>1924.79</v>
      </c>
      <c r="L164" t="str">
        <f>IF(Gastos[[#This Row],[Importe]]&gt;0,"Ingreso","Egreso")</f>
        <v>Egreso</v>
      </c>
      <c r="M164" t="str">
        <f t="shared" si="2"/>
        <v>Único</v>
      </c>
    </row>
    <row r="165" spans="1:13" x14ac:dyDescent="0.25">
      <c r="A165" t="s">
        <v>17</v>
      </c>
      <c r="B165" s="33">
        <v>46070</v>
      </c>
      <c r="C165" s="5">
        <v>46070</v>
      </c>
      <c r="D165" s="33">
        <v>46070</v>
      </c>
      <c r="E165" s="9">
        <v>46070</v>
      </c>
      <c r="F165" s="6" t="s">
        <v>22</v>
      </c>
      <c r="G165" s="7" t="s">
        <v>3471</v>
      </c>
      <c r="H165" s="6"/>
      <c r="I165" s="8">
        <v>-1.4</v>
      </c>
      <c r="J165" s="6"/>
      <c r="K165" s="8">
        <v>6766.46</v>
      </c>
      <c r="L165" t="str">
        <f>IF(Gastos[[#This Row],[Importe]]&gt;0,"Ingreso","Egreso")</f>
        <v>Egreso</v>
      </c>
      <c r="M165" t="str">
        <f t="shared" si="2"/>
        <v>Único</v>
      </c>
    </row>
    <row r="166" spans="1:13" x14ac:dyDescent="0.25">
      <c r="A166" t="s">
        <v>17</v>
      </c>
      <c r="B166" s="33">
        <v>46070</v>
      </c>
      <c r="C166" s="5">
        <v>46070</v>
      </c>
      <c r="D166" s="33">
        <v>46070</v>
      </c>
      <c r="E166" s="9">
        <v>46070</v>
      </c>
      <c r="F166" s="6" t="s">
        <v>183</v>
      </c>
      <c r="G166" s="7" t="s">
        <v>3472</v>
      </c>
      <c r="H166" s="6"/>
      <c r="I166" s="8">
        <v>-15.1</v>
      </c>
      <c r="J166" s="6"/>
      <c r="K166" s="8">
        <v>6767.86</v>
      </c>
      <c r="L166" t="str">
        <f>IF(Gastos[[#This Row],[Importe]]&gt;0,"Ingreso","Egreso")</f>
        <v>Egreso</v>
      </c>
      <c r="M166" t="str">
        <f t="shared" si="2"/>
        <v>Único</v>
      </c>
    </row>
    <row r="167" spans="1:13" ht="25.5" x14ac:dyDescent="0.25">
      <c r="A167" t="s">
        <v>14</v>
      </c>
      <c r="B167" s="33">
        <v>46070</v>
      </c>
      <c r="C167" s="5">
        <v>46070</v>
      </c>
      <c r="D167" s="33">
        <v>46070</v>
      </c>
      <c r="E167" s="9">
        <v>46070</v>
      </c>
      <c r="F167" s="6" t="s">
        <v>22</v>
      </c>
      <c r="G167" s="7" t="s">
        <v>3535</v>
      </c>
      <c r="H167" s="6"/>
      <c r="I167" s="8">
        <v>-21.65</v>
      </c>
      <c r="J167" s="6"/>
      <c r="K167" s="8">
        <v>963.27</v>
      </c>
      <c r="L167" t="str">
        <f>IF(Gastos[[#This Row],[Importe]]&gt;0,"Ingreso","Egreso")</f>
        <v>Egreso</v>
      </c>
      <c r="M167" t="str">
        <f t="shared" si="2"/>
        <v>Único</v>
      </c>
    </row>
    <row r="168" spans="1:13" x14ac:dyDescent="0.25">
      <c r="A168" t="s">
        <v>11</v>
      </c>
      <c r="B168" s="33">
        <v>46069</v>
      </c>
      <c r="C168" s="5">
        <v>46069</v>
      </c>
      <c r="D168" s="33">
        <v>46069</v>
      </c>
      <c r="E168" s="9">
        <v>46069</v>
      </c>
      <c r="F168" s="6" t="s">
        <v>132</v>
      </c>
      <c r="G168" s="7" t="s">
        <v>3404</v>
      </c>
      <c r="H168" s="6"/>
      <c r="I168" s="8">
        <v>-3.99</v>
      </c>
      <c r="J168" s="6"/>
      <c r="K168" s="8">
        <v>1932.58</v>
      </c>
      <c r="L168" t="str">
        <f>IF(Gastos[[#This Row],[Importe]]&gt;0,"Ingreso","Egreso")</f>
        <v>Egreso</v>
      </c>
      <c r="M168" t="str">
        <f t="shared" si="2"/>
        <v>Único</v>
      </c>
    </row>
    <row r="169" spans="1:13" x14ac:dyDescent="0.25">
      <c r="A169" t="s">
        <v>11</v>
      </c>
      <c r="B169" s="33">
        <v>46069</v>
      </c>
      <c r="C169" s="5">
        <v>46069</v>
      </c>
      <c r="D169" s="33">
        <v>46069</v>
      </c>
      <c r="E169" s="9">
        <v>46069</v>
      </c>
      <c r="F169" s="6" t="s">
        <v>183</v>
      </c>
      <c r="G169" s="7" t="s">
        <v>3406</v>
      </c>
      <c r="H169" s="6"/>
      <c r="I169" s="8">
        <v>-1.5</v>
      </c>
      <c r="J169" s="6"/>
      <c r="K169" s="8">
        <v>1930.57</v>
      </c>
      <c r="L169" t="str">
        <f>IF(Gastos[[#This Row],[Importe]]&gt;0,"Ingreso","Egreso")</f>
        <v>Egreso</v>
      </c>
      <c r="M169" t="str">
        <f t="shared" si="2"/>
        <v>Único</v>
      </c>
    </row>
    <row r="170" spans="1:13" x14ac:dyDescent="0.25">
      <c r="A170" t="s">
        <v>11</v>
      </c>
      <c r="B170" s="33">
        <v>46069</v>
      </c>
      <c r="C170" s="5">
        <v>46069</v>
      </c>
      <c r="D170" s="33">
        <v>46069</v>
      </c>
      <c r="E170" s="9">
        <v>46069</v>
      </c>
      <c r="F170" s="6" t="s">
        <v>183</v>
      </c>
      <c r="G170" s="7" t="s">
        <v>3407</v>
      </c>
      <c r="H170" s="6"/>
      <c r="I170" s="8">
        <v>-150</v>
      </c>
      <c r="J170" s="6"/>
      <c r="K170" s="8">
        <v>1932.07</v>
      </c>
      <c r="L170" t="str">
        <f>IF(Gastos[[#This Row],[Importe]]&gt;0,"Ingreso","Egreso")</f>
        <v>Egreso</v>
      </c>
      <c r="M170" t="str">
        <f t="shared" si="2"/>
        <v>Único</v>
      </c>
    </row>
    <row r="171" spans="1:13" x14ac:dyDescent="0.25">
      <c r="A171" t="s">
        <v>11</v>
      </c>
      <c r="B171" s="33">
        <v>46069</v>
      </c>
      <c r="C171" s="5">
        <v>46069</v>
      </c>
      <c r="D171" s="33">
        <v>46069</v>
      </c>
      <c r="E171" s="9">
        <v>46069</v>
      </c>
      <c r="F171" s="6"/>
      <c r="G171" s="7" t="s">
        <v>3408</v>
      </c>
      <c r="H171" s="6"/>
      <c r="I171" s="8">
        <v>-662.61</v>
      </c>
      <c r="J171" s="6"/>
      <c r="K171" s="8">
        <v>2082.0700000000002</v>
      </c>
      <c r="L171" t="str">
        <f>IF(Gastos[[#This Row],[Importe]]&gt;0,"Ingreso","Egreso")</f>
        <v>Egreso</v>
      </c>
      <c r="M171" t="str">
        <f t="shared" si="2"/>
        <v>Único</v>
      </c>
    </row>
    <row r="172" spans="1:13" x14ac:dyDescent="0.25">
      <c r="A172" t="s">
        <v>17</v>
      </c>
      <c r="B172" s="33">
        <v>46069</v>
      </c>
      <c r="C172" s="5">
        <v>46069</v>
      </c>
      <c r="D172" s="33">
        <v>46069</v>
      </c>
      <c r="E172" s="9">
        <v>46069</v>
      </c>
      <c r="F172" s="6" t="s">
        <v>112</v>
      </c>
      <c r="G172" s="7" t="s">
        <v>3473</v>
      </c>
      <c r="H172" s="6"/>
      <c r="I172" s="8">
        <v>-7.49</v>
      </c>
      <c r="J172" s="6"/>
      <c r="K172" s="8">
        <v>6782.96</v>
      </c>
      <c r="L172" t="str">
        <f>IF(Gastos[[#This Row],[Importe]]&gt;0,"Ingreso","Egreso")</f>
        <v>Egreso</v>
      </c>
      <c r="M172" t="str">
        <f t="shared" si="2"/>
        <v>Único</v>
      </c>
    </row>
    <row r="173" spans="1:13" x14ac:dyDescent="0.25">
      <c r="A173" t="s">
        <v>14</v>
      </c>
      <c r="B173" s="33">
        <v>46069</v>
      </c>
      <c r="C173" s="5">
        <v>46069</v>
      </c>
      <c r="D173" s="33">
        <v>46069</v>
      </c>
      <c r="E173" s="9">
        <v>46069</v>
      </c>
      <c r="F173" s="6" t="s">
        <v>54</v>
      </c>
      <c r="G173" s="7" t="s">
        <v>3536</v>
      </c>
      <c r="H173" s="6"/>
      <c r="I173" s="8">
        <v>-2.99</v>
      </c>
      <c r="J173" s="6"/>
      <c r="K173" s="8">
        <v>984.92</v>
      </c>
      <c r="L173" t="str">
        <f>IF(Gastos[[#This Row],[Importe]]&gt;0,"Ingreso","Egreso")</f>
        <v>Egreso</v>
      </c>
      <c r="M173" t="str">
        <f t="shared" si="2"/>
        <v>Único</v>
      </c>
    </row>
    <row r="174" spans="1:13" x14ac:dyDescent="0.25">
      <c r="A174" t="s">
        <v>14</v>
      </c>
      <c r="B174" s="33">
        <v>46069</v>
      </c>
      <c r="C174" s="5">
        <v>46069</v>
      </c>
      <c r="D174" s="33">
        <v>46069</v>
      </c>
      <c r="E174" s="9">
        <v>46069</v>
      </c>
      <c r="F174" s="6" t="s">
        <v>54</v>
      </c>
      <c r="G174" s="7" t="s">
        <v>3536</v>
      </c>
      <c r="H174" s="6"/>
      <c r="I174" s="8">
        <v>-16.989999999999998</v>
      </c>
      <c r="J174" s="6"/>
      <c r="K174" s="8">
        <v>987.91</v>
      </c>
      <c r="L174" t="str">
        <f>IF(Gastos[[#This Row],[Importe]]&gt;0,"Ingreso","Egreso")</f>
        <v>Egreso</v>
      </c>
      <c r="M174" t="str">
        <f t="shared" si="2"/>
        <v>Único</v>
      </c>
    </row>
    <row r="175" spans="1:13" x14ac:dyDescent="0.25">
      <c r="A175" t="s">
        <v>17</v>
      </c>
      <c r="B175" s="33">
        <v>46069</v>
      </c>
      <c r="C175" s="5">
        <v>46069</v>
      </c>
      <c r="D175" s="33">
        <v>46068</v>
      </c>
      <c r="E175" s="9">
        <v>46068</v>
      </c>
      <c r="F175" s="6" t="s">
        <v>183</v>
      </c>
      <c r="G175" s="7" t="s">
        <v>3474</v>
      </c>
      <c r="H175" s="6"/>
      <c r="I175" s="8">
        <v>14.9</v>
      </c>
      <c r="J175" s="6"/>
      <c r="K175" s="8">
        <v>6790.45</v>
      </c>
      <c r="L175" t="str">
        <f>IF(Gastos[[#This Row],[Importe]]&gt;0,"Ingreso","Egreso")</f>
        <v>Ingreso</v>
      </c>
      <c r="M175" t="str">
        <f t="shared" si="2"/>
        <v>Único</v>
      </c>
    </row>
    <row r="176" spans="1:13" x14ac:dyDescent="0.25">
      <c r="A176" t="s">
        <v>17</v>
      </c>
      <c r="B176" s="33">
        <v>46069</v>
      </c>
      <c r="C176" s="5">
        <v>46069</v>
      </c>
      <c r="D176" s="33">
        <v>46068</v>
      </c>
      <c r="E176" s="9">
        <v>46068</v>
      </c>
      <c r="F176" s="6" t="s">
        <v>18</v>
      </c>
      <c r="G176" s="7" t="s">
        <v>3475</v>
      </c>
      <c r="H176" s="6"/>
      <c r="I176" s="8">
        <v>-1</v>
      </c>
      <c r="J176" s="6"/>
      <c r="K176" s="8">
        <v>6775.55</v>
      </c>
      <c r="L176" t="str">
        <f>IF(Gastos[[#This Row],[Importe]]&gt;0,"Ingreso","Egreso")</f>
        <v>Egreso</v>
      </c>
      <c r="M176" t="str">
        <f t="shared" si="2"/>
        <v>Único</v>
      </c>
    </row>
    <row r="177" spans="1:13" x14ac:dyDescent="0.25">
      <c r="A177" t="s">
        <v>11</v>
      </c>
      <c r="B177" s="33">
        <v>46069</v>
      </c>
      <c r="C177" s="5">
        <v>46069</v>
      </c>
      <c r="D177" s="33">
        <v>46067</v>
      </c>
      <c r="E177" s="9">
        <v>46067</v>
      </c>
      <c r="F177" s="6" t="s">
        <v>18</v>
      </c>
      <c r="G177" s="7" t="s">
        <v>3405</v>
      </c>
      <c r="H177" s="6"/>
      <c r="I177" s="8">
        <v>6</v>
      </c>
      <c r="J177" s="6"/>
      <c r="K177" s="8">
        <v>1936.57</v>
      </c>
      <c r="L177" t="str">
        <f>IF(Gastos[[#This Row],[Importe]]&gt;0,"Ingreso","Egreso")</f>
        <v>Ingreso</v>
      </c>
      <c r="M177" t="str">
        <f t="shared" si="2"/>
        <v>Único</v>
      </c>
    </row>
    <row r="178" spans="1:13" x14ac:dyDescent="0.25">
      <c r="A178" t="s">
        <v>14</v>
      </c>
      <c r="B178" s="33">
        <v>46069</v>
      </c>
      <c r="C178" s="5">
        <v>46069</v>
      </c>
      <c r="D178" s="33">
        <v>46067</v>
      </c>
      <c r="E178" s="9">
        <v>46067</v>
      </c>
      <c r="F178" s="6" t="s">
        <v>22</v>
      </c>
      <c r="G178" s="7" t="s">
        <v>3537</v>
      </c>
      <c r="H178" s="6"/>
      <c r="I178" s="8">
        <v>-41.12</v>
      </c>
      <c r="J178" s="6"/>
      <c r="K178" s="8">
        <v>1004.9</v>
      </c>
      <c r="L178" t="str">
        <f>IF(Gastos[[#This Row],[Importe]]&gt;0,"Ingreso","Egreso")</f>
        <v>Egreso</v>
      </c>
      <c r="M178" t="str">
        <f t="shared" si="2"/>
        <v>Único</v>
      </c>
    </row>
    <row r="179" spans="1:13" ht="25.5" x14ac:dyDescent="0.25">
      <c r="A179" t="s">
        <v>14</v>
      </c>
      <c r="B179" s="33">
        <v>46069</v>
      </c>
      <c r="C179" s="5">
        <v>46069</v>
      </c>
      <c r="D179" s="33">
        <v>46067</v>
      </c>
      <c r="E179" s="9">
        <v>46067</v>
      </c>
      <c r="F179" s="6" t="s">
        <v>22</v>
      </c>
      <c r="G179" s="7" t="s">
        <v>3538</v>
      </c>
      <c r="H179" s="6"/>
      <c r="I179" s="8">
        <v>-77.849999999999994</v>
      </c>
      <c r="J179" s="6"/>
      <c r="K179" s="8">
        <v>1046.02</v>
      </c>
      <c r="L179" t="str">
        <f>IF(Gastos[[#This Row],[Importe]]&gt;0,"Ingreso","Egreso")</f>
        <v>Egreso</v>
      </c>
      <c r="M179" t="str">
        <f t="shared" si="2"/>
        <v>Único</v>
      </c>
    </row>
    <row r="180" spans="1:13" ht="25.5" x14ac:dyDescent="0.25">
      <c r="A180" t="s">
        <v>14</v>
      </c>
      <c r="B180" s="33">
        <v>46069</v>
      </c>
      <c r="C180" s="5">
        <v>46069</v>
      </c>
      <c r="D180" s="33">
        <v>46067</v>
      </c>
      <c r="E180" s="9">
        <v>46067</v>
      </c>
      <c r="F180" s="6" t="s">
        <v>22</v>
      </c>
      <c r="G180" s="7" t="s">
        <v>3538</v>
      </c>
      <c r="H180" s="6"/>
      <c r="I180" s="8">
        <v>-1.3</v>
      </c>
      <c r="J180" s="6"/>
      <c r="K180" s="8">
        <v>1123.8699999999999</v>
      </c>
      <c r="L180" t="str">
        <f>IF(Gastos[[#This Row],[Importe]]&gt;0,"Ingreso","Egreso")</f>
        <v>Egreso</v>
      </c>
      <c r="M180" t="str">
        <f t="shared" si="2"/>
        <v>Único</v>
      </c>
    </row>
    <row r="181" spans="1:13" x14ac:dyDescent="0.25">
      <c r="A181" t="s">
        <v>11</v>
      </c>
      <c r="B181" s="33">
        <v>46066</v>
      </c>
      <c r="C181" s="5">
        <v>46066</v>
      </c>
      <c r="D181" s="33">
        <v>46066</v>
      </c>
      <c r="E181" s="9">
        <v>46066</v>
      </c>
      <c r="F181" s="6" t="s">
        <v>1013</v>
      </c>
      <c r="G181" s="7" t="s">
        <v>3409</v>
      </c>
      <c r="H181" s="6"/>
      <c r="I181" s="8">
        <v>-7.8</v>
      </c>
      <c r="J181" s="6"/>
      <c r="K181" s="8">
        <v>2744.68</v>
      </c>
      <c r="L181" t="str">
        <f>IF(Gastos[[#This Row],[Importe]]&gt;0,"Ingreso","Egreso")</f>
        <v>Egreso</v>
      </c>
      <c r="M181" t="str">
        <f t="shared" si="2"/>
        <v>Único</v>
      </c>
    </row>
    <row r="182" spans="1:13" x14ac:dyDescent="0.25">
      <c r="A182" t="s">
        <v>11</v>
      </c>
      <c r="B182" s="33">
        <v>46066</v>
      </c>
      <c r="C182" s="5">
        <v>46066</v>
      </c>
      <c r="D182" s="33">
        <v>46066</v>
      </c>
      <c r="E182" s="9">
        <v>46066</v>
      </c>
      <c r="F182" s="6" t="s">
        <v>132</v>
      </c>
      <c r="G182" s="7" t="s">
        <v>3410</v>
      </c>
      <c r="H182" s="6"/>
      <c r="I182" s="8">
        <v>-22</v>
      </c>
      <c r="J182" s="6"/>
      <c r="K182" s="8">
        <v>2752.48</v>
      </c>
      <c r="L182" t="str">
        <f>IF(Gastos[[#This Row],[Importe]]&gt;0,"Ingreso","Egreso")</f>
        <v>Egreso</v>
      </c>
      <c r="M182" t="str">
        <f t="shared" si="2"/>
        <v>Único</v>
      </c>
    </row>
    <row r="183" spans="1:13" x14ac:dyDescent="0.25">
      <c r="A183" t="s">
        <v>17</v>
      </c>
      <c r="B183" s="33">
        <v>46066</v>
      </c>
      <c r="C183" s="5">
        <v>46066</v>
      </c>
      <c r="D183" s="33">
        <v>46066</v>
      </c>
      <c r="E183" s="9">
        <v>46066</v>
      </c>
      <c r="F183" s="6" t="s">
        <v>132</v>
      </c>
      <c r="G183" s="7" t="s">
        <v>3476</v>
      </c>
      <c r="H183" s="6"/>
      <c r="I183" s="8">
        <v>-1.8</v>
      </c>
      <c r="J183" s="6"/>
      <c r="K183" s="8">
        <v>6776.55</v>
      </c>
      <c r="L183" t="str">
        <f>IF(Gastos[[#This Row],[Importe]]&gt;0,"Ingreso","Egreso")</f>
        <v>Egreso</v>
      </c>
      <c r="M183" t="str">
        <f t="shared" si="2"/>
        <v>Único</v>
      </c>
    </row>
    <row r="184" spans="1:13" ht="25.5" x14ac:dyDescent="0.25">
      <c r="A184" t="s">
        <v>17</v>
      </c>
      <c r="B184" s="33">
        <v>46358</v>
      </c>
      <c r="C184" s="5">
        <v>46065</v>
      </c>
      <c r="D184" s="33">
        <v>46358</v>
      </c>
      <c r="E184" s="9">
        <v>46065</v>
      </c>
      <c r="F184" s="6" t="s">
        <v>183</v>
      </c>
      <c r="G184" s="7" t="s">
        <v>3477</v>
      </c>
      <c r="H184" s="6"/>
      <c r="I184" s="8">
        <v>-3.99</v>
      </c>
      <c r="J184" s="6"/>
      <c r="K184" s="8">
        <v>6778.35</v>
      </c>
      <c r="L184" t="str">
        <f>IF(Gastos[[#This Row],[Importe]]&gt;0,"Ingreso","Egreso")</f>
        <v>Egreso</v>
      </c>
      <c r="M184" t="str">
        <f t="shared" si="2"/>
        <v>Único</v>
      </c>
    </row>
    <row r="185" spans="1:13" x14ac:dyDescent="0.25">
      <c r="A185" t="s">
        <v>11</v>
      </c>
      <c r="B185" s="33">
        <v>46328</v>
      </c>
      <c r="C185" s="5">
        <v>46064</v>
      </c>
      <c r="D185" s="33">
        <v>46328</v>
      </c>
      <c r="E185" s="9">
        <v>46064</v>
      </c>
      <c r="F185" s="6" t="s">
        <v>18</v>
      </c>
      <c r="G185" s="7" t="s">
        <v>3411</v>
      </c>
      <c r="H185" s="6"/>
      <c r="I185" s="8">
        <v>-24.98</v>
      </c>
      <c r="J185" s="6"/>
      <c r="K185" s="8">
        <v>2774.48</v>
      </c>
      <c r="L185" t="str">
        <f>IF(Gastos[[#This Row],[Importe]]&gt;0,"Ingreso","Egreso")</f>
        <v>Egreso</v>
      </c>
      <c r="M185" t="str">
        <f t="shared" si="2"/>
        <v>Único</v>
      </c>
    </row>
    <row r="186" spans="1:13" x14ac:dyDescent="0.25">
      <c r="A186" t="s">
        <v>11</v>
      </c>
      <c r="B186" s="33">
        <v>46297</v>
      </c>
      <c r="C186" s="5">
        <v>46063</v>
      </c>
      <c r="D186" s="33">
        <v>46297</v>
      </c>
      <c r="E186" s="9">
        <v>46063</v>
      </c>
      <c r="F186" s="6" t="s">
        <v>1013</v>
      </c>
      <c r="G186" s="7" t="s">
        <v>3412</v>
      </c>
      <c r="H186" s="6"/>
      <c r="I186" s="8">
        <v>-7.02</v>
      </c>
      <c r="J186" s="6"/>
      <c r="K186" s="8">
        <v>2799.46</v>
      </c>
      <c r="L186" t="str">
        <f>IF(Gastos[[#This Row],[Importe]]&gt;0,"Ingreso","Egreso")</f>
        <v>Egreso</v>
      </c>
      <c r="M186" t="str">
        <f t="shared" si="2"/>
        <v>Único</v>
      </c>
    </row>
    <row r="187" spans="1:13" x14ac:dyDescent="0.25">
      <c r="A187" t="s">
        <v>11</v>
      </c>
      <c r="B187" s="33">
        <v>46297</v>
      </c>
      <c r="C187" s="5">
        <v>46063</v>
      </c>
      <c r="D187" s="33">
        <v>46297</v>
      </c>
      <c r="E187" s="9">
        <v>46063</v>
      </c>
      <c r="F187" s="6" t="s">
        <v>132</v>
      </c>
      <c r="G187" s="7" t="s">
        <v>3413</v>
      </c>
      <c r="H187" s="6"/>
      <c r="I187" s="8">
        <v>-6.45</v>
      </c>
      <c r="J187" s="6"/>
      <c r="K187" s="8">
        <v>2806.48</v>
      </c>
      <c r="L187" t="str">
        <f>IF(Gastos[[#This Row],[Importe]]&gt;0,"Ingreso","Egreso")</f>
        <v>Egreso</v>
      </c>
      <c r="M187" t="str">
        <f t="shared" si="2"/>
        <v>Único</v>
      </c>
    </row>
    <row r="188" spans="1:13" x14ac:dyDescent="0.25">
      <c r="A188" t="s">
        <v>17</v>
      </c>
      <c r="B188" s="33">
        <v>46267</v>
      </c>
      <c r="C188" s="5">
        <v>46062</v>
      </c>
      <c r="D188" s="33">
        <v>46267</v>
      </c>
      <c r="E188" s="9">
        <v>46062</v>
      </c>
      <c r="F188" s="6" t="s">
        <v>18</v>
      </c>
      <c r="G188" s="7" t="s">
        <v>3478</v>
      </c>
      <c r="H188" s="6"/>
      <c r="I188" s="8">
        <v>-4.5</v>
      </c>
      <c r="J188" s="6"/>
      <c r="K188" s="8">
        <v>6782.34</v>
      </c>
      <c r="L188" t="str">
        <f>IF(Gastos[[#This Row],[Importe]]&gt;0,"Ingreso","Egreso")</f>
        <v>Egreso</v>
      </c>
      <c r="M188" t="str">
        <f t="shared" si="2"/>
        <v>Único</v>
      </c>
    </row>
    <row r="189" spans="1:13" ht="25.5" x14ac:dyDescent="0.25">
      <c r="A189" t="s">
        <v>17</v>
      </c>
      <c r="B189" s="33">
        <v>46267</v>
      </c>
      <c r="C189" s="5">
        <v>46062</v>
      </c>
      <c r="D189" s="33">
        <v>46267</v>
      </c>
      <c r="E189" s="9">
        <v>46062</v>
      </c>
      <c r="F189" s="6" t="s">
        <v>18</v>
      </c>
      <c r="G189" s="7" t="s">
        <v>3479</v>
      </c>
      <c r="H189" s="6"/>
      <c r="I189" s="8">
        <v>-14</v>
      </c>
      <c r="J189" s="6"/>
      <c r="K189" s="8">
        <v>6786.84</v>
      </c>
      <c r="L189" t="str">
        <f>IF(Gastos[[#This Row],[Importe]]&gt;0,"Ingreso","Egreso")</f>
        <v>Egreso</v>
      </c>
      <c r="M189" t="str">
        <f t="shared" si="2"/>
        <v>Único</v>
      </c>
    </row>
    <row r="190" spans="1:13" x14ac:dyDescent="0.25">
      <c r="A190" t="s">
        <v>11</v>
      </c>
      <c r="B190" s="33">
        <v>46267</v>
      </c>
      <c r="C190" s="5">
        <v>46062</v>
      </c>
      <c r="D190" s="33">
        <v>46236</v>
      </c>
      <c r="E190" s="9">
        <v>46061</v>
      </c>
      <c r="F190" s="6" t="s">
        <v>22</v>
      </c>
      <c r="G190" s="7" t="s">
        <v>3414</v>
      </c>
      <c r="H190" s="6"/>
      <c r="I190" s="8">
        <v>-1.47</v>
      </c>
      <c r="J190" s="6"/>
      <c r="K190" s="8">
        <v>2812.93</v>
      </c>
      <c r="L190" t="str">
        <f>IF(Gastos[[#This Row],[Importe]]&gt;0,"Ingreso","Egreso")</f>
        <v>Egreso</v>
      </c>
      <c r="M190" t="str">
        <f t="shared" si="2"/>
        <v>Único</v>
      </c>
    </row>
    <row r="191" spans="1:13" x14ac:dyDescent="0.25">
      <c r="A191" t="s">
        <v>11</v>
      </c>
      <c r="B191" s="33">
        <v>46267</v>
      </c>
      <c r="C191" s="5">
        <v>46062</v>
      </c>
      <c r="D191" s="33">
        <v>46236</v>
      </c>
      <c r="E191" s="9">
        <v>46061</v>
      </c>
      <c r="F191" s="6" t="s">
        <v>183</v>
      </c>
      <c r="G191" s="7" t="s">
        <v>3121</v>
      </c>
      <c r="H191" s="6"/>
      <c r="I191" s="8">
        <v>-82.34</v>
      </c>
      <c r="J191" s="6"/>
      <c r="K191" s="8">
        <v>2815.7</v>
      </c>
      <c r="L191" t="str">
        <f>IF(Gastos[[#This Row],[Importe]]&gt;0,"Ingreso","Egreso")</f>
        <v>Egreso</v>
      </c>
      <c r="M191" t="str">
        <f t="shared" si="2"/>
        <v>Único</v>
      </c>
    </row>
    <row r="192" spans="1:13" x14ac:dyDescent="0.25">
      <c r="A192" t="s">
        <v>14</v>
      </c>
      <c r="B192" s="33">
        <v>46267</v>
      </c>
      <c r="C192" s="5">
        <v>46062</v>
      </c>
      <c r="D192" s="33">
        <v>46236</v>
      </c>
      <c r="E192" s="9">
        <v>46061</v>
      </c>
      <c r="F192" s="6" t="s">
        <v>22</v>
      </c>
      <c r="G192" s="7" t="s">
        <v>3539</v>
      </c>
      <c r="H192" s="6"/>
      <c r="I192" s="8">
        <v>-1.9</v>
      </c>
      <c r="J192" s="6"/>
      <c r="K192" s="8">
        <v>1125.17</v>
      </c>
      <c r="L192" t="str">
        <f>IF(Gastos[[#This Row],[Importe]]&gt;0,"Ingreso","Egreso")</f>
        <v>Egreso</v>
      </c>
      <c r="M192" t="str">
        <f t="shared" si="2"/>
        <v>Único</v>
      </c>
    </row>
    <row r="193" spans="1:13" ht="25.5" x14ac:dyDescent="0.25">
      <c r="A193" t="s">
        <v>11</v>
      </c>
      <c r="B193" s="33">
        <v>46267</v>
      </c>
      <c r="C193" s="5">
        <v>46062</v>
      </c>
      <c r="D193" s="33">
        <v>46205</v>
      </c>
      <c r="E193" s="9">
        <v>46060</v>
      </c>
      <c r="F193" s="6" t="s">
        <v>22</v>
      </c>
      <c r="G193" s="7" t="s">
        <v>3415</v>
      </c>
      <c r="H193" s="6"/>
      <c r="I193" s="8">
        <v>-1.3</v>
      </c>
      <c r="J193" s="6"/>
      <c r="K193" s="8">
        <v>2814.4</v>
      </c>
      <c r="L193" t="str">
        <f>IF(Gastos[[#This Row],[Importe]]&gt;0,"Ingreso","Egreso")</f>
        <v>Egreso</v>
      </c>
      <c r="M193" t="str">
        <f t="shared" si="2"/>
        <v>Único</v>
      </c>
    </row>
    <row r="194" spans="1:13" x14ac:dyDescent="0.25">
      <c r="A194" t="s">
        <v>14</v>
      </c>
      <c r="B194" s="33">
        <v>46267</v>
      </c>
      <c r="C194" s="5">
        <v>46062</v>
      </c>
      <c r="D194" s="33">
        <v>46205</v>
      </c>
      <c r="E194" s="9">
        <v>46060</v>
      </c>
      <c r="F194" s="6" t="s">
        <v>22</v>
      </c>
      <c r="G194" s="7" t="s">
        <v>3540</v>
      </c>
      <c r="H194" s="6"/>
      <c r="I194" s="8">
        <v>-21.61</v>
      </c>
      <c r="J194" s="6"/>
      <c r="K194" s="8">
        <v>1127.07</v>
      </c>
      <c r="L194" t="str">
        <f>IF(Gastos[[#This Row],[Importe]]&gt;0,"Ingreso","Egreso")</f>
        <v>Egreso</v>
      </c>
      <c r="M194" t="str">
        <f t="shared" ref="M194:M257" si="3">IF(AND(COUNTIFS($B$2:$B$3988,B194,$I$2:$I$3988,I194,$K$2:$K$3988,K194)&gt;1,F194=""),"DUPLICADO","Único")</f>
        <v>Único</v>
      </c>
    </row>
    <row r="195" spans="1:13" ht="25.5" x14ac:dyDescent="0.25">
      <c r="A195" t="s">
        <v>14</v>
      </c>
      <c r="B195" s="33">
        <v>46267</v>
      </c>
      <c r="C195" s="5">
        <v>46062</v>
      </c>
      <c r="D195" s="33">
        <v>46205</v>
      </c>
      <c r="E195" s="9">
        <v>46060</v>
      </c>
      <c r="F195" s="6" t="s">
        <v>22</v>
      </c>
      <c r="G195" s="7" t="s">
        <v>3541</v>
      </c>
      <c r="H195" s="6"/>
      <c r="I195" s="8">
        <v>-95.85</v>
      </c>
      <c r="J195" s="6"/>
      <c r="K195" s="8">
        <v>1148.68</v>
      </c>
      <c r="L195" t="str">
        <f>IF(Gastos[[#This Row],[Importe]]&gt;0,"Ingreso","Egreso")</f>
        <v>Egreso</v>
      </c>
      <c r="M195" t="str">
        <f t="shared" si="3"/>
        <v>Único</v>
      </c>
    </row>
    <row r="196" spans="1:13" x14ac:dyDescent="0.25">
      <c r="A196" t="s">
        <v>14</v>
      </c>
      <c r="B196" s="33">
        <v>46267</v>
      </c>
      <c r="C196" s="5">
        <v>46062</v>
      </c>
      <c r="D196" s="33">
        <v>46205</v>
      </c>
      <c r="E196" s="9">
        <v>46060</v>
      </c>
      <c r="F196" s="6" t="s">
        <v>132</v>
      </c>
      <c r="G196" s="7" t="s">
        <v>3542</v>
      </c>
      <c r="H196" s="6"/>
      <c r="I196" s="8">
        <v>13</v>
      </c>
      <c r="J196" s="6"/>
      <c r="K196" s="8">
        <v>1244.53</v>
      </c>
      <c r="L196" t="str">
        <f>IF(Gastos[[#This Row],[Importe]]&gt;0,"Ingreso","Egreso")</f>
        <v>Ingreso</v>
      </c>
      <c r="M196" t="str">
        <f t="shared" si="3"/>
        <v>Único</v>
      </c>
    </row>
    <row r="197" spans="1:13" x14ac:dyDescent="0.25">
      <c r="A197" t="s">
        <v>14</v>
      </c>
      <c r="B197" s="33">
        <v>46175</v>
      </c>
      <c r="C197" s="5">
        <v>46059</v>
      </c>
      <c r="D197" s="33">
        <v>46175</v>
      </c>
      <c r="E197" s="9">
        <v>46059</v>
      </c>
      <c r="F197" s="6" t="s">
        <v>67</v>
      </c>
      <c r="G197" s="7" t="s">
        <v>3543</v>
      </c>
      <c r="H197" s="6"/>
      <c r="I197" s="8">
        <v>-32.700000000000003</v>
      </c>
      <c r="J197" s="6"/>
      <c r="K197" s="8">
        <v>1231.53</v>
      </c>
      <c r="L197" t="str">
        <f>IF(Gastos[[#This Row],[Importe]]&gt;0,"Ingreso","Egreso")</f>
        <v>Egreso</v>
      </c>
      <c r="M197" t="str">
        <f t="shared" si="3"/>
        <v>Único</v>
      </c>
    </row>
    <row r="198" spans="1:13" x14ac:dyDescent="0.25">
      <c r="A198" t="s">
        <v>11</v>
      </c>
      <c r="B198" s="33">
        <v>46144</v>
      </c>
      <c r="C198" s="5">
        <v>46058</v>
      </c>
      <c r="D198" s="33">
        <v>46144</v>
      </c>
      <c r="E198" s="9">
        <v>46058</v>
      </c>
      <c r="F198" s="6" t="s">
        <v>132</v>
      </c>
      <c r="G198" s="7" t="s">
        <v>3416</v>
      </c>
      <c r="H198" s="6"/>
      <c r="I198" s="8">
        <v>-30</v>
      </c>
      <c r="J198" s="6"/>
      <c r="K198" s="8">
        <v>2898.04</v>
      </c>
      <c r="L198" t="str">
        <f>IF(Gastos[[#This Row],[Importe]]&gt;0,"Ingreso","Egreso")</f>
        <v>Egreso</v>
      </c>
      <c r="M198" t="str">
        <f t="shared" si="3"/>
        <v>Único</v>
      </c>
    </row>
    <row r="199" spans="1:13" x14ac:dyDescent="0.25">
      <c r="A199" t="s">
        <v>17</v>
      </c>
      <c r="B199" s="33">
        <v>46144</v>
      </c>
      <c r="C199" s="5">
        <v>46058</v>
      </c>
      <c r="D199" s="33">
        <v>46144</v>
      </c>
      <c r="E199" s="9">
        <v>46058</v>
      </c>
      <c r="F199" s="6" t="s">
        <v>22</v>
      </c>
      <c r="G199" s="7" t="s">
        <v>3480</v>
      </c>
      <c r="H199" s="6"/>
      <c r="I199" s="8">
        <v>-2</v>
      </c>
      <c r="J199" s="6"/>
      <c r="K199" s="8">
        <v>6800.84</v>
      </c>
      <c r="L199" t="str">
        <f>IF(Gastos[[#This Row],[Importe]]&gt;0,"Ingreso","Egreso")</f>
        <v>Egreso</v>
      </c>
      <c r="M199" t="str">
        <f t="shared" si="3"/>
        <v>Único</v>
      </c>
    </row>
    <row r="200" spans="1:13" x14ac:dyDescent="0.25">
      <c r="A200" t="s">
        <v>11</v>
      </c>
      <c r="B200" s="33">
        <v>46114</v>
      </c>
      <c r="C200" s="5">
        <v>46057</v>
      </c>
      <c r="D200" s="33">
        <v>46114</v>
      </c>
      <c r="E200" s="9">
        <v>46057</v>
      </c>
      <c r="F200" s="6"/>
      <c r="G200" s="7" t="s">
        <v>3417</v>
      </c>
      <c r="H200" s="6"/>
      <c r="I200" s="8">
        <v>-2.2000000000000002</v>
      </c>
      <c r="J200" s="6"/>
      <c r="K200" s="8">
        <v>2928.04</v>
      </c>
      <c r="L200" t="str">
        <f>IF(Gastos[[#This Row],[Importe]]&gt;0,"Ingreso","Egreso")</f>
        <v>Egreso</v>
      </c>
      <c r="M200" t="str">
        <f t="shared" si="3"/>
        <v>Único</v>
      </c>
    </row>
    <row r="201" spans="1:13" x14ac:dyDescent="0.25">
      <c r="A201" t="s">
        <v>11</v>
      </c>
      <c r="B201" s="33">
        <v>46114</v>
      </c>
      <c r="C201" s="3">
        <v>46057</v>
      </c>
      <c r="D201" s="33">
        <v>46114</v>
      </c>
      <c r="E201" s="9">
        <v>46057</v>
      </c>
      <c r="F201" s="6"/>
      <c r="G201" s="7" t="s">
        <v>3418</v>
      </c>
      <c r="H201" s="6"/>
      <c r="I201" s="8">
        <v>-4</v>
      </c>
      <c r="J201" s="6"/>
      <c r="K201" s="8">
        <v>2930.24</v>
      </c>
      <c r="L201" t="str">
        <f>IF(Gastos[[#This Row],[Importe]]&gt;0,"Ingreso","Egreso")</f>
        <v>Egreso</v>
      </c>
      <c r="M201" t="str">
        <f t="shared" si="3"/>
        <v>Único</v>
      </c>
    </row>
    <row r="202" spans="1:13" ht="25.5" x14ac:dyDescent="0.25">
      <c r="A202" t="s">
        <v>14</v>
      </c>
      <c r="B202" s="33">
        <v>46114</v>
      </c>
      <c r="C202" s="3">
        <v>46057</v>
      </c>
      <c r="D202" s="33">
        <v>46114</v>
      </c>
      <c r="E202" s="9">
        <v>46057</v>
      </c>
      <c r="F202" s="6" t="s">
        <v>22</v>
      </c>
      <c r="G202" s="7" t="s">
        <v>3544</v>
      </c>
      <c r="H202" s="6"/>
      <c r="I202" s="8">
        <v>-7.2</v>
      </c>
      <c r="J202" s="6"/>
      <c r="K202" s="8">
        <v>1264.23</v>
      </c>
      <c r="L202" t="str">
        <f>IF(Gastos[[#This Row],[Importe]]&gt;0,"Ingreso","Egreso")</f>
        <v>Egreso</v>
      </c>
      <c r="M202" t="str">
        <f t="shared" si="3"/>
        <v>Único</v>
      </c>
    </row>
    <row r="203" spans="1:13" x14ac:dyDescent="0.25">
      <c r="A203" t="s">
        <v>14</v>
      </c>
      <c r="B203" s="33">
        <v>46114</v>
      </c>
      <c r="C203" s="3">
        <v>46057</v>
      </c>
      <c r="D203" s="33">
        <v>46114</v>
      </c>
      <c r="E203" s="9">
        <v>46057</v>
      </c>
      <c r="F203" s="6" t="s">
        <v>22</v>
      </c>
      <c r="G203" s="7" t="s">
        <v>3545</v>
      </c>
      <c r="H203" s="6"/>
      <c r="I203" s="8">
        <v>-2</v>
      </c>
      <c r="J203" s="6"/>
      <c r="K203" s="8">
        <v>1271.43</v>
      </c>
      <c r="L203" t="str">
        <f>IF(Gastos[[#This Row],[Importe]]&gt;0,"Ingreso","Egreso")</f>
        <v>Egreso</v>
      </c>
      <c r="M203" t="str">
        <f t="shared" si="3"/>
        <v>Único</v>
      </c>
    </row>
    <row r="204" spans="1:13" x14ac:dyDescent="0.25">
      <c r="A204" t="s">
        <v>11</v>
      </c>
      <c r="B204" s="33">
        <v>46083</v>
      </c>
      <c r="C204" s="3">
        <v>46056</v>
      </c>
      <c r="D204" s="33">
        <v>46083</v>
      </c>
      <c r="E204" s="9">
        <v>46056</v>
      </c>
      <c r="F204" s="6" t="s">
        <v>132</v>
      </c>
      <c r="G204" s="7" t="s">
        <v>3419</v>
      </c>
      <c r="H204" s="6"/>
      <c r="I204" s="8">
        <v>-300</v>
      </c>
      <c r="J204" s="6"/>
      <c r="K204" s="8">
        <v>2934.24</v>
      </c>
      <c r="L204" t="str">
        <f>IF(Gastos[[#This Row],[Importe]]&gt;0,"Ingreso","Egreso")</f>
        <v>Egreso</v>
      </c>
      <c r="M204" t="str">
        <f t="shared" si="3"/>
        <v>Único</v>
      </c>
    </row>
    <row r="205" spans="1:13" x14ac:dyDescent="0.25">
      <c r="A205" t="s">
        <v>11</v>
      </c>
      <c r="B205" s="33">
        <v>46083</v>
      </c>
      <c r="C205" s="3">
        <v>46056</v>
      </c>
      <c r="D205" s="33">
        <v>46083</v>
      </c>
      <c r="E205" s="9">
        <v>46056</v>
      </c>
      <c r="F205" s="6" t="s">
        <v>132</v>
      </c>
      <c r="G205" s="7" t="s">
        <v>3420</v>
      </c>
      <c r="H205" s="6"/>
      <c r="I205" s="8">
        <v>-12.78</v>
      </c>
      <c r="J205" s="6"/>
      <c r="K205" s="8">
        <v>3234.24</v>
      </c>
      <c r="L205" t="str">
        <f>IF(Gastos[[#This Row],[Importe]]&gt;0,"Ingreso","Egreso")</f>
        <v>Egreso</v>
      </c>
      <c r="M205" t="str">
        <f t="shared" si="3"/>
        <v>Único</v>
      </c>
    </row>
    <row r="206" spans="1:13" x14ac:dyDescent="0.25">
      <c r="A206" t="s">
        <v>11</v>
      </c>
      <c r="B206" s="33">
        <v>46083</v>
      </c>
      <c r="C206" s="3">
        <v>46056</v>
      </c>
      <c r="D206" s="33">
        <v>46083</v>
      </c>
      <c r="E206" s="9">
        <v>46056</v>
      </c>
      <c r="F206" s="6" t="s">
        <v>18</v>
      </c>
      <c r="G206" s="7" t="s">
        <v>3421</v>
      </c>
      <c r="H206" s="6"/>
      <c r="I206" s="8">
        <v>-18.989999999999998</v>
      </c>
      <c r="J206" s="6"/>
      <c r="K206" s="8">
        <v>3247.02</v>
      </c>
      <c r="L206" t="str">
        <f>IF(Gastos[[#This Row],[Importe]]&gt;0,"Ingreso","Egreso")</f>
        <v>Egreso</v>
      </c>
      <c r="M206" t="str">
        <f t="shared" si="3"/>
        <v>Único</v>
      </c>
    </row>
    <row r="207" spans="1:13" x14ac:dyDescent="0.25">
      <c r="A207" t="s">
        <v>11</v>
      </c>
      <c r="B207" s="33">
        <v>46083</v>
      </c>
      <c r="C207" s="3">
        <v>46056</v>
      </c>
      <c r="D207" s="33">
        <v>46083</v>
      </c>
      <c r="E207" s="9">
        <v>46056</v>
      </c>
      <c r="F207" s="6" t="s">
        <v>132</v>
      </c>
      <c r="G207" s="7" t="s">
        <v>3420</v>
      </c>
      <c r="H207" s="6"/>
      <c r="I207" s="8">
        <v>-32.51</v>
      </c>
      <c r="J207" s="6"/>
      <c r="K207" s="8">
        <v>3266.01</v>
      </c>
      <c r="L207" t="str">
        <f>IF(Gastos[[#This Row],[Importe]]&gt;0,"Ingreso","Egreso")</f>
        <v>Egreso</v>
      </c>
      <c r="M207" t="str">
        <f t="shared" si="3"/>
        <v>Único</v>
      </c>
    </row>
    <row r="208" spans="1:13" x14ac:dyDescent="0.25">
      <c r="A208" t="s">
        <v>17</v>
      </c>
      <c r="B208" s="33">
        <v>46083</v>
      </c>
      <c r="C208" s="3">
        <v>46056</v>
      </c>
      <c r="D208" s="33">
        <v>46083</v>
      </c>
      <c r="E208" s="9">
        <v>46056</v>
      </c>
      <c r="F208" s="6" t="s">
        <v>22</v>
      </c>
      <c r="G208" s="7" t="s">
        <v>3481</v>
      </c>
      <c r="H208" s="6"/>
      <c r="I208" s="8">
        <v>-3.15</v>
      </c>
      <c r="J208" s="6"/>
      <c r="K208" s="8">
        <v>6802.84</v>
      </c>
      <c r="L208" t="str">
        <f>IF(Gastos[[#This Row],[Importe]]&gt;0,"Ingreso","Egreso")</f>
        <v>Egreso</v>
      </c>
      <c r="M208" t="str">
        <f t="shared" si="3"/>
        <v>Único</v>
      </c>
    </row>
    <row r="209" spans="1:13" x14ac:dyDescent="0.25">
      <c r="A209" t="s">
        <v>17</v>
      </c>
      <c r="B209" s="33">
        <v>46083</v>
      </c>
      <c r="C209" s="3">
        <v>46056</v>
      </c>
      <c r="D209" s="33">
        <v>46083</v>
      </c>
      <c r="E209" s="9">
        <v>46056</v>
      </c>
      <c r="F209" s="6" t="s">
        <v>132</v>
      </c>
      <c r="G209" s="7" t="s">
        <v>3482</v>
      </c>
      <c r="H209" s="6"/>
      <c r="I209" s="8">
        <v>-300</v>
      </c>
      <c r="J209" s="6"/>
      <c r="K209" s="8">
        <v>6805.99</v>
      </c>
      <c r="L209" t="str">
        <f>IF(Gastos[[#This Row],[Importe]]&gt;0,"Ingreso","Egreso")</f>
        <v>Egreso</v>
      </c>
      <c r="M209" t="str">
        <f t="shared" si="3"/>
        <v>Único</v>
      </c>
    </row>
    <row r="210" spans="1:13" x14ac:dyDescent="0.25">
      <c r="A210" t="s">
        <v>17</v>
      </c>
      <c r="B210" s="33">
        <v>46083</v>
      </c>
      <c r="C210" s="3">
        <v>46056</v>
      </c>
      <c r="D210" s="33">
        <v>46083</v>
      </c>
      <c r="E210" s="9">
        <v>46056</v>
      </c>
      <c r="F210" s="6" t="s">
        <v>1917</v>
      </c>
      <c r="G210" s="7" t="s">
        <v>3482</v>
      </c>
      <c r="H210" s="6"/>
      <c r="I210" s="8">
        <v>-126</v>
      </c>
      <c r="J210" s="6"/>
      <c r="K210" s="8">
        <v>7105.99</v>
      </c>
      <c r="L210" t="str">
        <f>IF(Gastos[[#This Row],[Importe]]&gt;0,"Ingreso","Egreso")</f>
        <v>Egreso</v>
      </c>
      <c r="M210" t="str">
        <f t="shared" si="3"/>
        <v>Único</v>
      </c>
    </row>
    <row r="211" spans="1:13" x14ac:dyDescent="0.25">
      <c r="A211" t="s">
        <v>17</v>
      </c>
      <c r="B211" s="33">
        <v>46083</v>
      </c>
      <c r="C211" s="3">
        <v>46056</v>
      </c>
      <c r="D211" s="33">
        <v>46083</v>
      </c>
      <c r="E211" s="9">
        <v>46056</v>
      </c>
      <c r="F211" s="6" t="s">
        <v>54</v>
      </c>
      <c r="G211" s="7" t="s">
        <v>3483</v>
      </c>
      <c r="H211" s="6"/>
      <c r="I211" s="8">
        <v>-99</v>
      </c>
      <c r="J211" s="6"/>
      <c r="K211" s="8">
        <v>7231.99</v>
      </c>
      <c r="L211" t="str">
        <f>IF(Gastos[[#This Row],[Importe]]&gt;0,"Ingreso","Egreso")</f>
        <v>Egreso</v>
      </c>
      <c r="M211" t="str">
        <f t="shared" si="3"/>
        <v>Único</v>
      </c>
    </row>
    <row r="212" spans="1:13" x14ac:dyDescent="0.25">
      <c r="A212" t="s">
        <v>14</v>
      </c>
      <c r="B212" s="33">
        <v>46083</v>
      </c>
      <c r="C212" s="3">
        <v>46056</v>
      </c>
      <c r="D212" s="33">
        <v>46083</v>
      </c>
      <c r="E212" s="9">
        <v>46056</v>
      </c>
      <c r="F212" s="6" t="s">
        <v>15</v>
      </c>
      <c r="G212" s="7" t="s">
        <v>3546</v>
      </c>
      <c r="H212" s="6"/>
      <c r="I212" s="8">
        <v>-54.45</v>
      </c>
      <c r="J212" s="6"/>
      <c r="K212" s="8">
        <v>1273.43</v>
      </c>
      <c r="L212" t="str">
        <f>IF(Gastos[[#This Row],[Importe]]&gt;0,"Ingreso","Egreso")</f>
        <v>Egreso</v>
      </c>
      <c r="M212" t="str">
        <f t="shared" si="3"/>
        <v>Único</v>
      </c>
    </row>
    <row r="213" spans="1:13" x14ac:dyDescent="0.25">
      <c r="A213" t="s">
        <v>11</v>
      </c>
      <c r="B213" s="33">
        <v>46055</v>
      </c>
      <c r="C213" s="3">
        <v>46055</v>
      </c>
      <c r="D213" s="33">
        <v>46055</v>
      </c>
      <c r="E213" s="9">
        <v>46055</v>
      </c>
      <c r="F213" s="6" t="s">
        <v>804</v>
      </c>
      <c r="G213" s="7" t="s">
        <v>805</v>
      </c>
      <c r="H213" s="6"/>
      <c r="I213" s="8">
        <v>-400</v>
      </c>
      <c r="J213" s="6"/>
      <c r="K213" s="8">
        <v>3298.52</v>
      </c>
      <c r="L213" t="str">
        <f>IF(Gastos[[#This Row],[Importe]]&gt;0,"Ingreso","Egreso")</f>
        <v>Egreso</v>
      </c>
      <c r="M213" t="str">
        <f t="shared" si="3"/>
        <v>Único</v>
      </c>
    </row>
    <row r="214" spans="1:13" x14ac:dyDescent="0.25">
      <c r="A214" t="s">
        <v>17</v>
      </c>
      <c r="B214" s="33">
        <v>46055</v>
      </c>
      <c r="C214" s="3">
        <v>46055</v>
      </c>
      <c r="D214" s="33">
        <v>46055</v>
      </c>
      <c r="E214" s="9">
        <v>46055</v>
      </c>
      <c r="F214" s="6" t="s">
        <v>88</v>
      </c>
      <c r="G214" s="7" t="s">
        <v>89</v>
      </c>
      <c r="H214" s="6"/>
      <c r="I214" s="8">
        <v>-936</v>
      </c>
      <c r="J214" s="6"/>
      <c r="K214" s="8">
        <v>7330.99</v>
      </c>
      <c r="L214" t="str">
        <f>IF(Gastos[[#This Row],[Importe]]&gt;0,"Ingreso","Egreso")</f>
        <v>Egreso</v>
      </c>
      <c r="M214" t="str">
        <f t="shared" si="3"/>
        <v>Único</v>
      </c>
    </row>
    <row r="215" spans="1:13" x14ac:dyDescent="0.25">
      <c r="A215" t="s">
        <v>17</v>
      </c>
      <c r="B215" s="33">
        <v>46055</v>
      </c>
      <c r="C215" s="3">
        <v>46055</v>
      </c>
      <c r="D215" s="33">
        <v>46055</v>
      </c>
      <c r="E215" s="9">
        <v>46055</v>
      </c>
      <c r="F215" s="6" t="s">
        <v>90</v>
      </c>
      <c r="G215" s="7" t="s">
        <v>3484</v>
      </c>
      <c r="H215" s="6"/>
      <c r="I215" s="8">
        <v>2506.58</v>
      </c>
      <c r="J215" s="6"/>
      <c r="K215" s="8">
        <v>8266.99</v>
      </c>
      <c r="L215" t="str">
        <f>IF(Gastos[[#This Row],[Importe]]&gt;0,"Ingreso","Egreso")</f>
        <v>Ingreso</v>
      </c>
      <c r="M215" t="str">
        <f t="shared" si="3"/>
        <v>Único</v>
      </c>
    </row>
    <row r="216" spans="1:13" ht="25.5" x14ac:dyDescent="0.25">
      <c r="A216" t="s">
        <v>14</v>
      </c>
      <c r="B216" s="33">
        <v>46055</v>
      </c>
      <c r="C216" s="3">
        <v>46055</v>
      </c>
      <c r="D216" s="33">
        <v>46055</v>
      </c>
      <c r="E216" s="9">
        <v>46055</v>
      </c>
      <c r="F216" s="6" t="s">
        <v>54</v>
      </c>
      <c r="G216" s="7" t="s">
        <v>3547</v>
      </c>
      <c r="H216" s="6"/>
      <c r="I216" s="8">
        <v>-42.9</v>
      </c>
      <c r="J216" s="6"/>
      <c r="K216" s="8">
        <v>1327.88</v>
      </c>
      <c r="L216" t="str">
        <f>IF(Gastos[[#This Row],[Importe]]&gt;0,"Ingreso","Egreso")</f>
        <v>Egreso</v>
      </c>
      <c r="M216" t="str">
        <f t="shared" si="3"/>
        <v>Único</v>
      </c>
    </row>
    <row r="217" spans="1:13" x14ac:dyDescent="0.25">
      <c r="A217" t="s">
        <v>14</v>
      </c>
      <c r="B217" s="33">
        <v>46055</v>
      </c>
      <c r="C217" s="3">
        <v>46055</v>
      </c>
      <c r="D217" s="33">
        <v>46055</v>
      </c>
      <c r="E217" s="9">
        <v>46055</v>
      </c>
      <c r="F217" s="6" t="s">
        <v>76</v>
      </c>
      <c r="G217" s="7" t="s">
        <v>3548</v>
      </c>
      <c r="H217" s="6"/>
      <c r="I217" s="8">
        <v>-12</v>
      </c>
      <c r="J217" s="6"/>
      <c r="K217" s="8">
        <v>1370.78</v>
      </c>
      <c r="L217" t="str">
        <f>IF(Gastos[[#This Row],[Importe]]&gt;0,"Ingreso","Egreso")</f>
        <v>Egreso</v>
      </c>
      <c r="M217" t="str">
        <f t="shared" si="3"/>
        <v>Único</v>
      </c>
    </row>
    <row r="218" spans="1:13" x14ac:dyDescent="0.25">
      <c r="A218" t="s">
        <v>14</v>
      </c>
      <c r="B218" s="33">
        <v>46055</v>
      </c>
      <c r="C218" s="3">
        <v>46055</v>
      </c>
      <c r="D218" s="33">
        <v>46055</v>
      </c>
      <c r="E218" s="9">
        <v>46055</v>
      </c>
      <c r="F218" s="6" t="s">
        <v>76</v>
      </c>
      <c r="G218" s="7" t="s">
        <v>3549</v>
      </c>
      <c r="H218" s="6"/>
      <c r="I218" s="8">
        <v>-115.84</v>
      </c>
      <c r="J218" s="6"/>
      <c r="K218" s="8">
        <v>1382.78</v>
      </c>
      <c r="L218" t="str">
        <f>IF(Gastos[[#This Row],[Importe]]&gt;0,"Ingreso","Egreso")</f>
        <v>Egreso</v>
      </c>
      <c r="M218" t="str">
        <f t="shared" si="3"/>
        <v>Único</v>
      </c>
    </row>
    <row r="219" spans="1:13" x14ac:dyDescent="0.25">
      <c r="A219" t="s">
        <v>14</v>
      </c>
      <c r="B219" s="33">
        <v>46055</v>
      </c>
      <c r="C219" s="3">
        <v>46055</v>
      </c>
      <c r="D219" s="33">
        <v>46055</v>
      </c>
      <c r="E219" s="9">
        <v>46055</v>
      </c>
      <c r="F219" s="6"/>
      <c r="G219" s="7" t="s">
        <v>2004</v>
      </c>
      <c r="H219" s="6"/>
      <c r="I219" s="8">
        <v>-40.54</v>
      </c>
      <c r="J219" s="6"/>
      <c r="K219" s="8">
        <v>1647.07</v>
      </c>
      <c r="L219" t="str">
        <f>IF(Gastos[[#This Row],[Importe]]&gt;0,"Ingreso","Egreso")</f>
        <v>Egreso</v>
      </c>
      <c r="M219" t="str">
        <f t="shared" si="3"/>
        <v>Único</v>
      </c>
    </row>
    <row r="220" spans="1:13" x14ac:dyDescent="0.25">
      <c r="A220" t="s">
        <v>14</v>
      </c>
      <c r="B220" s="33">
        <v>46055</v>
      </c>
      <c r="C220" s="3">
        <v>46055</v>
      </c>
      <c r="D220" s="33">
        <v>46053</v>
      </c>
      <c r="E220" s="9">
        <v>46053</v>
      </c>
      <c r="F220" s="6" t="s">
        <v>22</v>
      </c>
      <c r="G220" s="7" t="s">
        <v>3550</v>
      </c>
      <c r="H220" s="6"/>
      <c r="I220" s="8">
        <v>-45.92</v>
      </c>
      <c r="J220" s="6"/>
      <c r="K220" s="8">
        <v>1498.62</v>
      </c>
      <c r="L220" t="str">
        <f>IF(Gastos[[#This Row],[Importe]]&gt;0,"Ingreso","Egreso")</f>
        <v>Egreso</v>
      </c>
      <c r="M220" t="str">
        <f t="shared" si="3"/>
        <v>Único</v>
      </c>
    </row>
    <row r="221" spans="1:13" ht="25.5" x14ac:dyDescent="0.25">
      <c r="A221" t="s">
        <v>14</v>
      </c>
      <c r="B221" s="33">
        <v>46055</v>
      </c>
      <c r="C221" s="3">
        <v>46055</v>
      </c>
      <c r="D221" s="33">
        <v>46053</v>
      </c>
      <c r="E221" s="9">
        <v>46053</v>
      </c>
      <c r="F221" s="6" t="s">
        <v>22</v>
      </c>
      <c r="G221" s="7" t="s">
        <v>3551</v>
      </c>
      <c r="H221" s="6"/>
      <c r="I221" s="8">
        <v>-102.53</v>
      </c>
      <c r="J221" s="6"/>
      <c r="K221" s="8">
        <v>1544.54</v>
      </c>
      <c r="L221" t="str">
        <f>IF(Gastos[[#This Row],[Importe]]&gt;0,"Ingreso","Egreso")</f>
        <v>Egreso</v>
      </c>
      <c r="M221" t="str">
        <f t="shared" si="3"/>
        <v>Único</v>
      </c>
    </row>
    <row r="222" spans="1:13" x14ac:dyDescent="0.25">
      <c r="A222" t="s">
        <v>11</v>
      </c>
      <c r="B222" s="33">
        <v>46052</v>
      </c>
      <c r="C222" s="3">
        <v>46052</v>
      </c>
      <c r="D222" s="33">
        <v>46052</v>
      </c>
      <c r="E222" s="9">
        <v>46052</v>
      </c>
      <c r="F222" s="6" t="s">
        <v>54</v>
      </c>
      <c r="G222" s="7" t="s">
        <v>3422</v>
      </c>
      <c r="H222" s="6"/>
      <c r="I222" s="8">
        <v>-22</v>
      </c>
      <c r="J222" s="6"/>
      <c r="K222" s="8">
        <v>3698.52</v>
      </c>
      <c r="L222" t="str">
        <f>IF(Gastos[[#This Row],[Importe]]&gt;0,"Ingreso","Egreso")</f>
        <v>Egreso</v>
      </c>
      <c r="M222" t="str">
        <f t="shared" si="3"/>
        <v>Único</v>
      </c>
    </row>
    <row r="223" spans="1:13" x14ac:dyDescent="0.25">
      <c r="A223" t="s">
        <v>11</v>
      </c>
      <c r="B223" s="33">
        <v>46052</v>
      </c>
      <c r="C223" s="3">
        <v>46052</v>
      </c>
      <c r="D223" s="33">
        <v>46052</v>
      </c>
      <c r="E223" s="9">
        <v>46052</v>
      </c>
      <c r="F223" s="6" t="s">
        <v>90</v>
      </c>
      <c r="G223" s="7" t="s">
        <v>3423</v>
      </c>
      <c r="H223" s="6"/>
      <c r="I223" s="8">
        <v>2295.0300000000002</v>
      </c>
      <c r="J223" s="6"/>
      <c r="K223" s="8">
        <v>3720.52</v>
      </c>
      <c r="L223" t="str">
        <f>IF(Gastos[[#This Row],[Importe]]&gt;0,"Ingreso","Egreso")</f>
        <v>Ingreso</v>
      </c>
      <c r="M223" t="str">
        <f t="shared" si="3"/>
        <v>Único</v>
      </c>
    </row>
    <row r="224" spans="1:13" ht="25.5" x14ac:dyDescent="0.25">
      <c r="A224" t="s">
        <v>17</v>
      </c>
      <c r="B224" s="33">
        <v>46052</v>
      </c>
      <c r="C224" s="3">
        <v>46052</v>
      </c>
      <c r="D224" s="33">
        <v>46052</v>
      </c>
      <c r="E224" s="9">
        <v>46052</v>
      </c>
      <c r="F224" s="6" t="s">
        <v>18</v>
      </c>
      <c r="G224" s="7" t="s">
        <v>3485</v>
      </c>
      <c r="H224" s="6"/>
      <c r="I224" s="8">
        <v>-3</v>
      </c>
      <c r="J224" s="6"/>
      <c r="K224" s="8">
        <v>5760.41</v>
      </c>
      <c r="L224" t="str">
        <f>IF(Gastos[[#This Row],[Importe]]&gt;0,"Ingreso","Egreso")</f>
        <v>Egreso</v>
      </c>
      <c r="M224" t="str">
        <f t="shared" si="3"/>
        <v>Único</v>
      </c>
    </row>
    <row r="225" spans="1:13" ht="25.5" x14ac:dyDescent="0.25">
      <c r="A225" t="s">
        <v>17</v>
      </c>
      <c r="B225" s="33">
        <v>46052</v>
      </c>
      <c r="C225" s="3">
        <v>46052</v>
      </c>
      <c r="D225" s="33">
        <v>46052</v>
      </c>
      <c r="E225" s="9">
        <v>46052</v>
      </c>
      <c r="F225" s="6" t="s">
        <v>22</v>
      </c>
      <c r="G225" s="7" t="s">
        <v>3486</v>
      </c>
      <c r="H225" s="6"/>
      <c r="I225" s="8">
        <v>-1.75</v>
      </c>
      <c r="J225" s="6"/>
      <c r="K225" s="8">
        <v>5763.41</v>
      </c>
      <c r="L225" t="str">
        <f>IF(Gastos[[#This Row],[Importe]]&gt;0,"Ingreso","Egreso")</f>
        <v>Egreso</v>
      </c>
      <c r="M225" t="str">
        <f t="shared" si="3"/>
        <v>Único</v>
      </c>
    </row>
    <row r="226" spans="1:13" ht="25.5" x14ac:dyDescent="0.25">
      <c r="A226" t="s">
        <v>14</v>
      </c>
      <c r="B226" s="33">
        <v>46052</v>
      </c>
      <c r="C226" s="3">
        <v>46052</v>
      </c>
      <c r="D226" s="33">
        <v>46052</v>
      </c>
      <c r="E226" s="9">
        <v>46052</v>
      </c>
      <c r="F226" s="6" t="s">
        <v>15</v>
      </c>
      <c r="G226" s="7" t="s">
        <v>3552</v>
      </c>
      <c r="H226" s="6"/>
      <c r="I226" s="8">
        <v>-99.51</v>
      </c>
      <c r="J226" s="6"/>
      <c r="K226" s="8">
        <v>1687.61</v>
      </c>
      <c r="L226" t="str">
        <f>IF(Gastos[[#This Row],[Importe]]&gt;0,"Ingreso","Egreso")</f>
        <v>Egreso</v>
      </c>
      <c r="M226" t="str">
        <f t="shared" si="3"/>
        <v>Único</v>
      </c>
    </row>
    <row r="227" spans="1:13" x14ac:dyDescent="0.25">
      <c r="A227" t="s">
        <v>14</v>
      </c>
      <c r="B227" s="33">
        <v>46052</v>
      </c>
      <c r="C227" s="3">
        <v>46052</v>
      </c>
      <c r="D227" s="33">
        <v>46051</v>
      </c>
      <c r="E227" s="9">
        <v>46051</v>
      </c>
      <c r="F227" s="6" t="s">
        <v>39</v>
      </c>
      <c r="G227" s="7" t="s">
        <v>131</v>
      </c>
      <c r="H227" s="6"/>
      <c r="I227" s="8">
        <v>-0.53</v>
      </c>
      <c r="J227" s="6"/>
      <c r="K227" s="8">
        <v>1787.12</v>
      </c>
      <c r="L227" t="str">
        <f>IF(Gastos[[#This Row],[Importe]]&gt;0,"Ingreso","Egreso")</f>
        <v>Egreso</v>
      </c>
      <c r="M227" t="str">
        <f t="shared" si="3"/>
        <v>Único</v>
      </c>
    </row>
    <row r="228" spans="1:13" x14ac:dyDescent="0.25">
      <c r="A228" t="s">
        <v>14</v>
      </c>
      <c r="B228" s="33">
        <v>46051</v>
      </c>
      <c r="C228" s="3">
        <v>46051</v>
      </c>
      <c r="D228" s="33">
        <v>46051</v>
      </c>
      <c r="E228" s="9">
        <v>46051</v>
      </c>
      <c r="F228" s="6" t="s">
        <v>54</v>
      </c>
      <c r="G228" s="7" t="s">
        <v>3553</v>
      </c>
      <c r="H228" s="6"/>
      <c r="I228" s="8">
        <v>-17.989999999999998</v>
      </c>
      <c r="J228" s="6"/>
      <c r="K228" s="8">
        <v>1787.65</v>
      </c>
      <c r="L228" t="str">
        <f>IF(Gastos[[#This Row],[Importe]]&gt;0,"Ingreso","Egreso")</f>
        <v>Egreso</v>
      </c>
      <c r="M228" t="str">
        <f t="shared" si="3"/>
        <v>Único</v>
      </c>
    </row>
    <row r="229" spans="1:13" x14ac:dyDescent="0.25">
      <c r="A229" t="s">
        <v>17</v>
      </c>
      <c r="B229" s="33">
        <v>46050</v>
      </c>
      <c r="C229" s="3">
        <v>46050</v>
      </c>
      <c r="D229" s="33">
        <v>46050</v>
      </c>
      <c r="E229" s="9">
        <v>46050</v>
      </c>
      <c r="F229" s="6" t="s">
        <v>132</v>
      </c>
      <c r="G229" s="7" t="s">
        <v>3487</v>
      </c>
      <c r="H229" s="6"/>
      <c r="I229" s="8">
        <v>-3.75</v>
      </c>
      <c r="J229" s="6"/>
      <c r="K229" s="8">
        <v>5765.16</v>
      </c>
      <c r="L229" t="str">
        <f>IF(Gastos[[#This Row],[Importe]]&gt;0,"Ingreso","Egreso")</f>
        <v>Egreso</v>
      </c>
      <c r="M229" t="str">
        <f t="shared" si="3"/>
        <v>Único</v>
      </c>
    </row>
    <row r="230" spans="1:13" x14ac:dyDescent="0.25">
      <c r="A230" t="s">
        <v>14</v>
      </c>
      <c r="B230" s="33">
        <v>46050</v>
      </c>
      <c r="C230" s="3">
        <v>46050</v>
      </c>
      <c r="D230" s="33">
        <v>46050</v>
      </c>
      <c r="E230" s="9">
        <v>46050</v>
      </c>
      <c r="F230" s="6" t="s">
        <v>132</v>
      </c>
      <c r="G230" s="7" t="s">
        <v>3554</v>
      </c>
      <c r="H230" s="6"/>
      <c r="I230" s="8">
        <v>-3.95</v>
      </c>
      <c r="J230" s="6"/>
      <c r="K230" s="8">
        <v>1805.64</v>
      </c>
      <c r="L230" t="str">
        <f>IF(Gastos[[#This Row],[Importe]]&gt;0,"Ingreso","Egreso")</f>
        <v>Egreso</v>
      </c>
      <c r="M230" t="str">
        <f t="shared" si="3"/>
        <v>Único</v>
      </c>
    </row>
    <row r="231" spans="1:13" x14ac:dyDescent="0.25">
      <c r="A231" t="s">
        <v>14</v>
      </c>
      <c r="B231" s="33">
        <v>46050</v>
      </c>
      <c r="C231" s="3">
        <v>46050</v>
      </c>
      <c r="D231" s="33">
        <v>46050</v>
      </c>
      <c r="E231" s="9">
        <v>46050</v>
      </c>
      <c r="F231" s="6" t="s">
        <v>88</v>
      </c>
      <c r="G231" s="7" t="s">
        <v>141</v>
      </c>
      <c r="H231" s="6"/>
      <c r="I231" s="8">
        <v>200</v>
      </c>
      <c r="J231" s="6"/>
      <c r="K231" s="8">
        <v>1809.59</v>
      </c>
      <c r="L231" t="str">
        <f>IF(Gastos[[#This Row],[Importe]]&gt;0,"Ingreso","Egreso")</f>
        <v>Ingreso</v>
      </c>
      <c r="M231" t="str">
        <f t="shared" si="3"/>
        <v>Único</v>
      </c>
    </row>
    <row r="232" spans="1:13" ht="25.5" x14ac:dyDescent="0.25">
      <c r="A232" t="s">
        <v>11</v>
      </c>
      <c r="B232" s="33">
        <v>46049</v>
      </c>
      <c r="C232" s="3">
        <v>46049</v>
      </c>
      <c r="D232" s="33">
        <v>46049</v>
      </c>
      <c r="E232" s="9">
        <v>46049</v>
      </c>
      <c r="F232" s="6" t="s">
        <v>18</v>
      </c>
      <c r="G232" s="7" t="s">
        <v>3424</v>
      </c>
      <c r="H232" s="6"/>
      <c r="I232" s="8">
        <v>-48.8</v>
      </c>
      <c r="J232" s="6"/>
      <c r="K232" s="8">
        <v>1425.49</v>
      </c>
      <c r="L232" t="str">
        <f>IF(Gastos[[#This Row],[Importe]]&gt;0,"Ingreso","Egreso")</f>
        <v>Egreso</v>
      </c>
      <c r="M232" t="str">
        <f t="shared" si="3"/>
        <v>Único</v>
      </c>
    </row>
    <row r="233" spans="1:13" x14ac:dyDescent="0.25">
      <c r="A233" t="s">
        <v>17</v>
      </c>
      <c r="B233" s="33">
        <v>46048</v>
      </c>
      <c r="C233" s="3">
        <v>46048</v>
      </c>
      <c r="D233" s="33">
        <v>46048</v>
      </c>
      <c r="E233" s="9">
        <v>46048</v>
      </c>
      <c r="F233" s="6" t="s">
        <v>18</v>
      </c>
      <c r="G233" s="7" t="s">
        <v>3488</v>
      </c>
      <c r="H233" s="6"/>
      <c r="I233" s="8">
        <v>-19.899999999999999</v>
      </c>
      <c r="J233" s="6"/>
      <c r="K233" s="8">
        <v>5768.91</v>
      </c>
      <c r="L233" t="str">
        <f>IF(Gastos[[#This Row],[Importe]]&gt;0,"Ingreso","Egreso")</f>
        <v>Egreso</v>
      </c>
      <c r="M233" t="str">
        <f t="shared" si="3"/>
        <v>Único</v>
      </c>
    </row>
    <row r="234" spans="1:13" x14ac:dyDescent="0.25">
      <c r="A234" t="s">
        <v>14</v>
      </c>
      <c r="B234" s="33">
        <v>46048</v>
      </c>
      <c r="C234" s="3">
        <v>46048</v>
      </c>
      <c r="D234" s="33">
        <v>46048</v>
      </c>
      <c r="E234" s="9">
        <v>46048</v>
      </c>
      <c r="F234" s="6" t="s">
        <v>67</v>
      </c>
      <c r="G234" s="7" t="s">
        <v>3555</v>
      </c>
      <c r="H234" s="6"/>
      <c r="I234" s="8">
        <v>-32.700000000000003</v>
      </c>
      <c r="J234" s="6"/>
      <c r="K234" s="8">
        <v>1609.59</v>
      </c>
      <c r="L234" t="str">
        <f>IF(Gastos[[#This Row],[Importe]]&gt;0,"Ingreso","Egreso")</f>
        <v>Egreso</v>
      </c>
      <c r="M234" t="str">
        <f t="shared" si="3"/>
        <v>Único</v>
      </c>
    </row>
    <row r="235" spans="1:13" x14ac:dyDescent="0.25">
      <c r="A235" t="s">
        <v>14</v>
      </c>
      <c r="B235" s="33">
        <v>46048</v>
      </c>
      <c r="C235" s="3">
        <v>46048</v>
      </c>
      <c r="D235" s="33">
        <v>46048</v>
      </c>
      <c r="E235" s="9">
        <v>46048</v>
      </c>
      <c r="F235" s="6" t="s">
        <v>67</v>
      </c>
      <c r="G235" s="7" t="s">
        <v>3555</v>
      </c>
      <c r="H235" s="6"/>
      <c r="I235" s="8">
        <v>-32.700000000000003</v>
      </c>
      <c r="J235" s="6"/>
      <c r="K235" s="8">
        <v>1642.29</v>
      </c>
      <c r="L235" t="str">
        <f>IF(Gastos[[#This Row],[Importe]]&gt;0,"Ingreso","Egreso")</f>
        <v>Egreso</v>
      </c>
      <c r="M235" t="str">
        <f t="shared" si="3"/>
        <v>Único</v>
      </c>
    </row>
    <row r="236" spans="1:13" x14ac:dyDescent="0.25">
      <c r="A236" t="s">
        <v>17</v>
      </c>
      <c r="B236" s="33">
        <v>46048</v>
      </c>
      <c r="C236" s="3">
        <v>46048</v>
      </c>
      <c r="D236" s="33">
        <v>46047</v>
      </c>
      <c r="E236" s="9">
        <v>46047</v>
      </c>
      <c r="F236" s="6" t="s">
        <v>18</v>
      </c>
      <c r="G236" s="7" t="s">
        <v>3489</v>
      </c>
      <c r="H236" s="6"/>
      <c r="I236" s="8">
        <v>-6.85</v>
      </c>
      <c r="J236" s="6"/>
      <c r="K236" s="8">
        <v>5788.81</v>
      </c>
      <c r="L236" t="str">
        <f>IF(Gastos[[#This Row],[Importe]]&gt;0,"Ingreso","Egreso")</f>
        <v>Egreso</v>
      </c>
      <c r="M236" t="str">
        <f t="shared" si="3"/>
        <v>Único</v>
      </c>
    </row>
    <row r="237" spans="1:13" x14ac:dyDescent="0.25">
      <c r="A237" t="s">
        <v>14</v>
      </c>
      <c r="B237" s="33">
        <v>46048</v>
      </c>
      <c r="C237" s="3">
        <v>46048</v>
      </c>
      <c r="D237" s="33">
        <v>46047</v>
      </c>
      <c r="E237" s="9">
        <v>46047</v>
      </c>
      <c r="F237" s="6" t="s">
        <v>22</v>
      </c>
      <c r="G237" s="7" t="s">
        <v>3556</v>
      </c>
      <c r="H237" s="6"/>
      <c r="I237" s="8">
        <v>-23.56</v>
      </c>
      <c r="J237" s="6"/>
      <c r="K237" s="8">
        <v>1674.99</v>
      </c>
      <c r="L237" t="str">
        <f>IF(Gastos[[#This Row],[Importe]]&gt;0,"Ingreso","Egreso")</f>
        <v>Egreso</v>
      </c>
      <c r="M237" t="str">
        <f t="shared" si="3"/>
        <v>Único</v>
      </c>
    </row>
    <row r="238" spans="1:13" x14ac:dyDescent="0.25">
      <c r="A238" t="s">
        <v>14</v>
      </c>
      <c r="B238" s="33">
        <v>46048</v>
      </c>
      <c r="C238" s="3">
        <v>46048</v>
      </c>
      <c r="D238" s="33">
        <v>46046</v>
      </c>
      <c r="E238" s="9">
        <v>46046</v>
      </c>
      <c r="F238" s="6" t="s">
        <v>22</v>
      </c>
      <c r="G238" s="7" t="s">
        <v>3557</v>
      </c>
      <c r="H238" s="6"/>
      <c r="I238" s="8">
        <v>-26.65</v>
      </c>
      <c r="J238" s="6"/>
      <c r="K238" s="8">
        <v>1698.55</v>
      </c>
      <c r="L238" t="str">
        <f>IF(Gastos[[#This Row],[Importe]]&gt;0,"Ingreso","Egreso")</f>
        <v>Egreso</v>
      </c>
      <c r="M238" t="str">
        <f t="shared" si="3"/>
        <v>Único</v>
      </c>
    </row>
    <row r="239" spans="1:13" ht="25.5" x14ac:dyDescent="0.25">
      <c r="A239" t="s">
        <v>14</v>
      </c>
      <c r="B239" s="33">
        <v>46048</v>
      </c>
      <c r="C239" s="3">
        <v>46048</v>
      </c>
      <c r="D239" s="33">
        <v>46046</v>
      </c>
      <c r="E239" s="9">
        <v>46046</v>
      </c>
      <c r="F239" s="6" t="s">
        <v>22</v>
      </c>
      <c r="G239" s="7" t="s">
        <v>3558</v>
      </c>
      <c r="H239" s="6"/>
      <c r="I239" s="8">
        <v>-99.99</v>
      </c>
      <c r="J239" s="6"/>
      <c r="K239" s="8">
        <v>1725.2</v>
      </c>
      <c r="L239" t="str">
        <f>IF(Gastos[[#This Row],[Importe]]&gt;0,"Ingreso","Egreso")</f>
        <v>Egreso</v>
      </c>
      <c r="M239" t="str">
        <f t="shared" si="3"/>
        <v>Único</v>
      </c>
    </row>
    <row r="240" spans="1:13" x14ac:dyDescent="0.25">
      <c r="A240" t="s">
        <v>11</v>
      </c>
      <c r="B240" s="33">
        <v>46045</v>
      </c>
      <c r="C240" s="3">
        <v>46045</v>
      </c>
      <c r="D240" s="33">
        <v>46045</v>
      </c>
      <c r="E240" s="9">
        <v>46045</v>
      </c>
      <c r="F240" s="6" t="s">
        <v>804</v>
      </c>
      <c r="G240" s="7" t="s">
        <v>2043</v>
      </c>
      <c r="H240" s="6"/>
      <c r="I240" s="8">
        <v>-300</v>
      </c>
      <c r="J240" s="6"/>
      <c r="K240" s="8">
        <v>1474.29</v>
      </c>
      <c r="L240" t="str">
        <f>IF(Gastos[[#This Row],[Importe]]&gt;0,"Ingreso","Egreso")</f>
        <v>Egreso</v>
      </c>
      <c r="M240" t="str">
        <f t="shared" si="3"/>
        <v>Único</v>
      </c>
    </row>
    <row r="241" spans="1:13" ht="25.5" x14ac:dyDescent="0.25">
      <c r="A241" t="s">
        <v>14</v>
      </c>
      <c r="B241" s="33">
        <v>46044</v>
      </c>
      <c r="C241" s="3">
        <v>46044</v>
      </c>
      <c r="D241" s="33">
        <v>46044</v>
      </c>
      <c r="E241" s="9">
        <v>46044</v>
      </c>
      <c r="F241" s="6" t="s">
        <v>15</v>
      </c>
      <c r="G241" s="7" t="s">
        <v>3559</v>
      </c>
      <c r="H241" s="6"/>
      <c r="I241" s="8">
        <v>-86.81</v>
      </c>
      <c r="J241" s="6"/>
      <c r="K241" s="8">
        <v>1825.19</v>
      </c>
      <c r="L241" t="str">
        <f>IF(Gastos[[#This Row],[Importe]]&gt;0,"Ingreso","Egreso")</f>
        <v>Egreso</v>
      </c>
      <c r="M241" t="str">
        <f t="shared" si="3"/>
        <v>Único</v>
      </c>
    </row>
    <row r="242" spans="1:13" x14ac:dyDescent="0.25">
      <c r="A242" t="s">
        <v>14</v>
      </c>
      <c r="B242" s="33">
        <v>46043</v>
      </c>
      <c r="C242" s="3">
        <v>46043</v>
      </c>
      <c r="D242" s="33">
        <v>46043</v>
      </c>
      <c r="E242" s="9">
        <v>46043</v>
      </c>
      <c r="F242" s="6" t="s">
        <v>18</v>
      </c>
      <c r="G242" s="7" t="s">
        <v>3560</v>
      </c>
      <c r="H242" s="6"/>
      <c r="I242" s="8">
        <v>7</v>
      </c>
      <c r="J242" s="6"/>
      <c r="K242" s="8">
        <v>1912</v>
      </c>
      <c r="L242" t="str">
        <f>IF(Gastos[[#This Row],[Importe]]&gt;0,"Ingreso","Egreso")</f>
        <v>Ingreso</v>
      </c>
      <c r="M242" t="str">
        <f t="shared" si="3"/>
        <v>Único</v>
      </c>
    </row>
    <row r="243" spans="1:13" ht="25.5" x14ac:dyDescent="0.25">
      <c r="A243" t="s">
        <v>17</v>
      </c>
      <c r="B243" s="33">
        <v>46042</v>
      </c>
      <c r="C243" s="3">
        <v>46042</v>
      </c>
      <c r="D243" s="33">
        <v>46042</v>
      </c>
      <c r="E243" s="9">
        <v>46042</v>
      </c>
      <c r="F243" s="6" t="s">
        <v>18</v>
      </c>
      <c r="G243" s="7" t="s">
        <v>3490</v>
      </c>
      <c r="H243" s="6"/>
      <c r="I243" s="8">
        <v>-8.1999999999999993</v>
      </c>
      <c r="J243" s="6"/>
      <c r="K243" s="8">
        <v>5795.66</v>
      </c>
      <c r="L243" t="str">
        <f>IF(Gastos[[#This Row],[Importe]]&gt;0,"Ingreso","Egreso")</f>
        <v>Egreso</v>
      </c>
      <c r="M243" t="str">
        <f t="shared" si="3"/>
        <v>Único</v>
      </c>
    </row>
    <row r="244" spans="1:13" x14ac:dyDescent="0.25">
      <c r="A244" t="s">
        <v>11</v>
      </c>
      <c r="B244" s="33">
        <v>46041</v>
      </c>
      <c r="C244" s="3">
        <v>46041</v>
      </c>
      <c r="D244" s="33">
        <v>46041</v>
      </c>
      <c r="E244" s="9">
        <v>46041</v>
      </c>
      <c r="F244" s="6"/>
      <c r="G244" s="7" t="s">
        <v>3425</v>
      </c>
      <c r="H244" s="6"/>
      <c r="I244" s="8">
        <v>-0.95</v>
      </c>
      <c r="J244" s="6"/>
      <c r="K244" s="8">
        <v>1774.29</v>
      </c>
      <c r="L244" t="str">
        <f>IF(Gastos[[#This Row],[Importe]]&gt;0,"Ingreso","Egreso")</f>
        <v>Egreso</v>
      </c>
      <c r="M244" t="str">
        <f t="shared" si="3"/>
        <v>Único</v>
      </c>
    </row>
    <row r="245" spans="1:13" x14ac:dyDescent="0.25">
      <c r="A245" t="s">
        <v>11</v>
      </c>
      <c r="B245" s="33">
        <v>46041</v>
      </c>
      <c r="C245" s="3">
        <v>46041</v>
      </c>
      <c r="D245" s="33">
        <v>46041</v>
      </c>
      <c r="E245" s="9">
        <v>46041</v>
      </c>
      <c r="F245" s="6" t="s">
        <v>22</v>
      </c>
      <c r="G245" s="7" t="s">
        <v>3426</v>
      </c>
      <c r="H245" s="6"/>
      <c r="I245" s="8">
        <v>-1.2</v>
      </c>
      <c r="J245" s="6"/>
      <c r="K245" s="8">
        <v>1775.24</v>
      </c>
      <c r="L245" t="str">
        <f>IF(Gastos[[#This Row],[Importe]]&gt;0,"Ingreso","Egreso")</f>
        <v>Egreso</v>
      </c>
      <c r="M245" t="str">
        <f t="shared" si="3"/>
        <v>Único</v>
      </c>
    </row>
    <row r="246" spans="1:13" x14ac:dyDescent="0.25">
      <c r="A246" t="s">
        <v>17</v>
      </c>
      <c r="B246" s="33">
        <v>46041</v>
      </c>
      <c r="C246" s="3">
        <v>46041</v>
      </c>
      <c r="D246" s="33">
        <v>46041</v>
      </c>
      <c r="E246" s="9">
        <v>46041</v>
      </c>
      <c r="F246" s="6" t="s">
        <v>22</v>
      </c>
      <c r="G246" s="7" t="s">
        <v>3491</v>
      </c>
      <c r="H246" s="6"/>
      <c r="I246" s="8">
        <v>-3.51</v>
      </c>
      <c r="J246" s="6"/>
      <c r="K246" s="8">
        <v>5803.86</v>
      </c>
      <c r="L246" t="str">
        <f>IF(Gastos[[#This Row],[Importe]]&gt;0,"Ingreso","Egreso")</f>
        <v>Egreso</v>
      </c>
      <c r="M246" t="str">
        <f t="shared" si="3"/>
        <v>Único</v>
      </c>
    </row>
    <row r="247" spans="1:13" x14ac:dyDescent="0.25">
      <c r="A247" t="s">
        <v>17</v>
      </c>
      <c r="B247" s="33">
        <v>46041</v>
      </c>
      <c r="C247" s="3">
        <v>46041</v>
      </c>
      <c r="D247" s="33">
        <v>46041</v>
      </c>
      <c r="E247" s="9">
        <v>46041</v>
      </c>
      <c r="F247" s="6" t="s">
        <v>18</v>
      </c>
      <c r="G247" s="7" t="s">
        <v>3492</v>
      </c>
      <c r="H247" s="6"/>
      <c r="I247" s="8">
        <v>-0.5</v>
      </c>
      <c r="J247" s="6"/>
      <c r="K247" s="8">
        <v>5807.37</v>
      </c>
      <c r="L247" t="str">
        <f>IF(Gastos[[#This Row],[Importe]]&gt;0,"Ingreso","Egreso")</f>
        <v>Egreso</v>
      </c>
      <c r="M247" t="str">
        <f t="shared" si="3"/>
        <v>Único</v>
      </c>
    </row>
    <row r="248" spans="1:13" x14ac:dyDescent="0.25">
      <c r="A248" t="s">
        <v>17</v>
      </c>
      <c r="B248" s="33">
        <v>46041</v>
      </c>
      <c r="C248" s="3">
        <v>46041</v>
      </c>
      <c r="D248" s="33">
        <v>46040</v>
      </c>
      <c r="E248" s="9">
        <v>46040</v>
      </c>
      <c r="F248" s="6" t="s">
        <v>18</v>
      </c>
      <c r="G248" s="7" t="s">
        <v>3493</v>
      </c>
      <c r="H248" s="6"/>
      <c r="I248" s="8">
        <v>-29.99</v>
      </c>
      <c r="J248" s="6"/>
      <c r="K248" s="8">
        <v>5807.87</v>
      </c>
      <c r="L248" t="str">
        <f>IF(Gastos[[#This Row],[Importe]]&gt;0,"Ingreso","Egreso")</f>
        <v>Egreso</v>
      </c>
      <c r="M248" t="str">
        <f t="shared" si="3"/>
        <v>Único</v>
      </c>
    </row>
    <row r="249" spans="1:13" x14ac:dyDescent="0.25">
      <c r="A249" t="s">
        <v>17</v>
      </c>
      <c r="B249" s="33">
        <v>46041</v>
      </c>
      <c r="C249" s="3">
        <v>46041</v>
      </c>
      <c r="D249" s="33">
        <v>46040</v>
      </c>
      <c r="E249" s="9">
        <v>46040</v>
      </c>
      <c r="F249" s="6" t="s">
        <v>18</v>
      </c>
      <c r="G249" s="7" t="s">
        <v>3494</v>
      </c>
      <c r="H249" s="6"/>
      <c r="I249" s="8">
        <v>-35.92</v>
      </c>
      <c r="J249" s="6"/>
      <c r="K249" s="8">
        <v>5837.86</v>
      </c>
      <c r="L249" t="str">
        <f>IF(Gastos[[#This Row],[Importe]]&gt;0,"Ingreso","Egreso")</f>
        <v>Egreso</v>
      </c>
      <c r="M249" t="str">
        <f t="shared" si="3"/>
        <v>Único</v>
      </c>
    </row>
    <row r="250" spans="1:13" x14ac:dyDescent="0.25">
      <c r="A250" t="s">
        <v>14</v>
      </c>
      <c r="B250" s="33">
        <v>46041</v>
      </c>
      <c r="C250" s="3">
        <v>46041</v>
      </c>
      <c r="D250" s="33">
        <v>46040</v>
      </c>
      <c r="E250" s="9">
        <v>46040</v>
      </c>
      <c r="F250" s="6" t="s">
        <v>22</v>
      </c>
      <c r="G250" s="7" t="s">
        <v>3561</v>
      </c>
      <c r="H250" s="6"/>
      <c r="I250" s="8">
        <v>-4.1399999999999997</v>
      </c>
      <c r="J250" s="6"/>
      <c r="K250" s="8">
        <v>1905</v>
      </c>
      <c r="L250" t="str">
        <f>IF(Gastos[[#This Row],[Importe]]&gt;0,"Ingreso","Egreso")</f>
        <v>Egreso</v>
      </c>
      <c r="M250" t="str">
        <f t="shared" si="3"/>
        <v>Único</v>
      </c>
    </row>
    <row r="251" spans="1:13" x14ac:dyDescent="0.25">
      <c r="A251" t="s">
        <v>11</v>
      </c>
      <c r="B251" s="33">
        <v>46041</v>
      </c>
      <c r="C251" s="3">
        <v>46041</v>
      </c>
      <c r="D251" s="33">
        <v>46039</v>
      </c>
      <c r="E251" s="9">
        <v>46039</v>
      </c>
      <c r="F251" s="6" t="s">
        <v>22</v>
      </c>
      <c r="G251" s="7" t="s">
        <v>3427</v>
      </c>
      <c r="H251" s="6"/>
      <c r="I251" s="8">
        <v>-6.97</v>
      </c>
      <c r="J251" s="6"/>
      <c r="K251" s="8">
        <v>1776.44</v>
      </c>
      <c r="L251" t="str">
        <f>IF(Gastos[[#This Row],[Importe]]&gt;0,"Ingreso","Egreso")</f>
        <v>Egreso</v>
      </c>
      <c r="M251" t="str">
        <f t="shared" si="3"/>
        <v>Único</v>
      </c>
    </row>
    <row r="252" spans="1:13" x14ac:dyDescent="0.25">
      <c r="A252" t="s">
        <v>14</v>
      </c>
      <c r="B252" s="33">
        <v>46041</v>
      </c>
      <c r="C252" s="3">
        <v>46041</v>
      </c>
      <c r="D252" s="33">
        <v>46039</v>
      </c>
      <c r="E252" s="9">
        <v>46039</v>
      </c>
      <c r="F252" s="1" t="s">
        <v>22</v>
      </c>
      <c r="G252" s="7" t="s">
        <v>3562</v>
      </c>
      <c r="H252" s="6"/>
      <c r="I252" s="8">
        <v>-7.19</v>
      </c>
      <c r="J252" s="6"/>
      <c r="K252" s="8">
        <v>1909.14</v>
      </c>
      <c r="L252" t="str">
        <f>IF(Gastos[[#This Row],[Importe]]&gt;0,"Ingreso","Egreso")</f>
        <v>Egreso</v>
      </c>
      <c r="M252" t="str">
        <f t="shared" si="3"/>
        <v>Único</v>
      </c>
    </row>
    <row r="253" spans="1:13" ht="25.5" x14ac:dyDescent="0.25">
      <c r="A253" t="s">
        <v>14</v>
      </c>
      <c r="B253" s="33">
        <v>46041</v>
      </c>
      <c r="C253" s="3">
        <v>46041</v>
      </c>
      <c r="D253" s="33">
        <v>46039</v>
      </c>
      <c r="E253" s="9">
        <v>46039</v>
      </c>
      <c r="F253" s="6" t="s">
        <v>22</v>
      </c>
      <c r="G253" s="7" t="s">
        <v>3563</v>
      </c>
      <c r="H253" s="6"/>
      <c r="I253" s="8">
        <v>-67.69</v>
      </c>
      <c r="J253" s="6"/>
      <c r="K253" s="8">
        <v>1916.33</v>
      </c>
      <c r="L253" t="str">
        <f>IF(Gastos[[#This Row],[Importe]]&gt;0,"Ingreso","Egreso")</f>
        <v>Egreso</v>
      </c>
      <c r="M253" t="str">
        <f t="shared" si="3"/>
        <v>Único</v>
      </c>
    </row>
    <row r="254" spans="1:13" x14ac:dyDescent="0.25">
      <c r="A254" t="s">
        <v>11</v>
      </c>
      <c r="B254" s="33">
        <v>46038</v>
      </c>
      <c r="C254" s="3">
        <v>46038</v>
      </c>
      <c r="D254" s="33">
        <v>46038</v>
      </c>
      <c r="E254" s="9">
        <v>46038</v>
      </c>
      <c r="F254" s="6" t="s">
        <v>132</v>
      </c>
      <c r="G254" s="7" t="s">
        <v>3428</v>
      </c>
      <c r="H254" s="6"/>
      <c r="I254" s="8">
        <v>-26.75</v>
      </c>
      <c r="J254" s="6"/>
      <c r="K254" s="8">
        <v>1783.41</v>
      </c>
      <c r="L254" t="str">
        <f>IF(Gastos[[#This Row],[Importe]]&gt;0,"Ingreso","Egreso")</f>
        <v>Egreso</v>
      </c>
      <c r="M254" t="str">
        <f t="shared" si="3"/>
        <v>Único</v>
      </c>
    </row>
    <row r="255" spans="1:13" x14ac:dyDescent="0.25">
      <c r="A255" t="s">
        <v>11</v>
      </c>
      <c r="B255" s="33">
        <v>46038</v>
      </c>
      <c r="C255" s="3">
        <v>46038</v>
      </c>
      <c r="D255" s="33">
        <v>46038</v>
      </c>
      <c r="E255" s="9">
        <v>46038</v>
      </c>
      <c r="F255" s="6"/>
      <c r="G255" s="7" t="s">
        <v>3429</v>
      </c>
      <c r="H255" s="6"/>
      <c r="I255" s="8">
        <v>-9.9</v>
      </c>
      <c r="J255" s="6"/>
      <c r="K255" s="8">
        <v>1810.16</v>
      </c>
      <c r="L255" t="str">
        <f>IF(Gastos[[#This Row],[Importe]]&gt;0,"Ingreso","Egreso")</f>
        <v>Egreso</v>
      </c>
      <c r="M255" t="str">
        <f t="shared" si="3"/>
        <v>Único</v>
      </c>
    </row>
    <row r="256" spans="1:13" x14ac:dyDescent="0.25">
      <c r="A256" t="s">
        <v>17</v>
      </c>
      <c r="B256" s="33">
        <v>46038</v>
      </c>
      <c r="C256" s="3">
        <v>46038</v>
      </c>
      <c r="D256" s="33">
        <v>46038</v>
      </c>
      <c r="E256" s="9">
        <v>46038</v>
      </c>
      <c r="F256" s="6" t="s">
        <v>22</v>
      </c>
      <c r="G256" s="7" t="s">
        <v>3495</v>
      </c>
      <c r="H256" s="6"/>
      <c r="I256" s="8">
        <v>-4.04</v>
      </c>
      <c r="J256" s="6"/>
      <c r="K256" s="8">
        <v>5873.78</v>
      </c>
      <c r="L256" t="str">
        <f>IF(Gastos[[#This Row],[Importe]]&gt;0,"Ingreso","Egreso")</f>
        <v>Egreso</v>
      </c>
      <c r="M256" t="str">
        <f t="shared" si="3"/>
        <v>Único</v>
      </c>
    </row>
    <row r="257" spans="1:13" ht="25.5" x14ac:dyDescent="0.25">
      <c r="A257" t="s">
        <v>14</v>
      </c>
      <c r="B257" s="33">
        <v>46038</v>
      </c>
      <c r="C257" s="3">
        <v>46038</v>
      </c>
      <c r="D257" s="33">
        <v>46038</v>
      </c>
      <c r="E257" s="9">
        <v>46038</v>
      </c>
      <c r="F257" s="6" t="s">
        <v>22</v>
      </c>
      <c r="G257" s="7" t="s">
        <v>3564</v>
      </c>
      <c r="H257" s="6"/>
      <c r="I257" s="8">
        <v>-16.55</v>
      </c>
      <c r="J257" s="6"/>
      <c r="K257" s="8">
        <v>1984.02</v>
      </c>
      <c r="L257" t="str">
        <f>IF(Gastos[[#This Row],[Importe]]&gt;0,"Ingreso","Egreso")</f>
        <v>Egreso</v>
      </c>
      <c r="M257" t="str">
        <f t="shared" si="3"/>
        <v>Único</v>
      </c>
    </row>
    <row r="258" spans="1:13" x14ac:dyDescent="0.25">
      <c r="A258" t="s">
        <v>17</v>
      </c>
      <c r="B258" s="33">
        <v>46037</v>
      </c>
      <c r="C258" s="3">
        <v>46037</v>
      </c>
      <c r="D258" s="33">
        <v>46037</v>
      </c>
      <c r="E258" s="9">
        <v>46037</v>
      </c>
      <c r="F258" s="6" t="s">
        <v>132</v>
      </c>
      <c r="G258" s="7" t="s">
        <v>3496</v>
      </c>
      <c r="H258" s="6"/>
      <c r="I258" s="8">
        <v>-0.98</v>
      </c>
      <c r="J258" s="6"/>
      <c r="K258" s="8">
        <v>5877.82</v>
      </c>
      <c r="L258" t="str">
        <f>IF(Gastos[[#This Row],[Importe]]&gt;0,"Ingreso","Egreso")</f>
        <v>Egreso</v>
      </c>
      <c r="M258" t="str">
        <f t="shared" ref="M258:M321" si="4">IF(AND(COUNTIFS($B$2:$B$3988,B258,$I$2:$I$3988,I258,$K$2:$K$3988,K258)&gt;1,F258=""),"DUPLICADO","Único")</f>
        <v>Único</v>
      </c>
    </row>
    <row r="259" spans="1:13" x14ac:dyDescent="0.25">
      <c r="A259" t="s">
        <v>14</v>
      </c>
      <c r="B259" s="33">
        <v>46037</v>
      </c>
      <c r="C259" s="3">
        <v>46037</v>
      </c>
      <c r="D259" s="33">
        <v>46037</v>
      </c>
      <c r="E259" s="9">
        <v>46037</v>
      </c>
      <c r="F259" s="6" t="s">
        <v>54</v>
      </c>
      <c r="G259" s="7" t="s">
        <v>3565</v>
      </c>
      <c r="H259" s="6"/>
      <c r="I259" s="8">
        <v>-16.989999999999998</v>
      </c>
      <c r="J259" s="6"/>
      <c r="K259" s="8">
        <v>2000.57</v>
      </c>
      <c r="L259" t="str">
        <f>IF(Gastos[[#This Row],[Importe]]&gt;0,"Ingreso","Egreso")</f>
        <v>Egreso</v>
      </c>
      <c r="M259" t="str">
        <f t="shared" si="4"/>
        <v>Único</v>
      </c>
    </row>
    <row r="260" spans="1:13" x14ac:dyDescent="0.25">
      <c r="A260" t="s">
        <v>14</v>
      </c>
      <c r="B260" s="33">
        <v>46037</v>
      </c>
      <c r="C260" s="3">
        <v>46037</v>
      </c>
      <c r="D260" s="33">
        <v>46037</v>
      </c>
      <c r="E260" s="9">
        <v>46037</v>
      </c>
      <c r="F260" s="6" t="s">
        <v>54</v>
      </c>
      <c r="G260" s="7" t="s">
        <v>3565</v>
      </c>
      <c r="H260" s="6"/>
      <c r="I260" s="8">
        <v>-2.99</v>
      </c>
      <c r="J260" s="6"/>
      <c r="K260" s="8">
        <v>2017.56</v>
      </c>
      <c r="L260" t="str">
        <f>IF(Gastos[[#This Row],[Importe]]&gt;0,"Ingreso","Egreso")</f>
        <v>Egreso</v>
      </c>
      <c r="M260" t="str">
        <f t="shared" si="4"/>
        <v>Único</v>
      </c>
    </row>
    <row r="261" spans="1:13" x14ac:dyDescent="0.25">
      <c r="A261" t="s">
        <v>17</v>
      </c>
      <c r="B261" s="33">
        <v>46036</v>
      </c>
      <c r="C261" s="3">
        <v>46036</v>
      </c>
      <c r="D261" s="33">
        <v>46036</v>
      </c>
      <c r="E261" s="9">
        <v>46036</v>
      </c>
      <c r="F261" s="6" t="s">
        <v>132</v>
      </c>
      <c r="G261" s="7" t="s">
        <v>3497</v>
      </c>
      <c r="H261" s="6"/>
      <c r="I261" s="8">
        <v>-4.5</v>
      </c>
      <c r="J261" s="6"/>
      <c r="K261" s="8">
        <v>5878.8</v>
      </c>
      <c r="L261" t="str">
        <f>IF(Gastos[[#This Row],[Importe]]&gt;0,"Ingreso","Egreso")</f>
        <v>Egreso</v>
      </c>
      <c r="M261" t="str">
        <f t="shared" si="4"/>
        <v>Único</v>
      </c>
    </row>
    <row r="262" spans="1:13" x14ac:dyDescent="0.25">
      <c r="A262" t="s">
        <v>14</v>
      </c>
      <c r="B262" s="33">
        <v>46036</v>
      </c>
      <c r="C262" s="3">
        <v>46036</v>
      </c>
      <c r="D262" s="33">
        <v>46036</v>
      </c>
      <c r="E262" s="9">
        <v>46036</v>
      </c>
      <c r="F262" s="6" t="s">
        <v>22</v>
      </c>
      <c r="G262" s="7" t="s">
        <v>3566</v>
      </c>
      <c r="H262" s="6"/>
      <c r="I262" s="8">
        <v>-2.88</v>
      </c>
      <c r="J262" s="6"/>
      <c r="K262" s="8">
        <v>2020.55</v>
      </c>
      <c r="L262" t="str">
        <f>IF(Gastos[[#This Row],[Importe]]&gt;0,"Ingreso","Egreso")</f>
        <v>Egreso</v>
      </c>
      <c r="M262" t="str">
        <f t="shared" si="4"/>
        <v>Único</v>
      </c>
    </row>
    <row r="263" spans="1:13" x14ac:dyDescent="0.25">
      <c r="A263" t="s">
        <v>11</v>
      </c>
      <c r="B263" s="33">
        <v>46035</v>
      </c>
      <c r="C263" s="3">
        <v>46035</v>
      </c>
      <c r="D263" s="33">
        <v>46035</v>
      </c>
      <c r="E263" s="9">
        <v>46035</v>
      </c>
      <c r="F263" s="6" t="s">
        <v>18</v>
      </c>
      <c r="G263" s="7" t="s">
        <v>3430</v>
      </c>
      <c r="H263" s="6"/>
      <c r="I263" s="8">
        <v>-27.98</v>
      </c>
      <c r="J263" s="6"/>
      <c r="K263" s="8">
        <v>1820.06</v>
      </c>
      <c r="L263" t="str">
        <f>IF(Gastos[[#This Row],[Importe]]&gt;0,"Ingreso","Egreso")</f>
        <v>Egreso</v>
      </c>
      <c r="M263" t="str">
        <f t="shared" si="4"/>
        <v>Único</v>
      </c>
    </row>
    <row r="264" spans="1:13" x14ac:dyDescent="0.25">
      <c r="A264" t="s">
        <v>11</v>
      </c>
      <c r="B264" s="33">
        <v>46035</v>
      </c>
      <c r="C264" s="3">
        <v>46035</v>
      </c>
      <c r="D264" s="33">
        <v>46035</v>
      </c>
      <c r="E264" s="9">
        <v>46035</v>
      </c>
      <c r="F264" s="6" t="s">
        <v>18</v>
      </c>
      <c r="G264" s="7" t="s">
        <v>3430</v>
      </c>
      <c r="H264" s="6"/>
      <c r="I264" s="8">
        <v>-29.98</v>
      </c>
      <c r="J264" s="6"/>
      <c r="K264" s="8">
        <v>1848.04</v>
      </c>
      <c r="L264" t="str">
        <f>IF(Gastos[[#This Row],[Importe]]&gt;0,"Ingreso","Egreso")</f>
        <v>Egreso</v>
      </c>
      <c r="M264" t="str">
        <f t="shared" si="4"/>
        <v>Único</v>
      </c>
    </row>
    <row r="265" spans="1:13" ht="25.5" x14ac:dyDescent="0.25">
      <c r="A265" t="s">
        <v>17</v>
      </c>
      <c r="B265" s="33">
        <v>46035</v>
      </c>
      <c r="C265" s="3">
        <v>46035</v>
      </c>
      <c r="D265" s="33">
        <v>46035</v>
      </c>
      <c r="E265" s="9">
        <v>46035</v>
      </c>
      <c r="F265" s="6" t="s">
        <v>22</v>
      </c>
      <c r="G265" s="7" t="s">
        <v>3498</v>
      </c>
      <c r="H265" s="6"/>
      <c r="I265" s="8">
        <v>-2</v>
      </c>
      <c r="J265" s="6"/>
      <c r="K265" s="8">
        <v>5883.3</v>
      </c>
      <c r="L265" t="str">
        <f>IF(Gastos[[#This Row],[Importe]]&gt;0,"Ingreso","Egreso")</f>
        <v>Egreso</v>
      </c>
      <c r="M265" t="str">
        <f t="shared" si="4"/>
        <v>Único</v>
      </c>
    </row>
    <row r="266" spans="1:13" x14ac:dyDescent="0.25">
      <c r="A266" t="s">
        <v>11</v>
      </c>
      <c r="B266" s="33">
        <v>46035</v>
      </c>
      <c r="C266" s="3">
        <v>46035</v>
      </c>
      <c r="D266" s="33">
        <v>46357</v>
      </c>
      <c r="E266" s="9">
        <v>46034</v>
      </c>
      <c r="F266" s="6"/>
      <c r="G266" s="7" t="s">
        <v>3431</v>
      </c>
      <c r="H266" s="6"/>
      <c r="I266" s="8">
        <v>19.97</v>
      </c>
      <c r="J266" s="6"/>
      <c r="K266" s="8">
        <v>1878.02</v>
      </c>
      <c r="L266" t="str">
        <f>IF(Gastos[[#This Row],[Importe]]&gt;0,"Ingreso","Egreso")</f>
        <v>Ingreso</v>
      </c>
      <c r="M266" t="str">
        <f t="shared" si="4"/>
        <v>Único</v>
      </c>
    </row>
    <row r="267" spans="1:13" x14ac:dyDescent="0.25">
      <c r="A267" t="s">
        <v>11</v>
      </c>
      <c r="B267" s="33">
        <v>46357</v>
      </c>
      <c r="C267" s="3">
        <v>46034</v>
      </c>
      <c r="D267" s="33">
        <v>46357</v>
      </c>
      <c r="E267" s="9">
        <v>46034</v>
      </c>
      <c r="F267" s="6" t="s">
        <v>22</v>
      </c>
      <c r="G267" s="7" t="s">
        <v>3432</v>
      </c>
      <c r="H267" s="6"/>
      <c r="I267" s="8">
        <v>-4.6900000000000004</v>
      </c>
      <c r="J267" s="6"/>
      <c r="K267" s="8">
        <v>1858.05</v>
      </c>
      <c r="L267" t="str">
        <f>IF(Gastos[[#This Row],[Importe]]&gt;0,"Ingreso","Egreso")</f>
        <v>Egreso</v>
      </c>
      <c r="M267" t="str">
        <f t="shared" si="4"/>
        <v>Único</v>
      </c>
    </row>
    <row r="268" spans="1:13" x14ac:dyDescent="0.25">
      <c r="A268" t="s">
        <v>11</v>
      </c>
      <c r="B268" s="33">
        <v>46357</v>
      </c>
      <c r="C268" s="3">
        <v>46034</v>
      </c>
      <c r="D268" s="33">
        <v>46357</v>
      </c>
      <c r="E268" s="9">
        <v>46034</v>
      </c>
      <c r="F268" s="6" t="s">
        <v>18</v>
      </c>
      <c r="G268" s="7" t="s">
        <v>3433</v>
      </c>
      <c r="H268" s="6"/>
      <c r="I268" s="8">
        <v>-405</v>
      </c>
      <c r="J268" s="6"/>
      <c r="K268" s="8">
        <v>1862.74</v>
      </c>
      <c r="L268" t="str">
        <f>IF(Gastos[[#This Row],[Importe]]&gt;0,"Ingreso","Egreso")</f>
        <v>Egreso</v>
      </c>
      <c r="M268" t="str">
        <f t="shared" si="4"/>
        <v>Único</v>
      </c>
    </row>
    <row r="269" spans="1:13" ht="25.5" x14ac:dyDescent="0.25">
      <c r="A269" t="s">
        <v>17</v>
      </c>
      <c r="B269" s="33">
        <v>46357</v>
      </c>
      <c r="C269" s="3">
        <v>46034</v>
      </c>
      <c r="D269" s="33">
        <v>46357</v>
      </c>
      <c r="E269" s="9">
        <v>46034</v>
      </c>
      <c r="F269" s="6" t="s">
        <v>132</v>
      </c>
      <c r="G269" s="7" t="s">
        <v>3499</v>
      </c>
      <c r="H269" s="6"/>
      <c r="I269" s="8">
        <v>-4.3499999999999996</v>
      </c>
      <c r="J269" s="6"/>
      <c r="K269" s="8">
        <v>5885.3</v>
      </c>
      <c r="L269" t="str">
        <f>IF(Gastos[[#This Row],[Importe]]&gt;0,"Ingreso","Egreso")</f>
        <v>Egreso</v>
      </c>
      <c r="M269" t="str">
        <f t="shared" si="4"/>
        <v>Único</v>
      </c>
    </row>
    <row r="270" spans="1:13" x14ac:dyDescent="0.25">
      <c r="A270" t="s">
        <v>14</v>
      </c>
      <c r="B270" s="33">
        <v>46357</v>
      </c>
      <c r="C270" s="3">
        <v>46034</v>
      </c>
      <c r="D270" s="33">
        <v>46357</v>
      </c>
      <c r="E270" s="9">
        <v>46034</v>
      </c>
      <c r="F270" s="6" t="s">
        <v>15</v>
      </c>
      <c r="G270" s="7" t="s">
        <v>3567</v>
      </c>
      <c r="H270" s="6"/>
      <c r="I270" s="8">
        <v>-54.45</v>
      </c>
      <c r="J270" s="6"/>
      <c r="K270" s="8">
        <v>2023.43</v>
      </c>
      <c r="L270" t="str">
        <f>IF(Gastos[[#This Row],[Importe]]&gt;0,"Ingreso","Egreso")</f>
        <v>Egreso</v>
      </c>
      <c r="M270" t="str">
        <f t="shared" si="4"/>
        <v>Único</v>
      </c>
    </row>
    <row r="271" spans="1:13" ht="25.5" x14ac:dyDescent="0.25">
      <c r="A271" t="s">
        <v>11</v>
      </c>
      <c r="B271" s="33">
        <v>46357</v>
      </c>
      <c r="C271" s="3">
        <v>46034</v>
      </c>
      <c r="D271" s="33">
        <v>46296</v>
      </c>
      <c r="E271" s="9">
        <v>46032</v>
      </c>
      <c r="F271" s="6" t="s">
        <v>20</v>
      </c>
      <c r="G271" s="7" t="s">
        <v>3434</v>
      </c>
      <c r="H271" s="6"/>
      <c r="I271" s="8">
        <v>-1.3</v>
      </c>
      <c r="J271" s="6"/>
      <c r="K271" s="8">
        <v>2267.7399999999998</v>
      </c>
      <c r="L271" t="str">
        <f>IF(Gastos[[#This Row],[Importe]]&gt;0,"Ingreso","Egreso")</f>
        <v>Egreso</v>
      </c>
      <c r="M271" t="str">
        <f t="shared" si="4"/>
        <v>Único</v>
      </c>
    </row>
    <row r="272" spans="1:13" x14ac:dyDescent="0.25">
      <c r="A272" t="s">
        <v>17</v>
      </c>
      <c r="B272" s="33">
        <v>46357</v>
      </c>
      <c r="C272" s="3">
        <v>46034</v>
      </c>
      <c r="D272" s="33">
        <v>46296</v>
      </c>
      <c r="E272" s="9">
        <v>46032</v>
      </c>
      <c r="F272" s="1" t="s">
        <v>18</v>
      </c>
      <c r="G272" s="7" t="s">
        <v>3500</v>
      </c>
      <c r="H272" s="6"/>
      <c r="I272" s="8">
        <v>-106.25</v>
      </c>
      <c r="J272" s="6"/>
      <c r="K272" s="8">
        <v>5889.65</v>
      </c>
      <c r="L272" t="str">
        <f>IF(Gastos[[#This Row],[Importe]]&gt;0,"Ingreso","Egreso")</f>
        <v>Egreso</v>
      </c>
      <c r="M272" t="str">
        <f t="shared" si="4"/>
        <v>Único</v>
      </c>
    </row>
    <row r="273" spans="1:13" x14ac:dyDescent="0.25">
      <c r="A273" t="s">
        <v>14</v>
      </c>
      <c r="B273" s="33">
        <v>46357</v>
      </c>
      <c r="C273" s="3">
        <v>46034</v>
      </c>
      <c r="D273" s="33">
        <v>46296</v>
      </c>
      <c r="E273" s="9">
        <v>46032</v>
      </c>
      <c r="F273" s="6" t="s">
        <v>22</v>
      </c>
      <c r="G273" s="7" t="s">
        <v>3568</v>
      </c>
      <c r="H273" s="6"/>
      <c r="I273" s="8">
        <v>-33.46</v>
      </c>
      <c r="J273" s="6"/>
      <c r="K273" s="8">
        <v>2077.88</v>
      </c>
      <c r="L273" t="str">
        <f>IF(Gastos[[#This Row],[Importe]]&gt;0,"Ingreso","Egreso")</f>
        <v>Egreso</v>
      </c>
      <c r="M273" t="str">
        <f t="shared" si="4"/>
        <v>Único</v>
      </c>
    </row>
    <row r="274" spans="1:13" ht="25.5" x14ac:dyDescent="0.25">
      <c r="A274" t="s">
        <v>14</v>
      </c>
      <c r="B274" s="33">
        <v>46357</v>
      </c>
      <c r="C274" s="3">
        <v>46034</v>
      </c>
      <c r="D274" s="33">
        <v>46296</v>
      </c>
      <c r="E274" s="9">
        <v>46032</v>
      </c>
      <c r="F274" s="6" t="s">
        <v>22</v>
      </c>
      <c r="G274" s="7" t="s">
        <v>3569</v>
      </c>
      <c r="H274" s="6"/>
      <c r="I274" s="8">
        <v>-118.29</v>
      </c>
      <c r="J274" s="6"/>
      <c r="K274" s="8">
        <v>2111.34</v>
      </c>
      <c r="L274" t="str">
        <f>IF(Gastos[[#This Row],[Importe]]&gt;0,"Ingreso","Egreso")</f>
        <v>Egreso</v>
      </c>
      <c r="M274" t="str">
        <f t="shared" si="4"/>
        <v>Único</v>
      </c>
    </row>
    <row r="275" spans="1:13" x14ac:dyDescent="0.25">
      <c r="A275" t="s">
        <v>11</v>
      </c>
      <c r="B275" s="33">
        <v>46266</v>
      </c>
      <c r="C275" s="3">
        <v>46031</v>
      </c>
      <c r="D275" s="33">
        <v>46266</v>
      </c>
      <c r="E275" s="9">
        <v>46031</v>
      </c>
      <c r="F275" s="6" t="s">
        <v>18</v>
      </c>
      <c r="G275" s="7" t="s">
        <v>3435</v>
      </c>
      <c r="H275" s="6"/>
      <c r="I275" s="8">
        <v>-129.19</v>
      </c>
      <c r="J275" s="6"/>
      <c r="K275" s="8">
        <v>2269.04</v>
      </c>
      <c r="L275" t="str">
        <f>IF(Gastos[[#This Row],[Importe]]&gt;0,"Ingreso","Egreso")</f>
        <v>Egreso</v>
      </c>
      <c r="M275" t="str">
        <f t="shared" si="4"/>
        <v>Único</v>
      </c>
    </row>
    <row r="276" spans="1:13" x14ac:dyDescent="0.25">
      <c r="A276" t="s">
        <v>11</v>
      </c>
      <c r="B276" s="33">
        <v>46266</v>
      </c>
      <c r="C276" s="3">
        <v>46031</v>
      </c>
      <c r="D276" s="33">
        <v>46266</v>
      </c>
      <c r="E276" s="9">
        <v>46031</v>
      </c>
      <c r="F276" s="6" t="s">
        <v>18</v>
      </c>
      <c r="G276" s="7" t="s">
        <v>3436</v>
      </c>
      <c r="H276" s="6"/>
      <c r="I276" s="8">
        <v>-39.799999999999997</v>
      </c>
      <c r="J276" s="6"/>
      <c r="K276" s="8">
        <v>2398.23</v>
      </c>
      <c r="L276" t="str">
        <f>IF(Gastos[[#This Row],[Importe]]&gt;0,"Ingreso","Egreso")</f>
        <v>Egreso</v>
      </c>
      <c r="M276" t="str">
        <f t="shared" si="4"/>
        <v>Único</v>
      </c>
    </row>
    <row r="277" spans="1:13" x14ac:dyDescent="0.25">
      <c r="A277" t="s">
        <v>11</v>
      </c>
      <c r="B277" s="33">
        <v>46266</v>
      </c>
      <c r="C277" s="3">
        <v>46031</v>
      </c>
      <c r="D277" s="33">
        <v>46266</v>
      </c>
      <c r="E277" s="9">
        <v>46031</v>
      </c>
      <c r="F277" s="6" t="s">
        <v>151</v>
      </c>
      <c r="G277" s="7" t="s">
        <v>3436</v>
      </c>
      <c r="H277" s="6"/>
      <c r="I277" s="8">
        <v>-11.8</v>
      </c>
      <c r="J277" s="6"/>
      <c r="K277" s="8">
        <v>2438.0300000000002</v>
      </c>
      <c r="L277" t="str">
        <f>IF(Gastos[[#This Row],[Importe]]&gt;0,"Ingreso","Egreso")</f>
        <v>Egreso</v>
      </c>
      <c r="M277" t="str">
        <f t="shared" si="4"/>
        <v>Único</v>
      </c>
    </row>
    <row r="278" spans="1:13" x14ac:dyDescent="0.25">
      <c r="A278" t="s">
        <v>17</v>
      </c>
      <c r="B278" s="33">
        <v>46266</v>
      </c>
      <c r="C278" s="3">
        <v>46031</v>
      </c>
      <c r="D278" s="33">
        <v>46266</v>
      </c>
      <c r="E278" s="9">
        <v>46031</v>
      </c>
      <c r="F278" s="6" t="s">
        <v>132</v>
      </c>
      <c r="G278" s="7" t="s">
        <v>3501</v>
      </c>
      <c r="H278" s="6"/>
      <c r="I278" s="8">
        <v>-3.61</v>
      </c>
      <c r="J278" s="6"/>
      <c r="K278" s="8">
        <v>5995.9</v>
      </c>
      <c r="L278" t="str">
        <f>IF(Gastos[[#This Row],[Importe]]&gt;0,"Ingreso","Egreso")</f>
        <v>Egreso</v>
      </c>
      <c r="M278" t="str">
        <f t="shared" si="4"/>
        <v>Único</v>
      </c>
    </row>
    <row r="279" spans="1:13" x14ac:dyDescent="0.25">
      <c r="A279" t="s">
        <v>17</v>
      </c>
      <c r="B279" s="33">
        <v>46266</v>
      </c>
      <c r="C279" s="3">
        <v>46031</v>
      </c>
      <c r="D279" s="33">
        <v>46266</v>
      </c>
      <c r="E279" s="9">
        <v>46031</v>
      </c>
      <c r="F279" s="6" t="s">
        <v>151</v>
      </c>
      <c r="G279" s="7" t="s">
        <v>3502</v>
      </c>
      <c r="H279" s="6"/>
      <c r="I279" s="8">
        <v>-19.989999999999998</v>
      </c>
      <c r="J279" s="6"/>
      <c r="K279" s="8">
        <v>5999.51</v>
      </c>
      <c r="L279" t="str">
        <f>IF(Gastos[[#This Row],[Importe]]&gt;0,"Ingreso","Egreso")</f>
        <v>Egreso</v>
      </c>
      <c r="M279" t="str">
        <f t="shared" si="4"/>
        <v>Único</v>
      </c>
    </row>
    <row r="280" spans="1:13" x14ac:dyDescent="0.25">
      <c r="A280" t="s">
        <v>11</v>
      </c>
      <c r="B280" s="33">
        <v>46235</v>
      </c>
      <c r="C280" s="3">
        <v>46030</v>
      </c>
      <c r="D280" s="33">
        <v>46235</v>
      </c>
      <c r="E280" s="9">
        <v>46030</v>
      </c>
      <c r="F280" s="6" t="s">
        <v>183</v>
      </c>
      <c r="G280" s="7" t="s">
        <v>3121</v>
      </c>
      <c r="H280" s="6"/>
      <c r="I280" s="8">
        <v>-82.34</v>
      </c>
      <c r="J280" s="6"/>
      <c r="K280" s="8">
        <v>2449.83</v>
      </c>
      <c r="L280" t="str">
        <f>IF(Gastos[[#This Row],[Importe]]&gt;0,"Ingreso","Egreso")</f>
        <v>Egreso</v>
      </c>
      <c r="M280" t="str">
        <f t="shared" si="4"/>
        <v>Único</v>
      </c>
    </row>
    <row r="281" spans="1:13" x14ac:dyDescent="0.25">
      <c r="A281" t="s">
        <v>11</v>
      </c>
      <c r="B281" s="33">
        <v>46204</v>
      </c>
      <c r="C281" s="3">
        <v>46029</v>
      </c>
      <c r="D281" s="33">
        <v>46204</v>
      </c>
      <c r="E281" s="9">
        <v>46029</v>
      </c>
      <c r="F281" s="6" t="s">
        <v>132</v>
      </c>
      <c r="G281" s="7" t="s">
        <v>3437</v>
      </c>
      <c r="H281" s="6"/>
      <c r="I281" s="8">
        <v>-4.1399999999999997</v>
      </c>
      <c r="J281" s="6"/>
      <c r="K281" s="8">
        <v>2532.17</v>
      </c>
      <c r="L281" t="str">
        <f>IF(Gastos[[#This Row],[Importe]]&gt;0,"Ingreso","Egreso")</f>
        <v>Egreso</v>
      </c>
      <c r="M281" t="str">
        <f t="shared" si="4"/>
        <v>Único</v>
      </c>
    </row>
    <row r="282" spans="1:13" x14ac:dyDescent="0.25">
      <c r="A282" t="s">
        <v>17</v>
      </c>
      <c r="B282" s="33">
        <v>46204</v>
      </c>
      <c r="C282" s="3">
        <v>46029</v>
      </c>
      <c r="D282" s="33">
        <v>46204</v>
      </c>
      <c r="E282" s="9">
        <v>46029</v>
      </c>
      <c r="F282" s="6" t="s">
        <v>22</v>
      </c>
      <c r="G282" s="7" t="s">
        <v>3503</v>
      </c>
      <c r="H282" s="6"/>
      <c r="I282" s="8">
        <v>-4.71</v>
      </c>
      <c r="J282" s="6"/>
      <c r="K282" s="8">
        <v>6019.5</v>
      </c>
      <c r="L282" t="str">
        <f>IF(Gastos[[#This Row],[Importe]]&gt;0,"Ingreso","Egreso")</f>
        <v>Egreso</v>
      </c>
      <c r="M282" t="str">
        <f t="shared" si="4"/>
        <v>Único</v>
      </c>
    </row>
    <row r="283" spans="1:13" x14ac:dyDescent="0.25">
      <c r="A283" t="s">
        <v>17</v>
      </c>
      <c r="B283" s="33">
        <v>46204</v>
      </c>
      <c r="C283" s="3">
        <v>46029</v>
      </c>
      <c r="D283" s="33">
        <v>46204</v>
      </c>
      <c r="E283" s="9">
        <v>46029</v>
      </c>
      <c r="F283" s="6" t="s">
        <v>54</v>
      </c>
      <c r="G283" s="7" t="s">
        <v>3504</v>
      </c>
      <c r="H283" s="6"/>
      <c r="I283" s="8">
        <v>-99</v>
      </c>
      <c r="J283" s="6"/>
      <c r="K283" s="8">
        <v>6024.21</v>
      </c>
      <c r="L283" t="str">
        <f>IF(Gastos[[#This Row],[Importe]]&gt;0,"Ingreso","Egreso")</f>
        <v>Egreso</v>
      </c>
      <c r="M283" t="str">
        <f t="shared" si="4"/>
        <v>Único</v>
      </c>
    </row>
    <row r="284" spans="1:13" x14ac:dyDescent="0.25">
      <c r="A284" t="s">
        <v>17</v>
      </c>
      <c r="B284" s="33">
        <v>46204</v>
      </c>
      <c r="C284" s="3">
        <v>46029</v>
      </c>
      <c r="D284" s="33">
        <v>46204</v>
      </c>
      <c r="E284" s="9">
        <v>46029</v>
      </c>
      <c r="F284" s="6" t="s">
        <v>90</v>
      </c>
      <c r="G284" s="7" t="s">
        <v>3505</v>
      </c>
      <c r="H284" s="6"/>
      <c r="I284" s="8">
        <v>10.4</v>
      </c>
      <c r="J284" s="6"/>
      <c r="K284" s="8">
        <v>6123.21</v>
      </c>
      <c r="L284" t="str">
        <f>IF(Gastos[[#This Row],[Importe]]&gt;0,"Ingreso","Egreso")</f>
        <v>Ingreso</v>
      </c>
      <c r="M284" t="str">
        <f t="shared" si="4"/>
        <v>Único</v>
      </c>
    </row>
    <row r="285" spans="1:13" x14ac:dyDescent="0.25">
      <c r="A285" t="s">
        <v>17</v>
      </c>
      <c r="B285" s="33">
        <v>46204</v>
      </c>
      <c r="C285" s="3">
        <v>46029</v>
      </c>
      <c r="D285" s="33">
        <v>46204</v>
      </c>
      <c r="E285" s="9">
        <v>46029</v>
      </c>
      <c r="F285" s="6" t="s">
        <v>132</v>
      </c>
      <c r="G285" s="7" t="s">
        <v>3506</v>
      </c>
      <c r="H285" s="6"/>
      <c r="I285" s="8">
        <v>-1.5</v>
      </c>
      <c r="J285" s="6"/>
      <c r="K285" s="8">
        <v>6112.81</v>
      </c>
      <c r="L285" t="str">
        <f>IF(Gastos[[#This Row],[Importe]]&gt;0,"Ingreso","Egreso")</f>
        <v>Egreso</v>
      </c>
      <c r="M285" t="str">
        <f t="shared" si="4"/>
        <v>Único</v>
      </c>
    </row>
    <row r="286" spans="1:13" x14ac:dyDescent="0.25">
      <c r="A286" t="s">
        <v>14</v>
      </c>
      <c r="B286" s="33">
        <v>46204</v>
      </c>
      <c r="C286" s="3">
        <v>46029</v>
      </c>
      <c r="D286" s="33">
        <v>46204</v>
      </c>
      <c r="E286" s="9">
        <v>46029</v>
      </c>
      <c r="F286" s="6" t="s">
        <v>22</v>
      </c>
      <c r="G286" s="7" t="s">
        <v>3570</v>
      </c>
      <c r="H286" s="6"/>
      <c r="I286" s="8">
        <v>-2.4900000000000002</v>
      </c>
      <c r="J286" s="6"/>
      <c r="K286" s="8">
        <v>2229.63</v>
      </c>
      <c r="L286" t="str">
        <f>IF(Gastos[[#This Row],[Importe]]&gt;0,"Ingreso","Egreso")</f>
        <v>Egreso</v>
      </c>
      <c r="M286" t="str">
        <f t="shared" si="4"/>
        <v>Único</v>
      </c>
    </row>
    <row r="287" spans="1:13" x14ac:dyDescent="0.25">
      <c r="A287" t="s">
        <v>14</v>
      </c>
      <c r="B287" s="33">
        <v>46204</v>
      </c>
      <c r="C287" s="3">
        <v>46029</v>
      </c>
      <c r="D287" s="33">
        <v>46174</v>
      </c>
      <c r="E287" s="9">
        <v>46028</v>
      </c>
      <c r="F287" s="6" t="s">
        <v>151</v>
      </c>
      <c r="G287" s="7" t="s">
        <v>2946</v>
      </c>
      <c r="H287" s="6"/>
      <c r="I287" s="8">
        <v>14.9</v>
      </c>
      <c r="J287" s="6"/>
      <c r="K287" s="8">
        <v>2232.12</v>
      </c>
      <c r="L287" t="str">
        <f>IF(Gastos[[#This Row],[Importe]]&gt;0,"Ingreso","Egreso")</f>
        <v>Ingreso</v>
      </c>
      <c r="M287" t="str">
        <f t="shared" si="4"/>
        <v>Único</v>
      </c>
    </row>
    <row r="288" spans="1:13" x14ac:dyDescent="0.25">
      <c r="A288" t="s">
        <v>14</v>
      </c>
      <c r="B288" s="33">
        <v>46204</v>
      </c>
      <c r="C288" s="3">
        <v>46029</v>
      </c>
      <c r="D288" s="33">
        <v>46174</v>
      </c>
      <c r="E288" s="9">
        <v>46028</v>
      </c>
      <c r="F288" s="6" t="s">
        <v>151</v>
      </c>
      <c r="G288" s="7" t="s">
        <v>2946</v>
      </c>
      <c r="H288" s="6"/>
      <c r="I288" s="8">
        <v>11.8</v>
      </c>
      <c r="J288" s="6"/>
      <c r="K288" s="8">
        <v>2217.2199999999998</v>
      </c>
      <c r="L288" t="str">
        <f>IF(Gastos[[#This Row],[Importe]]&gt;0,"Ingreso","Egreso")</f>
        <v>Ingreso</v>
      </c>
      <c r="M288" t="str">
        <f t="shared" si="4"/>
        <v>Único</v>
      </c>
    </row>
    <row r="289" spans="1:13" x14ac:dyDescent="0.25">
      <c r="A289" t="s">
        <v>11</v>
      </c>
      <c r="B289" s="33">
        <v>46143</v>
      </c>
      <c r="C289" s="3">
        <v>46027</v>
      </c>
      <c r="D289" s="33">
        <v>46143</v>
      </c>
      <c r="E289" s="9">
        <v>46027</v>
      </c>
      <c r="F289" s="6" t="s">
        <v>18</v>
      </c>
      <c r="G289" s="7" t="s">
        <v>3438</v>
      </c>
      <c r="H289" s="6"/>
      <c r="I289" s="8">
        <v>-12</v>
      </c>
      <c r="J289" s="6"/>
      <c r="K289" s="8">
        <v>2536.31</v>
      </c>
      <c r="L289" t="str">
        <f>IF(Gastos[[#This Row],[Importe]]&gt;0,"Ingreso","Egreso")</f>
        <v>Egreso</v>
      </c>
      <c r="M289" t="str">
        <f t="shared" si="4"/>
        <v>Único</v>
      </c>
    </row>
    <row r="290" spans="1:13" x14ac:dyDescent="0.25">
      <c r="A290" t="s">
        <v>11</v>
      </c>
      <c r="B290" s="33">
        <v>46143</v>
      </c>
      <c r="C290" s="3">
        <v>46027</v>
      </c>
      <c r="D290" s="33">
        <v>46143</v>
      </c>
      <c r="E290" s="9">
        <v>46027</v>
      </c>
      <c r="F290" s="6" t="s">
        <v>132</v>
      </c>
      <c r="G290" s="7" t="s">
        <v>3439</v>
      </c>
      <c r="H290" s="6"/>
      <c r="I290" s="8">
        <v>-300</v>
      </c>
      <c r="J290" s="6"/>
      <c r="K290" s="8">
        <v>2548.31</v>
      </c>
      <c r="L290" t="str">
        <f>IF(Gastos[[#This Row],[Importe]]&gt;0,"Ingreso","Egreso")</f>
        <v>Egreso</v>
      </c>
      <c r="M290" t="str">
        <f t="shared" si="4"/>
        <v>Único</v>
      </c>
    </row>
    <row r="291" spans="1:13" ht="25.5" x14ac:dyDescent="0.25">
      <c r="A291" t="s">
        <v>11</v>
      </c>
      <c r="B291" s="33">
        <v>46143</v>
      </c>
      <c r="C291" s="3">
        <v>46027</v>
      </c>
      <c r="D291" s="33">
        <v>46143</v>
      </c>
      <c r="E291" s="9">
        <v>46027</v>
      </c>
      <c r="F291" s="6" t="s">
        <v>132</v>
      </c>
      <c r="G291" s="7" t="s">
        <v>3440</v>
      </c>
      <c r="H291" s="6"/>
      <c r="I291" s="8">
        <v>-21.29</v>
      </c>
      <c r="J291" s="6"/>
      <c r="K291" s="8">
        <v>2848.31</v>
      </c>
      <c r="L291" t="str">
        <f>IF(Gastos[[#This Row],[Importe]]&gt;0,"Ingreso","Egreso")</f>
        <v>Egreso</v>
      </c>
      <c r="M291" t="str">
        <f t="shared" si="4"/>
        <v>Único</v>
      </c>
    </row>
    <row r="292" spans="1:13" x14ac:dyDescent="0.25">
      <c r="A292" t="s">
        <v>17</v>
      </c>
      <c r="B292" s="33">
        <v>46143</v>
      </c>
      <c r="C292" s="3">
        <v>46027</v>
      </c>
      <c r="D292" s="33">
        <v>46143</v>
      </c>
      <c r="E292" s="9">
        <v>46027</v>
      </c>
      <c r="F292" s="6" t="s">
        <v>132</v>
      </c>
      <c r="G292" s="7" t="s">
        <v>3507</v>
      </c>
      <c r="H292" s="6"/>
      <c r="I292" s="8">
        <v>-300</v>
      </c>
      <c r="J292" s="6"/>
      <c r="K292" s="8">
        <v>6114.31</v>
      </c>
      <c r="L292" t="str">
        <f>IF(Gastos[[#This Row],[Importe]]&gt;0,"Ingreso","Egreso")</f>
        <v>Egreso</v>
      </c>
      <c r="M292" t="str">
        <f t="shared" si="4"/>
        <v>Único</v>
      </c>
    </row>
    <row r="293" spans="1:13" x14ac:dyDescent="0.25">
      <c r="A293" t="s">
        <v>14</v>
      </c>
      <c r="B293" s="33">
        <v>46143</v>
      </c>
      <c r="C293" s="3">
        <v>46027</v>
      </c>
      <c r="D293" s="33">
        <v>46143</v>
      </c>
      <c r="E293" s="9">
        <v>46027</v>
      </c>
      <c r="F293" s="6" t="s">
        <v>22</v>
      </c>
      <c r="G293" s="7" t="s">
        <v>3571</v>
      </c>
      <c r="H293" s="6"/>
      <c r="I293" s="8">
        <v>-10.28</v>
      </c>
      <c r="J293" s="6"/>
      <c r="K293" s="8">
        <v>2205.42</v>
      </c>
      <c r="L293" t="str">
        <f>IF(Gastos[[#This Row],[Importe]]&gt;0,"Ingreso","Egreso")</f>
        <v>Egreso</v>
      </c>
      <c r="M293" t="str">
        <f t="shared" si="4"/>
        <v>Único</v>
      </c>
    </row>
    <row r="294" spans="1:13" ht="25.5" x14ac:dyDescent="0.25">
      <c r="A294" t="s">
        <v>11</v>
      </c>
      <c r="B294" s="33">
        <v>46143</v>
      </c>
      <c r="C294" s="3">
        <v>46027</v>
      </c>
      <c r="D294" s="33">
        <v>46082</v>
      </c>
      <c r="E294" s="9">
        <v>46025</v>
      </c>
      <c r="F294" s="6" t="s">
        <v>22</v>
      </c>
      <c r="G294" s="7" t="s">
        <v>3441</v>
      </c>
      <c r="H294" s="6"/>
      <c r="I294" s="8">
        <v>-3</v>
      </c>
      <c r="J294" s="6"/>
      <c r="K294" s="8">
        <v>2869.6</v>
      </c>
      <c r="L294" t="str">
        <f>IF(Gastos[[#This Row],[Importe]]&gt;0,"Ingreso","Egreso")</f>
        <v>Egreso</v>
      </c>
      <c r="M294" t="str">
        <f t="shared" si="4"/>
        <v>Único</v>
      </c>
    </row>
    <row r="295" spans="1:13" x14ac:dyDescent="0.25">
      <c r="A295" t="s">
        <v>17</v>
      </c>
      <c r="B295" s="33">
        <v>46143</v>
      </c>
      <c r="C295" s="3">
        <v>46027</v>
      </c>
      <c r="D295" s="33">
        <v>46082</v>
      </c>
      <c r="E295" s="9">
        <v>46025</v>
      </c>
      <c r="F295" s="6" t="s">
        <v>18</v>
      </c>
      <c r="G295" s="7" t="s">
        <v>3508</v>
      </c>
      <c r="H295" s="6"/>
      <c r="I295" s="8">
        <v>-19.559999999999999</v>
      </c>
      <c r="J295" s="6"/>
      <c r="K295" s="8">
        <v>6414.31</v>
      </c>
      <c r="L295" t="str">
        <f>IF(Gastos[[#This Row],[Importe]]&gt;0,"Ingreso","Egreso")</f>
        <v>Egreso</v>
      </c>
      <c r="M295" t="str">
        <f t="shared" si="4"/>
        <v>Único</v>
      </c>
    </row>
    <row r="296" spans="1:13" x14ac:dyDescent="0.25">
      <c r="A296" t="s">
        <v>14</v>
      </c>
      <c r="B296" s="33">
        <v>46143</v>
      </c>
      <c r="C296" s="3">
        <v>46027</v>
      </c>
      <c r="D296" s="33">
        <v>46082</v>
      </c>
      <c r="E296" s="9">
        <v>46025</v>
      </c>
      <c r="F296" s="6" t="s">
        <v>22</v>
      </c>
      <c r="G296" s="7" t="s">
        <v>3572</v>
      </c>
      <c r="H296" s="6"/>
      <c r="I296" s="8">
        <v>-26.21</v>
      </c>
      <c r="J296" s="6"/>
      <c r="K296" s="8">
        <v>2215.6999999999998</v>
      </c>
      <c r="L296" t="str">
        <f>IF(Gastos[[#This Row],[Importe]]&gt;0,"Ingreso","Egreso")</f>
        <v>Egreso</v>
      </c>
      <c r="M296" t="str">
        <f t="shared" si="4"/>
        <v>Único</v>
      </c>
    </row>
    <row r="297" spans="1:13" ht="25.5" x14ac:dyDescent="0.25">
      <c r="A297" t="s">
        <v>14</v>
      </c>
      <c r="B297" s="33">
        <v>46143</v>
      </c>
      <c r="C297" s="3">
        <v>46027</v>
      </c>
      <c r="D297" s="33">
        <v>46082</v>
      </c>
      <c r="E297" s="9">
        <v>46025</v>
      </c>
      <c r="F297" s="6" t="s">
        <v>22</v>
      </c>
      <c r="G297" s="7" t="s">
        <v>3573</v>
      </c>
      <c r="H297" s="6"/>
      <c r="I297" s="8">
        <v>-59.66</v>
      </c>
      <c r="J297" s="6"/>
      <c r="K297" s="8">
        <v>2241.91</v>
      </c>
      <c r="L297" t="str">
        <f>IF(Gastos[[#This Row],[Importe]]&gt;0,"Ingreso","Egreso")</f>
        <v>Egreso</v>
      </c>
      <c r="M297" t="str">
        <f t="shared" si="4"/>
        <v>Único</v>
      </c>
    </row>
    <row r="298" spans="1:13" x14ac:dyDescent="0.25">
      <c r="A298" t="s">
        <v>11</v>
      </c>
      <c r="B298" s="33">
        <v>46054</v>
      </c>
      <c r="C298" s="3">
        <v>46024</v>
      </c>
      <c r="D298" s="33">
        <v>46054</v>
      </c>
      <c r="E298" s="9">
        <v>46024</v>
      </c>
      <c r="F298" s="6" t="s">
        <v>35</v>
      </c>
      <c r="G298" s="7" t="s">
        <v>3442</v>
      </c>
      <c r="H298" s="6"/>
      <c r="I298" s="8">
        <v>-1350</v>
      </c>
      <c r="J298" s="6"/>
      <c r="K298" s="8">
        <v>2872.6</v>
      </c>
      <c r="L298" t="str">
        <f>IF(Gastos[[#This Row],[Importe]]&gt;0,"Ingreso","Egreso")</f>
        <v>Egreso</v>
      </c>
      <c r="M298" t="str">
        <f t="shared" si="4"/>
        <v>Único</v>
      </c>
    </row>
    <row r="299" spans="1:13" x14ac:dyDescent="0.25">
      <c r="A299" t="s">
        <v>17</v>
      </c>
      <c r="B299" s="33">
        <v>46054</v>
      </c>
      <c r="C299" s="3">
        <v>46024</v>
      </c>
      <c r="D299" s="33">
        <v>46054</v>
      </c>
      <c r="E299" s="9">
        <v>46024</v>
      </c>
      <c r="F299" s="6" t="s">
        <v>18</v>
      </c>
      <c r="G299" s="7" t="s">
        <v>3509</v>
      </c>
      <c r="H299" s="6"/>
      <c r="I299" s="8">
        <v>-39.18</v>
      </c>
      <c r="J299" s="6"/>
      <c r="K299" s="8">
        <v>6433.87</v>
      </c>
      <c r="L299" t="str">
        <f>IF(Gastos[[#This Row],[Importe]]&gt;0,"Ingreso","Egreso")</f>
        <v>Egreso</v>
      </c>
      <c r="M299" t="str">
        <f t="shared" si="4"/>
        <v>Único</v>
      </c>
    </row>
    <row r="300" spans="1:13" ht="25.5" x14ac:dyDescent="0.25">
      <c r="A300" t="s">
        <v>17</v>
      </c>
      <c r="B300" s="33">
        <v>46054</v>
      </c>
      <c r="C300" s="3">
        <v>46024</v>
      </c>
      <c r="D300" s="33">
        <v>46054</v>
      </c>
      <c r="E300" s="9">
        <v>46024</v>
      </c>
      <c r="F300" s="6" t="s">
        <v>3582</v>
      </c>
      <c r="G300" s="7" t="s">
        <v>3510</v>
      </c>
      <c r="H300" s="6"/>
      <c r="I300" s="8">
        <v>-1500</v>
      </c>
      <c r="J300" s="6"/>
      <c r="K300" s="8">
        <v>6473.05</v>
      </c>
      <c r="L300" t="str">
        <f>IF(Gastos[[#This Row],[Importe]]&gt;0,"Ingreso","Egreso")</f>
        <v>Egreso</v>
      </c>
      <c r="M300" t="str">
        <f t="shared" si="4"/>
        <v>Único</v>
      </c>
    </row>
    <row r="301" spans="1:13" x14ac:dyDescent="0.25">
      <c r="A301" t="s">
        <v>17</v>
      </c>
      <c r="B301" s="33">
        <v>46054</v>
      </c>
      <c r="C301" s="3">
        <v>46024</v>
      </c>
      <c r="D301" s="33">
        <v>46054</v>
      </c>
      <c r="E301" s="9">
        <v>46024</v>
      </c>
      <c r="F301" s="6"/>
      <c r="G301" s="7" t="s">
        <v>89</v>
      </c>
      <c r="H301" s="6"/>
      <c r="I301" s="8">
        <v>-936</v>
      </c>
      <c r="J301" s="6"/>
      <c r="K301" s="8">
        <v>7973.05</v>
      </c>
      <c r="L301" t="str">
        <f>IF(Gastos[[#This Row],[Importe]]&gt;0,"Ingreso","Egreso")</f>
        <v>Egreso</v>
      </c>
      <c r="M301" t="str">
        <f t="shared" si="4"/>
        <v>Único</v>
      </c>
    </row>
    <row r="302" spans="1:13" x14ac:dyDescent="0.25">
      <c r="A302" t="s">
        <v>14</v>
      </c>
      <c r="B302" s="33">
        <v>46054</v>
      </c>
      <c r="C302" s="3">
        <v>46024</v>
      </c>
      <c r="D302" s="33">
        <v>46054</v>
      </c>
      <c r="E302" s="9">
        <v>46024</v>
      </c>
      <c r="F302" s="6" t="s">
        <v>35</v>
      </c>
      <c r="G302" s="7" t="s">
        <v>3574</v>
      </c>
      <c r="H302" s="6"/>
      <c r="I302" s="8">
        <v>1350</v>
      </c>
      <c r="J302" s="6"/>
      <c r="K302" s="8">
        <v>2301.5700000000002</v>
      </c>
      <c r="L302" t="str">
        <f>IF(Gastos[[#This Row],[Importe]]&gt;0,"Ingreso","Egreso")</f>
        <v>Ingreso</v>
      </c>
      <c r="M302" t="str">
        <f t="shared" si="4"/>
        <v>Único</v>
      </c>
    </row>
    <row r="303" spans="1:13" x14ac:dyDescent="0.25">
      <c r="A303" t="s">
        <v>14</v>
      </c>
      <c r="B303" s="33">
        <v>46054</v>
      </c>
      <c r="C303" s="3">
        <v>46024</v>
      </c>
      <c r="D303" s="33">
        <v>46054</v>
      </c>
      <c r="E303" s="9">
        <v>46024</v>
      </c>
      <c r="F303" s="6" t="s">
        <v>1917</v>
      </c>
      <c r="G303" s="7" t="s">
        <v>3575</v>
      </c>
      <c r="H303" s="6"/>
      <c r="I303" s="8">
        <v>141</v>
      </c>
      <c r="J303" s="6"/>
      <c r="K303" s="8">
        <v>951.57</v>
      </c>
      <c r="L303" t="str">
        <f>IF(Gastos[[#This Row],[Importe]]&gt;0,"Ingreso","Egreso")</f>
        <v>Ingreso</v>
      </c>
      <c r="M303" t="str">
        <f t="shared" si="4"/>
        <v>Único</v>
      </c>
    </row>
    <row r="304" spans="1:13" ht="25.5" x14ac:dyDescent="0.25">
      <c r="A304" t="s">
        <v>14</v>
      </c>
      <c r="B304" s="33">
        <v>46054</v>
      </c>
      <c r="C304" s="3">
        <v>46024</v>
      </c>
      <c r="D304" s="33">
        <v>46054</v>
      </c>
      <c r="E304" s="9">
        <v>46024</v>
      </c>
      <c r="F304" s="6" t="s">
        <v>54</v>
      </c>
      <c r="G304" s="7" t="s">
        <v>3576</v>
      </c>
      <c r="H304" s="6"/>
      <c r="I304" s="8">
        <v>-42.9</v>
      </c>
      <c r="J304" s="6"/>
      <c r="K304" s="8">
        <v>810.57</v>
      </c>
      <c r="L304" t="str">
        <f>IF(Gastos[[#This Row],[Importe]]&gt;0,"Ingreso","Egreso")</f>
        <v>Egreso</v>
      </c>
      <c r="M304" t="str">
        <f t="shared" si="4"/>
        <v>Único</v>
      </c>
    </row>
    <row r="305" spans="1:13" x14ac:dyDescent="0.25">
      <c r="A305" t="s">
        <v>14</v>
      </c>
      <c r="B305" s="33">
        <v>46054</v>
      </c>
      <c r="C305" s="3">
        <v>46024</v>
      </c>
      <c r="D305" s="33">
        <v>46054</v>
      </c>
      <c r="E305" s="9">
        <v>46024</v>
      </c>
      <c r="F305" s="6" t="s">
        <v>76</v>
      </c>
      <c r="G305" s="7" t="s">
        <v>3577</v>
      </c>
      <c r="H305" s="6"/>
      <c r="I305" s="8">
        <v>-115.84</v>
      </c>
      <c r="J305" s="6"/>
      <c r="K305" s="8">
        <v>853.47</v>
      </c>
      <c r="L305" t="str">
        <f>IF(Gastos[[#This Row],[Importe]]&gt;0,"Ingreso","Egreso")</f>
        <v>Egreso</v>
      </c>
      <c r="M305" t="str">
        <f t="shared" si="4"/>
        <v>Único</v>
      </c>
    </row>
    <row r="306" spans="1:13" x14ac:dyDescent="0.25">
      <c r="A306" t="s">
        <v>14</v>
      </c>
      <c r="B306" s="33">
        <v>46054</v>
      </c>
      <c r="C306" s="3">
        <v>46024</v>
      </c>
      <c r="D306" s="33">
        <v>46054</v>
      </c>
      <c r="E306" s="9">
        <v>46024</v>
      </c>
      <c r="F306" s="6"/>
      <c r="G306" s="7" t="s">
        <v>2004</v>
      </c>
      <c r="H306" s="6"/>
      <c r="I306" s="8">
        <v>-449.55</v>
      </c>
      <c r="J306" s="6"/>
      <c r="K306" s="8">
        <v>969.31</v>
      </c>
      <c r="L306" t="str">
        <f>IF(Gastos[[#This Row],[Importe]]&gt;0,"Ingreso","Egreso")</f>
        <v>Egreso</v>
      </c>
      <c r="M306" t="str">
        <f t="shared" si="4"/>
        <v>Único</v>
      </c>
    </row>
    <row r="307" spans="1:13" x14ac:dyDescent="0.25">
      <c r="A307" t="s">
        <v>11</v>
      </c>
      <c r="B307" s="33">
        <v>46022</v>
      </c>
      <c r="C307" s="3">
        <v>46022</v>
      </c>
      <c r="D307" s="33">
        <v>46022</v>
      </c>
      <c r="E307" s="9">
        <v>46022</v>
      </c>
      <c r="F307" s="6" t="s">
        <v>804</v>
      </c>
      <c r="G307" s="7" t="s">
        <v>805</v>
      </c>
      <c r="H307" s="6"/>
      <c r="I307" s="8">
        <v>-400</v>
      </c>
      <c r="J307" s="6"/>
      <c r="K307" s="8">
        <v>4222.6000000000004</v>
      </c>
      <c r="L307" t="str">
        <f>IF(Gastos[[#This Row],[Importe]]&gt;0,"Ingreso","Egreso")</f>
        <v>Egreso</v>
      </c>
      <c r="M307" t="str">
        <f t="shared" si="4"/>
        <v>Único</v>
      </c>
    </row>
    <row r="308" spans="1:13" ht="25.5" x14ac:dyDescent="0.25">
      <c r="A308" t="s">
        <v>14</v>
      </c>
      <c r="B308" s="33">
        <v>46022</v>
      </c>
      <c r="C308" s="3">
        <v>46022</v>
      </c>
      <c r="D308" s="33">
        <v>46022</v>
      </c>
      <c r="E308" s="9">
        <v>46022</v>
      </c>
      <c r="F308" s="6" t="s">
        <v>22</v>
      </c>
      <c r="G308" s="7" t="s">
        <v>3578</v>
      </c>
      <c r="H308" s="6"/>
      <c r="I308" s="8">
        <v>-7.65</v>
      </c>
      <c r="J308" s="6"/>
      <c r="K308" s="8">
        <v>1418.86</v>
      </c>
      <c r="L308" t="str">
        <f>IF(Gastos[[#This Row],[Importe]]&gt;0,"Ingreso","Egreso")</f>
        <v>Egreso</v>
      </c>
      <c r="M308" t="str">
        <f t="shared" si="4"/>
        <v>Único</v>
      </c>
    </row>
    <row r="309" spans="1:13" x14ac:dyDescent="0.25">
      <c r="A309" t="s">
        <v>11</v>
      </c>
      <c r="B309" s="33">
        <v>46021</v>
      </c>
      <c r="C309" s="3">
        <v>46021</v>
      </c>
      <c r="D309" s="33">
        <v>46021</v>
      </c>
      <c r="E309" s="9">
        <v>46021</v>
      </c>
      <c r="F309" s="6" t="s">
        <v>90</v>
      </c>
      <c r="G309" s="7" t="s">
        <v>3443</v>
      </c>
      <c r="H309" s="6"/>
      <c r="I309" s="8">
        <v>2295.64</v>
      </c>
      <c r="J309" s="6"/>
      <c r="K309" s="8">
        <v>4622.6000000000004</v>
      </c>
      <c r="L309" t="str">
        <f>IF(Gastos[[#This Row],[Importe]]&gt;0,"Ingreso","Egreso")</f>
        <v>Ingreso</v>
      </c>
      <c r="M309" t="str">
        <f t="shared" si="4"/>
        <v>Único</v>
      </c>
    </row>
    <row r="310" spans="1:13" x14ac:dyDescent="0.25">
      <c r="A310" t="s">
        <v>11</v>
      </c>
      <c r="B310" s="33">
        <v>46021</v>
      </c>
      <c r="C310" s="3">
        <v>46021</v>
      </c>
      <c r="D310" s="33">
        <v>46021</v>
      </c>
      <c r="E310" s="9">
        <v>46021</v>
      </c>
      <c r="F310" s="6" t="s">
        <v>1013</v>
      </c>
      <c r="G310" s="7" t="s">
        <v>3444</v>
      </c>
      <c r="H310" s="6"/>
      <c r="I310" s="8">
        <v>-28.08</v>
      </c>
      <c r="J310" s="6"/>
      <c r="K310" s="8">
        <v>2326.96</v>
      </c>
      <c r="L310" t="str">
        <f>IF(Gastos[[#This Row],[Importe]]&gt;0,"Ingreso","Egreso")</f>
        <v>Egreso</v>
      </c>
      <c r="M310" t="str">
        <f t="shared" si="4"/>
        <v>Único</v>
      </c>
    </row>
    <row r="311" spans="1:13" x14ac:dyDescent="0.25">
      <c r="A311" t="s">
        <v>11</v>
      </c>
      <c r="B311" s="33">
        <v>46021</v>
      </c>
      <c r="C311" s="3">
        <v>46021</v>
      </c>
      <c r="D311" s="33">
        <v>46021</v>
      </c>
      <c r="E311" s="9">
        <v>46021</v>
      </c>
      <c r="F311" s="6" t="s">
        <v>54</v>
      </c>
      <c r="G311" s="7" t="s">
        <v>3445</v>
      </c>
      <c r="H311" s="6"/>
      <c r="I311" s="8">
        <v>-22</v>
      </c>
      <c r="J311" s="6"/>
      <c r="K311" s="8">
        <v>2355.04</v>
      </c>
      <c r="L311" t="str">
        <f>IF(Gastos[[#This Row],[Importe]]&gt;0,"Ingreso","Egreso")</f>
        <v>Egreso</v>
      </c>
      <c r="M311" t="str">
        <f t="shared" si="4"/>
        <v>Único</v>
      </c>
    </row>
    <row r="312" spans="1:13" x14ac:dyDescent="0.25">
      <c r="A312" t="s">
        <v>11</v>
      </c>
      <c r="B312" s="33">
        <v>46021</v>
      </c>
      <c r="C312" s="3">
        <v>46021</v>
      </c>
      <c r="D312" s="33">
        <v>46021</v>
      </c>
      <c r="E312" s="9">
        <v>46021</v>
      </c>
      <c r="F312" s="6"/>
      <c r="G312" s="7" t="s">
        <v>3446</v>
      </c>
      <c r="H312" s="6"/>
      <c r="I312" s="8">
        <v>-6.62</v>
      </c>
      <c r="J312" s="6"/>
      <c r="K312" s="8">
        <v>2377.04</v>
      </c>
      <c r="L312" t="str">
        <f>IF(Gastos[[#This Row],[Importe]]&gt;0,"Ingreso","Egreso")</f>
        <v>Egreso</v>
      </c>
      <c r="M312" t="str">
        <f t="shared" si="4"/>
        <v>Único</v>
      </c>
    </row>
    <row r="313" spans="1:13" ht="25.5" x14ac:dyDescent="0.25">
      <c r="A313" t="s">
        <v>11</v>
      </c>
      <c r="B313" s="33">
        <v>46021</v>
      </c>
      <c r="C313" s="3">
        <v>46021</v>
      </c>
      <c r="D313" s="33">
        <v>46021</v>
      </c>
      <c r="E313" s="9">
        <v>46021</v>
      </c>
      <c r="F313" s="6" t="s">
        <v>18</v>
      </c>
      <c r="G313" s="7" t="s">
        <v>3447</v>
      </c>
      <c r="H313" s="6"/>
      <c r="I313" s="8">
        <v>-3</v>
      </c>
      <c r="J313" s="6"/>
      <c r="K313" s="8">
        <v>2383.66</v>
      </c>
      <c r="L313" t="str">
        <f>IF(Gastos[[#This Row],[Importe]]&gt;0,"Ingreso","Egreso")</f>
        <v>Egreso</v>
      </c>
      <c r="M313" t="str">
        <f t="shared" si="4"/>
        <v>Único</v>
      </c>
    </row>
    <row r="314" spans="1:13" x14ac:dyDescent="0.25">
      <c r="A314" t="s">
        <v>11</v>
      </c>
      <c r="B314" s="33">
        <v>46021</v>
      </c>
      <c r="C314" s="3">
        <v>46021</v>
      </c>
      <c r="D314" s="33">
        <v>46021</v>
      </c>
      <c r="E314" s="9">
        <v>46021</v>
      </c>
      <c r="F314" s="6"/>
      <c r="G314" s="7" t="s">
        <v>3448</v>
      </c>
      <c r="H314" s="6"/>
      <c r="I314" s="8">
        <v>-12.75</v>
      </c>
      <c r="J314" s="6"/>
      <c r="K314" s="8">
        <v>2386.66</v>
      </c>
      <c r="L314" t="str">
        <f>IF(Gastos[[#This Row],[Importe]]&gt;0,"Ingreso","Egreso")</f>
        <v>Egreso</v>
      </c>
      <c r="M314" t="str">
        <f t="shared" si="4"/>
        <v>Único</v>
      </c>
    </row>
    <row r="315" spans="1:13" x14ac:dyDescent="0.25">
      <c r="A315" t="s">
        <v>17</v>
      </c>
      <c r="B315" s="33">
        <v>46021</v>
      </c>
      <c r="C315" s="3">
        <v>46021</v>
      </c>
      <c r="D315" s="33">
        <v>46021</v>
      </c>
      <c r="E315" s="9">
        <v>46021</v>
      </c>
      <c r="F315" s="6" t="s">
        <v>90</v>
      </c>
      <c r="G315" s="7" t="s">
        <v>3511</v>
      </c>
      <c r="H315" s="6"/>
      <c r="I315" s="8">
        <v>2197.66</v>
      </c>
      <c r="J315" s="6"/>
      <c r="K315" s="8">
        <v>8909.0499999999993</v>
      </c>
      <c r="L315" t="str">
        <f>IF(Gastos[[#This Row],[Importe]]&gt;0,"Ingreso","Egreso")</f>
        <v>Ingreso</v>
      </c>
      <c r="M315" t="str">
        <f t="shared" si="4"/>
        <v>Único</v>
      </c>
    </row>
    <row r="316" spans="1:13" x14ac:dyDescent="0.25">
      <c r="A316" t="s">
        <v>14</v>
      </c>
      <c r="B316" s="33">
        <v>46021</v>
      </c>
      <c r="C316" s="3">
        <v>46021</v>
      </c>
      <c r="D316" s="33">
        <v>46021</v>
      </c>
      <c r="E316" s="9">
        <v>46021</v>
      </c>
      <c r="F316" s="6" t="s">
        <v>67</v>
      </c>
      <c r="G316" s="7" t="s">
        <v>3579</v>
      </c>
      <c r="H316" s="6"/>
      <c r="I316" s="8">
        <v>-32.700000000000003</v>
      </c>
      <c r="J316" s="6"/>
      <c r="K316" s="8">
        <v>1426.51</v>
      </c>
      <c r="L316" t="str">
        <f>IF(Gastos[[#This Row],[Importe]]&gt;0,"Ingreso","Egreso")</f>
        <v>Egreso</v>
      </c>
      <c r="M316" t="str">
        <f t="shared" si="4"/>
        <v>Único</v>
      </c>
    </row>
    <row r="317" spans="1:13" x14ac:dyDescent="0.25">
      <c r="A317" t="s">
        <v>14</v>
      </c>
      <c r="B317" s="33">
        <v>46021</v>
      </c>
      <c r="C317" s="3">
        <v>46021</v>
      </c>
      <c r="D317" s="33">
        <v>46021</v>
      </c>
      <c r="E317" s="9">
        <v>46021</v>
      </c>
      <c r="F317" s="6" t="s">
        <v>67</v>
      </c>
      <c r="G317" s="7" t="s">
        <v>3579</v>
      </c>
      <c r="H317" s="6"/>
      <c r="I317" s="8">
        <v>-32.700000000000003</v>
      </c>
      <c r="J317" s="6"/>
      <c r="K317" s="8">
        <v>1459.21</v>
      </c>
      <c r="L317" t="str">
        <f>IF(Gastos[[#This Row],[Importe]]&gt;0,"Ingreso","Egreso")</f>
        <v>Egreso</v>
      </c>
      <c r="M317" t="str">
        <f t="shared" si="4"/>
        <v>Único</v>
      </c>
    </row>
    <row r="318" spans="1:13" x14ac:dyDescent="0.25">
      <c r="A318" t="s">
        <v>14</v>
      </c>
      <c r="B318" s="33">
        <v>46021</v>
      </c>
      <c r="C318" s="3">
        <v>46021</v>
      </c>
      <c r="D318" s="33">
        <v>46021</v>
      </c>
      <c r="E318" s="9">
        <v>46021</v>
      </c>
      <c r="F318" s="6" t="s">
        <v>67</v>
      </c>
      <c r="G318" s="7" t="s">
        <v>3579</v>
      </c>
      <c r="H318" s="6"/>
      <c r="I318" s="8">
        <v>-32.700000000000003</v>
      </c>
      <c r="J318" s="6"/>
      <c r="K318" s="8">
        <v>1491.91</v>
      </c>
      <c r="L318" t="str">
        <f>IF(Gastos[[#This Row],[Importe]]&gt;0,"Ingreso","Egreso")</f>
        <v>Egreso</v>
      </c>
      <c r="M318" t="str">
        <f t="shared" si="4"/>
        <v>Único</v>
      </c>
    </row>
    <row r="319" spans="1:13" x14ac:dyDescent="0.25">
      <c r="A319" t="s">
        <v>14</v>
      </c>
      <c r="B319" s="33">
        <v>46021</v>
      </c>
      <c r="C319" s="3">
        <v>46021</v>
      </c>
      <c r="D319" s="33">
        <v>46020</v>
      </c>
      <c r="E319" s="9">
        <v>46020</v>
      </c>
      <c r="F319" s="6" t="s">
        <v>39</v>
      </c>
      <c r="G319" s="7" t="s">
        <v>131</v>
      </c>
      <c r="H319" s="6"/>
      <c r="I319" s="8">
        <v>-0.54</v>
      </c>
      <c r="J319" s="6"/>
      <c r="K319" s="8">
        <v>1524.61</v>
      </c>
      <c r="L319" t="str">
        <f>IF(Gastos[[#This Row],[Importe]]&gt;0,"Ingreso","Egreso")</f>
        <v>Egreso</v>
      </c>
      <c r="M319" t="str">
        <f t="shared" si="4"/>
        <v>Único</v>
      </c>
    </row>
    <row r="320" spans="1:13" x14ac:dyDescent="0.25">
      <c r="A320" s="1" t="s">
        <v>14</v>
      </c>
      <c r="B320" s="33">
        <v>46020</v>
      </c>
      <c r="C320" s="3">
        <v>46020</v>
      </c>
      <c r="D320" s="33">
        <v>46020</v>
      </c>
      <c r="E320" s="9">
        <v>46020</v>
      </c>
      <c r="F320" s="6" t="s">
        <v>54</v>
      </c>
      <c r="G320" s="7" t="s">
        <v>3365</v>
      </c>
      <c r="H320" s="6"/>
      <c r="I320" s="8">
        <v>-18.09</v>
      </c>
      <c r="J320" s="6"/>
      <c r="K320" s="8">
        <v>1525.15</v>
      </c>
      <c r="L320" t="str">
        <f>IF(Gastos[[#This Row],[Importe]]&gt;0,"Ingreso","Egreso")</f>
        <v>Egreso</v>
      </c>
      <c r="M320" t="str">
        <f t="shared" si="4"/>
        <v>Único</v>
      </c>
    </row>
    <row r="321" spans="1:13" x14ac:dyDescent="0.25">
      <c r="A321" s="1" t="s">
        <v>14</v>
      </c>
      <c r="B321" s="33">
        <v>46020</v>
      </c>
      <c r="C321" s="3">
        <v>46020</v>
      </c>
      <c r="D321" s="33">
        <v>46020</v>
      </c>
      <c r="E321" s="9">
        <v>46020</v>
      </c>
      <c r="F321" s="6" t="s">
        <v>140</v>
      </c>
      <c r="G321" s="7" t="s">
        <v>141</v>
      </c>
      <c r="H321" s="6"/>
      <c r="I321" s="8">
        <v>200</v>
      </c>
      <c r="J321" s="6"/>
      <c r="K321" s="8">
        <v>1543.24</v>
      </c>
      <c r="L321" t="str">
        <f>IF(Gastos[[#This Row],[Importe]]&gt;0,"Ingreso","Egreso")</f>
        <v>Ingreso</v>
      </c>
      <c r="M321" t="str">
        <f t="shared" si="4"/>
        <v>Único</v>
      </c>
    </row>
    <row r="322" spans="1:13" x14ac:dyDescent="0.25">
      <c r="A322" s="1" t="s">
        <v>14</v>
      </c>
      <c r="B322" s="33">
        <v>46020</v>
      </c>
      <c r="C322" s="3">
        <v>46020</v>
      </c>
      <c r="D322" s="33">
        <v>46019</v>
      </c>
      <c r="E322" s="9">
        <v>46019</v>
      </c>
      <c r="F322" s="6" t="s">
        <v>1013</v>
      </c>
      <c r="G322" s="7" t="s">
        <v>2854</v>
      </c>
      <c r="H322" s="6"/>
      <c r="I322" s="8">
        <v>13</v>
      </c>
      <c r="J322" s="6"/>
      <c r="K322" s="8">
        <v>1343.24</v>
      </c>
      <c r="L322" t="str">
        <f>IF(Gastos[[#This Row],[Importe]]&gt;0,"Ingreso","Egreso")</f>
        <v>Ingreso</v>
      </c>
      <c r="M322" t="str">
        <f t="shared" ref="M322:M385" si="5">IF(AND(COUNTIFS($B$2:$B$3988,B322,$I$2:$I$3988,I322,$K$2:$K$3988,K322)&gt;1,F322=""),"DUPLICADO","Único")</f>
        <v>Único</v>
      </c>
    </row>
    <row r="323" spans="1:13" x14ac:dyDescent="0.25">
      <c r="A323" s="1" t="s">
        <v>14</v>
      </c>
      <c r="B323" s="33">
        <v>46020</v>
      </c>
      <c r="C323" s="3">
        <v>46020</v>
      </c>
      <c r="D323" s="33">
        <v>46019</v>
      </c>
      <c r="E323" s="9">
        <v>46019</v>
      </c>
      <c r="F323" s="6" t="s">
        <v>1013</v>
      </c>
      <c r="G323" s="7" t="s">
        <v>3366</v>
      </c>
      <c r="H323" s="6"/>
      <c r="I323" s="8">
        <v>10.47</v>
      </c>
      <c r="J323" s="6"/>
      <c r="K323" s="8">
        <v>1330.24</v>
      </c>
      <c r="L323" t="str">
        <f>IF(Gastos[[#This Row],[Importe]]&gt;0,"Ingreso","Egreso")</f>
        <v>Ingreso</v>
      </c>
      <c r="M323" t="str">
        <f t="shared" si="5"/>
        <v>Único</v>
      </c>
    </row>
    <row r="324" spans="1:13" x14ac:dyDescent="0.25">
      <c r="A324" s="1" t="s">
        <v>14</v>
      </c>
      <c r="B324" s="33">
        <v>46020</v>
      </c>
      <c r="C324" s="3">
        <v>46020</v>
      </c>
      <c r="D324" s="33">
        <v>46019</v>
      </c>
      <c r="E324" s="9">
        <v>46019</v>
      </c>
      <c r="F324" s="6" t="s">
        <v>1013</v>
      </c>
      <c r="G324" s="7" t="s">
        <v>3367</v>
      </c>
      <c r="H324" s="6"/>
      <c r="I324" s="8">
        <v>10.47</v>
      </c>
      <c r="J324" s="6"/>
      <c r="K324" s="8">
        <v>1319.77</v>
      </c>
      <c r="L324" t="str">
        <f>IF(Gastos[[#This Row],[Importe]]&gt;0,"Ingreso","Egreso")</f>
        <v>Ingreso</v>
      </c>
      <c r="M324" t="str">
        <f t="shared" si="5"/>
        <v>Único</v>
      </c>
    </row>
    <row r="325" spans="1:13" ht="25.5" x14ac:dyDescent="0.25">
      <c r="A325" s="1" t="s">
        <v>17</v>
      </c>
      <c r="B325" s="33">
        <v>46020</v>
      </c>
      <c r="C325" s="32">
        <v>46020</v>
      </c>
      <c r="D325" s="33">
        <v>46019</v>
      </c>
      <c r="E325" s="9">
        <v>46019</v>
      </c>
      <c r="F325" s="6" t="s">
        <v>22</v>
      </c>
      <c r="G325" s="7" t="s">
        <v>3383</v>
      </c>
      <c r="H325" s="6"/>
      <c r="I325" s="8">
        <v>-1.95</v>
      </c>
      <c r="J325" s="6"/>
      <c r="K325" s="8">
        <v>6711.39</v>
      </c>
      <c r="L325" t="str">
        <f>IF(Gastos[[#This Row],[Importe]]&gt;0,"Ingreso","Egreso")</f>
        <v>Egreso</v>
      </c>
      <c r="M325" t="str">
        <f t="shared" si="5"/>
        <v>Único</v>
      </c>
    </row>
    <row r="326" spans="1:13" x14ac:dyDescent="0.25">
      <c r="A326" s="1" t="s">
        <v>11</v>
      </c>
      <c r="B326" s="33">
        <v>46020</v>
      </c>
      <c r="C326" s="32">
        <v>46020</v>
      </c>
      <c r="D326" s="33">
        <v>46018</v>
      </c>
      <c r="E326" s="9">
        <v>46018</v>
      </c>
      <c r="F326" s="6" t="s">
        <v>1013</v>
      </c>
      <c r="G326" s="7" t="s">
        <v>3375</v>
      </c>
      <c r="H326" s="6"/>
      <c r="I326" s="8">
        <v>-13.8</v>
      </c>
      <c r="J326" s="6"/>
      <c r="K326" s="8">
        <v>2399.41</v>
      </c>
      <c r="L326" t="str">
        <f>IF(Gastos[[#This Row],[Importe]]&gt;0,"Ingreso","Egreso")</f>
        <v>Egreso</v>
      </c>
      <c r="M326" t="str">
        <f t="shared" si="5"/>
        <v>Único</v>
      </c>
    </row>
    <row r="327" spans="1:13" x14ac:dyDescent="0.25">
      <c r="A327" s="1" t="s">
        <v>11</v>
      </c>
      <c r="B327" s="33">
        <v>46020</v>
      </c>
      <c r="C327" s="32">
        <v>46020</v>
      </c>
      <c r="D327" s="33">
        <v>46018</v>
      </c>
      <c r="E327" s="9">
        <v>46018</v>
      </c>
      <c r="F327" s="6" t="s">
        <v>18</v>
      </c>
      <c r="G327" s="7" t="s">
        <v>3376</v>
      </c>
      <c r="H327" s="6"/>
      <c r="I327" s="8">
        <v>-4.95</v>
      </c>
      <c r="J327" s="6"/>
      <c r="K327" s="8">
        <v>2413.21</v>
      </c>
      <c r="L327" t="str">
        <f>IF(Gastos[[#This Row],[Importe]]&gt;0,"Ingreso","Egreso")</f>
        <v>Egreso</v>
      </c>
      <c r="M327" t="str">
        <f t="shared" si="5"/>
        <v>Único</v>
      </c>
    </row>
    <row r="328" spans="1:13" ht="25.5" x14ac:dyDescent="0.25">
      <c r="A328" s="1" t="s">
        <v>14</v>
      </c>
      <c r="B328" s="33">
        <v>46017</v>
      </c>
      <c r="C328" s="32">
        <v>46017</v>
      </c>
      <c r="D328" s="33">
        <v>46017</v>
      </c>
      <c r="E328" s="9">
        <v>46017</v>
      </c>
      <c r="F328" s="6" t="s">
        <v>22</v>
      </c>
      <c r="G328" s="7" t="s">
        <v>3368</v>
      </c>
      <c r="H328" s="6"/>
      <c r="I328" s="8">
        <v>-4.6900000000000004</v>
      </c>
      <c r="J328" s="6"/>
      <c r="K328" s="8">
        <v>1309.3</v>
      </c>
      <c r="L328" t="str">
        <f>IF(Gastos[[#This Row],[Importe]]&gt;0,"Ingreso","Egreso")</f>
        <v>Egreso</v>
      </c>
      <c r="M328" t="str">
        <f t="shared" si="5"/>
        <v>Único</v>
      </c>
    </row>
    <row r="329" spans="1:13" ht="25.5" x14ac:dyDescent="0.25">
      <c r="A329" s="1" t="s">
        <v>14</v>
      </c>
      <c r="B329" s="33">
        <v>46017</v>
      </c>
      <c r="C329" s="32">
        <v>46017</v>
      </c>
      <c r="D329" s="33">
        <v>46017</v>
      </c>
      <c r="E329" s="9">
        <v>46017</v>
      </c>
      <c r="F329" s="6" t="s">
        <v>22</v>
      </c>
      <c r="G329" s="7" t="s">
        <v>3368</v>
      </c>
      <c r="H329" s="6"/>
      <c r="I329" s="8">
        <v>-67.400000000000006</v>
      </c>
      <c r="J329" s="6"/>
      <c r="K329" s="8">
        <v>1313.99</v>
      </c>
      <c r="L329" t="str">
        <f>IF(Gastos[[#This Row],[Importe]]&gt;0,"Ingreso","Egreso")</f>
        <v>Egreso</v>
      </c>
      <c r="M329" t="str">
        <f t="shared" si="5"/>
        <v>Único</v>
      </c>
    </row>
    <row r="330" spans="1:13" ht="25.5" x14ac:dyDescent="0.25">
      <c r="A330" s="1" t="s">
        <v>14</v>
      </c>
      <c r="B330" s="33">
        <v>46015</v>
      </c>
      <c r="C330" s="32">
        <v>46015</v>
      </c>
      <c r="D330" s="33">
        <v>46015</v>
      </c>
      <c r="E330" s="9">
        <v>46015</v>
      </c>
      <c r="F330" s="6" t="s">
        <v>22</v>
      </c>
      <c r="G330" s="7" t="s">
        <v>3369</v>
      </c>
      <c r="H330" s="6"/>
      <c r="I330" s="8">
        <v>-19.059999999999999</v>
      </c>
      <c r="J330" s="6"/>
      <c r="K330" s="8">
        <v>1381.39</v>
      </c>
      <c r="L330" t="str">
        <f>IF(Gastos[[#This Row],[Importe]]&gt;0,"Ingreso","Egreso")</f>
        <v>Egreso</v>
      </c>
      <c r="M330" t="str">
        <f t="shared" si="5"/>
        <v>Único</v>
      </c>
    </row>
    <row r="331" spans="1:13" ht="25.5" x14ac:dyDescent="0.25">
      <c r="A331" s="1" t="s">
        <v>14</v>
      </c>
      <c r="B331" s="33">
        <v>46015</v>
      </c>
      <c r="C331" s="32">
        <v>46015</v>
      </c>
      <c r="D331" s="33">
        <v>46015</v>
      </c>
      <c r="E331" s="9">
        <v>46015</v>
      </c>
      <c r="F331" s="6" t="s">
        <v>22</v>
      </c>
      <c r="G331" s="7" t="s">
        <v>3369</v>
      </c>
      <c r="H331" s="6"/>
      <c r="I331" s="8">
        <v>-2.37</v>
      </c>
      <c r="J331" s="6"/>
      <c r="K331" s="8">
        <v>1400.45</v>
      </c>
      <c r="L331" t="str">
        <f>IF(Gastos[[#This Row],[Importe]]&gt;0,"Ingreso","Egreso")</f>
        <v>Egreso</v>
      </c>
      <c r="M331" t="str">
        <f t="shared" si="5"/>
        <v>Único</v>
      </c>
    </row>
    <row r="332" spans="1:13" x14ac:dyDescent="0.25">
      <c r="A332" s="1" t="s">
        <v>11</v>
      </c>
      <c r="B332" s="33">
        <v>46015</v>
      </c>
      <c r="C332" s="32">
        <v>46015</v>
      </c>
      <c r="D332" s="33">
        <v>46015</v>
      </c>
      <c r="E332" s="9">
        <v>46015</v>
      </c>
      <c r="F332" s="6" t="s">
        <v>804</v>
      </c>
      <c r="G332" s="7" t="s">
        <v>2043</v>
      </c>
      <c r="H332" s="6"/>
      <c r="I332" s="8">
        <v>-300</v>
      </c>
      <c r="J332" s="6"/>
      <c r="K332" s="8">
        <v>2418.16</v>
      </c>
      <c r="L332" t="str">
        <f>IF(Gastos[[#This Row],[Importe]]&gt;0,"Ingreso","Egreso")</f>
        <v>Egreso</v>
      </c>
      <c r="M332" t="str">
        <f t="shared" si="5"/>
        <v>Único</v>
      </c>
    </row>
    <row r="333" spans="1:13" x14ac:dyDescent="0.25">
      <c r="A333" s="1" t="s">
        <v>17</v>
      </c>
      <c r="B333" s="33">
        <v>46015</v>
      </c>
      <c r="C333" s="32">
        <v>46015</v>
      </c>
      <c r="D333" s="33">
        <v>46015</v>
      </c>
      <c r="E333" s="9">
        <v>46015</v>
      </c>
      <c r="F333" s="6" t="s">
        <v>1917</v>
      </c>
      <c r="G333" s="7" t="s">
        <v>3384</v>
      </c>
      <c r="H333" s="6"/>
      <c r="I333" s="8">
        <v>-16</v>
      </c>
      <c r="J333" s="6"/>
      <c r="K333" s="8">
        <v>6713.34</v>
      </c>
      <c r="L333" t="str">
        <f>IF(Gastos[[#This Row],[Importe]]&gt;0,"Ingreso","Egreso")</f>
        <v>Egreso</v>
      </c>
      <c r="M333" t="str">
        <f t="shared" si="5"/>
        <v>Único</v>
      </c>
    </row>
    <row r="334" spans="1:13" ht="25.5" x14ac:dyDescent="0.25">
      <c r="A334" s="1" t="s">
        <v>14</v>
      </c>
      <c r="B334" s="33">
        <v>46014</v>
      </c>
      <c r="C334" s="32">
        <v>46014</v>
      </c>
      <c r="D334" s="33">
        <v>46014</v>
      </c>
      <c r="E334" s="9">
        <v>46014</v>
      </c>
      <c r="F334" s="6" t="s">
        <v>22</v>
      </c>
      <c r="G334" s="7" t="s">
        <v>3370</v>
      </c>
      <c r="H334" s="6"/>
      <c r="I334" s="8">
        <v>-9.09</v>
      </c>
      <c r="J334" s="6"/>
      <c r="K334" s="8">
        <v>1402.82</v>
      </c>
      <c r="L334" t="str">
        <f>IF(Gastos[[#This Row],[Importe]]&gt;0,"Ingreso","Egreso")</f>
        <v>Egreso</v>
      </c>
      <c r="M334" t="str">
        <f t="shared" si="5"/>
        <v>Único</v>
      </c>
    </row>
    <row r="335" spans="1:13" ht="25.5" x14ac:dyDescent="0.25">
      <c r="A335" s="1" t="s">
        <v>14</v>
      </c>
      <c r="B335" s="33">
        <v>46014</v>
      </c>
      <c r="C335" s="32">
        <v>46014</v>
      </c>
      <c r="D335" s="33">
        <v>46014</v>
      </c>
      <c r="E335" s="9">
        <v>46014</v>
      </c>
      <c r="F335" s="6" t="s">
        <v>15</v>
      </c>
      <c r="G335" s="7" t="s">
        <v>3371</v>
      </c>
      <c r="H335" s="6"/>
      <c r="I335" s="8">
        <v>-73.39</v>
      </c>
      <c r="J335" s="6"/>
      <c r="K335" s="8">
        <v>1411.91</v>
      </c>
      <c r="L335" t="str">
        <f>IF(Gastos[[#This Row],[Importe]]&gt;0,"Ingreso","Egreso")</f>
        <v>Egreso</v>
      </c>
      <c r="M335" t="str">
        <f t="shared" si="5"/>
        <v>Único</v>
      </c>
    </row>
    <row r="336" spans="1:13" x14ac:dyDescent="0.25">
      <c r="A336" s="1" t="s">
        <v>11</v>
      </c>
      <c r="B336" s="33">
        <v>46013</v>
      </c>
      <c r="C336" s="32">
        <v>46013</v>
      </c>
      <c r="D336" s="33">
        <v>46013</v>
      </c>
      <c r="E336" s="9">
        <v>46013</v>
      </c>
      <c r="F336" s="6" t="s">
        <v>1013</v>
      </c>
      <c r="G336" s="7" t="s">
        <v>3377</v>
      </c>
      <c r="H336" s="6"/>
      <c r="I336" s="8">
        <v>-22.8</v>
      </c>
      <c r="J336" s="6"/>
      <c r="K336" s="8">
        <v>2718.16</v>
      </c>
      <c r="L336" t="str">
        <f>IF(Gastos[[#This Row],[Importe]]&gt;0,"Ingreso","Egreso")</f>
        <v>Egreso</v>
      </c>
      <c r="M336" t="str">
        <f t="shared" si="5"/>
        <v>Único</v>
      </c>
    </row>
    <row r="337" spans="1:13" x14ac:dyDescent="0.25">
      <c r="A337" s="1" t="s">
        <v>11</v>
      </c>
      <c r="B337" s="33">
        <v>46013</v>
      </c>
      <c r="C337" s="32">
        <v>46013</v>
      </c>
      <c r="D337" s="33">
        <v>46013</v>
      </c>
      <c r="E337" s="9">
        <v>46013</v>
      </c>
      <c r="F337" s="6" t="s">
        <v>1013</v>
      </c>
      <c r="G337" s="7" t="s">
        <v>3378</v>
      </c>
      <c r="H337" s="6"/>
      <c r="I337" s="8">
        <v>-8.3000000000000007</v>
      </c>
      <c r="J337" s="6"/>
      <c r="K337" s="8">
        <v>2740.96</v>
      </c>
      <c r="L337" t="str">
        <f>IF(Gastos[[#This Row],[Importe]]&gt;0,"Ingreso","Egreso")</f>
        <v>Egreso</v>
      </c>
      <c r="M337" t="str">
        <f t="shared" si="5"/>
        <v>Único</v>
      </c>
    </row>
    <row r="338" spans="1:13" x14ac:dyDescent="0.25">
      <c r="A338" s="1" t="s">
        <v>11</v>
      </c>
      <c r="B338" s="33">
        <v>46013</v>
      </c>
      <c r="C338" s="32">
        <v>46013</v>
      </c>
      <c r="D338" s="33">
        <v>46013</v>
      </c>
      <c r="E338" s="9">
        <v>46013</v>
      </c>
      <c r="F338" s="6" t="s">
        <v>1917</v>
      </c>
      <c r="G338" s="7" t="s">
        <v>3379</v>
      </c>
      <c r="H338" s="6"/>
      <c r="I338" s="8">
        <v>-84.6</v>
      </c>
      <c r="J338" s="6"/>
      <c r="K338" s="8">
        <v>2749.26</v>
      </c>
      <c r="L338" t="str">
        <f>IF(Gastos[[#This Row],[Importe]]&gt;0,"Ingreso","Egreso")</f>
        <v>Egreso</v>
      </c>
      <c r="M338" t="str">
        <f t="shared" si="5"/>
        <v>Único</v>
      </c>
    </row>
    <row r="339" spans="1:13" x14ac:dyDescent="0.25">
      <c r="A339" s="1" t="s">
        <v>17</v>
      </c>
      <c r="B339" s="33">
        <v>46013</v>
      </c>
      <c r="C339" s="3">
        <v>46013</v>
      </c>
      <c r="D339" s="33">
        <v>46013</v>
      </c>
      <c r="E339" s="9">
        <v>46013</v>
      </c>
      <c r="F339" s="6" t="s">
        <v>132</v>
      </c>
      <c r="G339" s="7" t="s">
        <v>3385</v>
      </c>
      <c r="H339" s="6"/>
      <c r="I339" s="8">
        <v>-10.34</v>
      </c>
      <c r="J339" s="6"/>
      <c r="K339" s="8">
        <v>6729.34</v>
      </c>
      <c r="L339" t="str">
        <f>IF(Gastos[[#This Row],[Importe]]&gt;0,"Ingreso","Egreso")</f>
        <v>Egreso</v>
      </c>
      <c r="M339" t="str">
        <f t="shared" si="5"/>
        <v>Único</v>
      </c>
    </row>
    <row r="340" spans="1:13" x14ac:dyDescent="0.25">
      <c r="A340" s="1" t="s">
        <v>14</v>
      </c>
      <c r="B340" s="33">
        <v>46013</v>
      </c>
      <c r="C340" s="32">
        <v>46013</v>
      </c>
      <c r="D340" s="33">
        <v>46012</v>
      </c>
      <c r="E340" s="9">
        <v>46012</v>
      </c>
      <c r="F340" s="6" t="s">
        <v>1013</v>
      </c>
      <c r="G340" s="7" t="s">
        <v>2854</v>
      </c>
      <c r="H340" s="6"/>
      <c r="I340" s="8">
        <v>5.5</v>
      </c>
      <c r="J340" s="6"/>
      <c r="K340" s="8">
        <v>1485.3</v>
      </c>
      <c r="L340" t="str">
        <f>IF(Gastos[[#This Row],[Importe]]&gt;0,"Ingreso","Egreso")</f>
        <v>Ingreso</v>
      </c>
      <c r="M340" t="str">
        <f t="shared" si="5"/>
        <v>Único</v>
      </c>
    </row>
    <row r="341" spans="1:13" x14ac:dyDescent="0.25">
      <c r="A341" s="1" t="s">
        <v>14</v>
      </c>
      <c r="B341" s="33">
        <v>46013</v>
      </c>
      <c r="C341" s="32">
        <v>46013</v>
      </c>
      <c r="D341" s="33">
        <v>46012</v>
      </c>
      <c r="E341" s="9">
        <v>46012</v>
      </c>
      <c r="F341" s="6" t="s">
        <v>1013</v>
      </c>
      <c r="G341" s="7" t="s">
        <v>3372</v>
      </c>
      <c r="H341" s="6"/>
      <c r="I341" s="8">
        <v>5.5</v>
      </c>
      <c r="J341" s="6"/>
      <c r="K341" s="8">
        <v>1479.8</v>
      </c>
      <c r="L341" t="str">
        <f>IF(Gastos[[#This Row],[Importe]]&gt;0,"Ingreso","Egreso")</f>
        <v>Ingreso</v>
      </c>
      <c r="M341" t="str">
        <f t="shared" si="5"/>
        <v>Único</v>
      </c>
    </row>
    <row r="342" spans="1:13" x14ac:dyDescent="0.25">
      <c r="A342" s="1" t="s">
        <v>11</v>
      </c>
      <c r="B342" s="33">
        <v>46013</v>
      </c>
      <c r="C342" s="32">
        <v>46013</v>
      </c>
      <c r="D342" s="33">
        <v>46012</v>
      </c>
      <c r="E342" s="9">
        <v>46012</v>
      </c>
      <c r="F342" s="6" t="s">
        <v>18</v>
      </c>
      <c r="G342" s="7" t="s">
        <v>3380</v>
      </c>
      <c r="H342" s="6"/>
      <c r="I342" s="8">
        <v>-9.99</v>
      </c>
      <c r="J342" s="6"/>
      <c r="K342" s="8">
        <v>2833.86</v>
      </c>
      <c r="L342" t="str">
        <f>IF(Gastos[[#This Row],[Importe]]&gt;0,"Ingreso","Egreso")</f>
        <v>Egreso</v>
      </c>
      <c r="M342" t="str">
        <f t="shared" si="5"/>
        <v>Único</v>
      </c>
    </row>
    <row r="343" spans="1:13" x14ac:dyDescent="0.25">
      <c r="A343" s="1" t="s">
        <v>11</v>
      </c>
      <c r="B343" s="33">
        <v>46013</v>
      </c>
      <c r="C343" s="32">
        <v>46013</v>
      </c>
      <c r="D343" s="33">
        <v>46012</v>
      </c>
      <c r="E343" s="9">
        <v>46012</v>
      </c>
      <c r="F343" s="6" t="s">
        <v>20</v>
      </c>
      <c r="G343" s="7" t="s">
        <v>3381</v>
      </c>
      <c r="H343" s="6"/>
      <c r="I343" s="8">
        <v>-8.1</v>
      </c>
      <c r="J343" s="6"/>
      <c r="K343" s="8">
        <v>2843.85</v>
      </c>
      <c r="L343" t="str">
        <f>IF(Gastos[[#This Row],[Importe]]&gt;0,"Ingreso","Egreso")</f>
        <v>Egreso</v>
      </c>
      <c r="M343" t="str">
        <f t="shared" si="5"/>
        <v>Único</v>
      </c>
    </row>
    <row r="344" spans="1:13" x14ac:dyDescent="0.25">
      <c r="A344" s="1" t="s">
        <v>14</v>
      </c>
      <c r="B344" s="33">
        <v>46013</v>
      </c>
      <c r="C344" s="32">
        <v>46013</v>
      </c>
      <c r="D344" s="33">
        <v>46011</v>
      </c>
      <c r="E344" s="9">
        <v>46011</v>
      </c>
      <c r="F344" s="6" t="s">
        <v>22</v>
      </c>
      <c r="G344" s="7" t="s">
        <v>3373</v>
      </c>
      <c r="H344" s="6"/>
      <c r="I344" s="8">
        <v>-20.260000000000002</v>
      </c>
      <c r="J344" s="6"/>
      <c r="K344" s="8">
        <v>1474.3</v>
      </c>
      <c r="L344" t="str">
        <f>IF(Gastos[[#This Row],[Importe]]&gt;0,"Ingreso","Egreso")</f>
        <v>Egreso</v>
      </c>
      <c r="M344" t="str">
        <f t="shared" si="5"/>
        <v>Único</v>
      </c>
    </row>
    <row r="345" spans="1:13" ht="25.5" x14ac:dyDescent="0.25">
      <c r="A345" s="1" t="s">
        <v>14</v>
      </c>
      <c r="B345" s="33">
        <v>46013</v>
      </c>
      <c r="C345" s="32">
        <v>46013</v>
      </c>
      <c r="D345" s="33">
        <v>46011</v>
      </c>
      <c r="E345" s="9">
        <v>46011</v>
      </c>
      <c r="F345" s="6" t="s">
        <v>22</v>
      </c>
      <c r="G345" s="7" t="s">
        <v>3374</v>
      </c>
      <c r="H345" s="6"/>
      <c r="I345" s="8">
        <v>-127.22</v>
      </c>
      <c r="J345" s="6"/>
      <c r="K345" s="8">
        <v>1494.56</v>
      </c>
      <c r="L345" t="str">
        <f>IF(Gastos[[#This Row],[Importe]]&gt;0,"Ingreso","Egreso")</f>
        <v>Egreso</v>
      </c>
      <c r="M345" t="str">
        <f t="shared" si="5"/>
        <v>Único</v>
      </c>
    </row>
    <row r="346" spans="1:13" ht="25.5" x14ac:dyDescent="0.25">
      <c r="A346" s="1" t="s">
        <v>11</v>
      </c>
      <c r="B346" s="33">
        <v>46013</v>
      </c>
      <c r="C346" s="32">
        <v>46013</v>
      </c>
      <c r="D346" s="33">
        <v>46011</v>
      </c>
      <c r="E346" s="9">
        <v>46011</v>
      </c>
      <c r="F346" s="6" t="s">
        <v>20</v>
      </c>
      <c r="G346" s="7" t="s">
        <v>3382</v>
      </c>
      <c r="H346" s="6"/>
      <c r="I346" s="8">
        <v>-1.3</v>
      </c>
      <c r="J346" s="6"/>
      <c r="K346" s="8">
        <v>2851.95</v>
      </c>
      <c r="L346" t="str">
        <f>IF(Gastos[[#This Row],[Importe]]&gt;0,"Ingreso","Egreso")</f>
        <v>Egreso</v>
      </c>
      <c r="M346" t="str">
        <f t="shared" si="5"/>
        <v>Único</v>
      </c>
    </row>
    <row r="347" spans="1:13" x14ac:dyDescent="0.25">
      <c r="A347" s="1" t="s">
        <v>11</v>
      </c>
      <c r="B347" s="33">
        <v>46010</v>
      </c>
      <c r="C347" s="3">
        <v>46010</v>
      </c>
      <c r="D347" s="33">
        <v>46010</v>
      </c>
      <c r="E347" s="9">
        <v>46010</v>
      </c>
      <c r="F347" s="5" t="s">
        <v>1917</v>
      </c>
      <c r="G347" s="7" t="s">
        <v>3249</v>
      </c>
      <c r="H347" s="6"/>
      <c r="I347" s="8">
        <v>-30.29</v>
      </c>
      <c r="J347" s="6"/>
      <c r="K347" s="8">
        <v>2853.25</v>
      </c>
      <c r="M347" t="str">
        <f t="shared" si="5"/>
        <v>Único</v>
      </c>
    </row>
    <row r="348" spans="1:13" x14ac:dyDescent="0.25">
      <c r="A348" s="1" t="s">
        <v>11</v>
      </c>
      <c r="B348" s="33">
        <v>46010</v>
      </c>
      <c r="C348" s="3">
        <v>46010</v>
      </c>
      <c r="D348" s="33">
        <v>46010</v>
      </c>
      <c r="E348" s="9">
        <v>46010</v>
      </c>
      <c r="F348" s="5" t="s">
        <v>1917</v>
      </c>
      <c r="G348" s="7" t="s">
        <v>3250</v>
      </c>
      <c r="H348" s="6"/>
      <c r="I348" s="8">
        <v>-45.95</v>
      </c>
      <c r="J348" s="6"/>
      <c r="K348" s="8">
        <v>2883.54</v>
      </c>
      <c r="M348" t="str">
        <f t="shared" si="5"/>
        <v>Único</v>
      </c>
    </row>
    <row r="349" spans="1:13" ht="25.5" x14ac:dyDescent="0.25">
      <c r="A349" s="1" t="s">
        <v>11</v>
      </c>
      <c r="B349" s="33">
        <v>46009</v>
      </c>
      <c r="C349" s="3">
        <v>46009</v>
      </c>
      <c r="D349" s="33">
        <v>46009</v>
      </c>
      <c r="E349" s="9">
        <v>46009</v>
      </c>
      <c r="F349" s="5" t="s">
        <v>18</v>
      </c>
      <c r="G349" s="7" t="s">
        <v>3251</v>
      </c>
      <c r="H349" s="6"/>
      <c r="I349" s="8">
        <v>-13.05</v>
      </c>
      <c r="J349" s="6"/>
      <c r="K349" s="8">
        <v>2929.49</v>
      </c>
      <c r="L349" t="str">
        <f>IF(Gastos[[#This Row],[Importe]]&gt;0,"Ingreso","Egreso")</f>
        <v>Egreso</v>
      </c>
      <c r="M349" t="str">
        <f t="shared" si="5"/>
        <v>Único</v>
      </c>
    </row>
    <row r="350" spans="1:13" x14ac:dyDescent="0.25">
      <c r="A350" s="1" t="s">
        <v>11</v>
      </c>
      <c r="B350" s="33">
        <v>46009</v>
      </c>
      <c r="C350" s="3">
        <v>46009</v>
      </c>
      <c r="D350" s="33">
        <v>46009</v>
      </c>
      <c r="E350" s="9">
        <v>46009</v>
      </c>
      <c r="F350" s="5"/>
      <c r="G350" s="7" t="s">
        <v>3252</v>
      </c>
      <c r="H350" s="6"/>
      <c r="I350" s="8">
        <v>-1.75</v>
      </c>
      <c r="J350" s="6"/>
      <c r="K350" s="8">
        <v>2942.54</v>
      </c>
      <c r="L350" t="str">
        <f>IF(Gastos[[#This Row],[Importe]]&gt;0,"Ingreso","Egreso")</f>
        <v>Egreso</v>
      </c>
      <c r="M350" t="str">
        <f t="shared" si="5"/>
        <v>Único</v>
      </c>
    </row>
    <row r="351" spans="1:13" x14ac:dyDescent="0.25">
      <c r="A351" s="1" t="s">
        <v>17</v>
      </c>
      <c r="B351" s="33">
        <v>46008</v>
      </c>
      <c r="C351" s="3">
        <v>46008</v>
      </c>
      <c r="D351" s="33">
        <v>46008</v>
      </c>
      <c r="E351" s="9">
        <v>46008</v>
      </c>
      <c r="F351" s="6" t="s">
        <v>132</v>
      </c>
      <c r="G351" s="7" t="s">
        <v>3311</v>
      </c>
      <c r="H351" s="6"/>
      <c r="I351" s="8">
        <v>-2.79</v>
      </c>
      <c r="J351" s="6"/>
      <c r="K351" s="8">
        <v>6739.68</v>
      </c>
      <c r="L351" t="str">
        <f>IF(Gastos[[#This Row],[Importe]]&gt;0,"Ingreso","Egreso")</f>
        <v>Egreso</v>
      </c>
      <c r="M351" t="str">
        <f t="shared" si="5"/>
        <v>Único</v>
      </c>
    </row>
    <row r="352" spans="1:13" x14ac:dyDescent="0.25">
      <c r="A352" s="1" t="s">
        <v>11</v>
      </c>
      <c r="B352" s="33">
        <v>46007</v>
      </c>
      <c r="C352" s="3">
        <v>46007</v>
      </c>
      <c r="D352" s="33">
        <v>46007</v>
      </c>
      <c r="E352" s="9">
        <v>46007</v>
      </c>
      <c r="F352" s="5" t="s">
        <v>132</v>
      </c>
      <c r="G352" s="7" t="s">
        <v>3253</v>
      </c>
      <c r="H352" s="6"/>
      <c r="I352" s="8">
        <v>-6.75</v>
      </c>
      <c r="J352" s="6"/>
      <c r="K352" s="8">
        <v>2944.29</v>
      </c>
      <c r="L352" t="str">
        <f>IF(Gastos[[#This Row],[Importe]]&gt;0,"Ingreso","Egreso")</f>
        <v>Egreso</v>
      </c>
      <c r="M352" t="str">
        <f t="shared" si="5"/>
        <v>Único</v>
      </c>
    </row>
    <row r="353" spans="1:13" x14ac:dyDescent="0.25">
      <c r="A353" s="1" t="s">
        <v>11</v>
      </c>
      <c r="B353" s="33">
        <v>46007</v>
      </c>
      <c r="C353" s="3">
        <v>46007</v>
      </c>
      <c r="D353" s="33">
        <v>46007</v>
      </c>
      <c r="E353" s="9">
        <v>46007</v>
      </c>
      <c r="F353" s="5" t="s">
        <v>54</v>
      </c>
      <c r="G353" s="7" t="s">
        <v>3254</v>
      </c>
      <c r="H353" s="6"/>
      <c r="I353" s="8">
        <v>-8.25</v>
      </c>
      <c r="J353" s="6"/>
      <c r="K353" s="8">
        <v>2951.04</v>
      </c>
      <c r="L353" t="str">
        <f>IF(Gastos[[#This Row],[Importe]]&gt;0,"Ingreso","Egreso")</f>
        <v>Egreso</v>
      </c>
      <c r="M353" t="str">
        <f t="shared" si="5"/>
        <v>Único</v>
      </c>
    </row>
    <row r="354" spans="1:13" x14ac:dyDescent="0.25">
      <c r="A354" s="10" t="s">
        <v>14</v>
      </c>
      <c r="B354" s="33">
        <v>46007</v>
      </c>
      <c r="C354" s="3">
        <v>46007</v>
      </c>
      <c r="D354" s="33">
        <v>46007</v>
      </c>
      <c r="E354" s="9">
        <v>46007</v>
      </c>
      <c r="F354" s="6" t="s">
        <v>54</v>
      </c>
      <c r="G354" s="7" t="s">
        <v>3276</v>
      </c>
      <c r="H354" s="6"/>
      <c r="I354" s="8">
        <v>-16.989999999999998</v>
      </c>
      <c r="J354" s="6"/>
      <c r="K354" s="8">
        <v>1621.78</v>
      </c>
      <c r="L354" t="str">
        <f>IF(Gastos[[#This Row],[Importe]]&gt;0,"Ingreso","Egreso")</f>
        <v>Egreso</v>
      </c>
      <c r="M354" t="str">
        <f t="shared" si="5"/>
        <v>Único</v>
      </c>
    </row>
    <row r="355" spans="1:13" x14ac:dyDescent="0.25">
      <c r="A355" s="10" t="s">
        <v>14</v>
      </c>
      <c r="B355" s="33">
        <v>46007</v>
      </c>
      <c r="C355" s="3">
        <v>46007</v>
      </c>
      <c r="D355" s="33">
        <v>46007</v>
      </c>
      <c r="E355" s="9">
        <v>46007</v>
      </c>
      <c r="F355" s="6" t="s">
        <v>54</v>
      </c>
      <c r="G355" s="7" t="s">
        <v>3276</v>
      </c>
      <c r="H355" s="6"/>
      <c r="I355" s="8">
        <v>-2.99</v>
      </c>
      <c r="J355" s="6"/>
      <c r="K355" s="8">
        <v>1638.77</v>
      </c>
      <c r="L355" t="str">
        <f>IF(Gastos[[#This Row],[Importe]]&gt;0,"Ingreso","Egreso")</f>
        <v>Egreso</v>
      </c>
      <c r="M355" t="str">
        <f t="shared" si="5"/>
        <v>Único</v>
      </c>
    </row>
    <row r="356" spans="1:13" x14ac:dyDescent="0.25">
      <c r="A356" s="1" t="s">
        <v>17</v>
      </c>
      <c r="B356" s="33">
        <v>46007</v>
      </c>
      <c r="C356" s="3">
        <v>46007</v>
      </c>
      <c r="D356" s="33">
        <v>46007</v>
      </c>
      <c r="E356" s="9">
        <v>46007</v>
      </c>
      <c r="F356" s="6" t="s">
        <v>1917</v>
      </c>
      <c r="G356" s="7" t="s">
        <v>3312</v>
      </c>
      <c r="H356" s="6"/>
      <c r="I356" s="8">
        <v>-39.799999999999997</v>
      </c>
      <c r="J356" s="6"/>
      <c r="K356" s="8">
        <v>6742.47</v>
      </c>
      <c r="L356" t="str">
        <f>IF(Gastos[[#This Row],[Importe]]&gt;0,"Ingreso","Egreso")</f>
        <v>Egreso</v>
      </c>
      <c r="M356" t="str">
        <f t="shared" si="5"/>
        <v>Único</v>
      </c>
    </row>
    <row r="357" spans="1:13" x14ac:dyDescent="0.25">
      <c r="A357" s="1" t="s">
        <v>11</v>
      </c>
      <c r="B357" s="33">
        <v>46006</v>
      </c>
      <c r="C357" s="3">
        <v>46006</v>
      </c>
      <c r="D357" s="33">
        <v>46006</v>
      </c>
      <c r="E357" s="9">
        <v>46006</v>
      </c>
      <c r="F357" s="6" t="s">
        <v>67</v>
      </c>
      <c r="G357" s="7" t="s">
        <v>3255</v>
      </c>
      <c r="H357" s="6"/>
      <c r="I357" s="8">
        <v>-19.989999999999998</v>
      </c>
      <c r="J357" s="6"/>
      <c r="K357" s="8">
        <v>2959.29</v>
      </c>
      <c r="L357" t="str">
        <f>IF(Gastos[[#This Row],[Importe]]&gt;0,"Ingreso","Egreso")</f>
        <v>Egreso</v>
      </c>
      <c r="M357" t="str">
        <f t="shared" si="5"/>
        <v>Único</v>
      </c>
    </row>
    <row r="358" spans="1:13" x14ac:dyDescent="0.25">
      <c r="A358" s="1" t="s">
        <v>17</v>
      </c>
      <c r="B358" s="33">
        <v>46006</v>
      </c>
      <c r="C358" s="3">
        <v>46006</v>
      </c>
      <c r="D358" s="33">
        <v>46006</v>
      </c>
      <c r="E358" s="9">
        <v>46006</v>
      </c>
      <c r="F358" s="6" t="s">
        <v>132</v>
      </c>
      <c r="G358" s="7" t="s">
        <v>3313</v>
      </c>
      <c r="H358" s="6"/>
      <c r="I358" s="8">
        <v>-19.399999999999999</v>
      </c>
      <c r="J358" s="6"/>
      <c r="K358" s="8">
        <v>6782.27</v>
      </c>
      <c r="L358" t="str">
        <f>IF(Gastos[[#This Row],[Importe]]&gt;0,"Ingreso","Egreso")</f>
        <v>Egreso</v>
      </c>
      <c r="M358" t="str">
        <f t="shared" si="5"/>
        <v>Único</v>
      </c>
    </row>
    <row r="359" spans="1:13" x14ac:dyDescent="0.25">
      <c r="A359" s="1" t="s">
        <v>17</v>
      </c>
      <c r="B359" s="33">
        <v>46006</v>
      </c>
      <c r="C359" s="3">
        <v>46006</v>
      </c>
      <c r="D359" s="33">
        <v>46006</v>
      </c>
      <c r="E359" s="9">
        <v>46006</v>
      </c>
      <c r="F359" s="6" t="s">
        <v>18</v>
      </c>
      <c r="G359" s="7" t="s">
        <v>3314</v>
      </c>
      <c r="H359" s="6"/>
      <c r="I359" s="8">
        <v>-5</v>
      </c>
      <c r="J359" s="6"/>
      <c r="K359" s="8">
        <v>6801.67</v>
      </c>
      <c r="L359" t="str">
        <f>IF(Gastos[[#This Row],[Importe]]&gt;0,"Ingreso","Egreso")</f>
        <v>Egreso</v>
      </c>
      <c r="M359" t="str">
        <f t="shared" si="5"/>
        <v>Único</v>
      </c>
    </row>
    <row r="360" spans="1:13" x14ac:dyDescent="0.25">
      <c r="A360" s="1" t="s">
        <v>17</v>
      </c>
      <c r="B360" s="33">
        <v>46006</v>
      </c>
      <c r="C360" s="3">
        <v>46006</v>
      </c>
      <c r="D360" s="33">
        <v>46005</v>
      </c>
      <c r="E360" s="9">
        <v>46005</v>
      </c>
      <c r="F360" s="6" t="s">
        <v>18</v>
      </c>
      <c r="G360" s="7" t="s">
        <v>3315</v>
      </c>
      <c r="H360" s="6"/>
      <c r="I360" s="8">
        <v>-19.899999999999999</v>
      </c>
      <c r="J360" s="6"/>
      <c r="K360" s="8">
        <v>6806.67</v>
      </c>
      <c r="L360" t="str">
        <f>IF(Gastos[[#This Row],[Importe]]&gt;0,"Ingreso","Egreso")</f>
        <v>Egreso</v>
      </c>
      <c r="M360" t="str">
        <f t="shared" si="5"/>
        <v>Único</v>
      </c>
    </row>
    <row r="361" spans="1:13" x14ac:dyDescent="0.25">
      <c r="A361" s="1" t="s">
        <v>17</v>
      </c>
      <c r="B361" s="33">
        <v>46006</v>
      </c>
      <c r="C361" s="3">
        <v>46006</v>
      </c>
      <c r="D361" s="33">
        <v>46005</v>
      </c>
      <c r="E361" s="9">
        <v>46005</v>
      </c>
      <c r="F361" s="6" t="s">
        <v>18</v>
      </c>
      <c r="G361" s="7" t="s">
        <v>3315</v>
      </c>
      <c r="H361" s="6"/>
      <c r="I361" s="8">
        <v>-19.989999999999998</v>
      </c>
      <c r="J361" s="6"/>
      <c r="K361" s="8">
        <v>6826.57</v>
      </c>
      <c r="L361" t="str">
        <f>IF(Gastos[[#This Row],[Importe]]&gt;0,"Ingreso","Egreso")</f>
        <v>Egreso</v>
      </c>
      <c r="M361" t="str">
        <f t="shared" si="5"/>
        <v>Único</v>
      </c>
    </row>
    <row r="362" spans="1:13" x14ac:dyDescent="0.25">
      <c r="A362" s="1" t="s">
        <v>17</v>
      </c>
      <c r="B362" s="33">
        <v>46006</v>
      </c>
      <c r="C362" s="3">
        <v>46006</v>
      </c>
      <c r="D362" s="33">
        <v>46005</v>
      </c>
      <c r="E362" s="9">
        <v>46005</v>
      </c>
      <c r="F362" s="6" t="s">
        <v>18</v>
      </c>
      <c r="G362" s="7" t="s">
        <v>3316</v>
      </c>
      <c r="H362" s="6"/>
      <c r="I362" s="8">
        <v>-16.41</v>
      </c>
      <c r="J362" s="6"/>
      <c r="K362" s="8">
        <v>6846.56</v>
      </c>
      <c r="L362" t="str">
        <f>IF(Gastos[[#This Row],[Importe]]&gt;0,"Ingreso","Egreso")</f>
        <v>Egreso</v>
      </c>
      <c r="M362" t="str">
        <f t="shared" si="5"/>
        <v>Único</v>
      </c>
    </row>
    <row r="363" spans="1:13" x14ac:dyDescent="0.25">
      <c r="A363" s="10" t="s">
        <v>14</v>
      </c>
      <c r="B363" s="33">
        <v>46006</v>
      </c>
      <c r="C363" s="3">
        <v>46006</v>
      </c>
      <c r="D363" s="33">
        <v>46004</v>
      </c>
      <c r="E363" s="9">
        <v>46004</v>
      </c>
      <c r="F363" s="6" t="s">
        <v>22</v>
      </c>
      <c r="G363" s="7" t="s">
        <v>3277</v>
      </c>
      <c r="H363" s="6"/>
      <c r="I363" s="8">
        <v>-35.89</v>
      </c>
      <c r="J363" s="6"/>
      <c r="K363" s="8">
        <v>1641.76</v>
      </c>
      <c r="L363" t="str">
        <f>IF(Gastos[[#This Row],[Importe]]&gt;0,"Ingreso","Egreso")</f>
        <v>Egreso</v>
      </c>
      <c r="M363" t="str">
        <f t="shared" si="5"/>
        <v>Único</v>
      </c>
    </row>
    <row r="364" spans="1:13" ht="25.5" x14ac:dyDescent="0.25">
      <c r="A364" s="10" t="s">
        <v>14</v>
      </c>
      <c r="B364" s="33">
        <v>46006</v>
      </c>
      <c r="C364" s="3">
        <v>46006</v>
      </c>
      <c r="D364" s="33">
        <v>46004</v>
      </c>
      <c r="E364" s="9">
        <v>46004</v>
      </c>
      <c r="F364" s="6" t="s">
        <v>22</v>
      </c>
      <c r="G364" s="7" t="s">
        <v>3278</v>
      </c>
      <c r="H364" s="6"/>
      <c r="I364" s="8">
        <v>-103.83</v>
      </c>
      <c r="J364" s="6"/>
      <c r="K364" s="8">
        <v>1677.65</v>
      </c>
      <c r="L364" t="str">
        <f>IF(Gastos[[#This Row],[Importe]]&gt;0,"Ingreso","Egreso")</f>
        <v>Egreso</v>
      </c>
      <c r="M364" t="str">
        <f t="shared" si="5"/>
        <v>Único</v>
      </c>
    </row>
    <row r="365" spans="1:13" x14ac:dyDescent="0.25">
      <c r="A365" s="1" t="s">
        <v>11</v>
      </c>
      <c r="B365" s="33">
        <v>46006</v>
      </c>
      <c r="C365" s="3">
        <v>46006</v>
      </c>
      <c r="D365" s="33">
        <v>46003</v>
      </c>
      <c r="E365" s="9">
        <v>46003</v>
      </c>
      <c r="F365" s="6" t="s">
        <v>132</v>
      </c>
      <c r="G365" s="7" t="s">
        <v>3257</v>
      </c>
      <c r="H365" s="6"/>
      <c r="I365" s="8">
        <v>-33.799999999999997</v>
      </c>
      <c r="J365" s="6"/>
      <c r="K365" s="8">
        <v>2982.68</v>
      </c>
      <c r="L365" t="str">
        <f>IF(Gastos[[#This Row],[Importe]]&gt;0,"Ingreso","Egreso")</f>
        <v>Egreso</v>
      </c>
      <c r="M365" t="str">
        <f t="shared" si="5"/>
        <v>Único</v>
      </c>
    </row>
    <row r="366" spans="1:13" x14ac:dyDescent="0.25">
      <c r="A366" s="1" t="s">
        <v>17</v>
      </c>
      <c r="B366" s="33">
        <v>46003</v>
      </c>
      <c r="C366" s="3">
        <v>46003</v>
      </c>
      <c r="D366" s="33">
        <v>46003</v>
      </c>
      <c r="E366" s="9">
        <v>46003</v>
      </c>
      <c r="F366" s="6" t="s">
        <v>132</v>
      </c>
      <c r="G366" s="7" t="s">
        <v>3317</v>
      </c>
      <c r="H366" s="6"/>
      <c r="I366" s="8">
        <v>-4</v>
      </c>
      <c r="J366" s="6"/>
      <c r="K366" s="8">
        <v>6862.97</v>
      </c>
      <c r="L366" t="str">
        <f>IF(Gastos[[#This Row],[Importe]]&gt;0,"Ingreso","Egreso")</f>
        <v>Egreso</v>
      </c>
      <c r="M366" t="str">
        <f t="shared" si="5"/>
        <v>Único</v>
      </c>
    </row>
    <row r="367" spans="1:13" x14ac:dyDescent="0.25">
      <c r="A367" s="1" t="s">
        <v>17</v>
      </c>
      <c r="B367" s="33">
        <v>46003</v>
      </c>
      <c r="C367" s="3">
        <v>46003</v>
      </c>
      <c r="D367" s="33">
        <v>46003</v>
      </c>
      <c r="E367" s="9">
        <v>46003</v>
      </c>
      <c r="F367" s="6" t="s">
        <v>18</v>
      </c>
      <c r="G367" s="7" t="s">
        <v>3318</v>
      </c>
      <c r="H367" s="6"/>
      <c r="I367" s="8">
        <v>-1</v>
      </c>
      <c r="J367" s="6"/>
      <c r="K367" s="8">
        <v>6866.97</v>
      </c>
      <c r="L367" t="str">
        <f>IF(Gastos[[#This Row],[Importe]]&gt;0,"Ingreso","Egreso")</f>
        <v>Egreso</v>
      </c>
      <c r="M367" t="str">
        <f t="shared" si="5"/>
        <v>Único</v>
      </c>
    </row>
    <row r="368" spans="1:13" x14ac:dyDescent="0.25">
      <c r="A368" s="1" t="s">
        <v>11</v>
      </c>
      <c r="B368" s="33">
        <v>45912</v>
      </c>
      <c r="C368" s="3">
        <v>46000</v>
      </c>
      <c r="D368" s="33">
        <v>45912</v>
      </c>
      <c r="E368" s="9">
        <v>46000</v>
      </c>
      <c r="F368" s="6" t="s">
        <v>132</v>
      </c>
      <c r="G368" s="7" t="s">
        <v>3258</v>
      </c>
      <c r="H368" s="6"/>
      <c r="I368" s="8">
        <v>-13.33</v>
      </c>
      <c r="J368" s="6"/>
      <c r="K368" s="8">
        <v>3016.48</v>
      </c>
      <c r="L368" t="str">
        <f>IF(Gastos[[#This Row],[Importe]]&gt;0,"Ingreso","Egreso")</f>
        <v>Egreso</v>
      </c>
      <c r="M368" t="str">
        <f t="shared" si="5"/>
        <v>Único</v>
      </c>
    </row>
    <row r="369" spans="1:13" x14ac:dyDescent="0.25">
      <c r="A369" s="1" t="s">
        <v>11</v>
      </c>
      <c r="B369" s="33">
        <v>45912</v>
      </c>
      <c r="C369" s="3">
        <v>46000</v>
      </c>
      <c r="D369" s="33">
        <v>45912</v>
      </c>
      <c r="E369" s="9">
        <v>46000</v>
      </c>
      <c r="F369" s="6" t="s">
        <v>132</v>
      </c>
      <c r="G369" s="7" t="s">
        <v>3259</v>
      </c>
      <c r="H369" s="6"/>
      <c r="I369" s="8">
        <v>-300</v>
      </c>
      <c r="J369" s="6"/>
      <c r="K369" s="8">
        <v>3029.81</v>
      </c>
      <c r="L369" t="str">
        <f>IF(Gastos[[#This Row],[Importe]]&gt;0,"Ingreso","Egreso")</f>
        <v>Egreso</v>
      </c>
      <c r="M369" t="str">
        <f t="shared" si="5"/>
        <v>Único</v>
      </c>
    </row>
    <row r="370" spans="1:13" x14ac:dyDescent="0.25">
      <c r="A370" s="1" t="s">
        <v>11</v>
      </c>
      <c r="B370" s="33">
        <v>45912</v>
      </c>
      <c r="C370" s="3">
        <v>46000</v>
      </c>
      <c r="D370" s="33">
        <v>45912</v>
      </c>
      <c r="E370" s="9">
        <v>46000</v>
      </c>
      <c r="F370" s="6" t="s">
        <v>35</v>
      </c>
      <c r="G370" s="7" t="s">
        <v>3260</v>
      </c>
      <c r="H370" s="6"/>
      <c r="I370" s="8">
        <v>-1500</v>
      </c>
      <c r="J370" s="6"/>
      <c r="K370" s="8">
        <v>3329.81</v>
      </c>
      <c r="L370" t="str">
        <f>IF(Gastos[[#This Row],[Importe]]&gt;0,"Ingreso","Egreso")</f>
        <v>Egreso</v>
      </c>
      <c r="M370" t="str">
        <f t="shared" si="5"/>
        <v>Único</v>
      </c>
    </row>
    <row r="371" spans="1:13" x14ac:dyDescent="0.25">
      <c r="A371" s="10" t="s">
        <v>14</v>
      </c>
      <c r="B371" s="33">
        <v>45912</v>
      </c>
      <c r="C371" s="3">
        <v>46000</v>
      </c>
      <c r="D371" s="33">
        <v>45912</v>
      </c>
      <c r="E371" s="9">
        <v>46000</v>
      </c>
      <c r="F371" s="6" t="s">
        <v>35</v>
      </c>
      <c r="G371" s="7" t="s">
        <v>3281</v>
      </c>
      <c r="H371" s="6"/>
      <c r="I371" s="8">
        <v>1500</v>
      </c>
      <c r="J371" s="6"/>
      <c r="K371" s="8">
        <v>1795.08</v>
      </c>
      <c r="L371" t="str">
        <f>IF(Gastos[[#This Row],[Importe]]&gt;0,"Ingreso","Egreso")</f>
        <v>Ingreso</v>
      </c>
      <c r="M371" t="str">
        <f t="shared" si="5"/>
        <v>Único</v>
      </c>
    </row>
    <row r="372" spans="1:13" x14ac:dyDescent="0.25">
      <c r="A372" s="1" t="s">
        <v>17</v>
      </c>
      <c r="B372" s="33">
        <v>45912</v>
      </c>
      <c r="C372" s="3">
        <v>46000</v>
      </c>
      <c r="D372" s="33">
        <v>45912</v>
      </c>
      <c r="E372" s="9">
        <v>46000</v>
      </c>
      <c r="F372" s="6" t="s">
        <v>1917</v>
      </c>
      <c r="G372" s="7" t="s">
        <v>3319</v>
      </c>
      <c r="H372" s="6"/>
      <c r="I372" s="8">
        <v>-250</v>
      </c>
      <c r="J372" s="6"/>
      <c r="K372" s="8">
        <v>6867.97</v>
      </c>
      <c r="L372" t="str">
        <f>IF(Gastos[[#This Row],[Importe]]&gt;0,"Ingreso","Egreso")</f>
        <v>Egreso</v>
      </c>
      <c r="M372" t="str">
        <f t="shared" si="5"/>
        <v>Único</v>
      </c>
    </row>
    <row r="373" spans="1:13" x14ac:dyDescent="0.25">
      <c r="A373" s="1" t="s">
        <v>17</v>
      </c>
      <c r="B373" s="33">
        <v>45912</v>
      </c>
      <c r="C373" s="3">
        <v>46000</v>
      </c>
      <c r="D373" s="33">
        <v>45912</v>
      </c>
      <c r="E373" s="9">
        <v>46000</v>
      </c>
      <c r="F373" s="6" t="s">
        <v>3343</v>
      </c>
      <c r="G373" s="7" t="s">
        <v>3320</v>
      </c>
      <c r="H373" s="6"/>
      <c r="I373" s="8">
        <v>-1.75</v>
      </c>
      <c r="J373" s="6"/>
      <c r="K373" s="8">
        <v>7117.97</v>
      </c>
      <c r="L373" t="str">
        <f>IF(Gastos[[#This Row],[Importe]]&gt;0,"Ingreso","Egreso")</f>
        <v>Egreso</v>
      </c>
      <c r="M373" t="str">
        <f t="shared" si="5"/>
        <v>Único</v>
      </c>
    </row>
    <row r="374" spans="1:13" x14ac:dyDescent="0.25">
      <c r="A374" s="1" t="s">
        <v>11</v>
      </c>
      <c r="B374" s="33">
        <v>45912</v>
      </c>
      <c r="C374" s="3">
        <v>46000</v>
      </c>
      <c r="D374" s="33">
        <v>45881</v>
      </c>
      <c r="E374" s="9">
        <v>45999</v>
      </c>
      <c r="F374" s="6" t="s">
        <v>183</v>
      </c>
      <c r="G374" s="7" t="s">
        <v>3121</v>
      </c>
      <c r="H374" s="6"/>
      <c r="I374" s="8">
        <v>-82.34</v>
      </c>
      <c r="J374" s="6"/>
      <c r="K374" s="8">
        <v>4831.1099999999997</v>
      </c>
      <c r="L374" t="str">
        <f>IF(Gastos[[#This Row],[Importe]]&gt;0,"Ingreso","Egreso")</f>
        <v>Egreso</v>
      </c>
      <c r="M374" t="str">
        <f t="shared" si="5"/>
        <v>Único</v>
      </c>
    </row>
    <row r="375" spans="1:13" x14ac:dyDescent="0.25">
      <c r="A375" s="10" t="s">
        <v>14</v>
      </c>
      <c r="B375" s="33">
        <v>45912</v>
      </c>
      <c r="C375" s="3">
        <v>46000</v>
      </c>
      <c r="D375" s="33">
        <v>45881</v>
      </c>
      <c r="E375" s="9">
        <v>45999</v>
      </c>
      <c r="F375" s="6" t="s">
        <v>22</v>
      </c>
      <c r="G375" s="7" t="s">
        <v>3279</v>
      </c>
      <c r="H375" s="6"/>
      <c r="I375" s="8">
        <v>-6.48</v>
      </c>
      <c r="J375" s="6"/>
      <c r="K375" s="8">
        <v>1781.48</v>
      </c>
      <c r="L375" t="str">
        <f>IF(Gastos[[#This Row],[Importe]]&gt;0,"Ingreso","Egreso")</f>
        <v>Egreso</v>
      </c>
      <c r="M375" t="str">
        <f t="shared" si="5"/>
        <v>Único</v>
      </c>
    </row>
    <row r="376" spans="1:13" x14ac:dyDescent="0.25">
      <c r="A376" s="10" t="s">
        <v>14</v>
      </c>
      <c r="B376" s="33">
        <v>45912</v>
      </c>
      <c r="C376" s="3">
        <v>46000</v>
      </c>
      <c r="D376" s="33">
        <v>45850</v>
      </c>
      <c r="E376" s="9">
        <v>45998</v>
      </c>
      <c r="F376" s="6" t="s">
        <v>22</v>
      </c>
      <c r="G376" s="7" t="s">
        <v>3280</v>
      </c>
      <c r="H376" s="6"/>
      <c r="I376" s="8">
        <v>-7.12</v>
      </c>
      <c r="J376" s="6"/>
      <c r="K376" s="8">
        <v>1787.96</v>
      </c>
      <c r="L376" t="str">
        <f>IF(Gastos[[#This Row],[Importe]]&gt;0,"Ingreso","Egreso")</f>
        <v>Egreso</v>
      </c>
      <c r="M376" t="str">
        <f t="shared" si="5"/>
        <v>Único</v>
      </c>
    </row>
    <row r="377" spans="1:13" ht="25.5" x14ac:dyDescent="0.25">
      <c r="A377" s="1" t="s">
        <v>11</v>
      </c>
      <c r="B377" s="33">
        <v>45912</v>
      </c>
      <c r="C377" s="3">
        <v>46000</v>
      </c>
      <c r="D377" s="33">
        <v>45820</v>
      </c>
      <c r="E377" s="9">
        <v>45997</v>
      </c>
      <c r="F377" s="6" t="s">
        <v>20</v>
      </c>
      <c r="G377" s="7" t="s">
        <v>3261</v>
      </c>
      <c r="H377" s="6"/>
      <c r="I377" s="8">
        <v>-1.3</v>
      </c>
      <c r="J377" s="6"/>
      <c r="K377" s="8">
        <v>4829.8100000000004</v>
      </c>
      <c r="L377" t="str">
        <f>IF(Gastos[[#This Row],[Importe]]&gt;0,"Ingreso","Egreso")</f>
        <v>Egreso</v>
      </c>
      <c r="M377" t="str">
        <f t="shared" si="5"/>
        <v>Único</v>
      </c>
    </row>
    <row r="378" spans="1:13" x14ac:dyDescent="0.25">
      <c r="A378" s="10" t="s">
        <v>14</v>
      </c>
      <c r="B378" s="33">
        <v>45912</v>
      </c>
      <c r="C378" s="3">
        <v>46000</v>
      </c>
      <c r="D378" s="33">
        <v>45820</v>
      </c>
      <c r="E378" s="9">
        <v>45997</v>
      </c>
      <c r="F378" s="6" t="s">
        <v>22</v>
      </c>
      <c r="G378" s="7" t="s">
        <v>3282</v>
      </c>
      <c r="H378" s="6"/>
      <c r="I378" s="8">
        <v>-6.11</v>
      </c>
      <c r="J378" s="6"/>
      <c r="K378" s="8">
        <v>295.08</v>
      </c>
      <c r="L378" t="str">
        <f>IF(Gastos[[#This Row],[Importe]]&gt;0,"Ingreso","Egreso")</f>
        <v>Egreso</v>
      </c>
      <c r="M378" t="str">
        <f t="shared" si="5"/>
        <v>Único</v>
      </c>
    </row>
    <row r="379" spans="1:13" ht="25.5" x14ac:dyDescent="0.25">
      <c r="A379" s="10" t="s">
        <v>14</v>
      </c>
      <c r="B379" s="33">
        <v>45912</v>
      </c>
      <c r="C379" s="3">
        <v>46000</v>
      </c>
      <c r="D379" s="33">
        <v>45820</v>
      </c>
      <c r="E379" s="9">
        <v>45997</v>
      </c>
      <c r="F379" s="6" t="s">
        <v>22</v>
      </c>
      <c r="G379" s="7" t="s">
        <v>3283</v>
      </c>
      <c r="H379" s="6"/>
      <c r="I379" s="8">
        <v>-151.44999999999999</v>
      </c>
      <c r="J379" s="6"/>
      <c r="K379" s="8">
        <v>301.19</v>
      </c>
      <c r="L379" t="str">
        <f>IF(Gastos[[#This Row],[Importe]]&gt;0,"Ingreso","Egreso")</f>
        <v>Egreso</v>
      </c>
      <c r="M379" t="str">
        <f t="shared" si="5"/>
        <v>Único</v>
      </c>
    </row>
    <row r="380" spans="1:13" ht="25.5" x14ac:dyDescent="0.25">
      <c r="A380" s="10" t="s">
        <v>14</v>
      </c>
      <c r="B380" s="33">
        <v>45789</v>
      </c>
      <c r="C380" s="3">
        <v>45996</v>
      </c>
      <c r="D380" s="33">
        <v>45789</v>
      </c>
      <c r="E380" s="9">
        <v>45996</v>
      </c>
      <c r="F380" s="6" t="s">
        <v>22</v>
      </c>
      <c r="G380" s="7" t="s">
        <v>3284</v>
      </c>
      <c r="H380" s="6"/>
      <c r="I380" s="8">
        <v>-8.25</v>
      </c>
      <c r="J380" s="6"/>
      <c r="K380" s="8">
        <v>452.64</v>
      </c>
      <c r="L380" t="str">
        <f>IF(Gastos[[#This Row],[Importe]]&gt;0,"Ingreso","Egreso")</f>
        <v>Egreso</v>
      </c>
      <c r="M380" t="str">
        <f t="shared" si="5"/>
        <v>Único</v>
      </c>
    </row>
    <row r="381" spans="1:13" ht="25.5" x14ac:dyDescent="0.25">
      <c r="A381" s="1" t="s">
        <v>17</v>
      </c>
      <c r="B381" s="33">
        <v>45789</v>
      </c>
      <c r="C381" s="3">
        <v>45996</v>
      </c>
      <c r="D381" s="33">
        <v>45789</v>
      </c>
      <c r="E381" s="9">
        <v>45996</v>
      </c>
      <c r="F381" s="6" t="s">
        <v>132</v>
      </c>
      <c r="G381" s="7" t="s">
        <v>3321</v>
      </c>
      <c r="H381" s="6"/>
      <c r="I381" s="8">
        <v>-300</v>
      </c>
      <c r="J381" s="6"/>
      <c r="K381" s="8">
        <v>7119.72</v>
      </c>
      <c r="L381" t="str">
        <f>IF(Gastos[[#This Row],[Importe]]&gt;0,"Ingreso","Egreso")</f>
        <v>Egreso</v>
      </c>
      <c r="M381" t="str">
        <f t="shared" si="5"/>
        <v>Único</v>
      </c>
    </row>
    <row r="382" spans="1:13" x14ac:dyDescent="0.25">
      <c r="A382" s="1" t="s">
        <v>11</v>
      </c>
      <c r="B382" s="33">
        <v>45759</v>
      </c>
      <c r="C382" s="3">
        <v>45995</v>
      </c>
      <c r="D382" s="33">
        <v>45759</v>
      </c>
      <c r="E382" s="9">
        <v>45995</v>
      </c>
      <c r="F382" s="6" t="s">
        <v>132</v>
      </c>
      <c r="G382" s="7" t="s">
        <v>3262</v>
      </c>
      <c r="H382" s="6"/>
      <c r="I382" s="8">
        <v>-18</v>
      </c>
      <c r="J382" s="6"/>
      <c r="K382" s="8">
        <v>4913.45</v>
      </c>
      <c r="L382" t="str">
        <f>IF(Gastos[[#This Row],[Importe]]&gt;0,"Ingreso","Egreso")</f>
        <v>Egreso</v>
      </c>
      <c r="M382" t="str">
        <f t="shared" si="5"/>
        <v>Único</v>
      </c>
    </row>
    <row r="383" spans="1:13" x14ac:dyDescent="0.25">
      <c r="A383" s="10" t="s">
        <v>14</v>
      </c>
      <c r="B383" s="33">
        <v>45759</v>
      </c>
      <c r="C383" s="3">
        <v>45995</v>
      </c>
      <c r="D383" s="33">
        <v>45759</v>
      </c>
      <c r="E383" s="9">
        <v>45995</v>
      </c>
      <c r="F383" s="6" t="s">
        <v>15</v>
      </c>
      <c r="G383" s="7" t="s">
        <v>3285</v>
      </c>
      <c r="H383" s="6"/>
      <c r="I383" s="8">
        <v>-54.45</v>
      </c>
      <c r="J383" s="6"/>
      <c r="K383" s="8">
        <v>460.89</v>
      </c>
      <c r="L383" t="str">
        <f>IF(Gastos[[#This Row],[Importe]]&gt;0,"Ingreso","Egreso")</f>
        <v>Egreso</v>
      </c>
      <c r="M383" t="str">
        <f t="shared" si="5"/>
        <v>Único</v>
      </c>
    </row>
    <row r="384" spans="1:13" x14ac:dyDescent="0.25">
      <c r="A384" s="1" t="s">
        <v>17</v>
      </c>
      <c r="B384" s="33">
        <v>45759</v>
      </c>
      <c r="C384" s="3">
        <v>45995</v>
      </c>
      <c r="D384" s="33">
        <v>45759</v>
      </c>
      <c r="E384" s="9">
        <v>45995</v>
      </c>
      <c r="F384" s="6" t="s">
        <v>183</v>
      </c>
      <c r="G384" s="7" t="s">
        <v>3322</v>
      </c>
      <c r="H384" s="6"/>
      <c r="I384" s="8">
        <v>20</v>
      </c>
      <c r="J384" s="6"/>
      <c r="K384" s="8">
        <v>7419.72</v>
      </c>
      <c r="L384" t="str">
        <f>IF(Gastos[[#This Row],[Importe]]&gt;0,"Ingreso","Egreso")</f>
        <v>Ingreso</v>
      </c>
      <c r="M384" t="str">
        <f t="shared" si="5"/>
        <v>Único</v>
      </c>
    </row>
    <row r="385" spans="1:13" x14ac:dyDescent="0.25">
      <c r="A385" s="1" t="s">
        <v>17</v>
      </c>
      <c r="B385" s="33">
        <v>45759</v>
      </c>
      <c r="C385" s="3">
        <v>45995</v>
      </c>
      <c r="D385" s="33">
        <v>45759</v>
      </c>
      <c r="E385" s="9">
        <v>45995</v>
      </c>
      <c r="F385" s="6" t="s">
        <v>54</v>
      </c>
      <c r="G385" s="7" t="s">
        <v>3323</v>
      </c>
      <c r="H385" s="6"/>
      <c r="I385" s="8">
        <v>-99</v>
      </c>
      <c r="J385" s="6"/>
      <c r="K385" s="8">
        <v>7399.72</v>
      </c>
      <c r="L385" t="str">
        <f>IF(Gastos[[#This Row],[Importe]]&gt;0,"Ingreso","Egreso")</f>
        <v>Egreso</v>
      </c>
      <c r="M385" t="str">
        <f t="shared" si="5"/>
        <v>Único</v>
      </c>
    </row>
    <row r="386" spans="1:13" x14ac:dyDescent="0.25">
      <c r="A386" s="1" t="s">
        <v>11</v>
      </c>
      <c r="B386" s="33">
        <v>46006</v>
      </c>
      <c r="C386" s="3">
        <v>46006</v>
      </c>
      <c r="D386" s="33">
        <v>46004</v>
      </c>
      <c r="E386" s="9">
        <v>45994</v>
      </c>
      <c r="F386" s="6" t="s">
        <v>183</v>
      </c>
      <c r="G386" s="7" t="s">
        <v>3256</v>
      </c>
      <c r="H386" s="6"/>
      <c r="I386" s="8">
        <v>-0.15</v>
      </c>
      <c r="J386" s="6"/>
      <c r="K386" s="8">
        <v>2979.28</v>
      </c>
      <c r="L386" t="str">
        <f>IF(Gastos[[#This Row],[Importe]]&gt;0,"Ingreso","Egreso")</f>
        <v>Egreso</v>
      </c>
      <c r="M386" t="str">
        <f t="shared" ref="M386:M449" si="6">IF(AND(COUNTIFS($B$2:$B$3988,B386,$I$2:$I$3988,I386,$K$2:$K$3988,K386)&gt;1,F386=""),"DUPLICADO","Único")</f>
        <v>Único</v>
      </c>
    </row>
    <row r="387" spans="1:13" x14ac:dyDescent="0.25">
      <c r="A387" s="1" t="s">
        <v>11</v>
      </c>
      <c r="B387" s="33">
        <v>46006</v>
      </c>
      <c r="C387" s="3">
        <v>46006</v>
      </c>
      <c r="D387" s="33">
        <v>46004</v>
      </c>
      <c r="E387" s="9">
        <v>45994</v>
      </c>
      <c r="F387" s="6" t="s">
        <v>183</v>
      </c>
      <c r="G387" s="7" t="s">
        <v>3256</v>
      </c>
      <c r="H387" s="6"/>
      <c r="I387" s="8">
        <v>-3.25</v>
      </c>
      <c r="J387" s="6"/>
      <c r="K387" s="8">
        <v>2979.43</v>
      </c>
      <c r="L387" t="str">
        <f>IF(Gastos[[#This Row],[Importe]]&gt;0,"Ingreso","Egreso")</f>
        <v>Egreso</v>
      </c>
      <c r="M387" t="str">
        <f t="shared" si="6"/>
        <v>Único</v>
      </c>
    </row>
    <row r="388" spans="1:13" x14ac:dyDescent="0.25">
      <c r="A388" s="1" t="s">
        <v>17</v>
      </c>
      <c r="B388" s="33">
        <v>45728</v>
      </c>
      <c r="C388" s="3">
        <v>45994</v>
      </c>
      <c r="D388" s="33">
        <v>45728</v>
      </c>
      <c r="E388" s="9">
        <v>45994</v>
      </c>
      <c r="F388" s="5" t="s">
        <v>22</v>
      </c>
      <c r="G388" s="7" t="s">
        <v>3324</v>
      </c>
      <c r="H388" s="6"/>
      <c r="I388" s="8">
        <v>-1.59</v>
      </c>
      <c r="J388" s="6"/>
      <c r="K388" s="8">
        <v>7498.72</v>
      </c>
      <c r="L388" t="str">
        <f>IF(Gastos[[#This Row],[Importe]]&gt;0,"Ingreso","Egreso")</f>
        <v>Egreso</v>
      </c>
      <c r="M388" t="str">
        <f t="shared" si="6"/>
        <v>Único</v>
      </c>
    </row>
    <row r="389" spans="1:13" x14ac:dyDescent="0.25">
      <c r="A389" s="1" t="s">
        <v>17</v>
      </c>
      <c r="B389" s="33">
        <v>45728</v>
      </c>
      <c r="C389" s="3">
        <v>45994</v>
      </c>
      <c r="D389" s="33">
        <v>45728</v>
      </c>
      <c r="E389" s="9">
        <v>45994</v>
      </c>
      <c r="F389" s="5" t="s">
        <v>22</v>
      </c>
      <c r="G389" s="7" t="s">
        <v>3324</v>
      </c>
      <c r="H389" s="6"/>
      <c r="I389" s="8">
        <v>-3.05</v>
      </c>
      <c r="J389" s="6"/>
      <c r="K389" s="8">
        <v>7500.31</v>
      </c>
      <c r="L389" t="str">
        <f>IF(Gastos[[#This Row],[Importe]]&gt;0,"Ingreso","Egreso")</f>
        <v>Egreso</v>
      </c>
      <c r="M389" t="str">
        <f t="shared" si="6"/>
        <v>Único</v>
      </c>
    </row>
    <row r="390" spans="1:13" x14ac:dyDescent="0.25">
      <c r="A390" s="1" t="s">
        <v>17</v>
      </c>
      <c r="B390" s="33">
        <v>45728</v>
      </c>
      <c r="C390" s="3">
        <v>45994</v>
      </c>
      <c r="D390" s="33">
        <v>45728</v>
      </c>
      <c r="E390" s="9">
        <v>45994</v>
      </c>
      <c r="F390" s="5" t="s">
        <v>22</v>
      </c>
      <c r="G390" s="7" t="s">
        <v>3324</v>
      </c>
      <c r="H390" s="6"/>
      <c r="I390" s="8">
        <v>-1.56</v>
      </c>
      <c r="J390" s="6"/>
      <c r="K390" s="8">
        <v>7503.36</v>
      </c>
      <c r="L390" t="str">
        <f>IF(Gastos[[#This Row],[Importe]]&gt;0,"Ingreso","Egreso")</f>
        <v>Egreso</v>
      </c>
      <c r="M390" t="str">
        <f t="shared" si="6"/>
        <v>Único</v>
      </c>
    </row>
    <row r="391" spans="1:13" x14ac:dyDescent="0.25">
      <c r="A391" s="10" t="s">
        <v>14</v>
      </c>
      <c r="B391" s="33">
        <v>45700</v>
      </c>
      <c r="C391" s="3">
        <v>45993</v>
      </c>
      <c r="D391" s="33">
        <v>45700</v>
      </c>
      <c r="E391" s="9">
        <v>45993</v>
      </c>
      <c r="F391" s="6" t="s">
        <v>18</v>
      </c>
      <c r="G391" s="7" t="s">
        <v>3286</v>
      </c>
      <c r="H391" s="6"/>
      <c r="I391" s="8">
        <v>-2.5</v>
      </c>
      <c r="J391" s="6"/>
      <c r="K391" s="8">
        <v>515.34</v>
      </c>
      <c r="L391" t="str">
        <f>IF(Gastos[[#This Row],[Importe]]&gt;0,"Ingreso","Egreso")</f>
        <v>Egreso</v>
      </c>
      <c r="M391" t="str">
        <f t="shared" si="6"/>
        <v>Único</v>
      </c>
    </row>
    <row r="392" spans="1:13" x14ac:dyDescent="0.25">
      <c r="A392" s="10" t="s">
        <v>14</v>
      </c>
      <c r="B392" s="33">
        <v>45700</v>
      </c>
      <c r="C392" s="3">
        <v>45993</v>
      </c>
      <c r="D392" s="33">
        <v>45700</v>
      </c>
      <c r="E392" s="9">
        <v>45993</v>
      </c>
      <c r="F392" s="6" t="s">
        <v>67</v>
      </c>
      <c r="G392" s="7" t="s">
        <v>3287</v>
      </c>
      <c r="H392" s="6"/>
      <c r="I392" s="8">
        <v>-32.700000000000003</v>
      </c>
      <c r="J392" s="6"/>
      <c r="K392" s="8">
        <v>517.84</v>
      </c>
      <c r="L392" t="str">
        <f>IF(Gastos[[#This Row],[Importe]]&gt;0,"Ingreso","Egreso")</f>
        <v>Egreso</v>
      </c>
      <c r="M392" t="str">
        <f t="shared" si="6"/>
        <v>Único</v>
      </c>
    </row>
    <row r="393" spans="1:13" x14ac:dyDescent="0.25">
      <c r="A393" s="10" t="s">
        <v>14</v>
      </c>
      <c r="B393" s="33">
        <v>45700</v>
      </c>
      <c r="C393" s="3">
        <v>45993</v>
      </c>
      <c r="D393" s="33">
        <v>45669</v>
      </c>
      <c r="E393" s="9">
        <v>45992</v>
      </c>
      <c r="F393" s="6" t="s">
        <v>39</v>
      </c>
      <c r="G393" s="7" t="s">
        <v>131</v>
      </c>
      <c r="H393" s="6"/>
      <c r="I393" s="8">
        <v>-0.55000000000000004</v>
      </c>
      <c r="J393" s="6"/>
      <c r="K393" s="8">
        <v>550.54</v>
      </c>
      <c r="L393" t="str">
        <f>IF(Gastos[[#This Row],[Importe]]&gt;0,"Ingreso","Egreso")</f>
        <v>Egreso</v>
      </c>
      <c r="M393" t="str">
        <f t="shared" si="6"/>
        <v>Único</v>
      </c>
    </row>
    <row r="394" spans="1:13" x14ac:dyDescent="0.25">
      <c r="A394" s="10" t="s">
        <v>14</v>
      </c>
      <c r="B394" s="33">
        <v>45669</v>
      </c>
      <c r="C394" s="3">
        <v>45992</v>
      </c>
      <c r="D394" s="33">
        <v>45669</v>
      </c>
      <c r="E394" s="9">
        <v>45992</v>
      </c>
      <c r="F394" s="6" t="s">
        <v>54</v>
      </c>
      <c r="G394" s="7" t="s">
        <v>3288</v>
      </c>
      <c r="H394" s="6"/>
      <c r="I394" s="8">
        <v>-18.43</v>
      </c>
      <c r="J394" s="6"/>
      <c r="K394" s="8">
        <v>551.09</v>
      </c>
      <c r="L394" t="str">
        <f>IF(Gastos[[#This Row],[Importe]]&gt;0,"Ingreso","Egreso")</f>
        <v>Egreso</v>
      </c>
      <c r="M394" t="str">
        <f t="shared" si="6"/>
        <v>Único</v>
      </c>
    </row>
    <row r="395" spans="1:13" x14ac:dyDescent="0.25">
      <c r="A395" s="10" t="s">
        <v>14</v>
      </c>
      <c r="B395" s="33">
        <v>45669</v>
      </c>
      <c r="C395" s="3">
        <v>45992</v>
      </c>
      <c r="D395" s="33">
        <v>45669</v>
      </c>
      <c r="E395" s="9">
        <v>45992</v>
      </c>
      <c r="F395" s="6" t="s">
        <v>67</v>
      </c>
      <c r="G395" s="7" t="s">
        <v>3289</v>
      </c>
      <c r="H395" s="6"/>
      <c r="I395" s="8">
        <v>-32.700000000000003</v>
      </c>
      <c r="J395" s="6"/>
      <c r="K395" s="8">
        <v>569.52</v>
      </c>
      <c r="L395" t="str">
        <f>IF(Gastos[[#This Row],[Importe]]&gt;0,"Ingreso","Egreso")</f>
        <v>Egreso</v>
      </c>
      <c r="M395" t="str">
        <f t="shared" si="6"/>
        <v>Único</v>
      </c>
    </row>
    <row r="396" spans="1:13" x14ac:dyDescent="0.25">
      <c r="A396" s="10" t="s">
        <v>14</v>
      </c>
      <c r="B396" s="33">
        <v>45669</v>
      </c>
      <c r="C396" s="3">
        <v>45992</v>
      </c>
      <c r="D396" s="33">
        <v>45669</v>
      </c>
      <c r="E396" s="9">
        <v>45992</v>
      </c>
      <c r="F396" s="6" t="s">
        <v>1917</v>
      </c>
      <c r="G396" s="7" t="s">
        <v>3290</v>
      </c>
      <c r="H396" s="6"/>
      <c r="I396" s="8">
        <v>83</v>
      </c>
      <c r="J396" s="6"/>
      <c r="K396" s="8">
        <v>602.22</v>
      </c>
      <c r="L396" t="str">
        <f>IF(Gastos[[#This Row],[Importe]]&gt;0,"Ingreso","Egreso")</f>
        <v>Ingreso</v>
      </c>
      <c r="M396" t="str">
        <f t="shared" si="6"/>
        <v>Único</v>
      </c>
    </row>
    <row r="397" spans="1:13" ht="25.5" x14ac:dyDescent="0.25">
      <c r="A397" s="10" t="s">
        <v>14</v>
      </c>
      <c r="B397" s="33">
        <v>45669</v>
      </c>
      <c r="C397" s="3">
        <v>45992</v>
      </c>
      <c r="D397" s="33">
        <v>45669</v>
      </c>
      <c r="E397" s="9">
        <v>45992</v>
      </c>
      <c r="F397" s="6" t="s">
        <v>54</v>
      </c>
      <c r="G397" s="7" t="s">
        <v>3291</v>
      </c>
      <c r="H397" s="6"/>
      <c r="I397" s="8">
        <v>-42.9</v>
      </c>
      <c r="J397" s="6"/>
      <c r="K397" s="8">
        <v>519.22</v>
      </c>
      <c r="L397" t="str">
        <f>IF(Gastos[[#This Row],[Importe]]&gt;0,"Ingreso","Egreso")</f>
        <v>Egreso</v>
      </c>
      <c r="M397" t="str">
        <f t="shared" si="6"/>
        <v>Único</v>
      </c>
    </row>
    <row r="398" spans="1:13" x14ac:dyDescent="0.25">
      <c r="A398" s="10" t="s">
        <v>14</v>
      </c>
      <c r="B398" s="33">
        <v>45669</v>
      </c>
      <c r="C398" s="3">
        <v>45992</v>
      </c>
      <c r="D398" s="33">
        <v>45669</v>
      </c>
      <c r="E398" s="9">
        <v>45992</v>
      </c>
      <c r="F398" s="6" t="s">
        <v>76</v>
      </c>
      <c r="G398" s="7" t="s">
        <v>3292</v>
      </c>
      <c r="H398" s="6"/>
      <c r="I398" s="8">
        <v>-25</v>
      </c>
      <c r="J398" s="6"/>
      <c r="K398" s="8">
        <v>562.12</v>
      </c>
      <c r="L398" t="str">
        <f>IF(Gastos[[#This Row],[Importe]]&gt;0,"Ingreso","Egreso")</f>
        <v>Egreso</v>
      </c>
      <c r="M398" t="str">
        <f t="shared" si="6"/>
        <v>Único</v>
      </c>
    </row>
    <row r="399" spans="1:13" x14ac:dyDescent="0.25">
      <c r="A399" s="10" t="s">
        <v>14</v>
      </c>
      <c r="B399" s="33">
        <v>45669</v>
      </c>
      <c r="C399" s="3">
        <v>45992</v>
      </c>
      <c r="D399" s="33">
        <v>45669</v>
      </c>
      <c r="E399" s="9">
        <v>45992</v>
      </c>
      <c r="F399" s="6" t="s">
        <v>76</v>
      </c>
      <c r="G399" s="7" t="s">
        <v>3293</v>
      </c>
      <c r="H399" s="6"/>
      <c r="I399" s="8">
        <v>-115.84</v>
      </c>
      <c r="J399" s="6"/>
      <c r="K399" s="8">
        <v>587.12</v>
      </c>
      <c r="L399" t="str">
        <f>IF(Gastos[[#This Row],[Importe]]&gt;0,"Ingreso","Egreso")</f>
        <v>Egreso</v>
      </c>
      <c r="M399" t="str">
        <f t="shared" si="6"/>
        <v>Único</v>
      </c>
    </row>
    <row r="400" spans="1:13" x14ac:dyDescent="0.25">
      <c r="A400" s="10" t="s">
        <v>14</v>
      </c>
      <c r="B400" s="33">
        <v>45669</v>
      </c>
      <c r="C400" s="3">
        <v>45992</v>
      </c>
      <c r="D400" s="33">
        <v>45669</v>
      </c>
      <c r="E400" s="9">
        <v>45992</v>
      </c>
      <c r="F400" s="6" t="s">
        <v>18</v>
      </c>
      <c r="G400" s="7" t="s">
        <v>2004</v>
      </c>
      <c r="H400" s="6"/>
      <c r="I400" s="8">
        <v>-102.21</v>
      </c>
      <c r="J400" s="6"/>
      <c r="K400" s="8">
        <v>889.82</v>
      </c>
      <c r="L400" t="str">
        <f>IF(Gastos[[#This Row],[Importe]]&gt;0,"Ingreso","Egreso")</f>
        <v>Egreso</v>
      </c>
      <c r="M400" t="str">
        <f t="shared" si="6"/>
        <v>Único</v>
      </c>
    </row>
    <row r="401" spans="1:13" ht="25.5" x14ac:dyDescent="0.25">
      <c r="A401" s="1" t="s">
        <v>17</v>
      </c>
      <c r="B401" s="33">
        <v>45669</v>
      </c>
      <c r="C401" s="3">
        <v>45992</v>
      </c>
      <c r="D401" s="33">
        <v>45669</v>
      </c>
      <c r="E401" s="9">
        <v>45992</v>
      </c>
      <c r="F401" s="6" t="s">
        <v>18</v>
      </c>
      <c r="G401" s="7" t="s">
        <v>3325</v>
      </c>
      <c r="H401" s="6"/>
      <c r="I401" s="8">
        <v>-4.1500000000000004</v>
      </c>
      <c r="J401" s="6"/>
      <c r="K401" s="8">
        <v>7504.92</v>
      </c>
      <c r="L401" t="str">
        <f>IF(Gastos[[#This Row],[Importe]]&gt;0,"Ingreso","Egreso")</f>
        <v>Egreso</v>
      </c>
      <c r="M401" t="str">
        <f t="shared" si="6"/>
        <v>Único</v>
      </c>
    </row>
    <row r="402" spans="1:13" x14ac:dyDescent="0.25">
      <c r="A402" s="1" t="s">
        <v>17</v>
      </c>
      <c r="B402" s="33">
        <v>45669</v>
      </c>
      <c r="C402" s="3">
        <v>45992</v>
      </c>
      <c r="D402" s="33">
        <v>45669</v>
      </c>
      <c r="E402" s="9">
        <v>45992</v>
      </c>
      <c r="F402" s="6" t="s">
        <v>132</v>
      </c>
      <c r="G402" s="7" t="s">
        <v>3326</v>
      </c>
      <c r="H402" s="6"/>
      <c r="I402" s="8">
        <v>-3.5</v>
      </c>
      <c r="J402" s="6"/>
      <c r="K402" s="8">
        <v>7509.07</v>
      </c>
      <c r="L402" t="str">
        <f>IF(Gastos[[#This Row],[Importe]]&gt;0,"Ingreso","Egreso")</f>
        <v>Egreso</v>
      </c>
      <c r="M402" t="str">
        <f t="shared" si="6"/>
        <v>Único</v>
      </c>
    </row>
    <row r="403" spans="1:13" x14ac:dyDescent="0.25">
      <c r="A403" s="1" t="s">
        <v>17</v>
      </c>
      <c r="B403" s="33">
        <v>45669</v>
      </c>
      <c r="C403" s="3">
        <v>45992</v>
      </c>
      <c r="D403" s="33">
        <v>45669</v>
      </c>
      <c r="E403" s="9">
        <v>45992</v>
      </c>
      <c r="F403" s="6" t="s">
        <v>88</v>
      </c>
      <c r="G403" s="7" t="s">
        <v>89</v>
      </c>
      <c r="H403" s="6"/>
      <c r="I403" s="8">
        <v>-936</v>
      </c>
      <c r="J403" s="6"/>
      <c r="K403" s="8">
        <v>7512.57</v>
      </c>
      <c r="L403" t="str">
        <f>IF(Gastos[[#This Row],[Importe]]&gt;0,"Ingreso","Egreso")</f>
        <v>Egreso</v>
      </c>
      <c r="M403" t="str">
        <f t="shared" si="6"/>
        <v>Único</v>
      </c>
    </row>
    <row r="404" spans="1:13" x14ac:dyDescent="0.25">
      <c r="A404" s="1" t="s">
        <v>17</v>
      </c>
      <c r="B404" s="33">
        <v>45669</v>
      </c>
      <c r="C404" s="3">
        <v>45992</v>
      </c>
      <c r="D404" s="33">
        <v>45669</v>
      </c>
      <c r="E404" s="9">
        <v>45992</v>
      </c>
      <c r="F404" s="6" t="s">
        <v>90</v>
      </c>
      <c r="G404" s="7" t="s">
        <v>3330</v>
      </c>
      <c r="H404" s="6"/>
      <c r="I404" s="8">
        <v>2197.66</v>
      </c>
      <c r="J404" s="6"/>
      <c r="K404" s="8">
        <v>8490.34</v>
      </c>
      <c r="L404" t="str">
        <f>IF(Gastos[[#This Row],[Importe]]&gt;0,"Ingreso","Egreso")</f>
        <v>Ingreso</v>
      </c>
      <c r="M404" t="str">
        <f t="shared" si="6"/>
        <v>Único</v>
      </c>
    </row>
    <row r="405" spans="1:13" ht="25.5" x14ac:dyDescent="0.25">
      <c r="A405" s="1" t="s">
        <v>17</v>
      </c>
      <c r="B405" s="33">
        <v>45669</v>
      </c>
      <c r="C405" s="3">
        <v>45992</v>
      </c>
      <c r="D405" s="33">
        <v>45991</v>
      </c>
      <c r="E405" s="9">
        <v>45991</v>
      </c>
      <c r="F405" s="6" t="s">
        <v>18</v>
      </c>
      <c r="G405" s="7" t="s">
        <v>3327</v>
      </c>
      <c r="H405" s="6"/>
      <c r="I405" s="8">
        <v>-1.49</v>
      </c>
      <c r="J405" s="6"/>
      <c r="K405" s="8">
        <v>8448.57</v>
      </c>
      <c r="L405" t="str">
        <f>IF(Gastos[[#This Row],[Importe]]&gt;0,"Ingreso","Egreso")</f>
        <v>Egreso</v>
      </c>
      <c r="M405" t="str">
        <f t="shared" si="6"/>
        <v>Único</v>
      </c>
    </row>
    <row r="406" spans="1:13" ht="25.5" x14ac:dyDescent="0.25">
      <c r="A406" s="1" t="s">
        <v>17</v>
      </c>
      <c r="B406" s="33">
        <v>45669</v>
      </c>
      <c r="C406" s="3">
        <v>45992</v>
      </c>
      <c r="D406" s="33">
        <v>45991</v>
      </c>
      <c r="E406" s="9">
        <v>45991</v>
      </c>
      <c r="F406" s="6" t="s">
        <v>18</v>
      </c>
      <c r="G406" s="7" t="s">
        <v>3327</v>
      </c>
      <c r="H406" s="6"/>
      <c r="I406" s="8">
        <v>-48.98</v>
      </c>
      <c r="J406" s="6"/>
      <c r="K406" s="8">
        <v>8450.06</v>
      </c>
      <c r="L406" t="str">
        <f>IF(Gastos[[#This Row],[Importe]]&gt;0,"Ingreso","Egreso")</f>
        <v>Egreso</v>
      </c>
      <c r="M406" t="str">
        <f t="shared" si="6"/>
        <v>Único</v>
      </c>
    </row>
    <row r="407" spans="1:13" x14ac:dyDescent="0.25">
      <c r="A407" s="10" t="s">
        <v>14</v>
      </c>
      <c r="B407" s="33">
        <v>45669</v>
      </c>
      <c r="C407" s="3">
        <v>45992</v>
      </c>
      <c r="D407" s="33">
        <v>45990</v>
      </c>
      <c r="E407" s="9">
        <v>45990</v>
      </c>
      <c r="F407" s="6" t="s">
        <v>67</v>
      </c>
      <c r="G407" s="7" t="s">
        <v>3294</v>
      </c>
      <c r="H407" s="6"/>
      <c r="I407" s="8">
        <v>32.700000000000003</v>
      </c>
      <c r="J407" s="6"/>
      <c r="K407" s="8">
        <v>702.96</v>
      </c>
      <c r="L407" t="str">
        <f>IF(Gastos[[#This Row],[Importe]]&gt;0,"Ingreso","Egreso")</f>
        <v>Ingreso</v>
      </c>
      <c r="M407" t="str">
        <f t="shared" si="6"/>
        <v>Único</v>
      </c>
    </row>
    <row r="408" spans="1:13" x14ac:dyDescent="0.25">
      <c r="A408" s="10" t="s">
        <v>14</v>
      </c>
      <c r="B408" s="33">
        <v>45669</v>
      </c>
      <c r="C408" s="3">
        <v>45992</v>
      </c>
      <c r="D408" s="33">
        <v>45990</v>
      </c>
      <c r="E408" s="9">
        <v>45990</v>
      </c>
      <c r="F408" s="6" t="s">
        <v>67</v>
      </c>
      <c r="G408" s="7" t="s">
        <v>3295</v>
      </c>
      <c r="H408" s="6"/>
      <c r="I408" s="8">
        <v>-32.700000000000003</v>
      </c>
      <c r="J408" s="6"/>
      <c r="K408" s="8">
        <v>670.26</v>
      </c>
      <c r="L408" t="str">
        <f>IF(Gastos[[#This Row],[Importe]]&gt;0,"Ingreso","Egreso")</f>
        <v>Egreso</v>
      </c>
      <c r="M408" t="str">
        <f t="shared" si="6"/>
        <v>Único</v>
      </c>
    </row>
    <row r="409" spans="1:13" x14ac:dyDescent="0.25">
      <c r="A409" s="10" t="s">
        <v>14</v>
      </c>
      <c r="B409" s="33">
        <v>45669</v>
      </c>
      <c r="C409" s="3">
        <v>45992</v>
      </c>
      <c r="D409" s="33">
        <v>45990</v>
      </c>
      <c r="E409" s="9">
        <v>45990</v>
      </c>
      <c r="F409" s="6" t="s">
        <v>67</v>
      </c>
      <c r="G409" s="7" t="s">
        <v>3295</v>
      </c>
      <c r="H409" s="6"/>
      <c r="I409" s="8">
        <v>-32.700000000000003</v>
      </c>
      <c r="J409" s="6"/>
      <c r="K409" s="8">
        <v>702.96</v>
      </c>
      <c r="L409" t="str">
        <f>IF(Gastos[[#This Row],[Importe]]&gt;0,"Ingreso","Egreso")</f>
        <v>Egreso</v>
      </c>
      <c r="M409" t="str">
        <f t="shared" si="6"/>
        <v>Único</v>
      </c>
    </row>
    <row r="410" spans="1:13" x14ac:dyDescent="0.25">
      <c r="A410" s="10" t="s">
        <v>14</v>
      </c>
      <c r="B410" s="33">
        <v>45669</v>
      </c>
      <c r="C410" s="3">
        <v>45992</v>
      </c>
      <c r="D410" s="33">
        <v>45990</v>
      </c>
      <c r="E410" s="9">
        <v>45990</v>
      </c>
      <c r="F410" s="6" t="s">
        <v>22</v>
      </c>
      <c r="G410" s="7" t="s">
        <v>3296</v>
      </c>
      <c r="H410" s="6"/>
      <c r="I410" s="8">
        <v>-65.5</v>
      </c>
      <c r="J410" s="6"/>
      <c r="K410" s="8">
        <v>735.66</v>
      </c>
      <c r="L410" t="str">
        <f>IF(Gastos[[#This Row],[Importe]]&gt;0,"Ingreso","Egreso")</f>
        <v>Egreso</v>
      </c>
      <c r="M410" t="str">
        <f t="shared" si="6"/>
        <v>Único</v>
      </c>
    </row>
    <row r="411" spans="1:13" ht="25.5" x14ac:dyDescent="0.25">
      <c r="A411" s="10" t="s">
        <v>14</v>
      </c>
      <c r="B411" s="33">
        <v>45669</v>
      </c>
      <c r="C411" s="3">
        <v>45992</v>
      </c>
      <c r="D411" s="33">
        <v>45990</v>
      </c>
      <c r="E411" s="9">
        <v>45990</v>
      </c>
      <c r="F411" s="6" t="s">
        <v>22</v>
      </c>
      <c r="G411" s="7" t="s">
        <v>3297</v>
      </c>
      <c r="H411" s="6"/>
      <c r="I411" s="8">
        <v>-88.66</v>
      </c>
      <c r="J411" s="6"/>
      <c r="K411" s="8">
        <v>801.16</v>
      </c>
      <c r="L411" t="str">
        <f>IF(Gastos[[#This Row],[Importe]]&gt;0,"Ingreso","Egreso")</f>
        <v>Egreso</v>
      </c>
      <c r="M411" t="str">
        <f t="shared" si="6"/>
        <v>Único</v>
      </c>
    </row>
    <row r="412" spans="1:13" x14ac:dyDescent="0.25">
      <c r="A412" s="1" t="s">
        <v>17</v>
      </c>
      <c r="B412" s="33">
        <v>45669</v>
      </c>
      <c r="C412" s="3">
        <v>45992</v>
      </c>
      <c r="D412" s="33">
        <v>45990</v>
      </c>
      <c r="E412" s="9">
        <v>45990</v>
      </c>
      <c r="F412" s="6" t="s">
        <v>132</v>
      </c>
      <c r="G412" s="7" t="s">
        <v>3328</v>
      </c>
      <c r="H412" s="6"/>
      <c r="I412" s="8">
        <v>-2.4900000000000002</v>
      </c>
      <c r="J412" s="6"/>
      <c r="K412" s="8">
        <v>8499.0400000000009</v>
      </c>
      <c r="L412" t="str">
        <f>IF(Gastos[[#This Row],[Importe]]&gt;0,"Ingreso","Egreso")</f>
        <v>Egreso</v>
      </c>
      <c r="M412" t="str">
        <f t="shared" si="6"/>
        <v>Único</v>
      </c>
    </row>
    <row r="413" spans="1:13" x14ac:dyDescent="0.25">
      <c r="A413" s="1" t="s">
        <v>17</v>
      </c>
      <c r="B413" s="33">
        <v>45669</v>
      </c>
      <c r="C413" s="3">
        <v>45992</v>
      </c>
      <c r="D413" s="33">
        <v>45990</v>
      </c>
      <c r="E413" s="9">
        <v>45990</v>
      </c>
      <c r="F413" s="6" t="s">
        <v>132</v>
      </c>
      <c r="G413" s="7" t="s">
        <v>3329</v>
      </c>
      <c r="H413" s="6"/>
      <c r="I413" s="8">
        <v>11.19</v>
      </c>
      <c r="J413" s="6"/>
      <c r="K413" s="8">
        <v>8501.5300000000007</v>
      </c>
      <c r="L413" t="str">
        <f>IF(Gastos[[#This Row],[Importe]]&gt;0,"Ingreso","Egreso")</f>
        <v>Ingreso</v>
      </c>
      <c r="M413" t="str">
        <f t="shared" si="6"/>
        <v>Único</v>
      </c>
    </row>
    <row r="414" spans="1:13" x14ac:dyDescent="0.25">
      <c r="A414" s="1" t="s">
        <v>11</v>
      </c>
      <c r="B414" s="33">
        <v>45989</v>
      </c>
      <c r="C414" s="3">
        <v>45989</v>
      </c>
      <c r="D414" s="33">
        <v>45989</v>
      </c>
      <c r="E414" s="9">
        <v>45989</v>
      </c>
      <c r="F414" s="6" t="s">
        <v>132</v>
      </c>
      <c r="G414" s="7" t="s">
        <v>3266</v>
      </c>
      <c r="H414" s="6"/>
      <c r="I414" s="8">
        <v>-6.55</v>
      </c>
      <c r="J414" s="6"/>
      <c r="K414" s="8">
        <v>5375.78</v>
      </c>
      <c r="L414" t="str">
        <f>IF(Gastos[[#This Row],[Importe]]&gt;0,"Ingreso","Egreso")</f>
        <v>Egreso</v>
      </c>
      <c r="M414" t="str">
        <f t="shared" si="6"/>
        <v>Único</v>
      </c>
    </row>
    <row r="415" spans="1:13" x14ac:dyDescent="0.25">
      <c r="A415" s="1" t="s">
        <v>11</v>
      </c>
      <c r="B415" s="33">
        <v>45989</v>
      </c>
      <c r="C415" s="3">
        <v>45989</v>
      </c>
      <c r="D415" s="33">
        <v>45989</v>
      </c>
      <c r="E415" s="9">
        <v>45989</v>
      </c>
      <c r="F415" s="6" t="s">
        <v>90</v>
      </c>
      <c r="G415" s="7" t="s">
        <v>3267</v>
      </c>
      <c r="H415" s="6"/>
      <c r="I415" s="8">
        <v>2295.64</v>
      </c>
      <c r="J415" s="6"/>
      <c r="K415" s="8">
        <v>5382.33</v>
      </c>
      <c r="L415" t="str">
        <f>IF(Gastos[[#This Row],[Importe]]&gt;0,"Ingreso","Egreso")</f>
        <v>Ingreso</v>
      </c>
      <c r="M415" t="str">
        <f t="shared" si="6"/>
        <v>Único</v>
      </c>
    </row>
    <row r="416" spans="1:13" x14ac:dyDescent="0.25">
      <c r="A416" s="10" t="s">
        <v>14</v>
      </c>
      <c r="B416" s="33">
        <v>45989</v>
      </c>
      <c r="C416" s="3">
        <v>45989</v>
      </c>
      <c r="D416" s="33">
        <v>45989</v>
      </c>
      <c r="E416" s="9">
        <v>45989</v>
      </c>
      <c r="F416" s="6" t="s">
        <v>140</v>
      </c>
      <c r="G416" s="7" t="s">
        <v>141</v>
      </c>
      <c r="H416" s="6"/>
      <c r="I416" s="8">
        <v>200</v>
      </c>
      <c r="J416" s="6"/>
      <c r="K416" s="8">
        <v>992.03</v>
      </c>
      <c r="L416" t="str">
        <f>IF(Gastos[[#This Row],[Importe]]&gt;0,"Ingreso","Egreso")</f>
        <v>Ingreso</v>
      </c>
      <c r="M416" t="str">
        <f t="shared" si="6"/>
        <v>Único</v>
      </c>
    </row>
    <row r="417" spans="1:13" x14ac:dyDescent="0.25">
      <c r="A417" s="1" t="s">
        <v>17</v>
      </c>
      <c r="B417" s="33">
        <v>45989</v>
      </c>
      <c r="C417" s="3">
        <v>45989</v>
      </c>
      <c r="D417" s="33">
        <v>45989</v>
      </c>
      <c r="E417" s="9">
        <v>45989</v>
      </c>
      <c r="F417" s="6" t="s">
        <v>18</v>
      </c>
      <c r="G417" s="7" t="s">
        <v>3331</v>
      </c>
      <c r="H417" s="6"/>
      <c r="I417" s="8">
        <v>-15.04</v>
      </c>
      <c r="J417" s="6"/>
      <c r="K417" s="8">
        <v>6292.68</v>
      </c>
      <c r="L417" t="str">
        <f>IF(Gastos[[#This Row],[Importe]]&gt;0,"Ingreso","Egreso")</f>
        <v>Egreso</v>
      </c>
      <c r="M417" t="str">
        <f t="shared" si="6"/>
        <v>Único</v>
      </c>
    </row>
    <row r="418" spans="1:13" x14ac:dyDescent="0.25">
      <c r="A418" s="1" t="s">
        <v>17</v>
      </c>
      <c r="B418" s="33">
        <v>45989</v>
      </c>
      <c r="C418" s="3">
        <v>45989</v>
      </c>
      <c r="D418" s="33">
        <v>45989</v>
      </c>
      <c r="E418" s="9">
        <v>45989</v>
      </c>
      <c r="F418" s="6" t="s">
        <v>39</v>
      </c>
      <c r="G418" s="7" t="s">
        <v>3332</v>
      </c>
      <c r="H418" s="6"/>
      <c r="I418" s="8">
        <v>-30</v>
      </c>
      <c r="J418" s="6"/>
      <c r="K418" s="8">
        <v>6307.72</v>
      </c>
      <c r="L418" t="str">
        <f>IF(Gastos[[#This Row],[Importe]]&gt;0,"Ingreso","Egreso")</f>
        <v>Egreso</v>
      </c>
      <c r="M418" t="str">
        <f t="shared" si="6"/>
        <v>Único</v>
      </c>
    </row>
    <row r="419" spans="1:13" x14ac:dyDescent="0.25">
      <c r="A419" s="1" t="s">
        <v>17</v>
      </c>
      <c r="B419" s="33">
        <v>45989</v>
      </c>
      <c r="C419" s="3">
        <v>45989</v>
      </c>
      <c r="D419" s="33">
        <v>45989</v>
      </c>
      <c r="E419" s="9">
        <v>45989</v>
      </c>
      <c r="F419" s="6" t="s">
        <v>39</v>
      </c>
      <c r="G419" s="7" t="s">
        <v>3332</v>
      </c>
      <c r="H419" s="6"/>
      <c r="I419" s="8">
        <v>-60</v>
      </c>
      <c r="J419" s="6"/>
      <c r="K419" s="8">
        <v>6337.72</v>
      </c>
      <c r="L419" t="str">
        <f>IF(Gastos[[#This Row],[Importe]]&gt;0,"Ingreso","Egreso")</f>
        <v>Egreso</v>
      </c>
      <c r="M419" t="str">
        <f t="shared" si="6"/>
        <v>Único</v>
      </c>
    </row>
    <row r="420" spans="1:13" x14ac:dyDescent="0.25">
      <c r="A420" s="10" t="s">
        <v>14</v>
      </c>
      <c r="B420" s="33">
        <v>45988</v>
      </c>
      <c r="C420" s="3">
        <v>45988</v>
      </c>
      <c r="D420" s="33">
        <v>45988</v>
      </c>
      <c r="E420" s="9">
        <v>45988</v>
      </c>
      <c r="F420" s="6" t="s">
        <v>22</v>
      </c>
      <c r="G420" s="7" t="s">
        <v>3298</v>
      </c>
      <c r="H420" s="6"/>
      <c r="I420" s="8">
        <v>-4.62</v>
      </c>
      <c r="J420" s="6"/>
      <c r="K420" s="8">
        <v>792.03</v>
      </c>
      <c r="L420" t="str">
        <f>IF(Gastos[[#This Row],[Importe]]&gt;0,"Ingreso","Egreso")</f>
        <v>Egreso</v>
      </c>
      <c r="M420" t="str">
        <f t="shared" si="6"/>
        <v>Único</v>
      </c>
    </row>
    <row r="421" spans="1:13" x14ac:dyDescent="0.25">
      <c r="A421" s="1" t="s">
        <v>11</v>
      </c>
      <c r="B421" s="33">
        <v>45986</v>
      </c>
      <c r="C421" s="3">
        <v>45986</v>
      </c>
      <c r="D421" s="33">
        <v>45986</v>
      </c>
      <c r="E421" s="9">
        <v>45986</v>
      </c>
      <c r="F421" s="6" t="s">
        <v>132</v>
      </c>
      <c r="G421" s="7" t="s">
        <v>3268</v>
      </c>
      <c r="H421" s="6"/>
      <c r="I421" s="8">
        <v>-1.39</v>
      </c>
      <c r="J421" s="6"/>
      <c r="K421" s="8">
        <v>3086.69</v>
      </c>
      <c r="L421" t="str">
        <f>IF(Gastos[[#This Row],[Importe]]&gt;0,"Ingreso","Egreso")</f>
        <v>Egreso</v>
      </c>
      <c r="M421" t="str">
        <f t="shared" si="6"/>
        <v>Único</v>
      </c>
    </row>
    <row r="422" spans="1:13" x14ac:dyDescent="0.25">
      <c r="A422" s="1" t="s">
        <v>11</v>
      </c>
      <c r="B422" s="33">
        <v>45985</v>
      </c>
      <c r="C422" s="3">
        <v>45985</v>
      </c>
      <c r="D422" s="33">
        <v>45985</v>
      </c>
      <c r="E422" s="9">
        <v>45985</v>
      </c>
      <c r="F422" s="6" t="s">
        <v>804</v>
      </c>
      <c r="G422" s="7" t="s">
        <v>2043</v>
      </c>
      <c r="H422" s="6"/>
      <c r="I422" s="8">
        <v>-300</v>
      </c>
      <c r="J422" s="6"/>
      <c r="K422" s="8">
        <v>3088.08</v>
      </c>
      <c r="L422" t="str">
        <f>IF(Gastos[[#This Row],[Importe]]&gt;0,"Ingreso","Egreso")</f>
        <v>Egreso</v>
      </c>
      <c r="M422" t="str">
        <f t="shared" si="6"/>
        <v>Único</v>
      </c>
    </row>
    <row r="423" spans="1:13" x14ac:dyDescent="0.25">
      <c r="A423" s="1" t="s">
        <v>11</v>
      </c>
      <c r="B423" s="33">
        <v>45985</v>
      </c>
      <c r="C423" s="3">
        <v>45985</v>
      </c>
      <c r="D423" s="33">
        <v>45984</v>
      </c>
      <c r="E423" s="9">
        <v>45985</v>
      </c>
      <c r="F423" s="6" t="s">
        <v>22</v>
      </c>
      <c r="G423" s="7" t="s">
        <v>3269</v>
      </c>
      <c r="H423" s="6"/>
      <c r="I423" s="8">
        <v>-0.9</v>
      </c>
      <c r="J423" s="6"/>
      <c r="K423" s="8">
        <v>3388.08</v>
      </c>
      <c r="L423" t="str">
        <f>IF(Gastos[[#This Row],[Importe]]&gt;0,"Ingreso","Egreso")</f>
        <v>Egreso</v>
      </c>
      <c r="M423" t="str">
        <f t="shared" si="6"/>
        <v>Único</v>
      </c>
    </row>
    <row r="424" spans="1:13" ht="25.5" x14ac:dyDescent="0.25">
      <c r="A424" s="10" t="s">
        <v>14</v>
      </c>
      <c r="B424" s="33">
        <v>45985</v>
      </c>
      <c r="C424" s="3">
        <v>45985</v>
      </c>
      <c r="D424" s="33">
        <v>45985</v>
      </c>
      <c r="E424" s="9">
        <v>45985</v>
      </c>
      <c r="F424" s="6" t="s">
        <v>15</v>
      </c>
      <c r="G424" s="7" t="s">
        <v>3299</v>
      </c>
      <c r="H424" s="6"/>
      <c r="I424" s="8">
        <v>-49.43</v>
      </c>
      <c r="J424" s="6"/>
      <c r="K424" s="8">
        <v>796.65</v>
      </c>
      <c r="L424" t="str">
        <f>IF(Gastos[[#This Row],[Importe]]&gt;0,"Ingreso","Egreso")</f>
        <v>Egreso</v>
      </c>
      <c r="M424" t="str">
        <f t="shared" si="6"/>
        <v>Único</v>
      </c>
    </row>
    <row r="425" spans="1:13" x14ac:dyDescent="0.25">
      <c r="A425" s="1" t="s">
        <v>17</v>
      </c>
      <c r="B425" s="33">
        <v>45985</v>
      </c>
      <c r="C425" s="3">
        <v>45985</v>
      </c>
      <c r="D425" s="33">
        <v>45985</v>
      </c>
      <c r="E425" s="9">
        <v>45985</v>
      </c>
      <c r="F425" s="6" t="s">
        <v>132</v>
      </c>
      <c r="G425" s="7" t="s">
        <v>3333</v>
      </c>
      <c r="H425" s="6"/>
      <c r="I425" s="8">
        <v>-3</v>
      </c>
      <c r="J425" s="6"/>
      <c r="K425" s="8">
        <v>6397.72</v>
      </c>
      <c r="L425" t="str">
        <f>IF(Gastos[[#This Row],[Importe]]&gt;0,"Ingreso","Egreso")</f>
        <v>Egreso</v>
      </c>
      <c r="M425" t="str">
        <f t="shared" si="6"/>
        <v>Único</v>
      </c>
    </row>
    <row r="426" spans="1:13" x14ac:dyDescent="0.25">
      <c r="A426" s="10" t="s">
        <v>14</v>
      </c>
      <c r="B426" s="33">
        <v>45985</v>
      </c>
      <c r="C426" s="3">
        <v>45985</v>
      </c>
      <c r="D426" s="33">
        <v>45984</v>
      </c>
      <c r="E426" s="9">
        <v>45984</v>
      </c>
      <c r="F426" s="6" t="s">
        <v>22</v>
      </c>
      <c r="G426" s="7" t="s">
        <v>3300</v>
      </c>
      <c r="H426" s="6"/>
      <c r="I426" s="8">
        <v>-6.69</v>
      </c>
      <c r="J426" s="6"/>
      <c r="K426" s="8">
        <v>846.08</v>
      </c>
      <c r="L426" t="str">
        <f>IF(Gastos[[#This Row],[Importe]]&gt;0,"Ingreso","Egreso")</f>
        <v>Egreso</v>
      </c>
      <c r="M426" t="str">
        <f t="shared" si="6"/>
        <v>Único</v>
      </c>
    </row>
    <row r="427" spans="1:13" x14ac:dyDescent="0.25">
      <c r="A427" s="10" t="s">
        <v>14</v>
      </c>
      <c r="B427" s="33">
        <v>45985</v>
      </c>
      <c r="C427" s="3">
        <v>45985</v>
      </c>
      <c r="D427" s="33">
        <v>45984</v>
      </c>
      <c r="E427" s="9">
        <v>45984</v>
      </c>
      <c r="F427" s="6" t="s">
        <v>22</v>
      </c>
      <c r="G427" s="7" t="s">
        <v>3300</v>
      </c>
      <c r="H427" s="6"/>
      <c r="I427" s="8">
        <v>-0.12</v>
      </c>
      <c r="J427" s="6"/>
      <c r="K427" s="8">
        <v>852.77</v>
      </c>
      <c r="L427" t="str">
        <f>IF(Gastos[[#This Row],[Importe]]&gt;0,"Ingreso","Egreso")</f>
        <v>Egreso</v>
      </c>
      <c r="M427" t="str">
        <f t="shared" si="6"/>
        <v>Único</v>
      </c>
    </row>
    <row r="428" spans="1:13" x14ac:dyDescent="0.25">
      <c r="A428" s="1" t="s">
        <v>17</v>
      </c>
      <c r="B428" s="33">
        <v>45985</v>
      </c>
      <c r="C428" s="3">
        <v>45985</v>
      </c>
      <c r="D428" s="33">
        <v>45984</v>
      </c>
      <c r="E428" s="9">
        <v>45984</v>
      </c>
      <c r="F428" s="6" t="s">
        <v>22</v>
      </c>
      <c r="G428" s="7" t="s">
        <v>3334</v>
      </c>
      <c r="H428" s="6"/>
      <c r="I428" s="8">
        <v>-1.8</v>
      </c>
      <c r="J428" s="6"/>
      <c r="K428" s="8">
        <v>6400.72</v>
      </c>
      <c r="L428" t="str">
        <f>IF(Gastos[[#This Row],[Importe]]&gt;0,"Ingreso","Egreso")</f>
        <v>Egreso</v>
      </c>
      <c r="M428" t="str">
        <f t="shared" si="6"/>
        <v>Único</v>
      </c>
    </row>
    <row r="429" spans="1:13" x14ac:dyDescent="0.25">
      <c r="A429" s="10" t="s">
        <v>14</v>
      </c>
      <c r="B429" s="33">
        <v>45985</v>
      </c>
      <c r="C429" s="3">
        <v>45985</v>
      </c>
      <c r="D429" s="33">
        <v>45983</v>
      </c>
      <c r="E429" s="9">
        <v>45983</v>
      </c>
      <c r="F429" s="6" t="s">
        <v>22</v>
      </c>
      <c r="G429" s="7" t="s">
        <v>3301</v>
      </c>
      <c r="H429" s="6"/>
      <c r="I429" s="8">
        <v>-6.01</v>
      </c>
      <c r="J429" s="6"/>
      <c r="K429" s="8">
        <v>852.89</v>
      </c>
      <c r="L429" t="str">
        <f>IF(Gastos[[#This Row],[Importe]]&gt;0,"Ingreso","Egreso")</f>
        <v>Egreso</v>
      </c>
      <c r="M429" t="str">
        <f t="shared" si="6"/>
        <v>Único</v>
      </c>
    </row>
    <row r="430" spans="1:13" x14ac:dyDescent="0.25">
      <c r="A430" s="10" t="s">
        <v>14</v>
      </c>
      <c r="B430" s="33">
        <v>45985</v>
      </c>
      <c r="C430" s="5">
        <v>45985</v>
      </c>
      <c r="D430" s="33">
        <v>45983</v>
      </c>
      <c r="E430" s="9">
        <v>45983</v>
      </c>
      <c r="F430" s="6" t="s">
        <v>22</v>
      </c>
      <c r="G430" s="7" t="s">
        <v>3302</v>
      </c>
      <c r="H430" s="6"/>
      <c r="I430" s="8">
        <v>-5.64</v>
      </c>
      <c r="J430" s="6"/>
      <c r="K430" s="8">
        <v>858.9</v>
      </c>
      <c r="L430" t="str">
        <f>IF(Gastos[[#This Row],[Importe]]&gt;0,"Ingreso","Egreso")</f>
        <v>Egreso</v>
      </c>
      <c r="M430" t="str">
        <f t="shared" si="6"/>
        <v>Único</v>
      </c>
    </row>
    <row r="431" spans="1:13" x14ac:dyDescent="0.25">
      <c r="A431" s="10" t="s">
        <v>14</v>
      </c>
      <c r="B431" s="33">
        <v>45985</v>
      </c>
      <c r="C431" s="5">
        <v>45985</v>
      </c>
      <c r="D431" s="33">
        <v>45983</v>
      </c>
      <c r="E431" s="9">
        <v>45983</v>
      </c>
      <c r="F431" s="6" t="s">
        <v>22</v>
      </c>
      <c r="G431" s="7" t="s">
        <v>3302</v>
      </c>
      <c r="H431" s="6"/>
      <c r="I431" s="8">
        <v>-11.6</v>
      </c>
      <c r="J431" s="6"/>
      <c r="K431" s="8">
        <v>864.54</v>
      </c>
      <c r="L431" t="str">
        <f>IF(Gastos[[#This Row],[Importe]]&gt;0,"Ingreso","Egreso")</f>
        <v>Egreso</v>
      </c>
      <c r="M431" t="str">
        <f t="shared" si="6"/>
        <v>Único</v>
      </c>
    </row>
    <row r="432" spans="1:13" ht="25.5" x14ac:dyDescent="0.25">
      <c r="A432" s="10" t="s">
        <v>14</v>
      </c>
      <c r="B432" s="33">
        <v>45985</v>
      </c>
      <c r="C432" s="5">
        <v>45985</v>
      </c>
      <c r="D432" s="33">
        <v>45983</v>
      </c>
      <c r="E432" s="9">
        <v>45983</v>
      </c>
      <c r="F432" s="6" t="s">
        <v>22</v>
      </c>
      <c r="G432" s="7" t="s">
        <v>3303</v>
      </c>
      <c r="H432" s="6"/>
      <c r="I432" s="8">
        <v>-83.31</v>
      </c>
      <c r="J432" s="6"/>
      <c r="K432" s="8">
        <v>876.14</v>
      </c>
      <c r="L432" t="str">
        <f>IF(Gastos[[#This Row],[Importe]]&gt;0,"Ingreso","Egreso")</f>
        <v>Egreso</v>
      </c>
      <c r="M432" t="str">
        <f t="shared" si="6"/>
        <v>Único</v>
      </c>
    </row>
    <row r="433" spans="1:13" x14ac:dyDescent="0.25">
      <c r="A433" s="1" t="s">
        <v>17</v>
      </c>
      <c r="B433" s="33">
        <v>45985</v>
      </c>
      <c r="C433" s="5">
        <v>45985</v>
      </c>
      <c r="D433" s="33">
        <v>45983</v>
      </c>
      <c r="E433" s="9">
        <v>45983</v>
      </c>
      <c r="F433" s="6" t="s">
        <v>1917</v>
      </c>
      <c r="G433" s="7" t="s">
        <v>3335</v>
      </c>
      <c r="H433" s="6"/>
      <c r="I433" s="8">
        <v>300</v>
      </c>
      <c r="J433" s="6"/>
      <c r="K433" s="8">
        <v>6402.52</v>
      </c>
      <c r="L433" t="str">
        <f>IF(Gastos[[#This Row],[Importe]]&gt;0,"Ingreso","Egreso")</f>
        <v>Ingreso</v>
      </c>
      <c r="M433" t="str">
        <f t="shared" si="6"/>
        <v>Único</v>
      </c>
    </row>
    <row r="434" spans="1:13" x14ac:dyDescent="0.25">
      <c r="A434" s="1" t="s">
        <v>11</v>
      </c>
      <c r="B434" s="33">
        <v>45982</v>
      </c>
      <c r="C434" s="5">
        <v>45982</v>
      </c>
      <c r="D434" s="33">
        <v>45982</v>
      </c>
      <c r="E434" s="9">
        <v>45982</v>
      </c>
      <c r="F434" s="6" t="s">
        <v>1917</v>
      </c>
      <c r="G434" s="7" t="s">
        <v>3270</v>
      </c>
      <c r="H434" s="6"/>
      <c r="I434" s="8">
        <v>-89.9</v>
      </c>
      <c r="J434" s="6"/>
      <c r="K434" s="8">
        <v>3388.98</v>
      </c>
      <c r="L434" t="str">
        <f>IF(Gastos[[#This Row],[Importe]]&gt;0,"Ingreso","Egreso")</f>
        <v>Egreso</v>
      </c>
      <c r="M434" t="str">
        <f t="shared" si="6"/>
        <v>Único</v>
      </c>
    </row>
    <row r="435" spans="1:13" x14ac:dyDescent="0.25">
      <c r="A435" s="1" t="s">
        <v>11</v>
      </c>
      <c r="B435" s="33">
        <v>45982</v>
      </c>
      <c r="C435" s="5">
        <v>45982</v>
      </c>
      <c r="D435" s="33">
        <v>45982</v>
      </c>
      <c r="E435" s="9">
        <v>45982</v>
      </c>
      <c r="F435" s="6" t="s">
        <v>132</v>
      </c>
      <c r="G435" s="7" t="s">
        <v>3271</v>
      </c>
      <c r="H435" s="6"/>
      <c r="I435" s="8">
        <v>-5.19</v>
      </c>
      <c r="J435" s="6"/>
      <c r="K435" s="8">
        <v>3478.88</v>
      </c>
      <c r="L435" t="str">
        <f>IF(Gastos[[#This Row],[Importe]]&gt;0,"Ingreso","Egreso")</f>
        <v>Egreso</v>
      </c>
      <c r="M435" t="str">
        <f t="shared" si="6"/>
        <v>Único</v>
      </c>
    </row>
    <row r="436" spans="1:13" x14ac:dyDescent="0.25">
      <c r="A436" s="1" t="s">
        <v>17</v>
      </c>
      <c r="B436" s="33">
        <v>45982</v>
      </c>
      <c r="C436" s="5">
        <v>45982</v>
      </c>
      <c r="D436" s="33">
        <v>45982</v>
      </c>
      <c r="E436" s="9">
        <v>45982</v>
      </c>
      <c r="F436" s="6" t="s">
        <v>132</v>
      </c>
      <c r="G436" s="7" t="s">
        <v>3336</v>
      </c>
      <c r="H436" s="6"/>
      <c r="I436" s="8">
        <v>-7.46</v>
      </c>
      <c r="J436" s="6"/>
      <c r="K436" s="8">
        <v>6102.52</v>
      </c>
      <c r="L436" t="str">
        <f>IF(Gastos[[#This Row],[Importe]]&gt;0,"Ingreso","Egreso")</f>
        <v>Egreso</v>
      </c>
      <c r="M436" t="str">
        <f t="shared" si="6"/>
        <v>Único</v>
      </c>
    </row>
    <row r="437" spans="1:13" x14ac:dyDescent="0.25">
      <c r="A437" s="1" t="s">
        <v>11</v>
      </c>
      <c r="B437" s="33">
        <v>45981</v>
      </c>
      <c r="C437" s="5">
        <v>45981</v>
      </c>
      <c r="D437" s="33">
        <v>45981</v>
      </c>
      <c r="E437" s="9">
        <v>45981</v>
      </c>
      <c r="F437" s="6" t="s">
        <v>18</v>
      </c>
      <c r="G437" s="7" t="s">
        <v>3272</v>
      </c>
      <c r="H437" s="6"/>
      <c r="I437" s="8">
        <v>-10.5</v>
      </c>
      <c r="J437" s="6"/>
      <c r="K437" s="8">
        <v>3484.07</v>
      </c>
      <c r="L437" t="str">
        <f>IF(Gastos[[#This Row],[Importe]]&gt;0,"Ingreso","Egreso")</f>
        <v>Egreso</v>
      </c>
      <c r="M437" t="str">
        <f t="shared" si="6"/>
        <v>Único</v>
      </c>
    </row>
    <row r="438" spans="1:13" ht="25.5" x14ac:dyDescent="0.25">
      <c r="A438" s="10" t="s">
        <v>14</v>
      </c>
      <c r="B438" s="33">
        <v>45981</v>
      </c>
      <c r="C438" s="5">
        <v>45981</v>
      </c>
      <c r="D438" s="33">
        <v>45981</v>
      </c>
      <c r="E438" s="9">
        <v>45981</v>
      </c>
      <c r="F438" s="6" t="s">
        <v>22</v>
      </c>
      <c r="G438" s="7" t="s">
        <v>3304</v>
      </c>
      <c r="H438" s="6"/>
      <c r="I438" s="8">
        <v>-28.69</v>
      </c>
      <c r="J438" s="6"/>
      <c r="K438" s="8">
        <v>959.45</v>
      </c>
      <c r="L438" t="str">
        <f>IF(Gastos[[#This Row],[Importe]]&gt;0,"Ingreso","Egreso")</f>
        <v>Egreso</v>
      </c>
      <c r="M438" t="str">
        <f t="shared" si="6"/>
        <v>Único</v>
      </c>
    </row>
    <row r="439" spans="1:13" ht="25.5" x14ac:dyDescent="0.25">
      <c r="A439" s="10" t="s">
        <v>14</v>
      </c>
      <c r="B439" s="33">
        <v>45981</v>
      </c>
      <c r="C439" s="5">
        <v>45981</v>
      </c>
      <c r="D439" s="33">
        <v>45981</v>
      </c>
      <c r="E439" s="9">
        <v>45981</v>
      </c>
      <c r="F439" s="6" t="s">
        <v>22</v>
      </c>
      <c r="G439" s="7" t="s">
        <v>3305</v>
      </c>
      <c r="H439" s="6"/>
      <c r="I439" s="8">
        <v>-18.93</v>
      </c>
      <c r="J439" s="6"/>
      <c r="K439" s="8">
        <v>988.14</v>
      </c>
      <c r="L439" t="str">
        <f>IF(Gastos[[#This Row],[Importe]]&gt;0,"Ingreso","Egreso")</f>
        <v>Egreso</v>
      </c>
      <c r="M439" t="str">
        <f t="shared" si="6"/>
        <v>Único</v>
      </c>
    </row>
    <row r="440" spans="1:13" x14ac:dyDescent="0.25">
      <c r="A440" s="1" t="s">
        <v>17</v>
      </c>
      <c r="B440" s="33">
        <v>45981</v>
      </c>
      <c r="C440" s="5">
        <v>45981</v>
      </c>
      <c r="D440" s="33">
        <v>45981</v>
      </c>
      <c r="E440" s="9">
        <v>45981</v>
      </c>
      <c r="F440" s="6" t="s">
        <v>3343</v>
      </c>
      <c r="G440" s="7" t="s">
        <v>3337</v>
      </c>
      <c r="H440" s="6"/>
      <c r="I440" s="8">
        <v>-10.4</v>
      </c>
      <c r="J440" s="6"/>
      <c r="K440" s="8">
        <v>6109.98</v>
      </c>
      <c r="L440" t="str">
        <f>IF(Gastos[[#This Row],[Importe]]&gt;0,"Ingreso","Egreso")</f>
        <v>Egreso</v>
      </c>
      <c r="M440" t="str">
        <f t="shared" si="6"/>
        <v>Único</v>
      </c>
    </row>
    <row r="441" spans="1:13" x14ac:dyDescent="0.25">
      <c r="A441" s="1" t="s">
        <v>17</v>
      </c>
      <c r="B441" s="33">
        <v>45980</v>
      </c>
      <c r="C441" s="5">
        <v>45980</v>
      </c>
      <c r="D441" s="33">
        <v>45980</v>
      </c>
      <c r="E441" s="9">
        <v>45980</v>
      </c>
      <c r="F441" s="6" t="s">
        <v>3343</v>
      </c>
      <c r="G441" s="7" t="s">
        <v>3338</v>
      </c>
      <c r="H441" s="6"/>
      <c r="I441" s="8">
        <v>-1.5</v>
      </c>
      <c r="J441" s="6"/>
      <c r="K441" s="8">
        <v>6120.38</v>
      </c>
      <c r="L441" t="str">
        <f>IF(Gastos[[#This Row],[Importe]]&gt;0,"Ingreso","Egreso")</f>
        <v>Egreso</v>
      </c>
      <c r="M441" t="str">
        <f t="shared" si="6"/>
        <v>Único</v>
      </c>
    </row>
    <row r="442" spans="1:13" ht="25.5" x14ac:dyDescent="0.25">
      <c r="A442" s="1" t="s">
        <v>17</v>
      </c>
      <c r="B442" s="33">
        <v>45980</v>
      </c>
      <c r="C442" s="5">
        <v>45980</v>
      </c>
      <c r="D442" s="33">
        <v>45980</v>
      </c>
      <c r="E442" s="9">
        <v>45980</v>
      </c>
      <c r="F442" s="6" t="s">
        <v>3343</v>
      </c>
      <c r="G442" s="7" t="s">
        <v>3339</v>
      </c>
      <c r="H442" s="6"/>
      <c r="I442" s="8">
        <v>-1.65</v>
      </c>
      <c r="J442" s="6"/>
      <c r="K442" s="8">
        <v>6121.88</v>
      </c>
      <c r="L442" t="str">
        <f>IF(Gastos[[#This Row],[Importe]]&gt;0,"Ingreso","Egreso")</f>
        <v>Egreso</v>
      </c>
      <c r="M442" t="str">
        <f t="shared" si="6"/>
        <v>Único</v>
      </c>
    </row>
    <row r="443" spans="1:13" x14ac:dyDescent="0.25">
      <c r="A443" s="1" t="s">
        <v>11</v>
      </c>
      <c r="B443" s="33">
        <v>45979</v>
      </c>
      <c r="C443" s="5">
        <v>45979</v>
      </c>
      <c r="D443" s="33">
        <v>45979</v>
      </c>
      <c r="E443" s="9">
        <v>45979</v>
      </c>
      <c r="F443" s="6" t="s">
        <v>132</v>
      </c>
      <c r="G443" s="7" t="s">
        <v>3273</v>
      </c>
      <c r="H443" s="6"/>
      <c r="I443" s="8">
        <v>-11.79</v>
      </c>
      <c r="J443" s="6"/>
      <c r="K443" s="8">
        <v>3494.57</v>
      </c>
      <c r="L443" t="str">
        <f>IF(Gastos[[#This Row],[Importe]]&gt;0,"Ingreso","Egreso")</f>
        <v>Egreso</v>
      </c>
      <c r="M443" t="str">
        <f t="shared" si="6"/>
        <v>Único</v>
      </c>
    </row>
    <row r="444" spans="1:13" x14ac:dyDescent="0.25">
      <c r="A444" s="1" t="s">
        <v>17</v>
      </c>
      <c r="B444" s="33">
        <v>45979</v>
      </c>
      <c r="C444" s="5">
        <v>45979</v>
      </c>
      <c r="D444" s="33">
        <v>45979</v>
      </c>
      <c r="E444" s="9">
        <v>45979</v>
      </c>
      <c r="F444" s="6" t="s">
        <v>3343</v>
      </c>
      <c r="G444" s="7" t="s">
        <v>3340</v>
      </c>
      <c r="H444" s="6"/>
      <c r="I444" s="8">
        <v>-2.2000000000000002</v>
      </c>
      <c r="J444" s="6"/>
      <c r="K444" s="8">
        <v>6123.53</v>
      </c>
      <c r="L444" t="str">
        <f>IF(Gastos[[#This Row],[Importe]]&gt;0,"Ingreso","Egreso")</f>
        <v>Egreso</v>
      </c>
      <c r="M444" t="str">
        <f t="shared" si="6"/>
        <v>Único</v>
      </c>
    </row>
    <row r="445" spans="1:13" x14ac:dyDescent="0.25">
      <c r="A445" s="1" t="s">
        <v>11</v>
      </c>
      <c r="B445" s="33">
        <v>45978</v>
      </c>
      <c r="C445" s="5">
        <v>45978</v>
      </c>
      <c r="D445" s="33">
        <v>45978</v>
      </c>
      <c r="E445" s="9">
        <v>45978</v>
      </c>
      <c r="F445" s="6" t="s">
        <v>54</v>
      </c>
      <c r="G445" s="7" t="s">
        <v>3274</v>
      </c>
      <c r="H445" s="6"/>
      <c r="I445" s="8">
        <v>-8.25</v>
      </c>
      <c r="J445" s="6"/>
      <c r="K445" s="8">
        <v>3506.36</v>
      </c>
      <c r="L445" t="str">
        <f>IF(Gastos[[#This Row],[Importe]]&gt;0,"Ingreso","Egreso")</f>
        <v>Egreso</v>
      </c>
      <c r="M445" t="str">
        <f t="shared" si="6"/>
        <v>Único</v>
      </c>
    </row>
    <row r="446" spans="1:13" x14ac:dyDescent="0.25">
      <c r="A446" s="10" t="s">
        <v>14</v>
      </c>
      <c r="B446" s="33">
        <v>45978</v>
      </c>
      <c r="C446" s="5">
        <v>45978</v>
      </c>
      <c r="D446" s="33">
        <v>45978</v>
      </c>
      <c r="E446" s="9">
        <v>45978</v>
      </c>
      <c r="F446" s="6" t="s">
        <v>132</v>
      </c>
      <c r="G446" s="7" t="s">
        <v>3306</v>
      </c>
      <c r="H446" s="6"/>
      <c r="I446" s="8">
        <v>-1.58</v>
      </c>
      <c r="J446" s="6"/>
      <c r="K446" s="8">
        <v>1007.07</v>
      </c>
      <c r="L446" t="str">
        <f>IF(Gastos[[#This Row],[Importe]]&gt;0,"Ingreso","Egreso")</f>
        <v>Egreso</v>
      </c>
      <c r="M446" t="str">
        <f t="shared" si="6"/>
        <v>Único</v>
      </c>
    </row>
    <row r="447" spans="1:13" x14ac:dyDescent="0.25">
      <c r="A447" s="10" t="s">
        <v>14</v>
      </c>
      <c r="B447" s="33">
        <v>45978</v>
      </c>
      <c r="C447" s="5">
        <v>45978</v>
      </c>
      <c r="D447" s="33">
        <v>45978</v>
      </c>
      <c r="E447" s="9">
        <v>45978</v>
      </c>
      <c r="F447" s="6" t="s">
        <v>54</v>
      </c>
      <c r="G447" s="7" t="s">
        <v>3307</v>
      </c>
      <c r="H447" s="6"/>
      <c r="I447" s="8">
        <v>-16.989999999999998</v>
      </c>
      <c r="J447" s="6"/>
      <c r="K447" s="8">
        <v>1008.65</v>
      </c>
      <c r="L447" t="str">
        <f>IF(Gastos[[#This Row],[Importe]]&gt;0,"Ingreso","Egreso")</f>
        <v>Egreso</v>
      </c>
      <c r="M447" t="str">
        <f t="shared" si="6"/>
        <v>Único</v>
      </c>
    </row>
    <row r="448" spans="1:13" x14ac:dyDescent="0.25">
      <c r="A448" s="10" t="s">
        <v>14</v>
      </c>
      <c r="B448" s="33">
        <v>45978</v>
      </c>
      <c r="C448" s="5">
        <v>45978</v>
      </c>
      <c r="D448" s="33">
        <v>45978</v>
      </c>
      <c r="E448" s="9">
        <v>45978</v>
      </c>
      <c r="F448" s="6" t="s">
        <v>54</v>
      </c>
      <c r="G448" s="7" t="s">
        <v>3308</v>
      </c>
      <c r="H448" s="6"/>
      <c r="I448" s="8">
        <v>-2.99</v>
      </c>
      <c r="J448" s="6"/>
      <c r="K448" s="8">
        <v>1025.6400000000001</v>
      </c>
      <c r="L448" t="str">
        <f>IF(Gastos[[#This Row],[Importe]]&gt;0,"Ingreso","Egreso")</f>
        <v>Egreso</v>
      </c>
      <c r="M448" t="str">
        <f t="shared" si="6"/>
        <v>Único</v>
      </c>
    </row>
    <row r="449" spans="1:13" x14ac:dyDescent="0.25">
      <c r="A449" s="10" t="s">
        <v>14</v>
      </c>
      <c r="B449" s="33">
        <v>45978</v>
      </c>
      <c r="C449" s="5">
        <v>45978</v>
      </c>
      <c r="D449" s="33">
        <v>45978</v>
      </c>
      <c r="E449" s="9">
        <v>45978</v>
      </c>
      <c r="F449" s="6" t="s">
        <v>132</v>
      </c>
      <c r="G449" s="7" t="s">
        <v>3306</v>
      </c>
      <c r="H449" s="6"/>
      <c r="I449" s="8">
        <v>-2.4</v>
      </c>
      <c r="J449" s="6"/>
      <c r="K449" s="8">
        <v>1028.6300000000001</v>
      </c>
      <c r="L449" t="str">
        <f>IF(Gastos[[#This Row],[Importe]]&gt;0,"Ingreso","Egreso")</f>
        <v>Egreso</v>
      </c>
      <c r="M449" t="str">
        <f t="shared" si="6"/>
        <v>Único</v>
      </c>
    </row>
    <row r="450" spans="1:13" x14ac:dyDescent="0.25">
      <c r="A450" s="1" t="s">
        <v>17</v>
      </c>
      <c r="B450" s="33">
        <v>45978</v>
      </c>
      <c r="C450" s="5">
        <v>45978</v>
      </c>
      <c r="D450" s="33">
        <v>45977</v>
      </c>
      <c r="E450" s="9">
        <v>45977</v>
      </c>
      <c r="F450" s="6" t="s">
        <v>1917</v>
      </c>
      <c r="G450" s="7" t="s">
        <v>3341</v>
      </c>
      <c r="H450" s="6"/>
      <c r="I450" s="8">
        <v>-302.95</v>
      </c>
      <c r="J450" s="6"/>
      <c r="K450" s="8">
        <v>6125.73</v>
      </c>
      <c r="L450" t="str">
        <f>IF(Gastos[[#This Row],[Importe]]&gt;0,"Ingreso","Egreso")</f>
        <v>Egreso</v>
      </c>
      <c r="M450" t="str">
        <f t="shared" ref="M450:M513" si="7">IF(AND(COUNTIFS($B$2:$B$3988,B450,$I$2:$I$3988,I450,$K$2:$K$3988,K450)&gt;1,F450=""),"DUPLICADO","Único")</f>
        <v>Único</v>
      </c>
    </row>
    <row r="451" spans="1:13" ht="25.5" x14ac:dyDescent="0.25">
      <c r="A451" s="1" t="s">
        <v>11</v>
      </c>
      <c r="B451" s="33">
        <v>45978</v>
      </c>
      <c r="C451" s="5">
        <v>45978</v>
      </c>
      <c r="D451" s="33">
        <v>45976</v>
      </c>
      <c r="E451" s="9">
        <v>45976</v>
      </c>
      <c r="F451" s="6" t="s">
        <v>22</v>
      </c>
      <c r="G451" s="7" t="s">
        <v>3275</v>
      </c>
      <c r="H451" s="6"/>
      <c r="I451" s="8">
        <v>-2</v>
      </c>
      <c r="J451" s="6"/>
      <c r="K451" s="8">
        <v>3514.61</v>
      </c>
      <c r="L451" t="str">
        <f>IF(Gastos[[#This Row],[Importe]]&gt;0,"Ingreso","Egreso")</f>
        <v>Egreso</v>
      </c>
      <c r="M451" t="str">
        <f t="shared" si="7"/>
        <v>Único</v>
      </c>
    </row>
    <row r="452" spans="1:13" x14ac:dyDescent="0.25">
      <c r="A452" s="10" t="s">
        <v>14</v>
      </c>
      <c r="B452" s="33">
        <v>45978</v>
      </c>
      <c r="C452" s="5">
        <v>45978</v>
      </c>
      <c r="D452" s="33">
        <v>45976</v>
      </c>
      <c r="E452" s="9">
        <v>45976</v>
      </c>
      <c r="F452" s="6" t="s">
        <v>22</v>
      </c>
      <c r="G452" s="7" t="s">
        <v>3309</v>
      </c>
      <c r="H452" s="6"/>
      <c r="I452" s="8">
        <v>-15.5</v>
      </c>
      <c r="J452" s="6"/>
      <c r="K452" s="8">
        <v>1031.03</v>
      </c>
      <c r="L452" t="str">
        <f>IF(Gastos[[#This Row],[Importe]]&gt;0,"Ingreso","Egreso")</f>
        <v>Egreso</v>
      </c>
      <c r="M452" t="str">
        <f t="shared" si="7"/>
        <v>Único</v>
      </c>
    </row>
    <row r="453" spans="1:13" ht="25.5" x14ac:dyDescent="0.25">
      <c r="A453" s="10" t="s">
        <v>14</v>
      </c>
      <c r="B453" s="33">
        <v>45978</v>
      </c>
      <c r="C453" s="5">
        <v>45978</v>
      </c>
      <c r="D453" s="33">
        <v>45976</v>
      </c>
      <c r="E453" s="9">
        <v>45976</v>
      </c>
      <c r="F453" s="6" t="s">
        <v>22</v>
      </c>
      <c r="G453" s="7" t="s">
        <v>3310</v>
      </c>
      <c r="H453" s="6"/>
      <c r="I453" s="8">
        <v>-90.13</v>
      </c>
      <c r="J453" s="6"/>
      <c r="K453" s="8">
        <v>1046.53</v>
      </c>
      <c r="L453" t="str">
        <f>IF(Gastos[[#This Row],[Importe]]&gt;0,"Ingreso","Egreso")</f>
        <v>Egreso</v>
      </c>
      <c r="M453" t="str">
        <f t="shared" si="7"/>
        <v>Único</v>
      </c>
    </row>
    <row r="454" spans="1:13" x14ac:dyDescent="0.25">
      <c r="A454" s="1" t="s">
        <v>17</v>
      </c>
      <c r="B454" s="33">
        <v>45978</v>
      </c>
      <c r="C454" s="5">
        <v>45978</v>
      </c>
      <c r="D454" s="33">
        <v>45976</v>
      </c>
      <c r="E454" s="9">
        <v>45976</v>
      </c>
      <c r="F454" s="6" t="s">
        <v>18</v>
      </c>
      <c r="G454" s="7" t="s">
        <v>3342</v>
      </c>
      <c r="H454" s="6"/>
      <c r="I454" s="8">
        <v>-54.27</v>
      </c>
      <c r="J454" s="6"/>
      <c r="K454" s="8">
        <v>6428.68</v>
      </c>
      <c r="L454" t="str">
        <f>IF(Gastos[[#This Row],[Importe]]&gt;0,"Ingreso","Egreso")</f>
        <v>Egreso</v>
      </c>
      <c r="M454" t="str">
        <f t="shared" si="7"/>
        <v>Único</v>
      </c>
    </row>
    <row r="455" spans="1:13" x14ac:dyDescent="0.25">
      <c r="A455" s="1" t="s">
        <v>17</v>
      </c>
      <c r="B455" s="33">
        <v>45975</v>
      </c>
      <c r="C455" s="5">
        <v>45975</v>
      </c>
      <c r="D455" s="33">
        <v>45975</v>
      </c>
      <c r="E455" s="9">
        <v>45975</v>
      </c>
      <c r="F455" s="6" t="s">
        <v>132</v>
      </c>
      <c r="G455" s="7" t="s">
        <v>3021</v>
      </c>
      <c r="H455" s="6"/>
      <c r="I455" s="8">
        <v>-7.42</v>
      </c>
      <c r="J455" s="6"/>
      <c r="K455" s="8">
        <v>6482.95</v>
      </c>
      <c r="L455" t="str">
        <f>IF(Gastos[[#This Row],[Importe]]&gt;0,"Ingreso","Egreso")</f>
        <v>Egreso</v>
      </c>
      <c r="M455" t="str">
        <f t="shared" si="7"/>
        <v>Único</v>
      </c>
    </row>
    <row r="456" spans="1:13" x14ac:dyDescent="0.25">
      <c r="A456" s="1" t="s">
        <v>17</v>
      </c>
      <c r="B456" s="33">
        <v>45975</v>
      </c>
      <c r="C456" s="5">
        <v>45975</v>
      </c>
      <c r="D456" s="33">
        <v>45975</v>
      </c>
      <c r="E456" s="9">
        <v>45975</v>
      </c>
      <c r="F456" s="6" t="s">
        <v>183</v>
      </c>
      <c r="G456" s="7" t="s">
        <v>3023</v>
      </c>
      <c r="H456" s="6"/>
      <c r="I456" s="8">
        <v>-5.99</v>
      </c>
      <c r="J456" s="6"/>
      <c r="K456" s="8">
        <v>6492.12</v>
      </c>
      <c r="L456" t="str">
        <f>IF(Gastos[[#This Row],[Importe]]&gt;0,"Ingreso","Egreso")</f>
        <v>Egreso</v>
      </c>
      <c r="M456" t="str">
        <f t="shared" si="7"/>
        <v>Único</v>
      </c>
    </row>
    <row r="457" spans="1:13" x14ac:dyDescent="0.25">
      <c r="A457" s="1" t="s">
        <v>17</v>
      </c>
      <c r="B457" s="33">
        <v>45975</v>
      </c>
      <c r="C457" s="5">
        <v>45975</v>
      </c>
      <c r="D457" s="33">
        <v>45975</v>
      </c>
      <c r="E457" s="9">
        <v>45975</v>
      </c>
      <c r="F457" s="6" t="s">
        <v>18</v>
      </c>
      <c r="G457" s="7" t="s">
        <v>3022</v>
      </c>
      <c r="H457" s="6"/>
      <c r="I457" s="8">
        <v>-1.75</v>
      </c>
      <c r="J457" s="6"/>
      <c r="K457" s="8">
        <v>6490.37</v>
      </c>
      <c r="L457" t="str">
        <f>IF(Gastos[[#This Row],[Importe]]&gt;0,"Ingreso","Egreso")</f>
        <v>Egreso</v>
      </c>
      <c r="M457" t="str">
        <f t="shared" si="7"/>
        <v>Único</v>
      </c>
    </row>
    <row r="458" spans="1:13" x14ac:dyDescent="0.25">
      <c r="A458" s="1" t="s">
        <v>17</v>
      </c>
      <c r="B458" s="33">
        <v>45975</v>
      </c>
      <c r="C458" s="5">
        <v>45975</v>
      </c>
      <c r="D458" s="33">
        <v>45975</v>
      </c>
      <c r="E458" s="9">
        <v>45975</v>
      </c>
      <c r="F458" s="6" t="s">
        <v>35</v>
      </c>
      <c r="G458" s="7" t="s">
        <v>3024</v>
      </c>
      <c r="H458" s="6"/>
      <c r="I458" s="8">
        <v>5.5</v>
      </c>
      <c r="J458" s="6"/>
      <c r="K458" s="8">
        <v>6498.11</v>
      </c>
      <c r="L458" t="str">
        <f>IF(Gastos[[#This Row],[Importe]]&gt;0,"Ingreso","Egreso")</f>
        <v>Ingreso</v>
      </c>
      <c r="M458" t="str">
        <f t="shared" si="7"/>
        <v>Único</v>
      </c>
    </row>
    <row r="459" spans="1:13" x14ac:dyDescent="0.25">
      <c r="A459" s="1" t="s">
        <v>17</v>
      </c>
      <c r="B459" s="33">
        <v>45975</v>
      </c>
      <c r="C459" s="5">
        <v>45975</v>
      </c>
      <c r="D459" s="33">
        <v>45975</v>
      </c>
      <c r="E459" s="9">
        <v>45975</v>
      </c>
      <c r="F459" s="6" t="s">
        <v>35</v>
      </c>
      <c r="G459" s="7" t="s">
        <v>3025</v>
      </c>
      <c r="H459" s="6"/>
      <c r="I459" s="8">
        <v>-5.5</v>
      </c>
      <c r="J459" s="6"/>
      <c r="K459" s="8">
        <v>6492.61</v>
      </c>
      <c r="L459" t="str">
        <f>IF(Gastos[[#This Row],[Importe]]&gt;0,"Ingreso","Egreso")</f>
        <v>Egreso</v>
      </c>
      <c r="M459" t="str">
        <f t="shared" si="7"/>
        <v>Único</v>
      </c>
    </row>
    <row r="460" spans="1:13" x14ac:dyDescent="0.25">
      <c r="A460" s="1" t="s">
        <v>14</v>
      </c>
      <c r="B460" s="33">
        <v>45974</v>
      </c>
      <c r="C460" s="5">
        <v>45974</v>
      </c>
      <c r="D460" s="33">
        <v>45974</v>
      </c>
      <c r="E460" s="9">
        <v>45974</v>
      </c>
      <c r="F460" s="6" t="s">
        <v>132</v>
      </c>
      <c r="G460" s="7" t="s">
        <v>2949</v>
      </c>
      <c r="H460" s="6"/>
      <c r="I460" s="8">
        <v>-21.5</v>
      </c>
      <c r="J460" s="6"/>
      <c r="K460" s="8">
        <v>1136.6600000000001</v>
      </c>
      <c r="L460" t="str">
        <f>IF(Gastos[[#This Row],[Importe]]&gt;0,"Ingreso","Egreso")</f>
        <v>Egreso</v>
      </c>
      <c r="M460" t="str">
        <f t="shared" si="7"/>
        <v>Único</v>
      </c>
    </row>
    <row r="461" spans="1:13" x14ac:dyDescent="0.25">
      <c r="A461" s="1" t="s">
        <v>17</v>
      </c>
      <c r="B461" s="33">
        <v>45974</v>
      </c>
      <c r="C461" s="5">
        <v>45974</v>
      </c>
      <c r="D461" s="33">
        <v>45974</v>
      </c>
      <c r="E461" s="9">
        <v>45974</v>
      </c>
      <c r="F461" s="6" t="s">
        <v>1917</v>
      </c>
      <c r="G461" s="7" t="s">
        <v>3026</v>
      </c>
      <c r="H461" s="6"/>
      <c r="I461" s="8">
        <v>-250</v>
      </c>
      <c r="J461" s="6"/>
      <c r="K461" s="8">
        <v>6498.11</v>
      </c>
      <c r="L461" t="str">
        <f>IF(Gastos[[#This Row],[Importe]]&gt;0,"Ingreso","Egreso")</f>
        <v>Egreso</v>
      </c>
      <c r="M461" t="str">
        <f t="shared" si="7"/>
        <v>Único</v>
      </c>
    </row>
    <row r="462" spans="1:13" x14ac:dyDescent="0.25">
      <c r="A462" s="1" t="s">
        <v>17</v>
      </c>
      <c r="B462" s="33">
        <v>46002</v>
      </c>
      <c r="C462" s="5">
        <v>45973</v>
      </c>
      <c r="D462" s="33">
        <v>46002</v>
      </c>
      <c r="E462" s="9">
        <v>45973</v>
      </c>
      <c r="F462" s="6" t="s">
        <v>132</v>
      </c>
      <c r="G462" s="7" t="s">
        <v>3027</v>
      </c>
      <c r="H462" s="6"/>
      <c r="I462" s="8">
        <v>-3.25</v>
      </c>
      <c r="J462" s="6"/>
      <c r="K462" s="8">
        <v>6748.11</v>
      </c>
      <c r="L462" t="str">
        <f>IF(Gastos[[#This Row],[Importe]]&gt;0,"Ingreso","Egreso")</f>
        <v>Egreso</v>
      </c>
      <c r="M462" t="str">
        <f t="shared" si="7"/>
        <v>Único</v>
      </c>
    </row>
    <row r="463" spans="1:13" ht="25.5" x14ac:dyDescent="0.25">
      <c r="A463" s="1" t="s">
        <v>11</v>
      </c>
      <c r="B463" s="33">
        <v>46002</v>
      </c>
      <c r="C463" s="5">
        <v>45973</v>
      </c>
      <c r="D463" s="33">
        <v>46002</v>
      </c>
      <c r="E463" s="9">
        <v>45973</v>
      </c>
      <c r="F463" s="6" t="s">
        <v>20</v>
      </c>
      <c r="G463" s="7" t="s">
        <v>3119</v>
      </c>
      <c r="H463" s="6"/>
      <c r="I463" s="8">
        <v>-2</v>
      </c>
      <c r="J463" s="6"/>
      <c r="K463" s="8">
        <v>3516.61</v>
      </c>
      <c r="L463" t="str">
        <f>IF(Gastos[[#This Row],[Importe]]&gt;0,"Ingreso","Egreso")</f>
        <v>Egreso</v>
      </c>
      <c r="M463" t="str">
        <f t="shared" si="7"/>
        <v>Único</v>
      </c>
    </row>
    <row r="464" spans="1:13" x14ac:dyDescent="0.25">
      <c r="A464" s="1" t="s">
        <v>14</v>
      </c>
      <c r="B464" s="33">
        <v>45972</v>
      </c>
      <c r="C464" s="5">
        <v>45972</v>
      </c>
      <c r="D464" s="33">
        <v>45972</v>
      </c>
      <c r="E464" s="9">
        <v>45972</v>
      </c>
      <c r="F464" s="6" t="s">
        <v>132</v>
      </c>
      <c r="G464" s="7" t="s">
        <v>2950</v>
      </c>
      <c r="H464" s="6"/>
      <c r="I464" s="8">
        <v>21.5</v>
      </c>
      <c r="J464" s="6"/>
      <c r="K464" s="8">
        <v>1158.1600000000001</v>
      </c>
      <c r="L464" t="str">
        <f>IF(Gastos[[#This Row],[Importe]]&gt;0,"Ingreso","Egreso")</f>
        <v>Ingreso</v>
      </c>
      <c r="M464" t="str">
        <f t="shared" si="7"/>
        <v>Único</v>
      </c>
    </row>
    <row r="465" spans="1:13" x14ac:dyDescent="0.25">
      <c r="A465" s="1" t="s">
        <v>17</v>
      </c>
      <c r="B465" s="33">
        <v>45941</v>
      </c>
      <c r="C465" s="5">
        <v>45971</v>
      </c>
      <c r="D465" s="33">
        <v>45941</v>
      </c>
      <c r="E465" s="9">
        <v>45971</v>
      </c>
      <c r="F465" s="6" t="s">
        <v>132</v>
      </c>
      <c r="G465" s="7" t="s">
        <v>3028</v>
      </c>
      <c r="H465" s="6"/>
      <c r="I465" s="8">
        <v>-17.059999999999999</v>
      </c>
      <c r="J465" s="6"/>
      <c r="K465" s="8">
        <v>6751.36</v>
      </c>
      <c r="L465" t="str">
        <f>IF(Gastos[[#This Row],[Importe]]&gt;0,"Ingreso","Egreso")</f>
        <v>Egreso</v>
      </c>
      <c r="M465" t="str">
        <f t="shared" si="7"/>
        <v>Único</v>
      </c>
    </row>
    <row r="466" spans="1:13" x14ac:dyDescent="0.25">
      <c r="A466" s="1" t="s">
        <v>14</v>
      </c>
      <c r="B466" s="33">
        <v>45941</v>
      </c>
      <c r="C466" s="5">
        <v>45971</v>
      </c>
      <c r="D466" s="33">
        <v>45911</v>
      </c>
      <c r="E466" s="9">
        <v>45970</v>
      </c>
      <c r="F466" s="6" t="s">
        <v>22</v>
      </c>
      <c r="G466" s="7" t="s">
        <v>2951</v>
      </c>
      <c r="H466" s="6"/>
      <c r="I466" s="8">
        <v>-8.6300000000000008</v>
      </c>
      <c r="J466" s="6"/>
      <c r="K466" s="8">
        <v>1136.6600000000001</v>
      </c>
      <c r="L466" t="str">
        <f>IF(Gastos[[#This Row],[Importe]]&gt;0,"Ingreso","Egreso")</f>
        <v>Egreso</v>
      </c>
      <c r="M466" t="str">
        <f t="shared" si="7"/>
        <v>Único</v>
      </c>
    </row>
    <row r="467" spans="1:13" x14ac:dyDescent="0.25">
      <c r="A467" s="1" t="s">
        <v>14</v>
      </c>
      <c r="B467" s="33">
        <v>45941</v>
      </c>
      <c r="C467" s="5">
        <v>45971</v>
      </c>
      <c r="D467" s="33">
        <v>45880</v>
      </c>
      <c r="E467" s="9">
        <v>45969</v>
      </c>
      <c r="F467" s="6" t="s">
        <v>22</v>
      </c>
      <c r="G467" s="7" t="s">
        <v>2952</v>
      </c>
      <c r="H467" s="6"/>
      <c r="I467" s="8">
        <v>-27.49</v>
      </c>
      <c r="J467" s="6"/>
      <c r="K467" s="8">
        <v>1145.29</v>
      </c>
      <c r="L467" t="str">
        <f>IF(Gastos[[#This Row],[Importe]]&gt;0,"Ingreso","Egreso")</f>
        <v>Egreso</v>
      </c>
      <c r="M467" t="str">
        <f t="shared" si="7"/>
        <v>Único</v>
      </c>
    </row>
    <row r="468" spans="1:13" ht="25.5" x14ac:dyDescent="0.25">
      <c r="A468" s="1" t="s">
        <v>14</v>
      </c>
      <c r="B468" s="33">
        <v>45941</v>
      </c>
      <c r="C468" s="5">
        <v>45971</v>
      </c>
      <c r="D468" s="33">
        <v>45880</v>
      </c>
      <c r="E468" s="9">
        <v>45969</v>
      </c>
      <c r="F468" s="6" t="s">
        <v>22</v>
      </c>
      <c r="G468" s="7" t="s">
        <v>2953</v>
      </c>
      <c r="H468" s="6"/>
      <c r="I468" s="8">
        <v>-150.18</v>
      </c>
      <c r="J468" s="6"/>
      <c r="K468" s="8">
        <v>1172.78</v>
      </c>
      <c r="L468" t="str">
        <f>IF(Gastos[[#This Row],[Importe]]&gt;0,"Ingreso","Egreso")</f>
        <v>Egreso</v>
      </c>
      <c r="M468" t="str">
        <f t="shared" si="7"/>
        <v>Único</v>
      </c>
    </row>
    <row r="469" spans="1:13" ht="25.5" x14ac:dyDescent="0.25">
      <c r="A469" s="1" t="s">
        <v>11</v>
      </c>
      <c r="B469" s="33">
        <v>45941</v>
      </c>
      <c r="C469" s="5">
        <v>45971</v>
      </c>
      <c r="D469" s="33">
        <v>45880</v>
      </c>
      <c r="E469" s="9">
        <v>45969</v>
      </c>
      <c r="F469" s="6" t="s">
        <v>20</v>
      </c>
      <c r="G469" s="7" t="s">
        <v>3120</v>
      </c>
      <c r="H469" s="6"/>
      <c r="I469" s="8">
        <v>-2</v>
      </c>
      <c r="J469" s="6"/>
      <c r="K469" s="8">
        <v>3518.61</v>
      </c>
      <c r="L469" t="str">
        <f>IF(Gastos[[#This Row],[Importe]]&gt;0,"Ingreso","Egreso")</f>
        <v>Egreso</v>
      </c>
      <c r="M469" t="str">
        <f t="shared" si="7"/>
        <v>Único</v>
      </c>
    </row>
    <row r="470" spans="1:13" x14ac:dyDescent="0.25">
      <c r="A470" s="1" t="s">
        <v>11</v>
      </c>
      <c r="B470" s="33">
        <v>45941</v>
      </c>
      <c r="C470" s="5">
        <v>45971</v>
      </c>
      <c r="D470" s="33">
        <v>45880</v>
      </c>
      <c r="E470" s="9">
        <v>45969</v>
      </c>
      <c r="F470" s="6" t="s">
        <v>183</v>
      </c>
      <c r="G470" s="7" t="s">
        <v>3121</v>
      </c>
      <c r="H470" s="6"/>
      <c r="I470" s="8">
        <v>-82.34</v>
      </c>
      <c r="J470" s="6"/>
      <c r="K470" s="8">
        <v>3520.61</v>
      </c>
      <c r="L470" t="str">
        <f>IF(Gastos[[#This Row],[Importe]]&gt;0,"Ingreso","Egreso")</f>
        <v>Egreso</v>
      </c>
      <c r="M470" t="str">
        <f t="shared" si="7"/>
        <v>Único</v>
      </c>
    </row>
    <row r="471" spans="1:13" x14ac:dyDescent="0.25">
      <c r="A471" s="1" t="s">
        <v>14</v>
      </c>
      <c r="B471" s="33">
        <v>45849</v>
      </c>
      <c r="C471" s="5">
        <v>45968</v>
      </c>
      <c r="D471" s="33">
        <v>45849</v>
      </c>
      <c r="E471" s="9">
        <v>45968</v>
      </c>
      <c r="F471" s="6" t="s">
        <v>67</v>
      </c>
      <c r="G471" s="7" t="s">
        <v>2954</v>
      </c>
      <c r="H471" s="6"/>
      <c r="I471" s="8">
        <v>-32.700000000000003</v>
      </c>
      <c r="J471" s="6"/>
      <c r="K471" s="8">
        <v>1322.96</v>
      </c>
      <c r="L471" t="str">
        <f>IF(Gastos[[#This Row],[Importe]]&gt;0,"Ingreso","Egreso")</f>
        <v>Egreso</v>
      </c>
      <c r="M471" t="str">
        <f t="shared" si="7"/>
        <v>Único</v>
      </c>
    </row>
    <row r="472" spans="1:13" x14ac:dyDescent="0.25">
      <c r="A472" s="1" t="s">
        <v>17</v>
      </c>
      <c r="B472" s="33">
        <v>45849</v>
      </c>
      <c r="C472" s="5">
        <v>45968</v>
      </c>
      <c r="D472" s="33">
        <v>45849</v>
      </c>
      <c r="E472" s="9">
        <v>45968</v>
      </c>
      <c r="F472" s="6" t="s">
        <v>18</v>
      </c>
      <c r="G472" s="7" t="s">
        <v>3029</v>
      </c>
      <c r="H472" s="6"/>
      <c r="I472" s="8">
        <v>-15.99</v>
      </c>
      <c r="J472" s="6"/>
      <c r="K472" s="8">
        <v>6768.42</v>
      </c>
      <c r="L472" t="str">
        <f>IF(Gastos[[#This Row],[Importe]]&gt;0,"Ingreso","Egreso")</f>
        <v>Egreso</v>
      </c>
      <c r="M472" t="str">
        <f t="shared" si="7"/>
        <v>Único</v>
      </c>
    </row>
    <row r="473" spans="1:13" ht="25.5" x14ac:dyDescent="0.25">
      <c r="A473" s="1" t="s">
        <v>14</v>
      </c>
      <c r="B473" s="33">
        <v>45819</v>
      </c>
      <c r="C473" s="5">
        <v>45967</v>
      </c>
      <c r="D473" s="33">
        <v>45819</v>
      </c>
      <c r="E473" s="9">
        <v>45967</v>
      </c>
      <c r="F473" s="6" t="s">
        <v>22</v>
      </c>
      <c r="G473" s="7" t="s">
        <v>2955</v>
      </c>
      <c r="H473" s="6"/>
      <c r="I473" s="8">
        <v>-5.54</v>
      </c>
      <c r="J473" s="6"/>
      <c r="K473" s="8">
        <v>1355.66</v>
      </c>
      <c r="L473" t="str">
        <f>IF(Gastos[[#This Row],[Importe]]&gt;0,"Ingreso","Egreso")</f>
        <v>Egreso</v>
      </c>
      <c r="M473" t="str">
        <f t="shared" si="7"/>
        <v>Único</v>
      </c>
    </row>
    <row r="474" spans="1:13" x14ac:dyDescent="0.25">
      <c r="A474" s="1" t="s">
        <v>17</v>
      </c>
      <c r="B474" s="33">
        <v>45819</v>
      </c>
      <c r="C474" s="5">
        <v>45967</v>
      </c>
      <c r="D474" s="33">
        <v>45819</v>
      </c>
      <c r="E474" s="9">
        <v>45967</v>
      </c>
      <c r="F474" s="6" t="s">
        <v>54</v>
      </c>
      <c r="G474" s="7" t="s">
        <v>3030</v>
      </c>
      <c r="H474" s="6"/>
      <c r="I474" s="8">
        <v>-99</v>
      </c>
      <c r="J474" s="6"/>
      <c r="K474" s="8">
        <v>6784.41</v>
      </c>
      <c r="L474" t="str">
        <f>IF(Gastos[[#This Row],[Importe]]&gt;0,"Ingreso","Egreso")</f>
        <v>Egreso</v>
      </c>
      <c r="M474" t="str">
        <f t="shared" si="7"/>
        <v>Único</v>
      </c>
    </row>
    <row r="475" spans="1:13" x14ac:dyDescent="0.25">
      <c r="A475" s="1" t="s">
        <v>11</v>
      </c>
      <c r="B475" s="33">
        <v>45788</v>
      </c>
      <c r="C475" s="5">
        <v>45966</v>
      </c>
      <c r="D475" s="33">
        <v>45788</v>
      </c>
      <c r="E475" s="9">
        <v>45966</v>
      </c>
      <c r="F475" s="6" t="s">
        <v>132</v>
      </c>
      <c r="G475" s="7" t="s">
        <v>3122</v>
      </c>
      <c r="H475" s="6"/>
      <c r="I475" s="8">
        <v>-10.19</v>
      </c>
      <c r="J475" s="6"/>
      <c r="K475" s="8">
        <v>3602.95</v>
      </c>
      <c r="L475" t="str">
        <f>IF(Gastos[[#This Row],[Importe]]&gt;0,"Ingreso","Egreso")</f>
        <v>Egreso</v>
      </c>
      <c r="M475" t="str">
        <f t="shared" si="7"/>
        <v>Único</v>
      </c>
    </row>
    <row r="476" spans="1:13" x14ac:dyDescent="0.25">
      <c r="A476" s="1" t="s">
        <v>14</v>
      </c>
      <c r="B476" s="33">
        <v>45758</v>
      </c>
      <c r="C476" s="5">
        <v>45965</v>
      </c>
      <c r="D476" s="33">
        <v>45758</v>
      </c>
      <c r="E476" s="9">
        <v>45965</v>
      </c>
      <c r="F476" s="6" t="s">
        <v>22</v>
      </c>
      <c r="G476" s="7" t="s">
        <v>2956</v>
      </c>
      <c r="H476" s="6"/>
      <c r="I476" s="8">
        <v>-12.53</v>
      </c>
      <c r="J476" s="6"/>
      <c r="K476" s="8">
        <v>1361.2</v>
      </c>
      <c r="L476" t="str">
        <f>IF(Gastos[[#This Row],[Importe]]&gt;0,"Ingreso","Egreso")</f>
        <v>Egreso</v>
      </c>
      <c r="M476" t="str">
        <f t="shared" si="7"/>
        <v>Único</v>
      </c>
    </row>
    <row r="477" spans="1:13" x14ac:dyDescent="0.25">
      <c r="A477" s="1" t="s">
        <v>14</v>
      </c>
      <c r="B477" s="33">
        <v>45758</v>
      </c>
      <c r="C477" s="5">
        <v>45965</v>
      </c>
      <c r="D477" s="33">
        <v>45758</v>
      </c>
      <c r="E477" s="9">
        <v>45965</v>
      </c>
      <c r="F477" s="6" t="s">
        <v>15</v>
      </c>
      <c r="G477" s="7" t="s">
        <v>2957</v>
      </c>
      <c r="H477" s="6"/>
      <c r="I477" s="8">
        <v>-54.45</v>
      </c>
      <c r="J477" s="6"/>
      <c r="K477" s="8">
        <v>1373.73</v>
      </c>
      <c r="L477" t="str">
        <f>IF(Gastos[[#This Row],[Importe]]&gt;0,"Ingreso","Egreso")</f>
        <v>Egreso</v>
      </c>
      <c r="M477" t="str">
        <f t="shared" si="7"/>
        <v>Único</v>
      </c>
    </row>
    <row r="478" spans="1:13" x14ac:dyDescent="0.25">
      <c r="A478" s="1" t="s">
        <v>17</v>
      </c>
      <c r="B478" s="33">
        <v>45758</v>
      </c>
      <c r="C478" s="5">
        <v>45965</v>
      </c>
      <c r="D478" s="33">
        <v>45758</v>
      </c>
      <c r="E478" s="9">
        <v>45965</v>
      </c>
      <c r="F478" s="6" t="s">
        <v>22</v>
      </c>
      <c r="G478" s="7" t="s">
        <v>3031</v>
      </c>
      <c r="H478" s="6"/>
      <c r="I478" s="8">
        <v>-5.28</v>
      </c>
      <c r="J478" s="6"/>
      <c r="K478" s="8">
        <v>6883.41</v>
      </c>
      <c r="L478" t="str">
        <f>IF(Gastos[[#This Row],[Importe]]&gt;0,"Ingreso","Egreso")</f>
        <v>Egreso</v>
      </c>
      <c r="M478" t="str">
        <f t="shared" si="7"/>
        <v>Único</v>
      </c>
    </row>
    <row r="479" spans="1:13" x14ac:dyDescent="0.25">
      <c r="A479" s="1" t="s">
        <v>17</v>
      </c>
      <c r="B479" s="33">
        <v>45758</v>
      </c>
      <c r="C479" s="5">
        <v>45965</v>
      </c>
      <c r="D479" s="33">
        <v>45758</v>
      </c>
      <c r="E479" s="9">
        <v>45965</v>
      </c>
      <c r="F479" s="6" t="s">
        <v>18</v>
      </c>
      <c r="G479" s="7" t="s">
        <v>3032</v>
      </c>
      <c r="H479" s="6"/>
      <c r="I479" s="8">
        <v>-39.799999999999997</v>
      </c>
      <c r="J479" s="6"/>
      <c r="K479" s="8">
        <v>6888.69</v>
      </c>
      <c r="L479" t="str">
        <f>IF(Gastos[[#This Row],[Importe]]&gt;0,"Ingreso","Egreso")</f>
        <v>Egreso</v>
      </c>
      <c r="M479" t="str">
        <f t="shared" si="7"/>
        <v>Único</v>
      </c>
    </row>
    <row r="480" spans="1:13" x14ac:dyDescent="0.25">
      <c r="A480" s="1" t="s">
        <v>17</v>
      </c>
      <c r="B480" s="33">
        <v>45758</v>
      </c>
      <c r="C480" s="5">
        <v>45965</v>
      </c>
      <c r="D480" s="33">
        <v>45758</v>
      </c>
      <c r="E480" s="9">
        <v>45965</v>
      </c>
      <c r="F480" s="6" t="s">
        <v>132</v>
      </c>
      <c r="G480" s="7" t="s">
        <v>3033</v>
      </c>
      <c r="H480" s="6"/>
      <c r="I480" s="8">
        <v>-300</v>
      </c>
      <c r="J480" s="6"/>
      <c r="K480" s="8">
        <v>6928.49</v>
      </c>
      <c r="L480" t="str">
        <f>IF(Gastos[[#This Row],[Importe]]&gt;0,"Ingreso","Egreso")</f>
        <v>Egreso</v>
      </c>
      <c r="M480" t="str">
        <f t="shared" si="7"/>
        <v>Único</v>
      </c>
    </row>
    <row r="481" spans="1:13" x14ac:dyDescent="0.25">
      <c r="A481" s="1" t="s">
        <v>17</v>
      </c>
      <c r="B481" s="33">
        <v>45758</v>
      </c>
      <c r="C481" s="5">
        <v>45965</v>
      </c>
      <c r="D481" s="33">
        <v>45758</v>
      </c>
      <c r="E481" s="9">
        <v>45965</v>
      </c>
      <c r="F481" s="6" t="s">
        <v>183</v>
      </c>
      <c r="G481" s="7" t="s">
        <v>3034</v>
      </c>
      <c r="H481" s="6"/>
      <c r="I481" s="8">
        <v>52</v>
      </c>
      <c r="J481" s="6"/>
      <c r="K481" s="8">
        <v>7228.49</v>
      </c>
      <c r="L481" t="str">
        <f>IF(Gastos[[#This Row],[Importe]]&gt;0,"Ingreso","Egreso")</f>
        <v>Ingreso</v>
      </c>
      <c r="M481" t="str">
        <f t="shared" si="7"/>
        <v>Único</v>
      </c>
    </row>
    <row r="482" spans="1:13" x14ac:dyDescent="0.25">
      <c r="A482" s="1" t="s">
        <v>11</v>
      </c>
      <c r="B482" s="33">
        <v>45758</v>
      </c>
      <c r="C482" s="5">
        <v>45965</v>
      </c>
      <c r="D482" s="33">
        <v>45758</v>
      </c>
      <c r="E482" s="9">
        <v>45965</v>
      </c>
      <c r="F482" s="6" t="s">
        <v>132</v>
      </c>
      <c r="G482" s="7" t="s">
        <v>3123</v>
      </c>
      <c r="H482" s="6"/>
      <c r="I482" s="8">
        <v>-300</v>
      </c>
      <c r="J482" s="6"/>
      <c r="K482" s="8">
        <v>3613.14</v>
      </c>
      <c r="L482" t="str">
        <f>IF(Gastos[[#This Row],[Importe]]&gt;0,"Ingreso","Egreso")</f>
        <v>Egreso</v>
      </c>
      <c r="M482" t="str">
        <f t="shared" si="7"/>
        <v>Único</v>
      </c>
    </row>
    <row r="483" spans="1:13" x14ac:dyDescent="0.25">
      <c r="A483" s="1" t="s">
        <v>14</v>
      </c>
      <c r="B483" s="33">
        <v>45727</v>
      </c>
      <c r="C483" s="5">
        <v>45964</v>
      </c>
      <c r="D483" s="33">
        <v>45727</v>
      </c>
      <c r="E483" s="9">
        <v>45964</v>
      </c>
      <c r="F483" s="6" t="s">
        <v>67</v>
      </c>
      <c r="G483" s="7" t="s">
        <v>2958</v>
      </c>
      <c r="H483" s="6"/>
      <c r="I483" s="8">
        <v>-32.700000000000003</v>
      </c>
      <c r="J483" s="6"/>
      <c r="K483" s="8">
        <v>1428.18</v>
      </c>
      <c r="L483" t="str">
        <f>IF(Gastos[[#This Row],[Importe]]&gt;0,"Ingreso","Egreso")</f>
        <v>Egreso</v>
      </c>
      <c r="M483" t="str">
        <f t="shared" si="7"/>
        <v>Único</v>
      </c>
    </row>
    <row r="484" spans="1:13" ht="25.5" x14ac:dyDescent="0.25">
      <c r="A484" s="1" t="s">
        <v>14</v>
      </c>
      <c r="B484" s="33">
        <v>45727</v>
      </c>
      <c r="C484" s="5">
        <v>45964</v>
      </c>
      <c r="D484" s="33">
        <v>45727</v>
      </c>
      <c r="E484" s="9">
        <v>45964</v>
      </c>
      <c r="F484" s="6" t="s">
        <v>54</v>
      </c>
      <c r="G484" s="7" t="s">
        <v>2959</v>
      </c>
      <c r="H484" s="6"/>
      <c r="I484" s="8">
        <v>-42.9</v>
      </c>
      <c r="J484" s="6"/>
      <c r="K484" s="8">
        <v>1460.88</v>
      </c>
      <c r="L484" t="str">
        <f>IF(Gastos[[#This Row],[Importe]]&gt;0,"Ingreso","Egreso")</f>
        <v>Egreso</v>
      </c>
      <c r="M484" t="str">
        <f t="shared" si="7"/>
        <v>Único</v>
      </c>
    </row>
    <row r="485" spans="1:13" x14ac:dyDescent="0.25">
      <c r="A485" s="1" t="s">
        <v>14</v>
      </c>
      <c r="B485" s="33">
        <v>45727</v>
      </c>
      <c r="C485" s="5">
        <v>45964</v>
      </c>
      <c r="D485" s="33">
        <v>45727</v>
      </c>
      <c r="E485" s="9">
        <v>45964</v>
      </c>
      <c r="F485" s="6" t="s">
        <v>76</v>
      </c>
      <c r="G485" s="7" t="s">
        <v>2960</v>
      </c>
      <c r="H485" s="6"/>
      <c r="I485" s="8">
        <v>-115.84</v>
      </c>
      <c r="J485" s="6"/>
      <c r="K485" s="8">
        <v>1503.78</v>
      </c>
      <c r="L485" t="str">
        <f>IF(Gastos[[#This Row],[Importe]]&gt;0,"Ingreso","Egreso")</f>
        <v>Egreso</v>
      </c>
      <c r="M485" t="str">
        <f t="shared" si="7"/>
        <v>Único</v>
      </c>
    </row>
    <row r="486" spans="1:13" x14ac:dyDescent="0.25">
      <c r="A486" s="1" t="s">
        <v>14</v>
      </c>
      <c r="B486" s="33">
        <v>45727</v>
      </c>
      <c r="C486" s="5">
        <v>45964</v>
      </c>
      <c r="D486" s="33">
        <v>45727</v>
      </c>
      <c r="E486" s="9">
        <v>45964</v>
      </c>
      <c r="F486" s="6" t="s">
        <v>76</v>
      </c>
      <c r="G486" s="7" t="s">
        <v>2961</v>
      </c>
      <c r="H486" s="6"/>
      <c r="I486" s="8">
        <v>-8</v>
      </c>
      <c r="J486" s="6"/>
      <c r="K486" s="8">
        <v>1619.62</v>
      </c>
      <c r="L486" t="str">
        <f>IF(Gastos[[#This Row],[Importe]]&gt;0,"Ingreso","Egreso")</f>
        <v>Egreso</v>
      </c>
      <c r="M486" t="str">
        <f t="shared" si="7"/>
        <v>Único</v>
      </c>
    </row>
    <row r="487" spans="1:13" ht="25.5" x14ac:dyDescent="0.25">
      <c r="A487" s="1" t="s">
        <v>17</v>
      </c>
      <c r="B487" s="33">
        <v>45727</v>
      </c>
      <c r="C487" s="5">
        <v>45964</v>
      </c>
      <c r="D487" s="33">
        <v>45727</v>
      </c>
      <c r="E487" s="9">
        <v>45964</v>
      </c>
      <c r="F487" s="6" t="s">
        <v>132</v>
      </c>
      <c r="G487" s="7" t="s">
        <v>3036</v>
      </c>
      <c r="H487" s="6"/>
      <c r="I487" s="8">
        <v>-3.4</v>
      </c>
      <c r="J487" s="6"/>
      <c r="K487" s="8">
        <v>7190.14</v>
      </c>
      <c r="L487" t="str">
        <f>IF(Gastos[[#This Row],[Importe]]&gt;0,"Ingreso","Egreso")</f>
        <v>Egreso</v>
      </c>
      <c r="M487" t="str">
        <f t="shared" si="7"/>
        <v>Único</v>
      </c>
    </row>
    <row r="488" spans="1:13" ht="25.5" x14ac:dyDescent="0.25">
      <c r="A488" s="1" t="s">
        <v>17</v>
      </c>
      <c r="B488" s="33">
        <v>45727</v>
      </c>
      <c r="C488" s="5">
        <v>45964</v>
      </c>
      <c r="D488" s="33">
        <v>45727</v>
      </c>
      <c r="E488" s="9">
        <v>45964</v>
      </c>
      <c r="F488" s="6" t="s">
        <v>18</v>
      </c>
      <c r="G488" s="7" t="s">
        <v>3035</v>
      </c>
      <c r="H488" s="6"/>
      <c r="I488" s="8">
        <v>-13.65</v>
      </c>
      <c r="J488" s="6"/>
      <c r="K488" s="8">
        <v>7176.49</v>
      </c>
      <c r="L488" t="str">
        <f>IF(Gastos[[#This Row],[Importe]]&gt;0,"Ingreso","Egreso")</f>
        <v>Egreso</v>
      </c>
      <c r="M488" t="str">
        <f t="shared" si="7"/>
        <v>Único</v>
      </c>
    </row>
    <row r="489" spans="1:13" ht="25.5" x14ac:dyDescent="0.25">
      <c r="A489" s="1" t="s">
        <v>11</v>
      </c>
      <c r="B489" s="33">
        <v>45727</v>
      </c>
      <c r="C489" s="5">
        <v>45964</v>
      </c>
      <c r="D489" s="33">
        <v>45727</v>
      </c>
      <c r="E489" s="9">
        <v>45964</v>
      </c>
      <c r="F489" s="6" t="s">
        <v>132</v>
      </c>
      <c r="G489" s="7" t="s">
        <v>3124</v>
      </c>
      <c r="H489" s="6"/>
      <c r="I489" s="8">
        <v>-4.5</v>
      </c>
      <c r="J489" s="6"/>
      <c r="K489" s="8">
        <v>3913.14</v>
      </c>
      <c r="L489" t="str">
        <f>IF(Gastos[[#This Row],[Importe]]&gt;0,"Ingreso","Egreso")</f>
        <v>Egreso</v>
      </c>
      <c r="M489" t="str">
        <f t="shared" si="7"/>
        <v>Único</v>
      </c>
    </row>
    <row r="490" spans="1:13" x14ac:dyDescent="0.25">
      <c r="A490" s="1" t="s">
        <v>17</v>
      </c>
      <c r="B490" s="33">
        <v>45727</v>
      </c>
      <c r="C490" s="5">
        <v>45964</v>
      </c>
      <c r="D490" s="33">
        <v>45727</v>
      </c>
      <c r="E490" s="9">
        <v>45964</v>
      </c>
      <c r="F490" s="6" t="s">
        <v>88</v>
      </c>
      <c r="G490" s="7" t="s">
        <v>89</v>
      </c>
      <c r="H490" s="6"/>
      <c r="I490" s="8">
        <v>-936</v>
      </c>
      <c r="J490" s="6"/>
      <c r="K490" s="8">
        <v>7193.54</v>
      </c>
      <c r="L490" t="str">
        <f>IF(Gastos[[#This Row],[Importe]]&gt;0,"Ingreso","Egreso")</f>
        <v>Egreso</v>
      </c>
      <c r="M490" t="str">
        <f t="shared" si="7"/>
        <v>Único</v>
      </c>
    </row>
    <row r="491" spans="1:13" x14ac:dyDescent="0.25">
      <c r="A491" s="1" t="s">
        <v>14</v>
      </c>
      <c r="B491" s="33">
        <v>45727</v>
      </c>
      <c r="C491" s="5">
        <v>45964</v>
      </c>
      <c r="D491" s="33">
        <v>45727</v>
      </c>
      <c r="E491" s="9">
        <v>45964</v>
      </c>
      <c r="F491" s="6" t="s">
        <v>18</v>
      </c>
      <c r="G491" s="7" t="s">
        <v>2004</v>
      </c>
      <c r="H491" s="6"/>
      <c r="I491" s="8">
        <v>-17.989999999999998</v>
      </c>
      <c r="J491" s="6"/>
      <c r="K491" s="8">
        <v>1759.21</v>
      </c>
      <c r="L491" t="str">
        <f>IF(Gastos[[#This Row],[Importe]]&gt;0,"Ingreso","Egreso")</f>
        <v>Egreso</v>
      </c>
      <c r="M491" t="str">
        <f t="shared" si="7"/>
        <v>Único</v>
      </c>
    </row>
    <row r="492" spans="1:13" x14ac:dyDescent="0.25">
      <c r="A492" s="1" t="s">
        <v>17</v>
      </c>
      <c r="B492" s="33">
        <v>45727</v>
      </c>
      <c r="C492" s="5">
        <v>45964</v>
      </c>
      <c r="D492" s="33">
        <v>45699</v>
      </c>
      <c r="E492" s="9">
        <v>45963</v>
      </c>
      <c r="F492" s="6" t="s">
        <v>18</v>
      </c>
      <c r="G492" s="7" t="s">
        <v>3037</v>
      </c>
      <c r="H492" s="6"/>
      <c r="I492" s="8">
        <v>-21.6</v>
      </c>
      <c r="J492" s="6"/>
      <c r="K492" s="8">
        <v>8129.54</v>
      </c>
      <c r="L492" t="str">
        <f>IF(Gastos[[#This Row],[Importe]]&gt;0,"Ingreso","Egreso")</f>
        <v>Egreso</v>
      </c>
      <c r="M492" t="str">
        <f t="shared" si="7"/>
        <v>Único</v>
      </c>
    </row>
    <row r="493" spans="1:13" ht="25.5" x14ac:dyDescent="0.25">
      <c r="A493" s="1" t="s">
        <v>14</v>
      </c>
      <c r="B493" s="33">
        <v>45727</v>
      </c>
      <c r="C493" s="5">
        <v>45964</v>
      </c>
      <c r="D493" s="33">
        <v>45668</v>
      </c>
      <c r="E493" s="9">
        <v>45962</v>
      </c>
      <c r="F493" s="6" t="s">
        <v>22</v>
      </c>
      <c r="G493" s="7" t="s">
        <v>2962</v>
      </c>
      <c r="H493" s="6"/>
      <c r="I493" s="8">
        <v>-103.71</v>
      </c>
      <c r="J493" s="6"/>
      <c r="K493" s="8">
        <v>1627.62</v>
      </c>
      <c r="L493" t="str">
        <f>IF(Gastos[[#This Row],[Importe]]&gt;0,"Ingreso","Egreso")</f>
        <v>Egreso</v>
      </c>
      <c r="M493" t="str">
        <f t="shared" si="7"/>
        <v>Único</v>
      </c>
    </row>
    <row r="494" spans="1:13" x14ac:dyDescent="0.25">
      <c r="A494" s="1" t="s">
        <v>14</v>
      </c>
      <c r="B494" s="33">
        <v>45727</v>
      </c>
      <c r="C494" s="5">
        <v>45964</v>
      </c>
      <c r="D494" s="33">
        <v>45668</v>
      </c>
      <c r="E494" s="9">
        <v>45962</v>
      </c>
      <c r="F494" s="6" t="s">
        <v>22</v>
      </c>
      <c r="G494" s="7" t="s">
        <v>2963</v>
      </c>
      <c r="H494" s="6"/>
      <c r="I494" s="8">
        <v>-27.88</v>
      </c>
      <c r="J494" s="6"/>
      <c r="K494" s="8">
        <v>1731.33</v>
      </c>
      <c r="L494" t="str">
        <f>IF(Gastos[[#This Row],[Importe]]&gt;0,"Ingreso","Egreso")</f>
        <v>Egreso</v>
      </c>
      <c r="M494" t="str">
        <f t="shared" si="7"/>
        <v>Único</v>
      </c>
    </row>
    <row r="495" spans="1:13" x14ac:dyDescent="0.25">
      <c r="A495" s="1" t="s">
        <v>11</v>
      </c>
      <c r="B495" s="33">
        <v>45727</v>
      </c>
      <c r="C495" s="5">
        <v>45964</v>
      </c>
      <c r="D495" s="33">
        <v>45668</v>
      </c>
      <c r="E495" s="9">
        <v>45962</v>
      </c>
      <c r="F495" s="6" t="s">
        <v>18</v>
      </c>
      <c r="G495" s="7" t="s">
        <v>3125</v>
      </c>
      <c r="H495" s="6"/>
      <c r="I495" s="8">
        <v>-11</v>
      </c>
      <c r="J495" s="6"/>
      <c r="K495" s="8">
        <v>3917.64</v>
      </c>
      <c r="L495" t="str">
        <f>IF(Gastos[[#This Row],[Importe]]&gt;0,"Ingreso","Egreso")</f>
        <v>Egreso</v>
      </c>
      <c r="M495" t="str">
        <f t="shared" si="7"/>
        <v>Único</v>
      </c>
    </row>
    <row r="496" spans="1:13" x14ac:dyDescent="0.25">
      <c r="A496" s="1" t="s">
        <v>17</v>
      </c>
      <c r="B496" s="33">
        <v>45961</v>
      </c>
      <c r="C496" s="5">
        <v>45961</v>
      </c>
      <c r="D496" s="33">
        <v>45961</v>
      </c>
      <c r="E496" s="9">
        <v>45961</v>
      </c>
      <c r="F496" s="6" t="s">
        <v>132</v>
      </c>
      <c r="G496" s="7" t="s">
        <v>3038</v>
      </c>
      <c r="H496" s="6"/>
      <c r="I496" s="8">
        <v>-1.98</v>
      </c>
      <c r="J496" s="6"/>
      <c r="K496" s="8">
        <v>8151.14</v>
      </c>
      <c r="L496" t="str">
        <f>IF(Gastos[[#This Row],[Importe]]&gt;0,"Ingreso","Egreso")</f>
        <v>Egreso</v>
      </c>
      <c r="M496" t="str">
        <f t="shared" si="7"/>
        <v>Único</v>
      </c>
    </row>
    <row r="497" spans="1:13" x14ac:dyDescent="0.25">
      <c r="A497" s="1" t="s">
        <v>11</v>
      </c>
      <c r="B497" s="33">
        <v>45961</v>
      </c>
      <c r="C497" s="5">
        <v>45961</v>
      </c>
      <c r="D497" s="33">
        <v>45961</v>
      </c>
      <c r="E497" s="9">
        <v>45961</v>
      </c>
      <c r="F497" s="6" t="s">
        <v>54</v>
      </c>
      <c r="G497" s="7" t="s">
        <v>3126</v>
      </c>
      <c r="H497" s="6"/>
      <c r="I497" s="8">
        <v>-22</v>
      </c>
      <c r="J497" s="6"/>
      <c r="K497" s="8">
        <v>3928.64</v>
      </c>
      <c r="L497" t="str">
        <f>IF(Gastos[[#This Row],[Importe]]&gt;0,"Ingreso","Egreso")</f>
        <v>Egreso</v>
      </c>
      <c r="M497" t="str">
        <f t="shared" si="7"/>
        <v>Único</v>
      </c>
    </row>
    <row r="498" spans="1:13" x14ac:dyDescent="0.25">
      <c r="A498" s="1" t="s">
        <v>17</v>
      </c>
      <c r="B498" s="33">
        <v>45961</v>
      </c>
      <c r="C498" s="5">
        <v>45961</v>
      </c>
      <c r="D498" s="33">
        <v>45961</v>
      </c>
      <c r="E498" s="9">
        <v>45961</v>
      </c>
      <c r="F498" s="6" t="s">
        <v>132</v>
      </c>
      <c r="G498" s="7" t="s">
        <v>3040</v>
      </c>
      <c r="H498" s="6"/>
      <c r="I498" s="8">
        <v>-6.45</v>
      </c>
      <c r="J498" s="6"/>
      <c r="K498" s="8">
        <v>8191.12</v>
      </c>
      <c r="L498" t="str">
        <f>IF(Gastos[[#This Row],[Importe]]&gt;0,"Ingreso","Egreso")</f>
        <v>Egreso</v>
      </c>
      <c r="M498" t="str">
        <f t="shared" si="7"/>
        <v>Único</v>
      </c>
    </row>
    <row r="499" spans="1:13" x14ac:dyDescent="0.25">
      <c r="A499" s="1" t="s">
        <v>17</v>
      </c>
      <c r="B499" s="33">
        <v>45961</v>
      </c>
      <c r="C499" s="5">
        <v>45961</v>
      </c>
      <c r="D499" s="33">
        <v>45961</v>
      </c>
      <c r="E499" s="9">
        <v>45961</v>
      </c>
      <c r="F499" s="6" t="s">
        <v>90</v>
      </c>
      <c r="G499" s="7" t="s">
        <v>3041</v>
      </c>
      <c r="H499" s="6"/>
      <c r="I499" s="8">
        <v>2187.27</v>
      </c>
      <c r="J499" s="6"/>
      <c r="K499" s="8">
        <v>8197.57</v>
      </c>
      <c r="L499" t="str">
        <f>IF(Gastos[[#This Row],[Importe]]&gt;0,"Ingreso","Egreso")</f>
        <v>Ingreso</v>
      </c>
      <c r="M499" t="str">
        <f t="shared" si="7"/>
        <v>Único</v>
      </c>
    </row>
    <row r="500" spans="1:13" x14ac:dyDescent="0.25">
      <c r="A500" s="1" t="s">
        <v>17</v>
      </c>
      <c r="B500" s="33">
        <v>45961</v>
      </c>
      <c r="C500" s="5">
        <v>45961</v>
      </c>
      <c r="D500" s="33">
        <v>45961</v>
      </c>
      <c r="E500" s="9">
        <v>45961</v>
      </c>
      <c r="F500" s="6" t="s">
        <v>183</v>
      </c>
      <c r="G500" s="7" t="s">
        <v>3039</v>
      </c>
      <c r="H500" s="6"/>
      <c r="I500" s="8">
        <v>-38</v>
      </c>
      <c r="J500" s="6"/>
      <c r="K500" s="8">
        <v>8153.12</v>
      </c>
      <c r="L500" t="str">
        <f>IF(Gastos[[#This Row],[Importe]]&gt;0,"Ingreso","Egreso")</f>
        <v>Egreso</v>
      </c>
      <c r="M500" t="str">
        <f t="shared" si="7"/>
        <v>Único</v>
      </c>
    </row>
    <row r="501" spans="1:13" x14ac:dyDescent="0.25">
      <c r="A501" s="1" t="s">
        <v>11</v>
      </c>
      <c r="B501" s="33">
        <v>45961</v>
      </c>
      <c r="C501" s="5">
        <v>45961</v>
      </c>
      <c r="D501" s="33">
        <v>45961</v>
      </c>
      <c r="E501" s="9">
        <v>45961</v>
      </c>
      <c r="F501" s="6" t="s">
        <v>132</v>
      </c>
      <c r="G501" s="7" t="s">
        <v>3127</v>
      </c>
      <c r="H501" s="6"/>
      <c r="I501" s="8">
        <v>-5.79</v>
      </c>
      <c r="J501" s="6"/>
      <c r="K501" s="8">
        <v>3950.64</v>
      </c>
      <c r="L501" t="str">
        <f>IF(Gastos[[#This Row],[Importe]]&gt;0,"Ingreso","Egreso")</f>
        <v>Egreso</v>
      </c>
      <c r="M501" t="str">
        <f t="shared" si="7"/>
        <v>Único</v>
      </c>
    </row>
    <row r="502" spans="1:13" x14ac:dyDescent="0.25">
      <c r="A502" s="1" t="s">
        <v>11</v>
      </c>
      <c r="B502" s="33">
        <v>45961</v>
      </c>
      <c r="C502" s="5">
        <v>45961</v>
      </c>
      <c r="D502" s="33">
        <v>45961</v>
      </c>
      <c r="E502" s="9">
        <v>45961</v>
      </c>
      <c r="F502" s="6" t="s">
        <v>804</v>
      </c>
      <c r="G502" s="7" t="s">
        <v>805</v>
      </c>
      <c r="H502" s="6"/>
      <c r="I502" s="8">
        <v>-400</v>
      </c>
      <c r="J502" s="6"/>
      <c r="K502" s="8">
        <v>3956.43</v>
      </c>
      <c r="L502" t="str">
        <f>IF(Gastos[[#This Row],[Importe]]&gt;0,"Ingreso","Egreso")</f>
        <v>Egreso</v>
      </c>
      <c r="M502" t="str">
        <f t="shared" si="7"/>
        <v>Único</v>
      </c>
    </row>
    <row r="503" spans="1:13" x14ac:dyDescent="0.25">
      <c r="A503" s="1" t="s">
        <v>11</v>
      </c>
      <c r="B503" s="33">
        <v>45960</v>
      </c>
      <c r="C503" s="5">
        <v>45960</v>
      </c>
      <c r="D503" s="33">
        <v>45960</v>
      </c>
      <c r="E503" s="9">
        <v>45960</v>
      </c>
      <c r="F503" s="6" t="s">
        <v>18</v>
      </c>
      <c r="G503" s="7" t="s">
        <v>3130</v>
      </c>
      <c r="H503" s="6"/>
      <c r="I503" s="8">
        <v>-55.17</v>
      </c>
      <c r="J503" s="6"/>
      <c r="K503" s="8">
        <v>2064.64</v>
      </c>
      <c r="L503" t="str">
        <f>IF(Gastos[[#This Row],[Importe]]&gt;0,"Ingreso","Egreso")</f>
        <v>Egreso</v>
      </c>
      <c r="M503" t="str">
        <f t="shared" si="7"/>
        <v>Único</v>
      </c>
    </row>
    <row r="504" spans="1:13" ht="25.5" x14ac:dyDescent="0.25">
      <c r="A504" s="1" t="s">
        <v>17</v>
      </c>
      <c r="B504" s="33">
        <v>45960</v>
      </c>
      <c r="C504" s="5">
        <v>45960</v>
      </c>
      <c r="D504" s="33">
        <v>45960</v>
      </c>
      <c r="E504" s="9">
        <v>45960</v>
      </c>
      <c r="F504" s="6" t="s">
        <v>132</v>
      </c>
      <c r="G504" s="7" t="s">
        <v>3042</v>
      </c>
      <c r="H504" s="6"/>
      <c r="I504" s="8">
        <v>-1.4</v>
      </c>
      <c r="J504" s="6"/>
      <c r="K504" s="8">
        <v>6010.3</v>
      </c>
      <c r="L504" t="str">
        <f>IF(Gastos[[#This Row],[Importe]]&gt;0,"Ingreso","Egreso")</f>
        <v>Egreso</v>
      </c>
      <c r="M504" t="str">
        <f t="shared" si="7"/>
        <v>Único</v>
      </c>
    </row>
    <row r="505" spans="1:13" x14ac:dyDescent="0.25">
      <c r="A505" s="1" t="s">
        <v>17</v>
      </c>
      <c r="B505" s="33">
        <v>45960</v>
      </c>
      <c r="C505" s="5">
        <v>45960</v>
      </c>
      <c r="D505" s="33">
        <v>45960</v>
      </c>
      <c r="E505" s="9">
        <v>45960</v>
      </c>
      <c r="F505" s="6" t="s">
        <v>132</v>
      </c>
      <c r="G505" s="7" t="s">
        <v>3043</v>
      </c>
      <c r="H505" s="6"/>
      <c r="I505" s="8">
        <v>-8.9</v>
      </c>
      <c r="J505" s="6"/>
      <c r="K505" s="8">
        <v>6011.7</v>
      </c>
      <c r="L505" t="str">
        <f>IF(Gastos[[#This Row],[Importe]]&gt;0,"Ingreso","Egreso")</f>
        <v>Egreso</v>
      </c>
      <c r="M505" t="str">
        <f t="shared" si="7"/>
        <v>Único</v>
      </c>
    </row>
    <row r="506" spans="1:13" x14ac:dyDescent="0.25">
      <c r="A506" s="1" t="s">
        <v>11</v>
      </c>
      <c r="B506" s="33">
        <v>45960</v>
      </c>
      <c r="C506" s="5">
        <v>45960</v>
      </c>
      <c r="D506" s="33">
        <v>45960</v>
      </c>
      <c r="E506" s="9">
        <v>45960</v>
      </c>
      <c r="F506" s="6" t="s">
        <v>90</v>
      </c>
      <c r="G506" s="7" t="s">
        <v>3128</v>
      </c>
      <c r="H506" s="6"/>
      <c r="I506" s="8">
        <v>2295.64</v>
      </c>
      <c r="J506" s="6"/>
      <c r="K506" s="8">
        <v>4358.08</v>
      </c>
      <c r="L506" t="str">
        <f>IF(Gastos[[#This Row],[Importe]]&gt;0,"Ingreso","Egreso")</f>
        <v>Ingreso</v>
      </c>
      <c r="M506" t="str">
        <f t="shared" si="7"/>
        <v>Único</v>
      </c>
    </row>
    <row r="507" spans="1:13" x14ac:dyDescent="0.25">
      <c r="A507" s="1" t="s">
        <v>11</v>
      </c>
      <c r="B507" s="33">
        <v>45960</v>
      </c>
      <c r="C507" s="5">
        <v>45960</v>
      </c>
      <c r="D507" s="33">
        <v>45960</v>
      </c>
      <c r="E507" s="9">
        <v>45960</v>
      </c>
      <c r="F507" s="6" t="s">
        <v>132</v>
      </c>
      <c r="G507" s="7" t="s">
        <v>3129</v>
      </c>
      <c r="H507" s="6"/>
      <c r="I507" s="8">
        <v>-2.2000000000000002</v>
      </c>
      <c r="J507" s="6"/>
      <c r="K507" s="8">
        <v>2062.44</v>
      </c>
      <c r="L507" t="str">
        <f>IF(Gastos[[#This Row],[Importe]]&gt;0,"Ingreso","Egreso")</f>
        <v>Egreso</v>
      </c>
      <c r="M507" t="str">
        <f t="shared" si="7"/>
        <v>Único</v>
      </c>
    </row>
    <row r="508" spans="1:13" ht="25.5" x14ac:dyDescent="0.25">
      <c r="A508" s="1" t="s">
        <v>11</v>
      </c>
      <c r="B508" s="33">
        <v>45960</v>
      </c>
      <c r="C508" s="5">
        <v>45960</v>
      </c>
      <c r="D508" s="33">
        <v>45960</v>
      </c>
      <c r="E508" s="9">
        <v>45960</v>
      </c>
      <c r="F508" s="6" t="s">
        <v>132</v>
      </c>
      <c r="G508" s="7" t="s">
        <v>3131</v>
      </c>
      <c r="H508" s="6"/>
      <c r="I508" s="8">
        <v>-6.25</v>
      </c>
      <c r="J508" s="6"/>
      <c r="K508" s="8">
        <v>2119.81</v>
      </c>
      <c r="L508" t="str">
        <f>IF(Gastos[[#This Row],[Importe]]&gt;0,"Ingreso","Egreso")</f>
        <v>Egreso</v>
      </c>
      <c r="M508" t="str">
        <f t="shared" si="7"/>
        <v>Único</v>
      </c>
    </row>
    <row r="509" spans="1:13" x14ac:dyDescent="0.25">
      <c r="A509" s="1" t="s">
        <v>11</v>
      </c>
      <c r="B509" s="33">
        <v>45961</v>
      </c>
      <c r="C509" s="5">
        <v>45961</v>
      </c>
      <c r="D509" s="33">
        <v>45960</v>
      </c>
      <c r="E509" s="9">
        <v>45960</v>
      </c>
      <c r="F509" s="6" t="s">
        <v>39</v>
      </c>
      <c r="G509" s="7" t="s">
        <v>131</v>
      </c>
      <c r="H509" s="6"/>
      <c r="I509" s="8">
        <v>-1.65</v>
      </c>
      <c r="J509" s="6"/>
      <c r="K509" s="8">
        <v>4356.43</v>
      </c>
      <c r="L509" t="str">
        <f>IF(Gastos[[#This Row],[Importe]]&gt;0,"Ingreso","Egreso")</f>
        <v>Egreso</v>
      </c>
      <c r="M509" t="str">
        <f t="shared" si="7"/>
        <v>Único</v>
      </c>
    </row>
    <row r="510" spans="1:13" x14ac:dyDescent="0.25">
      <c r="A510" s="1" t="s">
        <v>17</v>
      </c>
      <c r="B510" s="33">
        <v>45959</v>
      </c>
      <c r="C510" s="5">
        <v>45959</v>
      </c>
      <c r="D510" s="33">
        <v>45959</v>
      </c>
      <c r="E510" s="9">
        <v>45959</v>
      </c>
      <c r="F510" s="6" t="s">
        <v>132</v>
      </c>
      <c r="G510" s="7" t="s">
        <v>3045</v>
      </c>
      <c r="H510" s="6"/>
      <c r="I510" s="8">
        <v>-5.6</v>
      </c>
      <c r="J510" s="6"/>
      <c r="K510" s="8">
        <v>6026.9</v>
      </c>
      <c r="L510" t="str">
        <f>IF(Gastos[[#This Row],[Importe]]&gt;0,"Ingreso","Egreso")</f>
        <v>Egreso</v>
      </c>
      <c r="M510" t="str">
        <f t="shared" si="7"/>
        <v>Único</v>
      </c>
    </row>
    <row r="511" spans="1:13" x14ac:dyDescent="0.25">
      <c r="A511" s="1" t="s">
        <v>17</v>
      </c>
      <c r="B511" s="33">
        <v>45959</v>
      </c>
      <c r="C511" s="5">
        <v>45959</v>
      </c>
      <c r="D511" s="33">
        <v>45959</v>
      </c>
      <c r="E511" s="9">
        <v>45959</v>
      </c>
      <c r="F511" s="6" t="s">
        <v>132</v>
      </c>
      <c r="G511" s="7" t="s">
        <v>3044</v>
      </c>
      <c r="H511" s="6"/>
      <c r="I511" s="8">
        <v>-6.3</v>
      </c>
      <c r="J511" s="6"/>
      <c r="K511" s="8">
        <v>6020.6</v>
      </c>
      <c r="L511" t="str">
        <f>IF(Gastos[[#This Row],[Importe]]&gt;0,"Ingreso","Egreso")</f>
        <v>Egreso</v>
      </c>
      <c r="M511" t="str">
        <f t="shared" si="7"/>
        <v>Único</v>
      </c>
    </row>
    <row r="512" spans="1:13" x14ac:dyDescent="0.25">
      <c r="A512" s="1" t="s">
        <v>14</v>
      </c>
      <c r="B512" s="33">
        <v>45959</v>
      </c>
      <c r="C512" s="5">
        <v>45959</v>
      </c>
      <c r="D512" s="33">
        <v>45959</v>
      </c>
      <c r="E512" s="9">
        <v>45959</v>
      </c>
      <c r="F512" s="6" t="s">
        <v>140</v>
      </c>
      <c r="G512" s="7" t="s">
        <v>141</v>
      </c>
      <c r="H512" s="6"/>
      <c r="I512" s="8">
        <v>200</v>
      </c>
      <c r="J512" s="6"/>
      <c r="K512" s="8">
        <v>1796.1</v>
      </c>
      <c r="L512" t="str">
        <f>IF(Gastos[[#This Row],[Importe]]&gt;0,"Ingreso","Egreso")</f>
        <v>Ingreso</v>
      </c>
      <c r="M512" t="str">
        <f t="shared" si="7"/>
        <v>Único</v>
      </c>
    </row>
    <row r="513" spans="1:13" x14ac:dyDescent="0.25">
      <c r="A513" s="1" t="s">
        <v>14</v>
      </c>
      <c r="B513" s="33">
        <v>45960</v>
      </c>
      <c r="C513" s="5">
        <v>45960</v>
      </c>
      <c r="D513" s="33">
        <v>45959</v>
      </c>
      <c r="E513" s="9">
        <v>45959</v>
      </c>
      <c r="F513" s="6" t="s">
        <v>39</v>
      </c>
      <c r="G513" s="7" t="s">
        <v>131</v>
      </c>
      <c r="H513" s="6"/>
      <c r="I513" s="8">
        <v>-0.55000000000000004</v>
      </c>
      <c r="J513" s="6"/>
      <c r="K513" s="8">
        <v>1777.2</v>
      </c>
      <c r="L513" t="str">
        <f>IF(Gastos[[#This Row],[Importe]]&gt;0,"Ingreso","Egreso")</f>
        <v>Egreso</v>
      </c>
      <c r="M513" t="str">
        <f t="shared" si="7"/>
        <v>Único</v>
      </c>
    </row>
    <row r="514" spans="1:13" x14ac:dyDescent="0.25">
      <c r="A514" s="1" t="s">
        <v>14</v>
      </c>
      <c r="B514" s="33">
        <v>45959</v>
      </c>
      <c r="C514" s="5">
        <v>45959</v>
      </c>
      <c r="D514" s="33">
        <v>45959</v>
      </c>
      <c r="E514" s="9">
        <v>45959</v>
      </c>
      <c r="F514" s="6" t="s">
        <v>54</v>
      </c>
      <c r="G514" s="7" t="s">
        <v>2964</v>
      </c>
      <c r="H514" s="6"/>
      <c r="I514" s="8">
        <v>-18.350000000000001</v>
      </c>
      <c r="J514" s="6"/>
      <c r="K514" s="8">
        <v>1777.75</v>
      </c>
      <c r="L514" t="str">
        <f>IF(Gastos[[#This Row],[Importe]]&gt;0,"Ingreso","Egreso")</f>
        <v>Egreso</v>
      </c>
      <c r="M514" t="str">
        <f t="shared" ref="M514:M577" si="8">IF(AND(COUNTIFS($B$2:$B$3988,B514,$I$2:$I$3988,I514,$K$2:$K$3988,K514)&gt;1,F514=""),"DUPLICADO","Único")</f>
        <v>Único</v>
      </c>
    </row>
    <row r="515" spans="1:13" x14ac:dyDescent="0.25">
      <c r="A515" s="1" t="s">
        <v>11</v>
      </c>
      <c r="B515" s="33">
        <v>45959</v>
      </c>
      <c r="C515" s="5">
        <v>45959</v>
      </c>
      <c r="D515" s="33">
        <v>45959</v>
      </c>
      <c r="E515" s="9">
        <v>45959</v>
      </c>
      <c r="F515" s="6" t="s">
        <v>132</v>
      </c>
      <c r="G515" s="7" t="s">
        <v>3132</v>
      </c>
      <c r="H515" s="6"/>
      <c r="I515" s="8">
        <v>-2.7</v>
      </c>
      <c r="J515" s="6"/>
      <c r="K515" s="8">
        <v>2126.06</v>
      </c>
      <c r="L515" t="str">
        <f>IF(Gastos[[#This Row],[Importe]]&gt;0,"Ingreso","Egreso")</f>
        <v>Egreso</v>
      </c>
      <c r="M515" t="str">
        <f t="shared" si="8"/>
        <v>Único</v>
      </c>
    </row>
    <row r="516" spans="1:13" x14ac:dyDescent="0.25">
      <c r="A516" s="1" t="s">
        <v>11</v>
      </c>
      <c r="B516" s="33">
        <v>45959</v>
      </c>
      <c r="C516" s="5">
        <v>45959</v>
      </c>
      <c r="D516" s="33">
        <v>45959</v>
      </c>
      <c r="E516" s="9">
        <v>45959</v>
      </c>
      <c r="F516" s="6" t="s">
        <v>132</v>
      </c>
      <c r="G516" s="7" t="s">
        <v>3132</v>
      </c>
      <c r="H516" s="6"/>
      <c r="I516" s="8">
        <v>-9.6</v>
      </c>
      <c r="J516" s="6"/>
      <c r="K516" s="8">
        <v>2128.7600000000002</v>
      </c>
      <c r="L516" t="str">
        <f>IF(Gastos[[#This Row],[Importe]]&gt;0,"Ingreso","Egreso")</f>
        <v>Egreso</v>
      </c>
      <c r="M516" t="str">
        <f t="shared" si="8"/>
        <v>Único</v>
      </c>
    </row>
    <row r="517" spans="1:13" x14ac:dyDescent="0.25">
      <c r="A517" s="1" t="s">
        <v>14</v>
      </c>
      <c r="B517" s="33">
        <v>45958</v>
      </c>
      <c r="C517" s="5">
        <v>45958</v>
      </c>
      <c r="D517" s="33">
        <v>45958</v>
      </c>
      <c r="E517" s="9">
        <v>45958</v>
      </c>
      <c r="F517" s="6" t="s">
        <v>67</v>
      </c>
      <c r="G517" s="7" t="s">
        <v>2965</v>
      </c>
      <c r="H517" s="6"/>
      <c r="I517" s="8">
        <v>-32.700000000000003</v>
      </c>
      <c r="J517" s="6"/>
      <c r="K517" s="8">
        <v>1596.1</v>
      </c>
      <c r="L517" t="str">
        <f>IF(Gastos[[#This Row],[Importe]]&gt;0,"Ingreso","Egreso")</f>
        <v>Egreso</v>
      </c>
      <c r="M517" t="str">
        <f t="shared" si="8"/>
        <v>Único</v>
      </c>
    </row>
    <row r="518" spans="1:13" x14ac:dyDescent="0.25">
      <c r="A518" s="1" t="s">
        <v>11</v>
      </c>
      <c r="B518" s="33">
        <v>45958</v>
      </c>
      <c r="C518" s="5">
        <v>45958</v>
      </c>
      <c r="D518" s="33">
        <v>45958</v>
      </c>
      <c r="E518" s="9">
        <v>45958</v>
      </c>
      <c r="F518" s="6" t="s">
        <v>22</v>
      </c>
      <c r="G518" s="7" t="s">
        <v>3133</v>
      </c>
      <c r="H518" s="6"/>
      <c r="I518" s="8">
        <v>-0.85</v>
      </c>
      <c r="J518" s="6"/>
      <c r="K518" s="8">
        <v>2138.36</v>
      </c>
      <c r="L518" t="str">
        <f>IF(Gastos[[#This Row],[Importe]]&gt;0,"Ingreso","Egreso")</f>
        <v>Egreso</v>
      </c>
      <c r="M518" t="str">
        <f t="shared" si="8"/>
        <v>Único</v>
      </c>
    </row>
    <row r="519" spans="1:13" x14ac:dyDescent="0.25">
      <c r="A519" s="1" t="s">
        <v>17</v>
      </c>
      <c r="B519" s="33">
        <v>45958</v>
      </c>
      <c r="C519" s="5">
        <v>45958</v>
      </c>
      <c r="D519" s="33">
        <v>45958</v>
      </c>
      <c r="E519" s="9">
        <v>45958</v>
      </c>
      <c r="F519" s="6" t="s">
        <v>22</v>
      </c>
      <c r="G519" s="7" t="s">
        <v>3046</v>
      </c>
      <c r="H519" s="6"/>
      <c r="I519" s="8">
        <v>-5.48</v>
      </c>
      <c r="J519" s="6"/>
      <c r="K519" s="8">
        <v>6032.5</v>
      </c>
      <c r="L519" t="str">
        <f>IF(Gastos[[#This Row],[Importe]]&gt;0,"Ingreso","Egreso")</f>
        <v>Egreso</v>
      </c>
      <c r="M519" t="str">
        <f t="shared" si="8"/>
        <v>Único</v>
      </c>
    </row>
    <row r="520" spans="1:13" x14ac:dyDescent="0.25">
      <c r="A520" s="1" t="s">
        <v>11</v>
      </c>
      <c r="B520" s="33">
        <v>45958</v>
      </c>
      <c r="C520" s="5">
        <v>45958</v>
      </c>
      <c r="D520" s="33">
        <v>45958</v>
      </c>
      <c r="E520" s="9">
        <v>45958</v>
      </c>
      <c r="F520" s="6" t="s">
        <v>22</v>
      </c>
      <c r="G520" s="7" t="s">
        <v>3134</v>
      </c>
      <c r="H520" s="6"/>
      <c r="I520" s="8">
        <v>-0.15</v>
      </c>
      <c r="J520" s="6"/>
      <c r="K520" s="8">
        <v>2139.21</v>
      </c>
      <c r="L520" t="str">
        <f>IF(Gastos[[#This Row],[Importe]]&gt;0,"Ingreso","Egreso")</f>
        <v>Egreso</v>
      </c>
      <c r="M520" t="str">
        <f t="shared" si="8"/>
        <v>Único</v>
      </c>
    </row>
    <row r="521" spans="1:13" x14ac:dyDescent="0.25">
      <c r="A521" s="1" t="s">
        <v>14</v>
      </c>
      <c r="B521" s="33">
        <v>45958</v>
      </c>
      <c r="C521" s="5">
        <v>45958</v>
      </c>
      <c r="D521" s="33">
        <v>45958</v>
      </c>
      <c r="E521" s="9">
        <v>45958</v>
      </c>
      <c r="F521" s="6" t="s">
        <v>140</v>
      </c>
      <c r="G521" s="7" t="s">
        <v>2966</v>
      </c>
      <c r="H521" s="6"/>
      <c r="I521" s="8">
        <v>184</v>
      </c>
      <c r="J521" s="6"/>
      <c r="K521" s="8">
        <v>1628.8</v>
      </c>
      <c r="L521" t="str">
        <f>IF(Gastos[[#This Row],[Importe]]&gt;0,"Ingreso","Egreso")</f>
        <v>Ingreso</v>
      </c>
      <c r="M521" t="str">
        <f t="shared" si="8"/>
        <v>Único</v>
      </c>
    </row>
    <row r="522" spans="1:13" x14ac:dyDescent="0.25">
      <c r="A522" s="1" t="s">
        <v>11</v>
      </c>
      <c r="B522" s="33">
        <v>45958</v>
      </c>
      <c r="C522" s="5">
        <v>45958</v>
      </c>
      <c r="D522" s="33">
        <v>45958</v>
      </c>
      <c r="E522" s="9">
        <v>45958</v>
      </c>
      <c r="F522" s="6" t="s">
        <v>132</v>
      </c>
      <c r="G522" s="7" t="s">
        <v>3135</v>
      </c>
      <c r="H522" s="6"/>
      <c r="I522" s="8">
        <v>-4.1399999999999997</v>
      </c>
      <c r="J522" s="6"/>
      <c r="K522" s="8">
        <v>2139.36</v>
      </c>
      <c r="L522" t="str">
        <f>IF(Gastos[[#This Row],[Importe]]&gt;0,"Ingreso","Egreso")</f>
        <v>Egreso</v>
      </c>
      <c r="M522" t="str">
        <f t="shared" si="8"/>
        <v>Único</v>
      </c>
    </row>
    <row r="523" spans="1:13" x14ac:dyDescent="0.25">
      <c r="A523" s="1" t="s">
        <v>14</v>
      </c>
      <c r="B523" s="33">
        <v>45957</v>
      </c>
      <c r="C523" s="5">
        <v>45957</v>
      </c>
      <c r="D523" s="33">
        <v>45957</v>
      </c>
      <c r="E523" s="9">
        <v>45957</v>
      </c>
      <c r="F523" s="6" t="s">
        <v>140</v>
      </c>
      <c r="G523" s="7" t="s">
        <v>141</v>
      </c>
      <c r="H523" s="6"/>
      <c r="I523" s="8">
        <v>16</v>
      </c>
      <c r="J523" s="6"/>
      <c r="K523" s="8">
        <v>1444.8</v>
      </c>
      <c r="L523" t="str">
        <f>IF(Gastos[[#This Row],[Importe]]&gt;0,"Ingreso","Egreso")</f>
        <v>Ingreso</v>
      </c>
      <c r="M523" t="str">
        <f t="shared" si="8"/>
        <v>Único</v>
      </c>
    </row>
    <row r="524" spans="1:13" x14ac:dyDescent="0.25">
      <c r="A524" s="1" t="s">
        <v>17</v>
      </c>
      <c r="B524" s="33">
        <v>45957</v>
      </c>
      <c r="C524" s="5">
        <v>45957</v>
      </c>
      <c r="D524" s="33">
        <v>45957</v>
      </c>
      <c r="E524" s="9">
        <v>45957</v>
      </c>
      <c r="F524" s="6" t="s">
        <v>18</v>
      </c>
      <c r="G524" s="7" t="s">
        <v>3047</v>
      </c>
      <c r="H524" s="6"/>
      <c r="I524" s="8">
        <v>-1025.8399999999999</v>
      </c>
      <c r="J524" s="6"/>
      <c r="K524" s="8">
        <v>6068.75</v>
      </c>
      <c r="L524" t="str">
        <f>IF(Gastos[[#This Row],[Importe]]&gt;0,"Ingreso","Egreso")</f>
        <v>Egreso</v>
      </c>
      <c r="M524" t="str">
        <f t="shared" si="8"/>
        <v>Único</v>
      </c>
    </row>
    <row r="525" spans="1:13" x14ac:dyDescent="0.25">
      <c r="A525" s="1" t="s">
        <v>17</v>
      </c>
      <c r="B525" s="33">
        <v>45958</v>
      </c>
      <c r="C525" s="5">
        <v>45958</v>
      </c>
      <c r="D525" s="33">
        <v>45957</v>
      </c>
      <c r="E525" s="9">
        <v>45957</v>
      </c>
      <c r="F525" s="6" t="s">
        <v>18</v>
      </c>
      <c r="G525" s="7" t="s">
        <v>131</v>
      </c>
      <c r="H525" s="6"/>
      <c r="I525" s="8">
        <v>-30.77</v>
      </c>
      <c r="J525" s="6"/>
      <c r="K525" s="8">
        <v>6037.98</v>
      </c>
      <c r="L525" t="str">
        <f>IF(Gastos[[#This Row],[Importe]]&gt;0,"Ingreso","Egreso")</f>
        <v>Egreso</v>
      </c>
      <c r="M525" t="str">
        <f t="shared" si="8"/>
        <v>Único</v>
      </c>
    </row>
    <row r="526" spans="1:13" x14ac:dyDescent="0.25">
      <c r="A526" s="1" t="s">
        <v>11</v>
      </c>
      <c r="B526" s="33">
        <v>45957</v>
      </c>
      <c r="C526" s="5">
        <v>45957</v>
      </c>
      <c r="D526" s="33">
        <v>45957</v>
      </c>
      <c r="E526" s="9">
        <v>45957</v>
      </c>
      <c r="F526" s="6" t="s">
        <v>132</v>
      </c>
      <c r="G526" s="7" t="s">
        <v>3136</v>
      </c>
      <c r="H526" s="6"/>
      <c r="I526" s="8">
        <v>-1.5</v>
      </c>
      <c r="J526" s="6"/>
      <c r="K526" s="8">
        <v>2143.5</v>
      </c>
      <c r="L526" t="str">
        <f>IF(Gastos[[#This Row],[Importe]]&gt;0,"Ingreso","Egreso")</f>
        <v>Egreso</v>
      </c>
      <c r="M526" t="str">
        <f t="shared" si="8"/>
        <v>Único</v>
      </c>
    </row>
    <row r="527" spans="1:13" x14ac:dyDescent="0.25">
      <c r="A527" s="1" t="s">
        <v>11</v>
      </c>
      <c r="B527" s="33">
        <v>45957</v>
      </c>
      <c r="C527" s="5">
        <v>45957</v>
      </c>
      <c r="D527" s="33">
        <v>45957</v>
      </c>
      <c r="E527" s="9">
        <v>45957</v>
      </c>
      <c r="F527" s="6" t="s">
        <v>35</v>
      </c>
      <c r="G527" s="7" t="s">
        <v>3137</v>
      </c>
      <c r="H527" s="6"/>
      <c r="I527" s="8">
        <v>-19.5</v>
      </c>
      <c r="J527" s="6"/>
      <c r="K527" s="8">
        <v>2145</v>
      </c>
      <c r="L527" t="str">
        <f>IF(Gastos[[#This Row],[Importe]]&gt;0,"Ingreso","Egreso")</f>
        <v>Egreso</v>
      </c>
      <c r="M527" t="str">
        <f t="shared" si="8"/>
        <v>Único</v>
      </c>
    </row>
    <row r="528" spans="1:13" x14ac:dyDescent="0.25">
      <c r="A528" s="1" t="s">
        <v>14</v>
      </c>
      <c r="B528" s="33">
        <v>45957</v>
      </c>
      <c r="C528" s="5">
        <v>45957</v>
      </c>
      <c r="D528" s="33">
        <v>45955</v>
      </c>
      <c r="E528" s="9">
        <v>45955</v>
      </c>
      <c r="F528" s="6" t="s">
        <v>22</v>
      </c>
      <c r="G528" s="7" t="s">
        <v>2967</v>
      </c>
      <c r="H528" s="6"/>
      <c r="I528" s="8">
        <v>-12.74</v>
      </c>
      <c r="J528" s="6"/>
      <c r="K528" s="8">
        <v>1428.8</v>
      </c>
      <c r="L528" t="str">
        <f>IF(Gastos[[#This Row],[Importe]]&gt;0,"Ingreso","Egreso")</f>
        <v>Egreso</v>
      </c>
      <c r="M528" t="str">
        <f t="shared" si="8"/>
        <v>Único</v>
      </c>
    </row>
    <row r="529" spans="1:13" ht="25.5" x14ac:dyDescent="0.25">
      <c r="A529" s="1" t="s">
        <v>14</v>
      </c>
      <c r="B529" s="33">
        <v>45957</v>
      </c>
      <c r="C529" s="5">
        <v>45957</v>
      </c>
      <c r="D529" s="33">
        <v>45955</v>
      </c>
      <c r="E529" s="9">
        <v>45955</v>
      </c>
      <c r="F529" s="6" t="s">
        <v>22</v>
      </c>
      <c r="G529" s="7" t="s">
        <v>2968</v>
      </c>
      <c r="H529" s="6"/>
      <c r="I529" s="8">
        <v>-109.9</v>
      </c>
      <c r="J529" s="6"/>
      <c r="K529" s="8">
        <v>1441.54</v>
      </c>
      <c r="L529" t="str">
        <f>IF(Gastos[[#This Row],[Importe]]&gt;0,"Ingreso","Egreso")</f>
        <v>Egreso</v>
      </c>
      <c r="M529" t="str">
        <f t="shared" si="8"/>
        <v>Único</v>
      </c>
    </row>
    <row r="530" spans="1:13" x14ac:dyDescent="0.25">
      <c r="A530" s="1" t="s">
        <v>17</v>
      </c>
      <c r="B530" s="33">
        <v>45957</v>
      </c>
      <c r="C530" s="5">
        <v>45957</v>
      </c>
      <c r="D530" s="33">
        <v>45955</v>
      </c>
      <c r="E530" s="9">
        <v>45955</v>
      </c>
      <c r="F530" s="6" t="s">
        <v>18</v>
      </c>
      <c r="G530" s="7" t="s">
        <v>3048</v>
      </c>
      <c r="H530" s="6"/>
      <c r="I530" s="8">
        <v>-5.99</v>
      </c>
      <c r="J530" s="6"/>
      <c r="K530" s="8">
        <v>7094.59</v>
      </c>
      <c r="L530" t="str">
        <f>IF(Gastos[[#This Row],[Importe]]&gt;0,"Ingreso","Egreso")</f>
        <v>Egreso</v>
      </c>
      <c r="M530" t="str">
        <f t="shared" si="8"/>
        <v>Único</v>
      </c>
    </row>
    <row r="531" spans="1:13" x14ac:dyDescent="0.25">
      <c r="A531" s="1" t="s">
        <v>17</v>
      </c>
      <c r="B531" s="33">
        <v>45957</v>
      </c>
      <c r="C531" s="5">
        <v>45957</v>
      </c>
      <c r="D531" s="33">
        <v>45955</v>
      </c>
      <c r="E531" s="9">
        <v>45955</v>
      </c>
      <c r="F531" s="6" t="s">
        <v>132</v>
      </c>
      <c r="G531" s="7" t="s">
        <v>3049</v>
      </c>
      <c r="H531" s="6"/>
      <c r="I531" s="8">
        <v>-4.9800000000000004</v>
      </c>
      <c r="J531" s="6"/>
      <c r="K531" s="8">
        <v>7100.58</v>
      </c>
      <c r="L531" t="str">
        <f>IF(Gastos[[#This Row],[Importe]]&gt;0,"Ingreso","Egreso")</f>
        <v>Egreso</v>
      </c>
      <c r="M531" t="str">
        <f t="shared" si="8"/>
        <v>Único</v>
      </c>
    </row>
    <row r="532" spans="1:13" x14ac:dyDescent="0.25">
      <c r="A532" s="1" t="s">
        <v>17</v>
      </c>
      <c r="B532" s="33">
        <v>45957</v>
      </c>
      <c r="C532" s="5">
        <v>45957</v>
      </c>
      <c r="D532" s="33">
        <v>45955</v>
      </c>
      <c r="E532" s="9">
        <v>45955</v>
      </c>
      <c r="F532" s="6" t="s">
        <v>132</v>
      </c>
      <c r="G532" s="7" t="s">
        <v>3050</v>
      </c>
      <c r="H532" s="6"/>
      <c r="I532" s="8">
        <v>-4.9000000000000004</v>
      </c>
      <c r="J532" s="6"/>
      <c r="K532" s="8">
        <v>7105.56</v>
      </c>
      <c r="L532" t="str">
        <f>IF(Gastos[[#This Row],[Importe]]&gt;0,"Ingreso","Egreso")</f>
        <v>Egreso</v>
      </c>
      <c r="M532" t="str">
        <f t="shared" si="8"/>
        <v>Único</v>
      </c>
    </row>
    <row r="533" spans="1:13" ht="25.5" x14ac:dyDescent="0.25">
      <c r="A533" s="1" t="s">
        <v>17</v>
      </c>
      <c r="B533" s="33">
        <v>45954</v>
      </c>
      <c r="C533" s="5">
        <v>45954</v>
      </c>
      <c r="D533" s="33">
        <v>45954</v>
      </c>
      <c r="E533" s="9">
        <v>45954</v>
      </c>
      <c r="F533" s="6" t="s">
        <v>18</v>
      </c>
      <c r="G533" s="7" t="s">
        <v>3051</v>
      </c>
      <c r="H533" s="6"/>
      <c r="I533" s="8">
        <v>-31.12</v>
      </c>
      <c r="J533" s="6"/>
      <c r="K533" s="8">
        <v>7110.46</v>
      </c>
      <c r="L533" t="str">
        <f>IF(Gastos[[#This Row],[Importe]]&gt;0,"Ingreso","Egreso")</f>
        <v>Egreso</v>
      </c>
      <c r="M533" t="str">
        <f t="shared" si="8"/>
        <v>Único</v>
      </c>
    </row>
    <row r="534" spans="1:13" x14ac:dyDescent="0.25">
      <c r="A534" s="1" t="s">
        <v>14</v>
      </c>
      <c r="B534" s="33">
        <v>45957</v>
      </c>
      <c r="C534" s="5">
        <v>45957</v>
      </c>
      <c r="D534" s="33">
        <v>45954</v>
      </c>
      <c r="E534" s="9">
        <v>45954</v>
      </c>
      <c r="F534" s="6" t="s">
        <v>132</v>
      </c>
      <c r="G534" s="7" t="s">
        <v>2969</v>
      </c>
      <c r="H534" s="6"/>
      <c r="I534" s="8">
        <v>19.5</v>
      </c>
      <c r="J534" s="6"/>
      <c r="K534" s="8">
        <v>1551.44</v>
      </c>
      <c r="L534" t="str">
        <f>IF(Gastos[[#This Row],[Importe]]&gt;0,"Ingreso","Egreso")</f>
        <v>Ingreso</v>
      </c>
      <c r="M534" t="str">
        <f t="shared" si="8"/>
        <v>Único</v>
      </c>
    </row>
    <row r="535" spans="1:13" x14ac:dyDescent="0.25">
      <c r="A535" s="1" t="s">
        <v>11</v>
      </c>
      <c r="B535" s="33">
        <v>45954</v>
      </c>
      <c r="C535" s="5">
        <v>45954</v>
      </c>
      <c r="D535" s="33">
        <v>45954</v>
      </c>
      <c r="E535" s="9">
        <v>45954</v>
      </c>
      <c r="F535" s="6" t="s">
        <v>804</v>
      </c>
      <c r="G535" s="7" t="s">
        <v>2043</v>
      </c>
      <c r="H535" s="6"/>
      <c r="I535" s="8">
        <v>-300</v>
      </c>
      <c r="J535" s="6"/>
      <c r="K535" s="8">
        <v>2164.5</v>
      </c>
      <c r="L535" t="str">
        <f>IF(Gastos[[#This Row],[Importe]]&gt;0,"Ingreso","Egreso")</f>
        <v>Egreso</v>
      </c>
      <c r="M535" t="str">
        <f t="shared" si="8"/>
        <v>Único</v>
      </c>
    </row>
    <row r="536" spans="1:13" ht="25.5" x14ac:dyDescent="0.25">
      <c r="A536" s="1" t="s">
        <v>14</v>
      </c>
      <c r="B536" s="33">
        <v>45953</v>
      </c>
      <c r="C536" s="5">
        <v>45953</v>
      </c>
      <c r="D536" s="33">
        <v>45953</v>
      </c>
      <c r="E536" s="9">
        <v>45953</v>
      </c>
      <c r="F536" s="6" t="s">
        <v>15</v>
      </c>
      <c r="G536" s="7" t="s">
        <v>2970</v>
      </c>
      <c r="H536" s="6"/>
      <c r="I536" s="8">
        <v>-134.59</v>
      </c>
      <c r="J536" s="6"/>
      <c r="K536" s="8">
        <v>1531.94</v>
      </c>
      <c r="L536" t="str">
        <f>IF(Gastos[[#This Row],[Importe]]&gt;0,"Ingreso","Egreso")</f>
        <v>Egreso</v>
      </c>
      <c r="M536" t="str">
        <f t="shared" si="8"/>
        <v>Único</v>
      </c>
    </row>
    <row r="537" spans="1:13" x14ac:dyDescent="0.25">
      <c r="A537" s="1" t="s">
        <v>17</v>
      </c>
      <c r="B537" s="33">
        <v>45952</v>
      </c>
      <c r="C537" s="5">
        <v>45952</v>
      </c>
      <c r="D537" s="33">
        <v>45952</v>
      </c>
      <c r="E537" s="9">
        <v>45952</v>
      </c>
      <c r="F537" s="6" t="s">
        <v>132</v>
      </c>
      <c r="G537" s="7" t="s">
        <v>3052</v>
      </c>
      <c r="H537" s="6"/>
      <c r="I537" s="8">
        <v>-3.6</v>
      </c>
      <c r="J537" s="6"/>
      <c r="K537" s="8">
        <v>7141.58</v>
      </c>
      <c r="L537" t="str">
        <f>IF(Gastos[[#This Row],[Importe]]&gt;0,"Ingreso","Egreso")</f>
        <v>Egreso</v>
      </c>
      <c r="M537" t="str">
        <f t="shared" si="8"/>
        <v>Único</v>
      </c>
    </row>
    <row r="538" spans="1:13" x14ac:dyDescent="0.25">
      <c r="A538" s="1" t="s">
        <v>17</v>
      </c>
      <c r="B538" s="33">
        <v>45952</v>
      </c>
      <c r="C538" s="5">
        <v>45952</v>
      </c>
      <c r="D538" s="33">
        <v>45952</v>
      </c>
      <c r="E538" s="9">
        <v>45952</v>
      </c>
      <c r="F538" s="6" t="s">
        <v>54</v>
      </c>
      <c r="G538" s="7" t="s">
        <v>3053</v>
      </c>
      <c r="H538" s="6"/>
      <c r="I538" s="8">
        <v>-3</v>
      </c>
      <c r="J538" s="6"/>
      <c r="K538" s="8">
        <v>7145.18</v>
      </c>
      <c r="L538" t="str">
        <f>IF(Gastos[[#This Row],[Importe]]&gt;0,"Ingreso","Egreso")</f>
        <v>Egreso</v>
      </c>
      <c r="M538" t="str">
        <f t="shared" si="8"/>
        <v>Único</v>
      </c>
    </row>
    <row r="539" spans="1:13" ht="25.5" x14ac:dyDescent="0.25">
      <c r="A539" s="1" t="s">
        <v>14</v>
      </c>
      <c r="B539" s="33">
        <v>45951</v>
      </c>
      <c r="C539" s="5">
        <v>45951</v>
      </c>
      <c r="D539" s="33">
        <v>45951</v>
      </c>
      <c r="E539" s="9">
        <v>45951</v>
      </c>
      <c r="F539" s="6" t="s">
        <v>22</v>
      </c>
      <c r="G539" s="7" t="s">
        <v>2971</v>
      </c>
      <c r="H539" s="6"/>
      <c r="I539" s="8">
        <v>-8.83</v>
      </c>
      <c r="J539" s="6"/>
      <c r="K539" s="8">
        <v>1666.53</v>
      </c>
      <c r="L539" t="str">
        <f>IF(Gastos[[#This Row],[Importe]]&gt;0,"Ingreso","Egreso")</f>
        <v>Egreso</v>
      </c>
      <c r="M539" t="str">
        <f t="shared" si="8"/>
        <v>Único</v>
      </c>
    </row>
    <row r="540" spans="1:13" ht="25.5" x14ac:dyDescent="0.25">
      <c r="A540" s="1" t="s">
        <v>17</v>
      </c>
      <c r="B540" s="33">
        <v>45951</v>
      </c>
      <c r="C540" s="5">
        <v>45951</v>
      </c>
      <c r="D540" s="33">
        <v>45951</v>
      </c>
      <c r="E540" s="9">
        <v>45951</v>
      </c>
      <c r="F540" s="6" t="s">
        <v>67</v>
      </c>
      <c r="G540" s="7" t="s">
        <v>3054</v>
      </c>
      <c r="H540" s="6"/>
      <c r="I540" s="8">
        <v>-1.5</v>
      </c>
      <c r="J540" s="6"/>
      <c r="K540" s="8">
        <v>7148.18</v>
      </c>
      <c r="L540" t="str">
        <f>IF(Gastos[[#This Row],[Importe]]&gt;0,"Ingreso","Egreso")</f>
        <v>Egreso</v>
      </c>
      <c r="M540" t="str">
        <f t="shared" si="8"/>
        <v>Único</v>
      </c>
    </row>
    <row r="541" spans="1:13" x14ac:dyDescent="0.25">
      <c r="A541" s="1" t="s">
        <v>11</v>
      </c>
      <c r="B541" s="33">
        <v>45950</v>
      </c>
      <c r="C541" s="5">
        <v>45950</v>
      </c>
      <c r="D541" s="33">
        <v>45950</v>
      </c>
      <c r="E541" s="9">
        <v>45950</v>
      </c>
      <c r="F541" s="6" t="s">
        <v>132</v>
      </c>
      <c r="G541" s="7" t="s">
        <v>3138</v>
      </c>
      <c r="H541" s="6"/>
      <c r="I541" s="8">
        <v>-6.25</v>
      </c>
      <c r="J541" s="6"/>
      <c r="K541" s="8">
        <v>2464.5</v>
      </c>
      <c r="L541" t="str">
        <f>IF(Gastos[[#This Row],[Importe]]&gt;0,"Ingreso","Egreso")</f>
        <v>Egreso</v>
      </c>
      <c r="M541" t="str">
        <f t="shared" si="8"/>
        <v>Único</v>
      </c>
    </row>
    <row r="542" spans="1:13" x14ac:dyDescent="0.25">
      <c r="A542" s="1" t="s">
        <v>14</v>
      </c>
      <c r="B542" s="33">
        <v>45950</v>
      </c>
      <c r="C542" s="5">
        <v>45950</v>
      </c>
      <c r="D542" s="33">
        <v>45948</v>
      </c>
      <c r="E542" s="9">
        <v>45948</v>
      </c>
      <c r="F542" s="6" t="s">
        <v>132</v>
      </c>
      <c r="G542" s="7" t="s">
        <v>2972</v>
      </c>
      <c r="H542" s="6"/>
      <c r="I542" s="8">
        <v>3.9</v>
      </c>
      <c r="J542" s="6"/>
      <c r="K542" s="8">
        <v>1675.36</v>
      </c>
      <c r="L542" t="str">
        <f>IF(Gastos[[#This Row],[Importe]]&gt;0,"Ingreso","Egreso")</f>
        <v>Ingreso</v>
      </c>
      <c r="M542" t="str">
        <f t="shared" si="8"/>
        <v>Único</v>
      </c>
    </row>
    <row r="543" spans="1:13" ht="25.5" x14ac:dyDescent="0.25">
      <c r="A543" s="1" t="s">
        <v>14</v>
      </c>
      <c r="B543" s="33">
        <v>45950</v>
      </c>
      <c r="C543" s="5">
        <v>45950</v>
      </c>
      <c r="D543" s="33">
        <v>45948</v>
      </c>
      <c r="E543" s="9">
        <v>45948</v>
      </c>
      <c r="F543" s="1" t="s">
        <v>22</v>
      </c>
      <c r="G543" s="7" t="s">
        <v>2973</v>
      </c>
      <c r="H543" s="6"/>
      <c r="I543" s="8">
        <v>-101.21</v>
      </c>
      <c r="J543" s="6"/>
      <c r="K543" s="8">
        <v>1671.46</v>
      </c>
      <c r="L543" t="str">
        <f>IF(Gastos[[#This Row],[Importe]]&gt;0,"Ingreso","Egreso")</f>
        <v>Egreso</v>
      </c>
      <c r="M543" t="str">
        <f t="shared" si="8"/>
        <v>Único</v>
      </c>
    </row>
    <row r="544" spans="1:13" x14ac:dyDescent="0.25">
      <c r="A544" s="1" t="s">
        <v>14</v>
      </c>
      <c r="B544" s="33">
        <v>45950</v>
      </c>
      <c r="C544" s="5">
        <v>45950</v>
      </c>
      <c r="D544" s="33">
        <v>45948</v>
      </c>
      <c r="E544" s="9">
        <v>45948</v>
      </c>
      <c r="F544" s="6" t="s">
        <v>22</v>
      </c>
      <c r="G544" s="7" t="s">
        <v>2974</v>
      </c>
      <c r="H544" s="6"/>
      <c r="I544" s="8">
        <v>-18.559999999999999</v>
      </c>
      <c r="J544" s="6"/>
      <c r="K544" s="8">
        <v>1772.67</v>
      </c>
      <c r="L544" t="str">
        <f>IF(Gastos[[#This Row],[Importe]]&gt;0,"Ingreso","Egreso")</f>
        <v>Egreso</v>
      </c>
      <c r="M544" t="str">
        <f t="shared" si="8"/>
        <v>Único</v>
      </c>
    </row>
    <row r="545" spans="1:13" ht="25.5" x14ac:dyDescent="0.25">
      <c r="A545" s="1" t="s">
        <v>17</v>
      </c>
      <c r="B545" s="33">
        <v>45947</v>
      </c>
      <c r="C545" s="5">
        <v>45947</v>
      </c>
      <c r="D545" s="33">
        <v>45947</v>
      </c>
      <c r="E545" s="9">
        <v>45947</v>
      </c>
      <c r="F545" s="6" t="s">
        <v>18</v>
      </c>
      <c r="G545" s="7" t="s">
        <v>3055</v>
      </c>
      <c r="H545" s="6"/>
      <c r="I545" s="8">
        <v>-15.34</v>
      </c>
      <c r="J545" s="6"/>
      <c r="K545" s="8">
        <v>7149.68</v>
      </c>
      <c r="L545" t="str">
        <f>IF(Gastos[[#This Row],[Importe]]&gt;0,"Ingreso","Egreso")</f>
        <v>Egreso</v>
      </c>
      <c r="M545" t="str">
        <f t="shared" si="8"/>
        <v>Único</v>
      </c>
    </row>
    <row r="546" spans="1:13" x14ac:dyDescent="0.25">
      <c r="A546" s="1" t="s">
        <v>17</v>
      </c>
      <c r="B546" s="33">
        <v>45947</v>
      </c>
      <c r="C546" s="5">
        <v>45947</v>
      </c>
      <c r="D546" s="33">
        <v>45947</v>
      </c>
      <c r="E546" s="9">
        <v>45947</v>
      </c>
      <c r="F546" s="6" t="s">
        <v>132</v>
      </c>
      <c r="G546" s="7" t="s">
        <v>3056</v>
      </c>
      <c r="H546" s="6"/>
      <c r="I546" s="8">
        <v>-3.15</v>
      </c>
      <c r="J546" s="6"/>
      <c r="K546" s="8">
        <v>7165.02</v>
      </c>
      <c r="L546" t="str">
        <f>IF(Gastos[[#This Row],[Importe]]&gt;0,"Ingreso","Egreso")</f>
        <v>Egreso</v>
      </c>
      <c r="M546" t="str">
        <f t="shared" si="8"/>
        <v>Único</v>
      </c>
    </row>
    <row r="547" spans="1:13" x14ac:dyDescent="0.25">
      <c r="A547" s="1" t="s">
        <v>11</v>
      </c>
      <c r="B547" s="33">
        <v>45947</v>
      </c>
      <c r="C547" s="5">
        <v>45947</v>
      </c>
      <c r="D547" s="33">
        <v>45947</v>
      </c>
      <c r="E547" s="9">
        <v>45947</v>
      </c>
      <c r="F547" s="6" t="s">
        <v>132</v>
      </c>
      <c r="G547" s="7" t="s">
        <v>3140</v>
      </c>
      <c r="H547" s="6"/>
      <c r="I547" s="8">
        <v>-15</v>
      </c>
      <c r="J547" s="6"/>
      <c r="K547" s="8">
        <v>2488.5700000000002</v>
      </c>
      <c r="L547" t="str">
        <f>IF(Gastos[[#This Row],[Importe]]&gt;0,"Ingreso","Egreso")</f>
        <v>Egreso</v>
      </c>
      <c r="M547" t="str">
        <f t="shared" si="8"/>
        <v>Único</v>
      </c>
    </row>
    <row r="548" spans="1:13" x14ac:dyDescent="0.25">
      <c r="A548" s="1" t="s">
        <v>11</v>
      </c>
      <c r="B548" s="33">
        <v>45947</v>
      </c>
      <c r="C548" s="5">
        <v>45947</v>
      </c>
      <c r="D548" s="33">
        <v>45947</v>
      </c>
      <c r="E548" s="9">
        <v>45947</v>
      </c>
      <c r="F548" s="6" t="s">
        <v>132</v>
      </c>
      <c r="G548" s="7" t="s">
        <v>3139</v>
      </c>
      <c r="H548" s="6"/>
      <c r="I548" s="8">
        <v>-17.82</v>
      </c>
      <c r="J548" s="6"/>
      <c r="K548" s="8">
        <v>2470.75</v>
      </c>
      <c r="L548" t="str">
        <f>IF(Gastos[[#This Row],[Importe]]&gt;0,"Ingreso","Egreso")</f>
        <v>Egreso</v>
      </c>
      <c r="M548" t="str">
        <f t="shared" si="8"/>
        <v>Único</v>
      </c>
    </row>
    <row r="549" spans="1:13" x14ac:dyDescent="0.25">
      <c r="A549" s="1" t="s">
        <v>11</v>
      </c>
      <c r="B549" s="33">
        <v>45946</v>
      </c>
      <c r="C549" s="5">
        <v>45946</v>
      </c>
      <c r="D549" s="33">
        <v>45946</v>
      </c>
      <c r="E549" s="9">
        <v>45946</v>
      </c>
      <c r="F549" s="6" t="s">
        <v>22</v>
      </c>
      <c r="G549" s="7" t="s">
        <v>3141</v>
      </c>
      <c r="H549" s="6"/>
      <c r="I549" s="8">
        <v>-3.2</v>
      </c>
      <c r="J549" s="6"/>
      <c r="K549" s="8">
        <v>2503.5700000000002</v>
      </c>
      <c r="L549" t="str">
        <f>IF(Gastos[[#This Row],[Importe]]&gt;0,"Ingreso","Egreso")</f>
        <v>Egreso</v>
      </c>
      <c r="M549" t="str">
        <f t="shared" si="8"/>
        <v>Único</v>
      </c>
    </row>
    <row r="550" spans="1:13" x14ac:dyDescent="0.25">
      <c r="A550" s="1" t="s">
        <v>14</v>
      </c>
      <c r="B550" s="33">
        <v>45946</v>
      </c>
      <c r="C550" s="5">
        <v>45946</v>
      </c>
      <c r="D550" s="33">
        <v>45946</v>
      </c>
      <c r="E550" s="9">
        <v>45946</v>
      </c>
      <c r="F550" s="6" t="s">
        <v>15</v>
      </c>
      <c r="G550" s="7" t="s">
        <v>2975</v>
      </c>
      <c r="H550" s="6"/>
      <c r="I550" s="8">
        <v>-149.99</v>
      </c>
      <c r="J550" s="6"/>
      <c r="K550" s="8">
        <v>1791.23</v>
      </c>
      <c r="L550" t="str">
        <f>IF(Gastos[[#This Row],[Importe]]&gt;0,"Ingreso","Egreso")</f>
        <v>Egreso</v>
      </c>
      <c r="M550" t="str">
        <f t="shared" si="8"/>
        <v>Único</v>
      </c>
    </row>
    <row r="551" spans="1:13" x14ac:dyDescent="0.25">
      <c r="A551" s="1" t="s">
        <v>17</v>
      </c>
      <c r="B551" s="33">
        <v>45945</v>
      </c>
      <c r="C551" s="5">
        <v>45945</v>
      </c>
      <c r="D551" s="33">
        <v>45945</v>
      </c>
      <c r="E551" s="9">
        <v>45945</v>
      </c>
      <c r="F551" s="6" t="s">
        <v>132</v>
      </c>
      <c r="G551" s="7" t="s">
        <v>3057</v>
      </c>
      <c r="H551" s="6"/>
      <c r="I551" s="8">
        <v>-9.9</v>
      </c>
      <c r="J551" s="6"/>
      <c r="K551" s="8">
        <v>7168.17</v>
      </c>
      <c r="L551" t="str">
        <f>IF(Gastos[[#This Row],[Importe]]&gt;0,"Ingreso","Egreso")</f>
        <v>Egreso</v>
      </c>
      <c r="M551" t="str">
        <f t="shared" si="8"/>
        <v>Único</v>
      </c>
    </row>
    <row r="552" spans="1:13" x14ac:dyDescent="0.25">
      <c r="A552" s="1" t="s">
        <v>14</v>
      </c>
      <c r="B552" s="33">
        <v>45945</v>
      </c>
      <c r="C552" s="5">
        <v>45945</v>
      </c>
      <c r="D552" s="33">
        <v>45945</v>
      </c>
      <c r="E552" s="9">
        <v>45945</v>
      </c>
      <c r="F552" s="6" t="s">
        <v>54</v>
      </c>
      <c r="G552" s="7" t="s">
        <v>2976</v>
      </c>
      <c r="H552" s="6"/>
      <c r="I552" s="8">
        <v>-16.989999999999998</v>
      </c>
      <c r="J552" s="6"/>
      <c r="K552" s="8">
        <v>1941.22</v>
      </c>
      <c r="L552" t="str">
        <f>IF(Gastos[[#This Row],[Importe]]&gt;0,"Ingreso","Egreso")</f>
        <v>Egreso</v>
      </c>
      <c r="M552" t="str">
        <f t="shared" si="8"/>
        <v>Único</v>
      </c>
    </row>
    <row r="553" spans="1:13" x14ac:dyDescent="0.25">
      <c r="A553" s="1" t="s">
        <v>14</v>
      </c>
      <c r="B553" s="33">
        <v>45945</v>
      </c>
      <c r="C553" s="5">
        <v>45945</v>
      </c>
      <c r="D553" s="33">
        <v>45945</v>
      </c>
      <c r="E553" s="9">
        <v>45945</v>
      </c>
      <c r="F553" s="6" t="s">
        <v>54</v>
      </c>
      <c r="G553" s="7" t="s">
        <v>2976</v>
      </c>
      <c r="H553" s="6"/>
      <c r="I553" s="8">
        <v>-2.99</v>
      </c>
      <c r="J553" s="6"/>
      <c r="K553" s="8">
        <v>1958.21</v>
      </c>
      <c r="L553" t="str">
        <f>IF(Gastos[[#This Row],[Importe]]&gt;0,"Ingreso","Egreso")</f>
        <v>Egreso</v>
      </c>
      <c r="M553" t="str">
        <f t="shared" si="8"/>
        <v>Único</v>
      </c>
    </row>
    <row r="554" spans="1:13" x14ac:dyDescent="0.25">
      <c r="A554" s="1" t="s">
        <v>11</v>
      </c>
      <c r="B554" s="33">
        <v>45945</v>
      </c>
      <c r="C554" s="5">
        <v>45945</v>
      </c>
      <c r="D554" s="33">
        <v>45945</v>
      </c>
      <c r="E554" s="9">
        <v>45945</v>
      </c>
      <c r="F554" s="6" t="s">
        <v>132</v>
      </c>
      <c r="G554" s="7" t="s">
        <v>3142</v>
      </c>
      <c r="H554" s="6"/>
      <c r="I554" s="8">
        <v>-2.83</v>
      </c>
      <c r="J554" s="6"/>
      <c r="K554" s="8">
        <v>2506.77</v>
      </c>
      <c r="L554" t="str">
        <f>IF(Gastos[[#This Row],[Importe]]&gt;0,"Ingreso","Egreso")</f>
        <v>Egreso</v>
      </c>
      <c r="M554" t="str">
        <f t="shared" si="8"/>
        <v>Único</v>
      </c>
    </row>
    <row r="555" spans="1:13" x14ac:dyDescent="0.25">
      <c r="A555" s="1" t="s">
        <v>11</v>
      </c>
      <c r="B555" s="33">
        <v>45945</v>
      </c>
      <c r="C555" s="5">
        <v>45945</v>
      </c>
      <c r="D555" s="33">
        <v>45945</v>
      </c>
      <c r="E555" s="9">
        <v>45945</v>
      </c>
      <c r="F555" s="6" t="s">
        <v>35</v>
      </c>
      <c r="G555" s="7" t="s">
        <v>3143</v>
      </c>
      <c r="H555" s="6"/>
      <c r="I555" s="8">
        <v>-42.02</v>
      </c>
      <c r="J555" s="6"/>
      <c r="K555" s="8">
        <v>2509.6</v>
      </c>
      <c r="L555" t="str">
        <f>IF(Gastos[[#This Row],[Importe]]&gt;0,"Ingreso","Egreso")</f>
        <v>Egreso</v>
      </c>
      <c r="M555" t="str">
        <f t="shared" si="8"/>
        <v>Único</v>
      </c>
    </row>
    <row r="556" spans="1:13" x14ac:dyDescent="0.25">
      <c r="A556" s="1" t="s">
        <v>11</v>
      </c>
      <c r="B556" s="33">
        <v>45945</v>
      </c>
      <c r="C556" s="5">
        <v>45945</v>
      </c>
      <c r="D556" s="33">
        <v>45945</v>
      </c>
      <c r="E556" s="9">
        <v>45945</v>
      </c>
      <c r="F556" s="6" t="s">
        <v>54</v>
      </c>
      <c r="G556" s="7" t="s">
        <v>3144</v>
      </c>
      <c r="H556" s="6"/>
      <c r="I556" s="8">
        <v>-8.25</v>
      </c>
      <c r="J556" s="6"/>
      <c r="K556" s="8">
        <v>2551.62</v>
      </c>
      <c r="L556" t="str">
        <f>IF(Gastos[[#This Row],[Importe]]&gt;0,"Ingreso","Egreso")</f>
        <v>Egreso</v>
      </c>
      <c r="M556" t="str">
        <f t="shared" si="8"/>
        <v>Único</v>
      </c>
    </row>
    <row r="557" spans="1:13" x14ac:dyDescent="0.25">
      <c r="A557" s="1" t="s">
        <v>17</v>
      </c>
      <c r="B557" s="33">
        <v>45944</v>
      </c>
      <c r="C557" s="5">
        <v>45944</v>
      </c>
      <c r="D557" s="33">
        <v>45944</v>
      </c>
      <c r="E557" s="9">
        <v>45944</v>
      </c>
      <c r="F557" s="6" t="s">
        <v>183</v>
      </c>
      <c r="G557" s="7" t="s">
        <v>3058</v>
      </c>
      <c r="H557" s="6"/>
      <c r="I557" s="8">
        <v>20</v>
      </c>
      <c r="J557" s="6"/>
      <c r="K557" s="8">
        <v>7178.07</v>
      </c>
      <c r="L557" t="str">
        <f>IF(Gastos[[#This Row],[Importe]]&gt;0,"Ingreso","Egreso")</f>
        <v>Ingreso</v>
      </c>
      <c r="M557" t="str">
        <f t="shared" si="8"/>
        <v>Único</v>
      </c>
    </row>
    <row r="558" spans="1:13" x14ac:dyDescent="0.25">
      <c r="A558" s="1" t="s">
        <v>17</v>
      </c>
      <c r="B558" s="33">
        <v>45944</v>
      </c>
      <c r="C558" s="5">
        <v>45944</v>
      </c>
      <c r="D558" s="33">
        <v>45944</v>
      </c>
      <c r="E558" s="9">
        <v>45944</v>
      </c>
      <c r="F558" s="6" t="s">
        <v>22</v>
      </c>
      <c r="G558" s="7" t="s">
        <v>3059</v>
      </c>
      <c r="H558" s="6"/>
      <c r="I558" s="8">
        <v>-2.79</v>
      </c>
      <c r="J558" s="6"/>
      <c r="K558" s="8">
        <v>7158.07</v>
      </c>
      <c r="L558" t="str">
        <f>IF(Gastos[[#This Row],[Importe]]&gt;0,"Ingreso","Egreso")</f>
        <v>Egreso</v>
      </c>
      <c r="M558" t="str">
        <f t="shared" si="8"/>
        <v>Único</v>
      </c>
    </row>
    <row r="559" spans="1:13" x14ac:dyDescent="0.25">
      <c r="A559" s="1" t="s">
        <v>17</v>
      </c>
      <c r="B559" s="33">
        <v>45944</v>
      </c>
      <c r="C559" s="5">
        <v>45944</v>
      </c>
      <c r="D559" s="33">
        <v>45944</v>
      </c>
      <c r="E559" s="9">
        <v>45944</v>
      </c>
      <c r="F559" s="6" t="s">
        <v>183</v>
      </c>
      <c r="G559" s="7" t="s">
        <v>3060</v>
      </c>
      <c r="H559" s="6"/>
      <c r="I559" s="8">
        <v>-20</v>
      </c>
      <c r="J559" s="6"/>
      <c r="K559" s="8">
        <v>7160.86</v>
      </c>
      <c r="L559" t="str">
        <f>IF(Gastos[[#This Row],[Importe]]&gt;0,"Ingreso","Egreso")</f>
        <v>Egreso</v>
      </c>
      <c r="M559" t="str">
        <f t="shared" si="8"/>
        <v>Único</v>
      </c>
    </row>
    <row r="560" spans="1:13" x14ac:dyDescent="0.25">
      <c r="A560" s="1" t="s">
        <v>17</v>
      </c>
      <c r="B560" s="33">
        <v>45944</v>
      </c>
      <c r="C560" s="5">
        <v>45944</v>
      </c>
      <c r="D560" s="33">
        <v>45944</v>
      </c>
      <c r="E560" s="9">
        <v>45944</v>
      </c>
      <c r="F560" s="6" t="s">
        <v>132</v>
      </c>
      <c r="G560" s="7" t="s">
        <v>3061</v>
      </c>
      <c r="H560" s="6"/>
      <c r="I560" s="8">
        <v>-0.49</v>
      </c>
      <c r="J560" s="6"/>
      <c r="K560" s="8">
        <v>7180.86</v>
      </c>
      <c r="L560" t="str">
        <f>IF(Gastos[[#This Row],[Importe]]&gt;0,"Ingreso","Egreso")</f>
        <v>Egreso</v>
      </c>
      <c r="M560" t="str">
        <f t="shared" si="8"/>
        <v>Único</v>
      </c>
    </row>
    <row r="561" spans="1:13" x14ac:dyDescent="0.25">
      <c r="A561" s="1" t="s">
        <v>11</v>
      </c>
      <c r="B561" s="33">
        <v>45944</v>
      </c>
      <c r="C561" s="5">
        <v>45944</v>
      </c>
      <c r="D561" s="33">
        <v>45944</v>
      </c>
      <c r="E561" s="9">
        <v>45944</v>
      </c>
      <c r="F561" s="6" t="s">
        <v>132</v>
      </c>
      <c r="G561" s="7" t="s">
        <v>3145</v>
      </c>
      <c r="H561" s="6"/>
      <c r="I561" s="8">
        <v>-8.76</v>
      </c>
      <c r="J561" s="6"/>
      <c r="K561" s="8">
        <v>2559.87</v>
      </c>
      <c r="L561" t="str">
        <f>IF(Gastos[[#This Row],[Importe]]&gt;0,"Ingreso","Egreso")</f>
        <v>Egreso</v>
      </c>
      <c r="M561" t="str">
        <f t="shared" si="8"/>
        <v>Único</v>
      </c>
    </row>
    <row r="562" spans="1:13" x14ac:dyDescent="0.25">
      <c r="A562" s="1" t="s">
        <v>11</v>
      </c>
      <c r="B562" s="33">
        <v>45943</v>
      </c>
      <c r="C562" s="5">
        <v>45943</v>
      </c>
      <c r="D562" s="33">
        <v>45943</v>
      </c>
      <c r="E562" s="9">
        <v>45943</v>
      </c>
      <c r="F562" s="6" t="s">
        <v>18</v>
      </c>
      <c r="G562" s="7" t="s">
        <v>3147</v>
      </c>
      <c r="H562" s="6"/>
      <c r="I562" s="8">
        <v>-6</v>
      </c>
      <c r="J562" s="6"/>
      <c r="K562" s="8">
        <v>2573.83</v>
      </c>
      <c r="L562" t="str">
        <f>IF(Gastos[[#This Row],[Importe]]&gt;0,"Ingreso","Egreso")</f>
        <v>Egreso</v>
      </c>
      <c r="M562" t="str">
        <f t="shared" si="8"/>
        <v>Único</v>
      </c>
    </row>
    <row r="563" spans="1:13" x14ac:dyDescent="0.25">
      <c r="A563" s="1" t="s">
        <v>14</v>
      </c>
      <c r="B563" s="33">
        <v>45943</v>
      </c>
      <c r="C563" s="5">
        <v>45943</v>
      </c>
      <c r="D563" s="33">
        <v>45943</v>
      </c>
      <c r="E563" s="9">
        <v>45943</v>
      </c>
      <c r="F563" s="6" t="s">
        <v>132</v>
      </c>
      <c r="G563" s="7" t="s">
        <v>2978</v>
      </c>
      <c r="H563" s="6"/>
      <c r="I563" s="8">
        <v>-6.71</v>
      </c>
      <c r="J563" s="6"/>
      <c r="K563" s="8">
        <v>1953.2</v>
      </c>
      <c r="L563" t="str">
        <f>IF(Gastos[[#This Row],[Importe]]&gt;0,"Ingreso","Egreso")</f>
        <v>Egreso</v>
      </c>
      <c r="M563" t="str">
        <f t="shared" si="8"/>
        <v>Único</v>
      </c>
    </row>
    <row r="564" spans="1:13" x14ac:dyDescent="0.25">
      <c r="A564" s="1" t="s">
        <v>14</v>
      </c>
      <c r="B564" s="33">
        <v>45943</v>
      </c>
      <c r="C564" s="5">
        <v>45943</v>
      </c>
      <c r="D564" s="33">
        <v>45943</v>
      </c>
      <c r="E564" s="9">
        <v>45943</v>
      </c>
      <c r="F564" s="6" t="s">
        <v>18</v>
      </c>
      <c r="G564" s="7" t="s">
        <v>2979</v>
      </c>
      <c r="H564" s="6"/>
      <c r="I564" s="8">
        <v>-8.5</v>
      </c>
      <c r="J564" s="6"/>
      <c r="K564" s="8">
        <v>1959.91</v>
      </c>
      <c r="L564" t="str">
        <f>IF(Gastos[[#This Row],[Importe]]&gt;0,"Ingreso","Egreso")</f>
        <v>Egreso</v>
      </c>
      <c r="M564" t="str">
        <f t="shared" si="8"/>
        <v>Único</v>
      </c>
    </row>
    <row r="565" spans="1:13" x14ac:dyDescent="0.25">
      <c r="A565" s="1" t="s">
        <v>14</v>
      </c>
      <c r="B565" s="33">
        <v>45943</v>
      </c>
      <c r="C565" s="5">
        <v>45943</v>
      </c>
      <c r="D565" s="33">
        <v>45943</v>
      </c>
      <c r="E565" s="9">
        <v>45943</v>
      </c>
      <c r="F565" s="6" t="s">
        <v>132</v>
      </c>
      <c r="G565" s="7" t="s">
        <v>2980</v>
      </c>
      <c r="H565" s="6"/>
      <c r="I565" s="8">
        <v>-3.99</v>
      </c>
      <c r="J565" s="6"/>
      <c r="K565" s="8">
        <v>1968.41</v>
      </c>
      <c r="L565" t="str">
        <f>IF(Gastos[[#This Row],[Importe]]&gt;0,"Ingreso","Egreso")</f>
        <v>Egreso</v>
      </c>
      <c r="M565" t="str">
        <f t="shared" si="8"/>
        <v>Único</v>
      </c>
    </row>
    <row r="566" spans="1:13" x14ac:dyDescent="0.25">
      <c r="A566" s="1" t="s">
        <v>14</v>
      </c>
      <c r="B566" s="33">
        <v>45943</v>
      </c>
      <c r="C566" s="5">
        <v>45943</v>
      </c>
      <c r="D566" s="33">
        <v>45943</v>
      </c>
      <c r="E566" s="9">
        <v>45943</v>
      </c>
      <c r="F566" s="6" t="s">
        <v>132</v>
      </c>
      <c r="G566" s="7" t="s">
        <v>2981</v>
      </c>
      <c r="H566" s="6"/>
      <c r="I566" s="8">
        <v>-43</v>
      </c>
      <c r="J566" s="6"/>
      <c r="K566" s="8">
        <v>1972.4</v>
      </c>
      <c r="L566" t="str">
        <f>IF(Gastos[[#This Row],[Importe]]&gt;0,"Ingreso","Egreso")</f>
        <v>Egreso</v>
      </c>
      <c r="M566" t="str">
        <f t="shared" si="8"/>
        <v>Único</v>
      </c>
    </row>
    <row r="567" spans="1:13" x14ac:dyDescent="0.25">
      <c r="A567" s="1" t="s">
        <v>11</v>
      </c>
      <c r="B567" s="33">
        <v>45943</v>
      </c>
      <c r="C567" s="5">
        <v>45943</v>
      </c>
      <c r="D567" s="33">
        <v>45943</v>
      </c>
      <c r="E567" s="9">
        <v>45943</v>
      </c>
      <c r="F567" s="6" t="s">
        <v>132</v>
      </c>
      <c r="G567" s="7" t="s">
        <v>3146</v>
      </c>
      <c r="H567" s="6"/>
      <c r="I567" s="8">
        <v>-5.2</v>
      </c>
      <c r="J567" s="6"/>
      <c r="K567" s="8">
        <v>2568.63</v>
      </c>
      <c r="L567" t="str">
        <f>IF(Gastos[[#This Row],[Importe]]&gt;0,"Ingreso","Egreso")</f>
        <v>Egreso</v>
      </c>
      <c r="M567" t="str">
        <f t="shared" si="8"/>
        <v>Único</v>
      </c>
    </row>
    <row r="568" spans="1:13" x14ac:dyDescent="0.25">
      <c r="A568" s="1" t="s">
        <v>11</v>
      </c>
      <c r="B568" s="33">
        <v>45943</v>
      </c>
      <c r="C568" s="5">
        <v>45943</v>
      </c>
      <c r="D568" s="33">
        <v>45943</v>
      </c>
      <c r="E568" s="9">
        <v>45943</v>
      </c>
      <c r="F568" s="6" t="s">
        <v>20</v>
      </c>
      <c r="G568" s="7" t="s">
        <v>3150</v>
      </c>
      <c r="H568" s="6"/>
      <c r="I568" s="8">
        <v>-1.8</v>
      </c>
      <c r="J568" s="6"/>
      <c r="K568" s="8">
        <v>2588.5300000000002</v>
      </c>
      <c r="L568" t="str">
        <f>IF(Gastos[[#This Row],[Importe]]&gt;0,"Ingreso","Egreso")</f>
        <v>Egreso</v>
      </c>
      <c r="M568" t="str">
        <f t="shared" si="8"/>
        <v>Único</v>
      </c>
    </row>
    <row r="569" spans="1:13" ht="25.5" x14ac:dyDescent="0.25">
      <c r="A569" s="1" t="s">
        <v>11</v>
      </c>
      <c r="B569" s="33">
        <v>45943</v>
      </c>
      <c r="C569" s="5">
        <v>45943</v>
      </c>
      <c r="D569" s="33">
        <v>45943</v>
      </c>
      <c r="E569" s="9">
        <v>45943</v>
      </c>
      <c r="F569" s="6" t="s">
        <v>132</v>
      </c>
      <c r="G569" s="7" t="s">
        <v>3148</v>
      </c>
      <c r="H569" s="6"/>
      <c r="I569" s="8">
        <v>-4.5</v>
      </c>
      <c r="J569" s="6"/>
      <c r="K569" s="8">
        <v>2579.83</v>
      </c>
      <c r="L569" t="str">
        <f>IF(Gastos[[#This Row],[Importe]]&gt;0,"Ingreso","Egreso")</f>
        <v>Egreso</v>
      </c>
      <c r="M569" t="str">
        <f t="shared" si="8"/>
        <v>Único</v>
      </c>
    </row>
    <row r="570" spans="1:13" x14ac:dyDescent="0.25">
      <c r="A570" s="1" t="s">
        <v>11</v>
      </c>
      <c r="B570" s="33">
        <v>45943</v>
      </c>
      <c r="C570" s="5">
        <v>45943</v>
      </c>
      <c r="D570" s="33">
        <v>45943</v>
      </c>
      <c r="E570" s="9">
        <v>45943</v>
      </c>
      <c r="F570" s="6" t="s">
        <v>132</v>
      </c>
      <c r="G570" s="7" t="s">
        <v>3149</v>
      </c>
      <c r="H570" s="6"/>
      <c r="I570" s="8">
        <v>-4.2</v>
      </c>
      <c r="J570" s="6"/>
      <c r="K570" s="8">
        <v>2584.33</v>
      </c>
      <c r="L570" t="str">
        <f>IF(Gastos[[#This Row],[Importe]]&gt;0,"Ingreso","Egreso")</f>
        <v>Egreso</v>
      </c>
      <c r="M570" t="str">
        <f t="shared" si="8"/>
        <v>Único</v>
      </c>
    </row>
    <row r="571" spans="1:13" x14ac:dyDescent="0.25">
      <c r="A571" s="1" t="s">
        <v>14</v>
      </c>
      <c r="B571" s="33">
        <v>45944</v>
      </c>
      <c r="C571" s="5">
        <v>45944</v>
      </c>
      <c r="D571" s="33">
        <v>45943</v>
      </c>
      <c r="E571" s="9">
        <v>45943</v>
      </c>
      <c r="F571" s="6" t="s">
        <v>132</v>
      </c>
      <c r="G571" s="7" t="s">
        <v>2977</v>
      </c>
      <c r="H571" s="6"/>
      <c r="I571" s="8">
        <v>8</v>
      </c>
      <c r="J571" s="6"/>
      <c r="K571" s="8">
        <v>1961.2</v>
      </c>
      <c r="L571" t="str">
        <f>IF(Gastos[[#This Row],[Importe]]&gt;0,"Ingreso","Egreso")</f>
        <v>Ingreso</v>
      </c>
      <c r="M571" t="str">
        <f t="shared" si="8"/>
        <v>Único</v>
      </c>
    </row>
    <row r="572" spans="1:13" x14ac:dyDescent="0.25">
      <c r="A572" s="1" t="s">
        <v>14</v>
      </c>
      <c r="B572" s="33">
        <v>45943</v>
      </c>
      <c r="C572" s="5">
        <v>45943</v>
      </c>
      <c r="D572" s="33">
        <v>46001</v>
      </c>
      <c r="E572" s="9">
        <v>45942</v>
      </c>
      <c r="F572" s="6" t="s">
        <v>22</v>
      </c>
      <c r="G572" s="7" t="s">
        <v>2982</v>
      </c>
      <c r="H572" s="6"/>
      <c r="I572" s="8">
        <v>-5.99</v>
      </c>
      <c r="J572" s="6"/>
      <c r="K572" s="8">
        <v>2015.4</v>
      </c>
      <c r="L572" t="str">
        <f>IF(Gastos[[#This Row],[Importe]]&gt;0,"Ingreso","Egreso")</f>
        <v>Egreso</v>
      </c>
      <c r="M572" t="str">
        <f t="shared" si="8"/>
        <v>Único</v>
      </c>
    </row>
    <row r="573" spans="1:13" x14ac:dyDescent="0.25">
      <c r="A573" s="1" t="s">
        <v>14</v>
      </c>
      <c r="B573" s="33">
        <v>45943</v>
      </c>
      <c r="C573" s="5">
        <v>45943</v>
      </c>
      <c r="D573" s="33">
        <v>45971</v>
      </c>
      <c r="E573" s="9">
        <v>45941</v>
      </c>
      <c r="F573" s="6" t="s">
        <v>22</v>
      </c>
      <c r="G573" s="7" t="s">
        <v>2983</v>
      </c>
      <c r="H573" s="6"/>
      <c r="I573" s="8">
        <v>-35.83</v>
      </c>
      <c r="J573" s="6"/>
      <c r="K573" s="8">
        <v>2021.39</v>
      </c>
      <c r="L573" t="str">
        <f>IF(Gastos[[#This Row],[Importe]]&gt;0,"Ingreso","Egreso")</f>
        <v>Egreso</v>
      </c>
      <c r="M573" t="str">
        <f t="shared" si="8"/>
        <v>Único</v>
      </c>
    </row>
    <row r="574" spans="1:13" ht="25.5" x14ac:dyDescent="0.25">
      <c r="A574" s="1" t="s">
        <v>14</v>
      </c>
      <c r="B574" s="33">
        <v>45943</v>
      </c>
      <c r="C574" s="5">
        <v>45943</v>
      </c>
      <c r="D574" s="33">
        <v>45971</v>
      </c>
      <c r="E574" s="9">
        <v>45941</v>
      </c>
      <c r="F574" s="6" t="s">
        <v>22</v>
      </c>
      <c r="G574" s="7" t="s">
        <v>2984</v>
      </c>
      <c r="H574" s="6"/>
      <c r="I574" s="8">
        <v>-102.91</v>
      </c>
      <c r="J574" s="6"/>
      <c r="K574" s="8">
        <v>2057.2199999999998</v>
      </c>
      <c r="L574" t="str">
        <f>IF(Gastos[[#This Row],[Importe]]&gt;0,"Ingreso","Egreso")</f>
        <v>Egreso</v>
      </c>
      <c r="M574" t="str">
        <f t="shared" si="8"/>
        <v>Único</v>
      </c>
    </row>
    <row r="575" spans="1:13" ht="25.5" x14ac:dyDescent="0.25">
      <c r="A575" s="1" t="s">
        <v>17</v>
      </c>
      <c r="B575" s="33">
        <v>45943</v>
      </c>
      <c r="C575" s="5">
        <v>45943</v>
      </c>
      <c r="D575" s="33">
        <v>45971</v>
      </c>
      <c r="E575" s="9">
        <v>45941</v>
      </c>
      <c r="F575" s="6" t="s">
        <v>20</v>
      </c>
      <c r="G575" s="7" t="s">
        <v>3062</v>
      </c>
      <c r="H575" s="6"/>
      <c r="I575" s="8">
        <v>-1.3</v>
      </c>
      <c r="J575" s="6"/>
      <c r="K575" s="8">
        <v>7181.35</v>
      </c>
      <c r="L575" t="str">
        <f>IF(Gastos[[#This Row],[Importe]]&gt;0,"Ingreso","Egreso")</f>
        <v>Egreso</v>
      </c>
      <c r="M575" t="str">
        <f t="shared" si="8"/>
        <v>Único</v>
      </c>
    </row>
    <row r="576" spans="1:13" ht="25.5" x14ac:dyDescent="0.25">
      <c r="A576" s="1" t="s">
        <v>11</v>
      </c>
      <c r="B576" s="33">
        <v>45943</v>
      </c>
      <c r="C576" s="5">
        <v>45943</v>
      </c>
      <c r="D576" s="33">
        <v>45971</v>
      </c>
      <c r="E576" s="9">
        <v>45941</v>
      </c>
      <c r="F576" s="6" t="s">
        <v>22</v>
      </c>
      <c r="G576" s="7" t="s">
        <v>3151</v>
      </c>
      <c r="H576" s="6"/>
      <c r="I576" s="8">
        <v>-35.58</v>
      </c>
      <c r="J576" s="6"/>
      <c r="K576" s="8">
        <v>2590.33</v>
      </c>
      <c r="L576" t="str">
        <f>IF(Gastos[[#This Row],[Importe]]&gt;0,"Ingreso","Egreso")</f>
        <v>Egreso</v>
      </c>
      <c r="M576" t="str">
        <f t="shared" si="8"/>
        <v>Único</v>
      </c>
    </row>
    <row r="577" spans="1:13" x14ac:dyDescent="0.25">
      <c r="A577" s="1" t="s">
        <v>17</v>
      </c>
      <c r="B577" s="33">
        <v>45940</v>
      </c>
      <c r="C577" s="5">
        <v>45940</v>
      </c>
      <c r="D577" s="33">
        <v>45940</v>
      </c>
      <c r="E577" s="9">
        <v>45940</v>
      </c>
      <c r="F577" s="6" t="s">
        <v>132</v>
      </c>
      <c r="G577" s="7" t="s">
        <v>3063</v>
      </c>
      <c r="H577" s="6"/>
      <c r="I577" s="8">
        <v>-3</v>
      </c>
      <c r="J577" s="6"/>
      <c r="K577" s="8">
        <v>7182.65</v>
      </c>
      <c r="L577" t="str">
        <f>IF(Gastos[[#This Row],[Importe]]&gt;0,"Ingreso","Egreso")</f>
        <v>Egreso</v>
      </c>
      <c r="M577" t="str">
        <f t="shared" si="8"/>
        <v>Único</v>
      </c>
    </row>
    <row r="578" spans="1:13" x14ac:dyDescent="0.25">
      <c r="A578" s="1" t="s">
        <v>11</v>
      </c>
      <c r="B578" s="33">
        <v>45940</v>
      </c>
      <c r="C578" s="5">
        <v>45940</v>
      </c>
      <c r="D578" s="33">
        <v>45940</v>
      </c>
      <c r="E578" s="9">
        <v>45940</v>
      </c>
      <c r="F578" s="6" t="s">
        <v>132</v>
      </c>
      <c r="G578" s="7" t="s">
        <v>3152</v>
      </c>
      <c r="H578" s="6"/>
      <c r="I578" s="8">
        <v>-2.85</v>
      </c>
      <c r="J578" s="6"/>
      <c r="K578" s="8">
        <v>2625.91</v>
      </c>
      <c r="L578" t="str">
        <f>IF(Gastos[[#This Row],[Importe]]&gt;0,"Ingreso","Egreso")</f>
        <v>Egreso</v>
      </c>
      <c r="M578" t="str">
        <f t="shared" ref="M578:M641" si="9">IF(AND(COUNTIFS($B$2:$B$3988,B578,$I$2:$I$3988,I578,$K$2:$K$3988,K578)&gt;1,F578=""),"DUPLICADO","Único")</f>
        <v>Único</v>
      </c>
    </row>
    <row r="579" spans="1:13" ht="25.5" x14ac:dyDescent="0.25">
      <c r="A579" s="1" t="s">
        <v>14</v>
      </c>
      <c r="B579" s="33">
        <v>45910</v>
      </c>
      <c r="C579" s="5">
        <v>45939</v>
      </c>
      <c r="D579" s="33">
        <v>45910</v>
      </c>
      <c r="E579" s="9">
        <v>45939</v>
      </c>
      <c r="F579" s="6" t="s">
        <v>22</v>
      </c>
      <c r="G579" s="7" t="s">
        <v>2985</v>
      </c>
      <c r="H579" s="6"/>
      <c r="I579" s="8">
        <v>-2.19</v>
      </c>
      <c r="J579" s="6"/>
      <c r="K579" s="8">
        <v>2160.13</v>
      </c>
      <c r="L579" t="str">
        <f>IF(Gastos[[#This Row],[Importe]]&gt;0,"Ingreso","Egreso")</f>
        <v>Egreso</v>
      </c>
      <c r="M579" t="str">
        <f t="shared" si="9"/>
        <v>Único</v>
      </c>
    </row>
    <row r="580" spans="1:13" x14ac:dyDescent="0.25">
      <c r="A580" s="1" t="s">
        <v>11</v>
      </c>
      <c r="B580" s="33">
        <v>45910</v>
      </c>
      <c r="C580" s="5">
        <v>45939</v>
      </c>
      <c r="D580" s="33">
        <v>45910</v>
      </c>
      <c r="E580" s="9">
        <v>45939</v>
      </c>
      <c r="F580" s="6" t="s">
        <v>132</v>
      </c>
      <c r="G580" s="7" t="s">
        <v>3153</v>
      </c>
      <c r="H580" s="6"/>
      <c r="I580" s="8">
        <v>-4.88</v>
      </c>
      <c r="J580" s="6"/>
      <c r="K580" s="8">
        <v>2628.76</v>
      </c>
      <c r="L580" t="str">
        <f>IF(Gastos[[#This Row],[Importe]]&gt;0,"Ingreso","Egreso")</f>
        <v>Egreso</v>
      </c>
      <c r="M580" t="str">
        <f t="shared" si="9"/>
        <v>Único</v>
      </c>
    </row>
    <row r="581" spans="1:13" x14ac:dyDescent="0.25">
      <c r="A581" s="1" t="s">
        <v>11</v>
      </c>
      <c r="B581" s="33">
        <v>45910</v>
      </c>
      <c r="C581" s="5">
        <v>45939</v>
      </c>
      <c r="D581" s="33">
        <v>45910</v>
      </c>
      <c r="E581" s="9">
        <v>45939</v>
      </c>
      <c r="F581" s="6" t="s">
        <v>18</v>
      </c>
      <c r="G581" s="7" t="s">
        <v>3154</v>
      </c>
      <c r="H581" s="6"/>
      <c r="I581" s="8">
        <v>-16.989999999999998</v>
      </c>
      <c r="J581" s="6"/>
      <c r="K581" s="8">
        <v>2633.64</v>
      </c>
      <c r="L581" t="str">
        <f>IF(Gastos[[#This Row],[Importe]]&gt;0,"Ingreso","Egreso")</f>
        <v>Egreso</v>
      </c>
      <c r="M581" t="str">
        <f t="shared" si="9"/>
        <v>Único</v>
      </c>
    </row>
    <row r="582" spans="1:13" x14ac:dyDescent="0.25">
      <c r="A582" s="1" t="s">
        <v>11</v>
      </c>
      <c r="B582" s="33">
        <v>45910</v>
      </c>
      <c r="C582" s="5">
        <v>45939</v>
      </c>
      <c r="D582" s="33">
        <v>45910</v>
      </c>
      <c r="E582" s="9">
        <v>45939</v>
      </c>
      <c r="F582" s="6" t="s">
        <v>132</v>
      </c>
      <c r="G582" s="7" t="s">
        <v>3155</v>
      </c>
      <c r="H582" s="6"/>
      <c r="I582" s="8">
        <v>-10.25</v>
      </c>
      <c r="J582" s="6"/>
      <c r="K582" s="8">
        <v>2650.63</v>
      </c>
      <c r="L582" t="str">
        <f>IF(Gastos[[#This Row],[Importe]]&gt;0,"Ingreso","Egreso")</f>
        <v>Egreso</v>
      </c>
      <c r="M582" t="str">
        <f t="shared" si="9"/>
        <v>Único</v>
      </c>
    </row>
    <row r="583" spans="1:13" x14ac:dyDescent="0.25">
      <c r="A583" s="1" t="s">
        <v>14</v>
      </c>
      <c r="B583" s="33">
        <v>45879</v>
      </c>
      <c r="C583" s="5">
        <v>45938</v>
      </c>
      <c r="D583" s="33">
        <v>45879</v>
      </c>
      <c r="E583" s="9">
        <v>45938</v>
      </c>
      <c r="F583" s="6" t="s">
        <v>132</v>
      </c>
      <c r="G583" s="7" t="s">
        <v>2986</v>
      </c>
      <c r="H583" s="6"/>
      <c r="I583" s="8">
        <v>-43</v>
      </c>
      <c r="J583" s="6"/>
      <c r="K583" s="8">
        <v>2162.3200000000002</v>
      </c>
      <c r="L583" t="str">
        <f>IF(Gastos[[#This Row],[Importe]]&gt;0,"Ingreso","Egreso")</f>
        <v>Egreso</v>
      </c>
      <c r="M583" t="str">
        <f t="shared" si="9"/>
        <v>Único</v>
      </c>
    </row>
    <row r="584" spans="1:13" x14ac:dyDescent="0.25">
      <c r="A584" s="1" t="s">
        <v>11</v>
      </c>
      <c r="B584" s="33">
        <v>45879</v>
      </c>
      <c r="C584" s="5">
        <v>45938</v>
      </c>
      <c r="D584" s="33">
        <v>45879</v>
      </c>
      <c r="E584" s="9">
        <v>45938</v>
      </c>
      <c r="F584" s="6" t="s">
        <v>183</v>
      </c>
      <c r="G584" s="7" t="s">
        <v>3156</v>
      </c>
      <c r="H584" s="6"/>
      <c r="I584" s="8">
        <v>-3101</v>
      </c>
      <c r="J584" s="6"/>
      <c r="K584" s="8">
        <v>2660.88</v>
      </c>
      <c r="L584" t="str">
        <f>IF(Gastos[[#This Row],[Importe]]&gt;0,"Ingreso","Egreso")</f>
        <v>Egreso</v>
      </c>
      <c r="M584" t="str">
        <f t="shared" si="9"/>
        <v>Único</v>
      </c>
    </row>
    <row r="585" spans="1:13" x14ac:dyDescent="0.25">
      <c r="A585" s="1" t="s">
        <v>11</v>
      </c>
      <c r="B585" s="33">
        <v>45879</v>
      </c>
      <c r="C585" s="5">
        <v>45938</v>
      </c>
      <c r="D585" s="33">
        <v>45879</v>
      </c>
      <c r="E585" s="9">
        <v>45938</v>
      </c>
      <c r="F585" s="6" t="s">
        <v>183</v>
      </c>
      <c r="G585" s="7" t="s">
        <v>3157</v>
      </c>
      <c r="H585" s="6"/>
      <c r="I585" s="8">
        <v>3100</v>
      </c>
      <c r="J585" s="6"/>
      <c r="K585" s="8">
        <v>5761.88</v>
      </c>
      <c r="L585" t="str">
        <f>IF(Gastos[[#This Row],[Importe]]&gt;0,"Ingreso","Egreso")</f>
        <v>Ingreso</v>
      </c>
      <c r="M585" t="str">
        <f t="shared" si="9"/>
        <v>Único</v>
      </c>
    </row>
    <row r="586" spans="1:13" x14ac:dyDescent="0.25">
      <c r="A586" s="1" t="s">
        <v>11</v>
      </c>
      <c r="B586" s="33">
        <v>45879</v>
      </c>
      <c r="C586" s="5">
        <v>45938</v>
      </c>
      <c r="D586" s="33">
        <v>45879</v>
      </c>
      <c r="E586" s="9">
        <v>45938</v>
      </c>
      <c r="F586" s="6" t="s">
        <v>183</v>
      </c>
      <c r="G586" s="7" t="s">
        <v>3158</v>
      </c>
      <c r="H586" s="6"/>
      <c r="I586" s="8">
        <v>-83</v>
      </c>
      <c r="J586" s="6"/>
      <c r="K586" s="8">
        <v>2661.88</v>
      </c>
      <c r="L586" t="str">
        <f>IF(Gastos[[#This Row],[Importe]]&gt;0,"Ingreso","Egreso")</f>
        <v>Egreso</v>
      </c>
      <c r="M586" t="str">
        <f t="shared" si="9"/>
        <v>Único</v>
      </c>
    </row>
    <row r="587" spans="1:13" x14ac:dyDescent="0.25">
      <c r="A587" s="1" t="s">
        <v>11</v>
      </c>
      <c r="B587" s="33">
        <v>45879</v>
      </c>
      <c r="C587" s="5">
        <v>45938</v>
      </c>
      <c r="D587" s="33">
        <v>45879</v>
      </c>
      <c r="E587" s="9">
        <v>45938</v>
      </c>
      <c r="F587" s="6" t="s">
        <v>112</v>
      </c>
      <c r="G587" s="7" t="s">
        <v>3158</v>
      </c>
      <c r="H587" s="6"/>
      <c r="I587" s="8">
        <v>-183</v>
      </c>
      <c r="J587" s="6"/>
      <c r="K587" s="8">
        <v>2744.88</v>
      </c>
      <c r="L587" t="str">
        <f>IF(Gastos[[#This Row],[Importe]]&gt;0,"Ingreso","Egreso")</f>
        <v>Egreso</v>
      </c>
      <c r="M587" t="str">
        <f t="shared" si="9"/>
        <v>Único</v>
      </c>
    </row>
    <row r="588" spans="1:13" ht="25.5" x14ac:dyDescent="0.25">
      <c r="A588" s="1" t="s">
        <v>11</v>
      </c>
      <c r="B588" s="33">
        <v>45879</v>
      </c>
      <c r="C588" s="5">
        <v>45938</v>
      </c>
      <c r="D588" s="33">
        <v>45879</v>
      </c>
      <c r="E588" s="9">
        <v>45938</v>
      </c>
      <c r="F588" s="6" t="s">
        <v>76</v>
      </c>
      <c r="G588" s="7" t="s">
        <v>3159</v>
      </c>
      <c r="H588" s="6"/>
      <c r="I588" s="8">
        <v>-12.38</v>
      </c>
      <c r="J588" s="6"/>
      <c r="K588" s="8">
        <v>2927.88</v>
      </c>
      <c r="L588" t="str">
        <f>IF(Gastos[[#This Row],[Importe]]&gt;0,"Ingreso","Egreso")</f>
        <v>Egreso</v>
      </c>
      <c r="M588" t="str">
        <f t="shared" si="9"/>
        <v>Único</v>
      </c>
    </row>
    <row r="589" spans="1:13" x14ac:dyDescent="0.25">
      <c r="A589" s="1" t="s">
        <v>14</v>
      </c>
      <c r="B589" s="33">
        <v>45848</v>
      </c>
      <c r="C589" s="5">
        <v>45937</v>
      </c>
      <c r="D589" s="33">
        <v>45848</v>
      </c>
      <c r="E589" s="9">
        <v>45937</v>
      </c>
      <c r="F589" s="6" t="s">
        <v>22</v>
      </c>
      <c r="G589" s="7" t="s">
        <v>2987</v>
      </c>
      <c r="H589" s="6"/>
      <c r="I589" s="8">
        <v>-12.6</v>
      </c>
      <c r="J589" s="6"/>
      <c r="K589" s="8">
        <v>2205.3200000000002</v>
      </c>
      <c r="L589" t="str">
        <f>IF(Gastos[[#This Row],[Importe]]&gt;0,"Ingreso","Egreso")</f>
        <v>Egreso</v>
      </c>
      <c r="M589" t="str">
        <f t="shared" si="9"/>
        <v>Único</v>
      </c>
    </row>
    <row r="590" spans="1:13" ht="25.5" x14ac:dyDescent="0.25">
      <c r="A590" s="1" t="s">
        <v>17</v>
      </c>
      <c r="B590" s="33">
        <v>45848</v>
      </c>
      <c r="C590" s="5">
        <v>45937</v>
      </c>
      <c r="D590" s="33">
        <v>45848</v>
      </c>
      <c r="E590" s="9">
        <v>45937</v>
      </c>
      <c r="F590" s="6" t="s">
        <v>132</v>
      </c>
      <c r="G590" s="7" t="s">
        <v>3064</v>
      </c>
      <c r="H590" s="6"/>
      <c r="I590" s="8">
        <v>-1.4</v>
      </c>
      <c r="J590" s="6"/>
      <c r="K590" s="8">
        <v>7185.65</v>
      </c>
      <c r="L590" t="str">
        <f>IF(Gastos[[#This Row],[Importe]]&gt;0,"Ingreso","Egreso")</f>
        <v>Egreso</v>
      </c>
      <c r="M590" t="str">
        <f t="shared" si="9"/>
        <v>Único</v>
      </c>
    </row>
    <row r="591" spans="1:13" x14ac:dyDescent="0.25">
      <c r="A591" s="1" t="s">
        <v>17</v>
      </c>
      <c r="B591" s="33">
        <v>45848</v>
      </c>
      <c r="C591" s="5">
        <v>45937</v>
      </c>
      <c r="D591" s="33">
        <v>45848</v>
      </c>
      <c r="E591" s="9">
        <v>45937</v>
      </c>
      <c r="F591" s="6" t="s">
        <v>132</v>
      </c>
      <c r="G591" s="7" t="s">
        <v>3065</v>
      </c>
      <c r="H591" s="6"/>
      <c r="I591" s="8">
        <v>-10.8</v>
      </c>
      <c r="J591" s="6"/>
      <c r="K591" s="8">
        <v>7187.05</v>
      </c>
      <c r="L591" t="str">
        <f>IF(Gastos[[#This Row],[Importe]]&gt;0,"Ingreso","Egreso")</f>
        <v>Egreso</v>
      </c>
      <c r="M591" t="str">
        <f t="shared" si="9"/>
        <v>Único</v>
      </c>
    </row>
    <row r="592" spans="1:13" x14ac:dyDescent="0.25">
      <c r="A592" s="1" t="s">
        <v>11</v>
      </c>
      <c r="B592" s="33">
        <v>45848</v>
      </c>
      <c r="C592" s="5">
        <v>45937</v>
      </c>
      <c r="D592" s="33">
        <v>45848</v>
      </c>
      <c r="E592" s="9">
        <v>45937</v>
      </c>
      <c r="F592" s="6" t="s">
        <v>18</v>
      </c>
      <c r="G592" s="7" t="s">
        <v>3160</v>
      </c>
      <c r="H592" s="6"/>
      <c r="I592" s="8">
        <v>-10</v>
      </c>
      <c r="J592" s="6"/>
      <c r="K592" s="8">
        <v>2940.26</v>
      </c>
      <c r="L592" t="str">
        <f>IF(Gastos[[#This Row],[Importe]]&gt;0,"Ingreso","Egreso")</f>
        <v>Egreso</v>
      </c>
      <c r="M592" t="str">
        <f t="shared" si="9"/>
        <v>Único</v>
      </c>
    </row>
    <row r="593" spans="1:13" x14ac:dyDescent="0.25">
      <c r="A593" s="1" t="s">
        <v>11</v>
      </c>
      <c r="B593" s="33">
        <v>45848</v>
      </c>
      <c r="C593" s="5">
        <v>45937</v>
      </c>
      <c r="D593" s="33">
        <v>45848</v>
      </c>
      <c r="E593" s="9">
        <v>45937</v>
      </c>
      <c r="F593" s="6" t="s">
        <v>18</v>
      </c>
      <c r="G593" s="7" t="s">
        <v>3161</v>
      </c>
      <c r="H593" s="6"/>
      <c r="I593" s="8">
        <v>-4.99</v>
      </c>
      <c r="J593" s="6"/>
      <c r="K593" s="8">
        <v>2950.26</v>
      </c>
      <c r="L593" t="str">
        <f>IF(Gastos[[#This Row],[Importe]]&gt;0,"Ingreso","Egreso")</f>
        <v>Egreso</v>
      </c>
      <c r="M593" t="str">
        <f t="shared" si="9"/>
        <v>Único</v>
      </c>
    </row>
    <row r="594" spans="1:13" x14ac:dyDescent="0.25">
      <c r="A594" s="1" t="s">
        <v>11</v>
      </c>
      <c r="B594" s="33">
        <v>45848</v>
      </c>
      <c r="C594" s="5">
        <v>45937</v>
      </c>
      <c r="D594" s="33">
        <v>45848</v>
      </c>
      <c r="E594" s="9">
        <v>45937</v>
      </c>
      <c r="F594" s="6" t="s">
        <v>132</v>
      </c>
      <c r="G594" s="7" t="s">
        <v>3162</v>
      </c>
      <c r="H594" s="6"/>
      <c r="I594" s="8">
        <v>-2.7</v>
      </c>
      <c r="J594" s="6"/>
      <c r="K594" s="8">
        <v>2955.25</v>
      </c>
      <c r="L594" t="str">
        <f>IF(Gastos[[#This Row],[Importe]]&gt;0,"Ingreso","Egreso")</f>
        <v>Egreso</v>
      </c>
      <c r="M594" t="str">
        <f t="shared" si="9"/>
        <v>Único</v>
      </c>
    </row>
    <row r="595" spans="1:13" x14ac:dyDescent="0.25">
      <c r="A595" s="1" t="s">
        <v>14</v>
      </c>
      <c r="B595" s="33">
        <v>45818</v>
      </c>
      <c r="C595" s="5">
        <v>45936</v>
      </c>
      <c r="D595" s="33">
        <v>45818</v>
      </c>
      <c r="E595" s="9">
        <v>45936</v>
      </c>
      <c r="F595" s="6" t="s">
        <v>132</v>
      </c>
      <c r="G595" s="7" t="s">
        <v>2988</v>
      </c>
      <c r="H595" s="6"/>
      <c r="I595" s="8">
        <v>43</v>
      </c>
      <c r="J595" s="6"/>
      <c r="K595" s="8">
        <v>2217.92</v>
      </c>
      <c r="L595" t="str">
        <f>IF(Gastos[[#This Row],[Importe]]&gt;0,"Ingreso","Egreso")</f>
        <v>Ingreso</v>
      </c>
      <c r="M595" t="str">
        <f t="shared" si="9"/>
        <v>Único</v>
      </c>
    </row>
    <row r="596" spans="1:13" x14ac:dyDescent="0.25">
      <c r="A596" s="1" t="s">
        <v>14</v>
      </c>
      <c r="B596" s="33">
        <v>45818</v>
      </c>
      <c r="C596" s="5">
        <v>45936</v>
      </c>
      <c r="D596" s="33">
        <v>45818</v>
      </c>
      <c r="E596" s="9">
        <v>45936</v>
      </c>
      <c r="F596" s="6" t="s">
        <v>18</v>
      </c>
      <c r="G596" s="7" t="s">
        <v>2989</v>
      </c>
      <c r="H596" s="6"/>
      <c r="I596" s="8">
        <v>-1.99</v>
      </c>
      <c r="J596" s="6"/>
      <c r="K596" s="8">
        <v>2174.92</v>
      </c>
      <c r="L596" t="str">
        <f>IF(Gastos[[#This Row],[Importe]]&gt;0,"Ingreso","Egreso")</f>
        <v>Egreso</v>
      </c>
      <c r="M596" t="str">
        <f t="shared" si="9"/>
        <v>Único</v>
      </c>
    </row>
    <row r="597" spans="1:13" x14ac:dyDescent="0.25">
      <c r="A597" s="1" t="s">
        <v>14</v>
      </c>
      <c r="B597" s="33">
        <v>45818</v>
      </c>
      <c r="C597" s="5">
        <v>45936</v>
      </c>
      <c r="D597" s="33">
        <v>45818</v>
      </c>
      <c r="E597" s="9">
        <v>45936</v>
      </c>
      <c r="F597" s="6" t="s">
        <v>15</v>
      </c>
      <c r="G597" s="7" t="s">
        <v>2990</v>
      </c>
      <c r="H597" s="6"/>
      <c r="I597" s="8">
        <v>-50.82</v>
      </c>
      <c r="J597" s="6"/>
      <c r="K597" s="8">
        <v>2176.91</v>
      </c>
      <c r="L597" t="str">
        <f>IF(Gastos[[#This Row],[Importe]]&gt;0,"Ingreso","Egreso")</f>
        <v>Egreso</v>
      </c>
      <c r="M597" t="str">
        <f t="shared" si="9"/>
        <v>Único</v>
      </c>
    </row>
    <row r="598" spans="1:13" x14ac:dyDescent="0.25">
      <c r="A598" s="1" t="s">
        <v>17</v>
      </c>
      <c r="B598" s="33">
        <v>45818</v>
      </c>
      <c r="C598" s="5">
        <v>45936</v>
      </c>
      <c r="D598" s="33">
        <v>45818</v>
      </c>
      <c r="E598" s="9">
        <v>45936</v>
      </c>
      <c r="F598" s="6" t="s">
        <v>22</v>
      </c>
      <c r="G598" s="7" t="s">
        <v>3066</v>
      </c>
      <c r="H598" s="6"/>
      <c r="I598" s="8">
        <v>-2.1</v>
      </c>
      <c r="J598" s="6"/>
      <c r="K598" s="8">
        <v>7197.85</v>
      </c>
      <c r="L598" t="str">
        <f>IF(Gastos[[#This Row],[Importe]]&gt;0,"Ingreso","Egreso")</f>
        <v>Egreso</v>
      </c>
      <c r="M598" t="str">
        <f t="shared" si="9"/>
        <v>Único</v>
      </c>
    </row>
    <row r="599" spans="1:13" x14ac:dyDescent="0.25">
      <c r="A599" s="1" t="s">
        <v>17</v>
      </c>
      <c r="B599" s="33">
        <v>45818</v>
      </c>
      <c r="C599" s="5">
        <v>45936</v>
      </c>
      <c r="D599" s="33">
        <v>45818</v>
      </c>
      <c r="E599" s="9">
        <v>45936</v>
      </c>
      <c r="F599" s="6" t="s">
        <v>1917</v>
      </c>
      <c r="G599" s="7" t="s">
        <v>3067</v>
      </c>
      <c r="H599" s="6"/>
      <c r="I599" s="8">
        <v>-250</v>
      </c>
      <c r="J599" s="6"/>
      <c r="K599" s="8">
        <v>7199.95</v>
      </c>
      <c r="L599" t="str">
        <f>IF(Gastos[[#This Row],[Importe]]&gt;0,"Ingreso","Egreso")</f>
        <v>Egreso</v>
      </c>
      <c r="M599" t="str">
        <f t="shared" si="9"/>
        <v>Único</v>
      </c>
    </row>
    <row r="600" spans="1:13" x14ac:dyDescent="0.25">
      <c r="A600" s="1" t="s">
        <v>17</v>
      </c>
      <c r="B600" s="33">
        <v>45818</v>
      </c>
      <c r="C600" s="5">
        <v>45936</v>
      </c>
      <c r="D600" s="33">
        <v>45818</v>
      </c>
      <c r="E600" s="9">
        <v>45936</v>
      </c>
      <c r="F600" s="6" t="s">
        <v>54</v>
      </c>
      <c r="G600" s="7" t="s">
        <v>3068</v>
      </c>
      <c r="H600" s="6"/>
      <c r="I600" s="8">
        <v>-99</v>
      </c>
      <c r="J600" s="6"/>
      <c r="K600" s="8">
        <v>7449.95</v>
      </c>
      <c r="L600" t="str">
        <f>IF(Gastos[[#This Row],[Importe]]&gt;0,"Ingreso","Egreso")</f>
        <v>Egreso</v>
      </c>
      <c r="M600" t="str">
        <f t="shared" si="9"/>
        <v>Único</v>
      </c>
    </row>
    <row r="601" spans="1:13" x14ac:dyDescent="0.25">
      <c r="A601" s="1" t="s">
        <v>11</v>
      </c>
      <c r="B601" s="33">
        <v>45818</v>
      </c>
      <c r="C601" s="5">
        <v>45936</v>
      </c>
      <c r="D601" s="33">
        <v>45818</v>
      </c>
      <c r="E601" s="9">
        <v>45936</v>
      </c>
      <c r="F601" s="6" t="s">
        <v>132</v>
      </c>
      <c r="G601" s="7" t="s">
        <v>3163</v>
      </c>
      <c r="H601" s="6"/>
      <c r="I601" s="8">
        <v>-3.38</v>
      </c>
      <c r="J601" s="6"/>
      <c r="K601" s="8">
        <v>2957.95</v>
      </c>
      <c r="L601" t="str">
        <f>IF(Gastos[[#This Row],[Importe]]&gt;0,"Ingreso","Egreso")</f>
        <v>Egreso</v>
      </c>
      <c r="M601" t="str">
        <f t="shared" si="9"/>
        <v>Único</v>
      </c>
    </row>
    <row r="602" spans="1:13" x14ac:dyDescent="0.25">
      <c r="A602" s="1" t="s">
        <v>14</v>
      </c>
      <c r="B602" s="33">
        <v>45818</v>
      </c>
      <c r="C602" s="5">
        <v>45936</v>
      </c>
      <c r="D602" s="33">
        <v>45757</v>
      </c>
      <c r="E602" s="9">
        <v>45934</v>
      </c>
      <c r="F602" s="6" t="s">
        <v>18</v>
      </c>
      <c r="G602" s="7" t="s">
        <v>2991</v>
      </c>
      <c r="H602" s="6"/>
      <c r="I602" s="8">
        <v>-4.0599999999999996</v>
      </c>
      <c r="J602" s="6"/>
      <c r="K602" s="8">
        <v>2227.73</v>
      </c>
      <c r="L602" t="str">
        <f>IF(Gastos[[#This Row],[Importe]]&gt;0,"Ingreso","Egreso")</f>
        <v>Egreso</v>
      </c>
      <c r="M602" t="str">
        <f t="shared" si="9"/>
        <v>Único</v>
      </c>
    </row>
    <row r="603" spans="1:13" x14ac:dyDescent="0.25">
      <c r="A603" s="1" t="s">
        <v>17</v>
      </c>
      <c r="B603" s="33">
        <v>45818</v>
      </c>
      <c r="C603" s="5">
        <v>45936</v>
      </c>
      <c r="D603" s="33">
        <v>45757</v>
      </c>
      <c r="E603" s="9">
        <v>45934</v>
      </c>
      <c r="F603" s="6" t="s">
        <v>18</v>
      </c>
      <c r="G603" s="7" t="s">
        <v>3069</v>
      </c>
      <c r="H603" s="6"/>
      <c r="I603" s="8">
        <v>-59</v>
      </c>
      <c r="J603" s="6"/>
      <c r="K603" s="8">
        <v>7548.95</v>
      </c>
      <c r="L603" t="str">
        <f>IF(Gastos[[#This Row],[Importe]]&gt;0,"Ingreso","Egreso")</f>
        <v>Egreso</v>
      </c>
      <c r="M603" t="str">
        <f t="shared" si="9"/>
        <v>Único</v>
      </c>
    </row>
    <row r="604" spans="1:13" ht="25.5" x14ac:dyDescent="0.25">
      <c r="A604" s="1" t="s">
        <v>11</v>
      </c>
      <c r="B604" s="33">
        <v>45818</v>
      </c>
      <c r="C604" s="5">
        <v>45936</v>
      </c>
      <c r="D604" s="33">
        <v>45757</v>
      </c>
      <c r="E604" s="9">
        <v>45934</v>
      </c>
      <c r="F604" s="6" t="s">
        <v>18</v>
      </c>
      <c r="G604" s="7" t="s">
        <v>3164</v>
      </c>
      <c r="H604" s="6"/>
      <c r="I604" s="8">
        <v>-17.46</v>
      </c>
      <c r="J604" s="6"/>
      <c r="K604" s="8">
        <v>2961.33</v>
      </c>
      <c r="L604" t="str">
        <f>IF(Gastos[[#This Row],[Importe]]&gt;0,"Ingreso","Egreso")</f>
        <v>Egreso</v>
      </c>
      <c r="M604" t="str">
        <f t="shared" si="9"/>
        <v>Único</v>
      </c>
    </row>
    <row r="605" spans="1:13" ht="25.5" x14ac:dyDescent="0.25">
      <c r="A605" s="1" t="s">
        <v>14</v>
      </c>
      <c r="B605" s="33">
        <v>45726</v>
      </c>
      <c r="C605" s="5">
        <v>45933</v>
      </c>
      <c r="D605" s="33">
        <v>45726</v>
      </c>
      <c r="E605" s="9">
        <v>45933</v>
      </c>
      <c r="F605" s="6" t="s">
        <v>22</v>
      </c>
      <c r="G605" s="7" t="s">
        <v>2992</v>
      </c>
      <c r="H605" s="6"/>
      <c r="I605" s="8">
        <v>-69.75</v>
      </c>
      <c r="J605" s="6"/>
      <c r="K605" s="8">
        <v>2231.79</v>
      </c>
      <c r="L605" t="str">
        <f>IF(Gastos[[#This Row],[Importe]]&gt;0,"Ingreso","Egreso")</f>
        <v>Egreso</v>
      </c>
      <c r="M605" t="str">
        <f t="shared" si="9"/>
        <v>Único</v>
      </c>
    </row>
    <row r="606" spans="1:13" x14ac:dyDescent="0.25">
      <c r="A606" s="1" t="s">
        <v>14</v>
      </c>
      <c r="B606" s="33">
        <v>45726</v>
      </c>
      <c r="C606" s="5">
        <v>45933</v>
      </c>
      <c r="D606" s="33">
        <v>45726</v>
      </c>
      <c r="E606" s="9">
        <v>45933</v>
      </c>
      <c r="F606" s="6" t="s">
        <v>67</v>
      </c>
      <c r="G606" s="7" t="s">
        <v>2993</v>
      </c>
      <c r="H606" s="6"/>
      <c r="I606" s="8">
        <v>-32.700000000000003</v>
      </c>
      <c r="J606" s="6"/>
      <c r="K606" s="8">
        <v>2301.54</v>
      </c>
      <c r="L606" t="str">
        <f>IF(Gastos[[#This Row],[Importe]]&gt;0,"Ingreso","Egreso")</f>
        <v>Egreso</v>
      </c>
      <c r="M606" t="str">
        <f t="shared" si="9"/>
        <v>Único</v>
      </c>
    </row>
    <row r="607" spans="1:13" x14ac:dyDescent="0.25">
      <c r="A607" s="1" t="s">
        <v>17</v>
      </c>
      <c r="B607" s="33">
        <v>45726</v>
      </c>
      <c r="C607" s="5">
        <v>45933</v>
      </c>
      <c r="D607" s="33">
        <v>45726</v>
      </c>
      <c r="E607" s="9">
        <v>45933</v>
      </c>
      <c r="F607" s="6" t="s">
        <v>132</v>
      </c>
      <c r="G607" s="7" t="s">
        <v>3070</v>
      </c>
      <c r="H607" s="6"/>
      <c r="I607" s="8">
        <v>-3.98</v>
      </c>
      <c r="J607" s="6"/>
      <c r="K607" s="8">
        <v>7607.95</v>
      </c>
      <c r="L607" t="str">
        <f>IF(Gastos[[#This Row],[Importe]]&gt;0,"Ingreso","Egreso")</f>
        <v>Egreso</v>
      </c>
      <c r="M607" t="str">
        <f t="shared" si="9"/>
        <v>Único</v>
      </c>
    </row>
    <row r="608" spans="1:13" x14ac:dyDescent="0.25">
      <c r="A608" s="1" t="s">
        <v>14</v>
      </c>
      <c r="B608" s="33">
        <v>45698</v>
      </c>
      <c r="C608" s="5">
        <v>45932</v>
      </c>
      <c r="D608" s="33">
        <v>45698</v>
      </c>
      <c r="E608" s="9">
        <v>45932</v>
      </c>
      <c r="F608" s="6" t="s">
        <v>35</v>
      </c>
      <c r="G608" s="7" t="s">
        <v>1261</v>
      </c>
      <c r="H608" s="6"/>
      <c r="I608" s="8">
        <v>2000</v>
      </c>
      <c r="J608" s="6"/>
      <c r="K608" s="8">
        <v>2334.2399999999998</v>
      </c>
      <c r="L608" t="str">
        <f>IF(Gastos[[#This Row],[Importe]]&gt;0,"Ingreso","Egreso")</f>
        <v>Ingreso</v>
      </c>
      <c r="M608" t="str">
        <f t="shared" si="9"/>
        <v>Único</v>
      </c>
    </row>
    <row r="609" spans="1:13" x14ac:dyDescent="0.25">
      <c r="A609" s="1" t="s">
        <v>17</v>
      </c>
      <c r="B609" s="33">
        <v>45698</v>
      </c>
      <c r="C609" s="5">
        <v>45932</v>
      </c>
      <c r="D609" s="33">
        <v>45698</v>
      </c>
      <c r="E609" s="9">
        <v>45932</v>
      </c>
      <c r="F609" s="6" t="s">
        <v>132</v>
      </c>
      <c r="G609" s="7" t="s">
        <v>3071</v>
      </c>
      <c r="H609" s="6"/>
      <c r="I609" s="8">
        <v>-4.95</v>
      </c>
      <c r="J609" s="6"/>
      <c r="K609" s="8">
        <v>7611.93</v>
      </c>
      <c r="L609" t="str">
        <f>IF(Gastos[[#This Row],[Importe]]&gt;0,"Ingreso","Egreso")</f>
        <v>Egreso</v>
      </c>
      <c r="M609" t="str">
        <f t="shared" si="9"/>
        <v>Único</v>
      </c>
    </row>
    <row r="610" spans="1:13" ht="25.5" x14ac:dyDescent="0.25">
      <c r="A610" s="1" t="s">
        <v>17</v>
      </c>
      <c r="B610" s="33">
        <v>45698</v>
      </c>
      <c r="C610" s="5">
        <v>45932</v>
      </c>
      <c r="D610" s="33">
        <v>45698</v>
      </c>
      <c r="E610" s="9">
        <v>45932</v>
      </c>
      <c r="F610" s="6" t="s">
        <v>132</v>
      </c>
      <c r="G610" s="7" t="s">
        <v>3072</v>
      </c>
      <c r="H610" s="6"/>
      <c r="I610" s="8">
        <v>-4.5999999999999996</v>
      </c>
      <c r="J610" s="6"/>
      <c r="K610" s="8">
        <v>7616.88</v>
      </c>
      <c r="L610" t="str">
        <f>IF(Gastos[[#This Row],[Importe]]&gt;0,"Ingreso","Egreso")</f>
        <v>Egreso</v>
      </c>
      <c r="M610" t="str">
        <f t="shared" si="9"/>
        <v>Único</v>
      </c>
    </row>
    <row r="611" spans="1:13" x14ac:dyDescent="0.25">
      <c r="A611" s="1" t="s">
        <v>11</v>
      </c>
      <c r="B611" s="33">
        <v>45698</v>
      </c>
      <c r="C611" s="5">
        <v>45932</v>
      </c>
      <c r="D611" s="33">
        <v>45698</v>
      </c>
      <c r="E611" s="9">
        <v>45932</v>
      </c>
      <c r="F611" s="6" t="s">
        <v>35</v>
      </c>
      <c r="G611" s="7" t="s">
        <v>1266</v>
      </c>
      <c r="H611" s="6"/>
      <c r="I611" s="8">
        <v>-2000</v>
      </c>
      <c r="J611" s="6"/>
      <c r="K611" s="8">
        <v>2978.79</v>
      </c>
      <c r="L611" t="str">
        <f>IF(Gastos[[#This Row],[Importe]]&gt;0,"Ingreso","Egreso")</f>
        <v>Egreso</v>
      </c>
      <c r="M611" t="str">
        <f t="shared" si="9"/>
        <v>Único</v>
      </c>
    </row>
    <row r="612" spans="1:13" x14ac:dyDescent="0.25">
      <c r="A612" s="1" t="s">
        <v>11</v>
      </c>
      <c r="B612" s="33">
        <v>45698</v>
      </c>
      <c r="C612" s="5">
        <v>45932</v>
      </c>
      <c r="D612" s="33">
        <v>45698</v>
      </c>
      <c r="E612" s="9">
        <v>45932</v>
      </c>
      <c r="F612" s="6" t="s">
        <v>132</v>
      </c>
      <c r="G612" s="7" t="s">
        <v>3165</v>
      </c>
      <c r="H612" s="6"/>
      <c r="I612" s="8">
        <v>-29.13</v>
      </c>
      <c r="J612" s="6"/>
      <c r="K612" s="8">
        <v>4978.79</v>
      </c>
      <c r="L612" t="str">
        <f>IF(Gastos[[#This Row],[Importe]]&gt;0,"Ingreso","Egreso")</f>
        <v>Egreso</v>
      </c>
      <c r="M612" t="str">
        <f t="shared" si="9"/>
        <v>Único</v>
      </c>
    </row>
    <row r="613" spans="1:13" x14ac:dyDescent="0.25">
      <c r="A613" s="1" t="s">
        <v>11</v>
      </c>
      <c r="B613" s="33">
        <v>45667</v>
      </c>
      <c r="C613" s="5">
        <v>45931</v>
      </c>
      <c r="D613" s="33">
        <v>45667</v>
      </c>
      <c r="E613" s="9">
        <v>45931</v>
      </c>
      <c r="F613" s="6" t="s">
        <v>132</v>
      </c>
      <c r="G613" s="7" t="s">
        <v>3168</v>
      </c>
      <c r="H613" s="6"/>
      <c r="I613" s="8">
        <v>-3.3</v>
      </c>
      <c r="J613" s="6"/>
      <c r="K613" s="8">
        <v>5026.92</v>
      </c>
      <c r="L613" t="str">
        <f>IF(Gastos[[#This Row],[Importe]]&gt;0,"Ingreso","Egreso")</f>
        <v>Egreso</v>
      </c>
      <c r="M613" t="str">
        <f t="shared" si="9"/>
        <v>Único</v>
      </c>
    </row>
    <row r="614" spans="1:13" x14ac:dyDescent="0.25">
      <c r="A614" s="1" t="s">
        <v>14</v>
      </c>
      <c r="B614" s="33">
        <v>45667</v>
      </c>
      <c r="C614" s="5">
        <v>45931</v>
      </c>
      <c r="D614" s="33">
        <v>45667</v>
      </c>
      <c r="E614" s="9">
        <v>45931</v>
      </c>
      <c r="F614" s="6" t="s">
        <v>15</v>
      </c>
      <c r="G614" s="7" t="s">
        <v>2995</v>
      </c>
      <c r="H614" s="6"/>
      <c r="I614" s="8">
        <v>31.42</v>
      </c>
      <c r="J614" s="6"/>
      <c r="K614" s="8">
        <v>342.35</v>
      </c>
      <c r="L614" t="str">
        <f>IF(Gastos[[#This Row],[Importe]]&gt;0,"Ingreso","Egreso")</f>
        <v>Ingreso</v>
      </c>
      <c r="M614" t="str">
        <f t="shared" si="9"/>
        <v>Único</v>
      </c>
    </row>
    <row r="615" spans="1:13" ht="25.5" x14ac:dyDescent="0.25">
      <c r="A615" s="1" t="s">
        <v>14</v>
      </c>
      <c r="B615" s="33">
        <v>45667</v>
      </c>
      <c r="C615" s="5">
        <v>45931</v>
      </c>
      <c r="D615" s="33">
        <v>45667</v>
      </c>
      <c r="E615" s="9">
        <v>45931</v>
      </c>
      <c r="F615" s="6" t="s">
        <v>54</v>
      </c>
      <c r="G615" s="7" t="s">
        <v>2996</v>
      </c>
      <c r="H615" s="6"/>
      <c r="I615" s="8">
        <v>-42.9</v>
      </c>
      <c r="J615" s="6"/>
      <c r="K615" s="8">
        <v>310.93</v>
      </c>
      <c r="L615" t="str">
        <f>IF(Gastos[[#This Row],[Importe]]&gt;0,"Ingreso","Egreso")</f>
        <v>Egreso</v>
      </c>
      <c r="M615" t="str">
        <f t="shared" si="9"/>
        <v>Único</v>
      </c>
    </row>
    <row r="616" spans="1:13" ht="25.5" x14ac:dyDescent="0.25">
      <c r="A616" s="1" t="s">
        <v>14</v>
      </c>
      <c r="B616" s="33">
        <v>45667</v>
      </c>
      <c r="C616" s="5">
        <v>45931</v>
      </c>
      <c r="D616" s="33">
        <v>45667</v>
      </c>
      <c r="E616" s="9">
        <v>45931</v>
      </c>
      <c r="F616" s="6" t="s">
        <v>76</v>
      </c>
      <c r="G616" s="7" t="s">
        <v>2997</v>
      </c>
      <c r="H616" s="6"/>
      <c r="I616" s="8">
        <v>-115.84</v>
      </c>
      <c r="J616" s="6"/>
      <c r="K616" s="8">
        <v>353.83</v>
      </c>
      <c r="L616" t="str">
        <f>IF(Gastos[[#This Row],[Importe]]&gt;0,"Ingreso","Egreso")</f>
        <v>Egreso</v>
      </c>
      <c r="M616" t="str">
        <f t="shared" si="9"/>
        <v>Único</v>
      </c>
    </row>
    <row r="617" spans="1:13" x14ac:dyDescent="0.25">
      <c r="A617" s="1" t="s">
        <v>14</v>
      </c>
      <c r="B617" s="33">
        <v>45667</v>
      </c>
      <c r="C617" s="5">
        <v>45931</v>
      </c>
      <c r="D617" s="33">
        <v>45667</v>
      </c>
      <c r="E617" s="9">
        <v>45931</v>
      </c>
      <c r="F617" s="6" t="s">
        <v>18</v>
      </c>
      <c r="G617" s="7" t="s">
        <v>2004</v>
      </c>
      <c r="H617" s="6"/>
      <c r="I617" s="8">
        <v>-9.66</v>
      </c>
      <c r="J617" s="6"/>
      <c r="K617" s="8">
        <v>469.67</v>
      </c>
      <c r="L617" t="str">
        <f>IF(Gastos[[#This Row],[Importe]]&gt;0,"Ingreso","Egreso")</f>
        <v>Egreso</v>
      </c>
      <c r="M617" t="str">
        <f t="shared" si="9"/>
        <v>Único</v>
      </c>
    </row>
    <row r="618" spans="1:13" x14ac:dyDescent="0.25">
      <c r="A618" s="1" t="s">
        <v>17</v>
      </c>
      <c r="B618" s="33">
        <v>45667</v>
      </c>
      <c r="C618" s="5">
        <v>45931</v>
      </c>
      <c r="D618" s="33">
        <v>45667</v>
      </c>
      <c r="E618" s="9">
        <v>45931</v>
      </c>
      <c r="F618" s="6" t="s">
        <v>18</v>
      </c>
      <c r="G618" s="7" t="s">
        <v>3073</v>
      </c>
      <c r="H618" s="6"/>
      <c r="I618" s="8">
        <v>-7.4</v>
      </c>
      <c r="J618" s="6"/>
      <c r="K618" s="8">
        <v>7621.48</v>
      </c>
      <c r="L618" t="str">
        <f>IF(Gastos[[#This Row],[Importe]]&gt;0,"Ingreso","Egreso")</f>
        <v>Egreso</v>
      </c>
      <c r="M618" t="str">
        <f t="shared" si="9"/>
        <v>Único</v>
      </c>
    </row>
    <row r="619" spans="1:13" x14ac:dyDescent="0.25">
      <c r="A619" s="1" t="s">
        <v>14</v>
      </c>
      <c r="B619" s="33">
        <v>45667</v>
      </c>
      <c r="C619" s="5">
        <v>45931</v>
      </c>
      <c r="D619" s="33">
        <v>45667</v>
      </c>
      <c r="E619" s="9">
        <v>45931</v>
      </c>
      <c r="F619" s="6" t="s">
        <v>22</v>
      </c>
      <c r="G619" s="7" t="s">
        <v>2994</v>
      </c>
      <c r="H619" s="6"/>
      <c r="I619" s="8">
        <v>-8.11</v>
      </c>
      <c r="J619" s="6"/>
      <c r="K619" s="8">
        <v>334.24</v>
      </c>
      <c r="L619" t="str">
        <f>IF(Gastos[[#This Row],[Importe]]&gt;0,"Ingreso","Egreso")</f>
        <v>Egreso</v>
      </c>
      <c r="M619" t="str">
        <f t="shared" si="9"/>
        <v>Único</v>
      </c>
    </row>
    <row r="620" spans="1:13" x14ac:dyDescent="0.25">
      <c r="A620" s="1" t="s">
        <v>17</v>
      </c>
      <c r="B620" s="33">
        <v>45667</v>
      </c>
      <c r="C620" s="5">
        <v>45931</v>
      </c>
      <c r="D620" s="33">
        <v>45667</v>
      </c>
      <c r="E620" s="9">
        <v>45931</v>
      </c>
      <c r="F620" s="6" t="s">
        <v>88</v>
      </c>
      <c r="G620" s="7" t="s">
        <v>89</v>
      </c>
      <c r="H620" s="6"/>
      <c r="I620" s="8">
        <v>-936</v>
      </c>
      <c r="J620" s="6"/>
      <c r="K620" s="8">
        <v>7637.68</v>
      </c>
      <c r="L620" t="str">
        <f>IF(Gastos[[#This Row],[Importe]]&gt;0,"Ingreso","Egreso")</f>
        <v>Egreso</v>
      </c>
      <c r="M620" t="str">
        <f t="shared" si="9"/>
        <v>Único</v>
      </c>
    </row>
    <row r="621" spans="1:13" x14ac:dyDescent="0.25">
      <c r="A621" s="1" t="s">
        <v>11</v>
      </c>
      <c r="B621" s="33">
        <v>45667</v>
      </c>
      <c r="C621" s="5">
        <v>45931</v>
      </c>
      <c r="D621" s="33">
        <v>45667</v>
      </c>
      <c r="E621" s="9">
        <v>45931</v>
      </c>
      <c r="F621" s="6" t="s">
        <v>269</v>
      </c>
      <c r="G621" s="7" t="s">
        <v>3167</v>
      </c>
      <c r="H621" s="6"/>
      <c r="I621" s="8">
        <v>-8</v>
      </c>
      <c r="J621" s="6"/>
      <c r="K621" s="8">
        <v>5018.92</v>
      </c>
      <c r="L621" t="str">
        <f>IF(Gastos[[#This Row],[Importe]]&gt;0,"Ingreso","Egreso")</f>
        <v>Egreso</v>
      </c>
      <c r="M621" t="str">
        <f t="shared" si="9"/>
        <v>Único</v>
      </c>
    </row>
    <row r="622" spans="1:13" x14ac:dyDescent="0.25">
      <c r="A622" s="1" t="s">
        <v>11</v>
      </c>
      <c r="B622" s="33">
        <v>45667</v>
      </c>
      <c r="C622" s="5">
        <v>45931</v>
      </c>
      <c r="D622" s="33">
        <v>45667</v>
      </c>
      <c r="E622" s="9">
        <v>45931</v>
      </c>
      <c r="F622" s="6" t="s">
        <v>269</v>
      </c>
      <c r="G622" s="7" t="s">
        <v>3166</v>
      </c>
      <c r="H622" s="6"/>
      <c r="I622" s="8">
        <v>-11</v>
      </c>
      <c r="J622" s="6"/>
      <c r="K622" s="8">
        <v>5007.92</v>
      </c>
      <c r="L622" t="str">
        <f>IF(Gastos[[#This Row],[Importe]]&gt;0,"Ingreso","Egreso")</f>
        <v>Egreso</v>
      </c>
      <c r="M622" t="str">
        <f t="shared" si="9"/>
        <v>Único</v>
      </c>
    </row>
    <row r="623" spans="1:13" x14ac:dyDescent="0.25">
      <c r="A623" s="1" t="s">
        <v>11</v>
      </c>
      <c r="B623" s="33">
        <v>45667</v>
      </c>
      <c r="C623" s="5">
        <v>45931</v>
      </c>
      <c r="D623" s="33">
        <v>45667</v>
      </c>
      <c r="E623" s="9">
        <v>45931</v>
      </c>
      <c r="F623" s="6" t="s">
        <v>269</v>
      </c>
      <c r="G623" s="7" t="s">
        <v>3169</v>
      </c>
      <c r="H623" s="6"/>
      <c r="I623" s="8">
        <v>-31.5</v>
      </c>
      <c r="J623" s="6"/>
      <c r="K623" s="8">
        <v>5030.22</v>
      </c>
      <c r="L623" t="str">
        <f>IF(Gastos[[#This Row],[Importe]]&gt;0,"Ingreso","Egreso")</f>
        <v>Egreso</v>
      </c>
      <c r="M623" t="str">
        <f t="shared" si="9"/>
        <v>Único</v>
      </c>
    </row>
    <row r="624" spans="1:13" x14ac:dyDescent="0.25">
      <c r="A624" s="1" t="s">
        <v>17</v>
      </c>
      <c r="B624" s="33">
        <v>45667</v>
      </c>
      <c r="C624" s="5">
        <v>45931</v>
      </c>
      <c r="D624" s="33">
        <v>45667</v>
      </c>
      <c r="E624" s="9">
        <v>45931</v>
      </c>
      <c r="F624" s="6" t="s">
        <v>269</v>
      </c>
      <c r="G624" s="7" t="s">
        <v>3074</v>
      </c>
      <c r="H624" s="6"/>
      <c r="I624" s="8">
        <v>-8.8000000000000007</v>
      </c>
      <c r="J624" s="6"/>
      <c r="K624" s="8">
        <v>7628.88</v>
      </c>
      <c r="L624" t="str">
        <f>IF(Gastos[[#This Row],[Importe]]&gt;0,"Ingreso","Egreso")</f>
        <v>Egreso</v>
      </c>
      <c r="M624" t="str">
        <f t="shared" si="9"/>
        <v>Único</v>
      </c>
    </row>
    <row r="625" spans="1:13" x14ac:dyDescent="0.25">
      <c r="A625" s="1" t="s">
        <v>11</v>
      </c>
      <c r="B625" s="33">
        <v>45667</v>
      </c>
      <c r="C625" s="5">
        <v>45931</v>
      </c>
      <c r="D625" s="33">
        <v>45667</v>
      </c>
      <c r="E625" s="9">
        <v>45931</v>
      </c>
      <c r="F625" s="6" t="s">
        <v>18</v>
      </c>
      <c r="G625" s="7" t="s">
        <v>3170</v>
      </c>
      <c r="H625" s="6"/>
      <c r="I625" s="8">
        <v>-32.9</v>
      </c>
      <c r="J625" s="6"/>
      <c r="K625" s="8">
        <v>5061.72</v>
      </c>
      <c r="L625" t="str">
        <f>IF(Gastos[[#This Row],[Importe]]&gt;0,"Ingreso","Egreso")</f>
        <v>Egreso</v>
      </c>
      <c r="M625" t="str">
        <f t="shared" si="9"/>
        <v>Único</v>
      </c>
    </row>
    <row r="626" spans="1:13" x14ac:dyDescent="0.25">
      <c r="A626" s="1" t="s">
        <v>14</v>
      </c>
      <c r="B626" s="33">
        <v>45930</v>
      </c>
      <c r="C626" s="5">
        <v>45930</v>
      </c>
      <c r="D626" s="33">
        <v>45930</v>
      </c>
      <c r="E626" s="9">
        <v>45930</v>
      </c>
      <c r="F626" s="6" t="s">
        <v>269</v>
      </c>
      <c r="G626" s="7" t="s">
        <v>2998</v>
      </c>
      <c r="H626" s="6"/>
      <c r="I626" s="8">
        <v>-1.59</v>
      </c>
      <c r="J626" s="6"/>
      <c r="K626" s="8">
        <v>479.33</v>
      </c>
      <c r="L626" t="str">
        <f>IF(Gastos[[#This Row],[Importe]]&gt;0,"Ingreso","Egreso")</f>
        <v>Egreso</v>
      </c>
      <c r="M626" t="str">
        <f t="shared" si="9"/>
        <v>Único</v>
      </c>
    </row>
    <row r="627" spans="1:13" x14ac:dyDescent="0.25">
      <c r="A627" s="1" t="s">
        <v>14</v>
      </c>
      <c r="B627" s="33">
        <v>45930</v>
      </c>
      <c r="C627" s="5">
        <v>45930</v>
      </c>
      <c r="D627" s="33">
        <v>45930</v>
      </c>
      <c r="E627" s="9">
        <v>45930</v>
      </c>
      <c r="F627" s="6" t="s">
        <v>67</v>
      </c>
      <c r="G627" s="7" t="s">
        <v>2999</v>
      </c>
      <c r="H627" s="6"/>
      <c r="I627" s="8">
        <v>-32.700000000000003</v>
      </c>
      <c r="J627" s="6"/>
      <c r="K627" s="8">
        <v>480.92</v>
      </c>
      <c r="L627" t="str">
        <f>IF(Gastos[[#This Row],[Importe]]&gt;0,"Ingreso","Egreso")</f>
        <v>Egreso</v>
      </c>
      <c r="M627" t="str">
        <f t="shared" si="9"/>
        <v>Único</v>
      </c>
    </row>
    <row r="628" spans="1:13" ht="25.5" x14ac:dyDescent="0.25">
      <c r="A628" s="1" t="s">
        <v>17</v>
      </c>
      <c r="B628" s="33">
        <v>45930</v>
      </c>
      <c r="C628" s="5">
        <v>45930</v>
      </c>
      <c r="D628" s="33">
        <v>45930</v>
      </c>
      <c r="E628" s="9">
        <v>45930</v>
      </c>
      <c r="F628" s="6" t="s">
        <v>269</v>
      </c>
      <c r="G628" s="7" t="s">
        <v>3075</v>
      </c>
      <c r="H628" s="6"/>
      <c r="I628" s="8">
        <v>-12</v>
      </c>
      <c r="J628" s="6"/>
      <c r="K628" s="8">
        <v>8573.68</v>
      </c>
      <c r="L628" t="str">
        <f>IF(Gastos[[#This Row],[Importe]]&gt;0,"Ingreso","Egreso")</f>
        <v>Egreso</v>
      </c>
      <c r="M628" t="str">
        <f t="shared" si="9"/>
        <v>Único</v>
      </c>
    </row>
    <row r="629" spans="1:13" x14ac:dyDescent="0.25">
      <c r="A629" s="1" t="s">
        <v>17</v>
      </c>
      <c r="B629" s="33">
        <v>45930</v>
      </c>
      <c r="C629" s="5">
        <v>45930</v>
      </c>
      <c r="D629" s="33">
        <v>45930</v>
      </c>
      <c r="E629" s="9">
        <v>45930</v>
      </c>
      <c r="F629" s="6" t="s">
        <v>3248</v>
      </c>
      <c r="G629" s="7" t="s">
        <v>3076</v>
      </c>
      <c r="H629" s="6"/>
      <c r="I629" s="8">
        <v>-6000</v>
      </c>
      <c r="J629" s="6"/>
      <c r="K629" s="8">
        <v>8585.68</v>
      </c>
      <c r="L629" t="str">
        <f>IF(Gastos[[#This Row],[Importe]]&gt;0,"Ingreso","Egreso")</f>
        <v>Egreso</v>
      </c>
      <c r="M629" t="str">
        <f t="shared" si="9"/>
        <v>Único</v>
      </c>
    </row>
    <row r="630" spans="1:13" x14ac:dyDescent="0.25">
      <c r="A630" s="1" t="s">
        <v>17</v>
      </c>
      <c r="B630" s="33">
        <v>45930</v>
      </c>
      <c r="C630" s="5">
        <v>45930</v>
      </c>
      <c r="D630" s="33">
        <v>45930</v>
      </c>
      <c r="E630" s="9">
        <v>45930</v>
      </c>
      <c r="F630" s="6" t="s">
        <v>132</v>
      </c>
      <c r="G630" s="7" t="s">
        <v>3077</v>
      </c>
      <c r="H630" s="6"/>
      <c r="I630" s="8">
        <v>-3.4</v>
      </c>
      <c r="J630" s="6"/>
      <c r="K630" s="8">
        <v>14585.68</v>
      </c>
      <c r="L630" t="str">
        <f>IF(Gastos[[#This Row],[Importe]]&gt;0,"Ingreso","Egreso")</f>
        <v>Egreso</v>
      </c>
      <c r="M630" t="str">
        <f t="shared" si="9"/>
        <v>Único</v>
      </c>
    </row>
    <row r="631" spans="1:13" x14ac:dyDescent="0.25">
      <c r="A631" s="1" t="s">
        <v>11</v>
      </c>
      <c r="B631" s="33">
        <v>45930</v>
      </c>
      <c r="C631" s="5">
        <v>45930</v>
      </c>
      <c r="D631" s="33">
        <v>45930</v>
      </c>
      <c r="E631" s="9">
        <v>45930</v>
      </c>
      <c r="F631" s="6" t="s">
        <v>90</v>
      </c>
      <c r="G631" s="7" t="s">
        <v>3171</v>
      </c>
      <c r="H631" s="6"/>
      <c r="I631" s="8">
        <v>2295.64</v>
      </c>
      <c r="J631" s="6"/>
      <c r="K631" s="8">
        <v>5094.62</v>
      </c>
      <c r="L631" t="str">
        <f>IF(Gastos[[#This Row],[Importe]]&gt;0,"Ingreso","Egreso")</f>
        <v>Ingreso</v>
      </c>
      <c r="M631" t="str">
        <f t="shared" si="9"/>
        <v>Único</v>
      </c>
    </row>
    <row r="632" spans="1:13" x14ac:dyDescent="0.25">
      <c r="A632" s="1" t="s">
        <v>11</v>
      </c>
      <c r="B632" s="33">
        <v>45930</v>
      </c>
      <c r="C632" s="5">
        <v>45930</v>
      </c>
      <c r="D632" s="33">
        <v>45930</v>
      </c>
      <c r="E632" s="9">
        <v>45930</v>
      </c>
      <c r="F632" s="6" t="s">
        <v>269</v>
      </c>
      <c r="G632" s="7" t="s">
        <v>3172</v>
      </c>
      <c r="H632" s="6"/>
      <c r="I632" s="8">
        <v>-13</v>
      </c>
      <c r="J632" s="6"/>
      <c r="K632" s="8">
        <v>2798.98</v>
      </c>
      <c r="L632" t="str">
        <f>IF(Gastos[[#This Row],[Importe]]&gt;0,"Ingreso","Egreso")</f>
        <v>Egreso</v>
      </c>
      <c r="M632" t="str">
        <f t="shared" si="9"/>
        <v>Único</v>
      </c>
    </row>
    <row r="633" spans="1:13" x14ac:dyDescent="0.25">
      <c r="A633" s="1" t="s">
        <v>11</v>
      </c>
      <c r="B633" s="33">
        <v>45930</v>
      </c>
      <c r="C633" s="5">
        <v>45930</v>
      </c>
      <c r="D633" s="33">
        <v>45930</v>
      </c>
      <c r="E633" s="9">
        <v>45930</v>
      </c>
      <c r="F633" s="6" t="s">
        <v>269</v>
      </c>
      <c r="G633" s="7" t="s">
        <v>3173</v>
      </c>
      <c r="H633" s="6"/>
      <c r="I633" s="8">
        <v>-3.6</v>
      </c>
      <c r="J633" s="6"/>
      <c r="K633" s="8">
        <v>2811.98</v>
      </c>
      <c r="L633" t="str">
        <f>IF(Gastos[[#This Row],[Importe]]&gt;0,"Ingreso","Egreso")</f>
        <v>Egreso</v>
      </c>
      <c r="M633" t="str">
        <f t="shared" si="9"/>
        <v>Único</v>
      </c>
    </row>
    <row r="634" spans="1:13" x14ac:dyDescent="0.25">
      <c r="A634" s="1" t="s">
        <v>11</v>
      </c>
      <c r="B634" s="33">
        <v>45930</v>
      </c>
      <c r="C634" s="5">
        <v>45930</v>
      </c>
      <c r="D634" s="33">
        <v>45930</v>
      </c>
      <c r="E634" s="9">
        <v>45930</v>
      </c>
      <c r="F634" s="6" t="s">
        <v>269</v>
      </c>
      <c r="G634" s="7" t="s">
        <v>3174</v>
      </c>
      <c r="H634" s="6"/>
      <c r="I634" s="8">
        <v>-26</v>
      </c>
      <c r="J634" s="6"/>
      <c r="K634" s="8">
        <v>2815.58</v>
      </c>
      <c r="L634" t="str">
        <f>IF(Gastos[[#This Row],[Importe]]&gt;0,"Ingreso","Egreso")</f>
        <v>Egreso</v>
      </c>
      <c r="M634" t="str">
        <f t="shared" si="9"/>
        <v>Único</v>
      </c>
    </row>
    <row r="635" spans="1:13" ht="25.5" x14ac:dyDescent="0.25">
      <c r="A635" s="1" t="s">
        <v>11</v>
      </c>
      <c r="B635" s="33">
        <v>45930</v>
      </c>
      <c r="C635" s="5">
        <v>45930</v>
      </c>
      <c r="D635" s="33">
        <v>45930</v>
      </c>
      <c r="E635" s="9">
        <v>45930</v>
      </c>
      <c r="F635" s="6" t="s">
        <v>269</v>
      </c>
      <c r="G635" s="7" t="s">
        <v>3175</v>
      </c>
      <c r="H635" s="6"/>
      <c r="I635" s="8">
        <v>-14.4</v>
      </c>
      <c r="J635" s="6"/>
      <c r="K635" s="8">
        <v>2841.58</v>
      </c>
      <c r="L635" t="str">
        <f>IF(Gastos[[#This Row],[Importe]]&gt;0,"Ingreso","Egreso")</f>
        <v>Egreso</v>
      </c>
      <c r="M635" t="str">
        <f t="shared" si="9"/>
        <v>Único</v>
      </c>
    </row>
    <row r="636" spans="1:13" x14ac:dyDescent="0.25">
      <c r="A636" s="1" t="s">
        <v>11</v>
      </c>
      <c r="B636" s="33">
        <v>45930</v>
      </c>
      <c r="C636" s="5">
        <v>45930</v>
      </c>
      <c r="D636" s="33">
        <v>45930</v>
      </c>
      <c r="E636" s="9">
        <v>45930</v>
      </c>
      <c r="F636" s="6" t="s">
        <v>269</v>
      </c>
      <c r="G636" s="7" t="s">
        <v>3176</v>
      </c>
      <c r="H636" s="6"/>
      <c r="I636" s="8">
        <v>-26</v>
      </c>
      <c r="J636" s="6"/>
      <c r="K636" s="8">
        <v>2855.98</v>
      </c>
      <c r="L636" t="str">
        <f>IF(Gastos[[#This Row],[Importe]]&gt;0,"Ingreso","Egreso")</f>
        <v>Egreso</v>
      </c>
      <c r="M636" t="str">
        <f t="shared" si="9"/>
        <v>Único</v>
      </c>
    </row>
    <row r="637" spans="1:13" x14ac:dyDescent="0.25">
      <c r="A637" s="1" t="s">
        <v>11</v>
      </c>
      <c r="B637" s="33">
        <v>45930</v>
      </c>
      <c r="C637" s="5">
        <v>45930</v>
      </c>
      <c r="D637" s="33">
        <v>45930</v>
      </c>
      <c r="E637" s="9">
        <v>45930</v>
      </c>
      <c r="F637" s="6" t="s">
        <v>269</v>
      </c>
      <c r="G637" s="7" t="s">
        <v>3177</v>
      </c>
      <c r="H637" s="6"/>
      <c r="I637" s="8">
        <v>-40</v>
      </c>
      <c r="J637" s="6"/>
      <c r="K637" s="8">
        <v>2881.98</v>
      </c>
      <c r="L637" t="str">
        <f>IF(Gastos[[#This Row],[Importe]]&gt;0,"Ingreso","Egreso")</f>
        <v>Egreso</v>
      </c>
      <c r="M637" t="str">
        <f t="shared" si="9"/>
        <v>Único</v>
      </c>
    </row>
    <row r="638" spans="1:13" ht="25.5" x14ac:dyDescent="0.25">
      <c r="A638" s="1" t="s">
        <v>11</v>
      </c>
      <c r="B638" s="33">
        <v>45930</v>
      </c>
      <c r="C638" s="5">
        <v>45930</v>
      </c>
      <c r="D638" s="33">
        <v>45930</v>
      </c>
      <c r="E638" s="9">
        <v>45930</v>
      </c>
      <c r="F638" s="6" t="s">
        <v>269</v>
      </c>
      <c r="G638" s="7" t="s">
        <v>3178</v>
      </c>
      <c r="H638" s="6"/>
      <c r="I638" s="8">
        <v>-14</v>
      </c>
      <c r="J638" s="6"/>
      <c r="K638" s="8">
        <v>2921.98</v>
      </c>
      <c r="L638" t="str">
        <f>IF(Gastos[[#This Row],[Importe]]&gt;0,"Ingreso","Egreso")</f>
        <v>Egreso</v>
      </c>
      <c r="M638" t="str">
        <f t="shared" si="9"/>
        <v>Único</v>
      </c>
    </row>
    <row r="639" spans="1:13" x14ac:dyDescent="0.25">
      <c r="A639" s="1" t="s">
        <v>11</v>
      </c>
      <c r="B639" s="33">
        <v>45930</v>
      </c>
      <c r="C639" s="5">
        <v>45930</v>
      </c>
      <c r="D639" s="33">
        <v>45930</v>
      </c>
      <c r="E639" s="9">
        <v>45930</v>
      </c>
      <c r="F639" s="6" t="s">
        <v>269</v>
      </c>
      <c r="G639" s="7" t="s">
        <v>3179</v>
      </c>
      <c r="H639" s="6"/>
      <c r="I639" s="8">
        <v>-9.1999999999999993</v>
      </c>
      <c r="J639" s="6"/>
      <c r="K639" s="8">
        <v>2935.98</v>
      </c>
      <c r="L639" t="str">
        <f>IF(Gastos[[#This Row],[Importe]]&gt;0,"Ingreso","Egreso")</f>
        <v>Egreso</v>
      </c>
      <c r="M639" t="str">
        <f t="shared" si="9"/>
        <v>Único</v>
      </c>
    </row>
    <row r="640" spans="1:13" x14ac:dyDescent="0.25">
      <c r="A640" s="1" t="s">
        <v>11</v>
      </c>
      <c r="B640" s="33">
        <v>45930</v>
      </c>
      <c r="C640" s="5">
        <v>45930</v>
      </c>
      <c r="D640" s="33">
        <v>45930</v>
      </c>
      <c r="E640" s="9">
        <v>45930</v>
      </c>
      <c r="F640" s="6" t="s">
        <v>269</v>
      </c>
      <c r="G640" s="7" t="s">
        <v>3180</v>
      </c>
      <c r="H640" s="6"/>
      <c r="I640" s="8">
        <v>-9.1999999999999993</v>
      </c>
      <c r="J640" s="6"/>
      <c r="K640" s="8">
        <v>2945.18</v>
      </c>
      <c r="L640" t="str">
        <f>IF(Gastos[[#This Row],[Importe]]&gt;0,"Ingreso","Egreso")</f>
        <v>Egreso</v>
      </c>
      <c r="M640" t="str">
        <f t="shared" si="9"/>
        <v>Único</v>
      </c>
    </row>
    <row r="641" spans="1:13" x14ac:dyDescent="0.25">
      <c r="A641" s="1" t="s">
        <v>11</v>
      </c>
      <c r="B641" s="33">
        <v>45930</v>
      </c>
      <c r="C641" s="5">
        <v>45930</v>
      </c>
      <c r="D641" s="33">
        <v>45930</v>
      </c>
      <c r="E641" s="9">
        <v>45930</v>
      </c>
      <c r="F641" s="6" t="s">
        <v>269</v>
      </c>
      <c r="G641" s="7" t="s">
        <v>3181</v>
      </c>
      <c r="H641" s="6"/>
      <c r="I641" s="8">
        <v>-12.1</v>
      </c>
      <c r="J641" s="6"/>
      <c r="K641" s="8">
        <v>2954.38</v>
      </c>
      <c r="L641" t="str">
        <f>IF(Gastos[[#This Row],[Importe]]&gt;0,"Ingreso","Egreso")</f>
        <v>Egreso</v>
      </c>
      <c r="M641" t="str">
        <f t="shared" si="9"/>
        <v>Único</v>
      </c>
    </row>
    <row r="642" spans="1:13" x14ac:dyDescent="0.25">
      <c r="A642" s="1" t="s">
        <v>11</v>
      </c>
      <c r="B642" s="33">
        <v>45930</v>
      </c>
      <c r="C642" s="5">
        <v>45930</v>
      </c>
      <c r="D642" s="33">
        <v>45930</v>
      </c>
      <c r="E642" s="9">
        <v>45930</v>
      </c>
      <c r="F642" s="6" t="s">
        <v>269</v>
      </c>
      <c r="G642" s="7" t="s">
        <v>3182</v>
      </c>
      <c r="H642" s="6"/>
      <c r="I642" s="8">
        <v>-12</v>
      </c>
      <c r="J642" s="6"/>
      <c r="K642" s="8">
        <v>2966.48</v>
      </c>
      <c r="L642" t="str">
        <f>IF(Gastos[[#This Row],[Importe]]&gt;0,"Ingreso","Egreso")</f>
        <v>Egreso</v>
      </c>
      <c r="M642" t="str">
        <f t="shared" ref="M642:M705" si="10">IF(AND(COUNTIFS($B$2:$B$3988,B642,$I$2:$I$3988,I642,$K$2:$K$3988,K642)&gt;1,F642=""),"DUPLICADO","Único")</f>
        <v>Único</v>
      </c>
    </row>
    <row r="643" spans="1:13" x14ac:dyDescent="0.25">
      <c r="A643" s="1" t="s">
        <v>11</v>
      </c>
      <c r="B643" s="33">
        <v>45930</v>
      </c>
      <c r="C643" s="5">
        <v>45930</v>
      </c>
      <c r="D643" s="33">
        <v>45930</v>
      </c>
      <c r="E643" s="9">
        <v>45930</v>
      </c>
      <c r="F643" s="6" t="s">
        <v>269</v>
      </c>
      <c r="G643" s="7" t="s">
        <v>3183</v>
      </c>
      <c r="H643" s="6"/>
      <c r="I643" s="8">
        <v>-2.4</v>
      </c>
      <c r="J643" s="6"/>
      <c r="K643" s="8">
        <v>2978.48</v>
      </c>
      <c r="L643" t="str">
        <f>IF(Gastos[[#This Row],[Importe]]&gt;0,"Ingreso","Egreso")</f>
        <v>Egreso</v>
      </c>
      <c r="M643" t="str">
        <f t="shared" si="10"/>
        <v>Único</v>
      </c>
    </row>
    <row r="644" spans="1:13" x14ac:dyDescent="0.25">
      <c r="A644" s="1" t="s">
        <v>11</v>
      </c>
      <c r="B644" s="33">
        <v>45930</v>
      </c>
      <c r="C644" s="5">
        <v>45930</v>
      </c>
      <c r="D644" s="33">
        <v>45930</v>
      </c>
      <c r="E644" s="9">
        <v>45930</v>
      </c>
      <c r="F644" s="6" t="s">
        <v>269</v>
      </c>
      <c r="G644" s="7" t="s">
        <v>3184</v>
      </c>
      <c r="H644" s="6"/>
      <c r="I644" s="8">
        <v>-1.1000000000000001</v>
      </c>
      <c r="J644" s="6"/>
      <c r="K644" s="8">
        <v>2980.88</v>
      </c>
      <c r="L644" t="str">
        <f>IF(Gastos[[#This Row],[Importe]]&gt;0,"Ingreso","Egreso")</f>
        <v>Egreso</v>
      </c>
      <c r="M644" t="str">
        <f t="shared" si="10"/>
        <v>Único</v>
      </c>
    </row>
    <row r="645" spans="1:13" x14ac:dyDescent="0.25">
      <c r="A645" s="1" t="s">
        <v>11</v>
      </c>
      <c r="B645" s="33">
        <v>45930</v>
      </c>
      <c r="C645" s="5">
        <v>45930</v>
      </c>
      <c r="D645" s="33">
        <v>45930</v>
      </c>
      <c r="E645" s="9">
        <v>45930</v>
      </c>
      <c r="F645" s="6" t="s">
        <v>269</v>
      </c>
      <c r="G645" s="7" t="s">
        <v>3185</v>
      </c>
      <c r="H645" s="6"/>
      <c r="I645" s="8">
        <v>-6</v>
      </c>
      <c r="J645" s="6"/>
      <c r="K645" s="8">
        <v>2981.98</v>
      </c>
      <c r="L645" t="str">
        <f>IF(Gastos[[#This Row],[Importe]]&gt;0,"Ingreso","Egreso")</f>
        <v>Egreso</v>
      </c>
      <c r="M645" t="str">
        <f t="shared" si="10"/>
        <v>Único</v>
      </c>
    </row>
    <row r="646" spans="1:13" x14ac:dyDescent="0.25">
      <c r="A646" s="1" t="s">
        <v>11</v>
      </c>
      <c r="B646" s="33">
        <v>45930</v>
      </c>
      <c r="C646" s="5">
        <v>45930</v>
      </c>
      <c r="D646" s="33">
        <v>45930</v>
      </c>
      <c r="E646" s="9">
        <v>45930</v>
      </c>
      <c r="F646" s="6" t="s">
        <v>102</v>
      </c>
      <c r="G646" s="7" t="s">
        <v>3186</v>
      </c>
      <c r="H646" s="6"/>
      <c r="I646" s="8">
        <v>-36</v>
      </c>
      <c r="J646" s="6"/>
      <c r="K646" s="8">
        <v>2987.98</v>
      </c>
      <c r="L646" t="str">
        <f>IF(Gastos[[#This Row],[Importe]]&gt;0,"Ingreso","Egreso")</f>
        <v>Egreso</v>
      </c>
      <c r="M646" t="str">
        <f t="shared" si="10"/>
        <v>Único</v>
      </c>
    </row>
    <row r="647" spans="1:13" x14ac:dyDescent="0.25">
      <c r="A647" s="1" t="s">
        <v>11</v>
      </c>
      <c r="B647" s="33">
        <v>45930</v>
      </c>
      <c r="C647" s="5">
        <v>45930</v>
      </c>
      <c r="D647" s="33">
        <v>45930</v>
      </c>
      <c r="E647" s="9">
        <v>45930</v>
      </c>
      <c r="F647" s="6" t="s">
        <v>804</v>
      </c>
      <c r="G647" s="7" t="s">
        <v>805</v>
      </c>
      <c r="H647" s="6"/>
      <c r="I647" s="8">
        <v>-400</v>
      </c>
      <c r="J647" s="6"/>
      <c r="K647" s="8">
        <v>3023.98</v>
      </c>
      <c r="L647" t="str">
        <f>IF(Gastos[[#This Row],[Importe]]&gt;0,"Ingreso","Egreso")</f>
        <v>Egreso</v>
      </c>
      <c r="M647" t="str">
        <f t="shared" si="10"/>
        <v>Único</v>
      </c>
    </row>
    <row r="648" spans="1:13" x14ac:dyDescent="0.25">
      <c r="A648" s="1" t="s">
        <v>14</v>
      </c>
      <c r="B648" s="33">
        <v>45930</v>
      </c>
      <c r="C648" s="5">
        <v>45930</v>
      </c>
      <c r="D648" s="33">
        <v>45929</v>
      </c>
      <c r="E648" s="9">
        <v>45929</v>
      </c>
      <c r="F648" s="6" t="s">
        <v>39</v>
      </c>
      <c r="G648" s="7" t="s">
        <v>131</v>
      </c>
      <c r="H648" s="6"/>
      <c r="I648" s="8">
        <v>-0.54</v>
      </c>
      <c r="J648" s="6"/>
      <c r="K648" s="8">
        <v>513.62</v>
      </c>
      <c r="L648" t="str">
        <f>IF(Gastos[[#This Row],[Importe]]&gt;0,"Ingreso","Egreso")</f>
        <v>Egreso</v>
      </c>
      <c r="M648" t="str">
        <f t="shared" si="10"/>
        <v>Único</v>
      </c>
    </row>
    <row r="649" spans="1:13" x14ac:dyDescent="0.25">
      <c r="A649" s="1" t="s">
        <v>14</v>
      </c>
      <c r="B649" s="33">
        <v>45929</v>
      </c>
      <c r="C649" s="5">
        <v>45929</v>
      </c>
      <c r="D649" s="33">
        <v>45929</v>
      </c>
      <c r="E649" s="9">
        <v>45929</v>
      </c>
      <c r="F649" s="6" t="s">
        <v>54</v>
      </c>
      <c r="G649" s="7" t="s">
        <v>3000</v>
      </c>
      <c r="H649" s="6"/>
      <c r="I649" s="8">
        <v>-18.27</v>
      </c>
      <c r="J649" s="6"/>
      <c r="K649" s="8">
        <v>514.16</v>
      </c>
      <c r="L649" t="str">
        <f>IF(Gastos[[#This Row],[Importe]]&gt;0,"Ingreso","Egreso")</f>
        <v>Egreso</v>
      </c>
      <c r="M649" t="str">
        <f t="shared" si="10"/>
        <v>Único</v>
      </c>
    </row>
    <row r="650" spans="1:13" x14ac:dyDescent="0.25">
      <c r="A650" s="1" t="s">
        <v>14</v>
      </c>
      <c r="B650" s="33">
        <v>45929</v>
      </c>
      <c r="C650" s="5">
        <v>45929</v>
      </c>
      <c r="D650" s="33">
        <v>45929</v>
      </c>
      <c r="E650" s="9">
        <v>45929</v>
      </c>
      <c r="F650" s="6" t="s">
        <v>67</v>
      </c>
      <c r="G650" s="7" t="s">
        <v>3001</v>
      </c>
      <c r="H650" s="6"/>
      <c r="I650" s="8">
        <v>-32.700000000000003</v>
      </c>
      <c r="J650" s="6"/>
      <c r="K650" s="8">
        <v>532.42999999999995</v>
      </c>
      <c r="L650" t="str">
        <f>IF(Gastos[[#This Row],[Importe]]&gt;0,"Ingreso","Egreso")</f>
        <v>Egreso</v>
      </c>
      <c r="M650" t="str">
        <f t="shared" si="10"/>
        <v>Único</v>
      </c>
    </row>
    <row r="651" spans="1:13" x14ac:dyDescent="0.25">
      <c r="A651" s="1" t="s">
        <v>17</v>
      </c>
      <c r="B651" s="33">
        <v>45929</v>
      </c>
      <c r="C651" s="5">
        <v>45929</v>
      </c>
      <c r="D651" s="33">
        <v>45929</v>
      </c>
      <c r="E651" s="9">
        <v>45929</v>
      </c>
      <c r="F651" s="6" t="s">
        <v>269</v>
      </c>
      <c r="G651" s="7" t="s">
        <v>3078</v>
      </c>
      <c r="H651" s="6"/>
      <c r="I651" s="8">
        <v>-4.5</v>
      </c>
      <c r="J651" s="6"/>
      <c r="K651" s="8">
        <v>14589.08</v>
      </c>
      <c r="L651" t="str">
        <f>IF(Gastos[[#This Row],[Importe]]&gt;0,"Ingreso","Egreso")</f>
        <v>Egreso</v>
      </c>
      <c r="M651" t="str">
        <f t="shared" si="10"/>
        <v>Único</v>
      </c>
    </row>
    <row r="652" spans="1:13" x14ac:dyDescent="0.25">
      <c r="A652" s="1" t="s">
        <v>17</v>
      </c>
      <c r="B652" s="33">
        <v>45929</v>
      </c>
      <c r="C652" s="5">
        <v>45929</v>
      </c>
      <c r="D652" s="33">
        <v>45929</v>
      </c>
      <c r="E652" s="9">
        <v>45929</v>
      </c>
      <c r="F652" s="6" t="s">
        <v>18</v>
      </c>
      <c r="G652" s="7" t="s">
        <v>3079</v>
      </c>
      <c r="H652" s="6"/>
      <c r="I652" s="8">
        <v>-27.98</v>
      </c>
      <c r="J652" s="6"/>
      <c r="K652" s="8">
        <v>14593.58</v>
      </c>
      <c r="L652" t="str">
        <f>IF(Gastos[[#This Row],[Importe]]&gt;0,"Ingreso","Egreso")</f>
        <v>Egreso</v>
      </c>
      <c r="M652" t="str">
        <f t="shared" si="10"/>
        <v>Único</v>
      </c>
    </row>
    <row r="653" spans="1:13" x14ac:dyDescent="0.25">
      <c r="A653" s="1" t="s">
        <v>17</v>
      </c>
      <c r="B653" s="34">
        <v>45929</v>
      </c>
      <c r="C653" s="5">
        <v>45929</v>
      </c>
      <c r="D653" s="34">
        <v>45929</v>
      </c>
      <c r="E653" s="9">
        <v>45929</v>
      </c>
      <c r="F653" s="1" t="s">
        <v>269</v>
      </c>
      <c r="G653" s="12" t="s">
        <v>3080</v>
      </c>
      <c r="H653" s="1"/>
      <c r="I653" s="13">
        <v>-10.1</v>
      </c>
      <c r="J653" s="1"/>
      <c r="K653" s="13">
        <v>14621.56</v>
      </c>
      <c r="L653" t="str">
        <f>IF(Gastos[[#This Row],[Importe]]&gt;0,"Ingreso","Egreso")</f>
        <v>Egreso</v>
      </c>
      <c r="M653" t="str">
        <f t="shared" si="10"/>
        <v>Único</v>
      </c>
    </row>
    <row r="654" spans="1:13" ht="25.5" x14ac:dyDescent="0.25">
      <c r="A654" s="1" t="s">
        <v>17</v>
      </c>
      <c r="B654" s="33">
        <v>45929</v>
      </c>
      <c r="C654" s="5">
        <v>45929</v>
      </c>
      <c r="D654" s="33">
        <v>45929</v>
      </c>
      <c r="E654" s="9">
        <v>45929</v>
      </c>
      <c r="F654" s="6" t="s">
        <v>269</v>
      </c>
      <c r="G654" s="7" t="s">
        <v>3081</v>
      </c>
      <c r="H654" s="6"/>
      <c r="I654" s="8">
        <v>-32</v>
      </c>
      <c r="J654" s="6"/>
      <c r="K654" s="8">
        <v>14631.66</v>
      </c>
      <c r="L654" t="str">
        <f>IF(Gastos[[#This Row],[Importe]]&gt;0,"Ingreso","Egreso")</f>
        <v>Egreso</v>
      </c>
      <c r="M654" t="str">
        <f t="shared" si="10"/>
        <v>Único</v>
      </c>
    </row>
    <row r="655" spans="1:13" x14ac:dyDescent="0.25">
      <c r="A655" s="1" t="s">
        <v>17</v>
      </c>
      <c r="B655" s="33">
        <v>45929</v>
      </c>
      <c r="C655" s="5">
        <v>45929</v>
      </c>
      <c r="D655" s="33">
        <v>45929</v>
      </c>
      <c r="E655" s="9">
        <v>45929</v>
      </c>
      <c r="F655" s="6" t="s">
        <v>269</v>
      </c>
      <c r="G655" s="7" t="s">
        <v>3082</v>
      </c>
      <c r="H655" s="6"/>
      <c r="I655" s="8">
        <v>-14</v>
      </c>
      <c r="J655" s="6"/>
      <c r="K655" s="8">
        <v>14663.66</v>
      </c>
      <c r="L655" t="str">
        <f>IF(Gastos[[#This Row],[Importe]]&gt;0,"Ingreso","Egreso")</f>
        <v>Egreso</v>
      </c>
      <c r="M655" t="str">
        <f t="shared" si="10"/>
        <v>Único</v>
      </c>
    </row>
    <row r="656" spans="1:13" x14ac:dyDescent="0.25">
      <c r="A656" s="1" t="s">
        <v>17</v>
      </c>
      <c r="B656" s="33">
        <v>45929</v>
      </c>
      <c r="C656" s="5">
        <v>45929</v>
      </c>
      <c r="D656" s="33">
        <v>45929</v>
      </c>
      <c r="E656" s="9">
        <v>45929</v>
      </c>
      <c r="F656" s="6" t="s">
        <v>269</v>
      </c>
      <c r="G656" s="7" t="s">
        <v>3083</v>
      </c>
      <c r="H656" s="6"/>
      <c r="I656" s="8">
        <v>-34</v>
      </c>
      <c r="J656" s="6"/>
      <c r="K656" s="8">
        <v>14677.66</v>
      </c>
      <c r="L656" t="str">
        <f>IF(Gastos[[#This Row],[Importe]]&gt;0,"Ingreso","Egreso")</f>
        <v>Egreso</v>
      </c>
      <c r="M656" t="str">
        <f t="shared" si="10"/>
        <v>Único</v>
      </c>
    </row>
    <row r="657" spans="1:13" ht="25.5" x14ac:dyDescent="0.25">
      <c r="A657" s="1" t="s">
        <v>17</v>
      </c>
      <c r="B657" s="33">
        <v>45929</v>
      </c>
      <c r="C657" s="5">
        <v>45929</v>
      </c>
      <c r="D657" s="33">
        <v>45929</v>
      </c>
      <c r="E657" s="9">
        <v>45929</v>
      </c>
      <c r="F657" s="6" t="s">
        <v>269</v>
      </c>
      <c r="G657" s="7" t="s">
        <v>3084</v>
      </c>
      <c r="H657" s="6"/>
      <c r="I657" s="8">
        <v>-67</v>
      </c>
      <c r="J657" s="6"/>
      <c r="K657" s="8">
        <v>14711.66</v>
      </c>
      <c r="L657" t="str">
        <f>IF(Gastos[[#This Row],[Importe]]&gt;0,"Ingreso","Egreso")</f>
        <v>Egreso</v>
      </c>
      <c r="M657" t="str">
        <f t="shared" si="10"/>
        <v>Único</v>
      </c>
    </row>
    <row r="658" spans="1:13" x14ac:dyDescent="0.25">
      <c r="A658" s="1" t="s">
        <v>17</v>
      </c>
      <c r="B658" s="33">
        <v>45929</v>
      </c>
      <c r="C658" s="5">
        <v>45929</v>
      </c>
      <c r="D658" s="33">
        <v>45929</v>
      </c>
      <c r="E658" s="9">
        <v>45929</v>
      </c>
      <c r="F658" s="6" t="s">
        <v>90</v>
      </c>
      <c r="G658" s="7" t="s">
        <v>3085</v>
      </c>
      <c r="H658" s="6"/>
      <c r="I658" s="8">
        <v>2349.9699999999998</v>
      </c>
      <c r="J658" s="6"/>
      <c r="K658" s="8">
        <v>14778.66</v>
      </c>
      <c r="L658" t="str">
        <f>IF(Gastos[[#This Row],[Importe]]&gt;0,"Ingreso","Egreso")</f>
        <v>Ingreso</v>
      </c>
      <c r="M658" t="str">
        <f t="shared" si="10"/>
        <v>Único</v>
      </c>
    </row>
    <row r="659" spans="1:13" x14ac:dyDescent="0.25">
      <c r="A659" s="1" t="s">
        <v>11</v>
      </c>
      <c r="B659" s="33">
        <v>45929</v>
      </c>
      <c r="C659" s="5">
        <v>45929</v>
      </c>
      <c r="D659" s="33">
        <v>45929</v>
      </c>
      <c r="E659" s="9">
        <v>45929</v>
      </c>
      <c r="F659" s="6" t="s">
        <v>269</v>
      </c>
      <c r="G659" s="7" t="s">
        <v>3187</v>
      </c>
      <c r="H659" s="6"/>
      <c r="I659" s="8">
        <v>-32</v>
      </c>
      <c r="J659" s="6"/>
      <c r="K659" s="8">
        <v>3423.98</v>
      </c>
      <c r="L659" t="str">
        <f>IF(Gastos[[#This Row],[Importe]]&gt;0,"Ingreso","Egreso")</f>
        <v>Egreso</v>
      </c>
      <c r="M659" t="str">
        <f t="shared" si="10"/>
        <v>Único</v>
      </c>
    </row>
    <row r="660" spans="1:13" x14ac:dyDescent="0.25">
      <c r="A660" s="1" t="s">
        <v>11</v>
      </c>
      <c r="B660" s="33">
        <v>45929</v>
      </c>
      <c r="C660" s="5">
        <v>45929</v>
      </c>
      <c r="D660" s="33">
        <v>45929</v>
      </c>
      <c r="E660" s="9">
        <v>45929</v>
      </c>
      <c r="F660" s="6" t="s">
        <v>269</v>
      </c>
      <c r="G660" s="7" t="s">
        <v>3188</v>
      </c>
      <c r="H660" s="6"/>
      <c r="I660" s="8">
        <v>-2</v>
      </c>
      <c r="J660" s="6"/>
      <c r="K660" s="8">
        <v>3455.98</v>
      </c>
      <c r="L660" t="str">
        <f>IF(Gastos[[#This Row],[Importe]]&gt;0,"Ingreso","Egreso")</f>
        <v>Egreso</v>
      </c>
      <c r="M660" t="str">
        <f t="shared" si="10"/>
        <v>Único</v>
      </c>
    </row>
    <row r="661" spans="1:13" x14ac:dyDescent="0.25">
      <c r="A661" s="1" t="s">
        <v>11</v>
      </c>
      <c r="B661" s="33">
        <v>45929</v>
      </c>
      <c r="C661" s="5">
        <v>45929</v>
      </c>
      <c r="D661" s="33">
        <v>45929</v>
      </c>
      <c r="E661" s="9">
        <v>45929</v>
      </c>
      <c r="F661" s="6" t="s">
        <v>269</v>
      </c>
      <c r="G661" s="7" t="s">
        <v>3189</v>
      </c>
      <c r="H661" s="6"/>
      <c r="I661" s="8">
        <v>-20.8</v>
      </c>
      <c r="J661" s="6"/>
      <c r="K661" s="8">
        <v>3457.98</v>
      </c>
      <c r="L661" t="str">
        <f>IF(Gastos[[#This Row],[Importe]]&gt;0,"Ingreso","Egreso")</f>
        <v>Egreso</v>
      </c>
      <c r="M661" t="str">
        <f t="shared" si="10"/>
        <v>Único</v>
      </c>
    </row>
    <row r="662" spans="1:13" x14ac:dyDescent="0.25">
      <c r="A662" s="1" t="s">
        <v>11</v>
      </c>
      <c r="B662" s="33">
        <v>45929</v>
      </c>
      <c r="C662" s="5">
        <v>45929</v>
      </c>
      <c r="D662" s="33">
        <v>45929</v>
      </c>
      <c r="E662" s="9">
        <v>45929</v>
      </c>
      <c r="F662" s="6" t="s">
        <v>269</v>
      </c>
      <c r="G662" s="7" t="s">
        <v>3190</v>
      </c>
      <c r="H662" s="6"/>
      <c r="I662" s="8">
        <v>-25.85</v>
      </c>
      <c r="J662" s="6"/>
      <c r="K662" s="8">
        <v>3478.78</v>
      </c>
      <c r="L662" t="str">
        <f>IF(Gastos[[#This Row],[Importe]]&gt;0,"Ingreso","Egreso")</f>
        <v>Egreso</v>
      </c>
      <c r="M662" t="str">
        <f t="shared" si="10"/>
        <v>Único</v>
      </c>
    </row>
    <row r="663" spans="1:13" x14ac:dyDescent="0.25">
      <c r="A663" s="1" t="s">
        <v>11</v>
      </c>
      <c r="B663" s="33">
        <v>45929</v>
      </c>
      <c r="C663" s="5">
        <v>45929</v>
      </c>
      <c r="D663" s="33">
        <v>45929</v>
      </c>
      <c r="E663" s="9">
        <v>45929</v>
      </c>
      <c r="F663" s="6" t="s">
        <v>269</v>
      </c>
      <c r="G663" s="7" t="s">
        <v>3191</v>
      </c>
      <c r="H663" s="6"/>
      <c r="I663" s="8">
        <v>-25.2</v>
      </c>
      <c r="J663" s="6"/>
      <c r="K663" s="8">
        <v>3504.63</v>
      </c>
      <c r="L663" t="str">
        <f>IF(Gastos[[#This Row],[Importe]]&gt;0,"Ingreso","Egreso")</f>
        <v>Egreso</v>
      </c>
      <c r="M663" t="str">
        <f t="shared" si="10"/>
        <v>Único</v>
      </c>
    </row>
    <row r="664" spans="1:13" x14ac:dyDescent="0.25">
      <c r="A664" s="1" t="s">
        <v>11</v>
      </c>
      <c r="B664" s="33">
        <v>45929</v>
      </c>
      <c r="C664" s="5">
        <v>45929</v>
      </c>
      <c r="D664" s="33">
        <v>45929</v>
      </c>
      <c r="E664" s="9">
        <v>45929</v>
      </c>
      <c r="F664" s="6" t="s">
        <v>269</v>
      </c>
      <c r="G664" s="7" t="s">
        <v>3192</v>
      </c>
      <c r="H664" s="6"/>
      <c r="I664" s="8">
        <v>-19.600000000000001</v>
      </c>
      <c r="J664" s="6"/>
      <c r="K664" s="8">
        <v>3529.83</v>
      </c>
      <c r="L664" t="str">
        <f>IF(Gastos[[#This Row],[Importe]]&gt;0,"Ingreso","Egreso")</f>
        <v>Egreso</v>
      </c>
      <c r="M664" t="str">
        <f t="shared" si="10"/>
        <v>Único</v>
      </c>
    </row>
    <row r="665" spans="1:13" x14ac:dyDescent="0.25">
      <c r="A665" s="1" t="s">
        <v>11</v>
      </c>
      <c r="B665" s="33">
        <v>45929</v>
      </c>
      <c r="C665" s="5">
        <v>45929</v>
      </c>
      <c r="D665" s="33">
        <v>45929</v>
      </c>
      <c r="E665" s="9">
        <v>45929</v>
      </c>
      <c r="F665" s="6" t="s">
        <v>269</v>
      </c>
      <c r="G665" s="7" t="s">
        <v>3193</v>
      </c>
      <c r="H665" s="6"/>
      <c r="I665" s="8">
        <v>-7.5</v>
      </c>
      <c r="J665" s="6"/>
      <c r="K665" s="8">
        <v>3549.43</v>
      </c>
      <c r="L665" t="str">
        <f>IF(Gastos[[#This Row],[Importe]]&gt;0,"Ingreso","Egreso")</f>
        <v>Egreso</v>
      </c>
      <c r="M665" t="str">
        <f t="shared" si="10"/>
        <v>Único</v>
      </c>
    </row>
    <row r="666" spans="1:13" x14ac:dyDescent="0.25">
      <c r="A666" s="1" t="s">
        <v>11</v>
      </c>
      <c r="B666" s="33">
        <v>45929</v>
      </c>
      <c r="C666" s="5">
        <v>45929</v>
      </c>
      <c r="D666" s="33">
        <v>45929</v>
      </c>
      <c r="E666" s="9">
        <v>45929</v>
      </c>
      <c r="F666" s="6" t="s">
        <v>269</v>
      </c>
      <c r="G666" s="7" t="s">
        <v>3194</v>
      </c>
      <c r="H666" s="6"/>
      <c r="I666" s="8">
        <v>-1.1000000000000001</v>
      </c>
      <c r="J666" s="6"/>
      <c r="K666" s="8">
        <v>3556.93</v>
      </c>
      <c r="L666" t="str">
        <f>IF(Gastos[[#This Row],[Importe]]&gt;0,"Ingreso","Egreso")</f>
        <v>Egreso</v>
      </c>
      <c r="M666" t="str">
        <f t="shared" si="10"/>
        <v>Único</v>
      </c>
    </row>
    <row r="667" spans="1:13" x14ac:dyDescent="0.25">
      <c r="A667" s="1" t="s">
        <v>11</v>
      </c>
      <c r="B667" s="33">
        <v>45929</v>
      </c>
      <c r="C667" s="5">
        <v>45929</v>
      </c>
      <c r="D667" s="33">
        <v>45929</v>
      </c>
      <c r="E667" s="9">
        <v>45929</v>
      </c>
      <c r="F667" s="6" t="s">
        <v>269</v>
      </c>
      <c r="G667" s="7" t="s">
        <v>3195</v>
      </c>
      <c r="H667" s="6"/>
      <c r="I667" s="8">
        <v>-31</v>
      </c>
      <c r="J667" s="6"/>
      <c r="K667" s="8">
        <v>3558.03</v>
      </c>
      <c r="L667" t="str">
        <f>IF(Gastos[[#This Row],[Importe]]&gt;0,"Ingreso","Egreso")</f>
        <v>Egreso</v>
      </c>
      <c r="M667" t="str">
        <f t="shared" si="10"/>
        <v>Único</v>
      </c>
    </row>
    <row r="668" spans="1:13" x14ac:dyDescent="0.25">
      <c r="A668" s="1" t="s">
        <v>11</v>
      </c>
      <c r="B668" s="33">
        <v>45929</v>
      </c>
      <c r="C668" s="5">
        <v>45929</v>
      </c>
      <c r="D668" s="33">
        <v>45929</v>
      </c>
      <c r="E668" s="9">
        <v>45929</v>
      </c>
      <c r="F668" s="6" t="s">
        <v>269</v>
      </c>
      <c r="G668" s="7" t="s">
        <v>3194</v>
      </c>
      <c r="H668" s="6"/>
      <c r="I668" s="8">
        <v>-9.4</v>
      </c>
      <c r="J668" s="6"/>
      <c r="K668" s="8">
        <v>3589.03</v>
      </c>
      <c r="L668" t="str">
        <f>IF(Gastos[[#This Row],[Importe]]&gt;0,"Ingreso","Egreso")</f>
        <v>Egreso</v>
      </c>
      <c r="M668" t="str">
        <f t="shared" si="10"/>
        <v>Único</v>
      </c>
    </row>
    <row r="669" spans="1:13" x14ac:dyDescent="0.25">
      <c r="A669" s="1" t="s">
        <v>11</v>
      </c>
      <c r="B669" s="33">
        <v>45929</v>
      </c>
      <c r="C669" s="5">
        <v>45929</v>
      </c>
      <c r="D669" s="33">
        <v>45929</v>
      </c>
      <c r="E669" s="9">
        <v>45929</v>
      </c>
      <c r="F669" s="6" t="s">
        <v>183</v>
      </c>
      <c r="G669" s="7" t="s">
        <v>3196</v>
      </c>
      <c r="H669" s="6"/>
      <c r="I669" s="8">
        <v>-130</v>
      </c>
      <c r="J669" s="6"/>
      <c r="K669" s="8">
        <v>3598.43</v>
      </c>
      <c r="L669" t="str">
        <f>IF(Gastos[[#This Row],[Importe]]&gt;0,"Ingreso","Egreso")</f>
        <v>Egreso</v>
      </c>
      <c r="M669" t="str">
        <f t="shared" si="10"/>
        <v>Único</v>
      </c>
    </row>
    <row r="670" spans="1:13" ht="25.5" x14ac:dyDescent="0.25">
      <c r="A670" s="1" t="s">
        <v>14</v>
      </c>
      <c r="B670" s="33">
        <v>45929</v>
      </c>
      <c r="C670" s="5">
        <v>45929</v>
      </c>
      <c r="D670" s="33">
        <v>45927</v>
      </c>
      <c r="E670" s="9">
        <v>45927</v>
      </c>
      <c r="F670" s="6" t="s">
        <v>22</v>
      </c>
      <c r="G670" s="7" t="s">
        <v>3002</v>
      </c>
      <c r="H670" s="6"/>
      <c r="I670" s="8">
        <v>-26.88</v>
      </c>
      <c r="J670" s="6"/>
      <c r="K670" s="8">
        <v>565.13</v>
      </c>
      <c r="L670" t="str">
        <f>IF(Gastos[[#This Row],[Importe]]&gt;0,"Ingreso","Egreso")</f>
        <v>Egreso</v>
      </c>
      <c r="M670" t="str">
        <f t="shared" si="10"/>
        <v>Único</v>
      </c>
    </row>
    <row r="671" spans="1:13" ht="25.5" x14ac:dyDescent="0.25">
      <c r="A671" s="1" t="s">
        <v>14</v>
      </c>
      <c r="B671" s="33">
        <v>45929</v>
      </c>
      <c r="C671" s="5">
        <v>45929</v>
      </c>
      <c r="D671" s="33">
        <v>45927</v>
      </c>
      <c r="E671" s="9">
        <v>45927</v>
      </c>
      <c r="F671" s="6" t="s">
        <v>22</v>
      </c>
      <c r="G671" s="7" t="s">
        <v>3003</v>
      </c>
      <c r="H671" s="6"/>
      <c r="I671" s="8">
        <v>-42.59</v>
      </c>
      <c r="J671" s="6"/>
      <c r="K671" s="8">
        <v>592.01</v>
      </c>
      <c r="L671" t="str">
        <f>IF(Gastos[[#This Row],[Importe]]&gt;0,"Ingreso","Egreso")</f>
        <v>Egreso</v>
      </c>
      <c r="M671" t="str">
        <f t="shared" si="10"/>
        <v>Único</v>
      </c>
    </row>
    <row r="672" spans="1:13" x14ac:dyDescent="0.25">
      <c r="A672" s="1" t="s">
        <v>14</v>
      </c>
      <c r="B672" s="33">
        <v>45926</v>
      </c>
      <c r="C672" s="5">
        <v>45926</v>
      </c>
      <c r="D672" s="33">
        <v>45926</v>
      </c>
      <c r="E672" s="9">
        <v>45926</v>
      </c>
      <c r="F672" s="6" t="s">
        <v>140</v>
      </c>
      <c r="G672" s="7" t="s">
        <v>141</v>
      </c>
      <c r="H672" s="6"/>
      <c r="I672" s="8">
        <v>16</v>
      </c>
      <c r="J672" s="6"/>
      <c r="K672" s="8">
        <v>634.6</v>
      </c>
      <c r="L672" t="str">
        <f>IF(Gastos[[#This Row],[Importe]]&gt;0,"Ingreso","Egreso")</f>
        <v>Ingreso</v>
      </c>
      <c r="M672" t="str">
        <f t="shared" si="10"/>
        <v>Único</v>
      </c>
    </row>
    <row r="673" spans="1:13" ht="25.5" x14ac:dyDescent="0.25">
      <c r="A673" s="1" t="s">
        <v>11</v>
      </c>
      <c r="B673" s="33">
        <v>45926</v>
      </c>
      <c r="C673" s="5">
        <v>45926</v>
      </c>
      <c r="D673" s="33">
        <v>45926</v>
      </c>
      <c r="E673" s="9">
        <v>45926</v>
      </c>
      <c r="F673" s="6" t="s">
        <v>269</v>
      </c>
      <c r="G673" s="7" t="s">
        <v>3197</v>
      </c>
      <c r="H673" s="6"/>
      <c r="I673" s="8">
        <v>-12.25</v>
      </c>
      <c r="J673" s="6"/>
      <c r="K673" s="8">
        <v>3728.43</v>
      </c>
      <c r="L673" t="str">
        <f>IF(Gastos[[#This Row],[Importe]]&gt;0,"Ingreso","Egreso")</f>
        <v>Egreso</v>
      </c>
      <c r="M673" t="str">
        <f t="shared" si="10"/>
        <v>Único</v>
      </c>
    </row>
    <row r="674" spans="1:13" ht="25.5" x14ac:dyDescent="0.25">
      <c r="A674" s="1" t="s">
        <v>11</v>
      </c>
      <c r="B674" s="33">
        <v>45926</v>
      </c>
      <c r="C674" s="5">
        <v>45926</v>
      </c>
      <c r="D674" s="33">
        <v>45926</v>
      </c>
      <c r="E674" s="9">
        <v>45926</v>
      </c>
      <c r="F674" s="6" t="s">
        <v>269</v>
      </c>
      <c r="G674" s="7" t="s">
        <v>3198</v>
      </c>
      <c r="H674" s="6"/>
      <c r="I674" s="8">
        <v>-28.2</v>
      </c>
      <c r="J674" s="6"/>
      <c r="K674" s="8">
        <v>3740.68</v>
      </c>
      <c r="L674" t="str">
        <f>IF(Gastos[[#This Row],[Importe]]&gt;0,"Ingreso","Egreso")</f>
        <v>Egreso</v>
      </c>
      <c r="M674" t="str">
        <f t="shared" si="10"/>
        <v>Único</v>
      </c>
    </row>
    <row r="675" spans="1:13" ht="25.5" x14ac:dyDescent="0.25">
      <c r="A675" s="1" t="s">
        <v>14</v>
      </c>
      <c r="B675" s="33">
        <v>45925</v>
      </c>
      <c r="C675" s="5">
        <v>45925</v>
      </c>
      <c r="D675" s="33">
        <v>45925</v>
      </c>
      <c r="E675" s="9">
        <v>45925</v>
      </c>
      <c r="F675" s="6" t="s">
        <v>22</v>
      </c>
      <c r="G675" s="7" t="s">
        <v>3004</v>
      </c>
      <c r="H675" s="6"/>
      <c r="I675" s="8">
        <v>-3.89</v>
      </c>
      <c r="J675" s="6"/>
      <c r="K675" s="8">
        <v>618.6</v>
      </c>
      <c r="L675" t="str">
        <f>IF(Gastos[[#This Row],[Importe]]&gt;0,"Ingreso","Egreso")</f>
        <v>Egreso</v>
      </c>
      <c r="M675" t="str">
        <f t="shared" si="10"/>
        <v>Único</v>
      </c>
    </row>
    <row r="676" spans="1:13" x14ac:dyDescent="0.25">
      <c r="A676" s="1" t="s">
        <v>17</v>
      </c>
      <c r="B676" s="33">
        <v>45925</v>
      </c>
      <c r="C676" s="5">
        <v>45925</v>
      </c>
      <c r="D676" s="33">
        <v>45925</v>
      </c>
      <c r="E676" s="9">
        <v>45925</v>
      </c>
      <c r="F676" s="6" t="s">
        <v>18</v>
      </c>
      <c r="G676" s="7" t="s">
        <v>3086</v>
      </c>
      <c r="H676" s="6"/>
      <c r="I676" s="8">
        <v>-8.0399999999999991</v>
      </c>
      <c r="J676" s="6"/>
      <c r="K676" s="8">
        <v>12428.69</v>
      </c>
      <c r="L676" t="str">
        <f>IF(Gastos[[#This Row],[Importe]]&gt;0,"Ingreso","Egreso")</f>
        <v>Egreso</v>
      </c>
      <c r="M676" t="str">
        <f t="shared" si="10"/>
        <v>Único</v>
      </c>
    </row>
    <row r="677" spans="1:13" x14ac:dyDescent="0.25">
      <c r="A677" s="1" t="s">
        <v>17</v>
      </c>
      <c r="B677" s="33">
        <v>45925</v>
      </c>
      <c r="C677" s="5">
        <v>45925</v>
      </c>
      <c r="D677" s="33">
        <v>45925</v>
      </c>
      <c r="E677" s="9">
        <v>45925</v>
      </c>
      <c r="F677" s="6" t="s">
        <v>132</v>
      </c>
      <c r="G677" s="7" t="s">
        <v>3087</v>
      </c>
      <c r="H677" s="6"/>
      <c r="I677" s="8">
        <v>-2.79</v>
      </c>
      <c r="J677" s="6"/>
      <c r="K677" s="8">
        <v>12436.73</v>
      </c>
      <c r="L677" t="str">
        <f>IF(Gastos[[#This Row],[Importe]]&gt;0,"Ingreso","Egreso")</f>
        <v>Egreso</v>
      </c>
      <c r="M677" t="str">
        <f t="shared" si="10"/>
        <v>Único</v>
      </c>
    </row>
    <row r="678" spans="1:13" x14ac:dyDescent="0.25">
      <c r="A678" s="1" t="s">
        <v>17</v>
      </c>
      <c r="B678" s="33">
        <v>45925</v>
      </c>
      <c r="C678" s="5">
        <v>45925</v>
      </c>
      <c r="D678" s="33">
        <v>45925</v>
      </c>
      <c r="E678" s="9">
        <v>45925</v>
      </c>
      <c r="F678" s="6" t="s">
        <v>18</v>
      </c>
      <c r="G678" s="7" t="s">
        <v>3088</v>
      </c>
      <c r="H678" s="6"/>
      <c r="I678" s="8">
        <v>-6</v>
      </c>
      <c r="J678" s="6"/>
      <c r="K678" s="8">
        <v>12439.52</v>
      </c>
      <c r="L678" t="str">
        <f>IF(Gastos[[#This Row],[Importe]]&gt;0,"Ingreso","Egreso")</f>
        <v>Egreso</v>
      </c>
      <c r="M678" t="str">
        <f t="shared" si="10"/>
        <v>Único</v>
      </c>
    </row>
    <row r="679" spans="1:13" x14ac:dyDescent="0.25">
      <c r="A679" s="1" t="s">
        <v>17</v>
      </c>
      <c r="B679" s="33">
        <v>45925</v>
      </c>
      <c r="C679" s="5">
        <v>45925</v>
      </c>
      <c r="D679" s="33">
        <v>45925</v>
      </c>
      <c r="E679" s="9">
        <v>45925</v>
      </c>
      <c r="F679" s="6" t="s">
        <v>132</v>
      </c>
      <c r="G679" s="7" t="s">
        <v>3089</v>
      </c>
      <c r="H679" s="6"/>
      <c r="I679" s="8">
        <v>-3.4</v>
      </c>
      <c r="J679" s="6"/>
      <c r="K679" s="8">
        <v>12445.52</v>
      </c>
      <c r="L679" t="str">
        <f>IF(Gastos[[#This Row],[Importe]]&gt;0,"Ingreso","Egreso")</f>
        <v>Egreso</v>
      </c>
      <c r="M679" t="str">
        <f t="shared" si="10"/>
        <v>Único</v>
      </c>
    </row>
    <row r="680" spans="1:13" x14ac:dyDescent="0.25">
      <c r="A680" s="1" t="s">
        <v>11</v>
      </c>
      <c r="B680" s="33">
        <v>45925</v>
      </c>
      <c r="C680" s="5">
        <v>45925</v>
      </c>
      <c r="D680" s="33">
        <v>45925</v>
      </c>
      <c r="E680" s="9">
        <v>45925</v>
      </c>
      <c r="F680" s="6" t="s">
        <v>132</v>
      </c>
      <c r="G680" s="7" t="s">
        <v>3199</v>
      </c>
      <c r="H680" s="6"/>
      <c r="I680" s="8">
        <v>-10.73</v>
      </c>
      <c r="J680" s="6"/>
      <c r="K680" s="8">
        <v>3768.88</v>
      </c>
      <c r="L680" t="str">
        <f>IF(Gastos[[#This Row],[Importe]]&gt;0,"Ingreso","Egreso")</f>
        <v>Egreso</v>
      </c>
      <c r="M680" t="str">
        <f t="shared" si="10"/>
        <v>Único</v>
      </c>
    </row>
    <row r="681" spans="1:13" x14ac:dyDescent="0.25">
      <c r="A681" s="1" t="s">
        <v>17</v>
      </c>
      <c r="B681" s="33">
        <v>45924</v>
      </c>
      <c r="C681" s="5">
        <v>45924</v>
      </c>
      <c r="D681" s="33">
        <v>45924</v>
      </c>
      <c r="E681" s="9">
        <v>45924</v>
      </c>
      <c r="F681" s="6" t="s">
        <v>183</v>
      </c>
      <c r="G681" s="7" t="s">
        <v>3039</v>
      </c>
      <c r="H681" s="6"/>
      <c r="I681" s="8">
        <v>-20</v>
      </c>
      <c r="J681" s="6"/>
      <c r="K681" s="8">
        <v>12448.92</v>
      </c>
      <c r="L681" t="str">
        <f>IF(Gastos[[#This Row],[Importe]]&gt;0,"Ingreso","Egreso")</f>
        <v>Egreso</v>
      </c>
      <c r="M681" t="str">
        <f t="shared" si="10"/>
        <v>Único</v>
      </c>
    </row>
    <row r="682" spans="1:13" x14ac:dyDescent="0.25">
      <c r="A682" s="1" t="s">
        <v>17</v>
      </c>
      <c r="B682" s="33">
        <v>45924</v>
      </c>
      <c r="C682" s="5">
        <v>45924</v>
      </c>
      <c r="D682" s="33">
        <v>45924</v>
      </c>
      <c r="E682" s="9">
        <v>45924</v>
      </c>
      <c r="F682" s="6" t="s">
        <v>132</v>
      </c>
      <c r="G682" s="7" t="s">
        <v>3090</v>
      </c>
      <c r="H682" s="6"/>
      <c r="I682" s="8">
        <v>-2.79</v>
      </c>
      <c r="J682" s="6"/>
      <c r="K682" s="8">
        <v>12468.92</v>
      </c>
      <c r="L682" t="str">
        <f>IF(Gastos[[#This Row],[Importe]]&gt;0,"Ingreso","Egreso")</f>
        <v>Egreso</v>
      </c>
      <c r="M682" t="str">
        <f t="shared" si="10"/>
        <v>Único</v>
      </c>
    </row>
    <row r="683" spans="1:13" x14ac:dyDescent="0.25">
      <c r="A683" s="1" t="s">
        <v>17</v>
      </c>
      <c r="B683" s="33">
        <v>45924</v>
      </c>
      <c r="C683" s="5">
        <v>45924</v>
      </c>
      <c r="D683" s="33">
        <v>45924</v>
      </c>
      <c r="E683" s="9">
        <v>45924</v>
      </c>
      <c r="F683" s="6" t="s">
        <v>132</v>
      </c>
      <c r="G683" s="7" t="s">
        <v>3091</v>
      </c>
      <c r="H683" s="6"/>
      <c r="I683" s="8">
        <v>-300</v>
      </c>
      <c r="J683" s="6"/>
      <c r="K683" s="8">
        <v>12471.71</v>
      </c>
      <c r="L683" t="str">
        <f>IF(Gastos[[#This Row],[Importe]]&gt;0,"Ingreso","Egreso")</f>
        <v>Egreso</v>
      </c>
      <c r="M683" t="str">
        <f t="shared" si="10"/>
        <v>Único</v>
      </c>
    </row>
    <row r="684" spans="1:13" x14ac:dyDescent="0.25">
      <c r="A684" s="1" t="s">
        <v>11</v>
      </c>
      <c r="B684" s="33">
        <v>45924</v>
      </c>
      <c r="C684" s="5">
        <v>45924</v>
      </c>
      <c r="D684" s="33">
        <v>45924</v>
      </c>
      <c r="E684" s="9">
        <v>45924</v>
      </c>
      <c r="F684" s="6" t="s">
        <v>132</v>
      </c>
      <c r="G684" s="7" t="s">
        <v>3200</v>
      </c>
      <c r="H684" s="6"/>
      <c r="I684" s="8">
        <v>-300</v>
      </c>
      <c r="J684" s="6"/>
      <c r="K684" s="8">
        <v>3779.61</v>
      </c>
      <c r="L684" t="str">
        <f>IF(Gastos[[#This Row],[Importe]]&gt;0,"Ingreso","Egreso")</f>
        <v>Egreso</v>
      </c>
      <c r="M684" t="str">
        <f t="shared" si="10"/>
        <v>Único</v>
      </c>
    </row>
    <row r="685" spans="1:13" x14ac:dyDescent="0.25">
      <c r="A685" s="1" t="s">
        <v>11</v>
      </c>
      <c r="B685" s="33">
        <v>45924</v>
      </c>
      <c r="C685" s="5">
        <v>45924</v>
      </c>
      <c r="D685" s="33">
        <v>45924</v>
      </c>
      <c r="E685" s="9">
        <v>45924</v>
      </c>
      <c r="F685" s="6" t="s">
        <v>804</v>
      </c>
      <c r="G685" s="7" t="s">
        <v>2043</v>
      </c>
      <c r="H685" s="6"/>
      <c r="I685" s="8">
        <v>-300</v>
      </c>
      <c r="J685" s="6"/>
      <c r="K685" s="8">
        <v>4079.61</v>
      </c>
      <c r="L685" t="str">
        <f>IF(Gastos[[#This Row],[Importe]]&gt;0,"Ingreso","Egreso")</f>
        <v>Egreso</v>
      </c>
      <c r="M685" t="str">
        <f t="shared" si="10"/>
        <v>Único</v>
      </c>
    </row>
    <row r="686" spans="1:13" ht="25.5" x14ac:dyDescent="0.25">
      <c r="A686" s="1" t="s">
        <v>14</v>
      </c>
      <c r="B686" s="33">
        <v>45923</v>
      </c>
      <c r="C686" s="5">
        <v>45923</v>
      </c>
      <c r="D686" s="33">
        <v>45923</v>
      </c>
      <c r="E686" s="9">
        <v>45923</v>
      </c>
      <c r="F686" s="6" t="s">
        <v>22</v>
      </c>
      <c r="G686" s="7" t="s">
        <v>3005</v>
      </c>
      <c r="H686" s="6"/>
      <c r="I686" s="8">
        <v>-2.56</v>
      </c>
      <c r="J686" s="6"/>
      <c r="K686" s="8">
        <v>622.49</v>
      </c>
      <c r="L686" t="str">
        <f>IF(Gastos[[#This Row],[Importe]]&gt;0,"Ingreso","Egreso")</f>
        <v>Egreso</v>
      </c>
      <c r="M686" t="str">
        <f t="shared" si="10"/>
        <v>Único</v>
      </c>
    </row>
    <row r="687" spans="1:13" x14ac:dyDescent="0.25">
      <c r="A687" s="1" t="s">
        <v>17</v>
      </c>
      <c r="B687" s="33">
        <v>45923</v>
      </c>
      <c r="C687" s="5">
        <v>45923</v>
      </c>
      <c r="D687" s="33">
        <v>45923</v>
      </c>
      <c r="E687" s="9">
        <v>45923</v>
      </c>
      <c r="F687" s="6" t="s">
        <v>18</v>
      </c>
      <c r="G687" s="7" t="s">
        <v>3093</v>
      </c>
      <c r="H687" s="6"/>
      <c r="I687" s="8">
        <v>-21</v>
      </c>
      <c r="J687" s="6"/>
      <c r="K687" s="8">
        <v>12774.61</v>
      </c>
      <c r="L687" t="str">
        <f>IF(Gastos[[#This Row],[Importe]]&gt;0,"Ingreso","Egreso")</f>
        <v>Egreso</v>
      </c>
      <c r="M687" t="str">
        <f t="shared" si="10"/>
        <v>Único</v>
      </c>
    </row>
    <row r="688" spans="1:13" ht="25.5" x14ac:dyDescent="0.25">
      <c r="A688" s="1" t="s">
        <v>14</v>
      </c>
      <c r="B688" s="33">
        <v>45923</v>
      </c>
      <c r="C688" s="5">
        <v>45923</v>
      </c>
      <c r="D688" s="33">
        <v>45923</v>
      </c>
      <c r="E688" s="9">
        <v>45923</v>
      </c>
      <c r="F688" s="6" t="s">
        <v>15</v>
      </c>
      <c r="G688" s="7" t="s">
        <v>3007</v>
      </c>
      <c r="H688" s="6"/>
      <c r="I688" s="8">
        <v>-145.72</v>
      </c>
      <c r="J688" s="6"/>
      <c r="K688" s="8">
        <v>697.57</v>
      </c>
      <c r="L688" t="str">
        <f>IF(Gastos[[#This Row],[Importe]]&gt;0,"Ingreso","Egreso")</f>
        <v>Egreso</v>
      </c>
      <c r="M688" t="str">
        <f t="shared" si="10"/>
        <v>Único</v>
      </c>
    </row>
    <row r="689" spans="1:13" x14ac:dyDescent="0.25">
      <c r="A689" s="1" t="s">
        <v>17</v>
      </c>
      <c r="B689" s="33">
        <v>45923</v>
      </c>
      <c r="C689" s="5">
        <v>45923</v>
      </c>
      <c r="D689" s="33">
        <v>45923</v>
      </c>
      <c r="E689" s="9">
        <v>45923</v>
      </c>
      <c r="F689" s="6" t="s">
        <v>132</v>
      </c>
      <c r="G689" s="7" t="s">
        <v>3092</v>
      </c>
      <c r="H689" s="6"/>
      <c r="I689" s="8">
        <v>-2.9</v>
      </c>
      <c r="J689" s="6"/>
      <c r="K689" s="8">
        <v>12771.71</v>
      </c>
      <c r="L689" t="str">
        <f>IF(Gastos[[#This Row],[Importe]]&gt;0,"Ingreso","Egreso")</f>
        <v>Egreso</v>
      </c>
      <c r="M689" t="str">
        <f t="shared" si="10"/>
        <v>Único</v>
      </c>
    </row>
    <row r="690" spans="1:13" x14ac:dyDescent="0.25">
      <c r="A690" s="1" t="s">
        <v>11</v>
      </c>
      <c r="B690" s="33">
        <v>45923</v>
      </c>
      <c r="C690" s="5">
        <v>45923</v>
      </c>
      <c r="D690" s="33">
        <v>45923</v>
      </c>
      <c r="E690" s="9">
        <v>45923</v>
      </c>
      <c r="F690" s="6" t="s">
        <v>132</v>
      </c>
      <c r="G690" s="7" t="s">
        <v>3202</v>
      </c>
      <c r="H690" s="6"/>
      <c r="I690" s="8">
        <v>-6.9</v>
      </c>
      <c r="J690" s="6"/>
      <c r="K690" s="8">
        <v>4390.87</v>
      </c>
      <c r="L690" t="str">
        <f>IF(Gastos[[#This Row],[Importe]]&gt;0,"Ingreso","Egreso")</f>
        <v>Egreso</v>
      </c>
      <c r="M690" t="str">
        <f t="shared" si="10"/>
        <v>Único</v>
      </c>
    </row>
    <row r="691" spans="1:13" x14ac:dyDescent="0.25">
      <c r="A691" s="1" t="s">
        <v>11</v>
      </c>
      <c r="B691" s="33">
        <v>45923</v>
      </c>
      <c r="C691" s="5">
        <v>45923</v>
      </c>
      <c r="D691" s="33">
        <v>45923</v>
      </c>
      <c r="E691" s="9">
        <v>45923</v>
      </c>
      <c r="F691" s="6" t="s">
        <v>67</v>
      </c>
      <c r="G691" s="7" t="s">
        <v>3201</v>
      </c>
      <c r="H691" s="6"/>
      <c r="I691" s="8">
        <v>-11.26</v>
      </c>
      <c r="J691" s="6"/>
      <c r="K691" s="8">
        <v>4379.6099999999997</v>
      </c>
      <c r="L691" t="str">
        <f>IF(Gastos[[#This Row],[Importe]]&gt;0,"Ingreso","Egreso")</f>
        <v>Egreso</v>
      </c>
      <c r="M691" t="str">
        <f t="shared" si="10"/>
        <v>Único</v>
      </c>
    </row>
    <row r="692" spans="1:13" ht="25.5" x14ac:dyDescent="0.25">
      <c r="A692" s="1" t="s">
        <v>14</v>
      </c>
      <c r="B692" s="33">
        <v>45923</v>
      </c>
      <c r="C692" s="5">
        <v>45923</v>
      </c>
      <c r="D692" s="33">
        <v>45923</v>
      </c>
      <c r="E692" s="9">
        <v>45923</v>
      </c>
      <c r="F692" s="6" t="s">
        <v>15</v>
      </c>
      <c r="G692" s="7" t="s">
        <v>3006</v>
      </c>
      <c r="H692" s="6"/>
      <c r="I692" s="8">
        <v>-72.52</v>
      </c>
      <c r="J692" s="6"/>
      <c r="K692" s="8">
        <v>625.04999999999995</v>
      </c>
      <c r="L692" t="str">
        <f>IF(Gastos[[#This Row],[Importe]]&gt;0,"Ingreso","Egreso")</f>
        <v>Egreso</v>
      </c>
      <c r="M692" t="str">
        <f t="shared" si="10"/>
        <v>Único</v>
      </c>
    </row>
    <row r="693" spans="1:13" x14ac:dyDescent="0.25">
      <c r="A693" s="1" t="s">
        <v>14</v>
      </c>
      <c r="B693" s="34">
        <v>45922</v>
      </c>
      <c r="C693" s="5">
        <v>45922</v>
      </c>
      <c r="D693" s="34">
        <v>45922</v>
      </c>
      <c r="E693" s="9">
        <v>45922</v>
      </c>
      <c r="F693" s="1" t="s">
        <v>22</v>
      </c>
      <c r="G693" s="12" t="s">
        <v>3008</v>
      </c>
      <c r="H693" s="1"/>
      <c r="I693" s="13">
        <v>-14.49</v>
      </c>
      <c r="J693" s="1"/>
      <c r="K693" s="13">
        <v>843.29</v>
      </c>
      <c r="L693" t="str">
        <f>IF(Gastos[[#This Row],[Importe]]&gt;0,"Ingreso","Egreso")</f>
        <v>Egreso</v>
      </c>
      <c r="M693" t="str">
        <f t="shared" si="10"/>
        <v>Único</v>
      </c>
    </row>
    <row r="694" spans="1:13" x14ac:dyDescent="0.25">
      <c r="A694" s="1" t="s">
        <v>17</v>
      </c>
      <c r="B694" s="34">
        <v>45922</v>
      </c>
      <c r="C694" s="3">
        <v>45922</v>
      </c>
      <c r="D694" s="34">
        <v>45922</v>
      </c>
      <c r="E694" s="9">
        <v>45922</v>
      </c>
      <c r="F694" s="1" t="s">
        <v>1917</v>
      </c>
      <c r="G694" s="12" t="s">
        <v>3094</v>
      </c>
      <c r="H694" s="1"/>
      <c r="I694" s="13">
        <v>-250</v>
      </c>
      <c r="J694" s="1"/>
      <c r="K694" s="13">
        <v>12795.61</v>
      </c>
      <c r="L694" t="str">
        <f>IF(Gastos[[#This Row],[Importe]]&gt;0,"Ingreso","Egreso")</f>
        <v>Egreso</v>
      </c>
      <c r="M694" t="str">
        <f t="shared" si="10"/>
        <v>Único</v>
      </c>
    </row>
    <row r="695" spans="1:13" ht="25.5" x14ac:dyDescent="0.25">
      <c r="A695" s="1" t="s">
        <v>14</v>
      </c>
      <c r="B695" s="34">
        <v>45922</v>
      </c>
      <c r="C695" s="3">
        <v>45922</v>
      </c>
      <c r="D695" s="34">
        <v>45921</v>
      </c>
      <c r="E695" s="9">
        <v>45921</v>
      </c>
      <c r="F695" s="1" t="s">
        <v>22</v>
      </c>
      <c r="G695" s="12" t="s">
        <v>3009</v>
      </c>
      <c r="H695" s="1"/>
      <c r="I695" s="13">
        <v>-2.95</v>
      </c>
      <c r="J695" s="1"/>
      <c r="K695" s="13">
        <v>857.78</v>
      </c>
      <c r="L695" t="str">
        <f>IF(Gastos[[#This Row],[Importe]]&gt;0,"Ingreso","Egreso")</f>
        <v>Egreso</v>
      </c>
      <c r="M695" t="str">
        <f t="shared" si="10"/>
        <v>Único</v>
      </c>
    </row>
    <row r="696" spans="1:13" ht="25.5" x14ac:dyDescent="0.25">
      <c r="A696" s="1" t="s">
        <v>17</v>
      </c>
      <c r="B696" s="34">
        <v>45922</v>
      </c>
      <c r="C696" s="3">
        <v>45922</v>
      </c>
      <c r="D696" s="34">
        <v>45921</v>
      </c>
      <c r="E696" s="9">
        <v>45921</v>
      </c>
      <c r="F696" s="1" t="s">
        <v>20</v>
      </c>
      <c r="G696" s="12" t="s">
        <v>3097</v>
      </c>
      <c r="H696" s="1"/>
      <c r="I696" s="13">
        <v>-3.9</v>
      </c>
      <c r="J696" s="1"/>
      <c r="K696" s="13">
        <v>13045.61</v>
      </c>
      <c r="L696" t="str">
        <f>IF(Gastos[[#This Row],[Importe]]&gt;0,"Ingreso","Egreso")</f>
        <v>Egreso</v>
      </c>
      <c r="M696" t="str">
        <f t="shared" si="10"/>
        <v>Único</v>
      </c>
    </row>
    <row r="697" spans="1:13" x14ac:dyDescent="0.25">
      <c r="A697" s="1" t="s">
        <v>14</v>
      </c>
      <c r="B697" s="34">
        <v>45922</v>
      </c>
      <c r="C697" s="3">
        <v>45922</v>
      </c>
      <c r="D697" s="34">
        <v>45921</v>
      </c>
      <c r="E697" s="9">
        <v>45921</v>
      </c>
      <c r="F697" s="1" t="s">
        <v>18</v>
      </c>
      <c r="G697" s="12" t="s">
        <v>3010</v>
      </c>
      <c r="H697" s="1"/>
      <c r="I697" s="13">
        <v>-66.95</v>
      </c>
      <c r="J697" s="1"/>
      <c r="K697" s="13">
        <v>860.73</v>
      </c>
      <c r="L697" t="str">
        <f>IF(Gastos[[#This Row],[Importe]]&gt;0,"Ingreso","Egreso")</f>
        <v>Egreso</v>
      </c>
      <c r="M697" t="str">
        <f t="shared" si="10"/>
        <v>Único</v>
      </c>
    </row>
    <row r="698" spans="1:13" x14ac:dyDescent="0.25">
      <c r="A698" s="1" t="s">
        <v>17</v>
      </c>
      <c r="B698" s="34">
        <v>45922</v>
      </c>
      <c r="C698" s="3">
        <v>45922</v>
      </c>
      <c r="D698" s="34">
        <v>45921</v>
      </c>
      <c r="E698" s="9">
        <v>45921</v>
      </c>
      <c r="F698" s="1" t="s">
        <v>183</v>
      </c>
      <c r="G698" s="12" t="s">
        <v>3095</v>
      </c>
      <c r="H698" s="1"/>
      <c r="I698" s="13">
        <v>20.27</v>
      </c>
      <c r="J698" s="1"/>
      <c r="K698" s="13">
        <v>13045.61</v>
      </c>
      <c r="L698" t="str">
        <f>IF(Gastos[[#This Row],[Importe]]&gt;0,"Ingreso","Egreso")</f>
        <v>Ingreso</v>
      </c>
      <c r="M698" t="str">
        <f t="shared" si="10"/>
        <v>Único</v>
      </c>
    </row>
    <row r="699" spans="1:13" x14ac:dyDescent="0.25">
      <c r="A699" s="1" t="s">
        <v>17</v>
      </c>
      <c r="B699" s="34">
        <v>45922</v>
      </c>
      <c r="C699" s="3">
        <v>45922</v>
      </c>
      <c r="D699" s="34">
        <v>45921</v>
      </c>
      <c r="E699" s="9">
        <v>45921</v>
      </c>
      <c r="F699" s="1" t="s">
        <v>183</v>
      </c>
      <c r="G699" s="12" t="s">
        <v>3096</v>
      </c>
      <c r="H699" s="1"/>
      <c r="I699" s="13">
        <v>-20.27</v>
      </c>
      <c r="J699" s="1"/>
      <c r="K699" s="13">
        <v>13025.34</v>
      </c>
      <c r="L699" t="str">
        <f>IF(Gastos[[#This Row],[Importe]]&gt;0,"Ingreso","Egreso")</f>
        <v>Egreso</v>
      </c>
      <c r="M699" t="str">
        <f t="shared" si="10"/>
        <v>Único</v>
      </c>
    </row>
    <row r="700" spans="1:13" x14ac:dyDescent="0.25">
      <c r="A700" s="1" t="s">
        <v>14</v>
      </c>
      <c r="B700" s="34">
        <v>45922</v>
      </c>
      <c r="C700" s="3">
        <v>45922</v>
      </c>
      <c r="D700" s="34">
        <v>45921</v>
      </c>
      <c r="E700" s="9">
        <v>45921</v>
      </c>
      <c r="F700" s="1" t="s">
        <v>183</v>
      </c>
      <c r="G700" s="12" t="s">
        <v>2947</v>
      </c>
      <c r="H700" s="1"/>
      <c r="I700" s="13">
        <v>11.95</v>
      </c>
      <c r="J700" s="1"/>
      <c r="K700" s="13">
        <v>927.68</v>
      </c>
      <c r="L700" t="str">
        <f>IF(Gastos[[#This Row],[Importe]]&gt;0,"Ingreso","Egreso")</f>
        <v>Ingreso</v>
      </c>
      <c r="M700" t="str">
        <f t="shared" si="10"/>
        <v>Único</v>
      </c>
    </row>
    <row r="701" spans="1:13" ht="25.5" x14ac:dyDescent="0.25">
      <c r="A701" s="1" t="s">
        <v>11</v>
      </c>
      <c r="B701" s="34">
        <v>45922</v>
      </c>
      <c r="C701" s="3">
        <v>45922</v>
      </c>
      <c r="D701" s="34">
        <v>45921</v>
      </c>
      <c r="E701" s="9">
        <v>45921</v>
      </c>
      <c r="F701" s="1" t="s">
        <v>22</v>
      </c>
      <c r="G701" s="12" t="s">
        <v>3203</v>
      </c>
      <c r="H701" s="1"/>
      <c r="I701" s="13">
        <v>-7.76</v>
      </c>
      <c r="J701" s="1"/>
      <c r="K701" s="13">
        <v>4397.7700000000004</v>
      </c>
      <c r="L701" t="str">
        <f>IF(Gastos[[#This Row],[Importe]]&gt;0,"Ingreso","Egreso")</f>
        <v>Egreso</v>
      </c>
      <c r="M701" t="str">
        <f t="shared" si="10"/>
        <v>Único</v>
      </c>
    </row>
    <row r="702" spans="1:13" ht="25.5" x14ac:dyDescent="0.25">
      <c r="A702" s="1" t="s">
        <v>14</v>
      </c>
      <c r="B702" s="34">
        <v>45922</v>
      </c>
      <c r="C702" s="3">
        <v>45922</v>
      </c>
      <c r="D702" s="34">
        <v>45920</v>
      </c>
      <c r="E702" s="9">
        <v>45920</v>
      </c>
      <c r="F702" s="1" t="s">
        <v>22</v>
      </c>
      <c r="G702" s="12" t="s">
        <v>3011</v>
      </c>
      <c r="H702" s="1"/>
      <c r="I702" s="13">
        <v>-135.5</v>
      </c>
      <c r="J702" s="1"/>
      <c r="K702" s="13">
        <v>915.73</v>
      </c>
      <c r="L702" t="str">
        <f>IF(Gastos[[#This Row],[Importe]]&gt;0,"Ingreso","Egreso")</f>
        <v>Egreso</v>
      </c>
      <c r="M702" t="str">
        <f t="shared" si="10"/>
        <v>Único</v>
      </c>
    </row>
    <row r="703" spans="1:13" x14ac:dyDescent="0.25">
      <c r="A703" s="1" t="s">
        <v>11</v>
      </c>
      <c r="B703" s="34">
        <v>45922</v>
      </c>
      <c r="C703" s="3">
        <v>45922</v>
      </c>
      <c r="D703" s="34">
        <v>45920</v>
      </c>
      <c r="E703" s="9">
        <v>45920</v>
      </c>
      <c r="F703" s="1" t="s">
        <v>132</v>
      </c>
      <c r="G703" s="12" t="s">
        <v>3204</v>
      </c>
      <c r="H703" s="1"/>
      <c r="I703" s="13">
        <v>-24.3</v>
      </c>
      <c r="J703" s="1"/>
      <c r="K703" s="13">
        <v>4405.53</v>
      </c>
      <c r="L703" t="str">
        <f>IF(Gastos[[#This Row],[Importe]]&gt;0,"Ingreso","Egreso")</f>
        <v>Egreso</v>
      </c>
      <c r="M703" t="str">
        <f t="shared" si="10"/>
        <v>Único</v>
      </c>
    </row>
    <row r="704" spans="1:13" x14ac:dyDescent="0.25">
      <c r="A704" s="1" t="s">
        <v>11</v>
      </c>
      <c r="B704" s="34">
        <v>45922</v>
      </c>
      <c r="C704" s="3">
        <v>45922</v>
      </c>
      <c r="D704" s="34">
        <v>45920</v>
      </c>
      <c r="E704" s="9">
        <v>45920</v>
      </c>
      <c r="F704" s="1" t="s">
        <v>132</v>
      </c>
      <c r="G704" s="12" t="s">
        <v>3205</v>
      </c>
      <c r="H704" s="1"/>
      <c r="I704" s="13">
        <v>-4.5999999999999996</v>
      </c>
      <c r="J704" s="1"/>
      <c r="K704" s="13">
        <v>4429.83</v>
      </c>
      <c r="L704" t="str">
        <f>IF(Gastos[[#This Row],[Importe]]&gt;0,"Ingreso","Egreso")</f>
        <v>Egreso</v>
      </c>
      <c r="M704" t="str">
        <f t="shared" si="10"/>
        <v>Único</v>
      </c>
    </row>
    <row r="705" spans="1:13" ht="25.5" x14ac:dyDescent="0.25">
      <c r="A705" s="1" t="s">
        <v>11</v>
      </c>
      <c r="B705" s="34">
        <v>45922</v>
      </c>
      <c r="C705" s="3">
        <v>45922</v>
      </c>
      <c r="D705" s="34">
        <v>45920</v>
      </c>
      <c r="E705" s="9">
        <v>45920</v>
      </c>
      <c r="F705" s="1" t="s">
        <v>20</v>
      </c>
      <c r="G705" s="12" t="s">
        <v>3206</v>
      </c>
      <c r="H705" s="1"/>
      <c r="I705" s="13">
        <v>-2</v>
      </c>
      <c r="J705" s="1"/>
      <c r="K705" s="13">
        <v>4434.43</v>
      </c>
      <c r="L705" t="str">
        <f>IF(Gastos[[#This Row],[Importe]]&gt;0,"Ingreso","Egreso")</f>
        <v>Egreso</v>
      </c>
      <c r="M705" t="str">
        <f t="shared" si="10"/>
        <v>Único</v>
      </c>
    </row>
    <row r="706" spans="1:13" ht="25.5" x14ac:dyDescent="0.25">
      <c r="A706" s="1" t="s">
        <v>11</v>
      </c>
      <c r="B706" s="34">
        <v>45922</v>
      </c>
      <c r="C706" s="3">
        <v>45922</v>
      </c>
      <c r="D706" s="34">
        <v>45920</v>
      </c>
      <c r="E706" s="9">
        <v>45920</v>
      </c>
      <c r="F706" s="1" t="s">
        <v>20</v>
      </c>
      <c r="G706" s="12" t="s">
        <v>3207</v>
      </c>
      <c r="H706" s="1"/>
      <c r="I706" s="13">
        <v>7.95</v>
      </c>
      <c r="J706" s="1"/>
      <c r="K706" s="13">
        <v>4436.43</v>
      </c>
      <c r="L706" t="str">
        <f>IF(Gastos[[#This Row],[Importe]]&gt;0,"Ingreso","Egreso")</f>
        <v>Ingreso</v>
      </c>
      <c r="M706" t="str">
        <f t="shared" ref="M706:M769" si="11">IF(AND(COUNTIFS($B$2:$B$3988,B706,$I$2:$I$3988,I706,$K$2:$K$3988,K706)&gt;1,F706=""),"DUPLICADO","Único")</f>
        <v>Único</v>
      </c>
    </row>
    <row r="707" spans="1:13" x14ac:dyDescent="0.25">
      <c r="A707" s="1" t="s">
        <v>17</v>
      </c>
      <c r="B707" s="34">
        <v>45919</v>
      </c>
      <c r="C707" s="3">
        <v>45919</v>
      </c>
      <c r="D707" s="34">
        <v>45919</v>
      </c>
      <c r="E707" s="9">
        <v>45919</v>
      </c>
      <c r="F707" s="1" t="s">
        <v>132</v>
      </c>
      <c r="G707" s="12" t="s">
        <v>3098</v>
      </c>
      <c r="H707" s="1"/>
      <c r="I707" s="13">
        <v>-1.8</v>
      </c>
      <c r="J707" s="1"/>
      <c r="K707" s="13">
        <v>13049.51</v>
      </c>
      <c r="L707" t="str">
        <f>IF(Gastos[[#This Row],[Importe]]&gt;0,"Ingreso","Egreso")</f>
        <v>Egreso</v>
      </c>
      <c r="M707" t="str">
        <f t="shared" si="11"/>
        <v>Único</v>
      </c>
    </row>
    <row r="708" spans="1:13" x14ac:dyDescent="0.25">
      <c r="A708" s="1" t="s">
        <v>17</v>
      </c>
      <c r="B708" s="34">
        <v>45919</v>
      </c>
      <c r="C708" s="3">
        <v>45919</v>
      </c>
      <c r="D708" s="34">
        <v>45919</v>
      </c>
      <c r="E708" s="9">
        <v>45919</v>
      </c>
      <c r="F708" s="1" t="s">
        <v>132</v>
      </c>
      <c r="G708" s="12" t="s">
        <v>3099</v>
      </c>
      <c r="H708" s="1"/>
      <c r="I708" s="13">
        <v>-9.6</v>
      </c>
      <c r="J708" s="1"/>
      <c r="K708" s="13">
        <v>13051.31</v>
      </c>
      <c r="L708" t="str">
        <f>IF(Gastos[[#This Row],[Importe]]&gt;0,"Ingreso","Egreso")</f>
        <v>Egreso</v>
      </c>
      <c r="M708" t="str">
        <f t="shared" si="11"/>
        <v>Único</v>
      </c>
    </row>
    <row r="709" spans="1:13" x14ac:dyDescent="0.25">
      <c r="A709" s="1" t="s">
        <v>17</v>
      </c>
      <c r="B709" s="34">
        <v>45919</v>
      </c>
      <c r="C709" s="3">
        <v>45919</v>
      </c>
      <c r="D709" s="34">
        <v>45919</v>
      </c>
      <c r="E709" s="9">
        <v>45919</v>
      </c>
      <c r="F709" s="1" t="s">
        <v>132</v>
      </c>
      <c r="G709" s="12" t="s">
        <v>3098</v>
      </c>
      <c r="H709" s="1"/>
      <c r="I709" s="13">
        <v>-4.9800000000000004</v>
      </c>
      <c r="J709" s="1"/>
      <c r="K709" s="13">
        <v>13060.91</v>
      </c>
      <c r="L709" t="str">
        <f>IF(Gastos[[#This Row],[Importe]]&gt;0,"Ingreso","Egreso")</f>
        <v>Egreso</v>
      </c>
      <c r="M709" t="str">
        <f t="shared" si="11"/>
        <v>Único</v>
      </c>
    </row>
    <row r="710" spans="1:13" x14ac:dyDescent="0.25">
      <c r="A710" s="1" t="s">
        <v>17</v>
      </c>
      <c r="B710" s="34">
        <v>45919</v>
      </c>
      <c r="C710" s="3">
        <v>45919</v>
      </c>
      <c r="D710" s="34">
        <v>45919</v>
      </c>
      <c r="E710" s="9">
        <v>45919</v>
      </c>
      <c r="F710" s="1" t="s">
        <v>132</v>
      </c>
      <c r="G710" s="12" t="s">
        <v>3100</v>
      </c>
      <c r="H710" s="1"/>
      <c r="I710" s="13">
        <v>-3.4</v>
      </c>
      <c r="J710" s="1"/>
      <c r="K710" s="13">
        <v>13065.89</v>
      </c>
      <c r="L710" t="str">
        <f>IF(Gastos[[#This Row],[Importe]]&gt;0,"Ingreso","Egreso")</f>
        <v>Egreso</v>
      </c>
      <c r="M710" t="str">
        <f t="shared" si="11"/>
        <v>Único</v>
      </c>
    </row>
    <row r="711" spans="1:13" x14ac:dyDescent="0.25">
      <c r="A711" s="1" t="s">
        <v>11</v>
      </c>
      <c r="B711" s="34">
        <v>45919</v>
      </c>
      <c r="C711" s="3">
        <v>45919</v>
      </c>
      <c r="D711" s="34">
        <v>45919</v>
      </c>
      <c r="E711" s="9">
        <v>45919</v>
      </c>
      <c r="F711" s="1" t="s">
        <v>132</v>
      </c>
      <c r="G711" s="12" t="s">
        <v>3208</v>
      </c>
      <c r="H711" s="1"/>
      <c r="I711" s="13">
        <v>-31</v>
      </c>
      <c r="J711" s="1"/>
      <c r="K711" s="13">
        <v>4428.4799999999996</v>
      </c>
      <c r="L711" t="str">
        <f>IF(Gastos[[#This Row],[Importe]]&gt;0,"Ingreso","Egreso")</f>
        <v>Egreso</v>
      </c>
      <c r="M711" t="str">
        <f t="shared" si="11"/>
        <v>Único</v>
      </c>
    </row>
    <row r="712" spans="1:13" x14ac:dyDescent="0.25">
      <c r="A712" s="1" t="s">
        <v>17</v>
      </c>
      <c r="B712" s="34">
        <v>45918</v>
      </c>
      <c r="C712" s="3">
        <v>45918</v>
      </c>
      <c r="D712" s="34">
        <v>45918</v>
      </c>
      <c r="E712" s="9">
        <v>45918</v>
      </c>
      <c r="F712" s="1" t="s">
        <v>132</v>
      </c>
      <c r="G712" s="12" t="s">
        <v>3101</v>
      </c>
      <c r="H712" s="1"/>
      <c r="I712" s="13">
        <v>-5.7</v>
      </c>
      <c r="J712" s="1"/>
      <c r="K712" s="13">
        <v>13069.29</v>
      </c>
      <c r="L712" t="str">
        <f>IF(Gastos[[#This Row],[Importe]]&gt;0,"Ingreso","Egreso")</f>
        <v>Egreso</v>
      </c>
      <c r="M712" t="str">
        <f t="shared" si="11"/>
        <v>Único</v>
      </c>
    </row>
    <row r="713" spans="1:13" x14ac:dyDescent="0.25">
      <c r="A713" s="1" t="s">
        <v>17</v>
      </c>
      <c r="B713" s="34">
        <v>45918</v>
      </c>
      <c r="C713" s="3">
        <v>45918</v>
      </c>
      <c r="D713" s="34">
        <v>45918</v>
      </c>
      <c r="E713" s="9">
        <v>45918</v>
      </c>
      <c r="F713" s="6" t="s">
        <v>132</v>
      </c>
      <c r="G713" s="12" t="s">
        <v>3101</v>
      </c>
      <c r="H713" s="1"/>
      <c r="I713" s="13">
        <v>-1.91</v>
      </c>
      <c r="J713" s="1"/>
      <c r="K713" s="13">
        <v>13074.99</v>
      </c>
      <c r="L713" t="str">
        <f>IF(Gastos[[#This Row],[Importe]]&gt;0,"Ingreso","Egreso")</f>
        <v>Egreso</v>
      </c>
      <c r="M713" t="str">
        <f t="shared" si="11"/>
        <v>Único</v>
      </c>
    </row>
    <row r="714" spans="1:13" x14ac:dyDescent="0.25">
      <c r="A714" s="1" t="s">
        <v>11</v>
      </c>
      <c r="B714" s="34">
        <v>45918</v>
      </c>
      <c r="C714" s="3">
        <v>45918</v>
      </c>
      <c r="D714" s="34">
        <v>45918</v>
      </c>
      <c r="E714" s="9">
        <v>45918</v>
      </c>
      <c r="F714" s="1" t="s">
        <v>132</v>
      </c>
      <c r="G714" s="12" t="s">
        <v>3209</v>
      </c>
      <c r="H714" s="1"/>
      <c r="I714" s="13">
        <v>-1.98</v>
      </c>
      <c r="J714" s="1"/>
      <c r="K714" s="13">
        <v>4459.4799999999996</v>
      </c>
      <c r="L714" t="str">
        <f>IF(Gastos[[#This Row],[Importe]]&gt;0,"Ingreso","Egreso")</f>
        <v>Egreso</v>
      </c>
      <c r="M714" t="str">
        <f t="shared" si="11"/>
        <v>Único</v>
      </c>
    </row>
    <row r="715" spans="1:13" x14ac:dyDescent="0.25">
      <c r="A715" s="1" t="s">
        <v>11</v>
      </c>
      <c r="B715" s="34">
        <v>45918</v>
      </c>
      <c r="C715" s="3">
        <v>45918</v>
      </c>
      <c r="D715" s="34">
        <v>45918</v>
      </c>
      <c r="E715" s="9">
        <v>45918</v>
      </c>
      <c r="F715" s="1" t="s">
        <v>18</v>
      </c>
      <c r="G715" s="12" t="s">
        <v>3210</v>
      </c>
      <c r="H715" s="1"/>
      <c r="I715" s="13">
        <v>-8.16</v>
      </c>
      <c r="J715" s="1"/>
      <c r="K715" s="13">
        <v>4461.46</v>
      </c>
      <c r="L715" t="str">
        <f>IF(Gastos[[#This Row],[Importe]]&gt;0,"Ingreso","Egreso")</f>
        <v>Egreso</v>
      </c>
      <c r="M715" t="str">
        <f t="shared" si="11"/>
        <v>Único</v>
      </c>
    </row>
    <row r="716" spans="1:13" x14ac:dyDescent="0.25">
      <c r="A716" s="1" t="s">
        <v>11</v>
      </c>
      <c r="B716" s="34">
        <v>45918</v>
      </c>
      <c r="C716" s="3">
        <v>45918</v>
      </c>
      <c r="D716" s="34">
        <v>45918</v>
      </c>
      <c r="E716" s="9">
        <v>45918</v>
      </c>
      <c r="F716" s="1" t="s">
        <v>132</v>
      </c>
      <c r="G716" s="12" t="s">
        <v>3211</v>
      </c>
      <c r="H716" s="1"/>
      <c r="I716" s="13">
        <v>-23.8</v>
      </c>
      <c r="J716" s="1"/>
      <c r="K716" s="13">
        <v>4469.62</v>
      </c>
      <c r="L716" t="str">
        <f>IF(Gastos[[#This Row],[Importe]]&gt;0,"Ingreso","Egreso")</f>
        <v>Egreso</v>
      </c>
      <c r="M716" t="str">
        <f t="shared" si="11"/>
        <v>Único</v>
      </c>
    </row>
    <row r="717" spans="1:13" ht="25.5" x14ac:dyDescent="0.25">
      <c r="A717" s="1" t="s">
        <v>14</v>
      </c>
      <c r="B717" s="34">
        <v>45917</v>
      </c>
      <c r="C717" s="3">
        <v>45917</v>
      </c>
      <c r="D717" s="34">
        <v>45917</v>
      </c>
      <c r="E717" s="9">
        <v>45917</v>
      </c>
      <c r="F717" s="1" t="s">
        <v>22</v>
      </c>
      <c r="G717" s="12" t="s">
        <v>3012</v>
      </c>
      <c r="H717" s="1"/>
      <c r="I717" s="13">
        <v>-6.5</v>
      </c>
      <c r="J717" s="1"/>
      <c r="K717" s="13">
        <v>1051.23</v>
      </c>
      <c r="L717" t="str">
        <f>IF(Gastos[[#This Row],[Importe]]&gt;0,"Ingreso","Egreso")</f>
        <v>Egreso</v>
      </c>
      <c r="M717" t="str">
        <f t="shared" si="11"/>
        <v>Único</v>
      </c>
    </row>
    <row r="718" spans="1:13" x14ac:dyDescent="0.25">
      <c r="A718" s="1" t="s">
        <v>17</v>
      </c>
      <c r="B718" s="34">
        <v>45917</v>
      </c>
      <c r="C718" s="3">
        <v>45917</v>
      </c>
      <c r="D718" s="34">
        <v>45917</v>
      </c>
      <c r="E718" s="9">
        <v>45917</v>
      </c>
      <c r="F718" s="1" t="s">
        <v>132</v>
      </c>
      <c r="G718" s="12" t="s">
        <v>3102</v>
      </c>
      <c r="H718" s="1"/>
      <c r="I718" s="13">
        <v>-2.79</v>
      </c>
      <c r="J718" s="1"/>
      <c r="K718" s="13">
        <v>13076.9</v>
      </c>
      <c r="L718" t="str">
        <f>IF(Gastos[[#This Row],[Importe]]&gt;0,"Ingreso","Egreso")</f>
        <v>Egreso</v>
      </c>
      <c r="M718" t="str">
        <f t="shared" si="11"/>
        <v>Único</v>
      </c>
    </row>
    <row r="719" spans="1:13" ht="25.5" x14ac:dyDescent="0.25">
      <c r="A719" s="1" t="s">
        <v>14</v>
      </c>
      <c r="B719" s="34">
        <v>45916</v>
      </c>
      <c r="C719" s="3">
        <v>45916</v>
      </c>
      <c r="D719" s="34">
        <v>45916</v>
      </c>
      <c r="E719" s="9">
        <v>45916</v>
      </c>
      <c r="F719" s="1" t="s">
        <v>22</v>
      </c>
      <c r="G719" s="12" t="s">
        <v>3013</v>
      </c>
      <c r="H719" s="1"/>
      <c r="I719" s="13">
        <v>-7.66</v>
      </c>
      <c r="J719" s="1"/>
      <c r="K719" s="13">
        <v>1057.73</v>
      </c>
      <c r="L719" t="str">
        <f>IF(Gastos[[#This Row],[Importe]]&gt;0,"Ingreso","Egreso")</f>
        <v>Egreso</v>
      </c>
      <c r="M719" t="str">
        <f t="shared" si="11"/>
        <v>Único</v>
      </c>
    </row>
    <row r="720" spans="1:13" x14ac:dyDescent="0.25">
      <c r="A720" s="1" t="s">
        <v>11</v>
      </c>
      <c r="B720" s="34">
        <v>45916</v>
      </c>
      <c r="C720" s="3">
        <v>45916</v>
      </c>
      <c r="D720" s="34">
        <v>45916</v>
      </c>
      <c r="E720" s="9">
        <v>45916</v>
      </c>
      <c r="F720" s="1" t="s">
        <v>183</v>
      </c>
      <c r="G720" s="12" t="s">
        <v>3212</v>
      </c>
      <c r="H720" s="1"/>
      <c r="I720" s="13">
        <v>-29.12</v>
      </c>
      <c r="J720" s="1"/>
      <c r="K720" s="13">
        <v>4493.42</v>
      </c>
      <c r="L720" t="str">
        <f>IF(Gastos[[#This Row],[Importe]]&gt;0,"Ingreso","Egreso")</f>
        <v>Egreso</v>
      </c>
      <c r="M720" t="str">
        <f t="shared" si="11"/>
        <v>Único</v>
      </c>
    </row>
    <row r="721" spans="1:13" x14ac:dyDescent="0.25">
      <c r="A721" s="1" t="s">
        <v>11</v>
      </c>
      <c r="B721" s="34">
        <v>45916</v>
      </c>
      <c r="C721" s="3">
        <v>45916</v>
      </c>
      <c r="D721" s="34">
        <v>45916</v>
      </c>
      <c r="E721" s="9">
        <v>45916</v>
      </c>
      <c r="F721" s="1" t="s">
        <v>132</v>
      </c>
      <c r="G721" s="12" t="s">
        <v>3217</v>
      </c>
      <c r="H721" s="1"/>
      <c r="I721" s="13">
        <v>-31.55</v>
      </c>
      <c r="J721" s="1"/>
      <c r="K721" s="13">
        <v>4706.82</v>
      </c>
      <c r="L721" t="str">
        <f>IF(Gastos[[#This Row],[Importe]]&gt;0,"Ingreso","Egreso")</f>
        <v>Egreso</v>
      </c>
      <c r="M721" t="str">
        <f t="shared" si="11"/>
        <v>Único</v>
      </c>
    </row>
    <row r="722" spans="1:13" x14ac:dyDescent="0.25">
      <c r="A722" s="1" t="s">
        <v>11</v>
      </c>
      <c r="B722" s="34">
        <v>45916</v>
      </c>
      <c r="C722" s="3">
        <v>45916</v>
      </c>
      <c r="D722" s="34">
        <v>45916</v>
      </c>
      <c r="E722" s="9">
        <v>45916</v>
      </c>
      <c r="F722" s="1" t="s">
        <v>269</v>
      </c>
      <c r="G722" s="12" t="s">
        <v>3215</v>
      </c>
      <c r="H722" s="1"/>
      <c r="I722" s="13">
        <v>-26.4</v>
      </c>
      <c r="J722" s="1"/>
      <c r="K722" s="13">
        <v>4577.32</v>
      </c>
      <c r="L722" t="str">
        <f>IF(Gastos[[#This Row],[Importe]]&gt;0,"Ingreso","Egreso")</f>
        <v>Egreso</v>
      </c>
      <c r="M722" t="str">
        <f t="shared" si="11"/>
        <v>Único</v>
      </c>
    </row>
    <row r="723" spans="1:13" ht="25.5" x14ac:dyDescent="0.25">
      <c r="A723" s="1" t="s">
        <v>11</v>
      </c>
      <c r="B723" s="34">
        <v>45916</v>
      </c>
      <c r="C723" s="3">
        <v>45916</v>
      </c>
      <c r="D723" s="34">
        <v>45916</v>
      </c>
      <c r="E723" s="9">
        <v>45916</v>
      </c>
      <c r="F723" s="1" t="s">
        <v>18</v>
      </c>
      <c r="G723" s="12" t="s">
        <v>3214</v>
      </c>
      <c r="H723" s="1"/>
      <c r="I723" s="13">
        <v>-8</v>
      </c>
      <c r="J723" s="1"/>
      <c r="K723" s="13">
        <v>4569.32</v>
      </c>
      <c r="L723" t="str">
        <f>IF(Gastos[[#This Row],[Importe]]&gt;0,"Ingreso","Egreso")</f>
        <v>Egreso</v>
      </c>
      <c r="M723" t="str">
        <f t="shared" si="11"/>
        <v>Único</v>
      </c>
    </row>
    <row r="724" spans="1:13" ht="25.5" x14ac:dyDescent="0.25">
      <c r="A724" s="1" t="s">
        <v>11</v>
      </c>
      <c r="B724" s="34">
        <v>45916</v>
      </c>
      <c r="C724" s="3">
        <v>45916</v>
      </c>
      <c r="D724" s="34">
        <v>45916</v>
      </c>
      <c r="E724" s="9">
        <v>45916</v>
      </c>
      <c r="F724" s="1" t="s">
        <v>18</v>
      </c>
      <c r="G724" s="12" t="s">
        <v>3214</v>
      </c>
      <c r="H724" s="1"/>
      <c r="I724" s="13">
        <v>-9.15</v>
      </c>
      <c r="J724" s="1"/>
      <c r="K724" s="13">
        <v>4603.72</v>
      </c>
      <c r="L724" t="str">
        <f>IF(Gastos[[#This Row],[Importe]]&gt;0,"Ingreso","Egreso")</f>
        <v>Egreso</v>
      </c>
      <c r="M724" t="str">
        <f t="shared" si="11"/>
        <v>Único</v>
      </c>
    </row>
    <row r="725" spans="1:13" x14ac:dyDescent="0.25">
      <c r="A725" s="1" t="s">
        <v>11</v>
      </c>
      <c r="B725" s="34">
        <v>45916</v>
      </c>
      <c r="C725" s="3">
        <v>45916</v>
      </c>
      <c r="D725" s="34">
        <v>45916</v>
      </c>
      <c r="E725" s="9">
        <v>45916</v>
      </c>
      <c r="F725" s="1" t="s">
        <v>183</v>
      </c>
      <c r="G725" s="12" t="s">
        <v>3216</v>
      </c>
      <c r="H725" s="1"/>
      <c r="I725" s="13">
        <v>-93.95</v>
      </c>
      <c r="J725" s="1"/>
      <c r="K725" s="13">
        <v>4612.87</v>
      </c>
      <c r="L725" t="str">
        <f>IF(Gastos[[#This Row],[Importe]]&gt;0,"Ingreso","Egreso")</f>
        <v>Egreso</v>
      </c>
      <c r="M725" t="str">
        <f t="shared" si="11"/>
        <v>Único</v>
      </c>
    </row>
    <row r="726" spans="1:13" x14ac:dyDescent="0.25">
      <c r="A726" s="1" t="s">
        <v>11</v>
      </c>
      <c r="B726" s="34">
        <v>45916</v>
      </c>
      <c r="C726" s="3">
        <v>45916</v>
      </c>
      <c r="D726" s="34">
        <v>45916</v>
      </c>
      <c r="E726" s="9">
        <v>45916</v>
      </c>
      <c r="F726" s="1" t="s">
        <v>132</v>
      </c>
      <c r="G726" s="12" t="s">
        <v>3213</v>
      </c>
      <c r="H726" s="1"/>
      <c r="I726" s="13">
        <v>-46.78</v>
      </c>
      <c r="J726" s="1"/>
      <c r="K726" s="13">
        <v>4522.54</v>
      </c>
      <c r="L726" t="str">
        <f>IF(Gastos[[#This Row],[Importe]]&gt;0,"Ingreso","Egreso")</f>
        <v>Egreso</v>
      </c>
      <c r="M726" t="str">
        <f t="shared" si="11"/>
        <v>Único</v>
      </c>
    </row>
    <row r="727" spans="1:13" x14ac:dyDescent="0.25">
      <c r="A727" s="1" t="s">
        <v>11</v>
      </c>
      <c r="B727" s="34">
        <v>45915</v>
      </c>
      <c r="C727" s="3">
        <v>45915</v>
      </c>
      <c r="D727" s="34">
        <v>45915</v>
      </c>
      <c r="E727" s="9">
        <v>45915</v>
      </c>
      <c r="F727" s="1" t="s">
        <v>132</v>
      </c>
      <c r="G727" s="12" t="s">
        <v>3219</v>
      </c>
      <c r="H727" s="1"/>
      <c r="I727" s="13">
        <v>-4.95</v>
      </c>
      <c r="J727" s="1"/>
      <c r="K727" s="13">
        <v>4754.07</v>
      </c>
      <c r="L727" t="str">
        <f>IF(Gastos[[#This Row],[Importe]]&gt;0,"Ingreso","Egreso")</f>
        <v>Egreso</v>
      </c>
      <c r="M727" t="str">
        <f t="shared" si="11"/>
        <v>Único</v>
      </c>
    </row>
    <row r="728" spans="1:13" x14ac:dyDescent="0.25">
      <c r="A728" s="1" t="s">
        <v>17</v>
      </c>
      <c r="B728" s="34">
        <v>45915</v>
      </c>
      <c r="C728" s="3">
        <v>45915</v>
      </c>
      <c r="D728" s="34">
        <v>45915</v>
      </c>
      <c r="E728" s="9">
        <v>45915</v>
      </c>
      <c r="F728" s="1" t="s">
        <v>18</v>
      </c>
      <c r="G728" s="12" t="s">
        <v>3103</v>
      </c>
      <c r="H728" s="1"/>
      <c r="I728" s="13">
        <v>-24.9</v>
      </c>
      <c r="J728" s="1"/>
      <c r="K728" s="13">
        <v>13079.69</v>
      </c>
      <c r="L728" t="str">
        <f>IF(Gastos[[#This Row],[Importe]]&gt;0,"Ingreso","Egreso")</f>
        <v>Egreso</v>
      </c>
      <c r="M728" t="str">
        <f t="shared" si="11"/>
        <v>Único</v>
      </c>
    </row>
    <row r="729" spans="1:13" x14ac:dyDescent="0.25">
      <c r="A729" s="1" t="s">
        <v>11</v>
      </c>
      <c r="B729" s="34">
        <v>45915</v>
      </c>
      <c r="C729" s="3">
        <v>45915</v>
      </c>
      <c r="D729" s="34">
        <v>45915</v>
      </c>
      <c r="E729" s="9">
        <v>45915</v>
      </c>
      <c r="F729" s="1" t="s">
        <v>269</v>
      </c>
      <c r="G729" s="12" t="s">
        <v>3220</v>
      </c>
      <c r="H729" s="1"/>
      <c r="I729" s="13">
        <v>-16.8</v>
      </c>
      <c r="J729" s="1"/>
      <c r="K729" s="13">
        <v>4759.0200000000004</v>
      </c>
      <c r="L729" t="str">
        <f>IF(Gastos[[#This Row],[Importe]]&gt;0,"Ingreso","Egreso")</f>
        <v>Egreso</v>
      </c>
      <c r="M729" t="str">
        <f t="shared" si="11"/>
        <v>Único</v>
      </c>
    </row>
    <row r="730" spans="1:13" ht="25.5" x14ac:dyDescent="0.25">
      <c r="A730" s="1" t="s">
        <v>17</v>
      </c>
      <c r="B730" s="34">
        <v>45915</v>
      </c>
      <c r="C730" s="3">
        <v>45915</v>
      </c>
      <c r="D730" s="34">
        <v>45915</v>
      </c>
      <c r="E730" s="9">
        <v>45915</v>
      </c>
      <c r="F730" s="1" t="s">
        <v>132</v>
      </c>
      <c r="G730" s="12" t="s">
        <v>3104</v>
      </c>
      <c r="H730" s="1"/>
      <c r="I730" s="13">
        <v>-9.48</v>
      </c>
      <c r="J730" s="1"/>
      <c r="K730" s="13">
        <v>13104.59</v>
      </c>
      <c r="L730" t="str">
        <f>IF(Gastos[[#This Row],[Importe]]&gt;0,"Ingreso","Egreso")</f>
        <v>Egreso</v>
      </c>
      <c r="M730" t="str">
        <f t="shared" si="11"/>
        <v>Único</v>
      </c>
    </row>
    <row r="731" spans="1:13" x14ac:dyDescent="0.25">
      <c r="A731" s="1" t="s">
        <v>17</v>
      </c>
      <c r="B731" s="34">
        <v>45915</v>
      </c>
      <c r="C731" s="3">
        <v>45915</v>
      </c>
      <c r="D731" s="34">
        <v>45915</v>
      </c>
      <c r="E731" s="9">
        <v>45915</v>
      </c>
      <c r="F731" s="1" t="s">
        <v>183</v>
      </c>
      <c r="G731" s="12" t="s">
        <v>3039</v>
      </c>
      <c r="H731" s="1"/>
      <c r="I731" s="13">
        <v>-12</v>
      </c>
      <c r="J731" s="1"/>
      <c r="K731" s="13">
        <v>13114.07</v>
      </c>
      <c r="L731" t="str">
        <f>IF(Gastos[[#This Row],[Importe]]&gt;0,"Ingreso","Egreso")</f>
        <v>Egreso</v>
      </c>
      <c r="M731" t="str">
        <f t="shared" si="11"/>
        <v>Único</v>
      </c>
    </row>
    <row r="732" spans="1:13" x14ac:dyDescent="0.25">
      <c r="A732" s="1" t="s">
        <v>11</v>
      </c>
      <c r="B732" s="34">
        <v>45915</v>
      </c>
      <c r="C732" s="3">
        <v>45915</v>
      </c>
      <c r="D732" s="34">
        <v>45915</v>
      </c>
      <c r="E732" s="9">
        <v>45915</v>
      </c>
      <c r="F732" s="1" t="s">
        <v>132</v>
      </c>
      <c r="G732" s="12" t="s">
        <v>3218</v>
      </c>
      <c r="H732" s="1"/>
      <c r="I732" s="13">
        <v>-15.7</v>
      </c>
      <c r="J732" s="1"/>
      <c r="K732" s="13">
        <v>4738.37</v>
      </c>
      <c r="L732" t="str">
        <f>IF(Gastos[[#This Row],[Importe]]&gt;0,"Ingreso","Egreso")</f>
        <v>Egreso</v>
      </c>
      <c r="M732" t="str">
        <f t="shared" si="11"/>
        <v>Único</v>
      </c>
    </row>
    <row r="733" spans="1:13" x14ac:dyDescent="0.25">
      <c r="A733" s="1" t="s">
        <v>14</v>
      </c>
      <c r="B733" s="34">
        <v>45915</v>
      </c>
      <c r="C733" s="3">
        <v>45915</v>
      </c>
      <c r="D733" s="34">
        <v>45915</v>
      </c>
      <c r="E733" s="9">
        <v>45915</v>
      </c>
      <c r="F733" s="1" t="s">
        <v>54</v>
      </c>
      <c r="G733" s="12" t="s">
        <v>3014</v>
      </c>
      <c r="H733" s="1"/>
      <c r="I733" s="13">
        <v>-16.989999999999998</v>
      </c>
      <c r="J733" s="1"/>
      <c r="K733" s="13">
        <v>1065.3900000000001</v>
      </c>
      <c r="L733" t="str">
        <f>IF(Gastos[[#This Row],[Importe]]&gt;0,"Ingreso","Egreso")</f>
        <v>Egreso</v>
      </c>
      <c r="M733" t="str">
        <f t="shared" si="11"/>
        <v>Único</v>
      </c>
    </row>
    <row r="734" spans="1:13" x14ac:dyDescent="0.25">
      <c r="A734" s="1" t="s">
        <v>14</v>
      </c>
      <c r="B734" s="34">
        <v>45915</v>
      </c>
      <c r="C734" s="3">
        <v>45915</v>
      </c>
      <c r="D734" s="34">
        <v>45915</v>
      </c>
      <c r="E734" s="9">
        <v>45915</v>
      </c>
      <c r="F734" s="1" t="s">
        <v>54</v>
      </c>
      <c r="G734" s="12" t="s">
        <v>3014</v>
      </c>
      <c r="H734" s="1"/>
      <c r="I734" s="13">
        <v>-2.99</v>
      </c>
      <c r="J734" s="1"/>
      <c r="K734" s="13">
        <v>1082.3800000000001</v>
      </c>
      <c r="L734" t="str">
        <f>IF(Gastos[[#This Row],[Importe]]&gt;0,"Ingreso","Egreso")</f>
        <v>Egreso</v>
      </c>
      <c r="M734" t="str">
        <f t="shared" si="11"/>
        <v>Único</v>
      </c>
    </row>
    <row r="735" spans="1:13" x14ac:dyDescent="0.25">
      <c r="A735" s="1" t="s">
        <v>11</v>
      </c>
      <c r="B735" s="34">
        <v>45915</v>
      </c>
      <c r="C735" s="3">
        <v>45915</v>
      </c>
      <c r="D735" s="34">
        <v>45915</v>
      </c>
      <c r="E735" s="9">
        <v>45915</v>
      </c>
      <c r="F735" s="1" t="s">
        <v>54</v>
      </c>
      <c r="G735" s="12" t="s">
        <v>3221</v>
      </c>
      <c r="H735" s="1"/>
      <c r="I735" s="13">
        <v>-8.25</v>
      </c>
      <c r="J735" s="1"/>
      <c r="K735" s="13">
        <v>4775.82</v>
      </c>
      <c r="L735" t="str">
        <f>IF(Gastos[[#This Row],[Importe]]&gt;0,"Ingreso","Egreso")</f>
        <v>Egreso</v>
      </c>
      <c r="M735" t="str">
        <f t="shared" si="11"/>
        <v>Único</v>
      </c>
    </row>
    <row r="736" spans="1:13" x14ac:dyDescent="0.25">
      <c r="A736" s="1" t="s">
        <v>14</v>
      </c>
      <c r="B736" s="34">
        <v>45915</v>
      </c>
      <c r="C736" s="3">
        <v>45915</v>
      </c>
      <c r="D736" s="34">
        <v>45914</v>
      </c>
      <c r="E736" s="9">
        <v>45914</v>
      </c>
      <c r="F736" s="1" t="s">
        <v>67</v>
      </c>
      <c r="G736" s="12" t="s">
        <v>3015</v>
      </c>
      <c r="H736" s="1"/>
      <c r="I736" s="13">
        <v>-7.3</v>
      </c>
      <c r="J736" s="1"/>
      <c r="K736" s="13">
        <v>1085.3699999999999</v>
      </c>
      <c r="L736" t="str">
        <f>IF(Gastos[[#This Row],[Importe]]&gt;0,"Ingreso","Egreso")</f>
        <v>Egreso</v>
      </c>
      <c r="M736" t="str">
        <f t="shared" si="11"/>
        <v>Único</v>
      </c>
    </row>
    <row r="737" spans="1:13" x14ac:dyDescent="0.25">
      <c r="A737" s="1" t="s">
        <v>11</v>
      </c>
      <c r="B737" s="34">
        <v>45915</v>
      </c>
      <c r="C737" s="3">
        <v>45915</v>
      </c>
      <c r="D737" s="34">
        <v>45914</v>
      </c>
      <c r="E737" s="9">
        <v>45914</v>
      </c>
      <c r="F737" s="1" t="s">
        <v>132</v>
      </c>
      <c r="G737" s="12" t="s">
        <v>3222</v>
      </c>
      <c r="H737" s="1"/>
      <c r="I737" s="13">
        <v>-7.2</v>
      </c>
      <c r="J737" s="1"/>
      <c r="K737" s="13">
        <v>4784.07</v>
      </c>
      <c r="L737" t="str">
        <f>IF(Gastos[[#This Row],[Importe]]&gt;0,"Ingreso","Egreso")</f>
        <v>Egreso</v>
      </c>
      <c r="M737" t="str">
        <f t="shared" si="11"/>
        <v>Único</v>
      </c>
    </row>
    <row r="738" spans="1:13" x14ac:dyDescent="0.25">
      <c r="A738" s="1" t="s">
        <v>11</v>
      </c>
      <c r="B738" s="34">
        <v>45915</v>
      </c>
      <c r="C738" s="3">
        <v>45915</v>
      </c>
      <c r="D738" s="34">
        <v>45914</v>
      </c>
      <c r="E738" s="9">
        <v>45914</v>
      </c>
      <c r="F738" s="1" t="s">
        <v>132</v>
      </c>
      <c r="G738" s="12" t="s">
        <v>3226</v>
      </c>
      <c r="H738" s="1"/>
      <c r="I738" s="13">
        <v>-21.1</v>
      </c>
      <c r="J738" s="1"/>
      <c r="K738" s="13">
        <v>4901.5</v>
      </c>
      <c r="L738" t="str">
        <f>IF(Gastos[[#This Row],[Importe]]&gt;0,"Ingreso","Egreso")</f>
        <v>Egreso</v>
      </c>
      <c r="M738" t="str">
        <f t="shared" si="11"/>
        <v>Único</v>
      </c>
    </row>
    <row r="739" spans="1:13" x14ac:dyDescent="0.25">
      <c r="A739" s="1" t="s">
        <v>11</v>
      </c>
      <c r="B739" s="34">
        <v>45915</v>
      </c>
      <c r="C739" s="3">
        <v>45915</v>
      </c>
      <c r="D739" s="34">
        <v>45914</v>
      </c>
      <c r="E739" s="9">
        <v>45914</v>
      </c>
      <c r="F739" s="1" t="s">
        <v>18</v>
      </c>
      <c r="G739" s="12" t="s">
        <v>3224</v>
      </c>
      <c r="H739" s="1"/>
      <c r="I739" s="13">
        <v>-21.6</v>
      </c>
      <c r="J739" s="1"/>
      <c r="K739" s="13">
        <v>4849.92</v>
      </c>
      <c r="L739" t="str">
        <f>IF(Gastos[[#This Row],[Importe]]&gt;0,"Ingreso","Egreso")</f>
        <v>Egreso</v>
      </c>
      <c r="M739" t="str">
        <f t="shared" si="11"/>
        <v>Único</v>
      </c>
    </row>
    <row r="740" spans="1:13" x14ac:dyDescent="0.25">
      <c r="A740" s="1" t="s">
        <v>11</v>
      </c>
      <c r="B740" s="34">
        <v>45915</v>
      </c>
      <c r="C740" s="3">
        <v>45915</v>
      </c>
      <c r="D740" s="34">
        <v>45914</v>
      </c>
      <c r="E740" s="9">
        <v>45914</v>
      </c>
      <c r="F740" s="1" t="s">
        <v>18</v>
      </c>
      <c r="G740" s="12" t="s">
        <v>3225</v>
      </c>
      <c r="H740" s="1"/>
      <c r="I740" s="13">
        <v>-29.98</v>
      </c>
      <c r="J740" s="1"/>
      <c r="K740" s="13">
        <v>4871.5200000000004</v>
      </c>
      <c r="L740" t="str">
        <f>IF(Gastos[[#This Row],[Importe]]&gt;0,"Ingreso","Egreso")</f>
        <v>Egreso</v>
      </c>
      <c r="M740" t="str">
        <f t="shared" si="11"/>
        <v>Único</v>
      </c>
    </row>
    <row r="741" spans="1:13" ht="25.5" x14ac:dyDescent="0.25">
      <c r="A741" s="1" t="s">
        <v>11</v>
      </c>
      <c r="B741" s="34">
        <v>45915</v>
      </c>
      <c r="C741" s="3">
        <v>45915</v>
      </c>
      <c r="D741" s="34">
        <v>45914</v>
      </c>
      <c r="E741" s="9">
        <v>45914</v>
      </c>
      <c r="F741" s="1" t="s">
        <v>132</v>
      </c>
      <c r="G741" s="12" t="s">
        <v>3223</v>
      </c>
      <c r="H741" s="1"/>
      <c r="I741" s="13">
        <v>-58.65</v>
      </c>
      <c r="J741" s="1"/>
      <c r="K741" s="13">
        <v>4791.2700000000004</v>
      </c>
      <c r="L741" t="str">
        <f>IF(Gastos[[#This Row],[Importe]]&gt;0,"Ingreso","Egreso")</f>
        <v>Egreso</v>
      </c>
      <c r="M741" t="str">
        <f t="shared" si="11"/>
        <v>Único</v>
      </c>
    </row>
    <row r="742" spans="1:13" ht="25.5" x14ac:dyDescent="0.25">
      <c r="A742" s="1" t="s">
        <v>14</v>
      </c>
      <c r="B742" s="34">
        <v>45915</v>
      </c>
      <c r="C742" s="3">
        <v>45915</v>
      </c>
      <c r="D742" s="34">
        <v>45913</v>
      </c>
      <c r="E742" s="9">
        <v>45913</v>
      </c>
      <c r="F742" s="1" t="s">
        <v>22</v>
      </c>
      <c r="G742" s="12" t="s">
        <v>3016</v>
      </c>
      <c r="H742" s="1"/>
      <c r="I742" s="13">
        <v>-86.58</v>
      </c>
      <c r="J742" s="1"/>
      <c r="K742" s="13">
        <v>1092.67</v>
      </c>
      <c r="L742" t="str">
        <f>IF(Gastos[[#This Row],[Importe]]&gt;0,"Ingreso","Egreso")</f>
        <v>Egreso</v>
      </c>
      <c r="M742" t="str">
        <f t="shared" si="11"/>
        <v>Único</v>
      </c>
    </row>
    <row r="743" spans="1:13" ht="25.5" x14ac:dyDescent="0.25">
      <c r="A743" s="1" t="s">
        <v>17</v>
      </c>
      <c r="B743" s="34">
        <v>45915</v>
      </c>
      <c r="C743" s="3">
        <v>45915</v>
      </c>
      <c r="D743" s="34">
        <v>45913</v>
      </c>
      <c r="E743" s="9">
        <v>45913</v>
      </c>
      <c r="F743" s="6" t="s">
        <v>18</v>
      </c>
      <c r="G743" s="12" t="s">
        <v>3105</v>
      </c>
      <c r="H743" s="1"/>
      <c r="I743" s="13">
        <v>-7.93</v>
      </c>
      <c r="J743" s="1"/>
      <c r="K743" s="13">
        <v>13126.07</v>
      </c>
      <c r="L743" t="str">
        <f>IF(Gastos[[#This Row],[Importe]]&gt;0,"Ingreso","Egreso")</f>
        <v>Egreso</v>
      </c>
      <c r="M743" t="str">
        <f t="shared" si="11"/>
        <v>Único</v>
      </c>
    </row>
    <row r="744" spans="1:13" ht="25.5" x14ac:dyDescent="0.25">
      <c r="A744" s="1" t="s">
        <v>17</v>
      </c>
      <c r="B744" s="34">
        <v>45915</v>
      </c>
      <c r="C744" s="3">
        <v>45915</v>
      </c>
      <c r="D744" s="34">
        <v>45913</v>
      </c>
      <c r="E744" s="9">
        <v>45913</v>
      </c>
      <c r="F744" s="1" t="s">
        <v>67</v>
      </c>
      <c r="G744" s="12" t="s">
        <v>3106</v>
      </c>
      <c r="H744" s="1"/>
      <c r="I744" s="13">
        <v>-3</v>
      </c>
      <c r="J744" s="1"/>
      <c r="K744" s="13">
        <v>13134</v>
      </c>
      <c r="L744" t="str">
        <f>IF(Gastos[[#This Row],[Importe]]&gt;0,"Ingreso","Egreso")</f>
        <v>Egreso</v>
      </c>
      <c r="M744" t="str">
        <f t="shared" si="11"/>
        <v>Único</v>
      </c>
    </row>
    <row r="745" spans="1:13" x14ac:dyDescent="0.25">
      <c r="A745" s="1" t="s">
        <v>11</v>
      </c>
      <c r="B745" s="34">
        <v>45915</v>
      </c>
      <c r="C745" s="3">
        <v>45915</v>
      </c>
      <c r="D745" s="34">
        <v>45913</v>
      </c>
      <c r="E745" s="9">
        <v>45913</v>
      </c>
      <c r="F745" s="1" t="s">
        <v>18</v>
      </c>
      <c r="G745" s="12" t="s">
        <v>3227</v>
      </c>
      <c r="H745" s="1"/>
      <c r="I745" s="13">
        <v>-1.99</v>
      </c>
      <c r="J745" s="1"/>
      <c r="K745" s="13">
        <v>4922.6000000000004</v>
      </c>
      <c r="L745" t="str">
        <f>IF(Gastos[[#This Row],[Importe]]&gt;0,"Ingreso","Egreso")</f>
        <v>Egreso</v>
      </c>
      <c r="M745" t="str">
        <f t="shared" si="11"/>
        <v>Único</v>
      </c>
    </row>
    <row r="746" spans="1:13" x14ac:dyDescent="0.25">
      <c r="A746" s="1" t="s">
        <v>11</v>
      </c>
      <c r="B746" s="34">
        <v>45915</v>
      </c>
      <c r="C746" s="3">
        <v>45915</v>
      </c>
      <c r="D746" s="34">
        <v>45913</v>
      </c>
      <c r="E746" s="9">
        <v>45913</v>
      </c>
      <c r="F746" s="1" t="s">
        <v>132</v>
      </c>
      <c r="G746" s="12" t="s">
        <v>3228</v>
      </c>
      <c r="H746" s="1"/>
      <c r="I746" s="13">
        <v>-1.8</v>
      </c>
      <c r="J746" s="1"/>
      <c r="K746" s="13">
        <v>4924.59</v>
      </c>
      <c r="L746" t="str">
        <f>IF(Gastos[[#This Row],[Importe]]&gt;0,"Ingreso","Egreso")</f>
        <v>Egreso</v>
      </c>
      <c r="M746" t="str">
        <f t="shared" si="11"/>
        <v>Único</v>
      </c>
    </row>
    <row r="747" spans="1:13" x14ac:dyDescent="0.25">
      <c r="A747" s="1" t="s">
        <v>11</v>
      </c>
      <c r="B747" s="34">
        <v>45915</v>
      </c>
      <c r="C747" s="3">
        <v>45915</v>
      </c>
      <c r="D747" s="34">
        <v>45913</v>
      </c>
      <c r="E747" s="9">
        <v>45913</v>
      </c>
      <c r="F747" s="1" t="s">
        <v>132</v>
      </c>
      <c r="G747" s="12" t="s">
        <v>3232</v>
      </c>
      <c r="H747" s="1"/>
      <c r="I747" s="13">
        <v>-5.15</v>
      </c>
      <c r="J747" s="1"/>
      <c r="K747" s="13">
        <v>4964.59</v>
      </c>
      <c r="L747" t="str">
        <f>IF(Gastos[[#This Row],[Importe]]&gt;0,"Ingreso","Egreso")</f>
        <v>Egreso</v>
      </c>
      <c r="M747" t="str">
        <f t="shared" si="11"/>
        <v>Único</v>
      </c>
    </row>
    <row r="748" spans="1:13" ht="25.5" x14ac:dyDescent="0.25">
      <c r="A748" s="1" t="s">
        <v>11</v>
      </c>
      <c r="B748" s="34">
        <v>45915</v>
      </c>
      <c r="C748" s="3">
        <v>45915</v>
      </c>
      <c r="D748" s="34">
        <v>45913</v>
      </c>
      <c r="E748" s="9">
        <v>45913</v>
      </c>
      <c r="F748" s="1" t="s">
        <v>132</v>
      </c>
      <c r="G748" s="12" t="s">
        <v>3230</v>
      </c>
      <c r="H748" s="1"/>
      <c r="I748" s="13">
        <v>-13.5</v>
      </c>
      <c r="J748" s="1"/>
      <c r="K748" s="13">
        <v>4935.3900000000003</v>
      </c>
      <c r="L748" t="str">
        <f>IF(Gastos[[#This Row],[Importe]]&gt;0,"Ingreso","Egreso")</f>
        <v>Egreso</v>
      </c>
      <c r="M748" t="str">
        <f t="shared" si="11"/>
        <v>Único</v>
      </c>
    </row>
    <row r="749" spans="1:13" ht="25.5" x14ac:dyDescent="0.25">
      <c r="A749" s="1" t="s">
        <v>11</v>
      </c>
      <c r="B749" s="34">
        <v>45915</v>
      </c>
      <c r="C749" s="3">
        <v>45915</v>
      </c>
      <c r="D749" s="34">
        <v>45913</v>
      </c>
      <c r="E749" s="9">
        <v>45913</v>
      </c>
      <c r="F749" s="1" t="s">
        <v>132</v>
      </c>
      <c r="G749" s="12" t="s">
        <v>3229</v>
      </c>
      <c r="H749" s="1"/>
      <c r="I749" s="13">
        <v>-9</v>
      </c>
      <c r="J749" s="1"/>
      <c r="K749" s="13">
        <v>4926.3900000000003</v>
      </c>
      <c r="L749" t="str">
        <f>IF(Gastos[[#This Row],[Importe]]&gt;0,"Ingreso","Egreso")</f>
        <v>Egreso</v>
      </c>
      <c r="M749" t="str">
        <f t="shared" si="11"/>
        <v>Único</v>
      </c>
    </row>
    <row r="750" spans="1:13" ht="25.5" x14ac:dyDescent="0.25">
      <c r="A750" s="1" t="s">
        <v>11</v>
      </c>
      <c r="B750" s="34">
        <v>45915</v>
      </c>
      <c r="C750" s="3">
        <v>45915</v>
      </c>
      <c r="D750" s="34">
        <v>45913</v>
      </c>
      <c r="E750" s="9">
        <v>45913</v>
      </c>
      <c r="F750" s="1" t="s">
        <v>132</v>
      </c>
      <c r="G750" s="12" t="s">
        <v>3231</v>
      </c>
      <c r="H750" s="1"/>
      <c r="I750" s="13">
        <v>-15.7</v>
      </c>
      <c r="J750" s="1"/>
      <c r="K750" s="13">
        <v>4948.8900000000003</v>
      </c>
      <c r="L750" t="str">
        <f>IF(Gastos[[#This Row],[Importe]]&gt;0,"Ingreso","Egreso")</f>
        <v>Egreso</v>
      </c>
      <c r="M750" t="str">
        <f t="shared" si="11"/>
        <v>Único</v>
      </c>
    </row>
    <row r="751" spans="1:13" x14ac:dyDescent="0.25">
      <c r="A751" s="1" t="s">
        <v>17</v>
      </c>
      <c r="B751" s="34">
        <v>46000</v>
      </c>
      <c r="C751" s="3">
        <v>45912</v>
      </c>
      <c r="D751" s="34">
        <v>46000</v>
      </c>
      <c r="E751" s="9">
        <v>45912</v>
      </c>
      <c r="F751" s="1" t="s">
        <v>132</v>
      </c>
      <c r="G751" s="12" t="s">
        <v>3107</v>
      </c>
      <c r="H751" s="1"/>
      <c r="I751" s="13">
        <v>-6.05</v>
      </c>
      <c r="J751" s="1"/>
      <c r="K751" s="13">
        <v>13137</v>
      </c>
      <c r="L751" t="str">
        <f>IF(Gastos[[#This Row],[Importe]]&gt;0,"Ingreso","Egreso")</f>
        <v>Egreso</v>
      </c>
      <c r="M751" t="str">
        <f t="shared" si="11"/>
        <v>Único</v>
      </c>
    </row>
    <row r="752" spans="1:13" ht="25.5" x14ac:dyDescent="0.25">
      <c r="A752" s="1" t="s">
        <v>17</v>
      </c>
      <c r="B752" s="34">
        <v>46000</v>
      </c>
      <c r="C752" s="3">
        <v>45912</v>
      </c>
      <c r="D752" s="34">
        <v>46000</v>
      </c>
      <c r="E752" s="9">
        <v>45912</v>
      </c>
      <c r="F752" s="1" t="s">
        <v>132</v>
      </c>
      <c r="G752" s="12" t="s">
        <v>3108</v>
      </c>
      <c r="H752" s="1"/>
      <c r="I752" s="13">
        <v>-1.8</v>
      </c>
      <c r="J752" s="1"/>
      <c r="K752" s="13">
        <v>13143.05</v>
      </c>
      <c r="L752" t="str">
        <f>IF(Gastos[[#This Row],[Importe]]&gt;0,"Ingreso","Egreso")</f>
        <v>Egreso</v>
      </c>
      <c r="M752" t="str">
        <f t="shared" si="11"/>
        <v>Único</v>
      </c>
    </row>
    <row r="753" spans="1:13" x14ac:dyDescent="0.25">
      <c r="A753" s="1" t="s">
        <v>17</v>
      </c>
      <c r="B753" s="34">
        <v>46000</v>
      </c>
      <c r="C753" s="3">
        <v>45912</v>
      </c>
      <c r="D753" s="34">
        <v>46000</v>
      </c>
      <c r="E753" s="9">
        <v>45912</v>
      </c>
      <c r="F753" s="1" t="s">
        <v>132</v>
      </c>
      <c r="G753" s="12" t="s">
        <v>3109</v>
      </c>
      <c r="H753" s="1"/>
      <c r="I753" s="13">
        <v>-4.46</v>
      </c>
      <c r="J753" s="1"/>
      <c r="K753" s="13">
        <v>13144.85</v>
      </c>
      <c r="L753" t="str">
        <f>IF(Gastos[[#This Row],[Importe]]&gt;0,"Ingreso","Egreso")</f>
        <v>Egreso</v>
      </c>
      <c r="M753" t="str">
        <f t="shared" si="11"/>
        <v>Único</v>
      </c>
    </row>
    <row r="754" spans="1:13" x14ac:dyDescent="0.25">
      <c r="A754" s="1" t="s">
        <v>17</v>
      </c>
      <c r="B754" s="34">
        <v>46000</v>
      </c>
      <c r="C754" s="3">
        <v>45912</v>
      </c>
      <c r="D754" s="34">
        <v>46000</v>
      </c>
      <c r="E754" s="9">
        <v>45912</v>
      </c>
      <c r="F754" s="1" t="s">
        <v>132</v>
      </c>
      <c r="G754" s="12" t="s">
        <v>3110</v>
      </c>
      <c r="H754" s="1"/>
      <c r="I754" s="13">
        <v>-9.0500000000000007</v>
      </c>
      <c r="J754" s="1"/>
      <c r="K754" s="13">
        <v>13149.31</v>
      </c>
      <c r="L754" t="str">
        <f>IF(Gastos[[#This Row],[Importe]]&gt;0,"Ingreso","Egreso")</f>
        <v>Egreso</v>
      </c>
      <c r="M754" t="str">
        <f t="shared" si="11"/>
        <v>Único</v>
      </c>
    </row>
    <row r="755" spans="1:13" x14ac:dyDescent="0.25">
      <c r="A755" s="1" t="s">
        <v>11</v>
      </c>
      <c r="B755" s="34">
        <v>46000</v>
      </c>
      <c r="C755" s="3">
        <v>45912</v>
      </c>
      <c r="D755" s="34">
        <v>46000</v>
      </c>
      <c r="E755" s="9">
        <v>45912</v>
      </c>
      <c r="F755" s="1" t="s">
        <v>20</v>
      </c>
      <c r="G755" s="12" t="s">
        <v>3234</v>
      </c>
      <c r="H755" s="1"/>
      <c r="I755" s="13">
        <v>-4.5999999999999996</v>
      </c>
      <c r="J755" s="1"/>
      <c r="K755" s="13">
        <v>5008.34</v>
      </c>
      <c r="L755" t="str">
        <f>IF(Gastos[[#This Row],[Importe]]&gt;0,"Ingreso","Egreso")</f>
        <v>Egreso</v>
      </c>
      <c r="M755" t="str">
        <f t="shared" si="11"/>
        <v>Único</v>
      </c>
    </row>
    <row r="756" spans="1:13" x14ac:dyDescent="0.25">
      <c r="A756" s="1" t="s">
        <v>17</v>
      </c>
      <c r="B756" s="34">
        <v>46000</v>
      </c>
      <c r="C756" s="3">
        <v>45912</v>
      </c>
      <c r="D756" s="34">
        <v>46000</v>
      </c>
      <c r="E756" s="9">
        <v>45912</v>
      </c>
      <c r="F756" s="1" t="s">
        <v>132</v>
      </c>
      <c r="G756" s="12" t="s">
        <v>3112</v>
      </c>
      <c r="H756" s="1"/>
      <c r="I756" s="13">
        <v>-1.2</v>
      </c>
      <c r="J756" s="1"/>
      <c r="K756" s="13">
        <v>13162.56</v>
      </c>
      <c r="L756" t="str">
        <f>IF(Gastos[[#This Row],[Importe]]&gt;0,"Ingreso","Egreso")</f>
        <v>Egreso</v>
      </c>
      <c r="M756" t="str">
        <f t="shared" si="11"/>
        <v>Único</v>
      </c>
    </row>
    <row r="757" spans="1:13" x14ac:dyDescent="0.25">
      <c r="A757" s="1" t="s">
        <v>17</v>
      </c>
      <c r="B757" s="34">
        <v>46000</v>
      </c>
      <c r="C757" s="3">
        <v>45912</v>
      </c>
      <c r="D757" s="34">
        <v>46000</v>
      </c>
      <c r="E757" s="9">
        <v>45912</v>
      </c>
      <c r="F757" s="1" t="s">
        <v>67</v>
      </c>
      <c r="G757" s="12" t="s">
        <v>3111</v>
      </c>
      <c r="H757" s="1"/>
      <c r="I757" s="13">
        <v>-4.2</v>
      </c>
      <c r="J757" s="1"/>
      <c r="K757" s="13">
        <v>13158.36</v>
      </c>
      <c r="L757" t="str">
        <f>IF(Gastos[[#This Row],[Importe]]&gt;0,"Ingreso","Egreso")</f>
        <v>Egreso</v>
      </c>
      <c r="M757" t="str">
        <f t="shared" si="11"/>
        <v>Único</v>
      </c>
    </row>
    <row r="758" spans="1:13" x14ac:dyDescent="0.25">
      <c r="A758" s="1" t="s">
        <v>11</v>
      </c>
      <c r="B758" s="34">
        <v>46000</v>
      </c>
      <c r="C758" s="3">
        <v>45912</v>
      </c>
      <c r="D758" s="34">
        <v>46000</v>
      </c>
      <c r="E758" s="9">
        <v>45912</v>
      </c>
      <c r="F758" s="1" t="s">
        <v>22</v>
      </c>
      <c r="G758" s="12" t="s">
        <v>3233</v>
      </c>
      <c r="H758" s="1"/>
      <c r="I758" s="13">
        <v>-38.6</v>
      </c>
      <c r="J758" s="1"/>
      <c r="K758" s="13">
        <v>4969.74</v>
      </c>
      <c r="L758" t="str">
        <f>IF(Gastos[[#This Row],[Importe]]&gt;0,"Ingreso","Egreso")</f>
        <v>Egreso</v>
      </c>
      <c r="M758" t="str">
        <f t="shared" si="11"/>
        <v>Único</v>
      </c>
    </row>
    <row r="759" spans="1:13" x14ac:dyDescent="0.25">
      <c r="A759" s="1" t="s">
        <v>17</v>
      </c>
      <c r="B759" s="34">
        <v>45970</v>
      </c>
      <c r="C759" s="3">
        <v>45911</v>
      </c>
      <c r="D759" s="34">
        <v>45970</v>
      </c>
      <c r="E759" s="9">
        <v>45911</v>
      </c>
      <c r="F759" s="1" t="s">
        <v>22</v>
      </c>
      <c r="G759" s="12" t="s">
        <v>3113</v>
      </c>
      <c r="H759" s="1"/>
      <c r="I759" s="13">
        <v>-7.09</v>
      </c>
      <c r="J759" s="1"/>
      <c r="K759" s="13">
        <v>13163.76</v>
      </c>
      <c r="L759" t="str">
        <f>IF(Gastos[[#This Row],[Importe]]&gt;0,"Ingreso","Egreso")</f>
        <v>Egreso</v>
      </c>
      <c r="M759" t="str">
        <f t="shared" si="11"/>
        <v>Único</v>
      </c>
    </row>
    <row r="760" spans="1:13" x14ac:dyDescent="0.25">
      <c r="A760" s="1" t="s">
        <v>17</v>
      </c>
      <c r="B760" s="34">
        <v>45970</v>
      </c>
      <c r="C760" s="3">
        <v>45911</v>
      </c>
      <c r="D760" s="34">
        <v>45970</v>
      </c>
      <c r="E760" s="9">
        <v>45911</v>
      </c>
      <c r="F760" s="1" t="s">
        <v>22</v>
      </c>
      <c r="G760" s="12" t="s">
        <v>3114</v>
      </c>
      <c r="H760" s="1"/>
      <c r="I760" s="13">
        <v>-5.3</v>
      </c>
      <c r="J760" s="1"/>
      <c r="K760" s="13">
        <v>13170.85</v>
      </c>
      <c r="L760" t="str">
        <f>IF(Gastos[[#This Row],[Importe]]&gt;0,"Ingreso","Egreso")</f>
        <v>Egreso</v>
      </c>
      <c r="M760" t="str">
        <f t="shared" si="11"/>
        <v>Único</v>
      </c>
    </row>
    <row r="761" spans="1:13" x14ac:dyDescent="0.25">
      <c r="A761" s="1" t="s">
        <v>11</v>
      </c>
      <c r="B761" s="34">
        <v>45970</v>
      </c>
      <c r="C761" s="3">
        <v>45911</v>
      </c>
      <c r="D761" s="34">
        <v>45970</v>
      </c>
      <c r="E761" s="9">
        <v>45911</v>
      </c>
      <c r="F761" s="1" t="s">
        <v>132</v>
      </c>
      <c r="G761" s="12" t="s">
        <v>3236</v>
      </c>
      <c r="H761" s="1"/>
      <c r="I761" s="13">
        <v>-7.55</v>
      </c>
      <c r="J761" s="1"/>
      <c r="K761" s="13">
        <v>5040.04</v>
      </c>
      <c r="L761" t="str">
        <f>IF(Gastos[[#This Row],[Importe]]&gt;0,"Ingreso","Egreso")</f>
        <v>Egreso</v>
      </c>
      <c r="M761" t="str">
        <f t="shared" si="11"/>
        <v>Único</v>
      </c>
    </row>
    <row r="762" spans="1:13" ht="25.5" x14ac:dyDescent="0.25">
      <c r="A762" s="1" t="s">
        <v>11</v>
      </c>
      <c r="B762" s="34">
        <v>45970</v>
      </c>
      <c r="C762" s="3">
        <v>45911</v>
      </c>
      <c r="D762" s="34">
        <v>45970</v>
      </c>
      <c r="E762" s="9">
        <v>45911</v>
      </c>
      <c r="F762" s="1" t="s">
        <v>132</v>
      </c>
      <c r="G762" s="12" t="s">
        <v>3235</v>
      </c>
      <c r="H762" s="1"/>
      <c r="I762" s="13">
        <v>-27.1</v>
      </c>
      <c r="J762" s="1"/>
      <c r="K762" s="13">
        <v>5012.9399999999996</v>
      </c>
      <c r="L762" t="str">
        <f>IF(Gastos[[#This Row],[Importe]]&gt;0,"Ingreso","Egreso")</f>
        <v>Egreso</v>
      </c>
      <c r="M762" t="str">
        <f t="shared" si="11"/>
        <v>Único</v>
      </c>
    </row>
    <row r="763" spans="1:13" ht="25.5" x14ac:dyDescent="0.25">
      <c r="A763" s="1" t="s">
        <v>11</v>
      </c>
      <c r="B763" s="34">
        <v>45970</v>
      </c>
      <c r="C763" s="3">
        <v>45911</v>
      </c>
      <c r="D763" s="34">
        <v>45970</v>
      </c>
      <c r="E763" s="9">
        <v>45911</v>
      </c>
      <c r="F763" s="1" t="s">
        <v>132</v>
      </c>
      <c r="G763" s="12" t="s">
        <v>3237</v>
      </c>
      <c r="H763" s="1"/>
      <c r="I763" s="13">
        <v>-4.5</v>
      </c>
      <c r="J763" s="1"/>
      <c r="K763" s="13">
        <v>5047.59</v>
      </c>
      <c r="L763" t="str">
        <f>IF(Gastos[[#This Row],[Importe]]&gt;0,"Ingreso","Egreso")</f>
        <v>Egreso</v>
      </c>
      <c r="M763" t="str">
        <f t="shared" si="11"/>
        <v>Único</v>
      </c>
    </row>
    <row r="764" spans="1:13" x14ac:dyDescent="0.25">
      <c r="A764" s="1" t="s">
        <v>17</v>
      </c>
      <c r="B764" s="34">
        <v>45939</v>
      </c>
      <c r="C764" s="3">
        <v>45910</v>
      </c>
      <c r="D764" s="34">
        <v>45939</v>
      </c>
      <c r="E764" s="9">
        <v>45910</v>
      </c>
      <c r="F764" s="1" t="s">
        <v>22</v>
      </c>
      <c r="G764" s="12" t="s">
        <v>3115</v>
      </c>
      <c r="H764" s="1"/>
      <c r="I764" s="13">
        <v>-4.84</v>
      </c>
      <c r="J764" s="1"/>
      <c r="K764" s="13">
        <v>13176.15</v>
      </c>
      <c r="L764" t="str">
        <f>IF(Gastos[[#This Row],[Importe]]&gt;0,"Ingreso","Egreso")</f>
        <v>Egreso</v>
      </c>
      <c r="M764" t="str">
        <f t="shared" si="11"/>
        <v>Único</v>
      </c>
    </row>
    <row r="765" spans="1:13" x14ac:dyDescent="0.25">
      <c r="A765" s="1" t="s">
        <v>11</v>
      </c>
      <c r="B765" s="34">
        <v>45939</v>
      </c>
      <c r="C765" s="3">
        <v>45910</v>
      </c>
      <c r="D765" s="34">
        <v>45939</v>
      </c>
      <c r="E765" s="9">
        <v>45910</v>
      </c>
      <c r="F765" s="6" t="s">
        <v>132</v>
      </c>
      <c r="G765" s="12" t="s">
        <v>3238</v>
      </c>
      <c r="H765" s="1"/>
      <c r="I765" s="13">
        <v>-3.4</v>
      </c>
      <c r="J765" s="1"/>
      <c r="K765" s="13">
        <v>5052.09</v>
      </c>
      <c r="L765" t="str">
        <f>IF(Gastos[[#This Row],[Importe]]&gt;0,"Ingreso","Egreso")</f>
        <v>Egreso</v>
      </c>
      <c r="M765" t="str">
        <f t="shared" si="11"/>
        <v>Único</v>
      </c>
    </row>
    <row r="766" spans="1:13" x14ac:dyDescent="0.25">
      <c r="A766" s="1" t="s">
        <v>17</v>
      </c>
      <c r="B766" s="34">
        <v>45909</v>
      </c>
      <c r="C766" s="3">
        <v>45909</v>
      </c>
      <c r="D766" s="34">
        <v>45909</v>
      </c>
      <c r="E766" s="9">
        <v>45909</v>
      </c>
      <c r="F766" s="1" t="s">
        <v>132</v>
      </c>
      <c r="G766" s="12" t="s">
        <v>3116</v>
      </c>
      <c r="H766" s="1"/>
      <c r="I766" s="13">
        <v>-5.5</v>
      </c>
      <c r="J766" s="1"/>
      <c r="K766" s="13">
        <v>13180.99</v>
      </c>
      <c r="L766" t="str">
        <f>IF(Gastos[[#This Row],[Importe]]&gt;0,"Ingreso","Egreso")</f>
        <v>Egreso</v>
      </c>
      <c r="M766" t="str">
        <f t="shared" si="11"/>
        <v>Único</v>
      </c>
    </row>
    <row r="767" spans="1:13" x14ac:dyDescent="0.25">
      <c r="A767" s="1" t="s">
        <v>17</v>
      </c>
      <c r="B767" s="34">
        <v>45909</v>
      </c>
      <c r="C767" s="3">
        <v>45909</v>
      </c>
      <c r="D767" s="34">
        <v>45909</v>
      </c>
      <c r="E767" s="9">
        <v>45909</v>
      </c>
      <c r="F767" s="1" t="s">
        <v>132</v>
      </c>
      <c r="G767" s="12" t="s">
        <v>3116</v>
      </c>
      <c r="H767" s="1"/>
      <c r="I767" s="13">
        <v>-1.21</v>
      </c>
      <c r="J767" s="1"/>
      <c r="K767" s="13">
        <v>13186.49</v>
      </c>
      <c r="L767" t="str">
        <f>IF(Gastos[[#This Row],[Importe]]&gt;0,"Ingreso","Egreso")</f>
        <v>Egreso</v>
      </c>
      <c r="M767" t="str">
        <f t="shared" si="11"/>
        <v>Único</v>
      </c>
    </row>
    <row r="768" spans="1:13" x14ac:dyDescent="0.25">
      <c r="A768" s="1" t="s">
        <v>17</v>
      </c>
      <c r="B768" s="34">
        <v>45909</v>
      </c>
      <c r="C768" s="3">
        <v>45909</v>
      </c>
      <c r="D768" s="34">
        <v>45909</v>
      </c>
      <c r="E768" s="9">
        <v>45909</v>
      </c>
      <c r="F768" s="1" t="s">
        <v>132</v>
      </c>
      <c r="G768" s="12" t="s">
        <v>3116</v>
      </c>
      <c r="H768" s="1"/>
      <c r="I768" s="13">
        <v>-5.5</v>
      </c>
      <c r="J768" s="1"/>
      <c r="K768" s="13">
        <v>13187.7</v>
      </c>
      <c r="L768" t="str">
        <f>IF(Gastos[[#This Row],[Importe]]&gt;0,"Ingreso","Egreso")</f>
        <v>Egreso</v>
      </c>
      <c r="M768" t="str">
        <f t="shared" si="11"/>
        <v>Único</v>
      </c>
    </row>
    <row r="769" spans="1:13" ht="25.5" x14ac:dyDescent="0.25">
      <c r="A769" s="1" t="s">
        <v>11</v>
      </c>
      <c r="B769" s="34">
        <v>45909</v>
      </c>
      <c r="C769" s="3">
        <v>45909</v>
      </c>
      <c r="D769" s="34">
        <v>45909</v>
      </c>
      <c r="E769" s="9">
        <v>45909</v>
      </c>
      <c r="F769" s="1" t="s">
        <v>132</v>
      </c>
      <c r="G769" s="12" t="s">
        <v>3239</v>
      </c>
      <c r="H769" s="1"/>
      <c r="I769" s="13">
        <v>-9</v>
      </c>
      <c r="J769" s="1"/>
      <c r="K769" s="13">
        <v>5055.49</v>
      </c>
      <c r="L769" t="str">
        <f>IF(Gastos[[#This Row],[Importe]]&gt;0,"Ingreso","Egreso")</f>
        <v>Egreso</v>
      </c>
      <c r="M769" t="str">
        <f t="shared" si="11"/>
        <v>Único</v>
      </c>
    </row>
    <row r="770" spans="1:13" ht="25.5" x14ac:dyDescent="0.25">
      <c r="A770" s="1" t="s">
        <v>11</v>
      </c>
      <c r="B770" s="34">
        <v>45909</v>
      </c>
      <c r="C770" s="3">
        <v>45909</v>
      </c>
      <c r="D770" s="34">
        <v>45909</v>
      </c>
      <c r="E770" s="9">
        <v>45909</v>
      </c>
      <c r="F770" s="1" t="s">
        <v>132</v>
      </c>
      <c r="G770" s="12" t="s">
        <v>3239</v>
      </c>
      <c r="H770" s="1"/>
      <c r="I770" s="13">
        <v>-3.5</v>
      </c>
      <c r="J770" s="1"/>
      <c r="K770" s="13">
        <v>5064.49</v>
      </c>
      <c r="L770" t="str">
        <f>IF(Gastos[[#This Row],[Importe]]&gt;0,"Ingreso","Egreso")</f>
        <v>Egreso</v>
      </c>
      <c r="M770" t="str">
        <f t="shared" ref="M770:M833" si="12">IF(AND(COUNTIFS($B$2:$B$3988,B770,$I$2:$I$3988,I770,$K$2:$K$3988,K770)&gt;1,F770=""),"DUPLICADO","Único")</f>
        <v>Único</v>
      </c>
    </row>
    <row r="771" spans="1:13" x14ac:dyDescent="0.25">
      <c r="A771" s="1" t="s">
        <v>11</v>
      </c>
      <c r="B771" s="34">
        <v>45909</v>
      </c>
      <c r="C771" s="3">
        <v>45909</v>
      </c>
      <c r="D771" s="34">
        <v>45909</v>
      </c>
      <c r="E771" s="9">
        <v>45909</v>
      </c>
      <c r="F771" s="1" t="s">
        <v>132</v>
      </c>
      <c r="G771" s="12" t="s">
        <v>3240</v>
      </c>
      <c r="H771" s="1"/>
      <c r="I771" s="13">
        <v>-9.6</v>
      </c>
      <c r="J771" s="1"/>
      <c r="K771" s="13">
        <v>5067.99</v>
      </c>
      <c r="L771" t="str">
        <f>IF(Gastos[[#This Row],[Importe]]&gt;0,"Ingreso","Egreso")</f>
        <v>Egreso</v>
      </c>
      <c r="M771" t="str">
        <f t="shared" si="12"/>
        <v>Único</v>
      </c>
    </row>
    <row r="772" spans="1:13" ht="25.5" x14ac:dyDescent="0.25">
      <c r="A772" s="1" t="s">
        <v>17</v>
      </c>
      <c r="B772" s="34">
        <v>45878</v>
      </c>
      <c r="C772" s="3">
        <v>45908</v>
      </c>
      <c r="D772" s="34">
        <v>45878</v>
      </c>
      <c r="E772" s="9">
        <v>45908</v>
      </c>
      <c r="F772" s="1" t="s">
        <v>20</v>
      </c>
      <c r="G772" s="12" t="s">
        <v>3117</v>
      </c>
      <c r="H772" s="1"/>
      <c r="I772" s="13">
        <v>-1.29</v>
      </c>
      <c r="J772" s="1"/>
      <c r="K772" s="13">
        <v>13193.2</v>
      </c>
      <c r="L772" t="str">
        <f>IF(Gastos[[#This Row],[Importe]]&gt;0,"Ingreso","Egreso")</f>
        <v>Egreso</v>
      </c>
      <c r="M772" t="str">
        <f t="shared" si="12"/>
        <v>Único</v>
      </c>
    </row>
    <row r="773" spans="1:13" x14ac:dyDescent="0.25">
      <c r="A773" s="1" t="s">
        <v>17</v>
      </c>
      <c r="B773" s="34">
        <v>45878</v>
      </c>
      <c r="C773" s="3">
        <v>45908</v>
      </c>
      <c r="D773" s="34">
        <v>45878</v>
      </c>
      <c r="E773" s="9">
        <v>45908</v>
      </c>
      <c r="F773" s="1" t="s">
        <v>132</v>
      </c>
      <c r="G773" s="12" t="s">
        <v>3118</v>
      </c>
      <c r="H773" s="1"/>
      <c r="I773" s="13">
        <v>-2.71</v>
      </c>
      <c r="J773" s="1"/>
      <c r="K773" s="13">
        <v>13194.49</v>
      </c>
      <c r="L773" t="str">
        <f>IF(Gastos[[#This Row],[Importe]]&gt;0,"Ingreso","Egreso")</f>
        <v>Egreso</v>
      </c>
      <c r="M773" t="str">
        <f t="shared" si="12"/>
        <v>Único</v>
      </c>
    </row>
    <row r="774" spans="1:13" ht="25.5" x14ac:dyDescent="0.25">
      <c r="A774" s="1" t="s">
        <v>11</v>
      </c>
      <c r="B774" s="34">
        <v>45878</v>
      </c>
      <c r="C774" s="3">
        <v>45908</v>
      </c>
      <c r="D774" s="34">
        <v>45878</v>
      </c>
      <c r="E774" s="9">
        <v>45908</v>
      </c>
      <c r="F774" s="1" t="s">
        <v>132</v>
      </c>
      <c r="G774" s="12" t="s">
        <v>3241</v>
      </c>
      <c r="H774" s="1"/>
      <c r="I774" s="13">
        <v>-26.6</v>
      </c>
      <c r="J774" s="1"/>
      <c r="K774" s="13">
        <v>5077.59</v>
      </c>
      <c r="L774" t="str">
        <f>IF(Gastos[[#This Row],[Importe]]&gt;0,"Ingreso","Egreso")</f>
        <v>Egreso</v>
      </c>
      <c r="M774" t="str">
        <f t="shared" si="12"/>
        <v>Único</v>
      </c>
    </row>
    <row r="775" spans="1:13" x14ac:dyDescent="0.25">
      <c r="A775" s="1" t="s">
        <v>11</v>
      </c>
      <c r="B775" s="34">
        <v>45878</v>
      </c>
      <c r="C775" s="3">
        <v>45908</v>
      </c>
      <c r="D775" s="34">
        <v>45878</v>
      </c>
      <c r="E775" s="9">
        <v>45908</v>
      </c>
      <c r="F775" s="1" t="s">
        <v>18</v>
      </c>
      <c r="G775" s="12" t="s">
        <v>3242</v>
      </c>
      <c r="H775" s="1"/>
      <c r="I775" s="13">
        <v>-3.99</v>
      </c>
      <c r="J775" s="1"/>
      <c r="K775" s="13">
        <v>5104.1899999999996</v>
      </c>
      <c r="L775" t="str">
        <f>IF(Gastos[[#This Row],[Importe]]&gt;0,"Ingreso","Egreso")</f>
        <v>Egreso</v>
      </c>
      <c r="M775" t="str">
        <f t="shared" si="12"/>
        <v>Único</v>
      </c>
    </row>
    <row r="776" spans="1:13" x14ac:dyDescent="0.25">
      <c r="A776" s="1" t="s">
        <v>11</v>
      </c>
      <c r="B776" s="34">
        <v>45878</v>
      </c>
      <c r="C776" s="3">
        <v>45908</v>
      </c>
      <c r="D776" s="34">
        <v>45878</v>
      </c>
      <c r="E776" s="9">
        <v>45908</v>
      </c>
      <c r="F776" s="1" t="s">
        <v>132</v>
      </c>
      <c r="G776" s="12" t="s">
        <v>3243</v>
      </c>
      <c r="H776" s="1"/>
      <c r="I776" s="13">
        <v>-13.04</v>
      </c>
      <c r="J776" s="1"/>
      <c r="K776" s="13">
        <v>5108.18</v>
      </c>
      <c r="L776" t="str">
        <f>IF(Gastos[[#This Row],[Importe]]&gt;0,"Ingreso","Egreso")</f>
        <v>Egreso</v>
      </c>
      <c r="M776" t="str">
        <f t="shared" si="12"/>
        <v>Único</v>
      </c>
    </row>
    <row r="777" spans="1:13" x14ac:dyDescent="0.25">
      <c r="A777" s="1" t="s">
        <v>11</v>
      </c>
      <c r="B777" s="34">
        <v>45878</v>
      </c>
      <c r="C777" s="3">
        <v>45908</v>
      </c>
      <c r="D777" s="34">
        <v>45847</v>
      </c>
      <c r="E777" s="9">
        <v>45907</v>
      </c>
      <c r="F777" s="1" t="s">
        <v>20</v>
      </c>
      <c r="G777" s="12" t="s">
        <v>3244</v>
      </c>
      <c r="H777" s="1"/>
      <c r="I777" s="13">
        <v>-1.25</v>
      </c>
      <c r="J777" s="1"/>
      <c r="K777" s="13">
        <v>5121.22</v>
      </c>
      <c r="L777" t="str">
        <f>IF(Gastos[[#This Row],[Importe]]&gt;0,"Ingreso","Egreso")</f>
        <v>Egreso</v>
      </c>
      <c r="M777" t="str">
        <f t="shared" si="12"/>
        <v>Único</v>
      </c>
    </row>
    <row r="778" spans="1:13" x14ac:dyDescent="0.25">
      <c r="A778" s="1" t="s">
        <v>14</v>
      </c>
      <c r="B778" s="34">
        <v>45878</v>
      </c>
      <c r="C778" s="3">
        <v>45908</v>
      </c>
      <c r="D778" s="34">
        <v>45847</v>
      </c>
      <c r="E778" s="9">
        <v>45907</v>
      </c>
      <c r="F778" s="1" t="s">
        <v>67</v>
      </c>
      <c r="G778" s="12" t="s">
        <v>3017</v>
      </c>
      <c r="H778" s="1"/>
      <c r="I778" s="13">
        <v>-32.700000000000003</v>
      </c>
      <c r="J778" s="1"/>
      <c r="K778" s="13">
        <v>995.25</v>
      </c>
      <c r="L778" t="str">
        <f>IF(Gastos[[#This Row],[Importe]]&gt;0,"Ingreso","Egreso")</f>
        <v>Egreso</v>
      </c>
      <c r="M778" t="str">
        <f t="shared" si="12"/>
        <v>Único</v>
      </c>
    </row>
    <row r="779" spans="1:13" x14ac:dyDescent="0.25">
      <c r="A779" s="1" t="s">
        <v>11</v>
      </c>
      <c r="B779" s="34">
        <v>45878</v>
      </c>
      <c r="C779" s="3">
        <v>45908</v>
      </c>
      <c r="D779" s="34">
        <v>45847</v>
      </c>
      <c r="E779" s="9">
        <v>45907</v>
      </c>
      <c r="F779" s="1" t="s">
        <v>132</v>
      </c>
      <c r="G779" s="12" t="s">
        <v>3245</v>
      </c>
      <c r="H779" s="1"/>
      <c r="I779" s="13">
        <v>-65</v>
      </c>
      <c r="J779" s="1"/>
      <c r="K779" s="13">
        <v>5122.47</v>
      </c>
      <c r="L779" t="str">
        <f>IF(Gastos[[#This Row],[Importe]]&gt;0,"Ingreso","Egreso")</f>
        <v>Egreso</v>
      </c>
      <c r="M779" t="str">
        <f t="shared" si="12"/>
        <v>Único</v>
      </c>
    </row>
    <row r="780" spans="1:13" x14ac:dyDescent="0.25">
      <c r="A780" s="1" t="s">
        <v>14</v>
      </c>
      <c r="B780" s="34">
        <v>45878</v>
      </c>
      <c r="C780" s="3">
        <v>45908</v>
      </c>
      <c r="D780" s="34">
        <v>45847</v>
      </c>
      <c r="E780" s="9">
        <v>45907</v>
      </c>
      <c r="F780" s="1" t="s">
        <v>140</v>
      </c>
      <c r="G780" s="12" t="s">
        <v>2676</v>
      </c>
      <c r="H780" s="1"/>
      <c r="I780" s="13">
        <v>184</v>
      </c>
      <c r="J780" s="1"/>
      <c r="K780" s="13">
        <v>1179.25</v>
      </c>
      <c r="L780" t="str">
        <f>IF(Gastos[[#This Row],[Importe]]&gt;0,"Ingreso","Egreso")</f>
        <v>Ingreso</v>
      </c>
      <c r="M780" t="str">
        <f t="shared" si="12"/>
        <v>Único</v>
      </c>
    </row>
    <row r="781" spans="1:13" ht="25.5" x14ac:dyDescent="0.25">
      <c r="A781" s="1" t="s">
        <v>14</v>
      </c>
      <c r="B781" s="34">
        <v>45878</v>
      </c>
      <c r="C781" s="3">
        <v>45908</v>
      </c>
      <c r="D781" s="34">
        <v>45817</v>
      </c>
      <c r="E781" s="9">
        <v>45906</v>
      </c>
      <c r="F781" s="1" t="s">
        <v>22</v>
      </c>
      <c r="G781" s="12" t="s">
        <v>3018</v>
      </c>
      <c r="H781" s="1"/>
      <c r="I781" s="13">
        <v>-16.71</v>
      </c>
      <c r="J781" s="1"/>
      <c r="K781" s="13">
        <v>1027.95</v>
      </c>
      <c r="L781" t="str">
        <f>IF(Gastos[[#This Row],[Importe]]&gt;0,"Ingreso","Egreso")</f>
        <v>Egreso</v>
      </c>
      <c r="M781" t="str">
        <f t="shared" si="12"/>
        <v>Único</v>
      </c>
    </row>
    <row r="782" spans="1:13" ht="25.5" x14ac:dyDescent="0.25">
      <c r="A782" s="1" t="s">
        <v>14</v>
      </c>
      <c r="B782" s="34">
        <v>45878</v>
      </c>
      <c r="C782" s="3">
        <v>45908</v>
      </c>
      <c r="D782" s="34">
        <v>45817</v>
      </c>
      <c r="E782" s="9">
        <v>45906</v>
      </c>
      <c r="F782" s="1" t="s">
        <v>22</v>
      </c>
      <c r="G782" s="12" t="s">
        <v>3019</v>
      </c>
      <c r="H782" s="1"/>
      <c r="I782" s="13">
        <v>-119.21</v>
      </c>
      <c r="J782" s="1"/>
      <c r="K782" s="13">
        <v>1044.6600000000001</v>
      </c>
      <c r="L782" t="str">
        <f>IF(Gastos[[#This Row],[Importe]]&gt;0,"Ingreso","Egreso")</f>
        <v>Egreso</v>
      </c>
      <c r="M782" t="str">
        <f t="shared" si="12"/>
        <v>Único</v>
      </c>
    </row>
    <row r="783" spans="1:13" ht="25.5" x14ac:dyDescent="0.25">
      <c r="A783" s="1" t="s">
        <v>14</v>
      </c>
      <c r="B783" s="34">
        <v>45878</v>
      </c>
      <c r="C783" s="3">
        <v>45908</v>
      </c>
      <c r="D783" s="34">
        <v>45817</v>
      </c>
      <c r="E783" s="9">
        <v>45906</v>
      </c>
      <c r="F783" s="1" t="s">
        <v>22</v>
      </c>
      <c r="G783" s="12" t="s">
        <v>3020</v>
      </c>
      <c r="H783" s="1"/>
      <c r="I783" s="13">
        <v>-47.82</v>
      </c>
      <c r="J783" s="1"/>
      <c r="K783" s="13">
        <v>1163.8699999999999</v>
      </c>
      <c r="L783" t="str">
        <f>IF(Gastos[[#This Row],[Importe]]&gt;0,"Ingreso","Egreso")</f>
        <v>Egreso</v>
      </c>
      <c r="M783" t="str">
        <f t="shared" si="12"/>
        <v>Único</v>
      </c>
    </row>
    <row r="784" spans="1:13" ht="25.5" x14ac:dyDescent="0.25">
      <c r="A784" s="1" t="s">
        <v>11</v>
      </c>
      <c r="B784" s="34">
        <v>45878</v>
      </c>
      <c r="C784" s="3">
        <v>45908</v>
      </c>
      <c r="D784" s="34">
        <v>45817</v>
      </c>
      <c r="E784" s="9">
        <v>45906</v>
      </c>
      <c r="F784" s="1" t="s">
        <v>20</v>
      </c>
      <c r="G784" s="12" t="s">
        <v>3246</v>
      </c>
      <c r="H784" s="1"/>
      <c r="I784" s="13">
        <v>-1.3</v>
      </c>
      <c r="J784" s="1"/>
      <c r="K784" s="13">
        <v>5187.47</v>
      </c>
      <c r="L784" t="str">
        <f>IF(Gastos[[#This Row],[Importe]]&gt;0,"Ingreso","Egreso")</f>
        <v>Egreso</v>
      </c>
      <c r="M784" t="str">
        <f t="shared" si="12"/>
        <v>Único</v>
      </c>
    </row>
    <row r="785" spans="1:13" x14ac:dyDescent="0.25">
      <c r="A785" s="1" t="s">
        <v>11</v>
      </c>
      <c r="B785" s="34">
        <v>45878</v>
      </c>
      <c r="C785" s="3">
        <v>45908</v>
      </c>
      <c r="D785" s="34">
        <v>45817</v>
      </c>
      <c r="E785" s="9">
        <v>45906</v>
      </c>
      <c r="F785" s="1" t="s">
        <v>132</v>
      </c>
      <c r="G785" s="12" t="s">
        <v>3247</v>
      </c>
      <c r="H785" s="1"/>
      <c r="I785" s="13">
        <v>-9.1</v>
      </c>
      <c r="J785" s="1"/>
      <c r="K785" s="13">
        <v>5188.7700000000004</v>
      </c>
      <c r="L785" t="str">
        <f>IF(Gastos[[#This Row],[Importe]]&gt;0,"Ingreso","Egreso")</f>
        <v>Egreso</v>
      </c>
      <c r="M785" t="str">
        <f t="shared" si="12"/>
        <v>Único</v>
      </c>
    </row>
    <row r="786" spans="1:13" x14ac:dyDescent="0.25">
      <c r="A786" s="10" t="s">
        <v>17</v>
      </c>
      <c r="B786" s="34">
        <v>45786</v>
      </c>
      <c r="C786" s="3">
        <v>45905</v>
      </c>
      <c r="D786" s="34">
        <v>45786</v>
      </c>
      <c r="E786" s="9">
        <v>45905</v>
      </c>
      <c r="F786" s="1" t="s">
        <v>132</v>
      </c>
      <c r="G786" s="12" t="s">
        <v>2941</v>
      </c>
      <c r="H786" s="1"/>
      <c r="I786" s="13">
        <v>-9.6</v>
      </c>
      <c r="J786" s="1"/>
      <c r="K786" s="13">
        <v>13197.2</v>
      </c>
      <c r="L786" t="str">
        <f>IF(Gastos[[#This Row],[Importe]]&gt;0,"Ingreso","Egreso")</f>
        <v>Egreso</v>
      </c>
      <c r="M786" t="str">
        <f t="shared" si="12"/>
        <v>Único</v>
      </c>
    </row>
    <row r="787" spans="1:13" x14ac:dyDescent="0.25">
      <c r="A787" s="10" t="s">
        <v>17</v>
      </c>
      <c r="B787" s="34">
        <v>45786</v>
      </c>
      <c r="C787" s="3">
        <v>45905</v>
      </c>
      <c r="D787" s="34">
        <v>45786</v>
      </c>
      <c r="E787" s="9">
        <v>45905</v>
      </c>
      <c r="F787" s="1" t="s">
        <v>2568</v>
      </c>
      <c r="G787" s="12" t="s">
        <v>2942</v>
      </c>
      <c r="H787" s="1"/>
      <c r="I787" s="13">
        <v>-3.3</v>
      </c>
      <c r="J787" s="1"/>
      <c r="K787" s="13">
        <v>13206.8</v>
      </c>
      <c r="L787" t="str">
        <f>IF(Gastos[[#This Row],[Importe]]&gt;0,"Ingreso","Egreso")</f>
        <v>Egreso</v>
      </c>
      <c r="M787" t="str">
        <f t="shared" si="12"/>
        <v>Único</v>
      </c>
    </row>
    <row r="788" spans="1:13" x14ac:dyDescent="0.25">
      <c r="A788" s="10" t="s">
        <v>11</v>
      </c>
      <c r="B788" s="34">
        <v>45756</v>
      </c>
      <c r="C788" s="3">
        <v>45904</v>
      </c>
      <c r="D788" s="34">
        <v>45756</v>
      </c>
      <c r="E788" s="9">
        <v>45904</v>
      </c>
      <c r="F788" s="1" t="s">
        <v>183</v>
      </c>
      <c r="G788" s="12" t="s">
        <v>2932</v>
      </c>
      <c r="H788" s="1"/>
      <c r="I788" s="13">
        <v>-29.9</v>
      </c>
      <c r="J788" s="1"/>
      <c r="K788" s="13">
        <v>5197.87</v>
      </c>
      <c r="L788" t="str">
        <f>IF(Gastos[[#This Row],[Importe]]&gt;0,"Ingreso","Egreso")</f>
        <v>Egreso</v>
      </c>
      <c r="M788" t="str">
        <f t="shared" si="12"/>
        <v>Único</v>
      </c>
    </row>
    <row r="789" spans="1:13" x14ac:dyDescent="0.25">
      <c r="A789" s="10" t="s">
        <v>17</v>
      </c>
      <c r="B789" s="34">
        <v>45756</v>
      </c>
      <c r="C789" s="3">
        <v>45904</v>
      </c>
      <c r="D789" s="34">
        <v>45756</v>
      </c>
      <c r="E789" s="9">
        <v>45904</v>
      </c>
      <c r="F789" s="1" t="s">
        <v>54</v>
      </c>
      <c r="G789" s="12" t="s">
        <v>2943</v>
      </c>
      <c r="H789" s="1"/>
      <c r="I789" s="13">
        <v>-99</v>
      </c>
      <c r="J789" s="1"/>
      <c r="K789" s="13">
        <v>13210.1</v>
      </c>
      <c r="L789" t="str">
        <f>IF(Gastos[[#This Row],[Importe]]&gt;0,"Ingreso","Egreso")</f>
        <v>Egreso</v>
      </c>
      <c r="M789" t="str">
        <f t="shared" si="12"/>
        <v>Único</v>
      </c>
    </row>
    <row r="790" spans="1:13" x14ac:dyDescent="0.25">
      <c r="A790" s="10" t="s">
        <v>17</v>
      </c>
      <c r="B790" s="34">
        <v>45725</v>
      </c>
      <c r="C790" s="3">
        <v>45903</v>
      </c>
      <c r="D790" s="34">
        <v>45725</v>
      </c>
      <c r="E790" s="9">
        <v>45903</v>
      </c>
      <c r="F790" s="1" t="s">
        <v>39</v>
      </c>
      <c r="G790" s="12" t="s">
        <v>2944</v>
      </c>
      <c r="H790" s="1"/>
      <c r="I790" s="13">
        <v>-40</v>
      </c>
      <c r="J790" s="1"/>
      <c r="K790" s="13">
        <v>13309.1</v>
      </c>
      <c r="L790" t="str">
        <f>IF(Gastos[[#This Row],[Importe]]&gt;0,"Ingreso","Egreso")</f>
        <v>Egreso</v>
      </c>
      <c r="M790" t="str">
        <f t="shared" si="12"/>
        <v>Único</v>
      </c>
    </row>
    <row r="791" spans="1:13" x14ac:dyDescent="0.25">
      <c r="A791" s="10" t="s">
        <v>17</v>
      </c>
      <c r="B791" s="34">
        <v>45725</v>
      </c>
      <c r="C791" s="3">
        <v>45903</v>
      </c>
      <c r="D791" s="34">
        <v>45725</v>
      </c>
      <c r="E791" s="9">
        <v>45903</v>
      </c>
      <c r="F791" s="1" t="s">
        <v>39</v>
      </c>
      <c r="G791" s="12" t="s">
        <v>2944</v>
      </c>
      <c r="H791" s="1"/>
      <c r="I791" s="13">
        <v>-10</v>
      </c>
      <c r="J791" s="1"/>
      <c r="K791" s="13">
        <v>13349.1</v>
      </c>
      <c r="L791" t="str">
        <f>IF(Gastos[[#This Row],[Importe]]&gt;0,"Ingreso","Egreso")</f>
        <v>Egreso</v>
      </c>
      <c r="M791" t="str">
        <f t="shared" si="12"/>
        <v>Único</v>
      </c>
    </row>
    <row r="792" spans="1:13" x14ac:dyDescent="0.25">
      <c r="A792" s="1" t="s">
        <v>14</v>
      </c>
      <c r="B792" s="34">
        <v>45697</v>
      </c>
      <c r="C792" s="3">
        <v>45902</v>
      </c>
      <c r="D792" s="34">
        <v>45697</v>
      </c>
      <c r="E792" s="9">
        <v>45902</v>
      </c>
      <c r="F792" s="1" t="s">
        <v>15</v>
      </c>
      <c r="G792" s="12" t="s">
        <v>2923</v>
      </c>
      <c r="H792" s="1"/>
      <c r="I792" s="13">
        <v>-50.82</v>
      </c>
      <c r="J792" s="1"/>
      <c r="K792" s="13">
        <v>1211.69</v>
      </c>
      <c r="L792" t="str">
        <f>IF(Gastos[[#This Row],[Importe]]&gt;0,"Ingreso","Egreso")</f>
        <v>Egreso</v>
      </c>
      <c r="M792" t="str">
        <f t="shared" si="12"/>
        <v>Único</v>
      </c>
    </row>
    <row r="793" spans="1:13" x14ac:dyDescent="0.25">
      <c r="A793" s="10" t="s">
        <v>11</v>
      </c>
      <c r="B793" s="34">
        <v>45697</v>
      </c>
      <c r="C793" s="3">
        <v>45902</v>
      </c>
      <c r="D793" s="34">
        <v>45697</v>
      </c>
      <c r="E793" s="9">
        <v>45902</v>
      </c>
      <c r="F793" s="1" t="s">
        <v>132</v>
      </c>
      <c r="G793" s="12" t="s">
        <v>2933</v>
      </c>
      <c r="H793" s="1"/>
      <c r="I793" s="13">
        <v>-43.45</v>
      </c>
      <c r="J793" s="1"/>
      <c r="K793" s="13">
        <v>5227.7700000000004</v>
      </c>
      <c r="L793" t="str">
        <f>IF(Gastos[[#This Row],[Importe]]&gt;0,"Ingreso","Egreso")</f>
        <v>Egreso</v>
      </c>
      <c r="M793" t="str">
        <f t="shared" si="12"/>
        <v>Único</v>
      </c>
    </row>
    <row r="794" spans="1:13" x14ac:dyDescent="0.25">
      <c r="A794" s="10" t="s">
        <v>11</v>
      </c>
      <c r="B794" s="34">
        <v>45697</v>
      </c>
      <c r="C794" s="3">
        <v>45902</v>
      </c>
      <c r="D794" s="34">
        <v>45697</v>
      </c>
      <c r="E794" s="9">
        <v>45902</v>
      </c>
      <c r="F794" s="1" t="s">
        <v>132</v>
      </c>
      <c r="G794" s="12" t="s">
        <v>2934</v>
      </c>
      <c r="H794" s="1"/>
      <c r="I794" s="13">
        <v>-14.98</v>
      </c>
      <c r="J794" s="1"/>
      <c r="K794" s="13">
        <v>5271.22</v>
      </c>
      <c r="L794" t="str">
        <f>IF(Gastos[[#This Row],[Importe]]&gt;0,"Ingreso","Egreso")</f>
        <v>Egreso</v>
      </c>
      <c r="M794" t="str">
        <f t="shared" si="12"/>
        <v>Único</v>
      </c>
    </row>
    <row r="795" spans="1:13" x14ac:dyDescent="0.25">
      <c r="A795" s="10" t="s">
        <v>11</v>
      </c>
      <c r="B795" s="34">
        <v>45697</v>
      </c>
      <c r="C795" s="3">
        <v>45902</v>
      </c>
      <c r="D795" s="34">
        <v>45697</v>
      </c>
      <c r="E795" s="9">
        <v>45902</v>
      </c>
      <c r="F795" s="1" t="s">
        <v>132</v>
      </c>
      <c r="G795" s="12" t="s">
        <v>2934</v>
      </c>
      <c r="H795" s="1"/>
      <c r="I795" s="13">
        <v>-15.51</v>
      </c>
      <c r="J795" s="1"/>
      <c r="K795" s="13">
        <v>5286.2</v>
      </c>
      <c r="L795" t="str">
        <f>IF(Gastos[[#This Row],[Importe]]&gt;0,"Ingreso","Egreso")</f>
        <v>Egreso</v>
      </c>
      <c r="M795" t="str">
        <f t="shared" si="12"/>
        <v>Único</v>
      </c>
    </row>
    <row r="796" spans="1:13" ht="25.5" x14ac:dyDescent="0.25">
      <c r="A796" s="1" t="s">
        <v>14</v>
      </c>
      <c r="B796" s="34">
        <v>45666</v>
      </c>
      <c r="C796" s="3">
        <v>45901</v>
      </c>
      <c r="D796" s="34">
        <v>45666</v>
      </c>
      <c r="E796" s="9">
        <v>45901</v>
      </c>
      <c r="F796" s="1" t="s">
        <v>22</v>
      </c>
      <c r="G796" s="12" t="s">
        <v>2924</v>
      </c>
      <c r="H796" s="1"/>
      <c r="I796" s="13">
        <v>-1.1399999999999999</v>
      </c>
      <c r="J796" s="1"/>
      <c r="K796" s="13">
        <v>1262.51</v>
      </c>
      <c r="L796" t="str">
        <f>IF(Gastos[[#This Row],[Importe]]&gt;0,"Ingreso","Egreso")</f>
        <v>Egreso</v>
      </c>
      <c r="M796" t="str">
        <f t="shared" si="12"/>
        <v>Único</v>
      </c>
    </row>
    <row r="797" spans="1:13" x14ac:dyDescent="0.25">
      <c r="A797" s="1" t="s">
        <v>14</v>
      </c>
      <c r="B797" s="34">
        <v>45666</v>
      </c>
      <c r="C797" s="3">
        <v>45901</v>
      </c>
      <c r="D797" s="34">
        <v>45666</v>
      </c>
      <c r="E797" s="9">
        <v>45901</v>
      </c>
      <c r="F797" s="1" t="s">
        <v>183</v>
      </c>
      <c r="G797" s="12" t="s">
        <v>2925</v>
      </c>
      <c r="H797" s="1"/>
      <c r="I797" s="13">
        <v>30.85</v>
      </c>
      <c r="J797" s="1"/>
      <c r="K797" s="13">
        <v>1263.6500000000001</v>
      </c>
      <c r="L797" t="str">
        <f>IF(Gastos[[#This Row],[Importe]]&gt;0,"Ingreso","Egreso")</f>
        <v>Ingreso</v>
      </c>
      <c r="M797" t="str">
        <f t="shared" si="12"/>
        <v>Único</v>
      </c>
    </row>
    <row r="798" spans="1:13" ht="25.5" x14ac:dyDescent="0.25">
      <c r="A798" s="1" t="s">
        <v>14</v>
      </c>
      <c r="B798" s="34">
        <v>45666</v>
      </c>
      <c r="C798" s="3">
        <v>45901</v>
      </c>
      <c r="D798" s="34">
        <v>45666</v>
      </c>
      <c r="E798" s="9">
        <v>45901</v>
      </c>
      <c r="F798" s="1" t="s">
        <v>54</v>
      </c>
      <c r="G798" s="12" t="s">
        <v>2926</v>
      </c>
      <c r="H798" s="1"/>
      <c r="I798" s="13">
        <v>-42.9</v>
      </c>
      <c r="J798" s="1"/>
      <c r="K798" s="13">
        <v>1232.8</v>
      </c>
      <c r="L798" t="str">
        <f>IF(Gastos[[#This Row],[Importe]]&gt;0,"Ingreso","Egreso")</f>
        <v>Egreso</v>
      </c>
      <c r="M798" t="str">
        <f t="shared" si="12"/>
        <v>Único</v>
      </c>
    </row>
    <row r="799" spans="1:13" ht="25.5" x14ac:dyDescent="0.25">
      <c r="A799" s="1" t="s">
        <v>14</v>
      </c>
      <c r="B799" s="34">
        <v>45666</v>
      </c>
      <c r="C799" s="3">
        <v>45901</v>
      </c>
      <c r="D799" s="34">
        <v>45666</v>
      </c>
      <c r="E799" s="9">
        <v>45901</v>
      </c>
      <c r="F799" s="1" t="s">
        <v>76</v>
      </c>
      <c r="G799" s="12" t="s">
        <v>2927</v>
      </c>
      <c r="H799" s="1"/>
      <c r="I799" s="13">
        <v>-115.84</v>
      </c>
      <c r="J799" s="1"/>
      <c r="K799" s="13">
        <v>1275.7</v>
      </c>
      <c r="L799" t="str">
        <f>IF(Gastos[[#This Row],[Importe]]&gt;0,"Ingreso","Egreso")</f>
        <v>Egreso</v>
      </c>
      <c r="M799" t="str">
        <f t="shared" si="12"/>
        <v>Único</v>
      </c>
    </row>
    <row r="800" spans="1:13" x14ac:dyDescent="0.25">
      <c r="A800" s="1" t="s">
        <v>14</v>
      </c>
      <c r="B800" s="34">
        <v>45666</v>
      </c>
      <c r="C800" s="3">
        <v>45901</v>
      </c>
      <c r="D800" s="34">
        <v>45666</v>
      </c>
      <c r="E800" s="9">
        <v>45901</v>
      </c>
      <c r="F800" s="1" t="s">
        <v>18</v>
      </c>
      <c r="G800" s="12" t="s">
        <v>2004</v>
      </c>
      <c r="H800" s="1"/>
      <c r="I800" s="13">
        <v>-10.99</v>
      </c>
      <c r="J800" s="1"/>
      <c r="K800" s="13">
        <v>1575.29</v>
      </c>
      <c r="L800" t="str">
        <f>IF(Gastos[[#This Row],[Importe]]&gt;0,"Ingreso","Egreso")</f>
        <v>Egreso</v>
      </c>
      <c r="M800" t="str">
        <f t="shared" si="12"/>
        <v>Único</v>
      </c>
    </row>
    <row r="801" spans="1:13" x14ac:dyDescent="0.25">
      <c r="A801" s="10" t="s">
        <v>11</v>
      </c>
      <c r="B801" s="34">
        <v>45666</v>
      </c>
      <c r="C801" s="3">
        <v>45901</v>
      </c>
      <c r="D801" s="34">
        <v>45666</v>
      </c>
      <c r="E801" s="9">
        <v>45901</v>
      </c>
      <c r="F801" s="1" t="s">
        <v>132</v>
      </c>
      <c r="G801" s="12" t="s">
        <v>2935</v>
      </c>
      <c r="H801" s="1"/>
      <c r="I801" s="13">
        <v>-13.52</v>
      </c>
      <c r="J801" s="1"/>
      <c r="K801" s="13">
        <v>5301.71</v>
      </c>
      <c r="L801" t="str">
        <f>IF(Gastos[[#This Row],[Importe]]&gt;0,"Ingreso","Egreso")</f>
        <v>Egreso</v>
      </c>
      <c r="M801" t="str">
        <f t="shared" si="12"/>
        <v>Único</v>
      </c>
    </row>
    <row r="802" spans="1:13" x14ac:dyDescent="0.25">
      <c r="A802" s="10" t="s">
        <v>11</v>
      </c>
      <c r="B802" s="34">
        <v>45666</v>
      </c>
      <c r="C802" s="3">
        <v>45901</v>
      </c>
      <c r="D802" s="34">
        <v>45666</v>
      </c>
      <c r="E802" s="9">
        <v>45901</v>
      </c>
      <c r="F802" s="1" t="s">
        <v>132</v>
      </c>
      <c r="G802" s="12" t="s">
        <v>2936</v>
      </c>
      <c r="H802" s="1"/>
      <c r="I802" s="13">
        <v>-44.13</v>
      </c>
      <c r="J802" s="1"/>
      <c r="K802" s="13">
        <v>5315.23</v>
      </c>
      <c r="L802" t="str">
        <f>IF(Gastos[[#This Row],[Importe]]&gt;0,"Ingreso","Egreso")</f>
        <v>Egreso</v>
      </c>
      <c r="M802" t="str">
        <f t="shared" si="12"/>
        <v>Único</v>
      </c>
    </row>
    <row r="803" spans="1:13" x14ac:dyDescent="0.25">
      <c r="A803" s="10" t="s">
        <v>11</v>
      </c>
      <c r="B803" s="34">
        <v>45666</v>
      </c>
      <c r="C803" s="3">
        <v>45901</v>
      </c>
      <c r="D803" s="34">
        <v>45666</v>
      </c>
      <c r="E803" s="9">
        <v>45901</v>
      </c>
      <c r="F803" s="1" t="s">
        <v>90</v>
      </c>
      <c r="G803" s="12" t="s">
        <v>2937</v>
      </c>
      <c r="H803" s="1"/>
      <c r="I803" s="13">
        <v>2295.64</v>
      </c>
      <c r="J803" s="1"/>
      <c r="K803" s="13">
        <v>5359.36</v>
      </c>
      <c r="L803" t="str">
        <f>IF(Gastos[[#This Row],[Importe]]&gt;0,"Ingreso","Egreso")</f>
        <v>Ingreso</v>
      </c>
      <c r="M803" t="str">
        <f t="shared" si="12"/>
        <v>Único</v>
      </c>
    </row>
    <row r="804" spans="1:13" x14ac:dyDescent="0.25">
      <c r="A804" s="10" t="s">
        <v>11</v>
      </c>
      <c r="B804" s="34">
        <v>45666</v>
      </c>
      <c r="C804" s="3">
        <v>45901</v>
      </c>
      <c r="D804" s="34">
        <v>45666</v>
      </c>
      <c r="E804" s="9">
        <v>45901</v>
      </c>
      <c r="F804" s="1" t="s">
        <v>804</v>
      </c>
      <c r="G804" s="12" t="s">
        <v>805</v>
      </c>
      <c r="H804" s="1"/>
      <c r="I804" s="13">
        <v>-400</v>
      </c>
      <c r="J804" s="1"/>
      <c r="K804" s="13">
        <v>3063.72</v>
      </c>
      <c r="L804" t="str">
        <f>IF(Gastos[[#This Row],[Importe]]&gt;0,"Ingreso","Egreso")</f>
        <v>Egreso</v>
      </c>
      <c r="M804" t="str">
        <f t="shared" si="12"/>
        <v>Único</v>
      </c>
    </row>
    <row r="805" spans="1:13" x14ac:dyDescent="0.25">
      <c r="A805" s="10" t="s">
        <v>17</v>
      </c>
      <c r="B805" s="34">
        <v>45666</v>
      </c>
      <c r="C805" s="3">
        <v>45901</v>
      </c>
      <c r="D805" s="34">
        <v>45666</v>
      </c>
      <c r="E805" s="9">
        <v>45901</v>
      </c>
      <c r="F805" s="1" t="s">
        <v>18</v>
      </c>
      <c r="G805" s="12" t="s">
        <v>2945</v>
      </c>
      <c r="H805" s="1"/>
      <c r="I805" s="13">
        <v>-4.95</v>
      </c>
      <c r="J805" s="1"/>
      <c r="K805" s="13">
        <v>13359.1</v>
      </c>
      <c r="L805" t="str">
        <f>IF(Gastos[[#This Row],[Importe]]&gt;0,"Ingreso","Egreso")</f>
        <v>Egreso</v>
      </c>
      <c r="M805" t="str">
        <f t="shared" si="12"/>
        <v>Único</v>
      </c>
    </row>
    <row r="806" spans="1:13" x14ac:dyDescent="0.25">
      <c r="A806" s="10" t="s">
        <v>17</v>
      </c>
      <c r="B806" s="34">
        <v>45666</v>
      </c>
      <c r="C806" s="3">
        <v>45901</v>
      </c>
      <c r="D806" s="34">
        <v>45666</v>
      </c>
      <c r="E806" s="9">
        <v>45901</v>
      </c>
      <c r="F806" s="1" t="s">
        <v>183</v>
      </c>
      <c r="G806" s="12" t="s">
        <v>2946</v>
      </c>
      <c r="H806" s="1"/>
      <c r="I806" s="13">
        <v>1</v>
      </c>
      <c r="J806" s="1"/>
      <c r="K806" s="13">
        <v>13364.05</v>
      </c>
      <c r="L806" t="str">
        <f>IF(Gastos[[#This Row],[Importe]]&gt;0,"Ingreso","Egreso")</f>
        <v>Ingreso</v>
      </c>
      <c r="M806" t="str">
        <f t="shared" si="12"/>
        <v>Único</v>
      </c>
    </row>
    <row r="807" spans="1:13" x14ac:dyDescent="0.25">
      <c r="A807" s="10" t="s">
        <v>17</v>
      </c>
      <c r="B807" s="34">
        <v>45666</v>
      </c>
      <c r="C807" s="3">
        <v>45901</v>
      </c>
      <c r="D807" s="34">
        <v>45666</v>
      </c>
      <c r="E807" s="9">
        <v>45901</v>
      </c>
      <c r="F807" s="1" t="s">
        <v>183</v>
      </c>
      <c r="G807" s="12" t="s">
        <v>2947</v>
      </c>
      <c r="H807" s="1"/>
      <c r="I807" s="13">
        <v>205.5</v>
      </c>
      <c r="J807" s="1"/>
      <c r="K807" s="13">
        <v>13363.05</v>
      </c>
      <c r="L807" t="str">
        <f>IF(Gastos[[#This Row],[Importe]]&gt;0,"Ingreso","Egreso")</f>
        <v>Ingreso</v>
      </c>
      <c r="M807" t="str">
        <f t="shared" si="12"/>
        <v>Único</v>
      </c>
    </row>
    <row r="808" spans="1:13" x14ac:dyDescent="0.25">
      <c r="A808" s="1" t="s">
        <v>14</v>
      </c>
      <c r="B808" s="34">
        <v>45666</v>
      </c>
      <c r="C808" s="3">
        <v>45901</v>
      </c>
      <c r="D808" s="34">
        <v>45900</v>
      </c>
      <c r="E808" s="9">
        <v>45900</v>
      </c>
      <c r="F808" s="1" t="s">
        <v>67</v>
      </c>
      <c r="G808" s="12" t="s">
        <v>2928</v>
      </c>
      <c r="H808" s="1"/>
      <c r="I808" s="13">
        <v>32.700000000000003</v>
      </c>
      <c r="J808" s="1"/>
      <c r="K808" s="13">
        <v>1391.54</v>
      </c>
      <c r="L808" t="str">
        <f>IF(Gastos[[#This Row],[Importe]]&gt;0,"Ingreso","Egreso")</f>
        <v>Ingreso</v>
      </c>
      <c r="M808" t="str">
        <f t="shared" si="12"/>
        <v>Único</v>
      </c>
    </row>
    <row r="809" spans="1:13" x14ac:dyDescent="0.25">
      <c r="A809" s="1" t="s">
        <v>14</v>
      </c>
      <c r="B809" s="34">
        <v>45666</v>
      </c>
      <c r="C809" s="3">
        <v>45901</v>
      </c>
      <c r="D809" s="34">
        <v>45900</v>
      </c>
      <c r="E809" s="9">
        <v>45900</v>
      </c>
      <c r="F809" s="1" t="s">
        <v>67</v>
      </c>
      <c r="G809" s="12" t="s">
        <v>2929</v>
      </c>
      <c r="H809" s="1"/>
      <c r="I809" s="13">
        <v>-32.700000000000003</v>
      </c>
      <c r="J809" s="1"/>
      <c r="K809" s="13">
        <v>1358.84</v>
      </c>
      <c r="L809" t="str">
        <f>IF(Gastos[[#This Row],[Importe]]&gt;0,"Ingreso","Egreso")</f>
        <v>Egreso</v>
      </c>
      <c r="M809" t="str">
        <f t="shared" si="12"/>
        <v>Único</v>
      </c>
    </row>
    <row r="810" spans="1:13" x14ac:dyDescent="0.25">
      <c r="A810" s="1" t="s">
        <v>14</v>
      </c>
      <c r="B810" s="34">
        <v>45666</v>
      </c>
      <c r="C810" s="3">
        <v>45901</v>
      </c>
      <c r="D810" s="34">
        <v>45900</v>
      </c>
      <c r="E810" s="9">
        <v>45900</v>
      </c>
      <c r="F810" s="1" t="s">
        <v>67</v>
      </c>
      <c r="G810" s="12" t="s">
        <v>2929</v>
      </c>
      <c r="H810" s="1"/>
      <c r="I810" s="13">
        <v>-32.700000000000003</v>
      </c>
      <c r="J810" s="1"/>
      <c r="K810" s="13">
        <v>1391.54</v>
      </c>
      <c r="L810" t="str">
        <f>IF(Gastos[[#This Row],[Importe]]&gt;0,"Ingreso","Egreso")</f>
        <v>Egreso</v>
      </c>
      <c r="M810" t="str">
        <f t="shared" si="12"/>
        <v>Único</v>
      </c>
    </row>
    <row r="811" spans="1:13" x14ac:dyDescent="0.25">
      <c r="A811" s="1" t="s">
        <v>14</v>
      </c>
      <c r="B811" s="34">
        <v>45666</v>
      </c>
      <c r="C811" s="3">
        <v>45901</v>
      </c>
      <c r="D811" s="34">
        <v>45900</v>
      </c>
      <c r="E811" s="9">
        <v>45900</v>
      </c>
      <c r="F811" s="1" t="s">
        <v>67</v>
      </c>
      <c r="G811" s="12" t="s">
        <v>2929</v>
      </c>
      <c r="H811" s="1"/>
      <c r="I811" s="13">
        <v>-32.700000000000003</v>
      </c>
      <c r="J811" s="1"/>
      <c r="K811" s="13">
        <v>1424.24</v>
      </c>
      <c r="L811" t="str">
        <f>IF(Gastos[[#This Row],[Importe]]&gt;0,"Ingreso","Egreso")</f>
        <v>Egreso</v>
      </c>
      <c r="M811" t="str">
        <f t="shared" si="12"/>
        <v>Único</v>
      </c>
    </row>
    <row r="812" spans="1:13" ht="25.5" x14ac:dyDescent="0.25">
      <c r="A812" s="10" t="s">
        <v>17</v>
      </c>
      <c r="B812" s="34">
        <v>45666</v>
      </c>
      <c r="C812" s="3">
        <v>45901</v>
      </c>
      <c r="D812" s="34">
        <v>45900</v>
      </c>
      <c r="E812" s="9">
        <v>45900</v>
      </c>
      <c r="F812" s="1" t="s">
        <v>18</v>
      </c>
      <c r="G812" s="12" t="s">
        <v>2948</v>
      </c>
      <c r="H812" s="1"/>
      <c r="I812" s="13">
        <v>-58.37</v>
      </c>
      <c r="J812" s="1"/>
      <c r="K812" s="13">
        <v>13157.55</v>
      </c>
      <c r="L812" t="str">
        <f>IF(Gastos[[#This Row],[Importe]]&gt;0,"Ingreso","Egreso")</f>
        <v>Egreso</v>
      </c>
      <c r="M812" t="str">
        <f t="shared" si="12"/>
        <v>Único</v>
      </c>
    </row>
    <row r="813" spans="1:13" ht="25.5" x14ac:dyDescent="0.25">
      <c r="A813" s="1" t="s">
        <v>14</v>
      </c>
      <c r="B813" s="34">
        <v>45666</v>
      </c>
      <c r="C813" s="3">
        <v>45901</v>
      </c>
      <c r="D813" s="34">
        <v>45899</v>
      </c>
      <c r="E813" s="9">
        <v>45899</v>
      </c>
      <c r="F813" s="1" t="s">
        <v>22</v>
      </c>
      <c r="G813" s="12" t="s">
        <v>2930</v>
      </c>
      <c r="H813" s="1"/>
      <c r="I813" s="13">
        <v>-21.54</v>
      </c>
      <c r="J813" s="1"/>
      <c r="K813" s="13">
        <v>1456.94</v>
      </c>
      <c r="L813" t="str">
        <f>IF(Gastos[[#This Row],[Importe]]&gt;0,"Ingreso","Egreso")</f>
        <v>Egreso</v>
      </c>
      <c r="M813" t="str">
        <f t="shared" si="12"/>
        <v>Único</v>
      </c>
    </row>
    <row r="814" spans="1:13" ht="25.5" x14ac:dyDescent="0.25">
      <c r="A814" s="1" t="s">
        <v>14</v>
      </c>
      <c r="B814" s="34">
        <v>45666</v>
      </c>
      <c r="C814" s="3">
        <v>45901</v>
      </c>
      <c r="D814" s="34">
        <v>45899</v>
      </c>
      <c r="E814" s="9">
        <v>45899</v>
      </c>
      <c r="F814" s="1" t="s">
        <v>22</v>
      </c>
      <c r="G814" s="12" t="s">
        <v>2930</v>
      </c>
      <c r="H814" s="1"/>
      <c r="I814" s="13">
        <v>-79.959999999999994</v>
      </c>
      <c r="J814" s="1"/>
      <c r="K814" s="13">
        <v>1478.48</v>
      </c>
      <c r="L814" t="str">
        <f>IF(Gastos[[#This Row],[Importe]]&gt;0,"Ingreso","Egreso")</f>
        <v>Egreso</v>
      </c>
      <c r="M814" t="str">
        <f t="shared" si="12"/>
        <v>Único</v>
      </c>
    </row>
    <row r="815" spans="1:13" ht="25.5" x14ac:dyDescent="0.25">
      <c r="A815" s="1" t="s">
        <v>14</v>
      </c>
      <c r="B815" s="34">
        <v>45666</v>
      </c>
      <c r="C815" s="3">
        <v>45901</v>
      </c>
      <c r="D815" s="34">
        <v>45899</v>
      </c>
      <c r="E815" s="9">
        <v>45899</v>
      </c>
      <c r="F815" s="1" t="s">
        <v>22</v>
      </c>
      <c r="G815" s="12" t="s">
        <v>2931</v>
      </c>
      <c r="H815" s="1"/>
      <c r="I815" s="13">
        <v>-16.850000000000001</v>
      </c>
      <c r="J815" s="1"/>
      <c r="K815" s="13">
        <v>1558.44</v>
      </c>
      <c r="L815" t="str">
        <f>IF(Gastos[[#This Row],[Importe]]&gt;0,"Ingreso","Egreso")</f>
        <v>Egreso</v>
      </c>
      <c r="M815" t="str">
        <f t="shared" si="12"/>
        <v>Único</v>
      </c>
    </row>
    <row r="816" spans="1:13" ht="25.5" x14ac:dyDescent="0.25">
      <c r="A816" s="10" t="s">
        <v>11</v>
      </c>
      <c r="B816" s="34">
        <v>45666</v>
      </c>
      <c r="C816" s="3">
        <v>45901</v>
      </c>
      <c r="D816" s="34">
        <v>45899</v>
      </c>
      <c r="E816" s="9">
        <v>45899</v>
      </c>
      <c r="F816" s="1" t="s">
        <v>132</v>
      </c>
      <c r="G816" s="12" t="s">
        <v>2938</v>
      </c>
      <c r="H816" s="1"/>
      <c r="I816" s="13">
        <v>-2</v>
      </c>
      <c r="J816" s="1"/>
      <c r="K816" s="13">
        <v>3463.72</v>
      </c>
      <c r="L816" t="str">
        <f>IF(Gastos[[#This Row],[Importe]]&gt;0,"Ingreso","Egreso")</f>
        <v>Egreso</v>
      </c>
      <c r="M816" t="str">
        <f t="shared" si="12"/>
        <v>Único</v>
      </c>
    </row>
    <row r="817" spans="1:13" x14ac:dyDescent="0.25">
      <c r="A817" s="10" t="s">
        <v>11</v>
      </c>
      <c r="B817" s="34">
        <v>45666</v>
      </c>
      <c r="C817" s="3">
        <v>45901</v>
      </c>
      <c r="D817" s="34">
        <v>45899</v>
      </c>
      <c r="E817" s="9">
        <v>45899</v>
      </c>
      <c r="F817" s="1" t="s">
        <v>132</v>
      </c>
      <c r="G817" s="12" t="s">
        <v>2939</v>
      </c>
      <c r="H817" s="1"/>
      <c r="I817" s="13">
        <v>-2.5</v>
      </c>
      <c r="J817" s="1"/>
      <c r="K817" s="13">
        <v>3465.72</v>
      </c>
      <c r="L817" t="str">
        <f>IF(Gastos[[#This Row],[Importe]]&gt;0,"Ingreso","Egreso")</f>
        <v>Egreso</v>
      </c>
      <c r="M817" t="str">
        <f t="shared" si="12"/>
        <v>Único</v>
      </c>
    </row>
    <row r="818" spans="1:13" x14ac:dyDescent="0.25">
      <c r="A818" s="10" t="s">
        <v>11</v>
      </c>
      <c r="B818" s="34">
        <v>45666</v>
      </c>
      <c r="C818" s="3">
        <v>45901</v>
      </c>
      <c r="D818" s="34">
        <v>45899</v>
      </c>
      <c r="E818" s="9">
        <v>45899</v>
      </c>
      <c r="F818" s="1" t="s">
        <v>132</v>
      </c>
      <c r="G818" s="12" t="s">
        <v>2939</v>
      </c>
      <c r="H818" s="1"/>
      <c r="I818" s="13">
        <v>-11.6</v>
      </c>
      <c r="J818" s="1"/>
      <c r="K818" s="13">
        <v>3468.22</v>
      </c>
      <c r="L818" t="str">
        <f>IF(Gastos[[#This Row],[Importe]]&gt;0,"Ingreso","Egreso")</f>
        <v>Egreso</v>
      </c>
      <c r="M818" t="str">
        <f t="shared" si="12"/>
        <v>Único</v>
      </c>
    </row>
    <row r="819" spans="1:13" x14ac:dyDescent="0.25">
      <c r="A819" s="10" t="s">
        <v>11</v>
      </c>
      <c r="B819" s="34">
        <v>45666</v>
      </c>
      <c r="C819" s="3">
        <v>45901</v>
      </c>
      <c r="D819" s="34">
        <v>45899</v>
      </c>
      <c r="E819" s="9">
        <v>45899</v>
      </c>
      <c r="F819" s="1" t="s">
        <v>18</v>
      </c>
      <c r="G819" s="12" t="s">
        <v>2939</v>
      </c>
      <c r="H819" s="1"/>
      <c r="I819" s="13">
        <v>-25.1</v>
      </c>
      <c r="J819" s="1"/>
      <c r="K819" s="13">
        <v>3479.82</v>
      </c>
      <c r="L819" t="str">
        <f>IF(Gastos[[#This Row],[Importe]]&gt;0,"Ingreso","Egreso")</f>
        <v>Egreso</v>
      </c>
      <c r="M819" t="str">
        <f t="shared" si="12"/>
        <v>Único</v>
      </c>
    </row>
    <row r="820" spans="1:13" ht="25.5" x14ac:dyDescent="0.25">
      <c r="A820" s="10" t="s">
        <v>11</v>
      </c>
      <c r="B820" s="34">
        <v>45666</v>
      </c>
      <c r="C820" s="3">
        <v>45901</v>
      </c>
      <c r="D820" s="34">
        <v>45899</v>
      </c>
      <c r="E820" s="9">
        <v>45899</v>
      </c>
      <c r="F820" s="1" t="s">
        <v>132</v>
      </c>
      <c r="G820" s="12" t="s">
        <v>2940</v>
      </c>
      <c r="H820" s="1"/>
      <c r="I820" s="13">
        <v>-15.7</v>
      </c>
      <c r="J820" s="1"/>
      <c r="K820" s="13">
        <v>3504.92</v>
      </c>
      <c r="L820" t="str">
        <f>IF(Gastos[[#This Row],[Importe]]&gt;0,"Ingreso","Egreso")</f>
        <v>Egreso</v>
      </c>
      <c r="M820" t="str">
        <f t="shared" si="12"/>
        <v>Único</v>
      </c>
    </row>
    <row r="821" spans="1:13" x14ac:dyDescent="0.25">
      <c r="A821" s="1" t="s">
        <v>17</v>
      </c>
      <c r="B821" s="34">
        <v>45898</v>
      </c>
      <c r="C821" s="3">
        <v>45898</v>
      </c>
      <c r="D821" s="34">
        <v>45898</v>
      </c>
      <c r="E821" s="9">
        <v>45898</v>
      </c>
      <c r="F821" s="1" t="s">
        <v>132</v>
      </c>
      <c r="G821" s="12" t="s">
        <v>2843</v>
      </c>
      <c r="H821" s="1"/>
      <c r="I821" s="13">
        <v>-4.9800000000000004</v>
      </c>
      <c r="J821" s="1"/>
      <c r="K821" s="13">
        <v>13215.92</v>
      </c>
      <c r="L821" t="str">
        <f>IF(Gastos[[#This Row],[Importe]]&gt;0,"Ingreso","Egreso")</f>
        <v>Egreso</v>
      </c>
      <c r="M821" t="str">
        <f t="shared" si="12"/>
        <v>Único</v>
      </c>
    </row>
    <row r="822" spans="1:13" x14ac:dyDescent="0.25">
      <c r="A822" s="1" t="s">
        <v>17</v>
      </c>
      <c r="B822" s="34">
        <v>45898</v>
      </c>
      <c r="C822" s="3">
        <v>45898</v>
      </c>
      <c r="D822" s="34">
        <v>45898</v>
      </c>
      <c r="E822" s="9">
        <v>45898</v>
      </c>
      <c r="F822" s="1" t="s">
        <v>132</v>
      </c>
      <c r="G822" s="12" t="s">
        <v>2843</v>
      </c>
      <c r="H822" s="1"/>
      <c r="I822" s="13">
        <v>-4.78</v>
      </c>
      <c r="J822" s="1"/>
      <c r="K822" s="13">
        <v>13220.9</v>
      </c>
      <c r="L822" t="str">
        <f>IF(Gastos[[#This Row],[Importe]]&gt;0,"Ingreso","Egreso")</f>
        <v>Egreso</v>
      </c>
      <c r="M822" t="str">
        <f t="shared" si="12"/>
        <v>Único</v>
      </c>
    </row>
    <row r="823" spans="1:13" x14ac:dyDescent="0.25">
      <c r="A823" s="1" t="s">
        <v>17</v>
      </c>
      <c r="B823" s="34">
        <v>45898</v>
      </c>
      <c r="C823" s="3">
        <v>45898</v>
      </c>
      <c r="D823" s="34">
        <v>45898</v>
      </c>
      <c r="E823" s="9">
        <v>45898</v>
      </c>
      <c r="F823" s="1" t="s">
        <v>132</v>
      </c>
      <c r="G823" s="12" t="s">
        <v>2843</v>
      </c>
      <c r="H823" s="1"/>
      <c r="I823" s="13">
        <v>-1.49</v>
      </c>
      <c r="J823" s="1"/>
      <c r="K823" s="13">
        <v>13225.68</v>
      </c>
      <c r="L823" t="str">
        <f>IF(Gastos[[#This Row],[Importe]]&gt;0,"Ingreso","Egreso")</f>
        <v>Egreso</v>
      </c>
      <c r="M823" t="str">
        <f t="shared" si="12"/>
        <v>Único</v>
      </c>
    </row>
    <row r="824" spans="1:13" x14ac:dyDescent="0.25">
      <c r="A824" s="1" t="s">
        <v>17</v>
      </c>
      <c r="B824" s="34">
        <v>45898</v>
      </c>
      <c r="C824" s="3">
        <v>45898</v>
      </c>
      <c r="D824" s="34">
        <v>45898</v>
      </c>
      <c r="E824" s="9">
        <v>45898</v>
      </c>
      <c r="F824" s="1" t="s">
        <v>18</v>
      </c>
      <c r="G824" s="12" t="s">
        <v>2844</v>
      </c>
      <c r="H824" s="1"/>
      <c r="I824" s="13">
        <v>-11.93</v>
      </c>
      <c r="J824" s="1"/>
      <c r="K824" s="13">
        <v>13227.17</v>
      </c>
      <c r="L824" t="str">
        <f>IF(Gastos[[#This Row],[Importe]]&gt;0,"Ingreso","Egreso")</f>
        <v>Egreso</v>
      </c>
      <c r="M824" t="str">
        <f t="shared" si="12"/>
        <v>Único</v>
      </c>
    </row>
    <row r="825" spans="1:13" x14ac:dyDescent="0.25">
      <c r="A825" s="1" t="s">
        <v>17</v>
      </c>
      <c r="B825" s="34">
        <v>45898</v>
      </c>
      <c r="C825" s="3">
        <v>45898</v>
      </c>
      <c r="D825" s="34">
        <v>45898</v>
      </c>
      <c r="E825" s="9">
        <v>45898</v>
      </c>
      <c r="F825" s="1" t="s">
        <v>132</v>
      </c>
      <c r="G825" s="12" t="s">
        <v>2845</v>
      </c>
      <c r="H825" s="1"/>
      <c r="I825" s="13">
        <v>-7.4</v>
      </c>
      <c r="J825" s="1"/>
      <c r="K825" s="13">
        <v>13239.1</v>
      </c>
      <c r="L825" t="str">
        <f>IF(Gastos[[#This Row],[Importe]]&gt;0,"Ingreso","Egreso")</f>
        <v>Egreso</v>
      </c>
      <c r="M825" t="str">
        <f t="shared" si="12"/>
        <v>Único</v>
      </c>
    </row>
    <row r="826" spans="1:13" ht="25.5" x14ac:dyDescent="0.25">
      <c r="A826" s="1" t="s">
        <v>17</v>
      </c>
      <c r="B826" s="34">
        <v>45898</v>
      </c>
      <c r="C826" s="3">
        <v>45898</v>
      </c>
      <c r="D826" s="34">
        <v>45898</v>
      </c>
      <c r="E826" s="9">
        <v>45898</v>
      </c>
      <c r="F826" s="1" t="s">
        <v>132</v>
      </c>
      <c r="G826" s="12" t="s">
        <v>2846</v>
      </c>
      <c r="H826" s="1"/>
      <c r="I826" s="13">
        <v>-6.5</v>
      </c>
      <c r="J826" s="1"/>
      <c r="K826" s="13">
        <v>13246.5</v>
      </c>
      <c r="L826" t="str">
        <f>IF(Gastos[[#This Row],[Importe]]&gt;0,"Ingreso","Egreso")</f>
        <v>Egreso</v>
      </c>
      <c r="M826" t="str">
        <f t="shared" si="12"/>
        <v>Único</v>
      </c>
    </row>
    <row r="827" spans="1:13" x14ac:dyDescent="0.25">
      <c r="A827" s="1" t="s">
        <v>17</v>
      </c>
      <c r="B827" s="34">
        <v>45898</v>
      </c>
      <c r="C827" s="3">
        <v>45898</v>
      </c>
      <c r="D827" s="34">
        <v>45898</v>
      </c>
      <c r="E827" s="9">
        <v>45898</v>
      </c>
      <c r="F827" s="1" t="s">
        <v>88</v>
      </c>
      <c r="G827" s="12" t="s">
        <v>2847</v>
      </c>
      <c r="H827" s="1"/>
      <c r="I827" s="13">
        <v>-18</v>
      </c>
      <c r="J827" s="1"/>
      <c r="K827" s="13">
        <v>13253</v>
      </c>
      <c r="L827" t="str">
        <f>IF(Gastos[[#This Row],[Importe]]&gt;0,"Ingreso","Egreso")</f>
        <v>Egreso</v>
      </c>
      <c r="M827" t="str">
        <f t="shared" si="12"/>
        <v>Único</v>
      </c>
    </row>
    <row r="828" spans="1:13" x14ac:dyDescent="0.25">
      <c r="A828" s="1" t="s">
        <v>17</v>
      </c>
      <c r="B828" s="34">
        <v>45898</v>
      </c>
      <c r="C828" s="3">
        <v>45898</v>
      </c>
      <c r="D828" s="34">
        <v>45898</v>
      </c>
      <c r="E828" s="9">
        <v>45898</v>
      </c>
      <c r="F828" s="1" t="s">
        <v>88</v>
      </c>
      <c r="G828" s="12" t="s">
        <v>2156</v>
      </c>
      <c r="H828" s="1"/>
      <c r="I828" s="13">
        <v>-918</v>
      </c>
      <c r="J828" s="1"/>
      <c r="K828" s="13">
        <v>13271</v>
      </c>
      <c r="L828" t="str">
        <f>IF(Gastos[[#This Row],[Importe]]&gt;0,"Ingreso","Egreso")</f>
        <v>Egreso</v>
      </c>
      <c r="M828" t="str">
        <f t="shared" si="12"/>
        <v>Único</v>
      </c>
    </row>
    <row r="829" spans="1:13" x14ac:dyDescent="0.25">
      <c r="A829" s="1" t="s">
        <v>17</v>
      </c>
      <c r="B829" s="34">
        <v>45898</v>
      </c>
      <c r="C829" s="3">
        <v>45898</v>
      </c>
      <c r="D829" s="34">
        <v>45898</v>
      </c>
      <c r="E829" s="9">
        <v>45898</v>
      </c>
      <c r="F829" s="1" t="s">
        <v>132</v>
      </c>
      <c r="G829" s="12" t="s">
        <v>2848</v>
      </c>
      <c r="H829" s="1"/>
      <c r="I829" s="13">
        <v>-13.5</v>
      </c>
      <c r="J829" s="1"/>
      <c r="K829" s="13">
        <v>14189</v>
      </c>
      <c r="L829" t="str">
        <f>IF(Gastos[[#This Row],[Importe]]&gt;0,"Ingreso","Egreso")</f>
        <v>Egreso</v>
      </c>
      <c r="M829" t="str">
        <f t="shared" si="12"/>
        <v>Único</v>
      </c>
    </row>
    <row r="830" spans="1:13" x14ac:dyDescent="0.25">
      <c r="A830" s="1" t="s">
        <v>17</v>
      </c>
      <c r="B830" s="34">
        <v>45898</v>
      </c>
      <c r="C830" s="3">
        <v>45898</v>
      </c>
      <c r="D830" s="34">
        <v>45898</v>
      </c>
      <c r="E830" s="9">
        <v>45898</v>
      </c>
      <c r="F830" s="1" t="s">
        <v>90</v>
      </c>
      <c r="G830" s="12" t="s">
        <v>2849</v>
      </c>
      <c r="H830" s="1"/>
      <c r="I830" s="13">
        <v>2204.13</v>
      </c>
      <c r="J830" s="1"/>
      <c r="K830" s="13">
        <v>14202.5</v>
      </c>
      <c r="L830" t="str">
        <f>IF(Gastos[[#This Row],[Importe]]&gt;0,"Ingreso","Egreso")</f>
        <v>Ingreso</v>
      </c>
      <c r="M830" t="str">
        <f t="shared" si="12"/>
        <v>Único</v>
      </c>
    </row>
    <row r="831" spans="1:13" x14ac:dyDescent="0.25">
      <c r="A831" s="10" t="s">
        <v>11</v>
      </c>
      <c r="B831" s="34">
        <v>45898</v>
      </c>
      <c r="C831" s="3">
        <v>45898</v>
      </c>
      <c r="D831" s="34">
        <v>45898</v>
      </c>
      <c r="E831" s="9">
        <v>45898</v>
      </c>
      <c r="F831" s="1" t="s">
        <v>132</v>
      </c>
      <c r="G831" s="12" t="s">
        <v>2865</v>
      </c>
      <c r="H831" s="1"/>
      <c r="I831" s="13">
        <v>-11.2</v>
      </c>
      <c r="J831" s="1"/>
      <c r="K831" s="13">
        <v>3520.62</v>
      </c>
      <c r="L831" t="str">
        <f>IF(Gastos[[#This Row],[Importe]]&gt;0,"Ingreso","Egreso")</f>
        <v>Egreso</v>
      </c>
      <c r="M831" t="str">
        <f t="shared" si="12"/>
        <v>Único</v>
      </c>
    </row>
    <row r="832" spans="1:13" x14ac:dyDescent="0.25">
      <c r="A832" s="10" t="s">
        <v>11</v>
      </c>
      <c r="B832" s="34">
        <v>45898</v>
      </c>
      <c r="C832" s="3">
        <v>45898</v>
      </c>
      <c r="D832" s="34">
        <v>45898</v>
      </c>
      <c r="E832" s="9">
        <v>45898</v>
      </c>
      <c r="F832" s="1" t="s">
        <v>132</v>
      </c>
      <c r="G832" s="12" t="s">
        <v>2866</v>
      </c>
      <c r="H832" s="1"/>
      <c r="I832" s="13">
        <v>-10.199999999999999</v>
      </c>
      <c r="J832" s="1"/>
      <c r="K832" s="13">
        <v>3531.82</v>
      </c>
      <c r="L832" t="str">
        <f>IF(Gastos[[#This Row],[Importe]]&gt;0,"Ingreso","Egreso")</f>
        <v>Egreso</v>
      </c>
      <c r="M832" t="str">
        <f t="shared" si="12"/>
        <v>Único</v>
      </c>
    </row>
    <row r="833" spans="1:13" x14ac:dyDescent="0.25">
      <c r="A833" s="10" t="s">
        <v>14</v>
      </c>
      <c r="B833" s="34">
        <v>45898</v>
      </c>
      <c r="C833" s="3">
        <v>45898</v>
      </c>
      <c r="D833" s="34">
        <v>45898</v>
      </c>
      <c r="E833" s="9">
        <v>45898</v>
      </c>
      <c r="F833" s="1" t="s">
        <v>54</v>
      </c>
      <c r="G833" s="12" t="s">
        <v>2904</v>
      </c>
      <c r="H833" s="1"/>
      <c r="I833" s="13">
        <v>-18.350000000000001</v>
      </c>
      <c r="J833" s="1"/>
      <c r="K833" s="13">
        <v>1586.83</v>
      </c>
      <c r="L833" t="str">
        <f>IF(Gastos[[#This Row],[Importe]]&gt;0,"Ingreso","Egreso")</f>
        <v>Egreso</v>
      </c>
      <c r="M833" t="str">
        <f t="shared" si="12"/>
        <v>Único</v>
      </c>
    </row>
    <row r="834" spans="1:13" x14ac:dyDescent="0.25">
      <c r="A834" s="1" t="s">
        <v>14</v>
      </c>
      <c r="B834" s="33">
        <v>45666</v>
      </c>
      <c r="C834" s="5">
        <v>45901</v>
      </c>
      <c r="D834" s="33">
        <v>45898</v>
      </c>
      <c r="E834" s="9">
        <v>45898</v>
      </c>
      <c r="F834" s="6" t="s">
        <v>39</v>
      </c>
      <c r="G834" s="7" t="s">
        <v>131</v>
      </c>
      <c r="H834" s="6"/>
      <c r="I834" s="8">
        <v>-0.55000000000000004</v>
      </c>
      <c r="J834" s="6"/>
      <c r="K834" s="8">
        <v>1586.28</v>
      </c>
      <c r="L834" t="str">
        <f>IF(Gastos[[#This Row],[Importe]]&gt;0,"Ingreso","Egreso")</f>
        <v>Egreso</v>
      </c>
      <c r="M834" t="str">
        <f t="shared" ref="M834:M897" si="13">IF(AND(COUNTIFS($B$2:$B$3988,B834,$I$2:$I$3988,I834,$K$2:$K$3988,K834)&gt;1,F834=""),"DUPLICADO","Único")</f>
        <v>Único</v>
      </c>
    </row>
    <row r="835" spans="1:13" x14ac:dyDescent="0.25">
      <c r="A835" s="1" t="s">
        <v>17</v>
      </c>
      <c r="B835" s="33">
        <v>45896</v>
      </c>
      <c r="C835" s="5">
        <v>45896</v>
      </c>
      <c r="D835" s="33">
        <v>45896</v>
      </c>
      <c r="E835" s="9">
        <v>45896</v>
      </c>
      <c r="F835" s="6" t="s">
        <v>132</v>
      </c>
      <c r="G835" s="7" t="s">
        <v>2850</v>
      </c>
      <c r="H835" s="6"/>
      <c r="I835" s="8">
        <v>-3.65</v>
      </c>
      <c r="J835" s="6"/>
      <c r="K835" s="8">
        <v>11998.37</v>
      </c>
      <c r="L835" t="str">
        <f>IF(Gastos[[#This Row],[Importe]]&gt;0,"Ingreso","Egreso")</f>
        <v>Egreso</v>
      </c>
      <c r="M835" t="str">
        <f t="shared" si="13"/>
        <v>Único</v>
      </c>
    </row>
    <row r="836" spans="1:13" x14ac:dyDescent="0.25">
      <c r="A836" s="10" t="s">
        <v>11</v>
      </c>
      <c r="B836" s="33">
        <v>45895</v>
      </c>
      <c r="C836" s="5">
        <v>45895</v>
      </c>
      <c r="D836" s="33">
        <v>45895</v>
      </c>
      <c r="E836" s="9">
        <v>45895</v>
      </c>
      <c r="F836" s="6" t="s">
        <v>132</v>
      </c>
      <c r="G836" s="7" t="s">
        <v>2867</v>
      </c>
      <c r="H836" s="6"/>
      <c r="I836" s="8">
        <v>-20.27</v>
      </c>
      <c r="J836" s="6"/>
      <c r="K836" s="8">
        <v>3542.02</v>
      </c>
      <c r="L836" t="str">
        <f>IF(Gastos[[#This Row],[Importe]]&gt;0,"Ingreso","Egreso")</f>
        <v>Egreso</v>
      </c>
      <c r="M836" t="str">
        <f t="shared" si="13"/>
        <v>Único</v>
      </c>
    </row>
    <row r="837" spans="1:13" x14ac:dyDescent="0.25">
      <c r="A837" s="10" t="s">
        <v>14</v>
      </c>
      <c r="B837" s="33">
        <v>45895</v>
      </c>
      <c r="C837" s="5">
        <v>45895</v>
      </c>
      <c r="D837" s="33">
        <v>45895</v>
      </c>
      <c r="E837" s="9">
        <v>45895</v>
      </c>
      <c r="F837" s="6" t="s">
        <v>140</v>
      </c>
      <c r="G837" s="7" t="s">
        <v>141</v>
      </c>
      <c r="H837" s="6"/>
      <c r="I837" s="8">
        <v>16</v>
      </c>
      <c r="J837" s="6"/>
      <c r="K837" s="8">
        <v>1605.18</v>
      </c>
      <c r="L837" t="str">
        <f>IF(Gastos[[#This Row],[Importe]]&gt;0,"Ingreso","Egreso")</f>
        <v>Ingreso</v>
      </c>
      <c r="M837" t="str">
        <f t="shared" si="13"/>
        <v>Único</v>
      </c>
    </row>
    <row r="838" spans="1:13" ht="25.5" x14ac:dyDescent="0.25">
      <c r="A838" s="1" t="s">
        <v>17</v>
      </c>
      <c r="B838" s="33">
        <v>45894</v>
      </c>
      <c r="C838" s="5">
        <v>45894</v>
      </c>
      <c r="D838" s="33">
        <v>45894</v>
      </c>
      <c r="E838" s="9">
        <v>45894</v>
      </c>
      <c r="F838" s="6" t="s">
        <v>22</v>
      </c>
      <c r="G838" s="7" t="s">
        <v>2851</v>
      </c>
      <c r="H838" s="6"/>
      <c r="I838" s="8">
        <v>-1.51</v>
      </c>
      <c r="J838" s="6"/>
      <c r="K838" s="8">
        <v>12002.02</v>
      </c>
      <c r="L838" t="str">
        <f>IF(Gastos[[#This Row],[Importe]]&gt;0,"Ingreso","Egreso")</f>
        <v>Egreso</v>
      </c>
      <c r="M838" t="str">
        <f t="shared" si="13"/>
        <v>Único</v>
      </c>
    </row>
    <row r="839" spans="1:13" x14ac:dyDescent="0.25">
      <c r="A839" s="1" t="s">
        <v>17</v>
      </c>
      <c r="B839" s="33">
        <v>45894</v>
      </c>
      <c r="C839" s="5">
        <v>45894</v>
      </c>
      <c r="D839" s="33">
        <v>45894</v>
      </c>
      <c r="E839" s="9">
        <v>45894</v>
      </c>
      <c r="F839" s="6" t="s">
        <v>2568</v>
      </c>
      <c r="G839" s="7" t="s">
        <v>2852</v>
      </c>
      <c r="H839" s="6"/>
      <c r="I839" s="8">
        <v>-3.4</v>
      </c>
      <c r="J839" s="6"/>
      <c r="K839" s="8">
        <v>12003.53</v>
      </c>
      <c r="L839" t="str">
        <f>IF(Gastos[[#This Row],[Importe]]&gt;0,"Ingreso","Egreso")</f>
        <v>Egreso</v>
      </c>
      <c r="M839" t="str">
        <f t="shared" si="13"/>
        <v>Único</v>
      </c>
    </row>
    <row r="840" spans="1:13" ht="25.5" x14ac:dyDescent="0.25">
      <c r="A840" s="10" t="s">
        <v>11</v>
      </c>
      <c r="B840" s="33">
        <v>45894</v>
      </c>
      <c r="C840" s="5">
        <v>45894</v>
      </c>
      <c r="D840" s="33">
        <v>45894</v>
      </c>
      <c r="E840" s="9">
        <v>45894</v>
      </c>
      <c r="F840" s="6" t="s">
        <v>2568</v>
      </c>
      <c r="G840" s="7" t="s">
        <v>2868</v>
      </c>
      <c r="H840" s="6"/>
      <c r="I840" s="8">
        <v>-2.6</v>
      </c>
      <c r="J840" s="6"/>
      <c r="K840" s="8">
        <v>3562.29</v>
      </c>
      <c r="L840" t="str">
        <f>IF(Gastos[[#This Row],[Importe]]&gt;0,"Ingreso","Egreso")</f>
        <v>Egreso</v>
      </c>
      <c r="M840" t="str">
        <f t="shared" si="13"/>
        <v>Único</v>
      </c>
    </row>
    <row r="841" spans="1:13" x14ac:dyDescent="0.25">
      <c r="A841" s="10" t="s">
        <v>11</v>
      </c>
      <c r="B841" s="33">
        <v>45894</v>
      </c>
      <c r="C841" s="5">
        <v>45894</v>
      </c>
      <c r="D841" s="33">
        <v>45894</v>
      </c>
      <c r="E841" s="9">
        <v>45894</v>
      </c>
      <c r="F841" s="6" t="s">
        <v>132</v>
      </c>
      <c r="G841" s="7" t="s">
        <v>2869</v>
      </c>
      <c r="H841" s="6"/>
      <c r="I841" s="8">
        <v>-25.19</v>
      </c>
      <c r="J841" s="6"/>
      <c r="K841" s="8">
        <v>3564.89</v>
      </c>
      <c r="L841" t="str">
        <f>IF(Gastos[[#This Row],[Importe]]&gt;0,"Ingreso","Egreso")</f>
        <v>Egreso</v>
      </c>
      <c r="M841" t="str">
        <f t="shared" si="13"/>
        <v>Único</v>
      </c>
    </row>
    <row r="842" spans="1:13" ht="25.5" x14ac:dyDescent="0.25">
      <c r="A842" s="10" t="s">
        <v>14</v>
      </c>
      <c r="B842" s="33">
        <v>45894</v>
      </c>
      <c r="C842" s="5">
        <v>45894</v>
      </c>
      <c r="D842" s="33">
        <v>45894</v>
      </c>
      <c r="E842" s="9">
        <v>45894</v>
      </c>
      <c r="F842" s="6" t="s">
        <v>22</v>
      </c>
      <c r="G842" s="7" t="s">
        <v>2905</v>
      </c>
      <c r="H842" s="6"/>
      <c r="I842" s="8">
        <v>-4.74</v>
      </c>
      <c r="J842" s="6"/>
      <c r="K842" s="8">
        <v>1589.18</v>
      </c>
      <c r="L842" t="str">
        <f>IF(Gastos[[#This Row],[Importe]]&gt;0,"Ingreso","Egreso")</f>
        <v>Egreso</v>
      </c>
      <c r="M842" t="str">
        <f t="shared" si="13"/>
        <v>Único</v>
      </c>
    </row>
    <row r="843" spans="1:13" x14ac:dyDescent="0.25">
      <c r="A843" s="1" t="s">
        <v>17</v>
      </c>
      <c r="B843" s="33">
        <v>45894</v>
      </c>
      <c r="C843" s="5">
        <v>45894</v>
      </c>
      <c r="D843" s="33">
        <v>45893</v>
      </c>
      <c r="E843" s="9">
        <v>45893</v>
      </c>
      <c r="F843" s="6" t="s">
        <v>18</v>
      </c>
      <c r="G843" s="7" t="s">
        <v>2853</v>
      </c>
      <c r="H843" s="6"/>
      <c r="I843" s="8">
        <v>-49.99</v>
      </c>
      <c r="J843" s="6"/>
      <c r="K843" s="8">
        <v>12006.93</v>
      </c>
      <c r="L843" t="str">
        <f>IF(Gastos[[#This Row],[Importe]]&gt;0,"Ingreso","Egreso")</f>
        <v>Egreso</v>
      </c>
      <c r="M843" t="str">
        <f t="shared" si="13"/>
        <v>Único</v>
      </c>
    </row>
    <row r="844" spans="1:13" x14ac:dyDescent="0.25">
      <c r="A844" s="10" t="s">
        <v>11</v>
      </c>
      <c r="B844" s="33">
        <v>45894</v>
      </c>
      <c r="C844" s="5">
        <v>45894</v>
      </c>
      <c r="D844" s="33">
        <v>45893</v>
      </c>
      <c r="E844" s="9">
        <v>45893</v>
      </c>
      <c r="F844" s="6" t="s">
        <v>132</v>
      </c>
      <c r="G844" s="7" t="s">
        <v>2870</v>
      </c>
      <c r="H844" s="6"/>
      <c r="I844" s="8">
        <v>-9.4600000000000009</v>
      </c>
      <c r="J844" s="6"/>
      <c r="K844" s="8">
        <v>3590.08</v>
      </c>
      <c r="L844" t="str">
        <f>IF(Gastos[[#This Row],[Importe]]&gt;0,"Ingreso","Egreso")</f>
        <v>Egreso</v>
      </c>
      <c r="M844" t="str">
        <f t="shared" si="13"/>
        <v>Único</v>
      </c>
    </row>
    <row r="845" spans="1:13" x14ac:dyDescent="0.25">
      <c r="A845" s="1" t="s">
        <v>17</v>
      </c>
      <c r="B845" s="33">
        <v>45894</v>
      </c>
      <c r="C845" s="5">
        <v>45894</v>
      </c>
      <c r="D845" s="33">
        <v>45892</v>
      </c>
      <c r="E845" s="9">
        <v>45892</v>
      </c>
      <c r="F845" s="6" t="s">
        <v>22</v>
      </c>
      <c r="G845" s="7" t="s">
        <v>2854</v>
      </c>
      <c r="H845" s="6"/>
      <c r="I845" s="8">
        <v>5.2</v>
      </c>
      <c r="J845" s="6"/>
      <c r="K845" s="8">
        <v>12056.92</v>
      </c>
      <c r="L845" t="str">
        <f>IF(Gastos[[#This Row],[Importe]]&gt;0,"Ingreso","Egreso")</f>
        <v>Ingreso</v>
      </c>
      <c r="M845" t="str">
        <f t="shared" si="13"/>
        <v>Único</v>
      </c>
    </row>
    <row r="846" spans="1:13" x14ac:dyDescent="0.25">
      <c r="A846" s="10" t="s">
        <v>11</v>
      </c>
      <c r="B846" s="33">
        <v>45894</v>
      </c>
      <c r="C846" s="5">
        <v>45894</v>
      </c>
      <c r="D846" s="33">
        <v>45892</v>
      </c>
      <c r="E846" s="9">
        <v>45892</v>
      </c>
      <c r="F846" s="6" t="s">
        <v>132</v>
      </c>
      <c r="G846" s="7" t="s">
        <v>2871</v>
      </c>
      <c r="H846" s="6"/>
      <c r="I846" s="8">
        <v>-3.95</v>
      </c>
      <c r="J846" s="6"/>
      <c r="K846" s="8">
        <v>3599.54</v>
      </c>
      <c r="L846" t="str">
        <f>IF(Gastos[[#This Row],[Importe]]&gt;0,"Ingreso","Egreso")</f>
        <v>Egreso</v>
      </c>
      <c r="M846" t="str">
        <f t="shared" si="13"/>
        <v>Único</v>
      </c>
    </row>
    <row r="847" spans="1:13" x14ac:dyDescent="0.25">
      <c r="A847" s="10" t="s">
        <v>11</v>
      </c>
      <c r="B847" s="33">
        <v>45894</v>
      </c>
      <c r="C847" s="5">
        <v>45894</v>
      </c>
      <c r="D847" s="33">
        <v>45892</v>
      </c>
      <c r="E847" s="9">
        <v>45892</v>
      </c>
      <c r="F847" s="6" t="s">
        <v>132</v>
      </c>
      <c r="G847" s="7" t="s">
        <v>2872</v>
      </c>
      <c r="H847" s="6"/>
      <c r="I847" s="8">
        <v>-38.5</v>
      </c>
      <c r="J847" s="6"/>
      <c r="K847" s="8">
        <v>3603.49</v>
      </c>
      <c r="L847" t="str">
        <f>IF(Gastos[[#This Row],[Importe]]&gt;0,"Ingreso","Egreso")</f>
        <v>Egreso</v>
      </c>
      <c r="M847" t="str">
        <f t="shared" si="13"/>
        <v>Único</v>
      </c>
    </row>
    <row r="848" spans="1:13" ht="25.5" x14ac:dyDescent="0.25">
      <c r="A848" s="10" t="s">
        <v>11</v>
      </c>
      <c r="B848" s="33">
        <v>45894</v>
      </c>
      <c r="C848" s="5">
        <v>45894</v>
      </c>
      <c r="D848" s="33">
        <v>45892</v>
      </c>
      <c r="E848" s="9">
        <v>45892</v>
      </c>
      <c r="F848" s="6" t="s">
        <v>18</v>
      </c>
      <c r="G848" s="7" t="s">
        <v>2873</v>
      </c>
      <c r="H848" s="6"/>
      <c r="I848" s="8">
        <v>-3</v>
      </c>
      <c r="J848" s="6"/>
      <c r="K848" s="8">
        <v>3641.99</v>
      </c>
      <c r="L848" t="str">
        <f>IF(Gastos[[#This Row],[Importe]]&gt;0,"Ingreso","Egreso")</f>
        <v>Egreso</v>
      </c>
      <c r="M848" t="str">
        <f t="shared" si="13"/>
        <v>Único</v>
      </c>
    </row>
    <row r="849" spans="1:13" ht="25.5" x14ac:dyDescent="0.25">
      <c r="A849" s="10" t="s">
        <v>11</v>
      </c>
      <c r="B849" s="33">
        <v>45894</v>
      </c>
      <c r="C849" s="5">
        <v>45894</v>
      </c>
      <c r="D849" s="33">
        <v>45892</v>
      </c>
      <c r="E849" s="9">
        <v>45892</v>
      </c>
      <c r="F849" s="6" t="s">
        <v>22</v>
      </c>
      <c r="G849" s="7" t="s">
        <v>2874</v>
      </c>
      <c r="H849" s="6"/>
      <c r="I849" s="8">
        <v>-2</v>
      </c>
      <c r="J849" s="6"/>
      <c r="K849" s="8">
        <v>3644.99</v>
      </c>
      <c r="L849" t="str">
        <f>IF(Gastos[[#This Row],[Importe]]&gt;0,"Ingreso","Egreso")</f>
        <v>Egreso</v>
      </c>
      <c r="M849" t="str">
        <f t="shared" si="13"/>
        <v>Único</v>
      </c>
    </row>
    <row r="850" spans="1:13" ht="25.5" x14ac:dyDescent="0.25">
      <c r="A850" s="10" t="s">
        <v>14</v>
      </c>
      <c r="B850" s="33">
        <v>45894</v>
      </c>
      <c r="C850" s="5">
        <v>45894</v>
      </c>
      <c r="D850" s="33">
        <v>45892</v>
      </c>
      <c r="E850" s="9">
        <v>45892</v>
      </c>
      <c r="F850" s="6" t="s">
        <v>22</v>
      </c>
      <c r="G850" s="7" t="s">
        <v>2906</v>
      </c>
      <c r="H850" s="6"/>
      <c r="I850" s="8">
        <v>-29.94</v>
      </c>
      <c r="J850" s="6"/>
      <c r="K850" s="8">
        <v>1593.92</v>
      </c>
      <c r="L850" t="str">
        <f>IF(Gastos[[#This Row],[Importe]]&gt;0,"Ingreso","Egreso")</f>
        <v>Egreso</v>
      </c>
      <c r="M850" t="str">
        <f t="shared" si="13"/>
        <v>Único</v>
      </c>
    </row>
    <row r="851" spans="1:13" ht="25.5" x14ac:dyDescent="0.25">
      <c r="A851" s="10" t="s">
        <v>14</v>
      </c>
      <c r="B851" s="33">
        <v>45894</v>
      </c>
      <c r="C851" s="5">
        <v>45894</v>
      </c>
      <c r="D851" s="33">
        <v>45892</v>
      </c>
      <c r="E851" s="9">
        <v>45892</v>
      </c>
      <c r="F851" s="6" t="s">
        <v>22</v>
      </c>
      <c r="G851" s="7" t="s">
        <v>2907</v>
      </c>
      <c r="H851" s="6"/>
      <c r="I851" s="8">
        <v>-94.52</v>
      </c>
      <c r="J851" s="6"/>
      <c r="K851" s="8">
        <v>1623.86</v>
      </c>
      <c r="L851" t="str">
        <f>IF(Gastos[[#This Row],[Importe]]&gt;0,"Ingreso","Egreso")</f>
        <v>Egreso</v>
      </c>
      <c r="M851" t="str">
        <f t="shared" si="13"/>
        <v>Único</v>
      </c>
    </row>
    <row r="852" spans="1:13" ht="25.5" x14ac:dyDescent="0.25">
      <c r="A852" s="1" t="s">
        <v>17</v>
      </c>
      <c r="B852" s="33">
        <v>45891</v>
      </c>
      <c r="C852" s="11">
        <v>45891</v>
      </c>
      <c r="D852" s="33">
        <v>45891</v>
      </c>
      <c r="E852" s="9">
        <v>45891</v>
      </c>
      <c r="F852" s="6" t="s">
        <v>269</v>
      </c>
      <c r="G852" s="7" t="s">
        <v>2855</v>
      </c>
      <c r="H852" s="6"/>
      <c r="I852" s="8">
        <v>-9.5</v>
      </c>
      <c r="J852" s="6"/>
      <c r="K852" s="8">
        <v>12051.72</v>
      </c>
      <c r="L852" t="str">
        <f>IF(Gastos[[#This Row],[Importe]]&gt;0,"Ingreso","Egreso")</f>
        <v>Egreso</v>
      </c>
      <c r="M852" t="str">
        <f t="shared" si="13"/>
        <v>Único</v>
      </c>
    </row>
    <row r="853" spans="1:13" x14ac:dyDescent="0.25">
      <c r="A853" s="1" t="s">
        <v>17</v>
      </c>
      <c r="B853" s="33">
        <v>45891</v>
      </c>
      <c r="C853" s="11">
        <v>45891</v>
      </c>
      <c r="D853" s="33">
        <v>45891</v>
      </c>
      <c r="E853" s="9">
        <v>45891</v>
      </c>
      <c r="F853" s="6" t="s">
        <v>22</v>
      </c>
      <c r="G853" s="7" t="s">
        <v>2856</v>
      </c>
      <c r="H853" s="6"/>
      <c r="I853" s="8">
        <v>-27.9</v>
      </c>
      <c r="J853" s="6"/>
      <c r="K853" s="8">
        <v>12061.22</v>
      </c>
      <c r="L853" t="str">
        <f>IF(Gastos[[#This Row],[Importe]]&gt;0,"Ingreso","Egreso")</f>
        <v>Egreso</v>
      </c>
      <c r="M853" t="str">
        <f t="shared" si="13"/>
        <v>Único</v>
      </c>
    </row>
    <row r="854" spans="1:13" x14ac:dyDescent="0.25">
      <c r="A854" s="10" t="s">
        <v>11</v>
      </c>
      <c r="B854" s="33">
        <v>45891</v>
      </c>
      <c r="C854" s="5">
        <v>45891</v>
      </c>
      <c r="D854" s="33">
        <v>45891</v>
      </c>
      <c r="E854" s="9">
        <v>45891</v>
      </c>
      <c r="F854" s="6" t="s">
        <v>269</v>
      </c>
      <c r="G854" s="7" t="s">
        <v>2875</v>
      </c>
      <c r="H854" s="6"/>
      <c r="I854" s="8">
        <v>-19.7</v>
      </c>
      <c r="J854" s="6"/>
      <c r="K854" s="8">
        <v>3646.99</v>
      </c>
      <c r="L854" t="str">
        <f>IF(Gastos[[#This Row],[Importe]]&gt;0,"Ingreso","Egreso")</f>
        <v>Egreso</v>
      </c>
      <c r="M854" t="str">
        <f t="shared" si="13"/>
        <v>Único</v>
      </c>
    </row>
    <row r="855" spans="1:13" x14ac:dyDescent="0.25">
      <c r="A855" s="10" t="s">
        <v>11</v>
      </c>
      <c r="B855" s="33">
        <v>45891</v>
      </c>
      <c r="C855" s="5">
        <v>45891</v>
      </c>
      <c r="D855" s="33">
        <v>45891</v>
      </c>
      <c r="E855" s="9">
        <v>45891</v>
      </c>
      <c r="F855" s="6" t="s">
        <v>22</v>
      </c>
      <c r="G855" s="7" t="s">
        <v>2876</v>
      </c>
      <c r="H855" s="6"/>
      <c r="I855" s="8">
        <v>-3.2</v>
      </c>
      <c r="J855" s="6"/>
      <c r="K855" s="8">
        <v>3666.69</v>
      </c>
      <c r="L855" t="str">
        <f>IF(Gastos[[#This Row],[Importe]]&gt;0,"Ingreso","Egreso")</f>
        <v>Egreso</v>
      </c>
      <c r="M855" t="str">
        <f t="shared" si="13"/>
        <v>Único</v>
      </c>
    </row>
    <row r="856" spans="1:13" x14ac:dyDescent="0.25">
      <c r="A856" s="10" t="s">
        <v>11</v>
      </c>
      <c r="B856" s="33">
        <v>45891</v>
      </c>
      <c r="C856" s="5">
        <v>45891</v>
      </c>
      <c r="D856" s="33">
        <v>45891</v>
      </c>
      <c r="E856" s="9">
        <v>45891</v>
      </c>
      <c r="F856" s="6" t="s">
        <v>804</v>
      </c>
      <c r="G856" s="7" t="s">
        <v>2043</v>
      </c>
      <c r="H856" s="6"/>
      <c r="I856" s="8">
        <v>-300</v>
      </c>
      <c r="J856" s="6"/>
      <c r="K856" s="8">
        <v>3669.89</v>
      </c>
      <c r="L856" t="str">
        <f>IF(Gastos[[#This Row],[Importe]]&gt;0,"Ingreso","Egreso")</f>
        <v>Egreso</v>
      </c>
      <c r="M856" t="str">
        <f t="shared" si="13"/>
        <v>Único</v>
      </c>
    </row>
    <row r="857" spans="1:13" ht="25.5" x14ac:dyDescent="0.25">
      <c r="A857" s="10" t="s">
        <v>14</v>
      </c>
      <c r="B857" s="33">
        <v>45891</v>
      </c>
      <c r="C857" s="5">
        <v>45891</v>
      </c>
      <c r="D857" s="33">
        <v>45891</v>
      </c>
      <c r="E857" s="9">
        <v>45891</v>
      </c>
      <c r="F857" s="6" t="s">
        <v>15</v>
      </c>
      <c r="G857" s="7" t="s">
        <v>2908</v>
      </c>
      <c r="H857" s="6"/>
      <c r="I857" s="8">
        <v>-143.30000000000001</v>
      </c>
      <c r="J857" s="6"/>
      <c r="K857" s="8">
        <v>1718.38</v>
      </c>
      <c r="L857" t="str">
        <f>IF(Gastos[[#This Row],[Importe]]&gt;0,"Ingreso","Egreso")</f>
        <v>Egreso</v>
      </c>
      <c r="M857" t="str">
        <f t="shared" si="13"/>
        <v>Único</v>
      </c>
    </row>
    <row r="858" spans="1:13" ht="25.5" x14ac:dyDescent="0.25">
      <c r="A858" s="1" t="s">
        <v>17</v>
      </c>
      <c r="B858" s="33">
        <v>45890</v>
      </c>
      <c r="C858" s="5">
        <v>45890</v>
      </c>
      <c r="D858" s="33">
        <v>45890</v>
      </c>
      <c r="E858" s="9">
        <v>45890</v>
      </c>
      <c r="F858" s="6" t="s">
        <v>18</v>
      </c>
      <c r="G858" s="7" t="s">
        <v>2857</v>
      </c>
      <c r="H858" s="6"/>
      <c r="I858" s="8">
        <v>-8.0399999999999991</v>
      </c>
      <c r="J858" s="6"/>
      <c r="K858" s="8">
        <v>12089.12</v>
      </c>
      <c r="L858" t="str">
        <f>IF(Gastos[[#This Row],[Importe]]&gt;0,"Ingreso","Egreso")</f>
        <v>Egreso</v>
      </c>
      <c r="M858" t="str">
        <f t="shared" si="13"/>
        <v>Único</v>
      </c>
    </row>
    <row r="859" spans="1:13" ht="25.5" x14ac:dyDescent="0.25">
      <c r="A859" s="10" t="s">
        <v>11</v>
      </c>
      <c r="B859" s="33">
        <v>45890</v>
      </c>
      <c r="C859" s="5">
        <v>45890</v>
      </c>
      <c r="D859" s="33">
        <v>45890</v>
      </c>
      <c r="E859" s="9">
        <v>45890</v>
      </c>
      <c r="F859" s="6" t="s">
        <v>269</v>
      </c>
      <c r="G859" s="7" t="s">
        <v>2877</v>
      </c>
      <c r="H859" s="6"/>
      <c r="I859" s="8">
        <v>-10</v>
      </c>
      <c r="J859" s="6"/>
      <c r="K859" s="8">
        <v>3969.89</v>
      </c>
      <c r="L859" t="str">
        <f>IF(Gastos[[#This Row],[Importe]]&gt;0,"Ingreso","Egreso")</f>
        <v>Egreso</v>
      </c>
      <c r="M859" t="str">
        <f t="shared" si="13"/>
        <v>Único</v>
      </c>
    </row>
    <row r="860" spans="1:13" x14ac:dyDescent="0.25">
      <c r="A860" s="10" t="s">
        <v>14</v>
      </c>
      <c r="B860" s="33">
        <v>45890</v>
      </c>
      <c r="C860" s="5">
        <v>45890</v>
      </c>
      <c r="D860" s="33">
        <v>45890</v>
      </c>
      <c r="E860" s="9">
        <v>45890</v>
      </c>
      <c r="F860" s="6" t="s">
        <v>22</v>
      </c>
      <c r="G860" s="7" t="s">
        <v>2909</v>
      </c>
      <c r="H860" s="6"/>
      <c r="I860" s="8">
        <v>-1</v>
      </c>
      <c r="J860" s="6"/>
      <c r="K860" s="8">
        <v>1861.68</v>
      </c>
      <c r="L860" t="str">
        <f>IF(Gastos[[#This Row],[Importe]]&gt;0,"Ingreso","Egreso")</f>
        <v>Egreso</v>
      </c>
      <c r="M860" t="str">
        <f t="shared" si="13"/>
        <v>Único</v>
      </c>
    </row>
    <row r="861" spans="1:13" x14ac:dyDescent="0.25">
      <c r="A861" s="10" t="s">
        <v>14</v>
      </c>
      <c r="B861" s="33">
        <v>45890</v>
      </c>
      <c r="C861" s="5">
        <v>45890</v>
      </c>
      <c r="D861" s="33">
        <v>45890</v>
      </c>
      <c r="E861" s="9">
        <v>45890</v>
      </c>
      <c r="F861" s="6" t="s">
        <v>269</v>
      </c>
      <c r="G861" s="7" t="s">
        <v>2910</v>
      </c>
      <c r="H861" s="6"/>
      <c r="I861" s="8">
        <v>-0.59</v>
      </c>
      <c r="J861" s="6"/>
      <c r="K861" s="8">
        <v>1862.68</v>
      </c>
      <c r="L861" t="str">
        <f>IF(Gastos[[#This Row],[Importe]]&gt;0,"Ingreso","Egreso")</f>
        <v>Egreso</v>
      </c>
      <c r="M861" t="str">
        <f t="shared" si="13"/>
        <v>Único</v>
      </c>
    </row>
    <row r="862" spans="1:13" x14ac:dyDescent="0.25">
      <c r="A862" s="10" t="s">
        <v>11</v>
      </c>
      <c r="B862" s="33">
        <v>45888</v>
      </c>
      <c r="C862" s="5">
        <v>45888</v>
      </c>
      <c r="D862" s="33">
        <v>45888</v>
      </c>
      <c r="E862" s="9">
        <v>45888</v>
      </c>
      <c r="F862" s="6" t="s">
        <v>269</v>
      </c>
      <c r="G862" s="7" t="s">
        <v>2878</v>
      </c>
      <c r="H862" s="6"/>
      <c r="I862" s="8">
        <v>-5.45</v>
      </c>
      <c r="J862" s="6"/>
      <c r="K862" s="8">
        <v>3979.89</v>
      </c>
      <c r="L862" t="str">
        <f>IF(Gastos[[#This Row],[Importe]]&gt;0,"Ingreso","Egreso")</f>
        <v>Egreso</v>
      </c>
      <c r="M862" t="str">
        <f t="shared" si="13"/>
        <v>Único</v>
      </c>
    </row>
    <row r="863" spans="1:13" x14ac:dyDescent="0.25">
      <c r="A863" s="10" t="s">
        <v>11</v>
      </c>
      <c r="B863" s="33">
        <v>45888</v>
      </c>
      <c r="C863" s="5">
        <v>45888</v>
      </c>
      <c r="D863" s="33">
        <v>45888</v>
      </c>
      <c r="E863" s="9">
        <v>45888</v>
      </c>
      <c r="F863" s="6" t="s">
        <v>269</v>
      </c>
      <c r="G863" s="7" t="s">
        <v>2879</v>
      </c>
      <c r="H863" s="6"/>
      <c r="I863" s="8">
        <v>-104.6</v>
      </c>
      <c r="J863" s="6"/>
      <c r="K863" s="8">
        <v>3985.34</v>
      </c>
      <c r="L863" t="str">
        <f>IF(Gastos[[#This Row],[Importe]]&gt;0,"Ingreso","Egreso")</f>
        <v>Egreso</v>
      </c>
      <c r="M863" t="str">
        <f t="shared" si="13"/>
        <v>Único</v>
      </c>
    </row>
    <row r="864" spans="1:13" x14ac:dyDescent="0.25">
      <c r="A864" s="10" t="s">
        <v>14</v>
      </c>
      <c r="B864" s="33">
        <v>45888</v>
      </c>
      <c r="C864" s="5">
        <v>45888</v>
      </c>
      <c r="D864" s="33">
        <v>45888</v>
      </c>
      <c r="E864" s="9">
        <v>45888</v>
      </c>
      <c r="F864" s="6" t="s">
        <v>22</v>
      </c>
      <c r="G864" s="7" t="s">
        <v>2911</v>
      </c>
      <c r="H864" s="6"/>
      <c r="I864" s="8">
        <v>-15.56</v>
      </c>
      <c r="J864" s="6"/>
      <c r="K864" s="8">
        <v>1863.27</v>
      </c>
      <c r="L864" t="str">
        <f>IF(Gastos[[#This Row],[Importe]]&gt;0,"Ingreso","Egreso")</f>
        <v>Egreso</v>
      </c>
      <c r="M864" t="str">
        <f t="shared" si="13"/>
        <v>Único</v>
      </c>
    </row>
    <row r="865" spans="1:13" x14ac:dyDescent="0.25">
      <c r="A865" s="10" t="s">
        <v>11</v>
      </c>
      <c r="B865" s="33">
        <v>45887</v>
      </c>
      <c r="C865" s="5">
        <v>45887</v>
      </c>
      <c r="D865" s="33">
        <v>45887</v>
      </c>
      <c r="E865" s="9">
        <v>45887</v>
      </c>
      <c r="F865" s="6" t="s">
        <v>269</v>
      </c>
      <c r="G865" s="7" t="s">
        <v>2880</v>
      </c>
      <c r="H865" s="6"/>
      <c r="I865" s="8">
        <v>-29.4</v>
      </c>
      <c r="J865" s="6"/>
      <c r="K865" s="8">
        <v>4089.94</v>
      </c>
      <c r="L865" t="str">
        <f>IF(Gastos[[#This Row],[Importe]]&gt;0,"Ingreso","Egreso")</f>
        <v>Egreso</v>
      </c>
      <c r="M865" t="str">
        <f t="shared" si="13"/>
        <v>Único</v>
      </c>
    </row>
    <row r="866" spans="1:13" x14ac:dyDescent="0.25">
      <c r="A866" s="10" t="s">
        <v>11</v>
      </c>
      <c r="B866" s="33">
        <v>45887</v>
      </c>
      <c r="C866" s="5">
        <v>45887</v>
      </c>
      <c r="D866" s="33">
        <v>45887</v>
      </c>
      <c r="E866" s="9">
        <v>45887</v>
      </c>
      <c r="F866" s="6" t="s">
        <v>183</v>
      </c>
      <c r="G866" s="7" t="s">
        <v>2881</v>
      </c>
      <c r="H866" s="6"/>
      <c r="I866" s="8">
        <v>-71</v>
      </c>
      <c r="J866" s="6"/>
      <c r="K866" s="8">
        <v>4119.34</v>
      </c>
      <c r="L866" t="str">
        <f>IF(Gastos[[#This Row],[Importe]]&gt;0,"Ingreso","Egreso")</f>
        <v>Egreso</v>
      </c>
      <c r="M866" t="str">
        <f t="shared" si="13"/>
        <v>Único</v>
      </c>
    </row>
    <row r="867" spans="1:13" x14ac:dyDescent="0.25">
      <c r="A867" s="10" t="s">
        <v>11</v>
      </c>
      <c r="B867" s="33">
        <v>45887</v>
      </c>
      <c r="C867" s="5">
        <v>45887</v>
      </c>
      <c r="D867" s="33">
        <v>45887</v>
      </c>
      <c r="E867" s="9">
        <v>45887</v>
      </c>
      <c r="F867" s="6" t="s">
        <v>22</v>
      </c>
      <c r="G867" s="7" t="s">
        <v>2882</v>
      </c>
      <c r="H867" s="6"/>
      <c r="I867" s="8">
        <v>-6</v>
      </c>
      <c r="J867" s="6"/>
      <c r="K867" s="8">
        <v>4190.34</v>
      </c>
      <c r="L867" t="str">
        <f>IF(Gastos[[#This Row],[Importe]]&gt;0,"Ingreso","Egreso")</f>
        <v>Egreso</v>
      </c>
      <c r="M867" t="str">
        <f t="shared" si="13"/>
        <v>Único</v>
      </c>
    </row>
    <row r="868" spans="1:13" x14ac:dyDescent="0.25">
      <c r="A868" s="10" t="s">
        <v>14</v>
      </c>
      <c r="B868" s="33">
        <v>45887</v>
      </c>
      <c r="C868" s="5">
        <v>45887</v>
      </c>
      <c r="D868" s="33">
        <v>45887</v>
      </c>
      <c r="E868" s="9">
        <v>45887</v>
      </c>
      <c r="F868" s="6" t="s">
        <v>22</v>
      </c>
      <c r="G868" s="7" t="s">
        <v>2912</v>
      </c>
      <c r="H868" s="6"/>
      <c r="I868" s="8">
        <v>-23.63</v>
      </c>
      <c r="J868" s="6"/>
      <c r="K868" s="8">
        <v>1878.83</v>
      </c>
      <c r="L868" t="str">
        <f>IF(Gastos[[#This Row],[Importe]]&gt;0,"Ingreso","Egreso")</f>
        <v>Egreso</v>
      </c>
      <c r="M868" t="str">
        <f t="shared" si="13"/>
        <v>Único</v>
      </c>
    </row>
    <row r="869" spans="1:13" x14ac:dyDescent="0.25">
      <c r="A869" s="10" t="s">
        <v>14</v>
      </c>
      <c r="B869" s="33">
        <v>45887</v>
      </c>
      <c r="C869" s="5">
        <v>45887</v>
      </c>
      <c r="D869" s="33">
        <v>45887</v>
      </c>
      <c r="E869" s="9">
        <v>45887</v>
      </c>
      <c r="F869" s="6" t="s">
        <v>54</v>
      </c>
      <c r="G869" s="7" t="s">
        <v>2913</v>
      </c>
      <c r="H869" s="6"/>
      <c r="I869" s="8">
        <v>-2.99</v>
      </c>
      <c r="J869" s="6"/>
      <c r="K869" s="8">
        <v>1902.46</v>
      </c>
      <c r="L869" t="str">
        <f>IF(Gastos[[#This Row],[Importe]]&gt;0,"Ingreso","Egreso")</f>
        <v>Egreso</v>
      </c>
      <c r="M869" t="str">
        <f t="shared" si="13"/>
        <v>Único</v>
      </c>
    </row>
    <row r="870" spans="1:13" x14ac:dyDescent="0.25">
      <c r="A870" s="10" t="s">
        <v>14</v>
      </c>
      <c r="B870" s="33">
        <v>45887</v>
      </c>
      <c r="C870" s="5">
        <v>45887</v>
      </c>
      <c r="D870" s="33">
        <v>45887</v>
      </c>
      <c r="E870" s="9">
        <v>45887</v>
      </c>
      <c r="F870" s="6" t="s">
        <v>54</v>
      </c>
      <c r="G870" s="7" t="s">
        <v>2913</v>
      </c>
      <c r="H870" s="6"/>
      <c r="I870" s="8">
        <v>-16.989999999999998</v>
      </c>
      <c r="J870" s="6"/>
      <c r="K870" s="8">
        <v>1905.45</v>
      </c>
      <c r="L870" t="str">
        <f>IF(Gastos[[#This Row],[Importe]]&gt;0,"Ingreso","Egreso")</f>
        <v>Egreso</v>
      </c>
      <c r="M870" t="str">
        <f t="shared" si="13"/>
        <v>Único</v>
      </c>
    </row>
    <row r="871" spans="1:13" x14ac:dyDescent="0.25">
      <c r="A871" s="1" t="s">
        <v>17</v>
      </c>
      <c r="B871" s="33">
        <v>45887</v>
      </c>
      <c r="C871" s="5">
        <v>45887</v>
      </c>
      <c r="D871" s="33">
        <v>45885</v>
      </c>
      <c r="E871" s="9">
        <v>45885</v>
      </c>
      <c r="F871" s="6" t="s">
        <v>18</v>
      </c>
      <c r="G871" s="7" t="s">
        <v>2858</v>
      </c>
      <c r="H871" s="6"/>
      <c r="I871" s="8">
        <v>-3.49</v>
      </c>
      <c r="J871" s="6"/>
      <c r="K871" s="8">
        <v>12097.16</v>
      </c>
      <c r="L871" t="str">
        <f>IF(Gastos[[#This Row],[Importe]]&gt;0,"Ingreso","Egreso")</f>
        <v>Egreso</v>
      </c>
      <c r="M871" t="str">
        <f t="shared" si="13"/>
        <v>Único</v>
      </c>
    </row>
    <row r="872" spans="1:13" x14ac:dyDescent="0.25">
      <c r="A872" s="10" t="s">
        <v>11</v>
      </c>
      <c r="B872" s="33">
        <v>45887</v>
      </c>
      <c r="C872" s="5">
        <v>45887</v>
      </c>
      <c r="D872" s="33">
        <v>45885</v>
      </c>
      <c r="E872" s="9">
        <v>45885</v>
      </c>
      <c r="F872" s="6" t="s">
        <v>269</v>
      </c>
      <c r="G872" s="7" t="s">
        <v>2883</v>
      </c>
      <c r="H872" s="6"/>
      <c r="I872" s="8">
        <v>-0.8</v>
      </c>
      <c r="J872" s="6"/>
      <c r="K872" s="8">
        <v>4196.34</v>
      </c>
      <c r="L872" t="str">
        <f>IF(Gastos[[#This Row],[Importe]]&gt;0,"Ingreso","Egreso")</f>
        <v>Egreso</v>
      </c>
      <c r="M872" t="str">
        <f t="shared" si="13"/>
        <v>Único</v>
      </c>
    </row>
    <row r="873" spans="1:13" x14ac:dyDescent="0.25">
      <c r="A873" s="10" t="s">
        <v>11</v>
      </c>
      <c r="B873" s="33">
        <v>45887</v>
      </c>
      <c r="C873" s="5">
        <v>45887</v>
      </c>
      <c r="D873" s="33">
        <v>45885</v>
      </c>
      <c r="E873" s="9">
        <v>45885</v>
      </c>
      <c r="F873" s="6" t="s">
        <v>269</v>
      </c>
      <c r="G873" s="7" t="s">
        <v>2884</v>
      </c>
      <c r="H873" s="6"/>
      <c r="I873" s="8">
        <v>-7.4</v>
      </c>
      <c r="J873" s="6"/>
      <c r="K873" s="8">
        <v>4197.1400000000003</v>
      </c>
      <c r="L873" t="str">
        <f>IF(Gastos[[#This Row],[Importe]]&gt;0,"Ingreso","Egreso")</f>
        <v>Egreso</v>
      </c>
      <c r="M873" t="str">
        <f t="shared" si="13"/>
        <v>Único</v>
      </c>
    </row>
    <row r="874" spans="1:13" x14ac:dyDescent="0.25">
      <c r="A874" s="10" t="s">
        <v>11</v>
      </c>
      <c r="B874" s="33">
        <v>45887</v>
      </c>
      <c r="C874" s="5">
        <v>45887</v>
      </c>
      <c r="D874" s="33">
        <v>45885</v>
      </c>
      <c r="E874" s="9">
        <v>45885</v>
      </c>
      <c r="F874" s="6" t="s">
        <v>269</v>
      </c>
      <c r="G874" s="7" t="s">
        <v>2885</v>
      </c>
      <c r="H874" s="6"/>
      <c r="I874" s="8">
        <v>-10.199999999999999</v>
      </c>
      <c r="J874" s="6"/>
      <c r="K874" s="8">
        <v>4204.54</v>
      </c>
      <c r="L874" t="str">
        <f>IF(Gastos[[#This Row],[Importe]]&gt;0,"Ingreso","Egreso")</f>
        <v>Egreso</v>
      </c>
      <c r="M874" t="str">
        <f t="shared" si="13"/>
        <v>Único</v>
      </c>
    </row>
    <row r="875" spans="1:13" x14ac:dyDescent="0.25">
      <c r="A875" s="10" t="s">
        <v>11</v>
      </c>
      <c r="B875" s="33">
        <v>45887</v>
      </c>
      <c r="C875" s="5">
        <v>45887</v>
      </c>
      <c r="D875" s="33">
        <v>45885</v>
      </c>
      <c r="E875" s="9">
        <v>45885</v>
      </c>
      <c r="F875" s="6" t="s">
        <v>269</v>
      </c>
      <c r="G875" s="7" t="s">
        <v>2886</v>
      </c>
      <c r="H875" s="6"/>
      <c r="I875" s="8">
        <v>-4.5999999999999996</v>
      </c>
      <c r="J875" s="6"/>
      <c r="K875" s="8">
        <v>4214.74</v>
      </c>
      <c r="L875" t="str">
        <f>IF(Gastos[[#This Row],[Importe]]&gt;0,"Ingreso","Egreso")</f>
        <v>Egreso</v>
      </c>
      <c r="M875" t="str">
        <f t="shared" si="13"/>
        <v>Único</v>
      </c>
    </row>
    <row r="876" spans="1:13" x14ac:dyDescent="0.25">
      <c r="A876" s="10" t="s">
        <v>11</v>
      </c>
      <c r="B876" s="33">
        <v>45887</v>
      </c>
      <c r="C876" s="5">
        <v>45887</v>
      </c>
      <c r="D876" s="33">
        <v>45885</v>
      </c>
      <c r="E876" s="9">
        <v>45885</v>
      </c>
      <c r="F876" s="6" t="s">
        <v>269</v>
      </c>
      <c r="G876" s="7" t="s">
        <v>2887</v>
      </c>
      <c r="H876" s="6"/>
      <c r="I876" s="8">
        <v>-7.7</v>
      </c>
      <c r="J876" s="6"/>
      <c r="K876" s="8">
        <v>4219.34</v>
      </c>
      <c r="L876" t="str">
        <f>IF(Gastos[[#This Row],[Importe]]&gt;0,"Ingreso","Egreso")</f>
        <v>Egreso</v>
      </c>
      <c r="M876" t="str">
        <f t="shared" si="13"/>
        <v>Único</v>
      </c>
    </row>
    <row r="877" spans="1:13" x14ac:dyDescent="0.25">
      <c r="A877" s="1" t="s">
        <v>17</v>
      </c>
      <c r="B877" s="33">
        <v>45887</v>
      </c>
      <c r="C877" s="5">
        <v>45887</v>
      </c>
      <c r="D877" s="33">
        <v>45884</v>
      </c>
      <c r="E877" s="9">
        <v>45884</v>
      </c>
      <c r="F877" s="6" t="s">
        <v>18</v>
      </c>
      <c r="G877" s="7" t="s">
        <v>2859</v>
      </c>
      <c r="H877" s="6"/>
      <c r="I877" s="8">
        <v>-15</v>
      </c>
      <c r="J877" s="6"/>
      <c r="K877" s="8">
        <v>12100.65</v>
      </c>
      <c r="L877" t="str">
        <f>IF(Gastos[[#This Row],[Importe]]&gt;0,"Ingreso","Egreso")</f>
        <v>Egreso</v>
      </c>
      <c r="M877" t="str">
        <f t="shared" si="13"/>
        <v>Único</v>
      </c>
    </row>
    <row r="878" spans="1:13" x14ac:dyDescent="0.25">
      <c r="A878" s="10" t="s">
        <v>11</v>
      </c>
      <c r="B878" s="33">
        <v>45887</v>
      </c>
      <c r="C878" s="5">
        <v>45887</v>
      </c>
      <c r="D878" s="33">
        <v>45884</v>
      </c>
      <c r="E878" s="9">
        <v>45884</v>
      </c>
      <c r="F878" s="6" t="s">
        <v>269</v>
      </c>
      <c r="G878" s="7" t="s">
        <v>2888</v>
      </c>
      <c r="H878" s="6"/>
      <c r="I878" s="8">
        <v>-6.8</v>
      </c>
      <c r="J878" s="6"/>
      <c r="K878" s="8">
        <v>4227.04</v>
      </c>
      <c r="L878" t="str">
        <f>IF(Gastos[[#This Row],[Importe]]&gt;0,"Ingreso","Egreso")</f>
        <v>Egreso</v>
      </c>
      <c r="M878" t="str">
        <f t="shared" si="13"/>
        <v>Único</v>
      </c>
    </row>
    <row r="879" spans="1:13" x14ac:dyDescent="0.25">
      <c r="A879" s="10" t="s">
        <v>14</v>
      </c>
      <c r="B879" s="33">
        <v>45887</v>
      </c>
      <c r="C879" s="5">
        <v>45887</v>
      </c>
      <c r="D879" s="33">
        <v>45884</v>
      </c>
      <c r="E879" s="9">
        <v>45884</v>
      </c>
      <c r="F879" s="6" t="s">
        <v>22</v>
      </c>
      <c r="G879" s="7" t="s">
        <v>2914</v>
      </c>
      <c r="H879" s="6"/>
      <c r="I879" s="8">
        <v>-1.2</v>
      </c>
      <c r="J879" s="6"/>
      <c r="K879" s="8">
        <v>1922.44</v>
      </c>
      <c r="L879" t="str">
        <f>IF(Gastos[[#This Row],[Importe]]&gt;0,"Ingreso","Egreso")</f>
        <v>Egreso</v>
      </c>
      <c r="M879" t="str">
        <f t="shared" si="13"/>
        <v>Único</v>
      </c>
    </row>
    <row r="880" spans="1:13" x14ac:dyDescent="0.25">
      <c r="A880" s="1" t="s">
        <v>17</v>
      </c>
      <c r="B880" s="33">
        <v>45883</v>
      </c>
      <c r="C880" s="5">
        <v>45883</v>
      </c>
      <c r="D880" s="33">
        <v>45883</v>
      </c>
      <c r="E880" s="9">
        <v>45883</v>
      </c>
      <c r="F880" s="6" t="s">
        <v>22</v>
      </c>
      <c r="G880" s="7" t="s">
        <v>2860</v>
      </c>
      <c r="H880" s="6"/>
      <c r="I880" s="8">
        <v>-0.28999999999999998</v>
      </c>
      <c r="J880" s="6"/>
      <c r="K880" s="8">
        <v>12115.65</v>
      </c>
      <c r="L880" t="str">
        <f>IF(Gastos[[#This Row],[Importe]]&gt;0,"Ingreso","Egreso")</f>
        <v>Egreso</v>
      </c>
      <c r="M880" t="str">
        <f t="shared" si="13"/>
        <v>Único</v>
      </c>
    </row>
    <row r="881" spans="1:13" x14ac:dyDescent="0.25">
      <c r="A881" s="10" t="s">
        <v>11</v>
      </c>
      <c r="B881" s="33">
        <v>45883</v>
      </c>
      <c r="C881" s="5">
        <v>45883</v>
      </c>
      <c r="D881" s="33">
        <v>45883</v>
      </c>
      <c r="E881" s="9">
        <v>45883</v>
      </c>
      <c r="F881" s="6" t="s">
        <v>183</v>
      </c>
      <c r="G881" s="7" t="s">
        <v>2889</v>
      </c>
      <c r="H881" s="6"/>
      <c r="I881" s="8">
        <v>-10</v>
      </c>
      <c r="J881" s="6"/>
      <c r="K881" s="8">
        <v>4233.84</v>
      </c>
      <c r="L881" t="str">
        <f>IF(Gastos[[#This Row],[Importe]]&gt;0,"Ingreso","Egreso")</f>
        <v>Egreso</v>
      </c>
      <c r="M881" t="str">
        <f t="shared" si="13"/>
        <v>Único</v>
      </c>
    </row>
    <row r="882" spans="1:13" x14ac:dyDescent="0.25">
      <c r="A882" s="10" t="s">
        <v>11</v>
      </c>
      <c r="B882" s="33">
        <v>45883</v>
      </c>
      <c r="C882" s="5">
        <v>45883</v>
      </c>
      <c r="D882" s="33">
        <v>45883</v>
      </c>
      <c r="E882" s="9">
        <v>45883</v>
      </c>
      <c r="F882" s="6" t="s">
        <v>269</v>
      </c>
      <c r="G882" s="7" t="s">
        <v>2890</v>
      </c>
      <c r="H882" s="6"/>
      <c r="I882" s="8">
        <v>-15.81</v>
      </c>
      <c r="J882" s="6"/>
      <c r="K882" s="8">
        <v>4243.84</v>
      </c>
      <c r="L882" t="str">
        <f>IF(Gastos[[#This Row],[Importe]]&gt;0,"Ingreso","Egreso")</f>
        <v>Egreso</v>
      </c>
      <c r="M882" t="str">
        <f t="shared" si="13"/>
        <v>Único</v>
      </c>
    </row>
    <row r="883" spans="1:13" x14ac:dyDescent="0.25">
      <c r="A883" s="10" t="s">
        <v>11</v>
      </c>
      <c r="B883" s="34">
        <v>45883</v>
      </c>
      <c r="C883" s="3">
        <v>45883</v>
      </c>
      <c r="D883" s="34">
        <v>45883</v>
      </c>
      <c r="E883" s="9">
        <v>45883</v>
      </c>
      <c r="F883" s="1" t="s">
        <v>132</v>
      </c>
      <c r="G883" s="12" t="s">
        <v>2891</v>
      </c>
      <c r="H883" s="1"/>
      <c r="I883" s="13">
        <v>-869.93</v>
      </c>
      <c r="J883" s="1"/>
      <c r="K883" s="13">
        <v>4259.6499999999996</v>
      </c>
      <c r="L883" t="str">
        <f>IF(Gastos[[#This Row],[Importe]]&gt;0,"Ingreso","Egreso")</f>
        <v>Egreso</v>
      </c>
      <c r="M883" t="str">
        <f t="shared" si="13"/>
        <v>Único</v>
      </c>
    </row>
    <row r="884" spans="1:13" x14ac:dyDescent="0.25">
      <c r="A884" s="10" t="s">
        <v>14</v>
      </c>
      <c r="B884" s="33">
        <v>45883</v>
      </c>
      <c r="C884" s="5">
        <v>45883</v>
      </c>
      <c r="D884" s="33">
        <v>45883</v>
      </c>
      <c r="E884" s="9">
        <v>45883</v>
      </c>
      <c r="F884" s="6" t="s">
        <v>22</v>
      </c>
      <c r="G884" s="7" t="s">
        <v>2915</v>
      </c>
      <c r="H884" s="6"/>
      <c r="I884" s="8">
        <v>-3.44</v>
      </c>
      <c r="J884" s="6"/>
      <c r="K884" s="8">
        <v>1923.64</v>
      </c>
      <c r="L884" t="str">
        <f>IF(Gastos[[#This Row],[Importe]]&gt;0,"Ingreso","Egreso")</f>
        <v>Egreso</v>
      </c>
      <c r="M884" t="str">
        <f t="shared" si="13"/>
        <v>Único</v>
      </c>
    </row>
    <row r="885" spans="1:13" x14ac:dyDescent="0.25">
      <c r="A885" s="1" t="s">
        <v>17</v>
      </c>
      <c r="B885" s="33">
        <v>45882</v>
      </c>
      <c r="C885" s="5">
        <v>45882</v>
      </c>
      <c r="D885" s="33">
        <v>45882</v>
      </c>
      <c r="E885" s="9">
        <v>45882</v>
      </c>
      <c r="F885" s="6" t="s">
        <v>804</v>
      </c>
      <c r="G885" s="7" t="s">
        <v>2861</v>
      </c>
      <c r="H885" s="6"/>
      <c r="I885" s="8">
        <v>-250</v>
      </c>
      <c r="J885" s="6"/>
      <c r="K885" s="8">
        <v>12115.94</v>
      </c>
      <c r="L885" t="str">
        <f>IF(Gastos[[#This Row],[Importe]]&gt;0,"Ingreso","Egreso")</f>
        <v>Egreso</v>
      </c>
      <c r="M885" t="str">
        <f t="shared" si="13"/>
        <v>Único</v>
      </c>
    </row>
    <row r="886" spans="1:13" x14ac:dyDescent="0.25">
      <c r="A886" s="10" t="s">
        <v>11</v>
      </c>
      <c r="B886" s="33">
        <v>45882</v>
      </c>
      <c r="C886" s="5">
        <v>45882</v>
      </c>
      <c r="D886" s="33">
        <v>45882</v>
      </c>
      <c r="E886" s="9">
        <v>45882</v>
      </c>
      <c r="F886" s="6" t="s">
        <v>22</v>
      </c>
      <c r="G886" s="7" t="s">
        <v>2892</v>
      </c>
      <c r="H886" s="6"/>
      <c r="I886" s="8">
        <v>-2.6</v>
      </c>
      <c r="J886" s="6"/>
      <c r="K886" s="8">
        <v>5129.58</v>
      </c>
      <c r="L886" t="str">
        <f>IF(Gastos[[#This Row],[Importe]]&gt;0,"Ingreso","Egreso")</f>
        <v>Egreso</v>
      </c>
      <c r="M886" t="str">
        <f t="shared" si="13"/>
        <v>Único</v>
      </c>
    </row>
    <row r="887" spans="1:13" x14ac:dyDescent="0.25">
      <c r="A887" s="10" t="s">
        <v>14</v>
      </c>
      <c r="B887" s="33">
        <v>45882</v>
      </c>
      <c r="C887" s="5">
        <v>45882</v>
      </c>
      <c r="D887" s="33">
        <v>45882</v>
      </c>
      <c r="E887" s="9">
        <v>45882</v>
      </c>
      <c r="F887" s="6" t="s">
        <v>269</v>
      </c>
      <c r="G887" s="7" t="s">
        <v>2916</v>
      </c>
      <c r="H887" s="6"/>
      <c r="I887" s="8">
        <v>-74.98</v>
      </c>
      <c r="J887" s="6"/>
      <c r="K887" s="8">
        <v>1927.08</v>
      </c>
      <c r="L887" t="str">
        <f>IF(Gastos[[#This Row],[Importe]]&gt;0,"Ingreso","Egreso")</f>
        <v>Egreso</v>
      </c>
      <c r="M887" t="str">
        <f t="shared" si="13"/>
        <v>Único</v>
      </c>
    </row>
    <row r="888" spans="1:13" x14ac:dyDescent="0.25">
      <c r="A888" s="10" t="s">
        <v>14</v>
      </c>
      <c r="B888" s="33">
        <v>45882</v>
      </c>
      <c r="C888" s="5">
        <v>45882</v>
      </c>
      <c r="D888" s="33">
        <v>45882</v>
      </c>
      <c r="E888" s="9">
        <v>45882</v>
      </c>
      <c r="F888" s="6" t="s">
        <v>22</v>
      </c>
      <c r="G888" s="7" t="s">
        <v>2917</v>
      </c>
      <c r="H888" s="6"/>
      <c r="I888" s="8">
        <v>-56.84</v>
      </c>
      <c r="J888" s="6"/>
      <c r="K888" s="8">
        <v>2002.06</v>
      </c>
      <c r="L888" t="str">
        <f>IF(Gastos[[#This Row],[Importe]]&gt;0,"Ingreso","Egreso")</f>
        <v>Egreso</v>
      </c>
      <c r="M888" t="str">
        <f t="shared" si="13"/>
        <v>Único</v>
      </c>
    </row>
    <row r="889" spans="1:13" x14ac:dyDescent="0.25">
      <c r="A889" s="1" t="s">
        <v>17</v>
      </c>
      <c r="B889" s="33">
        <v>45999</v>
      </c>
      <c r="C889" s="5">
        <v>45881</v>
      </c>
      <c r="D889" s="33">
        <v>45999</v>
      </c>
      <c r="E889" s="9">
        <v>45881</v>
      </c>
      <c r="F889" s="6" t="s">
        <v>22</v>
      </c>
      <c r="G889" s="7" t="s">
        <v>2862</v>
      </c>
      <c r="H889" s="6"/>
      <c r="I889" s="8">
        <v>-6.32</v>
      </c>
      <c r="J889" s="6"/>
      <c r="K889" s="8">
        <v>12365.94</v>
      </c>
      <c r="L889" t="str">
        <f>IF(Gastos[[#This Row],[Importe]]&gt;0,"Ingreso","Egreso")</f>
        <v>Egreso</v>
      </c>
      <c r="M889" t="str">
        <f t="shared" si="13"/>
        <v>Único</v>
      </c>
    </row>
    <row r="890" spans="1:13" ht="25.5" x14ac:dyDescent="0.25">
      <c r="A890" s="10" t="s">
        <v>11</v>
      </c>
      <c r="B890" s="33">
        <v>45999</v>
      </c>
      <c r="C890" s="5">
        <v>45881</v>
      </c>
      <c r="D890" s="33">
        <v>45999</v>
      </c>
      <c r="E890" s="9">
        <v>45881</v>
      </c>
      <c r="F890" s="6" t="s">
        <v>269</v>
      </c>
      <c r="G890" s="7" t="s">
        <v>2893</v>
      </c>
      <c r="H890" s="6"/>
      <c r="I890" s="8">
        <v>-27.3</v>
      </c>
      <c r="J890" s="6"/>
      <c r="K890" s="8">
        <v>5132.18</v>
      </c>
      <c r="L890" t="str">
        <f>IF(Gastos[[#This Row],[Importe]]&gt;0,"Ingreso","Egreso")</f>
        <v>Egreso</v>
      </c>
      <c r="M890" t="str">
        <f t="shared" si="13"/>
        <v>Único</v>
      </c>
    </row>
    <row r="891" spans="1:13" x14ac:dyDescent="0.25">
      <c r="A891" s="10" t="s">
        <v>11</v>
      </c>
      <c r="B891" s="33">
        <v>45999</v>
      </c>
      <c r="C891" s="5">
        <v>45881</v>
      </c>
      <c r="D891" s="33">
        <v>45999</v>
      </c>
      <c r="E891" s="9">
        <v>45881</v>
      </c>
      <c r="F891" s="6" t="s">
        <v>269</v>
      </c>
      <c r="G891" s="7" t="s">
        <v>2894</v>
      </c>
      <c r="H891" s="6"/>
      <c r="I891" s="8">
        <v>-9</v>
      </c>
      <c r="J891" s="6"/>
      <c r="K891" s="8">
        <v>5159.4799999999996</v>
      </c>
      <c r="L891" t="str">
        <f>IF(Gastos[[#This Row],[Importe]]&gt;0,"Ingreso","Egreso")</f>
        <v>Egreso</v>
      </c>
      <c r="M891" t="str">
        <f t="shared" si="13"/>
        <v>Único</v>
      </c>
    </row>
    <row r="892" spans="1:13" x14ac:dyDescent="0.25">
      <c r="A892" s="10" t="s">
        <v>11</v>
      </c>
      <c r="B892" s="33">
        <v>45999</v>
      </c>
      <c r="C892" s="5">
        <v>45881</v>
      </c>
      <c r="D892" s="33">
        <v>45999</v>
      </c>
      <c r="E892" s="9">
        <v>45881</v>
      </c>
      <c r="F892" s="6" t="s">
        <v>269</v>
      </c>
      <c r="G892" s="7" t="s">
        <v>2895</v>
      </c>
      <c r="H892" s="6"/>
      <c r="I892" s="8">
        <v>-12.8</v>
      </c>
      <c r="J892" s="6"/>
      <c r="K892" s="8">
        <v>5168.4799999999996</v>
      </c>
      <c r="L892" t="str">
        <f>IF(Gastos[[#This Row],[Importe]]&gt;0,"Ingreso","Egreso")</f>
        <v>Egreso</v>
      </c>
      <c r="M892" t="str">
        <f t="shared" si="13"/>
        <v>Único</v>
      </c>
    </row>
    <row r="893" spans="1:13" x14ac:dyDescent="0.25">
      <c r="A893" s="10" t="s">
        <v>11</v>
      </c>
      <c r="B893" s="33">
        <v>45999</v>
      </c>
      <c r="C893" s="5">
        <v>45881</v>
      </c>
      <c r="D893" s="33">
        <v>45999</v>
      </c>
      <c r="E893" s="9">
        <v>45881</v>
      </c>
      <c r="F893" s="6" t="s">
        <v>269</v>
      </c>
      <c r="G893" s="7" t="s">
        <v>2896</v>
      </c>
      <c r="H893" s="6"/>
      <c r="I893" s="8">
        <v>-8.5</v>
      </c>
      <c r="J893" s="6"/>
      <c r="K893" s="8">
        <v>5181.28</v>
      </c>
      <c r="L893" t="str">
        <f>IF(Gastos[[#This Row],[Importe]]&gt;0,"Ingreso","Egreso")</f>
        <v>Egreso</v>
      </c>
      <c r="M893" t="str">
        <f t="shared" si="13"/>
        <v>Único</v>
      </c>
    </row>
    <row r="894" spans="1:13" ht="25.5" x14ac:dyDescent="0.25">
      <c r="A894" s="10" t="s">
        <v>11</v>
      </c>
      <c r="B894" s="33">
        <v>45999</v>
      </c>
      <c r="C894" s="5">
        <v>45881</v>
      </c>
      <c r="D894" s="33">
        <v>45999</v>
      </c>
      <c r="E894" s="9">
        <v>45881</v>
      </c>
      <c r="F894" s="6" t="s">
        <v>269</v>
      </c>
      <c r="G894" s="7" t="s">
        <v>2897</v>
      </c>
      <c r="H894" s="6"/>
      <c r="I894" s="8">
        <v>-3.5</v>
      </c>
      <c r="J894" s="6"/>
      <c r="K894" s="8">
        <v>5189.78</v>
      </c>
      <c r="L894" t="str">
        <f>IF(Gastos[[#This Row],[Importe]]&gt;0,"Ingreso","Egreso")</f>
        <v>Egreso</v>
      </c>
      <c r="M894" t="str">
        <f t="shared" si="13"/>
        <v>Único</v>
      </c>
    </row>
    <row r="895" spans="1:13" x14ac:dyDescent="0.25">
      <c r="A895" s="10" t="s">
        <v>11</v>
      </c>
      <c r="B895" s="33">
        <v>45999</v>
      </c>
      <c r="C895" s="5">
        <v>45881</v>
      </c>
      <c r="D895" s="33">
        <v>45999</v>
      </c>
      <c r="E895" s="9">
        <v>45881</v>
      </c>
      <c r="F895" s="6" t="s">
        <v>269</v>
      </c>
      <c r="G895" s="7" t="s">
        <v>2898</v>
      </c>
      <c r="H895" s="6"/>
      <c r="I895" s="8">
        <v>-58.3</v>
      </c>
      <c r="J895" s="6"/>
      <c r="K895" s="8">
        <v>5193.28</v>
      </c>
      <c r="L895" t="str">
        <f>IF(Gastos[[#This Row],[Importe]]&gt;0,"Ingreso","Egreso")</f>
        <v>Egreso</v>
      </c>
      <c r="M895" t="str">
        <f t="shared" si="13"/>
        <v>Único</v>
      </c>
    </row>
    <row r="896" spans="1:13" x14ac:dyDescent="0.25">
      <c r="A896" s="10" t="s">
        <v>11</v>
      </c>
      <c r="B896" s="33">
        <v>45999</v>
      </c>
      <c r="C896" s="5">
        <v>45881</v>
      </c>
      <c r="D896" s="33">
        <v>45999</v>
      </c>
      <c r="E896" s="9">
        <v>45881</v>
      </c>
      <c r="F896" s="6" t="s">
        <v>269</v>
      </c>
      <c r="G896" s="7" t="s">
        <v>2899</v>
      </c>
      <c r="H896" s="6"/>
      <c r="I896" s="8">
        <v>-12</v>
      </c>
      <c r="J896" s="6"/>
      <c r="K896" s="8">
        <v>5251.58</v>
      </c>
      <c r="L896" t="str">
        <f>IF(Gastos[[#This Row],[Importe]]&gt;0,"Ingreso","Egreso")</f>
        <v>Egreso</v>
      </c>
      <c r="M896" t="str">
        <f t="shared" si="13"/>
        <v>Único</v>
      </c>
    </row>
    <row r="897" spans="1:13" ht="25.5" x14ac:dyDescent="0.25">
      <c r="A897" s="10" t="s">
        <v>11</v>
      </c>
      <c r="B897" s="33">
        <v>45999</v>
      </c>
      <c r="C897" s="5">
        <v>45881</v>
      </c>
      <c r="D897" s="33">
        <v>45999</v>
      </c>
      <c r="E897" s="9">
        <v>45881</v>
      </c>
      <c r="F897" s="6" t="s">
        <v>269</v>
      </c>
      <c r="G897" s="7" t="s">
        <v>2900</v>
      </c>
      <c r="H897" s="6"/>
      <c r="I897" s="8">
        <v>-8.35</v>
      </c>
      <c r="J897" s="6"/>
      <c r="K897" s="8">
        <v>5263.58</v>
      </c>
      <c r="L897" t="str">
        <f>IF(Gastos[[#This Row],[Importe]]&gt;0,"Ingreso","Egreso")</f>
        <v>Egreso</v>
      </c>
      <c r="M897" t="str">
        <f t="shared" si="13"/>
        <v>Único</v>
      </c>
    </row>
    <row r="898" spans="1:13" x14ac:dyDescent="0.25">
      <c r="A898" s="1" t="s">
        <v>17</v>
      </c>
      <c r="B898" s="33">
        <v>45969</v>
      </c>
      <c r="C898" s="5">
        <v>45880</v>
      </c>
      <c r="D898" s="33">
        <v>45969</v>
      </c>
      <c r="E898" s="9">
        <v>45880</v>
      </c>
      <c r="F898" s="6" t="s">
        <v>132</v>
      </c>
      <c r="G898" s="7" t="s">
        <v>2863</v>
      </c>
      <c r="H898" s="6"/>
      <c r="I898" s="8">
        <v>-4.95</v>
      </c>
      <c r="J898" s="6"/>
      <c r="K898" s="8">
        <v>12372.26</v>
      </c>
      <c r="L898" t="str">
        <f>IF(Gastos[[#This Row],[Importe]]&gt;0,"Ingreso","Egreso")</f>
        <v>Egreso</v>
      </c>
      <c r="M898" t="str">
        <f t="shared" ref="M898:M961" si="14">IF(AND(COUNTIFS($B$2:$B$3988,B898,$I$2:$I$3988,I898,$K$2:$K$3988,K898)&gt;1,F898=""),"DUPLICADO","Único")</f>
        <v>Único</v>
      </c>
    </row>
    <row r="899" spans="1:13" x14ac:dyDescent="0.25">
      <c r="A899" s="10" t="s">
        <v>11</v>
      </c>
      <c r="B899" s="33">
        <v>45969</v>
      </c>
      <c r="C899" s="5">
        <v>45880</v>
      </c>
      <c r="D899" s="33">
        <v>45969</v>
      </c>
      <c r="E899" s="9">
        <v>45880</v>
      </c>
      <c r="F899" s="6" t="s">
        <v>132</v>
      </c>
      <c r="G899" s="7" t="s">
        <v>2901</v>
      </c>
      <c r="H899" s="6"/>
      <c r="I899" s="8">
        <v>-13.68</v>
      </c>
      <c r="J899" s="6"/>
      <c r="K899" s="8">
        <v>5271.93</v>
      </c>
      <c r="L899" t="str">
        <f>IF(Gastos[[#This Row],[Importe]]&gt;0,"Ingreso","Egreso")</f>
        <v>Egreso</v>
      </c>
      <c r="M899" t="str">
        <f t="shared" si="14"/>
        <v>Único</v>
      </c>
    </row>
    <row r="900" spans="1:13" ht="25.5" x14ac:dyDescent="0.25">
      <c r="A900" s="10" t="s">
        <v>11</v>
      </c>
      <c r="B900" s="33">
        <v>45969</v>
      </c>
      <c r="C900" s="5">
        <v>45880</v>
      </c>
      <c r="D900" s="33">
        <v>45969</v>
      </c>
      <c r="E900" s="9">
        <v>45880</v>
      </c>
      <c r="F900" s="6" t="s">
        <v>112</v>
      </c>
      <c r="G900" s="7" t="s">
        <v>2902</v>
      </c>
      <c r="H900" s="6"/>
      <c r="I900" s="8">
        <v>-51.09</v>
      </c>
      <c r="J900" s="6"/>
      <c r="K900" s="8">
        <v>5285.61</v>
      </c>
      <c r="L900" t="str">
        <f>IF(Gastos[[#This Row],[Importe]]&gt;0,"Ingreso","Egreso")</f>
        <v>Egreso</v>
      </c>
      <c r="M900" t="str">
        <f t="shared" si="14"/>
        <v>Único</v>
      </c>
    </row>
    <row r="901" spans="1:13" ht="25.5" x14ac:dyDescent="0.25">
      <c r="A901" s="10" t="s">
        <v>11</v>
      </c>
      <c r="B901" s="34">
        <v>45969</v>
      </c>
      <c r="C901" s="3">
        <v>45880</v>
      </c>
      <c r="D901" s="34">
        <v>45938</v>
      </c>
      <c r="E901" s="9">
        <v>45880</v>
      </c>
      <c r="F901" s="1" t="s">
        <v>183</v>
      </c>
      <c r="G901" s="12" t="s">
        <v>2903</v>
      </c>
      <c r="H901" s="1"/>
      <c r="I901" s="13">
        <v>-1.6</v>
      </c>
      <c r="J901" s="1"/>
      <c r="K901" s="13">
        <v>5336.7</v>
      </c>
      <c r="L901" t="str">
        <f>IF(Gastos[[#This Row],[Importe]]&gt;0,"Ingreso","Egreso")</f>
        <v>Egreso</v>
      </c>
      <c r="M901" t="str">
        <f t="shared" si="14"/>
        <v>Único</v>
      </c>
    </row>
    <row r="902" spans="1:13" ht="25.5" x14ac:dyDescent="0.25">
      <c r="A902" s="10" t="s">
        <v>14</v>
      </c>
      <c r="B902" s="33">
        <v>45969</v>
      </c>
      <c r="C902" s="5">
        <v>45880</v>
      </c>
      <c r="D902" s="33">
        <v>45969</v>
      </c>
      <c r="E902" s="9">
        <v>45880</v>
      </c>
      <c r="F902" s="1" t="s">
        <v>22</v>
      </c>
      <c r="G902" s="7" t="s">
        <v>2918</v>
      </c>
      <c r="H902" s="6"/>
      <c r="I902" s="8">
        <v>-5.8</v>
      </c>
      <c r="J902" s="6"/>
      <c r="K902" s="8">
        <v>2058.9</v>
      </c>
      <c r="L902" t="str">
        <f>IF(Gastos[[#This Row],[Importe]]&gt;0,"Ingreso","Egreso")</f>
        <v>Egreso</v>
      </c>
      <c r="M902" t="str">
        <f t="shared" si="14"/>
        <v>Único</v>
      </c>
    </row>
    <row r="903" spans="1:13" ht="25.5" x14ac:dyDescent="0.25">
      <c r="A903" s="10" t="s">
        <v>14</v>
      </c>
      <c r="B903" s="33">
        <v>45969</v>
      </c>
      <c r="C903" s="5">
        <v>45880</v>
      </c>
      <c r="D903" s="33">
        <v>45969</v>
      </c>
      <c r="E903" s="9">
        <v>45880</v>
      </c>
      <c r="F903" s="1" t="s">
        <v>22</v>
      </c>
      <c r="G903" s="7" t="s">
        <v>2919</v>
      </c>
      <c r="H903" s="6"/>
      <c r="I903" s="8">
        <v>-23.49</v>
      </c>
      <c r="J903" s="6"/>
      <c r="K903" s="8">
        <v>2064.6999999999998</v>
      </c>
      <c r="L903" t="str">
        <f>IF(Gastos[[#This Row],[Importe]]&gt;0,"Ingreso","Egreso")</f>
        <v>Egreso</v>
      </c>
      <c r="M903" t="str">
        <f t="shared" si="14"/>
        <v>Único</v>
      </c>
    </row>
    <row r="904" spans="1:13" x14ac:dyDescent="0.25">
      <c r="A904" s="10" t="s">
        <v>14</v>
      </c>
      <c r="B904" s="33">
        <v>45969</v>
      </c>
      <c r="C904" s="5">
        <v>45880</v>
      </c>
      <c r="D904" s="33">
        <v>45938</v>
      </c>
      <c r="E904" s="9">
        <v>45879</v>
      </c>
      <c r="F904" s="1" t="s">
        <v>18</v>
      </c>
      <c r="G904" s="7" t="s">
        <v>2920</v>
      </c>
      <c r="H904" s="6"/>
      <c r="I904" s="8">
        <v>-7</v>
      </c>
      <c r="J904" s="6"/>
      <c r="K904" s="8">
        <v>2088.19</v>
      </c>
      <c r="L904" t="str">
        <f>IF(Gastos[[#This Row],[Importe]]&gt;0,"Ingreso","Egreso")</f>
        <v>Egreso</v>
      </c>
      <c r="M904" t="str">
        <f t="shared" si="14"/>
        <v>Único</v>
      </c>
    </row>
    <row r="905" spans="1:13" x14ac:dyDescent="0.25">
      <c r="A905" s="1" t="s">
        <v>17</v>
      </c>
      <c r="B905" s="33">
        <v>45969</v>
      </c>
      <c r="C905" s="5">
        <v>45880</v>
      </c>
      <c r="D905" s="33">
        <v>45908</v>
      </c>
      <c r="E905" s="9">
        <v>45878</v>
      </c>
      <c r="F905" s="1" t="s">
        <v>132</v>
      </c>
      <c r="G905" s="7" t="s">
        <v>2864</v>
      </c>
      <c r="H905" s="6"/>
      <c r="I905" s="8">
        <v>-9.92</v>
      </c>
      <c r="J905" s="6"/>
      <c r="K905" s="8">
        <v>12377.21</v>
      </c>
      <c r="L905" t="str">
        <f>IF(Gastos[[#This Row],[Importe]]&gt;0,"Ingreso","Egreso")</f>
        <v>Egreso</v>
      </c>
      <c r="M905" t="str">
        <f t="shared" si="14"/>
        <v>Único</v>
      </c>
    </row>
    <row r="906" spans="1:13" ht="25.5" x14ac:dyDescent="0.25">
      <c r="A906" s="10" t="s">
        <v>14</v>
      </c>
      <c r="B906" s="33">
        <v>45969</v>
      </c>
      <c r="C906" s="5">
        <v>45880</v>
      </c>
      <c r="D906" s="33">
        <v>45908</v>
      </c>
      <c r="E906" s="9">
        <v>45878</v>
      </c>
      <c r="F906" s="1" t="s">
        <v>22</v>
      </c>
      <c r="G906" s="7" t="s">
        <v>2921</v>
      </c>
      <c r="H906" s="6"/>
      <c r="I906" s="8">
        <v>-34.880000000000003</v>
      </c>
      <c r="J906" s="6"/>
      <c r="K906" s="8">
        <v>2095.19</v>
      </c>
      <c r="L906" t="str">
        <f>IF(Gastos[[#This Row],[Importe]]&gt;0,"Ingreso","Egreso")</f>
        <v>Egreso</v>
      </c>
      <c r="M906" t="str">
        <f t="shared" si="14"/>
        <v>Único</v>
      </c>
    </row>
    <row r="907" spans="1:13" ht="25.5" x14ac:dyDescent="0.25">
      <c r="A907" s="10" t="s">
        <v>14</v>
      </c>
      <c r="B907" s="33">
        <v>45969</v>
      </c>
      <c r="C907" s="5">
        <v>45880</v>
      </c>
      <c r="D907" s="33">
        <v>45908</v>
      </c>
      <c r="E907" s="9">
        <v>45878</v>
      </c>
      <c r="F907" s="1" t="s">
        <v>22</v>
      </c>
      <c r="G907" s="7" t="s">
        <v>2922</v>
      </c>
      <c r="H907" s="6"/>
      <c r="I907" s="8">
        <v>-23.4</v>
      </c>
      <c r="J907" s="6"/>
      <c r="K907" s="8">
        <v>2130.0700000000002</v>
      </c>
      <c r="L907" t="str">
        <f>IF(Gastos[[#This Row],[Importe]]&gt;0,"Ingreso","Egreso")</f>
        <v>Egreso</v>
      </c>
      <c r="M907" t="str">
        <f t="shared" si="14"/>
        <v>Único</v>
      </c>
    </row>
    <row r="908" spans="1:13" x14ac:dyDescent="0.25">
      <c r="A908" s="10" t="s">
        <v>17</v>
      </c>
      <c r="B908" s="33">
        <v>45877</v>
      </c>
      <c r="C908" s="5">
        <v>45877</v>
      </c>
      <c r="D908" s="33">
        <v>45877</v>
      </c>
      <c r="E908" s="9">
        <v>45877</v>
      </c>
      <c r="F908" s="1" t="s">
        <v>88</v>
      </c>
      <c r="G908" s="7" t="s">
        <v>2156</v>
      </c>
      <c r="H908" s="6"/>
      <c r="I908" s="8">
        <v>-918</v>
      </c>
      <c r="J908" s="6"/>
      <c r="K908" s="8">
        <v>12387.13</v>
      </c>
      <c r="L908" t="str">
        <f>IF(Gastos[[#This Row],[Importe]]&gt;0,"Ingreso","Egreso")</f>
        <v>Egreso</v>
      </c>
      <c r="M908" t="str">
        <f t="shared" si="14"/>
        <v>Único</v>
      </c>
    </row>
    <row r="909" spans="1:13" ht="25.5" x14ac:dyDescent="0.25">
      <c r="A909" s="10" t="s">
        <v>17</v>
      </c>
      <c r="B909" s="33">
        <v>45877</v>
      </c>
      <c r="C909" s="5">
        <v>45877</v>
      </c>
      <c r="D909" s="33">
        <v>45877</v>
      </c>
      <c r="E909" s="9">
        <v>45877</v>
      </c>
      <c r="F909" s="1" t="s">
        <v>132</v>
      </c>
      <c r="G909" s="7" t="s">
        <v>2837</v>
      </c>
      <c r="H909" s="6"/>
      <c r="I909" s="8">
        <v>-3.1</v>
      </c>
      <c r="J909" s="6"/>
      <c r="K909" s="8">
        <v>13305.13</v>
      </c>
      <c r="L909" t="str">
        <f>IF(Gastos[[#This Row],[Importe]]&gt;0,"Ingreso","Egreso")</f>
        <v>Egreso</v>
      </c>
      <c r="M909" t="str">
        <f t="shared" si="14"/>
        <v>Único</v>
      </c>
    </row>
    <row r="910" spans="1:13" x14ac:dyDescent="0.25">
      <c r="A910" s="1" t="s">
        <v>14</v>
      </c>
      <c r="B910" s="33">
        <v>45846</v>
      </c>
      <c r="C910" s="5">
        <v>45876</v>
      </c>
      <c r="D910" s="33">
        <v>45846</v>
      </c>
      <c r="E910" s="9">
        <v>45876</v>
      </c>
      <c r="F910" s="1" t="s">
        <v>67</v>
      </c>
      <c r="G910" s="7" t="s">
        <v>2824</v>
      </c>
      <c r="H910" s="6"/>
      <c r="I910" s="8">
        <v>-32.700000000000003</v>
      </c>
      <c r="J910" s="6"/>
      <c r="K910" s="8">
        <v>2153.4699999999998</v>
      </c>
      <c r="L910" t="str">
        <f>IF(Gastos[[#This Row],[Importe]]&gt;0,"Ingreso","Egreso")</f>
        <v>Egreso</v>
      </c>
      <c r="M910" t="str">
        <f t="shared" si="14"/>
        <v>Único</v>
      </c>
    </row>
    <row r="911" spans="1:13" ht="25.5" x14ac:dyDescent="0.25">
      <c r="A911" s="1" t="s">
        <v>14</v>
      </c>
      <c r="B911" s="33">
        <v>45816</v>
      </c>
      <c r="C911" s="5">
        <v>45875</v>
      </c>
      <c r="D911" s="33">
        <v>45816</v>
      </c>
      <c r="E911" s="9">
        <v>45875</v>
      </c>
      <c r="F911" s="1" t="s">
        <v>22</v>
      </c>
      <c r="G911" s="7" t="s">
        <v>2825</v>
      </c>
      <c r="H911" s="6"/>
      <c r="I911" s="8">
        <v>-3.35</v>
      </c>
      <c r="J911" s="6"/>
      <c r="K911" s="8">
        <v>2186.17</v>
      </c>
      <c r="L911" t="str">
        <f>IF(Gastos[[#This Row],[Importe]]&gt;0,"Ingreso","Egreso")</f>
        <v>Egreso</v>
      </c>
      <c r="M911" t="str">
        <f t="shared" si="14"/>
        <v>Único</v>
      </c>
    </row>
    <row r="912" spans="1:13" x14ac:dyDescent="0.25">
      <c r="A912" s="10" t="s">
        <v>11</v>
      </c>
      <c r="B912" s="33">
        <v>45816</v>
      </c>
      <c r="C912" s="5">
        <v>45875</v>
      </c>
      <c r="D912" s="33">
        <v>45816</v>
      </c>
      <c r="E912" s="9">
        <v>45875</v>
      </c>
      <c r="F912" s="1" t="s">
        <v>132</v>
      </c>
      <c r="G912" s="7" t="s">
        <v>2830</v>
      </c>
      <c r="H912" s="6"/>
      <c r="I912" s="8">
        <v>-34.28</v>
      </c>
      <c r="J912" s="6"/>
      <c r="K912" s="8">
        <v>5338.3</v>
      </c>
      <c r="L912" t="str">
        <f>IF(Gastos[[#This Row],[Importe]]&gt;0,"Ingreso","Egreso")</f>
        <v>Egreso</v>
      </c>
      <c r="M912" t="str">
        <f t="shared" si="14"/>
        <v>Único</v>
      </c>
    </row>
    <row r="913" spans="1:13" x14ac:dyDescent="0.25">
      <c r="A913" s="10" t="s">
        <v>11</v>
      </c>
      <c r="B913" s="33">
        <v>45816</v>
      </c>
      <c r="C913" s="5">
        <v>45875</v>
      </c>
      <c r="D913" s="33">
        <v>45816</v>
      </c>
      <c r="E913" s="9">
        <v>45875</v>
      </c>
      <c r="F913" s="1" t="s">
        <v>132</v>
      </c>
      <c r="G913" s="7" t="s">
        <v>2830</v>
      </c>
      <c r="H913" s="6"/>
      <c r="I913" s="8">
        <v>-17.010000000000002</v>
      </c>
      <c r="J913" s="6"/>
      <c r="K913" s="8">
        <v>5372.58</v>
      </c>
      <c r="L913" t="str">
        <f>IF(Gastos[[#This Row],[Importe]]&gt;0,"Ingreso","Egreso")</f>
        <v>Egreso</v>
      </c>
      <c r="M913" t="str">
        <f t="shared" si="14"/>
        <v>Único</v>
      </c>
    </row>
    <row r="914" spans="1:13" x14ac:dyDescent="0.25">
      <c r="A914" s="10" t="s">
        <v>11</v>
      </c>
      <c r="B914" s="33">
        <v>45816</v>
      </c>
      <c r="C914" s="5">
        <v>45875</v>
      </c>
      <c r="D914" s="33">
        <v>45816</v>
      </c>
      <c r="E914" s="9">
        <v>45875</v>
      </c>
      <c r="F914" s="1" t="s">
        <v>132</v>
      </c>
      <c r="G914" s="7" t="s">
        <v>2830</v>
      </c>
      <c r="H914" s="6"/>
      <c r="I914" s="8">
        <v>-26.25</v>
      </c>
      <c r="J914" s="6"/>
      <c r="K914" s="8">
        <v>5389.59</v>
      </c>
      <c r="L914" t="str">
        <f>IF(Gastos[[#This Row],[Importe]]&gt;0,"Ingreso","Egreso")</f>
        <v>Egreso</v>
      </c>
      <c r="M914" t="str">
        <f t="shared" si="14"/>
        <v>Único</v>
      </c>
    </row>
    <row r="915" spans="1:13" x14ac:dyDescent="0.25">
      <c r="A915" s="10" t="s">
        <v>11</v>
      </c>
      <c r="B915" s="33">
        <v>45816</v>
      </c>
      <c r="C915" s="5">
        <v>45875</v>
      </c>
      <c r="D915" s="33">
        <v>45816</v>
      </c>
      <c r="E915" s="9">
        <v>45875</v>
      </c>
      <c r="F915" s="1" t="s">
        <v>132</v>
      </c>
      <c r="G915" s="7" t="s">
        <v>2830</v>
      </c>
      <c r="H915" s="6"/>
      <c r="I915" s="8">
        <v>-38.31</v>
      </c>
      <c r="J915" s="6"/>
      <c r="K915" s="8">
        <v>5415.84</v>
      </c>
      <c r="L915" t="str">
        <f>IF(Gastos[[#This Row],[Importe]]&gt;0,"Ingreso","Egreso")</f>
        <v>Egreso</v>
      </c>
      <c r="M915" t="str">
        <f t="shared" si="14"/>
        <v>Único</v>
      </c>
    </row>
    <row r="916" spans="1:13" x14ac:dyDescent="0.25">
      <c r="A916" s="10" t="s">
        <v>11</v>
      </c>
      <c r="B916" s="33">
        <v>45816</v>
      </c>
      <c r="C916" s="5">
        <v>45875</v>
      </c>
      <c r="D916" s="33">
        <v>45816</v>
      </c>
      <c r="E916" s="9">
        <v>45875</v>
      </c>
      <c r="F916" s="1" t="s">
        <v>132</v>
      </c>
      <c r="G916" s="7" t="s">
        <v>2831</v>
      </c>
      <c r="H916" s="6"/>
      <c r="I916" s="8">
        <v>-20.07</v>
      </c>
      <c r="J916" s="6"/>
      <c r="K916" s="8">
        <v>5454.15</v>
      </c>
      <c r="L916" t="str">
        <f>IF(Gastos[[#This Row],[Importe]]&gt;0,"Ingreso","Egreso")</f>
        <v>Egreso</v>
      </c>
      <c r="M916" t="str">
        <f t="shared" si="14"/>
        <v>Único</v>
      </c>
    </row>
    <row r="917" spans="1:13" x14ac:dyDescent="0.25">
      <c r="A917" s="10" t="s">
        <v>11</v>
      </c>
      <c r="B917" s="33">
        <v>45816</v>
      </c>
      <c r="C917" s="5">
        <v>45875</v>
      </c>
      <c r="D917" s="33">
        <v>45816</v>
      </c>
      <c r="E917" s="9">
        <v>45875</v>
      </c>
      <c r="F917" s="1" t="s">
        <v>18</v>
      </c>
      <c r="G917" s="7" t="s">
        <v>2832</v>
      </c>
      <c r="H917" s="6"/>
      <c r="I917" s="8">
        <v>-9.9</v>
      </c>
      <c r="J917" s="6"/>
      <c r="K917" s="8">
        <v>5474.22</v>
      </c>
      <c r="L917" t="str">
        <f>IF(Gastos[[#This Row],[Importe]]&gt;0,"Ingreso","Egreso")</f>
        <v>Egreso</v>
      </c>
      <c r="M917" t="str">
        <f t="shared" si="14"/>
        <v>Único</v>
      </c>
    </row>
    <row r="918" spans="1:13" x14ac:dyDescent="0.25">
      <c r="A918" s="10" t="s">
        <v>17</v>
      </c>
      <c r="B918" s="33">
        <v>45816</v>
      </c>
      <c r="C918" s="5">
        <v>45875</v>
      </c>
      <c r="D918" s="33">
        <v>45816</v>
      </c>
      <c r="E918" s="9">
        <v>45875</v>
      </c>
      <c r="F918" s="1" t="s">
        <v>132</v>
      </c>
      <c r="G918" s="7" t="s">
        <v>2838</v>
      </c>
      <c r="H918" s="6"/>
      <c r="I918" s="8">
        <v>-7.2</v>
      </c>
      <c r="J918" s="6"/>
      <c r="K918" s="8">
        <v>13308.23</v>
      </c>
      <c r="L918" t="str">
        <f>IF(Gastos[[#This Row],[Importe]]&gt;0,"Ingreso","Egreso")</f>
        <v>Egreso</v>
      </c>
      <c r="M918" t="str">
        <f t="shared" si="14"/>
        <v>Único</v>
      </c>
    </row>
    <row r="919" spans="1:13" ht="25.5" x14ac:dyDescent="0.25">
      <c r="A919" s="10" t="s">
        <v>17</v>
      </c>
      <c r="B919" s="33">
        <v>45816</v>
      </c>
      <c r="C919" s="5">
        <v>45875</v>
      </c>
      <c r="D919" s="33">
        <v>45816</v>
      </c>
      <c r="E919" s="9">
        <v>45875</v>
      </c>
      <c r="F919" s="1" t="s">
        <v>22</v>
      </c>
      <c r="G919" s="7" t="s">
        <v>2839</v>
      </c>
      <c r="H919" s="6"/>
      <c r="I919" s="8">
        <v>-4.3499999999999996</v>
      </c>
      <c r="J919" s="6"/>
      <c r="K919" s="8">
        <v>13315.43</v>
      </c>
      <c r="L919" t="str">
        <f>IF(Gastos[[#This Row],[Importe]]&gt;0,"Ingreso","Egreso")</f>
        <v>Egreso</v>
      </c>
      <c r="M919" t="str">
        <f t="shared" si="14"/>
        <v>Único</v>
      </c>
    </row>
    <row r="920" spans="1:13" x14ac:dyDescent="0.25">
      <c r="A920" s="1" t="s">
        <v>14</v>
      </c>
      <c r="B920" s="34">
        <v>45785</v>
      </c>
      <c r="C920" s="3">
        <v>45874</v>
      </c>
      <c r="D920" s="34">
        <v>45785</v>
      </c>
      <c r="E920" s="9">
        <v>45874</v>
      </c>
      <c r="F920" s="1" t="s">
        <v>67</v>
      </c>
      <c r="G920" s="12" t="s">
        <v>2826</v>
      </c>
      <c r="H920" s="1"/>
      <c r="I920" s="13">
        <v>32.700000000000003</v>
      </c>
      <c r="J920" s="1"/>
      <c r="K920" s="13">
        <v>2189.52</v>
      </c>
      <c r="L920" t="str">
        <f>IF(Gastos[[#This Row],[Importe]]&gt;0,"Ingreso","Egreso")</f>
        <v>Ingreso</v>
      </c>
      <c r="M920" t="str">
        <f t="shared" si="14"/>
        <v>Único</v>
      </c>
    </row>
    <row r="921" spans="1:13" x14ac:dyDescent="0.25">
      <c r="A921" s="1" t="s">
        <v>14</v>
      </c>
      <c r="B921" s="33">
        <v>45785</v>
      </c>
      <c r="C921" s="5">
        <v>45874</v>
      </c>
      <c r="D921" s="33">
        <v>45785</v>
      </c>
      <c r="E921" s="9">
        <v>45874</v>
      </c>
      <c r="F921" s="6" t="s">
        <v>67</v>
      </c>
      <c r="G921" s="7" t="s">
        <v>2827</v>
      </c>
      <c r="H921" s="6"/>
      <c r="I921" s="8">
        <v>-32.700000000000003</v>
      </c>
      <c r="J921" s="6"/>
      <c r="K921" s="8">
        <v>2156.8200000000002</v>
      </c>
      <c r="L921" t="str">
        <f>IF(Gastos[[#This Row],[Importe]]&gt;0,"Ingreso","Egreso")</f>
        <v>Egreso</v>
      </c>
      <c r="M921" t="str">
        <f t="shared" si="14"/>
        <v>Único</v>
      </c>
    </row>
    <row r="922" spans="1:13" x14ac:dyDescent="0.25">
      <c r="A922" s="1" t="s">
        <v>14</v>
      </c>
      <c r="B922" s="33">
        <v>45785</v>
      </c>
      <c r="C922" s="5">
        <v>45874</v>
      </c>
      <c r="D922" s="33">
        <v>45785</v>
      </c>
      <c r="E922" s="9">
        <v>45874</v>
      </c>
      <c r="F922" s="6" t="s">
        <v>67</v>
      </c>
      <c r="G922" s="7" t="s">
        <v>2827</v>
      </c>
      <c r="H922" s="6"/>
      <c r="I922" s="8">
        <v>-32.700000000000003</v>
      </c>
      <c r="J922" s="6"/>
      <c r="K922" s="8">
        <v>2189.52</v>
      </c>
      <c r="L922" t="str">
        <f>IF(Gastos[[#This Row],[Importe]]&gt;0,"Ingreso","Egreso")</f>
        <v>Egreso</v>
      </c>
      <c r="M922" t="str">
        <f t="shared" si="14"/>
        <v>Único</v>
      </c>
    </row>
    <row r="923" spans="1:13" ht="25.5" x14ac:dyDescent="0.25">
      <c r="A923" s="10" t="s">
        <v>11</v>
      </c>
      <c r="B923" s="33">
        <v>45785</v>
      </c>
      <c r="C923" s="5">
        <v>45874</v>
      </c>
      <c r="D923" s="33">
        <v>45785</v>
      </c>
      <c r="E923" s="9">
        <v>45874</v>
      </c>
      <c r="F923" s="6" t="s">
        <v>18</v>
      </c>
      <c r="G923" s="7" t="s">
        <v>2833</v>
      </c>
      <c r="H923" s="6"/>
      <c r="I923" s="8">
        <v>-15.75</v>
      </c>
      <c r="J923" s="6"/>
      <c r="K923" s="8">
        <v>5484.12</v>
      </c>
      <c r="L923" t="str">
        <f>IF(Gastos[[#This Row],[Importe]]&gt;0,"Ingreso","Egreso")</f>
        <v>Egreso</v>
      </c>
      <c r="M923" t="str">
        <f t="shared" si="14"/>
        <v>Único</v>
      </c>
    </row>
    <row r="924" spans="1:13" x14ac:dyDescent="0.25">
      <c r="A924" s="10" t="s">
        <v>17</v>
      </c>
      <c r="B924" s="33">
        <v>45816</v>
      </c>
      <c r="C924" s="5">
        <v>45874</v>
      </c>
      <c r="D924" s="33">
        <v>45816</v>
      </c>
      <c r="E924" s="9">
        <v>45874</v>
      </c>
      <c r="F924" s="6" t="s">
        <v>54</v>
      </c>
      <c r="G924" s="7" t="s">
        <v>2840</v>
      </c>
      <c r="H924" s="6"/>
      <c r="I924" s="8">
        <v>-99</v>
      </c>
      <c r="J924" s="6"/>
      <c r="K924" s="8">
        <v>13319.78</v>
      </c>
      <c r="L924" t="str">
        <f>IF(Gastos[[#This Row],[Importe]]&gt;0,"Ingreso","Egreso")</f>
        <v>Egreso</v>
      </c>
      <c r="M924" t="str">
        <f t="shared" si="14"/>
        <v>Único</v>
      </c>
    </row>
    <row r="925" spans="1:13" x14ac:dyDescent="0.25">
      <c r="A925" s="10" t="s">
        <v>17</v>
      </c>
      <c r="B925" s="33">
        <v>45785</v>
      </c>
      <c r="C925" s="5">
        <v>45874</v>
      </c>
      <c r="D925" s="33">
        <v>45785</v>
      </c>
      <c r="E925" s="9">
        <v>45874</v>
      </c>
      <c r="F925" s="6" t="s">
        <v>183</v>
      </c>
      <c r="G925" s="7" t="s">
        <v>2841</v>
      </c>
      <c r="H925" s="6"/>
      <c r="I925" s="8">
        <v>-36</v>
      </c>
      <c r="J925" s="6"/>
      <c r="K925" s="8">
        <v>13418.78</v>
      </c>
      <c r="L925" t="str">
        <f>IF(Gastos[[#This Row],[Importe]]&gt;0,"Ingreso","Egreso")</f>
        <v>Egreso</v>
      </c>
      <c r="M925" t="str">
        <f t="shared" si="14"/>
        <v>Único</v>
      </c>
    </row>
    <row r="926" spans="1:13" x14ac:dyDescent="0.25">
      <c r="A926" s="10" t="s">
        <v>17</v>
      </c>
      <c r="B926" s="33">
        <v>45785</v>
      </c>
      <c r="C926" s="5">
        <v>45874</v>
      </c>
      <c r="D926" s="33">
        <v>45785</v>
      </c>
      <c r="E926" s="9">
        <v>45874</v>
      </c>
      <c r="F926" s="6" t="s">
        <v>183</v>
      </c>
      <c r="G926" s="7" t="s">
        <v>2842</v>
      </c>
      <c r="H926" s="6"/>
      <c r="I926" s="8">
        <v>-169.5</v>
      </c>
      <c r="J926" s="6"/>
      <c r="K926" s="8">
        <v>13454.78</v>
      </c>
      <c r="L926" t="str">
        <f>IF(Gastos[[#This Row],[Importe]]&gt;0,"Ingreso","Egreso")</f>
        <v>Egreso</v>
      </c>
      <c r="M926" t="str">
        <f t="shared" si="14"/>
        <v>Único</v>
      </c>
    </row>
    <row r="927" spans="1:13" x14ac:dyDescent="0.25">
      <c r="A927" s="1" t="s">
        <v>14</v>
      </c>
      <c r="B927" s="33">
        <v>45755</v>
      </c>
      <c r="C927" s="5">
        <v>45873</v>
      </c>
      <c r="D927" s="33">
        <v>45755</v>
      </c>
      <c r="E927" s="9">
        <v>45873</v>
      </c>
      <c r="F927" s="6" t="s">
        <v>15</v>
      </c>
      <c r="G927" s="7" t="s">
        <v>2819</v>
      </c>
      <c r="H927" s="6"/>
      <c r="I927" s="8">
        <v>-50.82</v>
      </c>
      <c r="J927" s="6"/>
      <c r="K927" s="8">
        <v>624.22</v>
      </c>
      <c r="L927" t="str">
        <f>IF(Gastos[[#This Row],[Importe]]&gt;0,"Ingreso","Egreso")</f>
        <v>Egreso</v>
      </c>
      <c r="M927" t="str">
        <f t="shared" si="14"/>
        <v>Único</v>
      </c>
    </row>
    <row r="928" spans="1:13" x14ac:dyDescent="0.25">
      <c r="A928" s="1" t="s">
        <v>14</v>
      </c>
      <c r="B928" s="33">
        <v>45755</v>
      </c>
      <c r="C928" s="5">
        <v>45873</v>
      </c>
      <c r="D928" s="33">
        <v>45755</v>
      </c>
      <c r="E928" s="9">
        <v>45873</v>
      </c>
      <c r="F928" s="6" t="s">
        <v>183</v>
      </c>
      <c r="G928" s="7" t="s">
        <v>2828</v>
      </c>
      <c r="H928" s="6"/>
      <c r="I928" s="8">
        <v>-102</v>
      </c>
      <c r="J928" s="6"/>
      <c r="K928" s="8">
        <v>2222.2199999999998</v>
      </c>
      <c r="L928" t="str">
        <f>IF(Gastos[[#This Row],[Importe]]&gt;0,"Ingreso","Egreso")</f>
        <v>Egreso</v>
      </c>
      <c r="M928" t="str">
        <f t="shared" si="14"/>
        <v>Único</v>
      </c>
    </row>
    <row r="929" spans="1:13" x14ac:dyDescent="0.25">
      <c r="A929" s="1" t="s">
        <v>14</v>
      </c>
      <c r="B929" s="33">
        <v>45755</v>
      </c>
      <c r="C929" s="5">
        <v>45873</v>
      </c>
      <c r="D929" s="33">
        <v>45755</v>
      </c>
      <c r="E929" s="9">
        <v>45873</v>
      </c>
      <c r="F929" s="6" t="s">
        <v>35</v>
      </c>
      <c r="G929" s="7" t="s">
        <v>2829</v>
      </c>
      <c r="H929" s="6"/>
      <c r="I929" s="8">
        <v>1700</v>
      </c>
      <c r="J929" s="6"/>
      <c r="K929" s="8">
        <v>2324.2199999999998</v>
      </c>
      <c r="L929" t="str">
        <f>IF(Gastos[[#This Row],[Importe]]&gt;0,"Ingreso","Egreso")</f>
        <v>Ingreso</v>
      </c>
      <c r="M929" t="str">
        <f t="shared" si="14"/>
        <v>Único</v>
      </c>
    </row>
    <row r="930" spans="1:13" x14ac:dyDescent="0.25">
      <c r="A930" s="10" t="s">
        <v>11</v>
      </c>
      <c r="B930" s="33">
        <v>45755</v>
      </c>
      <c r="C930" s="5">
        <v>45873</v>
      </c>
      <c r="D930" s="33">
        <v>45755</v>
      </c>
      <c r="E930" s="9">
        <v>45873</v>
      </c>
      <c r="F930" s="6" t="s">
        <v>183</v>
      </c>
      <c r="G930" s="7" t="s">
        <v>2834</v>
      </c>
      <c r="H930" s="6"/>
      <c r="I930" s="8">
        <v>-102</v>
      </c>
      <c r="J930" s="6"/>
      <c r="K930" s="8">
        <v>5499.87</v>
      </c>
      <c r="L930" t="str">
        <f>IF(Gastos[[#This Row],[Importe]]&gt;0,"Ingreso","Egreso")</f>
        <v>Egreso</v>
      </c>
      <c r="M930" t="str">
        <f t="shared" si="14"/>
        <v>Único</v>
      </c>
    </row>
    <row r="931" spans="1:13" ht="25.5" x14ac:dyDescent="0.25">
      <c r="A931" s="10" t="s">
        <v>11</v>
      </c>
      <c r="B931" s="33">
        <v>45755</v>
      </c>
      <c r="C931" s="5">
        <v>45873</v>
      </c>
      <c r="D931" s="33">
        <v>45755</v>
      </c>
      <c r="E931" s="9">
        <v>45873</v>
      </c>
      <c r="F931" s="6" t="s">
        <v>18</v>
      </c>
      <c r="G931" s="7" t="s">
        <v>2835</v>
      </c>
      <c r="H931" s="6"/>
      <c r="I931" s="8">
        <v>-19.72</v>
      </c>
      <c r="J931" s="6"/>
      <c r="K931" s="8">
        <v>5601.87</v>
      </c>
      <c r="L931" t="str">
        <f>IF(Gastos[[#This Row],[Importe]]&gt;0,"Ingreso","Egreso")</f>
        <v>Egreso</v>
      </c>
      <c r="M931" t="str">
        <f t="shared" si="14"/>
        <v>Único</v>
      </c>
    </row>
    <row r="932" spans="1:13" x14ac:dyDescent="0.25">
      <c r="A932" s="10" t="s">
        <v>11</v>
      </c>
      <c r="B932" s="33">
        <v>45755</v>
      </c>
      <c r="C932" s="5">
        <v>45873</v>
      </c>
      <c r="D932" s="33">
        <v>45755</v>
      </c>
      <c r="E932" s="9">
        <v>45873</v>
      </c>
      <c r="F932" s="6" t="s">
        <v>35</v>
      </c>
      <c r="G932" s="7" t="s">
        <v>2836</v>
      </c>
      <c r="H932" s="6"/>
      <c r="I932" s="8">
        <v>-1700</v>
      </c>
      <c r="J932" s="6"/>
      <c r="K932" s="8">
        <v>5621.59</v>
      </c>
      <c r="L932" t="str">
        <f>IF(Gastos[[#This Row],[Importe]]&gt;0,"Ingreso","Egreso")</f>
        <v>Egreso</v>
      </c>
      <c r="M932" t="str">
        <f t="shared" si="14"/>
        <v>Único</v>
      </c>
    </row>
    <row r="933" spans="1:13" ht="25.5" x14ac:dyDescent="0.25">
      <c r="A933" s="1" t="s">
        <v>14</v>
      </c>
      <c r="B933" s="34">
        <v>45755</v>
      </c>
      <c r="C933" s="3">
        <v>45873</v>
      </c>
      <c r="D933" s="34">
        <v>45696</v>
      </c>
      <c r="E933" s="9">
        <v>45871</v>
      </c>
      <c r="F933" s="1" t="s">
        <v>22</v>
      </c>
      <c r="G933" s="12" t="s">
        <v>2820</v>
      </c>
      <c r="H933" s="1"/>
      <c r="I933" s="13">
        <v>-11.82</v>
      </c>
      <c r="J933" s="1"/>
      <c r="K933" s="13">
        <v>675.04</v>
      </c>
      <c r="L933" t="str">
        <f>IF(Gastos[[#This Row],[Importe]]&gt;0,"Ingreso","Egreso")</f>
        <v>Egreso</v>
      </c>
      <c r="M933" t="str">
        <f t="shared" si="14"/>
        <v>Único</v>
      </c>
    </row>
    <row r="934" spans="1:13" ht="25.5" x14ac:dyDescent="0.25">
      <c r="A934" s="1" t="s">
        <v>14</v>
      </c>
      <c r="B934" s="33">
        <v>45755</v>
      </c>
      <c r="C934" s="5">
        <v>45873</v>
      </c>
      <c r="D934" s="33">
        <v>45696</v>
      </c>
      <c r="E934" s="9">
        <v>45871</v>
      </c>
      <c r="F934" s="6" t="s">
        <v>22</v>
      </c>
      <c r="G934" s="7" t="s">
        <v>2821</v>
      </c>
      <c r="H934" s="6"/>
      <c r="I934" s="8">
        <v>-16.260000000000002</v>
      </c>
      <c r="J934" s="6"/>
      <c r="K934" s="8">
        <v>686.86</v>
      </c>
      <c r="L934" t="str">
        <f>IF(Gastos[[#This Row],[Importe]]&gt;0,"Ingreso","Egreso")</f>
        <v>Egreso</v>
      </c>
      <c r="M934" t="str">
        <f t="shared" si="14"/>
        <v>Único</v>
      </c>
    </row>
    <row r="935" spans="1:13" ht="25.5" x14ac:dyDescent="0.25">
      <c r="A935" s="1" t="s">
        <v>14</v>
      </c>
      <c r="B935" s="33">
        <v>45755</v>
      </c>
      <c r="C935" s="5">
        <v>45873</v>
      </c>
      <c r="D935" s="33">
        <v>45696</v>
      </c>
      <c r="E935" s="9">
        <v>45871</v>
      </c>
      <c r="F935" s="6" t="s">
        <v>22</v>
      </c>
      <c r="G935" s="7" t="s">
        <v>2822</v>
      </c>
      <c r="H935" s="6"/>
      <c r="I935" s="8">
        <v>-84.99</v>
      </c>
      <c r="J935" s="6"/>
      <c r="K935" s="8">
        <v>703.12</v>
      </c>
      <c r="L935" t="str">
        <f>IF(Gastos[[#This Row],[Importe]]&gt;0,"Ingreso","Egreso")</f>
        <v>Egreso</v>
      </c>
      <c r="M935" t="str">
        <f t="shared" si="14"/>
        <v>Único</v>
      </c>
    </row>
    <row r="936" spans="1:13" ht="25.5" x14ac:dyDescent="0.25">
      <c r="A936" s="10" t="s">
        <v>14</v>
      </c>
      <c r="B936" s="33">
        <v>45665</v>
      </c>
      <c r="C936" s="5">
        <v>45870</v>
      </c>
      <c r="D936" s="33">
        <v>45665</v>
      </c>
      <c r="E936" s="9">
        <v>45870</v>
      </c>
      <c r="F936" s="6" t="s">
        <v>54</v>
      </c>
      <c r="G936" s="7" t="s">
        <v>2789</v>
      </c>
      <c r="H936" s="6"/>
      <c r="I936" s="8" t="s">
        <v>2790</v>
      </c>
      <c r="J936" s="6"/>
      <c r="K936" s="8" t="s">
        <v>2791</v>
      </c>
      <c r="L936" t="str">
        <f>IF(Gastos[[#This Row],[Importe]]&gt;0,"Ingreso","Egreso")</f>
        <v>Ingreso</v>
      </c>
      <c r="M936" t="str">
        <f t="shared" si="14"/>
        <v>Único</v>
      </c>
    </row>
    <row r="937" spans="1:13" x14ac:dyDescent="0.25">
      <c r="A937" s="10" t="s">
        <v>14</v>
      </c>
      <c r="B937" s="33">
        <v>45665</v>
      </c>
      <c r="C937" s="5">
        <v>45870</v>
      </c>
      <c r="D937" s="33">
        <v>45665</v>
      </c>
      <c r="E937" s="9">
        <v>45870</v>
      </c>
      <c r="F937" s="6" t="s">
        <v>76</v>
      </c>
      <c r="G937" s="7" t="s">
        <v>2792</v>
      </c>
      <c r="H937" s="6"/>
      <c r="I937" s="8" t="s">
        <v>2793</v>
      </c>
      <c r="J937" s="6"/>
      <c r="K937" s="8" t="s">
        <v>2794</v>
      </c>
      <c r="L937" t="str">
        <f>IF(Gastos[[#This Row],[Importe]]&gt;0,"Ingreso","Egreso")</f>
        <v>Ingreso</v>
      </c>
      <c r="M937" t="str">
        <f t="shared" si="14"/>
        <v>Único</v>
      </c>
    </row>
    <row r="938" spans="1:13" x14ac:dyDescent="0.25">
      <c r="A938" s="10" t="s">
        <v>14</v>
      </c>
      <c r="B938" s="33">
        <v>45665</v>
      </c>
      <c r="C938" s="5">
        <v>45870</v>
      </c>
      <c r="D938" s="33">
        <v>45665</v>
      </c>
      <c r="E938" s="9">
        <v>45870</v>
      </c>
      <c r="F938" s="6" t="s">
        <v>76</v>
      </c>
      <c r="G938" s="7" t="s">
        <v>2795</v>
      </c>
      <c r="H938" s="6"/>
      <c r="I938" s="8" t="s">
        <v>2796</v>
      </c>
      <c r="J938" s="6"/>
      <c r="K938" s="8" t="s">
        <v>2797</v>
      </c>
      <c r="L938" t="str">
        <f>IF(Gastos[[#This Row],[Importe]]&gt;0,"Ingreso","Egreso")</f>
        <v>Ingreso</v>
      </c>
      <c r="M938" t="str">
        <f t="shared" si="14"/>
        <v>Único</v>
      </c>
    </row>
    <row r="939" spans="1:13" x14ac:dyDescent="0.25">
      <c r="A939" s="10" t="s">
        <v>14</v>
      </c>
      <c r="B939" s="33">
        <v>45665</v>
      </c>
      <c r="C939" s="5">
        <v>45870</v>
      </c>
      <c r="D939" s="33">
        <v>45665</v>
      </c>
      <c r="E939" s="9">
        <v>45870</v>
      </c>
      <c r="F939" s="6" t="s">
        <v>18</v>
      </c>
      <c r="G939" s="7" t="s">
        <v>2004</v>
      </c>
      <c r="H939" s="6"/>
      <c r="I939" s="8" t="s">
        <v>2798</v>
      </c>
      <c r="J939" s="6"/>
      <c r="K939" s="8" t="s">
        <v>2799</v>
      </c>
      <c r="L939" t="str">
        <f>IF(Gastos[[#This Row],[Importe]]&gt;0,"Ingreso","Egreso")</f>
        <v>Ingreso</v>
      </c>
      <c r="M939" t="str">
        <f t="shared" si="14"/>
        <v>Único</v>
      </c>
    </row>
    <row r="940" spans="1:13" ht="25.5" x14ac:dyDescent="0.25">
      <c r="A940" s="1" t="s">
        <v>14</v>
      </c>
      <c r="B940" s="33">
        <v>45665</v>
      </c>
      <c r="C940" s="5">
        <v>45870</v>
      </c>
      <c r="D940" s="33">
        <v>45665</v>
      </c>
      <c r="E940" s="9">
        <v>45870</v>
      </c>
      <c r="F940" s="6" t="s">
        <v>22</v>
      </c>
      <c r="G940" s="7" t="s">
        <v>2823</v>
      </c>
      <c r="H940" s="6"/>
      <c r="I940" s="8">
        <v>-2.2400000000000002</v>
      </c>
      <c r="J940" s="6"/>
      <c r="K940" s="8">
        <v>788.11</v>
      </c>
      <c r="L940" t="str">
        <f>IF(Gastos[[#This Row],[Importe]]&gt;0,"Ingreso","Egreso")</f>
        <v>Egreso</v>
      </c>
      <c r="M940" t="str">
        <f t="shared" si="14"/>
        <v>Único</v>
      </c>
    </row>
    <row r="941" spans="1:13" x14ac:dyDescent="0.25">
      <c r="A941" s="1" t="s">
        <v>11</v>
      </c>
      <c r="B941" s="33">
        <v>45869</v>
      </c>
      <c r="C941" s="5">
        <v>45869</v>
      </c>
      <c r="D941" s="33">
        <v>45869</v>
      </c>
      <c r="E941" s="9">
        <v>45869</v>
      </c>
      <c r="F941" s="6" t="s">
        <v>90</v>
      </c>
      <c r="G941" s="7" t="s">
        <v>2732</v>
      </c>
      <c r="H941" s="6"/>
      <c r="I941" s="8" t="s">
        <v>2733</v>
      </c>
      <c r="J941" s="6"/>
      <c r="K941" s="8" t="s">
        <v>2734</v>
      </c>
      <c r="L941" t="str">
        <f>IF(Gastos[[#This Row],[Importe]]&gt;0,"Ingreso","Egreso")</f>
        <v>Ingreso</v>
      </c>
      <c r="M941" t="str">
        <f t="shared" si="14"/>
        <v>Único</v>
      </c>
    </row>
    <row r="942" spans="1:13" x14ac:dyDescent="0.25">
      <c r="A942" s="1" t="s">
        <v>11</v>
      </c>
      <c r="B942" s="33">
        <v>45869</v>
      </c>
      <c r="C942" s="5">
        <v>45869</v>
      </c>
      <c r="D942" s="33">
        <v>45869</v>
      </c>
      <c r="E942" s="9">
        <v>45869</v>
      </c>
      <c r="F942" s="6" t="s">
        <v>804</v>
      </c>
      <c r="G942" s="7" t="s">
        <v>805</v>
      </c>
      <c r="H942" s="6"/>
      <c r="I942" s="8" t="s">
        <v>2735</v>
      </c>
      <c r="J942" s="6"/>
      <c r="K942" s="8" t="s">
        <v>2736</v>
      </c>
      <c r="L942" t="str">
        <f>IF(Gastos[[#This Row],[Importe]]&gt;0,"Ingreso","Egreso")</f>
        <v>Ingreso</v>
      </c>
      <c r="M942" t="str">
        <f t="shared" si="14"/>
        <v>Único</v>
      </c>
    </row>
    <row r="943" spans="1:13" x14ac:dyDescent="0.25">
      <c r="A943" s="10" t="s">
        <v>17</v>
      </c>
      <c r="B943" s="33">
        <v>45869</v>
      </c>
      <c r="C943" s="5">
        <v>45869</v>
      </c>
      <c r="D943" s="33">
        <v>45869</v>
      </c>
      <c r="E943" s="9">
        <v>45869</v>
      </c>
      <c r="F943" s="6" t="s">
        <v>183</v>
      </c>
      <c r="G943" s="7" t="s">
        <v>2712</v>
      </c>
      <c r="H943" s="6"/>
      <c r="I943" s="8" t="s">
        <v>2764</v>
      </c>
      <c r="J943" s="6"/>
      <c r="K943" s="8" t="s">
        <v>2765</v>
      </c>
      <c r="L943" t="str">
        <f>IF(Gastos[[#This Row],[Importe]]&gt;0,"Ingreso","Egreso")</f>
        <v>Ingreso</v>
      </c>
      <c r="M943" t="str">
        <f t="shared" si="14"/>
        <v>Único</v>
      </c>
    </row>
    <row r="944" spans="1:13" x14ac:dyDescent="0.25">
      <c r="A944" s="10" t="s">
        <v>17</v>
      </c>
      <c r="B944" s="33">
        <v>45869</v>
      </c>
      <c r="C944" s="5">
        <v>45869</v>
      </c>
      <c r="D944" s="33">
        <v>45869</v>
      </c>
      <c r="E944" s="9">
        <v>45869</v>
      </c>
      <c r="F944" s="6" t="s">
        <v>183</v>
      </c>
      <c r="G944" s="7" t="s">
        <v>2766</v>
      </c>
      <c r="H944" s="6"/>
      <c r="I944" s="8" t="s">
        <v>2767</v>
      </c>
      <c r="J944" s="6"/>
      <c r="K944" s="8" t="s">
        <v>2768</v>
      </c>
      <c r="L944" t="str">
        <f>IF(Gastos[[#This Row],[Importe]]&gt;0,"Ingreso","Egreso")</f>
        <v>Ingreso</v>
      </c>
      <c r="M944" t="str">
        <f t="shared" si="14"/>
        <v>Único</v>
      </c>
    </row>
    <row r="945" spans="1:13" x14ac:dyDescent="0.25">
      <c r="A945" s="10" t="s">
        <v>17</v>
      </c>
      <c r="B945" s="33">
        <v>45868</v>
      </c>
      <c r="C945" s="5">
        <v>45868</v>
      </c>
      <c r="D945" s="33">
        <v>45868</v>
      </c>
      <c r="E945" s="9">
        <v>45868</v>
      </c>
      <c r="F945" s="6" t="s">
        <v>90</v>
      </c>
      <c r="G945" s="7" t="s">
        <v>2769</v>
      </c>
      <c r="H945" s="6"/>
      <c r="I945" s="8" t="s">
        <v>2770</v>
      </c>
      <c r="J945" s="6"/>
      <c r="K945" s="8" t="s">
        <v>2765</v>
      </c>
      <c r="L945" t="str">
        <f>IF(Gastos[[#This Row],[Importe]]&gt;0,"Ingreso","Egreso")</f>
        <v>Ingreso</v>
      </c>
      <c r="M945" t="str">
        <f t="shared" si="14"/>
        <v>Único</v>
      </c>
    </row>
    <row r="946" spans="1:13" x14ac:dyDescent="0.25">
      <c r="A946" s="10" t="s">
        <v>14</v>
      </c>
      <c r="B946" s="33">
        <v>45868</v>
      </c>
      <c r="C946" s="5">
        <v>45868</v>
      </c>
      <c r="D946" s="33">
        <v>45868</v>
      </c>
      <c r="E946" s="9">
        <v>45868</v>
      </c>
      <c r="F946" s="6" t="s">
        <v>39</v>
      </c>
      <c r="G946" s="7" t="s">
        <v>2712</v>
      </c>
      <c r="H946" s="6"/>
      <c r="I946" s="8" t="s">
        <v>2800</v>
      </c>
      <c r="J946" s="6"/>
      <c r="K946" s="8" t="s">
        <v>2801</v>
      </c>
      <c r="L946" t="str">
        <f>IF(Gastos[[#This Row],[Importe]]&gt;0,"Ingreso","Egreso")</f>
        <v>Ingreso</v>
      </c>
      <c r="M946" t="str">
        <f t="shared" si="14"/>
        <v>Único</v>
      </c>
    </row>
    <row r="947" spans="1:13" x14ac:dyDescent="0.25">
      <c r="A947" s="10" t="s">
        <v>14</v>
      </c>
      <c r="B947" s="33">
        <v>45868</v>
      </c>
      <c r="C947" s="5">
        <v>45868</v>
      </c>
      <c r="D947" s="33">
        <v>45868</v>
      </c>
      <c r="E947" s="9">
        <v>45868</v>
      </c>
      <c r="F947" s="6" t="s">
        <v>67</v>
      </c>
      <c r="G947" s="7" t="s">
        <v>2802</v>
      </c>
      <c r="H947" s="6"/>
      <c r="I947" s="8" t="s">
        <v>2803</v>
      </c>
      <c r="J947" s="6"/>
      <c r="K947" s="8" t="s">
        <v>2804</v>
      </c>
      <c r="L947" t="str">
        <f>IF(Gastos[[#This Row],[Importe]]&gt;0,"Ingreso","Egreso")</f>
        <v>Ingreso</v>
      </c>
      <c r="M947" t="str">
        <f t="shared" si="14"/>
        <v>Único</v>
      </c>
    </row>
    <row r="948" spans="1:13" x14ac:dyDescent="0.25">
      <c r="A948" s="1" t="s">
        <v>11</v>
      </c>
      <c r="B948" s="33">
        <v>45867</v>
      </c>
      <c r="C948" s="11">
        <v>45867</v>
      </c>
      <c r="D948" s="33">
        <v>45867</v>
      </c>
      <c r="E948" s="9">
        <v>45867</v>
      </c>
      <c r="F948" s="6" t="s">
        <v>183</v>
      </c>
      <c r="G948" s="7" t="s">
        <v>2737</v>
      </c>
      <c r="H948" s="6"/>
      <c r="I948" s="8" t="s">
        <v>2738</v>
      </c>
      <c r="J948" s="6"/>
      <c r="K948" s="8" t="s">
        <v>2739</v>
      </c>
      <c r="L948" t="str">
        <f>IF(Gastos[[#This Row],[Importe]]&gt;0,"Ingreso","Egreso")</f>
        <v>Ingreso</v>
      </c>
      <c r="M948" t="str">
        <f t="shared" si="14"/>
        <v>Único</v>
      </c>
    </row>
    <row r="949" spans="1:13" ht="25.5" x14ac:dyDescent="0.25">
      <c r="A949" s="10" t="s">
        <v>14</v>
      </c>
      <c r="B949" s="33">
        <v>45866</v>
      </c>
      <c r="C949" s="5">
        <v>45866</v>
      </c>
      <c r="D949" s="33">
        <v>45866</v>
      </c>
      <c r="E949" s="9">
        <v>45866</v>
      </c>
      <c r="F949" s="6" t="s">
        <v>22</v>
      </c>
      <c r="G949" s="7" t="s">
        <v>2805</v>
      </c>
      <c r="H949" s="6"/>
      <c r="I949" s="8" t="s">
        <v>2806</v>
      </c>
      <c r="J949" s="6"/>
      <c r="K949" s="8" t="s">
        <v>2807</v>
      </c>
      <c r="L949" t="str">
        <f>IF(Gastos[[#This Row],[Importe]]&gt;0,"Ingreso","Egreso")</f>
        <v>Ingreso</v>
      </c>
      <c r="M949" t="str">
        <f t="shared" si="14"/>
        <v>Único</v>
      </c>
    </row>
    <row r="950" spans="1:13" x14ac:dyDescent="0.25">
      <c r="A950" s="10" t="s">
        <v>14</v>
      </c>
      <c r="B950" s="33">
        <v>45866</v>
      </c>
      <c r="C950" s="5">
        <v>45866</v>
      </c>
      <c r="D950" s="33">
        <v>45866</v>
      </c>
      <c r="E950" s="9">
        <v>45866</v>
      </c>
      <c r="F950" s="6" t="s">
        <v>140</v>
      </c>
      <c r="G950" s="7" t="s">
        <v>141</v>
      </c>
      <c r="H950" s="6"/>
      <c r="I950" s="8" t="s">
        <v>2808</v>
      </c>
      <c r="J950" s="6"/>
      <c r="K950" s="8" t="s">
        <v>2809</v>
      </c>
      <c r="L950" t="str">
        <f>IF(Gastos[[#This Row],[Importe]]&gt;0,"Ingreso","Egreso")</f>
        <v>Ingreso</v>
      </c>
      <c r="M950" t="str">
        <f t="shared" si="14"/>
        <v>Único</v>
      </c>
    </row>
    <row r="951" spans="1:13" x14ac:dyDescent="0.25">
      <c r="A951" s="1" t="s">
        <v>11</v>
      </c>
      <c r="B951" s="33">
        <v>45866</v>
      </c>
      <c r="C951" s="5">
        <v>45866</v>
      </c>
      <c r="D951" s="33">
        <v>45865</v>
      </c>
      <c r="E951" s="9">
        <v>45865</v>
      </c>
      <c r="F951" s="6" t="s">
        <v>18</v>
      </c>
      <c r="G951" s="7" t="s">
        <v>2740</v>
      </c>
      <c r="H951" s="6"/>
      <c r="I951" s="8" t="s">
        <v>2741</v>
      </c>
      <c r="J951" s="6"/>
      <c r="K951" s="8" t="s">
        <v>2742</v>
      </c>
      <c r="L951" t="str">
        <f>IF(Gastos[[#This Row],[Importe]]&gt;0,"Ingreso","Egreso")</f>
        <v>Ingreso</v>
      </c>
      <c r="M951" t="str">
        <f t="shared" si="14"/>
        <v>Único</v>
      </c>
    </row>
    <row r="952" spans="1:13" x14ac:dyDescent="0.25">
      <c r="A952" s="1" t="s">
        <v>11</v>
      </c>
      <c r="B952" s="33">
        <v>45866</v>
      </c>
      <c r="C952" s="5">
        <v>45866</v>
      </c>
      <c r="D952" s="33">
        <v>45865</v>
      </c>
      <c r="E952" s="9">
        <v>45865</v>
      </c>
      <c r="F952" s="6" t="s">
        <v>18</v>
      </c>
      <c r="G952" s="7" t="s">
        <v>2743</v>
      </c>
      <c r="H952" s="6"/>
      <c r="I952" s="8" t="s">
        <v>2744</v>
      </c>
      <c r="J952" s="6"/>
      <c r="K952" s="8" t="s">
        <v>2745</v>
      </c>
      <c r="L952" t="str">
        <f>IF(Gastos[[#This Row],[Importe]]&gt;0,"Ingreso","Egreso")</f>
        <v>Ingreso</v>
      </c>
      <c r="M952" t="str">
        <f t="shared" si="14"/>
        <v>Único</v>
      </c>
    </row>
    <row r="953" spans="1:13" x14ac:dyDescent="0.25">
      <c r="A953" s="10" t="s">
        <v>17</v>
      </c>
      <c r="B953" s="33">
        <v>45866</v>
      </c>
      <c r="C953" s="5">
        <v>45866</v>
      </c>
      <c r="D953" s="33">
        <v>45865</v>
      </c>
      <c r="E953" s="9">
        <v>45865</v>
      </c>
      <c r="F953" s="6" t="s">
        <v>18</v>
      </c>
      <c r="G953" s="7" t="s">
        <v>2771</v>
      </c>
      <c r="H953" s="6"/>
      <c r="I953" s="8" t="s">
        <v>2772</v>
      </c>
      <c r="J953" s="6"/>
      <c r="K953" s="8" t="s">
        <v>2773</v>
      </c>
      <c r="L953" t="str">
        <f>IF(Gastos[[#This Row],[Importe]]&gt;0,"Ingreso","Egreso")</f>
        <v>Ingreso</v>
      </c>
      <c r="M953" t="str">
        <f t="shared" si="14"/>
        <v>Único</v>
      </c>
    </row>
    <row r="954" spans="1:13" ht="25.5" x14ac:dyDescent="0.25">
      <c r="A954" s="1" t="s">
        <v>11</v>
      </c>
      <c r="B954" s="33">
        <v>45866</v>
      </c>
      <c r="C954" s="5">
        <v>45866</v>
      </c>
      <c r="D954" s="33">
        <v>45864</v>
      </c>
      <c r="E954" s="9">
        <v>45864</v>
      </c>
      <c r="F954" s="6" t="s">
        <v>67</v>
      </c>
      <c r="G954" s="7" t="s">
        <v>2746</v>
      </c>
      <c r="H954" s="6"/>
      <c r="I954" s="8" t="s">
        <v>2747</v>
      </c>
      <c r="J954" s="6"/>
      <c r="K954" s="8" t="s">
        <v>2748</v>
      </c>
      <c r="L954" t="str">
        <f>IF(Gastos[[#This Row],[Importe]]&gt;0,"Ingreso","Egreso")</f>
        <v>Ingreso</v>
      </c>
      <c r="M954" t="str">
        <f t="shared" si="14"/>
        <v>Único</v>
      </c>
    </row>
    <row r="955" spans="1:13" x14ac:dyDescent="0.25">
      <c r="A955" s="10" t="s">
        <v>17</v>
      </c>
      <c r="B955" s="33">
        <v>45866</v>
      </c>
      <c r="C955" s="5">
        <v>45866</v>
      </c>
      <c r="D955" s="33">
        <v>45864</v>
      </c>
      <c r="E955" s="9">
        <v>45864</v>
      </c>
      <c r="F955" s="6" t="s">
        <v>18</v>
      </c>
      <c r="G955" s="7" t="s">
        <v>2777</v>
      </c>
      <c r="H955" s="6"/>
      <c r="I955" s="8" t="s">
        <v>2778</v>
      </c>
      <c r="J955" s="6"/>
      <c r="K955" s="8" t="s">
        <v>2779</v>
      </c>
      <c r="L955" t="str">
        <f>IF(Gastos[[#This Row],[Importe]]&gt;0,"Ingreso","Egreso")</f>
        <v>Ingreso</v>
      </c>
      <c r="M955" t="str">
        <f t="shared" si="14"/>
        <v>Único</v>
      </c>
    </row>
    <row r="956" spans="1:13" ht="25.5" x14ac:dyDescent="0.25">
      <c r="A956" s="10" t="s">
        <v>14</v>
      </c>
      <c r="B956" s="33">
        <v>45866</v>
      </c>
      <c r="C956" s="5">
        <v>45866</v>
      </c>
      <c r="D956" s="33">
        <v>45864</v>
      </c>
      <c r="E956" s="9">
        <v>45864</v>
      </c>
      <c r="F956" s="6" t="s">
        <v>22</v>
      </c>
      <c r="G956" s="7" t="s">
        <v>2810</v>
      </c>
      <c r="H956" s="6"/>
      <c r="I956" s="8" t="s">
        <v>2811</v>
      </c>
      <c r="J956" s="6"/>
      <c r="K956" s="8" t="s">
        <v>2812</v>
      </c>
      <c r="L956" t="str">
        <f>IF(Gastos[[#This Row],[Importe]]&gt;0,"Ingreso","Egreso")</f>
        <v>Ingreso</v>
      </c>
      <c r="M956" t="str">
        <f t="shared" si="14"/>
        <v>Único</v>
      </c>
    </row>
    <row r="957" spans="1:13" x14ac:dyDescent="0.25">
      <c r="A957" s="10" t="s">
        <v>17</v>
      </c>
      <c r="B957" s="33">
        <v>45866</v>
      </c>
      <c r="C957" s="5">
        <v>45866</v>
      </c>
      <c r="D957" s="33">
        <v>45864</v>
      </c>
      <c r="E957" s="9">
        <v>45864</v>
      </c>
      <c r="F957" s="6" t="s">
        <v>132</v>
      </c>
      <c r="G957" s="7" t="s">
        <v>2774</v>
      </c>
      <c r="H957" s="6"/>
      <c r="I957" s="8" t="s">
        <v>2775</v>
      </c>
      <c r="J957" s="6"/>
      <c r="K957" s="8" t="s">
        <v>2776</v>
      </c>
      <c r="L957" t="str">
        <f>IF(Gastos[[#This Row],[Importe]]&gt;0,"Ingreso","Egreso")</f>
        <v>Ingreso</v>
      </c>
      <c r="M957" t="str">
        <f t="shared" si="14"/>
        <v>Único</v>
      </c>
    </row>
    <row r="958" spans="1:13" x14ac:dyDescent="0.25">
      <c r="A958" s="1" t="s">
        <v>11</v>
      </c>
      <c r="B958" s="33">
        <v>45862</v>
      </c>
      <c r="C958" s="5">
        <v>45862</v>
      </c>
      <c r="D958" s="33">
        <v>45862</v>
      </c>
      <c r="E958" s="9">
        <v>45862</v>
      </c>
      <c r="F958" s="6" t="s">
        <v>804</v>
      </c>
      <c r="G958" s="7" t="s">
        <v>2043</v>
      </c>
      <c r="H958" s="6"/>
      <c r="I958" s="8" t="s">
        <v>2749</v>
      </c>
      <c r="J958" s="6"/>
      <c r="K958" s="8" t="s">
        <v>2750</v>
      </c>
      <c r="L958" t="str">
        <f>IF(Gastos[[#This Row],[Importe]]&gt;0,"Ingreso","Egreso")</f>
        <v>Ingreso</v>
      </c>
      <c r="M958" t="str">
        <f t="shared" si="14"/>
        <v>Único</v>
      </c>
    </row>
    <row r="959" spans="1:13" ht="25.5" x14ac:dyDescent="0.25">
      <c r="A959" s="10" t="s">
        <v>14</v>
      </c>
      <c r="B959" s="33">
        <v>45862</v>
      </c>
      <c r="C959" s="5">
        <v>45862</v>
      </c>
      <c r="D959" s="33">
        <v>45862</v>
      </c>
      <c r="E959" s="9">
        <v>45862</v>
      </c>
      <c r="F959" s="6" t="s">
        <v>22</v>
      </c>
      <c r="G959" s="7" t="s">
        <v>2813</v>
      </c>
      <c r="H959" s="6"/>
      <c r="I959" s="8" t="s">
        <v>2814</v>
      </c>
      <c r="J959" s="6"/>
      <c r="K959" s="8" t="s">
        <v>2815</v>
      </c>
      <c r="L959" t="str">
        <f>IF(Gastos[[#This Row],[Importe]]&gt;0,"Ingreso","Egreso")</f>
        <v>Ingreso</v>
      </c>
      <c r="M959" t="str">
        <f t="shared" si="14"/>
        <v>Único</v>
      </c>
    </row>
    <row r="960" spans="1:13" x14ac:dyDescent="0.25">
      <c r="A960" s="1" t="s">
        <v>11</v>
      </c>
      <c r="B960" s="33">
        <v>45861</v>
      </c>
      <c r="C960" s="5">
        <v>45861</v>
      </c>
      <c r="D960" s="33">
        <v>45861</v>
      </c>
      <c r="E960" s="9">
        <v>45861</v>
      </c>
      <c r="F960" s="6" t="s">
        <v>18</v>
      </c>
      <c r="G960" s="7" t="s">
        <v>2751</v>
      </c>
      <c r="H960" s="6"/>
      <c r="I960" s="8" t="s">
        <v>2752</v>
      </c>
      <c r="J960" s="6"/>
      <c r="K960" s="8" t="s">
        <v>2753</v>
      </c>
      <c r="L960" t="str">
        <f>IF(Gastos[[#This Row],[Importe]]&gt;0,"Ingreso","Egreso")</f>
        <v>Ingreso</v>
      </c>
      <c r="M960" t="str">
        <f t="shared" si="14"/>
        <v>Único</v>
      </c>
    </row>
    <row r="961" spans="1:13" ht="25.5" x14ac:dyDescent="0.25">
      <c r="A961" s="10" t="s">
        <v>17</v>
      </c>
      <c r="B961" s="33">
        <v>45861</v>
      </c>
      <c r="C961" s="5">
        <v>45861</v>
      </c>
      <c r="D961" s="33">
        <v>45861</v>
      </c>
      <c r="E961" s="9">
        <v>45861</v>
      </c>
      <c r="F961" s="6" t="s">
        <v>183</v>
      </c>
      <c r="G961" s="7" t="s">
        <v>2783</v>
      </c>
      <c r="H961" s="6"/>
      <c r="I961" s="8" t="s">
        <v>2784</v>
      </c>
      <c r="J961" s="6"/>
      <c r="K961" s="8" t="s">
        <v>2785</v>
      </c>
      <c r="L961" t="str">
        <f>IF(Gastos[[#This Row],[Importe]]&gt;0,"Ingreso","Egreso")</f>
        <v>Ingreso</v>
      </c>
      <c r="M961" t="str">
        <f t="shared" si="14"/>
        <v>Único</v>
      </c>
    </row>
    <row r="962" spans="1:13" ht="25.5" x14ac:dyDescent="0.25">
      <c r="A962" s="10" t="s">
        <v>14</v>
      </c>
      <c r="B962" s="33">
        <v>45861</v>
      </c>
      <c r="C962" s="5">
        <v>45861</v>
      </c>
      <c r="D962" s="33">
        <v>45861</v>
      </c>
      <c r="E962" s="9">
        <v>45861</v>
      </c>
      <c r="F962" s="6" t="s">
        <v>15</v>
      </c>
      <c r="G962" s="7" t="s">
        <v>2816</v>
      </c>
      <c r="H962" s="6"/>
      <c r="I962" s="8" t="s">
        <v>2817</v>
      </c>
      <c r="J962" s="6"/>
      <c r="K962" s="8" t="s">
        <v>2818</v>
      </c>
      <c r="L962" t="str">
        <f>IF(Gastos[[#This Row],[Importe]]&gt;0,"Ingreso","Egreso")</f>
        <v>Ingreso</v>
      </c>
      <c r="M962" t="str">
        <f t="shared" ref="M962:M1025" si="15">IF(AND(COUNTIFS($B$2:$B$3988,B962,$I$2:$I$3988,I962,$K$2:$K$3988,K962)&gt;1,F962=""),"DUPLICADO","Único")</f>
        <v>Único</v>
      </c>
    </row>
    <row r="963" spans="1:13" x14ac:dyDescent="0.25">
      <c r="A963" s="10" t="s">
        <v>17</v>
      </c>
      <c r="B963" s="33">
        <v>45861</v>
      </c>
      <c r="C963" s="5">
        <v>45861</v>
      </c>
      <c r="D963" s="33">
        <v>45861</v>
      </c>
      <c r="E963" s="9">
        <v>45861</v>
      </c>
      <c r="F963" s="6" t="s">
        <v>132</v>
      </c>
      <c r="G963" s="7" t="s">
        <v>2780</v>
      </c>
      <c r="H963" s="6"/>
      <c r="I963" s="8" t="s">
        <v>2781</v>
      </c>
      <c r="J963" s="6"/>
      <c r="K963" s="8" t="s">
        <v>2782</v>
      </c>
      <c r="L963" t="str">
        <f>IF(Gastos[[#This Row],[Importe]]&gt;0,"Ingreso","Egreso")</f>
        <v>Ingreso</v>
      </c>
      <c r="M963" t="str">
        <f t="shared" si="15"/>
        <v>Único</v>
      </c>
    </row>
    <row r="964" spans="1:13" x14ac:dyDescent="0.25">
      <c r="A964" s="1" t="s">
        <v>11</v>
      </c>
      <c r="B964" s="33">
        <v>45861</v>
      </c>
      <c r="C964" s="5">
        <v>45861</v>
      </c>
      <c r="D964" s="33">
        <v>45860</v>
      </c>
      <c r="E964" s="9">
        <v>45860</v>
      </c>
      <c r="F964" s="6" t="s">
        <v>39</v>
      </c>
      <c r="G964" s="7" t="s">
        <v>131</v>
      </c>
      <c r="H964" s="6"/>
      <c r="I964" s="8" t="s">
        <v>2754</v>
      </c>
      <c r="J964" s="6"/>
      <c r="K964" s="8" t="s">
        <v>2755</v>
      </c>
      <c r="L964" t="str">
        <f>IF(Gastos[[#This Row],[Importe]]&gt;0,"Ingreso","Egreso")</f>
        <v>Ingreso</v>
      </c>
      <c r="M964" t="str">
        <f t="shared" si="15"/>
        <v>Único</v>
      </c>
    </row>
    <row r="965" spans="1:13" x14ac:dyDescent="0.25">
      <c r="A965" s="1" t="s">
        <v>11</v>
      </c>
      <c r="B965" s="34">
        <v>45861</v>
      </c>
      <c r="C965" s="3">
        <v>45861</v>
      </c>
      <c r="D965" s="34">
        <v>45860</v>
      </c>
      <c r="E965" s="9">
        <v>45860</v>
      </c>
      <c r="F965" s="1" t="s">
        <v>39</v>
      </c>
      <c r="G965" s="12" t="s">
        <v>131</v>
      </c>
      <c r="H965" s="1"/>
      <c r="I965" s="13" t="s">
        <v>2756</v>
      </c>
      <c r="J965" s="1"/>
      <c r="K965" s="13" t="s">
        <v>2757</v>
      </c>
      <c r="L965" t="str">
        <f>IF(Gastos[[#This Row],[Importe]]&gt;0,"Ingreso","Egreso")</f>
        <v>Ingreso</v>
      </c>
      <c r="M965" t="str">
        <f t="shared" si="15"/>
        <v>Único</v>
      </c>
    </row>
    <row r="966" spans="1:13" x14ac:dyDescent="0.25">
      <c r="A966" s="1" t="s">
        <v>11</v>
      </c>
      <c r="B966" s="33">
        <v>45860</v>
      </c>
      <c r="C966" s="5">
        <v>45860</v>
      </c>
      <c r="D966" s="33">
        <v>45860</v>
      </c>
      <c r="E966" s="9">
        <v>45860</v>
      </c>
      <c r="F966" s="6" t="s">
        <v>22</v>
      </c>
      <c r="G966" s="7" t="s">
        <v>2758</v>
      </c>
      <c r="H966" s="6"/>
      <c r="I966" s="8" t="s">
        <v>2759</v>
      </c>
      <c r="J966" s="6"/>
      <c r="K966" s="8" t="s">
        <v>2760</v>
      </c>
      <c r="L966" t="str">
        <f>IF(Gastos[[#This Row],[Importe]]&gt;0,"Ingreso","Egreso")</f>
        <v>Ingreso</v>
      </c>
      <c r="M966" t="str">
        <f t="shared" si="15"/>
        <v>Único</v>
      </c>
    </row>
    <row r="967" spans="1:13" ht="25.5" x14ac:dyDescent="0.25">
      <c r="A967" s="1" t="s">
        <v>11</v>
      </c>
      <c r="B967" s="33">
        <v>45860</v>
      </c>
      <c r="C967" s="5">
        <v>45860</v>
      </c>
      <c r="D967" s="33">
        <v>45860</v>
      </c>
      <c r="E967" s="9">
        <v>45860</v>
      </c>
      <c r="F967" s="6" t="s">
        <v>22</v>
      </c>
      <c r="G967" s="7" t="s">
        <v>2761</v>
      </c>
      <c r="H967" s="6"/>
      <c r="I967" s="8" t="s">
        <v>2762</v>
      </c>
      <c r="J967" s="6"/>
      <c r="K967" s="8" t="s">
        <v>2763</v>
      </c>
      <c r="L967" t="str">
        <f>IF(Gastos[[#This Row],[Importe]]&gt;0,"Ingreso","Egreso")</f>
        <v>Ingreso</v>
      </c>
      <c r="M967" t="str">
        <f t="shared" si="15"/>
        <v>Único</v>
      </c>
    </row>
    <row r="968" spans="1:13" ht="25.5" x14ac:dyDescent="0.25">
      <c r="A968" s="1" t="s">
        <v>14</v>
      </c>
      <c r="B968" s="33">
        <v>45859</v>
      </c>
      <c r="C968" s="11">
        <v>45859</v>
      </c>
      <c r="D968" s="33">
        <v>45859</v>
      </c>
      <c r="E968" s="9">
        <v>45859</v>
      </c>
      <c r="F968" s="6" t="s">
        <v>15</v>
      </c>
      <c r="G968" s="7" t="s">
        <v>2662</v>
      </c>
      <c r="H968" s="6"/>
      <c r="I968" s="8">
        <v>-14.54</v>
      </c>
      <c r="J968" s="6"/>
      <c r="K968" s="8">
        <v>1584.2</v>
      </c>
      <c r="L968" t="str">
        <f>IF(Gastos[[#This Row],[Importe]]&gt;0,"Ingreso","Egreso")</f>
        <v>Egreso</v>
      </c>
      <c r="M968" t="str">
        <f t="shared" si="15"/>
        <v>Único</v>
      </c>
    </row>
    <row r="969" spans="1:13" x14ac:dyDescent="0.25">
      <c r="A969" s="10" t="s">
        <v>17</v>
      </c>
      <c r="B969" s="33">
        <v>45859</v>
      </c>
      <c r="C969" s="11">
        <v>45859</v>
      </c>
      <c r="D969" s="33">
        <v>45859</v>
      </c>
      <c r="E969" s="9">
        <v>45859</v>
      </c>
      <c r="F969" s="6" t="s">
        <v>132</v>
      </c>
      <c r="G969" s="7" t="s">
        <v>2689</v>
      </c>
      <c r="H969" s="6"/>
      <c r="I969" s="8">
        <v>-4.67</v>
      </c>
      <c r="J969" s="6"/>
      <c r="K969" s="8">
        <v>11608.63</v>
      </c>
      <c r="L969" t="str">
        <f>IF(Gastos[[#This Row],[Importe]]&gt;0,"Ingreso","Egreso")</f>
        <v>Egreso</v>
      </c>
      <c r="M969" t="str">
        <f t="shared" si="15"/>
        <v>Único</v>
      </c>
    </row>
    <row r="970" spans="1:13" x14ac:dyDescent="0.25">
      <c r="A970" s="1" t="s">
        <v>11</v>
      </c>
      <c r="B970" s="33">
        <v>45859</v>
      </c>
      <c r="C970" s="11">
        <v>45859</v>
      </c>
      <c r="D970" s="33">
        <v>45859</v>
      </c>
      <c r="E970" s="9">
        <v>45859</v>
      </c>
      <c r="F970" s="6" t="s">
        <v>132</v>
      </c>
      <c r="G970" s="7" t="s">
        <v>2636</v>
      </c>
      <c r="H970" s="6"/>
      <c r="I970" s="8">
        <v>-3.99</v>
      </c>
      <c r="J970" s="6"/>
      <c r="K970" s="8">
        <v>5825.58</v>
      </c>
      <c r="L970" t="str">
        <f>IF(Gastos[[#This Row],[Importe]]&gt;0,"Ingreso","Egreso")</f>
        <v>Egreso</v>
      </c>
      <c r="M970" t="str">
        <f t="shared" si="15"/>
        <v>Único</v>
      </c>
    </row>
    <row r="971" spans="1:13" x14ac:dyDescent="0.25">
      <c r="A971" s="10" t="s">
        <v>17</v>
      </c>
      <c r="B971" s="33">
        <v>45859</v>
      </c>
      <c r="C971" s="5">
        <v>45859</v>
      </c>
      <c r="D971" s="33">
        <v>45859</v>
      </c>
      <c r="E971" s="9">
        <v>45859</v>
      </c>
      <c r="F971" s="6" t="s">
        <v>132</v>
      </c>
      <c r="G971" s="7" t="s">
        <v>2786</v>
      </c>
      <c r="H971" s="6"/>
      <c r="I971" s="8" t="s">
        <v>2787</v>
      </c>
      <c r="J971" s="6"/>
      <c r="K971" s="8" t="s">
        <v>2788</v>
      </c>
      <c r="L971" t="str">
        <f>IF(Gastos[[#This Row],[Importe]]&gt;0,"Ingreso","Egreso")</f>
        <v>Ingreso</v>
      </c>
      <c r="M971" t="str">
        <f t="shared" si="15"/>
        <v>Único</v>
      </c>
    </row>
    <row r="972" spans="1:13" ht="25.5" x14ac:dyDescent="0.25">
      <c r="A972" s="10" t="s">
        <v>14</v>
      </c>
      <c r="B972" s="33">
        <v>45859</v>
      </c>
      <c r="C972" s="11">
        <v>45859</v>
      </c>
      <c r="D972" s="33">
        <v>45857</v>
      </c>
      <c r="E972" s="9">
        <v>45857</v>
      </c>
      <c r="F972" s="6" t="s">
        <v>22</v>
      </c>
      <c r="G972" s="7" t="s">
        <v>2663</v>
      </c>
      <c r="H972" s="6"/>
      <c r="I972" s="8">
        <v>-18.329999999999998</v>
      </c>
      <c r="J972" s="6"/>
      <c r="K972" s="8">
        <v>1598.74</v>
      </c>
      <c r="L972" t="str">
        <f>IF(Gastos[[#This Row],[Importe]]&gt;0,"Ingreso","Egreso")</f>
        <v>Egreso</v>
      </c>
      <c r="M972" t="str">
        <f t="shared" si="15"/>
        <v>Único</v>
      </c>
    </row>
    <row r="973" spans="1:13" ht="25.5" x14ac:dyDescent="0.25">
      <c r="A973" s="10" t="s">
        <v>14</v>
      </c>
      <c r="B973" s="33">
        <v>45859</v>
      </c>
      <c r="C973" s="11">
        <v>45859</v>
      </c>
      <c r="D973" s="33">
        <v>45857</v>
      </c>
      <c r="E973" s="9">
        <v>45857</v>
      </c>
      <c r="F973" s="6" t="s">
        <v>22</v>
      </c>
      <c r="G973" s="7" t="s">
        <v>2664</v>
      </c>
      <c r="H973" s="6"/>
      <c r="I973" s="8">
        <v>-73.34</v>
      </c>
      <c r="J973" s="6"/>
      <c r="K973" s="8">
        <v>1617.07</v>
      </c>
      <c r="L973" t="str">
        <f>IF(Gastos[[#This Row],[Importe]]&gt;0,"Ingreso","Egreso")</f>
        <v>Egreso</v>
      </c>
      <c r="M973" t="str">
        <f t="shared" si="15"/>
        <v>Único</v>
      </c>
    </row>
    <row r="974" spans="1:13" x14ac:dyDescent="0.25">
      <c r="A974" s="10" t="s">
        <v>17</v>
      </c>
      <c r="B974" s="33">
        <v>45859</v>
      </c>
      <c r="C974" s="11">
        <v>45859</v>
      </c>
      <c r="D974" s="33">
        <v>45857</v>
      </c>
      <c r="E974" s="9">
        <v>45857</v>
      </c>
      <c r="F974" s="6" t="s">
        <v>132</v>
      </c>
      <c r="G974" s="7" t="s">
        <v>2690</v>
      </c>
      <c r="H974" s="6"/>
      <c r="I974" s="8">
        <v>-14</v>
      </c>
      <c r="J974" s="6"/>
      <c r="K974" s="8">
        <v>11613.3</v>
      </c>
      <c r="L974" t="str">
        <f>IF(Gastos[[#This Row],[Importe]]&gt;0,"Ingreso","Egreso")</f>
        <v>Egreso</v>
      </c>
      <c r="M974" t="str">
        <f t="shared" si="15"/>
        <v>Único</v>
      </c>
    </row>
    <row r="975" spans="1:13" x14ac:dyDescent="0.25">
      <c r="A975" s="1" t="s">
        <v>11</v>
      </c>
      <c r="B975" s="33">
        <v>45856</v>
      </c>
      <c r="C975" s="11">
        <v>45856</v>
      </c>
      <c r="D975" s="33">
        <v>45856</v>
      </c>
      <c r="E975" s="9">
        <v>45856</v>
      </c>
      <c r="F975" s="6" t="s">
        <v>18</v>
      </c>
      <c r="G975" s="7" t="s">
        <v>2637</v>
      </c>
      <c r="H975" s="6"/>
      <c r="I975" s="8">
        <v>-41.86</v>
      </c>
      <c r="J975" s="6"/>
      <c r="K975" s="8">
        <v>5829.57</v>
      </c>
      <c r="L975" t="str">
        <f>IF(Gastos[[#This Row],[Importe]]&gt;0,"Ingreso","Egreso")</f>
        <v>Egreso</v>
      </c>
      <c r="M975" t="str">
        <f t="shared" si="15"/>
        <v>Único</v>
      </c>
    </row>
    <row r="976" spans="1:13" x14ac:dyDescent="0.25">
      <c r="A976" s="10" t="s">
        <v>17</v>
      </c>
      <c r="B976" s="33">
        <v>45855</v>
      </c>
      <c r="C976" s="11">
        <v>45855</v>
      </c>
      <c r="D976" s="33">
        <v>45855</v>
      </c>
      <c r="E976" s="9">
        <v>45855</v>
      </c>
      <c r="F976" s="6" t="s">
        <v>132</v>
      </c>
      <c r="G976" s="7" t="s">
        <v>2691</v>
      </c>
      <c r="H976" s="6"/>
      <c r="I976" s="8">
        <v>-5.45</v>
      </c>
      <c r="J976" s="6"/>
      <c r="K976" s="8">
        <v>11627.3</v>
      </c>
      <c r="L976" t="str">
        <f>IF(Gastos[[#This Row],[Importe]]&gt;0,"Ingreso","Egreso")</f>
        <v>Egreso</v>
      </c>
      <c r="M976" t="str">
        <f t="shared" si="15"/>
        <v>Único</v>
      </c>
    </row>
    <row r="977" spans="1:13" x14ac:dyDescent="0.25">
      <c r="A977" s="1" t="s">
        <v>11</v>
      </c>
      <c r="B977" s="34">
        <v>45855</v>
      </c>
      <c r="C977" s="3">
        <v>45855</v>
      </c>
      <c r="D977" s="34">
        <v>45854</v>
      </c>
      <c r="E977" s="9">
        <v>45854</v>
      </c>
      <c r="F977" s="1" t="s">
        <v>39</v>
      </c>
      <c r="G977" s="12" t="s">
        <v>131</v>
      </c>
      <c r="H977" s="1"/>
      <c r="I977" s="13">
        <v>-0.18</v>
      </c>
      <c r="J977" s="1"/>
      <c r="K977" s="13">
        <v>5871.43</v>
      </c>
      <c r="L977" t="str">
        <f>IF(Gastos[[#This Row],[Importe]]&gt;0,"Ingreso","Egreso")</f>
        <v>Egreso</v>
      </c>
      <c r="M977" t="str">
        <f t="shared" si="15"/>
        <v>Único</v>
      </c>
    </row>
    <row r="978" spans="1:13" x14ac:dyDescent="0.25">
      <c r="A978" s="1" t="s">
        <v>11</v>
      </c>
      <c r="B978" s="33">
        <v>45854</v>
      </c>
      <c r="C978" s="5">
        <v>45854</v>
      </c>
      <c r="D978" s="33">
        <v>45854</v>
      </c>
      <c r="E978" s="9">
        <v>45854</v>
      </c>
      <c r="F978" s="6" t="s">
        <v>132</v>
      </c>
      <c r="G978" s="7" t="s">
        <v>2638</v>
      </c>
      <c r="H978" s="6"/>
      <c r="I978" s="8">
        <v>-6.11</v>
      </c>
      <c r="J978" s="6"/>
      <c r="K978" s="8">
        <v>5871.61</v>
      </c>
      <c r="L978" t="str">
        <f>IF(Gastos[[#This Row],[Importe]]&gt;0,"Ingreso","Egreso")</f>
        <v>Egreso</v>
      </c>
      <c r="M978" t="str">
        <f t="shared" si="15"/>
        <v>Único</v>
      </c>
    </row>
    <row r="979" spans="1:13" x14ac:dyDescent="0.25">
      <c r="A979" s="1" t="s">
        <v>11</v>
      </c>
      <c r="B979" s="33">
        <v>45853</v>
      </c>
      <c r="C979" s="11">
        <v>45853</v>
      </c>
      <c r="D979" s="33">
        <v>45853</v>
      </c>
      <c r="E979" s="9">
        <v>45853</v>
      </c>
      <c r="F979" s="6" t="s">
        <v>132</v>
      </c>
      <c r="G979" s="7" t="s">
        <v>2640</v>
      </c>
      <c r="H979" s="6"/>
      <c r="I979" s="8">
        <v>-853.53</v>
      </c>
      <c r="J979" s="6"/>
      <c r="K979" s="8">
        <v>5882.61</v>
      </c>
      <c r="L979" t="str">
        <f>IF(Gastos[[#This Row],[Importe]]&gt;0,"Ingreso","Egreso")</f>
        <v>Egreso</v>
      </c>
      <c r="M979" t="str">
        <f t="shared" si="15"/>
        <v>Único</v>
      </c>
    </row>
    <row r="980" spans="1:13" x14ac:dyDescent="0.25">
      <c r="A980" s="1" t="s">
        <v>11</v>
      </c>
      <c r="B980" s="33">
        <v>45854</v>
      </c>
      <c r="C980" s="5">
        <v>45854</v>
      </c>
      <c r="D980" s="33">
        <v>45853</v>
      </c>
      <c r="E980" s="9">
        <v>45853</v>
      </c>
      <c r="F980" s="6" t="s">
        <v>39</v>
      </c>
      <c r="G980" s="7" t="s">
        <v>131</v>
      </c>
      <c r="H980" s="6"/>
      <c r="I980" s="8">
        <v>-0.14000000000000001</v>
      </c>
      <c r="J980" s="6"/>
      <c r="K980" s="8">
        <v>5877.72</v>
      </c>
      <c r="L980" t="str">
        <f>IF(Gastos[[#This Row],[Importe]]&gt;0,"Ingreso","Egreso")</f>
        <v>Egreso</v>
      </c>
      <c r="M980" t="str">
        <f t="shared" si="15"/>
        <v>Único</v>
      </c>
    </row>
    <row r="981" spans="1:13" x14ac:dyDescent="0.25">
      <c r="A981" s="1" t="s">
        <v>11</v>
      </c>
      <c r="B981" s="33">
        <v>45853</v>
      </c>
      <c r="C981" s="11">
        <v>45853</v>
      </c>
      <c r="D981" s="33">
        <v>45853</v>
      </c>
      <c r="E981" s="9">
        <v>45853</v>
      </c>
      <c r="F981" s="6" t="s">
        <v>18</v>
      </c>
      <c r="G981" s="7" t="s">
        <v>2639</v>
      </c>
      <c r="H981" s="6"/>
      <c r="I981" s="8">
        <v>-4.75</v>
      </c>
      <c r="J981" s="6"/>
      <c r="K981" s="8">
        <v>5877.86</v>
      </c>
      <c r="L981" t="str">
        <f>IF(Gastos[[#This Row],[Importe]]&gt;0,"Ingreso","Egreso")</f>
        <v>Egreso</v>
      </c>
      <c r="M981" t="str">
        <f t="shared" si="15"/>
        <v>Único</v>
      </c>
    </row>
    <row r="982" spans="1:13" x14ac:dyDescent="0.25">
      <c r="A982" s="10" t="s">
        <v>14</v>
      </c>
      <c r="B982" s="33">
        <v>45853</v>
      </c>
      <c r="C982" s="11">
        <v>45853</v>
      </c>
      <c r="D982" s="33">
        <v>45853</v>
      </c>
      <c r="E982" s="9">
        <v>45853</v>
      </c>
      <c r="F982" s="6" t="s">
        <v>54</v>
      </c>
      <c r="G982" s="7" t="s">
        <v>2665</v>
      </c>
      <c r="H982" s="6"/>
      <c r="I982" s="8">
        <v>-2.99</v>
      </c>
      <c r="J982" s="6"/>
      <c r="K982" s="8">
        <v>1690.41</v>
      </c>
      <c r="L982" t="str">
        <f>IF(Gastos[[#This Row],[Importe]]&gt;0,"Ingreso","Egreso")</f>
        <v>Egreso</v>
      </c>
      <c r="M982" t="str">
        <f t="shared" si="15"/>
        <v>Único</v>
      </c>
    </row>
    <row r="983" spans="1:13" x14ac:dyDescent="0.25">
      <c r="A983" s="10" t="s">
        <v>14</v>
      </c>
      <c r="B983" s="33">
        <v>45853</v>
      </c>
      <c r="C983" s="11">
        <v>45853</v>
      </c>
      <c r="D983" s="33">
        <v>45853</v>
      </c>
      <c r="E983" s="9">
        <v>45853</v>
      </c>
      <c r="F983" s="6" t="s">
        <v>2731</v>
      </c>
      <c r="G983" s="7" t="s">
        <v>2665</v>
      </c>
      <c r="H983" s="6"/>
      <c r="I983" s="8">
        <v>-16.989999999999998</v>
      </c>
      <c r="J983" s="6"/>
      <c r="K983" s="8">
        <v>1693.4</v>
      </c>
      <c r="L983" t="str">
        <f>IF(Gastos[[#This Row],[Importe]]&gt;0,"Ingreso","Egreso")</f>
        <v>Egreso</v>
      </c>
      <c r="M983" t="str">
        <f t="shared" si="15"/>
        <v>Único</v>
      </c>
    </row>
    <row r="984" spans="1:13" x14ac:dyDescent="0.25">
      <c r="A984" s="10" t="s">
        <v>17</v>
      </c>
      <c r="B984" s="33">
        <v>45854</v>
      </c>
      <c r="C984" s="11">
        <v>45854</v>
      </c>
      <c r="D984" s="33">
        <v>45853</v>
      </c>
      <c r="E984" s="9">
        <v>45853</v>
      </c>
      <c r="F984" s="6" t="s">
        <v>39</v>
      </c>
      <c r="G984" s="7" t="s">
        <v>131</v>
      </c>
      <c r="H984" s="6"/>
      <c r="I984" s="8">
        <v>-2.21</v>
      </c>
      <c r="J984" s="6"/>
      <c r="K984" s="8">
        <v>11632.75</v>
      </c>
      <c r="L984" t="str">
        <f>IF(Gastos[[#This Row],[Importe]]&gt;0,"Ingreso","Egreso")</f>
        <v>Egreso</v>
      </c>
      <c r="M984" t="str">
        <f t="shared" si="15"/>
        <v>Único</v>
      </c>
    </row>
    <row r="985" spans="1:13" x14ac:dyDescent="0.25">
      <c r="A985" s="10" t="s">
        <v>17</v>
      </c>
      <c r="B985" s="33">
        <v>45853</v>
      </c>
      <c r="C985" s="11">
        <v>45853</v>
      </c>
      <c r="D985" s="33">
        <v>45853</v>
      </c>
      <c r="E985" s="9">
        <v>45853</v>
      </c>
      <c r="F985" s="6" t="s">
        <v>18</v>
      </c>
      <c r="G985" s="7" t="s">
        <v>2692</v>
      </c>
      <c r="H985" s="6"/>
      <c r="I985" s="8">
        <v>-73.75</v>
      </c>
      <c r="J985" s="6"/>
      <c r="K985" s="8">
        <v>11634.96</v>
      </c>
      <c r="L985" t="str">
        <f>IF(Gastos[[#This Row],[Importe]]&gt;0,"Ingreso","Egreso")</f>
        <v>Egreso</v>
      </c>
      <c r="M985" t="str">
        <f t="shared" si="15"/>
        <v>Único</v>
      </c>
    </row>
    <row r="986" spans="1:13" x14ac:dyDescent="0.25">
      <c r="A986" s="10" t="s">
        <v>17</v>
      </c>
      <c r="B986" s="33">
        <v>45853</v>
      </c>
      <c r="C986" s="11">
        <v>45853</v>
      </c>
      <c r="D986" s="33">
        <v>45853</v>
      </c>
      <c r="E986" s="9">
        <v>45853</v>
      </c>
      <c r="F986" s="6" t="s">
        <v>132</v>
      </c>
      <c r="G986" s="7" t="s">
        <v>2693</v>
      </c>
      <c r="H986" s="6"/>
      <c r="I986" s="8">
        <v>-4.46</v>
      </c>
      <c r="J986" s="6"/>
      <c r="K986" s="8">
        <v>11708.71</v>
      </c>
      <c r="L986" t="str">
        <f>IF(Gastos[[#This Row],[Importe]]&gt;0,"Ingreso","Egreso")</f>
        <v>Egreso</v>
      </c>
      <c r="M986" t="str">
        <f t="shared" si="15"/>
        <v>Único</v>
      </c>
    </row>
    <row r="987" spans="1:13" x14ac:dyDescent="0.25">
      <c r="A987" s="1" t="s">
        <v>11</v>
      </c>
      <c r="B987" s="33">
        <v>45853</v>
      </c>
      <c r="C987" s="11">
        <v>45853</v>
      </c>
      <c r="D987" s="33">
        <v>45852</v>
      </c>
      <c r="E987" s="9">
        <v>45852</v>
      </c>
      <c r="F987" s="6" t="s">
        <v>39</v>
      </c>
      <c r="G987" s="7" t="s">
        <v>2479</v>
      </c>
      <c r="H987" s="6"/>
      <c r="I987" s="8">
        <v>0.72</v>
      </c>
      <c r="J987" s="6"/>
      <c r="K987" s="8">
        <v>6736.14</v>
      </c>
      <c r="L987" t="str">
        <f>IF(Gastos[[#This Row],[Importe]]&gt;0,"Ingreso","Egreso")</f>
        <v>Ingreso</v>
      </c>
      <c r="M987" t="str">
        <f t="shared" si="15"/>
        <v>Único</v>
      </c>
    </row>
    <row r="988" spans="1:13" x14ac:dyDescent="0.25">
      <c r="A988" s="1" t="s">
        <v>11</v>
      </c>
      <c r="B988" s="33">
        <v>45853</v>
      </c>
      <c r="C988" s="11">
        <v>45853</v>
      </c>
      <c r="D988" s="33">
        <v>45852</v>
      </c>
      <c r="E988" s="9">
        <v>45852</v>
      </c>
      <c r="F988" s="6" t="s">
        <v>39</v>
      </c>
      <c r="G988" s="7" t="s">
        <v>131</v>
      </c>
      <c r="H988" s="6"/>
      <c r="I988" s="8">
        <v>-0.72</v>
      </c>
      <c r="J988" s="6"/>
      <c r="K988" s="8">
        <v>6735.42</v>
      </c>
      <c r="L988" t="str">
        <f>IF(Gastos[[#This Row],[Importe]]&gt;0,"Ingreso","Egreso")</f>
        <v>Egreso</v>
      </c>
      <c r="M988" t="str">
        <f t="shared" si="15"/>
        <v>Único</v>
      </c>
    </row>
    <row r="989" spans="1:13" ht="25.5" x14ac:dyDescent="0.25">
      <c r="A989" s="10" t="s">
        <v>17</v>
      </c>
      <c r="B989" s="33">
        <v>45852</v>
      </c>
      <c r="C989" s="11">
        <v>45852</v>
      </c>
      <c r="D989" s="33">
        <v>45852</v>
      </c>
      <c r="E989" s="9">
        <v>45852</v>
      </c>
      <c r="F989" s="6" t="s">
        <v>18</v>
      </c>
      <c r="G989" s="7" t="s">
        <v>2694</v>
      </c>
      <c r="H989" s="6"/>
      <c r="I989" s="8">
        <v>-14.15</v>
      </c>
      <c r="J989" s="6"/>
      <c r="K989" s="8">
        <v>11713.17</v>
      </c>
      <c r="L989" t="str">
        <f>IF(Gastos[[#This Row],[Importe]]&gt;0,"Ingreso","Egreso")</f>
        <v>Egreso</v>
      </c>
      <c r="M989" t="str">
        <f t="shared" si="15"/>
        <v>Único</v>
      </c>
    </row>
    <row r="990" spans="1:13" x14ac:dyDescent="0.25">
      <c r="A990" s="10" t="s">
        <v>17</v>
      </c>
      <c r="B990" s="33">
        <v>45852</v>
      </c>
      <c r="C990" s="11">
        <v>45852</v>
      </c>
      <c r="D990" s="33">
        <v>45852</v>
      </c>
      <c r="E990" s="9">
        <v>45852</v>
      </c>
      <c r="F990" s="6" t="s">
        <v>1917</v>
      </c>
      <c r="G990" s="7" t="s">
        <v>2695</v>
      </c>
      <c r="H990" s="6"/>
      <c r="I990" s="8">
        <v>-250</v>
      </c>
      <c r="J990" s="6"/>
      <c r="K990" s="8">
        <v>11727.32</v>
      </c>
      <c r="L990" t="str">
        <f>IF(Gastos[[#This Row],[Importe]]&gt;0,"Ingreso","Egreso")</f>
        <v>Egreso</v>
      </c>
      <c r="M990" t="str">
        <f t="shared" si="15"/>
        <v>Único</v>
      </c>
    </row>
    <row r="991" spans="1:13" x14ac:dyDescent="0.25">
      <c r="A991" s="10" t="s">
        <v>17</v>
      </c>
      <c r="B991" s="33">
        <v>45852</v>
      </c>
      <c r="C991" s="11">
        <v>45852</v>
      </c>
      <c r="D991" s="33">
        <v>45852</v>
      </c>
      <c r="E991" s="9">
        <v>45852</v>
      </c>
      <c r="F991" s="6" t="s">
        <v>804</v>
      </c>
      <c r="G991" s="7" t="s">
        <v>2695</v>
      </c>
      <c r="H991" s="6"/>
      <c r="I991" s="8">
        <v>-300</v>
      </c>
      <c r="J991" s="6"/>
      <c r="K991" s="8">
        <v>11977.32</v>
      </c>
      <c r="L991" t="str">
        <f>IF(Gastos[[#This Row],[Importe]]&gt;0,"Ingreso","Egreso")</f>
        <v>Egreso</v>
      </c>
      <c r="M991" t="str">
        <f t="shared" si="15"/>
        <v>Único</v>
      </c>
    </row>
    <row r="992" spans="1:13" x14ac:dyDescent="0.25">
      <c r="A992" s="1" t="s">
        <v>11</v>
      </c>
      <c r="B992" s="33">
        <v>45852</v>
      </c>
      <c r="C992" s="11">
        <v>45852</v>
      </c>
      <c r="D992" s="33">
        <v>45852</v>
      </c>
      <c r="E992" s="9">
        <v>45852</v>
      </c>
      <c r="F992" s="6" t="s">
        <v>132</v>
      </c>
      <c r="G992" s="7" t="s">
        <v>2641</v>
      </c>
      <c r="H992" s="6"/>
      <c r="I992" s="8">
        <v>-24.02</v>
      </c>
      <c r="J992" s="6"/>
      <c r="K992" s="8">
        <v>6736.14</v>
      </c>
      <c r="L992" t="str">
        <f>IF(Gastos[[#This Row],[Importe]]&gt;0,"Ingreso","Egreso")</f>
        <v>Egreso</v>
      </c>
      <c r="M992" t="str">
        <f t="shared" si="15"/>
        <v>Único</v>
      </c>
    </row>
    <row r="993" spans="1:13" ht="25.5" x14ac:dyDescent="0.25">
      <c r="A993" s="10" t="s">
        <v>17</v>
      </c>
      <c r="B993" s="33">
        <v>45852</v>
      </c>
      <c r="C993" s="11">
        <v>45852</v>
      </c>
      <c r="D993" s="33">
        <v>45851</v>
      </c>
      <c r="E993" s="9">
        <v>45851</v>
      </c>
      <c r="F993" s="6" t="s">
        <v>18</v>
      </c>
      <c r="G993" s="7" t="s">
        <v>2698</v>
      </c>
      <c r="H993" s="6"/>
      <c r="I993" s="8">
        <v>-3.7</v>
      </c>
      <c r="J993" s="6"/>
      <c r="K993" s="8">
        <v>12305.73</v>
      </c>
      <c r="L993" t="str">
        <f>IF(Gastos[[#This Row],[Importe]]&gt;0,"Ingreso","Egreso")</f>
        <v>Egreso</v>
      </c>
      <c r="M993" t="str">
        <f t="shared" si="15"/>
        <v>Único</v>
      </c>
    </row>
    <row r="994" spans="1:13" x14ac:dyDescent="0.25">
      <c r="A994" s="10" t="s">
        <v>17</v>
      </c>
      <c r="B994" s="33">
        <v>45852</v>
      </c>
      <c r="C994" s="11">
        <v>45852</v>
      </c>
      <c r="D994" s="33">
        <v>45851</v>
      </c>
      <c r="E994" s="9">
        <v>45851</v>
      </c>
      <c r="F994" s="6" t="s">
        <v>112</v>
      </c>
      <c r="G994" s="7" t="s">
        <v>2699</v>
      </c>
      <c r="H994" s="6"/>
      <c r="I994" s="8">
        <v>-10</v>
      </c>
      <c r="J994" s="6"/>
      <c r="K994" s="8">
        <v>12309.43</v>
      </c>
      <c r="L994" t="str">
        <f>IF(Gastos[[#This Row],[Importe]]&gt;0,"Ingreso","Egreso")</f>
        <v>Egreso</v>
      </c>
      <c r="M994" t="str">
        <f t="shared" si="15"/>
        <v>Único</v>
      </c>
    </row>
    <row r="995" spans="1:13" ht="25.5" x14ac:dyDescent="0.25">
      <c r="A995" s="10" t="s">
        <v>17</v>
      </c>
      <c r="B995" s="33">
        <v>45852</v>
      </c>
      <c r="C995" s="11">
        <v>45852</v>
      </c>
      <c r="D995" s="33">
        <v>45851</v>
      </c>
      <c r="E995" s="9">
        <v>45851</v>
      </c>
      <c r="F995" s="6" t="s">
        <v>132</v>
      </c>
      <c r="G995" s="7" t="s">
        <v>2697</v>
      </c>
      <c r="H995" s="6"/>
      <c r="I995" s="8">
        <v>-21.21</v>
      </c>
      <c r="J995" s="6"/>
      <c r="K995" s="8">
        <v>12284.52</v>
      </c>
      <c r="L995" t="str">
        <f>IF(Gastos[[#This Row],[Importe]]&gt;0,"Ingreso","Egreso")</f>
        <v>Egreso</v>
      </c>
      <c r="M995" t="str">
        <f t="shared" si="15"/>
        <v>Único</v>
      </c>
    </row>
    <row r="996" spans="1:13" x14ac:dyDescent="0.25">
      <c r="A996" s="10" t="s">
        <v>17</v>
      </c>
      <c r="B996" s="33">
        <v>45852</v>
      </c>
      <c r="C996" s="11">
        <v>45852</v>
      </c>
      <c r="D996" s="33">
        <v>45851</v>
      </c>
      <c r="E996" s="9">
        <v>45851</v>
      </c>
      <c r="F996" s="6" t="s">
        <v>132</v>
      </c>
      <c r="G996" s="7" t="s">
        <v>2696</v>
      </c>
      <c r="H996" s="6"/>
      <c r="I996" s="8">
        <v>-7.2</v>
      </c>
      <c r="J996" s="6"/>
      <c r="K996" s="8">
        <v>12277.32</v>
      </c>
      <c r="L996" t="str">
        <f>IF(Gastos[[#This Row],[Importe]]&gt;0,"Ingreso","Egreso")</f>
        <v>Egreso</v>
      </c>
      <c r="M996" t="str">
        <f t="shared" si="15"/>
        <v>Único</v>
      </c>
    </row>
    <row r="997" spans="1:13" x14ac:dyDescent="0.25">
      <c r="A997" s="10" t="s">
        <v>17</v>
      </c>
      <c r="B997" s="33">
        <v>45852</v>
      </c>
      <c r="C997" s="11">
        <v>45852</v>
      </c>
      <c r="D997" s="33">
        <v>45851</v>
      </c>
      <c r="E997" s="9">
        <v>45851</v>
      </c>
      <c r="F997" s="6" t="s">
        <v>132</v>
      </c>
      <c r="G997" s="7" t="s">
        <v>2700</v>
      </c>
      <c r="H997" s="6"/>
      <c r="I997" s="8">
        <v>-4.67</v>
      </c>
      <c r="J997" s="6"/>
      <c r="K997" s="8">
        <v>12319.43</v>
      </c>
      <c r="L997" t="str">
        <f>IF(Gastos[[#This Row],[Importe]]&gt;0,"Ingreso","Egreso")</f>
        <v>Egreso</v>
      </c>
      <c r="M997" t="str">
        <f t="shared" si="15"/>
        <v>Único</v>
      </c>
    </row>
    <row r="998" spans="1:13" ht="25.5" x14ac:dyDescent="0.25">
      <c r="A998" s="10" t="s">
        <v>14</v>
      </c>
      <c r="B998" s="33">
        <v>45852</v>
      </c>
      <c r="C998" s="11">
        <v>45852</v>
      </c>
      <c r="D998" s="33">
        <v>45998</v>
      </c>
      <c r="E998" s="9">
        <v>45850</v>
      </c>
      <c r="F998" s="6" t="s">
        <v>22</v>
      </c>
      <c r="G998" s="7" t="s">
        <v>2666</v>
      </c>
      <c r="H998" s="6"/>
      <c r="I998" s="8">
        <v>-41.26</v>
      </c>
      <c r="J998" s="6"/>
      <c r="K998" s="8">
        <v>1710.39</v>
      </c>
      <c r="L998" t="str">
        <f>IF(Gastos[[#This Row],[Importe]]&gt;0,"Ingreso","Egreso")</f>
        <v>Egreso</v>
      </c>
      <c r="M998" t="str">
        <f t="shared" si="15"/>
        <v>Único</v>
      </c>
    </row>
    <row r="999" spans="1:13" ht="25.5" x14ac:dyDescent="0.25">
      <c r="A999" s="10" t="s">
        <v>14</v>
      </c>
      <c r="B999" s="33">
        <v>45852</v>
      </c>
      <c r="C999" s="11">
        <v>45852</v>
      </c>
      <c r="D999" s="33">
        <v>45998</v>
      </c>
      <c r="E999" s="9">
        <v>45850</v>
      </c>
      <c r="F999" s="6" t="s">
        <v>22</v>
      </c>
      <c r="G999" s="7" t="s">
        <v>2667</v>
      </c>
      <c r="H999" s="6"/>
      <c r="I999" s="8">
        <v>-47.98</v>
      </c>
      <c r="J999" s="6"/>
      <c r="K999" s="8">
        <v>1751.65</v>
      </c>
      <c r="L999" t="str">
        <f>IF(Gastos[[#This Row],[Importe]]&gt;0,"Ingreso","Egreso")</f>
        <v>Egreso</v>
      </c>
      <c r="M999" t="str">
        <f t="shared" si="15"/>
        <v>Único</v>
      </c>
    </row>
    <row r="1000" spans="1:13" x14ac:dyDescent="0.25">
      <c r="A1000" s="1" t="s">
        <v>11</v>
      </c>
      <c r="B1000" s="33">
        <v>45852</v>
      </c>
      <c r="C1000" s="11">
        <v>45852</v>
      </c>
      <c r="D1000" s="33">
        <v>45998</v>
      </c>
      <c r="E1000" s="9">
        <v>45850</v>
      </c>
      <c r="F1000" s="6" t="s">
        <v>132</v>
      </c>
      <c r="G1000" s="7" t="s">
        <v>2642</v>
      </c>
      <c r="H1000" s="6"/>
      <c r="I1000" s="8">
        <v>24.02</v>
      </c>
      <c r="J1000" s="6"/>
      <c r="K1000" s="8">
        <v>6760.16</v>
      </c>
      <c r="L1000" t="str">
        <f>IF(Gastos[[#This Row],[Importe]]&gt;0,"Ingreso","Egreso")</f>
        <v>Ingreso</v>
      </c>
      <c r="M1000" t="str">
        <f t="shared" si="15"/>
        <v>Único</v>
      </c>
    </row>
    <row r="1001" spans="1:13" x14ac:dyDescent="0.25">
      <c r="A1001" s="1" t="s">
        <v>11</v>
      </c>
      <c r="B1001" s="33">
        <v>45852</v>
      </c>
      <c r="C1001" s="11">
        <v>45852</v>
      </c>
      <c r="D1001" s="33">
        <v>45968</v>
      </c>
      <c r="E1001" s="9">
        <v>45849</v>
      </c>
      <c r="F1001" s="6" t="s">
        <v>39</v>
      </c>
      <c r="G1001" s="7" t="s">
        <v>131</v>
      </c>
      <c r="H1001" s="6"/>
      <c r="I1001" s="8">
        <v>-0.39</v>
      </c>
      <c r="J1001" s="6"/>
      <c r="K1001" s="8">
        <v>6736.14</v>
      </c>
      <c r="L1001" t="str">
        <f>IF(Gastos[[#This Row],[Importe]]&gt;0,"Ingreso","Egreso")</f>
        <v>Egreso</v>
      </c>
      <c r="M1001" t="str">
        <f t="shared" si="15"/>
        <v>Único</v>
      </c>
    </row>
    <row r="1002" spans="1:13" x14ac:dyDescent="0.25">
      <c r="A1002" s="1" t="s">
        <v>11</v>
      </c>
      <c r="B1002" s="33">
        <v>45852</v>
      </c>
      <c r="C1002" s="11">
        <v>45852</v>
      </c>
      <c r="D1002" s="33">
        <v>45968</v>
      </c>
      <c r="E1002" s="9">
        <v>45849</v>
      </c>
      <c r="F1002" s="6" t="s">
        <v>39</v>
      </c>
      <c r="G1002" s="7" t="s">
        <v>131</v>
      </c>
      <c r="H1002" s="6"/>
      <c r="I1002" s="8">
        <v>-0.13</v>
      </c>
      <c r="J1002" s="6"/>
      <c r="K1002" s="8">
        <v>6736.53</v>
      </c>
      <c r="L1002" t="str">
        <f>IF(Gastos[[#This Row],[Importe]]&gt;0,"Ingreso","Egreso")</f>
        <v>Egreso</v>
      </c>
      <c r="M1002" t="str">
        <f t="shared" si="15"/>
        <v>Único</v>
      </c>
    </row>
    <row r="1003" spans="1:13" x14ac:dyDescent="0.25">
      <c r="A1003" s="1" t="s">
        <v>11</v>
      </c>
      <c r="B1003" s="33">
        <v>45968</v>
      </c>
      <c r="C1003" s="11">
        <v>45849</v>
      </c>
      <c r="D1003" s="33">
        <v>45968</v>
      </c>
      <c r="E1003" s="9">
        <v>45849</v>
      </c>
      <c r="F1003" s="6" t="s">
        <v>18</v>
      </c>
      <c r="G1003" s="7" t="s">
        <v>2643</v>
      </c>
      <c r="H1003" s="6"/>
      <c r="I1003" s="8">
        <v>-4.62</v>
      </c>
      <c r="J1003" s="6"/>
      <c r="K1003" s="8">
        <v>6736.66</v>
      </c>
      <c r="L1003" t="str">
        <f>IF(Gastos[[#This Row],[Importe]]&gt;0,"Ingreso","Egreso")</f>
        <v>Egreso</v>
      </c>
      <c r="M1003" t="str">
        <f t="shared" si="15"/>
        <v>Único</v>
      </c>
    </row>
    <row r="1004" spans="1:13" ht="25.5" x14ac:dyDescent="0.25">
      <c r="A1004" s="10" t="s">
        <v>17</v>
      </c>
      <c r="B1004" s="33">
        <v>45968</v>
      </c>
      <c r="C1004" s="11">
        <v>45849</v>
      </c>
      <c r="D1004" s="33">
        <v>45968</v>
      </c>
      <c r="E1004" s="9">
        <v>45849</v>
      </c>
      <c r="F1004" s="6" t="s">
        <v>18</v>
      </c>
      <c r="G1004" s="7" t="s">
        <v>2701</v>
      </c>
      <c r="H1004" s="6"/>
      <c r="I1004" s="8">
        <v>-4</v>
      </c>
      <c r="J1004" s="6"/>
      <c r="K1004" s="8">
        <v>12324.1</v>
      </c>
      <c r="L1004" t="str">
        <f>IF(Gastos[[#This Row],[Importe]]&gt;0,"Ingreso","Egreso")</f>
        <v>Egreso</v>
      </c>
      <c r="M1004" t="str">
        <f t="shared" si="15"/>
        <v>Único</v>
      </c>
    </row>
    <row r="1005" spans="1:13" x14ac:dyDescent="0.25">
      <c r="A1005" s="10" t="s">
        <v>17</v>
      </c>
      <c r="B1005" s="33">
        <v>45968</v>
      </c>
      <c r="C1005" s="11">
        <v>45849</v>
      </c>
      <c r="D1005" s="33">
        <v>45968</v>
      </c>
      <c r="E1005" s="9">
        <v>45849</v>
      </c>
      <c r="F1005" s="6" t="s">
        <v>18</v>
      </c>
      <c r="G1005" s="7" t="s">
        <v>2702</v>
      </c>
      <c r="H1005" s="6"/>
      <c r="I1005" s="8">
        <v>-4.99</v>
      </c>
      <c r="J1005" s="6"/>
      <c r="K1005" s="8">
        <v>12328.1</v>
      </c>
      <c r="L1005" t="str">
        <f>IF(Gastos[[#This Row],[Importe]]&gt;0,"Ingreso","Egreso")</f>
        <v>Egreso</v>
      </c>
      <c r="M1005" t="str">
        <f t="shared" si="15"/>
        <v>Único</v>
      </c>
    </row>
    <row r="1006" spans="1:13" x14ac:dyDescent="0.25">
      <c r="A1006" s="1" t="s">
        <v>11</v>
      </c>
      <c r="B1006" s="33">
        <v>45968</v>
      </c>
      <c r="C1006" s="11">
        <v>45849</v>
      </c>
      <c r="D1006" s="33">
        <v>45968</v>
      </c>
      <c r="E1006" s="9">
        <v>45849</v>
      </c>
      <c r="F1006" s="6" t="s">
        <v>132</v>
      </c>
      <c r="G1006" s="7" t="s">
        <v>2644</v>
      </c>
      <c r="H1006" s="6"/>
      <c r="I1006" s="8">
        <v>-13.11</v>
      </c>
      <c r="J1006" s="6"/>
      <c r="K1006" s="8">
        <v>6741.28</v>
      </c>
      <c r="L1006" t="str">
        <f>IF(Gastos[[#This Row],[Importe]]&gt;0,"Ingreso","Egreso")</f>
        <v>Egreso</v>
      </c>
      <c r="M1006" t="str">
        <f t="shared" si="15"/>
        <v>Único</v>
      </c>
    </row>
    <row r="1007" spans="1:13" x14ac:dyDescent="0.25">
      <c r="A1007" s="10" t="s">
        <v>17</v>
      </c>
      <c r="B1007" s="33">
        <v>45968</v>
      </c>
      <c r="C1007" s="11">
        <v>45849</v>
      </c>
      <c r="D1007" s="33">
        <v>45968</v>
      </c>
      <c r="E1007" s="9">
        <v>45849</v>
      </c>
      <c r="F1007" s="6" t="s">
        <v>132</v>
      </c>
      <c r="G1007" s="7" t="s">
        <v>2703</v>
      </c>
      <c r="H1007" s="6"/>
      <c r="I1007" s="8">
        <v>-9.34</v>
      </c>
      <c r="J1007" s="6"/>
      <c r="K1007" s="8">
        <v>12333.09</v>
      </c>
      <c r="L1007" t="str">
        <f>IF(Gastos[[#This Row],[Importe]]&gt;0,"Ingreso","Egreso")</f>
        <v>Egreso</v>
      </c>
      <c r="M1007" t="str">
        <f t="shared" si="15"/>
        <v>Único</v>
      </c>
    </row>
    <row r="1008" spans="1:13" x14ac:dyDescent="0.25">
      <c r="A1008" s="1" t="s">
        <v>11</v>
      </c>
      <c r="B1008" s="34">
        <v>45907</v>
      </c>
      <c r="C1008" s="32">
        <v>45847</v>
      </c>
      <c r="D1008" s="34">
        <v>45907</v>
      </c>
      <c r="E1008" s="9">
        <v>45847</v>
      </c>
      <c r="F1008" s="1" t="s">
        <v>18</v>
      </c>
      <c r="G1008" s="12" t="s">
        <v>2645</v>
      </c>
      <c r="H1008" s="1"/>
      <c r="I1008" s="13">
        <v>-12.34</v>
      </c>
      <c r="J1008" s="1"/>
      <c r="K1008" s="13">
        <v>6754.39</v>
      </c>
      <c r="L1008" t="str">
        <f>IF(Gastos[[#This Row],[Importe]]&gt;0,"Ingreso","Egreso")</f>
        <v>Egreso</v>
      </c>
      <c r="M1008" t="str">
        <f t="shared" si="15"/>
        <v>Único</v>
      </c>
    </row>
    <row r="1009" spans="1:13" x14ac:dyDescent="0.25">
      <c r="A1009" s="10" t="s">
        <v>17</v>
      </c>
      <c r="B1009" s="33">
        <v>45907</v>
      </c>
      <c r="C1009" s="11">
        <v>45847</v>
      </c>
      <c r="D1009" s="33">
        <v>45907</v>
      </c>
      <c r="E1009" s="9">
        <v>45847</v>
      </c>
      <c r="F1009" s="6" t="s">
        <v>132</v>
      </c>
      <c r="G1009" s="7" t="s">
        <v>2704</v>
      </c>
      <c r="H1009" s="6"/>
      <c r="I1009" s="8">
        <v>-6.15</v>
      </c>
      <c r="J1009" s="6"/>
      <c r="K1009" s="8">
        <v>12342.43</v>
      </c>
      <c r="L1009" t="str">
        <f>IF(Gastos[[#This Row],[Importe]]&gt;0,"Ingreso","Egreso")</f>
        <v>Egreso</v>
      </c>
      <c r="M1009" t="str">
        <f t="shared" si="15"/>
        <v>Único</v>
      </c>
    </row>
    <row r="1010" spans="1:13" ht="25.5" x14ac:dyDescent="0.25">
      <c r="A1010" s="1" t="s">
        <v>11</v>
      </c>
      <c r="B1010" s="33">
        <v>45876</v>
      </c>
      <c r="C1010" s="11">
        <v>45846</v>
      </c>
      <c r="D1010" s="33">
        <v>45876</v>
      </c>
      <c r="E1010" s="9">
        <v>45846</v>
      </c>
      <c r="F1010" s="6" t="s">
        <v>18</v>
      </c>
      <c r="G1010" s="7" t="s">
        <v>2646</v>
      </c>
      <c r="H1010" s="6"/>
      <c r="I1010" s="8">
        <v>-5.15</v>
      </c>
      <c r="J1010" s="6"/>
      <c r="K1010" s="8">
        <v>6766.73</v>
      </c>
      <c r="L1010" t="str">
        <f>IF(Gastos[[#This Row],[Importe]]&gt;0,"Ingreso","Egreso")</f>
        <v>Egreso</v>
      </c>
      <c r="M1010" t="str">
        <f t="shared" si="15"/>
        <v>Único</v>
      </c>
    </row>
    <row r="1011" spans="1:13" x14ac:dyDescent="0.25">
      <c r="A1011" s="10" t="s">
        <v>17</v>
      </c>
      <c r="B1011" s="33">
        <v>45876</v>
      </c>
      <c r="C1011" s="11">
        <v>45846</v>
      </c>
      <c r="D1011" s="33">
        <v>45876</v>
      </c>
      <c r="E1011" s="9">
        <v>45846</v>
      </c>
      <c r="F1011" s="6" t="s">
        <v>112</v>
      </c>
      <c r="G1011" s="7" t="s">
        <v>2705</v>
      </c>
      <c r="H1011" s="6"/>
      <c r="I1011" s="8">
        <v>-7</v>
      </c>
      <c r="J1011" s="6"/>
      <c r="K1011" s="8">
        <v>12348.58</v>
      </c>
      <c r="L1011" t="str">
        <f>IF(Gastos[[#This Row],[Importe]]&gt;0,"Ingreso","Egreso")</f>
        <v>Egreso</v>
      </c>
      <c r="M1011" t="str">
        <f t="shared" si="15"/>
        <v>Único</v>
      </c>
    </row>
    <row r="1012" spans="1:13" x14ac:dyDescent="0.25">
      <c r="A1012" s="10" t="s">
        <v>17</v>
      </c>
      <c r="B1012" s="33">
        <v>45876</v>
      </c>
      <c r="C1012" s="11">
        <v>45846</v>
      </c>
      <c r="D1012" s="33">
        <v>45876</v>
      </c>
      <c r="E1012" s="9">
        <v>45846</v>
      </c>
      <c r="F1012" s="6" t="s">
        <v>132</v>
      </c>
      <c r="G1012" s="7" t="s">
        <v>2706</v>
      </c>
      <c r="H1012" s="6"/>
      <c r="I1012" s="8">
        <v>-5.9</v>
      </c>
      <c r="J1012" s="6"/>
      <c r="K1012" s="8">
        <v>12355.58</v>
      </c>
      <c r="L1012" t="str">
        <f>IF(Gastos[[#This Row],[Importe]]&gt;0,"Ingreso","Egreso")</f>
        <v>Egreso</v>
      </c>
      <c r="M1012" t="str">
        <f t="shared" si="15"/>
        <v>Único</v>
      </c>
    </row>
    <row r="1013" spans="1:13" x14ac:dyDescent="0.25">
      <c r="A1013" s="1" t="s">
        <v>11</v>
      </c>
      <c r="B1013" s="33">
        <v>45845</v>
      </c>
      <c r="C1013" s="11">
        <v>45845</v>
      </c>
      <c r="D1013" s="33">
        <v>45845</v>
      </c>
      <c r="E1013" s="9">
        <v>45845</v>
      </c>
      <c r="F1013" s="6" t="s">
        <v>18</v>
      </c>
      <c r="G1013" s="7" t="s">
        <v>2647</v>
      </c>
      <c r="H1013" s="6"/>
      <c r="I1013" s="8">
        <v>-1</v>
      </c>
      <c r="J1013" s="6"/>
      <c r="K1013" s="8">
        <v>6771.88</v>
      </c>
      <c r="L1013" t="str">
        <f>IF(Gastos[[#This Row],[Importe]]&gt;0,"Ingreso","Egreso")</f>
        <v>Egreso</v>
      </c>
      <c r="M1013" t="str">
        <f t="shared" si="15"/>
        <v>Único</v>
      </c>
    </row>
    <row r="1014" spans="1:13" x14ac:dyDescent="0.25">
      <c r="A1014" s="1" t="s">
        <v>11</v>
      </c>
      <c r="B1014" s="33">
        <v>45845</v>
      </c>
      <c r="C1014" s="11">
        <v>45845</v>
      </c>
      <c r="D1014" s="33">
        <v>45845</v>
      </c>
      <c r="E1014" s="9">
        <v>45845</v>
      </c>
      <c r="F1014" s="6" t="s">
        <v>67</v>
      </c>
      <c r="G1014" s="7" t="s">
        <v>2648</v>
      </c>
      <c r="H1014" s="6"/>
      <c r="I1014" s="8">
        <v>-20.91</v>
      </c>
      <c r="J1014" s="6"/>
      <c r="K1014" s="8">
        <v>6772.88</v>
      </c>
      <c r="L1014" t="str">
        <f>IF(Gastos[[#This Row],[Importe]]&gt;0,"Ingreso","Egreso")</f>
        <v>Egreso</v>
      </c>
      <c r="M1014" t="str">
        <f t="shared" si="15"/>
        <v>Único</v>
      </c>
    </row>
    <row r="1015" spans="1:13" x14ac:dyDescent="0.25">
      <c r="A1015" s="1" t="s">
        <v>11</v>
      </c>
      <c r="B1015" s="33">
        <v>45845</v>
      </c>
      <c r="C1015" s="11">
        <v>45845</v>
      </c>
      <c r="D1015" s="33">
        <v>45845</v>
      </c>
      <c r="E1015" s="9">
        <v>45845</v>
      </c>
      <c r="F1015" s="6" t="s">
        <v>269</v>
      </c>
      <c r="G1015" s="7" t="s">
        <v>2649</v>
      </c>
      <c r="H1015" s="6"/>
      <c r="I1015" s="8">
        <v>-21.72</v>
      </c>
      <c r="J1015" s="6"/>
      <c r="K1015" s="8">
        <v>6793.79</v>
      </c>
      <c r="L1015" t="str">
        <f>IF(Gastos[[#This Row],[Importe]]&gt;0,"Ingreso","Egreso")</f>
        <v>Egreso</v>
      </c>
      <c r="M1015" t="str">
        <f t="shared" si="15"/>
        <v>Único</v>
      </c>
    </row>
    <row r="1016" spans="1:13" x14ac:dyDescent="0.25">
      <c r="A1016" s="1" t="s">
        <v>11</v>
      </c>
      <c r="B1016" s="33">
        <v>45845</v>
      </c>
      <c r="C1016" s="11">
        <v>45845</v>
      </c>
      <c r="D1016" s="33">
        <v>45845</v>
      </c>
      <c r="E1016" s="9">
        <v>45845</v>
      </c>
      <c r="F1016" s="6" t="s">
        <v>18</v>
      </c>
      <c r="G1016" s="7" t="s">
        <v>2647</v>
      </c>
      <c r="H1016" s="6"/>
      <c r="I1016" s="8">
        <v>-1</v>
      </c>
      <c r="J1016" s="6"/>
      <c r="K1016" s="8">
        <v>6855.87</v>
      </c>
      <c r="L1016" t="str">
        <f>IF(Gastos[[#This Row],[Importe]]&gt;0,"Ingreso","Egreso")</f>
        <v>Egreso</v>
      </c>
      <c r="M1016" t="str">
        <f t="shared" si="15"/>
        <v>Único</v>
      </c>
    </row>
    <row r="1017" spans="1:13" x14ac:dyDescent="0.25">
      <c r="A1017" s="1" t="s">
        <v>11</v>
      </c>
      <c r="B1017" s="33">
        <v>45845</v>
      </c>
      <c r="C1017" s="11">
        <v>45845</v>
      </c>
      <c r="D1017" s="33">
        <v>45845</v>
      </c>
      <c r="E1017" s="9">
        <v>45845</v>
      </c>
      <c r="F1017" s="6" t="s">
        <v>18</v>
      </c>
      <c r="G1017" s="7" t="s">
        <v>2647</v>
      </c>
      <c r="H1017" s="6"/>
      <c r="I1017" s="8">
        <v>-1</v>
      </c>
      <c r="J1017" s="6"/>
      <c r="K1017" s="8">
        <v>6856.87</v>
      </c>
      <c r="L1017" t="str">
        <f>IF(Gastos[[#This Row],[Importe]]&gt;0,"Ingreso","Egreso")</f>
        <v>Egreso</v>
      </c>
      <c r="M1017" t="str">
        <f t="shared" si="15"/>
        <v>Único</v>
      </c>
    </row>
    <row r="1018" spans="1:13" ht="25.5" x14ac:dyDescent="0.25">
      <c r="A1018" s="1" t="s">
        <v>11</v>
      </c>
      <c r="B1018" s="33">
        <v>45845</v>
      </c>
      <c r="C1018" s="11">
        <v>45845</v>
      </c>
      <c r="D1018" s="33">
        <v>45845</v>
      </c>
      <c r="E1018" s="9">
        <v>45845</v>
      </c>
      <c r="F1018" s="6" t="s">
        <v>18</v>
      </c>
      <c r="G1018" s="7" t="s">
        <v>2651</v>
      </c>
      <c r="H1018" s="6"/>
      <c r="I1018" s="8">
        <v>-27.99</v>
      </c>
      <c r="J1018" s="6"/>
      <c r="K1018" s="8">
        <v>6857.87</v>
      </c>
      <c r="L1018" t="str">
        <f>IF(Gastos[[#This Row],[Importe]]&gt;0,"Ingreso","Egreso")</f>
        <v>Egreso</v>
      </c>
      <c r="M1018" t="str">
        <f t="shared" si="15"/>
        <v>Único</v>
      </c>
    </row>
    <row r="1019" spans="1:13" ht="25.5" x14ac:dyDescent="0.25">
      <c r="A1019" s="10" t="s">
        <v>14</v>
      </c>
      <c r="B1019" s="33">
        <v>45845</v>
      </c>
      <c r="C1019" s="11">
        <v>45845</v>
      </c>
      <c r="D1019" s="33">
        <v>45845</v>
      </c>
      <c r="E1019" s="9">
        <v>45845</v>
      </c>
      <c r="F1019" s="6" t="s">
        <v>22</v>
      </c>
      <c r="G1019" s="7" t="s">
        <v>2668</v>
      </c>
      <c r="H1019" s="6"/>
      <c r="I1019" s="8">
        <v>-45.32</v>
      </c>
      <c r="J1019" s="6"/>
      <c r="K1019" s="8">
        <v>1799.63</v>
      </c>
      <c r="L1019" t="str">
        <f>IF(Gastos[[#This Row],[Importe]]&gt;0,"Ingreso","Egreso")</f>
        <v>Egreso</v>
      </c>
      <c r="M1019" t="str">
        <f t="shared" si="15"/>
        <v>Único</v>
      </c>
    </row>
    <row r="1020" spans="1:13" x14ac:dyDescent="0.25">
      <c r="A1020" s="10" t="s">
        <v>17</v>
      </c>
      <c r="B1020" s="33">
        <v>45845</v>
      </c>
      <c r="C1020" s="11">
        <v>45845</v>
      </c>
      <c r="D1020" s="33">
        <v>45845</v>
      </c>
      <c r="E1020" s="9">
        <v>45845</v>
      </c>
      <c r="F1020" s="6" t="s">
        <v>18</v>
      </c>
      <c r="G1020" s="7" t="s">
        <v>2707</v>
      </c>
      <c r="H1020" s="6"/>
      <c r="I1020" s="8">
        <v>-1</v>
      </c>
      <c r="J1020" s="6"/>
      <c r="K1020" s="8">
        <v>12361.48</v>
      </c>
      <c r="L1020" t="str">
        <f>IF(Gastos[[#This Row],[Importe]]&gt;0,"Ingreso","Egreso")</f>
        <v>Egreso</v>
      </c>
      <c r="M1020" t="str">
        <f t="shared" si="15"/>
        <v>Único</v>
      </c>
    </row>
    <row r="1021" spans="1:13" x14ac:dyDescent="0.25">
      <c r="A1021" s="10" t="s">
        <v>17</v>
      </c>
      <c r="B1021" s="33">
        <v>45845</v>
      </c>
      <c r="C1021" s="11">
        <v>45845</v>
      </c>
      <c r="D1021" s="33">
        <v>45845</v>
      </c>
      <c r="E1021" s="9">
        <v>45845</v>
      </c>
      <c r="F1021" s="6" t="s">
        <v>18</v>
      </c>
      <c r="G1021" s="7" t="s">
        <v>2707</v>
      </c>
      <c r="H1021" s="6"/>
      <c r="I1021" s="8">
        <v>-1</v>
      </c>
      <c r="J1021" s="6"/>
      <c r="K1021" s="8">
        <v>12362.48</v>
      </c>
      <c r="L1021" t="str">
        <f>IF(Gastos[[#This Row],[Importe]]&gt;0,"Ingreso","Egreso")</f>
        <v>Egreso</v>
      </c>
      <c r="M1021" t="str">
        <f t="shared" si="15"/>
        <v>Único</v>
      </c>
    </row>
    <row r="1022" spans="1:13" x14ac:dyDescent="0.25">
      <c r="A1022" s="1" t="s">
        <v>11</v>
      </c>
      <c r="B1022" s="33">
        <v>45845</v>
      </c>
      <c r="C1022" s="11">
        <v>45845</v>
      </c>
      <c r="D1022" s="33">
        <v>45845</v>
      </c>
      <c r="E1022" s="9">
        <v>45845</v>
      </c>
      <c r="F1022" s="6" t="s">
        <v>132</v>
      </c>
      <c r="G1022" s="7" t="s">
        <v>2650</v>
      </c>
      <c r="H1022" s="6"/>
      <c r="I1022" s="8">
        <v>-24.01</v>
      </c>
      <c r="J1022" s="6"/>
      <c r="K1022" s="8">
        <v>6831.86</v>
      </c>
      <c r="L1022" t="str">
        <f>IF(Gastos[[#This Row],[Importe]]&gt;0,"Ingreso","Egreso")</f>
        <v>Egreso</v>
      </c>
      <c r="M1022" t="str">
        <f t="shared" si="15"/>
        <v>Único</v>
      </c>
    </row>
    <row r="1023" spans="1:13" x14ac:dyDescent="0.25">
      <c r="A1023" s="1" t="s">
        <v>11</v>
      </c>
      <c r="B1023" s="33">
        <v>45845</v>
      </c>
      <c r="C1023" s="11">
        <v>45845</v>
      </c>
      <c r="D1023" s="33">
        <v>45845</v>
      </c>
      <c r="E1023" s="9">
        <v>45845</v>
      </c>
      <c r="F1023" s="6" t="s">
        <v>132</v>
      </c>
      <c r="G1023" s="7" t="s">
        <v>2650</v>
      </c>
      <c r="H1023" s="6"/>
      <c r="I1023" s="8">
        <v>-16.350000000000001</v>
      </c>
      <c r="J1023" s="6"/>
      <c r="K1023" s="8">
        <v>6815.51</v>
      </c>
      <c r="L1023" t="str">
        <f>IF(Gastos[[#This Row],[Importe]]&gt;0,"Ingreso","Egreso")</f>
        <v>Egreso</v>
      </c>
      <c r="M1023" t="str">
        <f t="shared" si="15"/>
        <v>Único</v>
      </c>
    </row>
    <row r="1024" spans="1:13" x14ac:dyDescent="0.25">
      <c r="A1024" s="10" t="s">
        <v>17</v>
      </c>
      <c r="B1024" s="33">
        <v>45845</v>
      </c>
      <c r="C1024" s="11">
        <v>45845</v>
      </c>
      <c r="D1024" s="33">
        <v>45845</v>
      </c>
      <c r="E1024" s="9">
        <v>45845</v>
      </c>
      <c r="F1024" s="6" t="s">
        <v>132</v>
      </c>
      <c r="G1024" s="7" t="s">
        <v>2709</v>
      </c>
      <c r="H1024" s="6"/>
      <c r="I1024" s="8">
        <v>-6.15</v>
      </c>
      <c r="J1024" s="6"/>
      <c r="K1024" s="8">
        <v>12367.43</v>
      </c>
      <c r="L1024" t="str">
        <f>IF(Gastos[[#This Row],[Importe]]&gt;0,"Ingreso","Egreso")</f>
        <v>Egreso</v>
      </c>
      <c r="M1024" t="str">
        <f t="shared" si="15"/>
        <v>Único</v>
      </c>
    </row>
    <row r="1025" spans="1:13" ht="25.5" x14ac:dyDescent="0.25">
      <c r="A1025" s="10" t="s">
        <v>17</v>
      </c>
      <c r="B1025" s="33">
        <v>45845</v>
      </c>
      <c r="C1025" s="11">
        <v>45845</v>
      </c>
      <c r="D1025" s="33">
        <v>45845</v>
      </c>
      <c r="E1025" s="9">
        <v>45845</v>
      </c>
      <c r="F1025" s="6" t="s">
        <v>132</v>
      </c>
      <c r="G1025" s="7" t="s">
        <v>2708</v>
      </c>
      <c r="H1025" s="6"/>
      <c r="I1025" s="8">
        <v>-3.95</v>
      </c>
      <c r="J1025" s="6"/>
      <c r="K1025" s="8">
        <v>12363.48</v>
      </c>
      <c r="L1025" t="str">
        <f>IF(Gastos[[#This Row],[Importe]]&gt;0,"Ingreso","Egreso")</f>
        <v>Egreso</v>
      </c>
      <c r="M1025" t="str">
        <f t="shared" si="15"/>
        <v>Único</v>
      </c>
    </row>
    <row r="1026" spans="1:13" ht="25.5" x14ac:dyDescent="0.25">
      <c r="A1026" s="1" t="s">
        <v>11</v>
      </c>
      <c r="B1026" s="33">
        <v>45845</v>
      </c>
      <c r="C1026" s="11">
        <v>45845</v>
      </c>
      <c r="D1026" s="33">
        <v>45815</v>
      </c>
      <c r="E1026" s="9">
        <v>45844</v>
      </c>
      <c r="F1026" s="6" t="s">
        <v>18</v>
      </c>
      <c r="G1026" s="7" t="s">
        <v>2653</v>
      </c>
      <c r="H1026" s="6"/>
      <c r="I1026" s="8">
        <v>-11</v>
      </c>
      <c r="J1026" s="6"/>
      <c r="K1026" s="8">
        <v>6901.46</v>
      </c>
      <c r="L1026" t="str">
        <f>IF(Gastos[[#This Row],[Importe]]&gt;0,"Ingreso","Egreso")</f>
        <v>Egreso</v>
      </c>
      <c r="M1026" t="str">
        <f t="shared" ref="M1026:M1089" si="16">IF(AND(COUNTIFS($B$2:$B$3988,B1026,$I$2:$I$3988,I1026,$K$2:$K$3988,K1026)&gt;1,F1026=""),"DUPLICADO","Único")</f>
        <v>Único</v>
      </c>
    </row>
    <row r="1027" spans="1:13" x14ac:dyDescent="0.25">
      <c r="A1027" s="1" t="s">
        <v>11</v>
      </c>
      <c r="B1027" s="33">
        <v>45845</v>
      </c>
      <c r="C1027" s="11">
        <v>45845</v>
      </c>
      <c r="D1027" s="33">
        <v>45815</v>
      </c>
      <c r="E1027" s="9">
        <v>45844</v>
      </c>
      <c r="F1027" s="6" t="s">
        <v>132</v>
      </c>
      <c r="G1027" s="7" t="s">
        <v>2652</v>
      </c>
      <c r="H1027" s="6"/>
      <c r="I1027" s="8">
        <v>-15.6</v>
      </c>
      <c r="J1027" s="6"/>
      <c r="K1027" s="8">
        <v>6885.86</v>
      </c>
      <c r="L1027" t="str">
        <f>IF(Gastos[[#This Row],[Importe]]&gt;0,"Ingreso","Egreso")</f>
        <v>Egreso</v>
      </c>
      <c r="M1027" t="str">
        <f t="shared" si="16"/>
        <v>Único</v>
      </c>
    </row>
    <row r="1028" spans="1:13" ht="25.5" x14ac:dyDescent="0.25">
      <c r="A1028" s="10" t="s">
        <v>14</v>
      </c>
      <c r="B1028" s="33">
        <v>45754</v>
      </c>
      <c r="C1028" s="11">
        <v>45842</v>
      </c>
      <c r="D1028" s="33">
        <v>45754</v>
      </c>
      <c r="E1028" s="9">
        <v>45842</v>
      </c>
      <c r="F1028" s="6" t="s">
        <v>22</v>
      </c>
      <c r="G1028" s="7" t="s">
        <v>2669</v>
      </c>
      <c r="H1028" s="6"/>
      <c r="I1028" s="8">
        <v>-26.49</v>
      </c>
      <c r="J1028" s="6"/>
      <c r="K1028" s="8">
        <v>1844.95</v>
      </c>
      <c r="L1028" t="str">
        <f>IF(Gastos[[#This Row],[Importe]]&gt;0,"Ingreso","Egreso")</f>
        <v>Egreso</v>
      </c>
      <c r="M1028" t="str">
        <f t="shared" si="16"/>
        <v>Único</v>
      </c>
    </row>
    <row r="1029" spans="1:13" x14ac:dyDescent="0.25">
      <c r="A1029" s="10" t="s">
        <v>17</v>
      </c>
      <c r="B1029" s="33">
        <v>45754</v>
      </c>
      <c r="C1029" s="11">
        <v>45842</v>
      </c>
      <c r="D1029" s="33">
        <v>45754</v>
      </c>
      <c r="E1029" s="9">
        <v>45842</v>
      </c>
      <c r="F1029" s="6" t="s">
        <v>67</v>
      </c>
      <c r="G1029" s="7" t="s">
        <v>2711</v>
      </c>
      <c r="H1029" s="6"/>
      <c r="I1029" s="8">
        <v>21</v>
      </c>
      <c r="J1029" s="6"/>
      <c r="K1029" s="8">
        <v>12384.68</v>
      </c>
      <c r="L1029" t="str">
        <f>IF(Gastos[[#This Row],[Importe]]&gt;0,"Ingreso","Egreso")</f>
        <v>Ingreso</v>
      </c>
      <c r="M1029" t="str">
        <f t="shared" si="16"/>
        <v>Único</v>
      </c>
    </row>
    <row r="1030" spans="1:13" x14ac:dyDescent="0.25">
      <c r="A1030" s="1" t="s">
        <v>11</v>
      </c>
      <c r="B1030" s="33">
        <v>45754</v>
      </c>
      <c r="C1030" s="11">
        <v>45842</v>
      </c>
      <c r="D1030" s="33">
        <v>45754</v>
      </c>
      <c r="E1030" s="9">
        <v>45842</v>
      </c>
      <c r="F1030" s="6" t="s">
        <v>132</v>
      </c>
      <c r="G1030" s="7" t="s">
        <v>2654</v>
      </c>
      <c r="H1030" s="6"/>
      <c r="I1030" s="8">
        <v>-15.21</v>
      </c>
      <c r="J1030" s="6"/>
      <c r="K1030" s="8">
        <v>6912.46</v>
      </c>
      <c r="L1030" t="str">
        <f>IF(Gastos[[#This Row],[Importe]]&gt;0,"Ingreso","Egreso")</f>
        <v>Egreso</v>
      </c>
      <c r="M1030" t="str">
        <f t="shared" si="16"/>
        <v>Único</v>
      </c>
    </row>
    <row r="1031" spans="1:13" x14ac:dyDescent="0.25">
      <c r="A1031" s="10" t="s">
        <v>17</v>
      </c>
      <c r="B1031" s="33">
        <v>45754</v>
      </c>
      <c r="C1031" s="11">
        <v>45842</v>
      </c>
      <c r="D1031" s="33">
        <v>45754</v>
      </c>
      <c r="E1031" s="9">
        <v>45842</v>
      </c>
      <c r="F1031" s="6" t="s">
        <v>132</v>
      </c>
      <c r="G1031" s="7" t="s">
        <v>2710</v>
      </c>
      <c r="H1031" s="6"/>
      <c r="I1031" s="8">
        <v>-11.1</v>
      </c>
      <c r="J1031" s="6"/>
      <c r="K1031" s="8">
        <v>12373.58</v>
      </c>
      <c r="L1031" t="str">
        <f>IF(Gastos[[#This Row],[Importe]]&gt;0,"Ingreso","Egreso")</f>
        <v>Egreso</v>
      </c>
      <c r="M1031" t="str">
        <f t="shared" si="16"/>
        <v>Único</v>
      </c>
    </row>
    <row r="1032" spans="1:13" x14ac:dyDescent="0.25">
      <c r="A1032" s="10" t="s">
        <v>14</v>
      </c>
      <c r="B1032" s="33">
        <v>45723</v>
      </c>
      <c r="C1032" s="11">
        <v>45841</v>
      </c>
      <c r="D1032" s="33">
        <v>45723</v>
      </c>
      <c r="E1032" s="9">
        <v>45841</v>
      </c>
      <c r="F1032" s="6" t="s">
        <v>269</v>
      </c>
      <c r="G1032" s="7" t="s">
        <v>2670</v>
      </c>
      <c r="H1032" s="6"/>
      <c r="I1032" s="8">
        <v>60</v>
      </c>
      <c r="J1032" s="6"/>
      <c r="K1032" s="8">
        <v>1871.44</v>
      </c>
      <c r="L1032" t="str">
        <f>IF(Gastos[[#This Row],[Importe]]&gt;0,"Ingreso","Egreso")</f>
        <v>Ingreso</v>
      </c>
      <c r="M1032" t="str">
        <f t="shared" si="16"/>
        <v>Único</v>
      </c>
    </row>
    <row r="1033" spans="1:13" x14ac:dyDescent="0.25">
      <c r="A1033" s="10" t="s">
        <v>14</v>
      </c>
      <c r="B1033" s="33">
        <v>45723</v>
      </c>
      <c r="C1033" s="11">
        <v>45841</v>
      </c>
      <c r="D1033" s="33">
        <v>45723</v>
      </c>
      <c r="E1033" s="9">
        <v>45841</v>
      </c>
      <c r="F1033" s="6" t="s">
        <v>15</v>
      </c>
      <c r="G1033" s="7" t="s">
        <v>2671</v>
      </c>
      <c r="H1033" s="6"/>
      <c r="I1033" s="8">
        <v>-50.82</v>
      </c>
      <c r="J1033" s="6"/>
      <c r="K1033" s="8">
        <v>1811.44</v>
      </c>
      <c r="L1033" t="str">
        <f>IF(Gastos[[#This Row],[Importe]]&gt;0,"Ingreso","Egreso")</f>
        <v>Egreso</v>
      </c>
      <c r="M1033" t="str">
        <f t="shared" si="16"/>
        <v>Único</v>
      </c>
    </row>
    <row r="1034" spans="1:13" ht="25.5" x14ac:dyDescent="0.25">
      <c r="A1034" s="10" t="s">
        <v>17</v>
      </c>
      <c r="B1034" s="33">
        <v>45723</v>
      </c>
      <c r="C1034" s="11">
        <v>45841</v>
      </c>
      <c r="D1034" s="33">
        <v>45723</v>
      </c>
      <c r="E1034" s="9">
        <v>45841</v>
      </c>
      <c r="F1034" s="6" t="s">
        <v>132</v>
      </c>
      <c r="G1034" s="7" t="s">
        <v>2713</v>
      </c>
      <c r="H1034" s="6"/>
      <c r="I1034" s="8">
        <v>-3.1</v>
      </c>
      <c r="J1034" s="6"/>
      <c r="K1034" s="8">
        <v>12303.68</v>
      </c>
      <c r="L1034" t="str">
        <f>IF(Gastos[[#This Row],[Importe]]&gt;0,"Ingreso","Egreso")</f>
        <v>Egreso</v>
      </c>
      <c r="M1034" t="str">
        <f t="shared" si="16"/>
        <v>Único</v>
      </c>
    </row>
    <row r="1035" spans="1:13" x14ac:dyDescent="0.25">
      <c r="A1035" s="10" t="s">
        <v>17</v>
      </c>
      <c r="B1035" s="33">
        <v>45723</v>
      </c>
      <c r="C1035" s="11">
        <v>45841</v>
      </c>
      <c r="D1035" s="33">
        <v>45723</v>
      </c>
      <c r="E1035" s="9">
        <v>45841</v>
      </c>
      <c r="F1035" s="6" t="s">
        <v>132</v>
      </c>
      <c r="G1035" s="7" t="s">
        <v>2712</v>
      </c>
      <c r="H1035" s="6"/>
      <c r="I1035" s="8">
        <v>60</v>
      </c>
      <c r="J1035" s="6"/>
      <c r="K1035" s="8">
        <v>12363.68</v>
      </c>
      <c r="L1035" t="str">
        <f>IF(Gastos[[#This Row],[Importe]]&gt;0,"Ingreso","Egreso")</f>
        <v>Ingreso</v>
      </c>
      <c r="M1035" t="str">
        <f t="shared" si="16"/>
        <v>Único</v>
      </c>
    </row>
    <row r="1036" spans="1:13" x14ac:dyDescent="0.25">
      <c r="A1036" s="10" t="s">
        <v>14</v>
      </c>
      <c r="B1036" s="33">
        <v>45695</v>
      </c>
      <c r="C1036" s="11">
        <v>45840</v>
      </c>
      <c r="D1036" s="33">
        <v>45695</v>
      </c>
      <c r="E1036" s="9">
        <v>45840</v>
      </c>
      <c r="F1036" s="6" t="s">
        <v>132</v>
      </c>
      <c r="G1036" s="7" t="s">
        <v>2672</v>
      </c>
      <c r="H1036" s="6"/>
      <c r="I1036" s="8">
        <v>-21.97</v>
      </c>
      <c r="J1036" s="6"/>
      <c r="K1036" s="8">
        <v>1862.26</v>
      </c>
      <c r="L1036" t="str">
        <f>IF(Gastos[[#This Row],[Importe]]&gt;0,"Ingreso","Egreso")</f>
        <v>Egreso</v>
      </c>
      <c r="M1036" t="str">
        <f t="shared" si="16"/>
        <v>Único</v>
      </c>
    </row>
    <row r="1037" spans="1:13" x14ac:dyDescent="0.25">
      <c r="A1037" s="1" t="s">
        <v>11</v>
      </c>
      <c r="B1037" s="33">
        <v>45695</v>
      </c>
      <c r="C1037" s="11">
        <v>45840</v>
      </c>
      <c r="D1037" s="33">
        <v>45695</v>
      </c>
      <c r="E1037" s="9">
        <v>45840</v>
      </c>
      <c r="F1037" s="6" t="s">
        <v>132</v>
      </c>
      <c r="G1037" s="7" t="s">
        <v>2655</v>
      </c>
      <c r="H1037" s="6"/>
      <c r="I1037" s="8">
        <v>-18.93</v>
      </c>
      <c r="J1037" s="6"/>
      <c r="K1037" s="8">
        <v>6927.67</v>
      </c>
      <c r="L1037" t="str">
        <f>IF(Gastos[[#This Row],[Importe]]&gt;0,"Ingreso","Egreso")</f>
        <v>Egreso</v>
      </c>
      <c r="M1037" t="str">
        <f t="shared" si="16"/>
        <v>Único</v>
      </c>
    </row>
    <row r="1038" spans="1:13" x14ac:dyDescent="0.25">
      <c r="A1038" s="10" t="s">
        <v>14</v>
      </c>
      <c r="B1038" s="33">
        <v>45695</v>
      </c>
      <c r="C1038" s="11">
        <v>45840</v>
      </c>
      <c r="D1038" s="33">
        <v>45695</v>
      </c>
      <c r="E1038" s="9">
        <v>45840</v>
      </c>
      <c r="F1038" s="6" t="s">
        <v>132</v>
      </c>
      <c r="G1038" s="7" t="s">
        <v>2673</v>
      </c>
      <c r="H1038" s="6"/>
      <c r="I1038" s="8">
        <v>-6.15</v>
      </c>
      <c r="J1038" s="6"/>
      <c r="K1038" s="8">
        <v>1884.23</v>
      </c>
      <c r="L1038" t="str">
        <f>IF(Gastos[[#This Row],[Importe]]&gt;0,"Ingreso","Egreso")</f>
        <v>Egreso</v>
      </c>
      <c r="M1038" t="str">
        <f t="shared" si="16"/>
        <v>Único</v>
      </c>
    </row>
    <row r="1039" spans="1:13" x14ac:dyDescent="0.25">
      <c r="A1039" s="1" t="s">
        <v>11</v>
      </c>
      <c r="B1039" s="33">
        <v>45664</v>
      </c>
      <c r="C1039" s="11">
        <v>45839</v>
      </c>
      <c r="D1039" s="33">
        <v>45664</v>
      </c>
      <c r="E1039" s="9">
        <v>45839</v>
      </c>
      <c r="F1039" s="6" t="s">
        <v>18</v>
      </c>
      <c r="G1039" s="7" t="s">
        <v>2656</v>
      </c>
      <c r="H1039" s="6"/>
      <c r="I1039" s="8">
        <v>-5.99</v>
      </c>
      <c r="J1039" s="6"/>
      <c r="K1039" s="8">
        <v>6946.6</v>
      </c>
      <c r="L1039" t="str">
        <f>IF(Gastos[[#This Row],[Importe]]&gt;0,"Ingreso","Egreso")</f>
        <v>Egreso</v>
      </c>
      <c r="M1039" t="str">
        <f t="shared" si="16"/>
        <v>Único</v>
      </c>
    </row>
    <row r="1040" spans="1:13" ht="25.5" x14ac:dyDescent="0.25">
      <c r="A1040" s="10" t="s">
        <v>14</v>
      </c>
      <c r="B1040" s="33">
        <v>45664</v>
      </c>
      <c r="C1040" s="11">
        <v>45839</v>
      </c>
      <c r="D1040" s="33">
        <v>45664</v>
      </c>
      <c r="E1040" s="9">
        <v>45839</v>
      </c>
      <c r="F1040" s="5" t="s">
        <v>54</v>
      </c>
      <c r="G1040" s="7" t="s">
        <v>2674</v>
      </c>
      <c r="H1040" s="6"/>
      <c r="I1040" s="8">
        <v>-42.9</v>
      </c>
      <c r="J1040" s="6"/>
      <c r="K1040" s="8">
        <v>1890.38</v>
      </c>
      <c r="L1040" t="str">
        <f>IF(Gastos[[#This Row],[Importe]]&gt;0,"Ingreso","Egreso")</f>
        <v>Egreso</v>
      </c>
      <c r="M1040" t="str">
        <f t="shared" si="16"/>
        <v>Único</v>
      </c>
    </row>
    <row r="1041" spans="1:13" x14ac:dyDescent="0.25">
      <c r="A1041" s="10" t="s">
        <v>14</v>
      </c>
      <c r="B1041" s="33">
        <v>45664</v>
      </c>
      <c r="C1041" s="11">
        <v>45689</v>
      </c>
      <c r="D1041" s="33">
        <v>45664</v>
      </c>
      <c r="E1041" s="9">
        <v>45839</v>
      </c>
      <c r="F1041" s="6" t="s">
        <v>76</v>
      </c>
      <c r="G1041" s="7" t="s">
        <v>2675</v>
      </c>
      <c r="H1041" s="6"/>
      <c r="I1041" s="8">
        <v>-99.48</v>
      </c>
      <c r="J1041" s="6"/>
      <c r="K1041" s="8">
        <v>1933.28</v>
      </c>
      <c r="L1041" t="str">
        <f>IF(Gastos[[#This Row],[Importe]]&gt;0,"Ingreso","Egreso")</f>
        <v>Egreso</v>
      </c>
      <c r="M1041" t="str">
        <f t="shared" si="16"/>
        <v>Único</v>
      </c>
    </row>
    <row r="1042" spans="1:13" ht="25.5" x14ac:dyDescent="0.25">
      <c r="A1042" s="10" t="s">
        <v>17</v>
      </c>
      <c r="B1042" s="33">
        <v>45664</v>
      </c>
      <c r="C1042" s="11">
        <v>45839</v>
      </c>
      <c r="D1042" s="33">
        <v>45664</v>
      </c>
      <c r="E1042" s="9">
        <v>45839</v>
      </c>
      <c r="F1042" s="6" t="s">
        <v>18</v>
      </c>
      <c r="G1042" s="7" t="s">
        <v>2714</v>
      </c>
      <c r="H1042" s="6"/>
      <c r="I1042" s="8">
        <v>-1.3</v>
      </c>
      <c r="J1042" s="6"/>
      <c r="K1042" s="8">
        <v>12306.78</v>
      </c>
      <c r="L1042" t="str">
        <f>IF(Gastos[[#This Row],[Importe]]&gt;0,"Ingreso","Egreso")</f>
        <v>Egreso</v>
      </c>
      <c r="M1042" t="str">
        <f t="shared" si="16"/>
        <v>Único</v>
      </c>
    </row>
    <row r="1043" spans="1:13" ht="25.5" x14ac:dyDescent="0.25">
      <c r="A1043" s="10" t="s">
        <v>17</v>
      </c>
      <c r="B1043" s="33">
        <v>45664</v>
      </c>
      <c r="C1043" s="11">
        <v>45839</v>
      </c>
      <c r="D1043" s="33">
        <v>45664</v>
      </c>
      <c r="E1043" s="9">
        <v>45839</v>
      </c>
      <c r="F1043" s="6" t="s">
        <v>18</v>
      </c>
      <c r="G1043" s="7" t="s">
        <v>2714</v>
      </c>
      <c r="H1043" s="6"/>
      <c r="I1043" s="8">
        <v>-14</v>
      </c>
      <c r="J1043" s="6"/>
      <c r="K1043" s="8">
        <v>12308.08</v>
      </c>
      <c r="L1043" t="str">
        <f>IF(Gastos[[#This Row],[Importe]]&gt;0,"Ingreso","Egreso")</f>
        <v>Egreso</v>
      </c>
      <c r="M1043" t="str">
        <f t="shared" si="16"/>
        <v>Único</v>
      </c>
    </row>
    <row r="1044" spans="1:13" x14ac:dyDescent="0.25">
      <c r="A1044" s="10" t="s">
        <v>17</v>
      </c>
      <c r="B1044" s="33">
        <v>45664</v>
      </c>
      <c r="C1044" s="11">
        <v>45839</v>
      </c>
      <c r="D1044" s="33">
        <v>45664</v>
      </c>
      <c r="E1044" s="9">
        <v>45839</v>
      </c>
      <c r="F1044" s="6" t="s">
        <v>54</v>
      </c>
      <c r="G1044" s="7" t="s">
        <v>2716</v>
      </c>
      <c r="H1044" s="6"/>
      <c r="I1044" s="8">
        <v>-99</v>
      </c>
      <c r="J1044" s="6"/>
      <c r="K1044" s="8">
        <v>12331.08</v>
      </c>
      <c r="L1044" t="str">
        <f>IF(Gastos[[#This Row],[Importe]]&gt;0,"Ingreso","Egreso")</f>
        <v>Egreso</v>
      </c>
      <c r="M1044" t="str">
        <f t="shared" si="16"/>
        <v>Único</v>
      </c>
    </row>
    <row r="1045" spans="1:13" ht="25.5" x14ac:dyDescent="0.25">
      <c r="A1045" s="10" t="s">
        <v>17</v>
      </c>
      <c r="B1045" s="33">
        <v>45664</v>
      </c>
      <c r="C1045" s="11">
        <v>45839</v>
      </c>
      <c r="D1045" s="33">
        <v>45664</v>
      </c>
      <c r="E1045" s="9">
        <v>45839</v>
      </c>
      <c r="F1045" s="6" t="s">
        <v>132</v>
      </c>
      <c r="G1045" s="7" t="s">
        <v>2715</v>
      </c>
      <c r="H1045" s="6"/>
      <c r="I1045" s="8">
        <v>-9</v>
      </c>
      <c r="J1045" s="6"/>
      <c r="K1045" s="8">
        <v>12322.08</v>
      </c>
      <c r="L1045" t="str">
        <f>IF(Gastos[[#This Row],[Importe]]&gt;0,"Ingreso","Egreso")</f>
        <v>Egreso</v>
      </c>
      <c r="M1045" t="str">
        <f t="shared" si="16"/>
        <v>Único</v>
      </c>
    </row>
    <row r="1046" spans="1:13" x14ac:dyDescent="0.25">
      <c r="A1046" s="1" t="s">
        <v>11</v>
      </c>
      <c r="B1046" s="34">
        <v>45838</v>
      </c>
      <c r="C1046" s="32">
        <v>45838</v>
      </c>
      <c r="D1046" s="34">
        <v>45838</v>
      </c>
      <c r="E1046" s="9">
        <v>45838</v>
      </c>
      <c r="F1046" s="1" t="s">
        <v>90</v>
      </c>
      <c r="G1046" s="12" t="s">
        <v>2657</v>
      </c>
      <c r="H1046" s="1"/>
      <c r="I1046" s="13">
        <v>2295.64</v>
      </c>
      <c r="J1046" s="1"/>
      <c r="K1046" s="13">
        <v>6952.59</v>
      </c>
      <c r="L1046" t="str">
        <f>IF(Gastos[[#This Row],[Importe]]&gt;0,"Ingreso","Egreso")</f>
        <v>Ingreso</v>
      </c>
      <c r="M1046" t="str">
        <f t="shared" si="16"/>
        <v>Único</v>
      </c>
    </row>
    <row r="1047" spans="1:13" x14ac:dyDescent="0.25">
      <c r="A1047" s="1" t="s">
        <v>11</v>
      </c>
      <c r="B1047" s="33">
        <v>45838</v>
      </c>
      <c r="C1047" s="11">
        <v>45838</v>
      </c>
      <c r="D1047" s="33">
        <v>45838</v>
      </c>
      <c r="E1047" s="9">
        <v>45838</v>
      </c>
      <c r="F1047" s="6" t="s">
        <v>804</v>
      </c>
      <c r="G1047" s="7" t="s">
        <v>805</v>
      </c>
      <c r="H1047" s="6"/>
      <c r="I1047" s="8">
        <v>-400</v>
      </c>
      <c r="J1047" s="6"/>
      <c r="K1047" s="8">
        <v>4656.95</v>
      </c>
      <c r="L1047" t="str">
        <f>IF(Gastos[[#This Row],[Importe]]&gt;0,"Ingreso","Egreso")</f>
        <v>Egreso</v>
      </c>
      <c r="M1047" t="str">
        <f t="shared" si="16"/>
        <v>Único</v>
      </c>
    </row>
    <row r="1048" spans="1:13" x14ac:dyDescent="0.25">
      <c r="A1048" s="10" t="s">
        <v>14</v>
      </c>
      <c r="B1048" s="33">
        <v>45838</v>
      </c>
      <c r="C1048" s="11">
        <v>45838</v>
      </c>
      <c r="D1048" s="33">
        <v>45838</v>
      </c>
      <c r="E1048" s="9">
        <v>45838</v>
      </c>
      <c r="F1048" s="6" t="s">
        <v>140</v>
      </c>
      <c r="G1048" s="7" t="s">
        <v>2676</v>
      </c>
      <c r="H1048" s="6"/>
      <c r="I1048" s="8">
        <v>18.95</v>
      </c>
      <c r="J1048" s="6"/>
      <c r="K1048" s="8">
        <v>2032.76</v>
      </c>
      <c r="L1048" t="str">
        <f>IF(Gastos[[#This Row],[Importe]]&gt;0,"Ingreso","Egreso")</f>
        <v>Ingreso</v>
      </c>
      <c r="M1048" t="str">
        <f t="shared" si="16"/>
        <v>Único</v>
      </c>
    </row>
    <row r="1049" spans="1:13" x14ac:dyDescent="0.25">
      <c r="A1049" s="10" t="s">
        <v>14</v>
      </c>
      <c r="B1049" s="33">
        <v>45838</v>
      </c>
      <c r="C1049" s="11">
        <v>45838</v>
      </c>
      <c r="D1049" s="33">
        <v>45838</v>
      </c>
      <c r="E1049" s="9">
        <v>45838</v>
      </c>
      <c r="F1049" s="6" t="s">
        <v>18</v>
      </c>
      <c r="G1049" s="7" t="s">
        <v>2678</v>
      </c>
      <c r="H1049" s="6"/>
      <c r="I1049" s="8">
        <v>-1.29</v>
      </c>
      <c r="J1049" s="6"/>
      <c r="K1049" s="8">
        <v>2043.71</v>
      </c>
      <c r="L1049" t="str">
        <f>IF(Gastos[[#This Row],[Importe]]&gt;0,"Ingreso","Egreso")</f>
        <v>Egreso</v>
      </c>
      <c r="M1049" t="str">
        <f t="shared" si="16"/>
        <v>Único</v>
      </c>
    </row>
    <row r="1050" spans="1:13" x14ac:dyDescent="0.25">
      <c r="A1050" s="10" t="s">
        <v>14</v>
      </c>
      <c r="B1050" s="33">
        <v>45838</v>
      </c>
      <c r="C1050" s="11">
        <v>45838</v>
      </c>
      <c r="D1050" s="33">
        <v>45838</v>
      </c>
      <c r="E1050" s="9">
        <v>45838</v>
      </c>
      <c r="F1050" s="6" t="s">
        <v>18</v>
      </c>
      <c r="G1050" s="7" t="s">
        <v>2678</v>
      </c>
      <c r="H1050" s="6"/>
      <c r="I1050" s="8">
        <v>-1.29</v>
      </c>
      <c r="J1050" s="6"/>
      <c r="K1050" s="8">
        <v>2045</v>
      </c>
      <c r="L1050" t="str">
        <f>IF(Gastos[[#This Row],[Importe]]&gt;0,"Ingreso","Egreso")</f>
        <v>Egreso</v>
      </c>
      <c r="M1050" t="str">
        <f t="shared" si="16"/>
        <v>Único</v>
      </c>
    </row>
    <row r="1051" spans="1:13" x14ac:dyDescent="0.25">
      <c r="A1051" s="10" t="s">
        <v>17</v>
      </c>
      <c r="B1051" s="33">
        <v>45838</v>
      </c>
      <c r="C1051" s="11">
        <v>45838</v>
      </c>
      <c r="D1051" s="33">
        <v>45838</v>
      </c>
      <c r="E1051" s="9">
        <v>45838</v>
      </c>
      <c r="F1051" s="6" t="s">
        <v>88</v>
      </c>
      <c r="G1051" s="7" t="s">
        <v>1720</v>
      </c>
      <c r="H1051" s="6"/>
      <c r="I1051" s="8">
        <v>-918</v>
      </c>
      <c r="J1051" s="6"/>
      <c r="K1051" s="8">
        <v>12430.08</v>
      </c>
      <c r="L1051" t="str">
        <f>IF(Gastos[[#This Row],[Importe]]&gt;0,"Ingreso","Egreso")</f>
        <v>Egreso</v>
      </c>
      <c r="M1051" t="str">
        <f t="shared" si="16"/>
        <v>Único</v>
      </c>
    </row>
    <row r="1052" spans="1:13" x14ac:dyDescent="0.25">
      <c r="A1052" s="10" t="s">
        <v>17</v>
      </c>
      <c r="B1052" s="33">
        <v>45838</v>
      </c>
      <c r="C1052" s="11">
        <v>45838</v>
      </c>
      <c r="D1052" s="33">
        <v>45838</v>
      </c>
      <c r="E1052" s="9">
        <v>45838</v>
      </c>
      <c r="F1052" s="6" t="s">
        <v>90</v>
      </c>
      <c r="G1052" s="7" t="s">
        <v>2719</v>
      </c>
      <c r="H1052" s="6"/>
      <c r="I1052" s="8">
        <v>2204.13</v>
      </c>
      <c r="J1052" s="6"/>
      <c r="K1052" s="8">
        <v>13415.95</v>
      </c>
      <c r="L1052" t="str">
        <f>IF(Gastos[[#This Row],[Importe]]&gt;0,"Ingreso","Egreso")</f>
        <v>Ingreso</v>
      </c>
      <c r="M1052" t="str">
        <f t="shared" si="16"/>
        <v>Único</v>
      </c>
    </row>
    <row r="1053" spans="1:13" x14ac:dyDescent="0.25">
      <c r="A1053" s="10" t="s">
        <v>14</v>
      </c>
      <c r="B1053" s="33">
        <v>45838</v>
      </c>
      <c r="C1053" s="11">
        <v>45838</v>
      </c>
      <c r="D1053" s="33">
        <v>45838</v>
      </c>
      <c r="E1053" s="9">
        <v>45838</v>
      </c>
      <c r="F1053" s="6" t="s">
        <v>132</v>
      </c>
      <c r="G1053" s="7" t="s">
        <v>2677</v>
      </c>
      <c r="H1053" s="6"/>
      <c r="I1053" s="8">
        <v>-29.9</v>
      </c>
      <c r="J1053" s="6"/>
      <c r="K1053" s="8">
        <v>2013.81</v>
      </c>
      <c r="L1053" t="str">
        <f>IF(Gastos[[#This Row],[Importe]]&gt;0,"Ingreso","Egreso")</f>
        <v>Egreso</v>
      </c>
      <c r="M1053" t="str">
        <f t="shared" si="16"/>
        <v>Único</v>
      </c>
    </row>
    <row r="1054" spans="1:13" x14ac:dyDescent="0.25">
      <c r="A1054" s="10" t="s">
        <v>14</v>
      </c>
      <c r="B1054" s="33">
        <v>45838</v>
      </c>
      <c r="C1054" s="11">
        <v>45838</v>
      </c>
      <c r="D1054" s="33">
        <v>45837</v>
      </c>
      <c r="E1054" s="9">
        <v>45837</v>
      </c>
      <c r="F1054" s="6" t="s">
        <v>67</v>
      </c>
      <c r="G1054" s="7" t="s">
        <v>2679</v>
      </c>
      <c r="H1054" s="6"/>
      <c r="I1054" s="8">
        <v>-21.8</v>
      </c>
      <c r="J1054" s="6"/>
      <c r="K1054" s="8">
        <v>2046.29</v>
      </c>
      <c r="L1054" t="str">
        <f>IF(Gastos[[#This Row],[Importe]]&gt;0,"Ingreso","Egreso")</f>
        <v>Egreso</v>
      </c>
      <c r="M1054" t="str">
        <f t="shared" si="16"/>
        <v>Único</v>
      </c>
    </row>
    <row r="1055" spans="1:13" x14ac:dyDescent="0.25">
      <c r="A1055" s="10" t="s">
        <v>14</v>
      </c>
      <c r="B1055" s="33">
        <v>45838</v>
      </c>
      <c r="C1055" s="11">
        <v>45838</v>
      </c>
      <c r="D1055" s="33">
        <v>45837</v>
      </c>
      <c r="E1055" s="9">
        <v>45837</v>
      </c>
      <c r="F1055" s="6" t="s">
        <v>67</v>
      </c>
      <c r="G1055" s="7" t="s">
        <v>2679</v>
      </c>
      <c r="H1055" s="6"/>
      <c r="I1055" s="8">
        <v>-21.8</v>
      </c>
      <c r="J1055" s="6"/>
      <c r="K1055" s="8">
        <v>2068.09</v>
      </c>
      <c r="L1055" t="str">
        <f>IF(Gastos[[#This Row],[Importe]]&gt;0,"Ingreso","Egreso")</f>
        <v>Egreso</v>
      </c>
      <c r="M1055" t="str">
        <f t="shared" si="16"/>
        <v>Único</v>
      </c>
    </row>
    <row r="1056" spans="1:13" ht="25.5" x14ac:dyDescent="0.25">
      <c r="A1056" s="10" t="s">
        <v>14</v>
      </c>
      <c r="B1056" s="34">
        <v>45838</v>
      </c>
      <c r="C1056" s="32">
        <v>45838</v>
      </c>
      <c r="D1056" s="34">
        <v>45836</v>
      </c>
      <c r="E1056" s="9">
        <v>45836</v>
      </c>
      <c r="F1056" s="1" t="s">
        <v>22</v>
      </c>
      <c r="G1056" s="12" t="s">
        <v>2681</v>
      </c>
      <c r="H1056" s="1"/>
      <c r="I1056" s="13">
        <v>-24.18</v>
      </c>
      <c r="J1056" s="1"/>
      <c r="K1056" s="13">
        <v>2097.09</v>
      </c>
      <c r="L1056" t="str">
        <f>IF(Gastos[[#This Row],[Importe]]&gt;0,"Ingreso","Egreso")</f>
        <v>Egreso</v>
      </c>
      <c r="M1056" t="str">
        <f t="shared" si="16"/>
        <v>Único</v>
      </c>
    </row>
    <row r="1057" spans="1:13" ht="25.5" x14ac:dyDescent="0.25">
      <c r="A1057" s="10" t="s">
        <v>14</v>
      </c>
      <c r="B1057" s="34">
        <v>45838</v>
      </c>
      <c r="C1057" s="32">
        <v>45838</v>
      </c>
      <c r="D1057" s="34">
        <v>45836</v>
      </c>
      <c r="E1057" s="9">
        <v>45836</v>
      </c>
      <c r="F1057" s="1" t="s">
        <v>22</v>
      </c>
      <c r="G1057" s="12" t="s">
        <v>2682</v>
      </c>
      <c r="H1057" s="1"/>
      <c r="I1057" s="13">
        <v>-109.98</v>
      </c>
      <c r="J1057" s="1"/>
      <c r="K1057" s="13">
        <v>2121.27</v>
      </c>
      <c r="L1057" t="str">
        <f>IF(Gastos[[#This Row],[Importe]]&gt;0,"Ingreso","Egreso")</f>
        <v>Egreso</v>
      </c>
      <c r="M1057" t="str">
        <f t="shared" si="16"/>
        <v>Único</v>
      </c>
    </row>
    <row r="1058" spans="1:13" ht="25.5" x14ac:dyDescent="0.25">
      <c r="A1058" s="10" t="s">
        <v>17</v>
      </c>
      <c r="B1058" s="33">
        <v>45838</v>
      </c>
      <c r="C1058" s="11">
        <v>45838</v>
      </c>
      <c r="D1058" s="33">
        <v>45836</v>
      </c>
      <c r="E1058" s="9">
        <v>45836</v>
      </c>
      <c r="F1058" s="6" t="s">
        <v>22</v>
      </c>
      <c r="G1058" s="7" t="s">
        <v>2717</v>
      </c>
      <c r="H1058" s="6"/>
      <c r="I1058" s="8">
        <v>-2</v>
      </c>
      <c r="J1058" s="6"/>
      <c r="K1058" s="8">
        <v>13348.08</v>
      </c>
      <c r="L1058" t="str">
        <f>IF(Gastos[[#This Row],[Importe]]&gt;0,"Ingreso","Egreso")</f>
        <v>Egreso</v>
      </c>
      <c r="M1058" t="str">
        <f t="shared" si="16"/>
        <v>Único</v>
      </c>
    </row>
    <row r="1059" spans="1:13" ht="25.5" x14ac:dyDescent="0.25">
      <c r="A1059" s="10" t="s">
        <v>17</v>
      </c>
      <c r="B1059" s="33">
        <v>45838</v>
      </c>
      <c r="C1059" s="11">
        <v>45838</v>
      </c>
      <c r="D1059" s="33">
        <v>45836</v>
      </c>
      <c r="E1059" s="9">
        <v>45836</v>
      </c>
      <c r="F1059" s="6" t="s">
        <v>22</v>
      </c>
      <c r="G1059" s="7" t="s">
        <v>2718</v>
      </c>
      <c r="H1059" s="6"/>
      <c r="I1059" s="8">
        <v>-0.12</v>
      </c>
      <c r="J1059" s="6"/>
      <c r="K1059" s="8">
        <v>13350.08</v>
      </c>
      <c r="L1059" t="str">
        <f>IF(Gastos[[#This Row],[Importe]]&gt;0,"Ingreso","Egreso")</f>
        <v>Egreso</v>
      </c>
      <c r="M1059" t="str">
        <f t="shared" si="16"/>
        <v>Único</v>
      </c>
    </row>
    <row r="1060" spans="1:13" ht="25.5" x14ac:dyDescent="0.25">
      <c r="A1060" s="10" t="s">
        <v>17</v>
      </c>
      <c r="B1060" s="33">
        <v>45838</v>
      </c>
      <c r="C1060" s="11">
        <v>45838</v>
      </c>
      <c r="D1060" s="33">
        <v>45836</v>
      </c>
      <c r="E1060" s="9">
        <v>45836</v>
      </c>
      <c r="F1060" s="6" t="s">
        <v>22</v>
      </c>
      <c r="G1060" s="7" t="s">
        <v>2718</v>
      </c>
      <c r="H1060" s="6"/>
      <c r="I1060" s="8">
        <v>-65.75</v>
      </c>
      <c r="J1060" s="6"/>
      <c r="K1060" s="8">
        <v>13350.2</v>
      </c>
      <c r="L1060" t="str">
        <f>IF(Gastos[[#This Row],[Importe]]&gt;0,"Ingreso","Egreso")</f>
        <v>Egreso</v>
      </c>
      <c r="M1060" t="str">
        <f t="shared" si="16"/>
        <v>Único</v>
      </c>
    </row>
    <row r="1061" spans="1:13" x14ac:dyDescent="0.25">
      <c r="A1061" s="10" t="s">
        <v>14</v>
      </c>
      <c r="B1061" s="33">
        <v>45838</v>
      </c>
      <c r="C1061" s="11">
        <v>45838</v>
      </c>
      <c r="D1061" s="33">
        <v>45836</v>
      </c>
      <c r="E1061" s="9">
        <v>45836</v>
      </c>
      <c r="F1061" s="6" t="s">
        <v>132</v>
      </c>
      <c r="G1061" s="7" t="s">
        <v>2680</v>
      </c>
      <c r="H1061" s="6"/>
      <c r="I1061" s="8">
        <v>-7.2</v>
      </c>
      <c r="J1061" s="6"/>
      <c r="K1061" s="8">
        <v>2089.89</v>
      </c>
      <c r="L1061" t="str">
        <f>IF(Gastos[[#This Row],[Importe]]&gt;0,"Ingreso","Egreso")</f>
        <v>Egreso</v>
      </c>
      <c r="M1061" t="str">
        <f t="shared" si="16"/>
        <v>Único</v>
      </c>
    </row>
    <row r="1062" spans="1:13" x14ac:dyDescent="0.25">
      <c r="A1062" s="10" t="s">
        <v>14</v>
      </c>
      <c r="B1062" s="33">
        <v>45835</v>
      </c>
      <c r="C1062" s="11">
        <v>45835</v>
      </c>
      <c r="D1062" s="33">
        <v>45835</v>
      </c>
      <c r="E1062" s="9">
        <v>45835</v>
      </c>
      <c r="F1062" s="6" t="s">
        <v>140</v>
      </c>
      <c r="G1062" s="7" t="s">
        <v>141</v>
      </c>
      <c r="H1062" s="6"/>
      <c r="I1062" s="8">
        <v>16</v>
      </c>
      <c r="J1062" s="6"/>
      <c r="K1062" s="8">
        <v>2239.4899999999998</v>
      </c>
      <c r="L1062" t="str">
        <f>IF(Gastos[[#This Row],[Importe]]&gt;0,"Ingreso","Egreso")</f>
        <v>Ingreso</v>
      </c>
      <c r="M1062" t="str">
        <f t="shared" si="16"/>
        <v>Único</v>
      </c>
    </row>
    <row r="1063" spans="1:13" x14ac:dyDescent="0.25">
      <c r="A1063" s="10" t="s">
        <v>17</v>
      </c>
      <c r="B1063" s="33">
        <v>45835</v>
      </c>
      <c r="C1063" s="11">
        <v>45835</v>
      </c>
      <c r="D1063" s="33">
        <v>45835</v>
      </c>
      <c r="E1063" s="9">
        <v>45835</v>
      </c>
      <c r="F1063" s="6" t="s">
        <v>18</v>
      </c>
      <c r="G1063" s="7" t="s">
        <v>2722</v>
      </c>
      <c r="H1063" s="6"/>
      <c r="I1063" s="8">
        <v>-19.16</v>
      </c>
      <c r="J1063" s="6"/>
      <c r="K1063" s="8">
        <v>11226.59</v>
      </c>
      <c r="L1063" t="str">
        <f>IF(Gastos[[#This Row],[Importe]]&gt;0,"Ingreso","Egreso")</f>
        <v>Egreso</v>
      </c>
      <c r="M1063" t="str">
        <f t="shared" si="16"/>
        <v>Único</v>
      </c>
    </row>
    <row r="1064" spans="1:13" x14ac:dyDescent="0.25">
      <c r="A1064" s="10" t="s">
        <v>17</v>
      </c>
      <c r="B1064" s="33">
        <v>45835</v>
      </c>
      <c r="C1064" s="11">
        <v>45835</v>
      </c>
      <c r="D1064" s="33">
        <v>45835</v>
      </c>
      <c r="E1064" s="9">
        <v>45835</v>
      </c>
      <c r="F1064" s="6" t="s">
        <v>132</v>
      </c>
      <c r="G1064" s="7" t="s">
        <v>2721</v>
      </c>
      <c r="H1064" s="6"/>
      <c r="I1064" s="8">
        <v>-9.3000000000000007</v>
      </c>
      <c r="J1064" s="6"/>
      <c r="K1064" s="8">
        <v>11217.29</v>
      </c>
      <c r="L1064" t="str">
        <f>IF(Gastos[[#This Row],[Importe]]&gt;0,"Ingreso","Egreso")</f>
        <v>Egreso</v>
      </c>
      <c r="M1064" t="str">
        <f t="shared" si="16"/>
        <v>Único</v>
      </c>
    </row>
    <row r="1065" spans="1:13" x14ac:dyDescent="0.25">
      <c r="A1065" s="10" t="s">
        <v>17</v>
      </c>
      <c r="B1065" s="33">
        <v>45835</v>
      </c>
      <c r="C1065" s="11">
        <v>45835</v>
      </c>
      <c r="D1065" s="33">
        <v>45835</v>
      </c>
      <c r="E1065" s="9">
        <v>45835</v>
      </c>
      <c r="F1065" s="6" t="s">
        <v>132</v>
      </c>
      <c r="G1065" s="7" t="s">
        <v>2720</v>
      </c>
      <c r="H1065" s="6"/>
      <c r="I1065" s="8">
        <v>-5.47</v>
      </c>
      <c r="J1065" s="6"/>
      <c r="K1065" s="8">
        <v>11211.82</v>
      </c>
      <c r="L1065" t="str">
        <f>IF(Gastos[[#This Row],[Importe]]&gt;0,"Ingreso","Egreso")</f>
        <v>Egreso</v>
      </c>
      <c r="M1065" t="str">
        <f t="shared" si="16"/>
        <v>Único</v>
      </c>
    </row>
    <row r="1066" spans="1:13" x14ac:dyDescent="0.25">
      <c r="A1066" s="10" t="s">
        <v>17</v>
      </c>
      <c r="B1066" s="33">
        <v>45835</v>
      </c>
      <c r="C1066" s="11">
        <v>45835</v>
      </c>
      <c r="D1066" s="33">
        <v>45835</v>
      </c>
      <c r="E1066" s="9">
        <v>45835</v>
      </c>
      <c r="F1066" s="6" t="s">
        <v>132</v>
      </c>
      <c r="G1066" s="7" t="s">
        <v>2723</v>
      </c>
      <c r="H1066" s="6"/>
      <c r="I1066" s="8">
        <v>-3.4</v>
      </c>
      <c r="J1066" s="6"/>
      <c r="K1066" s="8">
        <v>11245.75</v>
      </c>
      <c r="L1066" t="str">
        <f>IF(Gastos[[#This Row],[Importe]]&gt;0,"Ingreso","Egreso")</f>
        <v>Egreso</v>
      </c>
      <c r="M1066" t="str">
        <f t="shared" si="16"/>
        <v>Único</v>
      </c>
    </row>
    <row r="1067" spans="1:13" x14ac:dyDescent="0.25">
      <c r="A1067" s="10" t="s">
        <v>14</v>
      </c>
      <c r="B1067" s="33">
        <v>45835</v>
      </c>
      <c r="C1067" s="11">
        <v>45835</v>
      </c>
      <c r="D1067" s="33">
        <v>45835</v>
      </c>
      <c r="E1067" s="9">
        <v>45835</v>
      </c>
      <c r="F1067" s="6" t="s">
        <v>132</v>
      </c>
      <c r="G1067" s="7" t="s">
        <v>2683</v>
      </c>
      <c r="H1067" s="6"/>
      <c r="I1067" s="8">
        <v>-8.24</v>
      </c>
      <c r="J1067" s="6"/>
      <c r="K1067" s="8">
        <v>2231.25</v>
      </c>
      <c r="L1067" t="str">
        <f>IF(Gastos[[#This Row],[Importe]]&gt;0,"Ingreso","Egreso")</f>
        <v>Egreso</v>
      </c>
      <c r="M1067" t="str">
        <f t="shared" si="16"/>
        <v>Único</v>
      </c>
    </row>
    <row r="1068" spans="1:13" ht="25.5" x14ac:dyDescent="0.25">
      <c r="A1068" s="10" t="s">
        <v>14</v>
      </c>
      <c r="B1068" s="33">
        <v>45833</v>
      </c>
      <c r="C1068" s="11">
        <v>45833</v>
      </c>
      <c r="D1068" s="33">
        <v>45833</v>
      </c>
      <c r="E1068" s="9">
        <v>45833</v>
      </c>
      <c r="F1068" s="6" t="s">
        <v>22</v>
      </c>
      <c r="G1068" s="7" t="s">
        <v>2684</v>
      </c>
      <c r="H1068" s="6"/>
      <c r="I1068" s="8">
        <v>-1.19</v>
      </c>
      <c r="J1068" s="6"/>
      <c r="K1068" s="8">
        <v>2223.4899999999998</v>
      </c>
      <c r="L1068" t="str">
        <f>IF(Gastos[[#This Row],[Importe]]&gt;0,"Ingreso","Egreso")</f>
        <v>Egreso</v>
      </c>
      <c r="M1068" t="str">
        <f t="shared" si="16"/>
        <v>Único</v>
      </c>
    </row>
    <row r="1069" spans="1:13" x14ac:dyDescent="0.25">
      <c r="A1069" s="10" t="s">
        <v>17</v>
      </c>
      <c r="B1069" s="33">
        <v>45833</v>
      </c>
      <c r="C1069" s="11">
        <v>45833</v>
      </c>
      <c r="D1069" s="33">
        <v>45833</v>
      </c>
      <c r="E1069" s="9">
        <v>45833</v>
      </c>
      <c r="F1069" s="6" t="s">
        <v>804</v>
      </c>
      <c r="G1069" s="7" t="s">
        <v>2724</v>
      </c>
      <c r="H1069" s="6"/>
      <c r="I1069" s="8">
        <v>-500</v>
      </c>
      <c r="J1069" s="6"/>
      <c r="K1069" s="8">
        <v>11249.15</v>
      </c>
      <c r="L1069" t="str">
        <f>IF(Gastos[[#This Row],[Importe]]&gt;0,"Ingreso","Egreso")</f>
        <v>Egreso</v>
      </c>
      <c r="M1069" t="str">
        <f t="shared" si="16"/>
        <v>Único</v>
      </c>
    </row>
    <row r="1070" spans="1:13" ht="25.5" x14ac:dyDescent="0.25">
      <c r="A1070" s="10" t="s">
        <v>17</v>
      </c>
      <c r="B1070" s="33">
        <v>45833</v>
      </c>
      <c r="C1070" s="11">
        <v>45833</v>
      </c>
      <c r="D1070" s="33">
        <v>45833</v>
      </c>
      <c r="E1070" s="9">
        <v>45833</v>
      </c>
      <c r="F1070" s="6" t="s">
        <v>132</v>
      </c>
      <c r="G1070" s="7" t="s">
        <v>2725</v>
      </c>
      <c r="H1070" s="6"/>
      <c r="I1070" s="8">
        <v>-3.9</v>
      </c>
      <c r="J1070" s="6"/>
      <c r="K1070" s="8">
        <v>11749.15</v>
      </c>
      <c r="L1070" t="str">
        <f>IF(Gastos[[#This Row],[Importe]]&gt;0,"Ingreso","Egreso")</f>
        <v>Egreso</v>
      </c>
      <c r="M1070" t="str">
        <f t="shared" si="16"/>
        <v>Único</v>
      </c>
    </row>
    <row r="1071" spans="1:13" x14ac:dyDescent="0.25">
      <c r="A1071" s="1" t="s">
        <v>11</v>
      </c>
      <c r="B1071" s="33">
        <v>45832</v>
      </c>
      <c r="C1071" s="11">
        <v>45832</v>
      </c>
      <c r="D1071" s="33">
        <v>45832</v>
      </c>
      <c r="E1071" s="9">
        <v>45832</v>
      </c>
      <c r="F1071" s="6" t="s">
        <v>804</v>
      </c>
      <c r="G1071" s="7" t="s">
        <v>2043</v>
      </c>
      <c r="H1071" s="6"/>
      <c r="I1071" s="8">
        <v>-300</v>
      </c>
      <c r="J1071" s="6"/>
      <c r="K1071" s="8">
        <v>5056.95</v>
      </c>
      <c r="L1071" t="str">
        <f>IF(Gastos[[#This Row],[Importe]]&gt;0,"Ingreso","Egreso")</f>
        <v>Egreso</v>
      </c>
      <c r="M1071" t="str">
        <f t="shared" si="16"/>
        <v>Único</v>
      </c>
    </row>
    <row r="1072" spans="1:13" ht="25.5" x14ac:dyDescent="0.25">
      <c r="A1072" s="10" t="s">
        <v>14</v>
      </c>
      <c r="B1072" s="33">
        <v>45832</v>
      </c>
      <c r="C1072" s="11">
        <v>45832</v>
      </c>
      <c r="D1072" s="33">
        <v>45832</v>
      </c>
      <c r="E1072" s="9">
        <v>45832</v>
      </c>
      <c r="F1072" s="6" t="s">
        <v>15</v>
      </c>
      <c r="G1072" s="7" t="s">
        <v>2685</v>
      </c>
      <c r="H1072" s="6"/>
      <c r="I1072" s="8">
        <v>-144.91999999999999</v>
      </c>
      <c r="J1072" s="6"/>
      <c r="K1072" s="8">
        <v>2224.6799999999998</v>
      </c>
      <c r="L1072" t="str">
        <f>IF(Gastos[[#This Row],[Importe]]&gt;0,"Ingreso","Egreso")</f>
        <v>Egreso</v>
      </c>
      <c r="M1072" t="str">
        <f t="shared" si="16"/>
        <v>Único</v>
      </c>
    </row>
    <row r="1073" spans="1:13" x14ac:dyDescent="0.25">
      <c r="A1073" s="10" t="s">
        <v>17</v>
      </c>
      <c r="B1073" s="33">
        <v>45832</v>
      </c>
      <c r="C1073" s="11">
        <v>45832</v>
      </c>
      <c r="D1073" s="33">
        <v>45832</v>
      </c>
      <c r="E1073" s="9">
        <v>45832</v>
      </c>
      <c r="F1073" s="6" t="s">
        <v>132</v>
      </c>
      <c r="G1073" s="7" t="s">
        <v>2726</v>
      </c>
      <c r="H1073" s="6"/>
      <c r="I1073" s="8">
        <v>-0.99</v>
      </c>
      <c r="J1073" s="6"/>
      <c r="K1073" s="8">
        <v>11753.05</v>
      </c>
      <c r="L1073" t="str">
        <f>IF(Gastos[[#This Row],[Importe]]&gt;0,"Ingreso","Egreso")</f>
        <v>Egreso</v>
      </c>
      <c r="M1073" t="str">
        <f t="shared" si="16"/>
        <v>Único</v>
      </c>
    </row>
    <row r="1074" spans="1:13" ht="25.5" x14ac:dyDescent="0.25">
      <c r="A1074" s="10" t="s">
        <v>17</v>
      </c>
      <c r="B1074" s="33">
        <v>45831</v>
      </c>
      <c r="C1074" s="11">
        <v>45831</v>
      </c>
      <c r="D1074" s="33">
        <v>45831</v>
      </c>
      <c r="E1074" s="9">
        <v>45831</v>
      </c>
      <c r="F1074" s="6" t="s">
        <v>18</v>
      </c>
      <c r="G1074" s="7" t="s">
        <v>2727</v>
      </c>
      <c r="H1074" s="6"/>
      <c r="I1074" s="8">
        <v>-4</v>
      </c>
      <c r="J1074" s="6"/>
      <c r="K1074" s="8">
        <v>11754.04</v>
      </c>
      <c r="L1074" t="str">
        <f>IF(Gastos[[#This Row],[Importe]]&gt;0,"Ingreso","Egreso")</f>
        <v>Egreso</v>
      </c>
      <c r="M1074" t="str">
        <f t="shared" si="16"/>
        <v>Único</v>
      </c>
    </row>
    <row r="1075" spans="1:13" x14ac:dyDescent="0.25">
      <c r="A1075" s="10" t="s">
        <v>17</v>
      </c>
      <c r="B1075" s="33">
        <v>45831</v>
      </c>
      <c r="C1075" s="11">
        <v>45831</v>
      </c>
      <c r="D1075" s="33">
        <v>45831</v>
      </c>
      <c r="E1075" s="9">
        <v>45831</v>
      </c>
      <c r="F1075" s="6" t="s">
        <v>804</v>
      </c>
      <c r="G1075" s="7" t="s">
        <v>2728</v>
      </c>
      <c r="H1075" s="6"/>
      <c r="I1075" s="8">
        <v>-500</v>
      </c>
      <c r="J1075" s="6"/>
      <c r="K1075" s="8">
        <v>11758.04</v>
      </c>
      <c r="L1075" t="str">
        <f>IF(Gastos[[#This Row],[Importe]]&gt;0,"Ingreso","Egreso")</f>
        <v>Egreso</v>
      </c>
      <c r="M1075" t="str">
        <f t="shared" si="16"/>
        <v>Único</v>
      </c>
    </row>
    <row r="1076" spans="1:13" x14ac:dyDescent="0.25">
      <c r="A1076" s="10" t="s">
        <v>17</v>
      </c>
      <c r="B1076" s="33">
        <v>45831</v>
      </c>
      <c r="C1076" s="11">
        <v>45831</v>
      </c>
      <c r="D1076" s="33">
        <v>45831</v>
      </c>
      <c r="E1076" s="9">
        <v>45831</v>
      </c>
      <c r="F1076" s="6" t="s">
        <v>112</v>
      </c>
      <c r="G1076" s="7" t="s">
        <v>2729</v>
      </c>
      <c r="H1076" s="6"/>
      <c r="I1076" s="8">
        <v>-457.49</v>
      </c>
      <c r="J1076" s="6"/>
      <c r="K1076" s="8">
        <v>12258.04</v>
      </c>
      <c r="L1076" t="str">
        <f>IF(Gastos[[#This Row],[Importe]]&gt;0,"Ingreso","Egreso")</f>
        <v>Egreso</v>
      </c>
      <c r="M1076" t="str">
        <f t="shared" si="16"/>
        <v>Único</v>
      </c>
    </row>
    <row r="1077" spans="1:13" x14ac:dyDescent="0.25">
      <c r="A1077" s="10" t="s">
        <v>14</v>
      </c>
      <c r="B1077" s="33">
        <v>45831</v>
      </c>
      <c r="C1077" s="11">
        <v>45831</v>
      </c>
      <c r="D1077" s="33">
        <v>45831</v>
      </c>
      <c r="E1077" s="9">
        <v>45831</v>
      </c>
      <c r="F1077" s="6" t="s">
        <v>132</v>
      </c>
      <c r="G1077" s="7" t="s">
        <v>2686</v>
      </c>
      <c r="H1077" s="6"/>
      <c r="I1077" s="8">
        <v>-10.63</v>
      </c>
      <c r="J1077" s="6"/>
      <c r="K1077" s="8">
        <v>2369.6</v>
      </c>
      <c r="L1077" t="str">
        <f>IF(Gastos[[#This Row],[Importe]]&gt;0,"Ingreso","Egreso")</f>
        <v>Egreso</v>
      </c>
      <c r="M1077" t="str">
        <f t="shared" si="16"/>
        <v>Único</v>
      </c>
    </row>
    <row r="1078" spans="1:13" x14ac:dyDescent="0.25">
      <c r="A1078" s="1" t="s">
        <v>11</v>
      </c>
      <c r="B1078" s="33">
        <v>45831</v>
      </c>
      <c r="C1078" s="11">
        <v>45831</v>
      </c>
      <c r="D1078" s="33">
        <v>45830</v>
      </c>
      <c r="E1078" s="9">
        <v>45830</v>
      </c>
      <c r="F1078" s="6" t="s">
        <v>18</v>
      </c>
      <c r="G1078" s="7" t="s">
        <v>2658</v>
      </c>
      <c r="H1078" s="6"/>
      <c r="I1078" s="8">
        <v>-59.9</v>
      </c>
      <c r="J1078" s="6"/>
      <c r="K1078" s="8">
        <v>5356.95</v>
      </c>
      <c r="L1078" t="str">
        <f>IF(Gastos[[#This Row],[Importe]]&gt;0,"Ingreso","Egreso")</f>
        <v>Egreso</v>
      </c>
      <c r="M1078" t="str">
        <f t="shared" si="16"/>
        <v>Único</v>
      </c>
    </row>
    <row r="1079" spans="1:13" x14ac:dyDescent="0.25">
      <c r="A1079" s="1" t="s">
        <v>11</v>
      </c>
      <c r="B1079" s="33">
        <v>45831</v>
      </c>
      <c r="C1079" s="11">
        <v>45831</v>
      </c>
      <c r="D1079" s="33">
        <v>45830</v>
      </c>
      <c r="E1079" s="9">
        <v>45830</v>
      </c>
      <c r="F1079" s="6" t="s">
        <v>112</v>
      </c>
      <c r="G1079" s="7" t="s">
        <v>2659</v>
      </c>
      <c r="H1079" s="6"/>
      <c r="I1079" s="8">
        <v>-32.619999999999997</v>
      </c>
      <c r="J1079" s="6"/>
      <c r="K1079" s="8">
        <v>5416.85</v>
      </c>
      <c r="L1079" t="str">
        <f>IF(Gastos[[#This Row],[Importe]]&gt;0,"Ingreso","Egreso")</f>
        <v>Egreso</v>
      </c>
      <c r="M1079" t="str">
        <f t="shared" si="16"/>
        <v>Único</v>
      </c>
    </row>
    <row r="1080" spans="1:13" x14ac:dyDescent="0.25">
      <c r="A1080" s="1" t="s">
        <v>11</v>
      </c>
      <c r="B1080" s="33">
        <v>45831</v>
      </c>
      <c r="C1080" s="11">
        <v>45831</v>
      </c>
      <c r="D1080" s="33">
        <v>45830</v>
      </c>
      <c r="E1080" s="9">
        <v>45830</v>
      </c>
      <c r="F1080" s="6" t="s">
        <v>112</v>
      </c>
      <c r="G1080" s="7" t="s">
        <v>2660</v>
      </c>
      <c r="H1080" s="6"/>
      <c r="I1080" s="8">
        <v>-25.98</v>
      </c>
      <c r="J1080" s="6"/>
      <c r="K1080" s="8">
        <v>5449.47</v>
      </c>
      <c r="L1080" t="str">
        <f>IF(Gastos[[#This Row],[Importe]]&gt;0,"Ingreso","Egreso")</f>
        <v>Egreso</v>
      </c>
      <c r="M1080" t="str">
        <f t="shared" si="16"/>
        <v>Único</v>
      </c>
    </row>
    <row r="1081" spans="1:13" ht="25.5" x14ac:dyDescent="0.25">
      <c r="A1081" s="1" t="s">
        <v>11</v>
      </c>
      <c r="B1081" s="33">
        <v>45831</v>
      </c>
      <c r="C1081" s="11">
        <v>45831</v>
      </c>
      <c r="D1081" s="33">
        <v>45829</v>
      </c>
      <c r="E1081" s="9">
        <v>45829</v>
      </c>
      <c r="F1081" s="6" t="s">
        <v>18</v>
      </c>
      <c r="G1081" s="7" t="s">
        <v>2661</v>
      </c>
      <c r="H1081" s="6"/>
      <c r="I1081" s="8">
        <v>-2.8</v>
      </c>
      <c r="J1081" s="6"/>
      <c r="K1081" s="8">
        <v>5475.45</v>
      </c>
      <c r="L1081" t="str">
        <f>IF(Gastos[[#This Row],[Importe]]&gt;0,"Ingreso","Egreso")</f>
        <v>Egreso</v>
      </c>
      <c r="M1081" t="str">
        <f t="shared" si="16"/>
        <v>Único</v>
      </c>
    </row>
    <row r="1082" spans="1:13" ht="25.5" x14ac:dyDescent="0.25">
      <c r="A1082" s="10" t="s">
        <v>14</v>
      </c>
      <c r="B1082" s="33">
        <v>45831</v>
      </c>
      <c r="C1082" s="11">
        <v>45831</v>
      </c>
      <c r="D1082" s="33">
        <v>45829</v>
      </c>
      <c r="E1082" s="9">
        <v>45829</v>
      </c>
      <c r="F1082" s="6" t="s">
        <v>22</v>
      </c>
      <c r="G1082" s="7" t="s">
        <v>2687</v>
      </c>
      <c r="H1082" s="6"/>
      <c r="I1082" s="8">
        <v>-21.61</v>
      </c>
      <c r="J1082" s="6"/>
      <c r="K1082" s="8">
        <v>2380.23</v>
      </c>
      <c r="L1082" t="str">
        <f>IF(Gastos[[#This Row],[Importe]]&gt;0,"Ingreso","Egreso")</f>
        <v>Egreso</v>
      </c>
      <c r="M1082" t="str">
        <f t="shared" si="16"/>
        <v>Único</v>
      </c>
    </row>
    <row r="1083" spans="1:13" ht="25.5" x14ac:dyDescent="0.25">
      <c r="A1083" s="10" t="s">
        <v>14</v>
      </c>
      <c r="B1083" s="33">
        <v>45831</v>
      </c>
      <c r="C1083" s="11">
        <v>45831</v>
      </c>
      <c r="D1083" s="33">
        <v>45829</v>
      </c>
      <c r="E1083" s="9">
        <v>45829</v>
      </c>
      <c r="F1083" s="6" t="s">
        <v>22</v>
      </c>
      <c r="G1083" s="7" t="s">
        <v>2688</v>
      </c>
      <c r="H1083" s="6"/>
      <c r="I1083" s="8">
        <v>-102.07</v>
      </c>
      <c r="J1083" s="6"/>
      <c r="K1083" s="8">
        <v>2401.84</v>
      </c>
      <c r="L1083" t="str">
        <f>IF(Gastos[[#This Row],[Importe]]&gt;0,"Ingreso","Egreso")</f>
        <v>Egreso</v>
      </c>
      <c r="M1083" t="str">
        <f t="shared" si="16"/>
        <v>Único</v>
      </c>
    </row>
    <row r="1084" spans="1:13" x14ac:dyDescent="0.25">
      <c r="A1084" s="10" t="s">
        <v>17</v>
      </c>
      <c r="B1084" s="33">
        <v>45831</v>
      </c>
      <c r="C1084" s="11">
        <v>45831</v>
      </c>
      <c r="D1084" s="33">
        <v>45829</v>
      </c>
      <c r="E1084" s="9">
        <v>45829</v>
      </c>
      <c r="F1084" s="6" t="s">
        <v>132</v>
      </c>
      <c r="G1084" s="7" t="s">
        <v>2730</v>
      </c>
      <c r="H1084" s="6"/>
      <c r="I1084" s="8">
        <v>-6.25</v>
      </c>
      <c r="J1084" s="6"/>
      <c r="K1084" s="8">
        <v>12715.53</v>
      </c>
      <c r="L1084" t="str">
        <f>IF(Gastos[[#This Row],[Importe]]&gt;0,"Ingreso","Egreso")</f>
        <v>Egreso</v>
      </c>
      <c r="M1084" t="str">
        <f t="shared" si="16"/>
        <v>Único</v>
      </c>
    </row>
    <row r="1085" spans="1:13" x14ac:dyDescent="0.25">
      <c r="A1085" s="1" t="s">
        <v>11</v>
      </c>
      <c r="B1085" s="33">
        <v>45828</v>
      </c>
      <c r="C1085" s="5">
        <v>45828</v>
      </c>
      <c r="D1085" s="33">
        <v>45828</v>
      </c>
      <c r="E1085" s="9">
        <v>45828</v>
      </c>
      <c r="F1085" s="5" t="s">
        <v>18</v>
      </c>
      <c r="G1085" s="7" t="s">
        <v>2599</v>
      </c>
      <c r="H1085" s="6"/>
      <c r="I1085" s="8">
        <v>-1.89</v>
      </c>
      <c r="J1085" s="6"/>
      <c r="K1085" s="8">
        <v>5478.25</v>
      </c>
      <c r="L1085" t="str">
        <f>IF(Gastos[[#This Row],[Importe]]&gt;0,"Ingreso","Egreso")</f>
        <v>Egreso</v>
      </c>
      <c r="M1085" t="str">
        <f t="shared" si="16"/>
        <v>Único</v>
      </c>
    </row>
    <row r="1086" spans="1:13" x14ac:dyDescent="0.25">
      <c r="A1086" s="1" t="s">
        <v>17</v>
      </c>
      <c r="B1086" s="33">
        <v>45828</v>
      </c>
      <c r="C1086" s="5">
        <v>45828</v>
      </c>
      <c r="D1086" s="33">
        <v>45828</v>
      </c>
      <c r="E1086" s="9">
        <v>45828</v>
      </c>
      <c r="F1086" s="5" t="s">
        <v>340</v>
      </c>
      <c r="G1086" s="7" t="s">
        <v>2610</v>
      </c>
      <c r="H1086" s="6"/>
      <c r="I1086" s="8">
        <v>-4.99</v>
      </c>
      <c r="J1086" s="6"/>
      <c r="K1086" s="8">
        <v>12721.78</v>
      </c>
      <c r="L1086" t="str">
        <f>IF(Gastos[[#This Row],[Importe]]&gt;0,"Ingreso","Egreso")</f>
        <v>Egreso</v>
      </c>
      <c r="M1086" t="str">
        <f t="shared" si="16"/>
        <v>Único</v>
      </c>
    </row>
    <row r="1087" spans="1:13" x14ac:dyDescent="0.25">
      <c r="A1087" s="1" t="s">
        <v>17</v>
      </c>
      <c r="B1087" s="33">
        <v>45828</v>
      </c>
      <c r="C1087" s="5">
        <v>45828</v>
      </c>
      <c r="D1087" s="33">
        <v>45828</v>
      </c>
      <c r="E1087" s="9">
        <v>45828</v>
      </c>
      <c r="F1087" s="5" t="s">
        <v>18</v>
      </c>
      <c r="G1087" s="7" t="s">
        <v>2612</v>
      </c>
      <c r="H1087" s="6"/>
      <c r="I1087" s="8">
        <v>-6</v>
      </c>
      <c r="J1087" s="6"/>
      <c r="K1087" s="8">
        <v>12730.24</v>
      </c>
      <c r="L1087" t="str">
        <f>IF(Gastos[[#This Row],[Importe]]&gt;0,"Ingreso","Egreso")</f>
        <v>Egreso</v>
      </c>
      <c r="M1087" t="str">
        <f t="shared" si="16"/>
        <v>Único</v>
      </c>
    </row>
    <row r="1088" spans="1:13" x14ac:dyDescent="0.25">
      <c r="A1088" s="1" t="s">
        <v>17</v>
      </c>
      <c r="B1088" s="33">
        <v>45828</v>
      </c>
      <c r="C1088" s="5">
        <v>45828</v>
      </c>
      <c r="D1088" s="33">
        <v>45828</v>
      </c>
      <c r="E1088" s="9">
        <v>45828</v>
      </c>
      <c r="F1088" s="5" t="s">
        <v>132</v>
      </c>
      <c r="G1088" s="7" t="s">
        <v>2613</v>
      </c>
      <c r="H1088" s="6"/>
      <c r="I1088" s="8">
        <v>-10.6</v>
      </c>
      <c r="J1088" s="6"/>
      <c r="K1088" s="8">
        <v>12736.24</v>
      </c>
      <c r="L1088" t="str">
        <f>IF(Gastos[[#This Row],[Importe]]&gt;0,"Ingreso","Egreso")</f>
        <v>Egreso</v>
      </c>
      <c r="M1088" t="str">
        <f t="shared" si="16"/>
        <v>Único</v>
      </c>
    </row>
    <row r="1089" spans="1:13" x14ac:dyDescent="0.25">
      <c r="A1089" s="1" t="s">
        <v>17</v>
      </c>
      <c r="B1089" s="33">
        <v>45828</v>
      </c>
      <c r="C1089" s="5">
        <v>45828</v>
      </c>
      <c r="D1089" s="33">
        <v>45828</v>
      </c>
      <c r="E1089" s="9">
        <v>45828</v>
      </c>
      <c r="F1089" s="5" t="s">
        <v>132</v>
      </c>
      <c r="G1089" s="7" t="s">
        <v>2611</v>
      </c>
      <c r="H1089" s="6"/>
      <c r="I1089" s="8">
        <v>-3.47</v>
      </c>
      <c r="J1089" s="6"/>
      <c r="K1089" s="8">
        <v>12726.77</v>
      </c>
      <c r="L1089" t="str">
        <f>IF(Gastos[[#This Row],[Importe]]&gt;0,"Ingreso","Egreso")</f>
        <v>Egreso</v>
      </c>
      <c r="M1089" t="str">
        <f t="shared" si="16"/>
        <v>Único</v>
      </c>
    </row>
    <row r="1090" spans="1:13" x14ac:dyDescent="0.25">
      <c r="A1090" s="1" t="s">
        <v>17</v>
      </c>
      <c r="B1090" s="33">
        <v>45827</v>
      </c>
      <c r="C1090" s="5">
        <v>45827</v>
      </c>
      <c r="D1090" s="33">
        <v>45827</v>
      </c>
      <c r="E1090" s="9">
        <v>45827</v>
      </c>
      <c r="F1090" s="5" t="s">
        <v>1917</v>
      </c>
      <c r="G1090" s="7" t="s">
        <v>2614</v>
      </c>
      <c r="H1090" s="6"/>
      <c r="I1090" s="8">
        <v>-763.99</v>
      </c>
      <c r="J1090" s="6"/>
      <c r="K1090" s="8">
        <v>12746.84</v>
      </c>
      <c r="L1090" t="str">
        <f>IF(Gastos[[#This Row],[Importe]]&gt;0,"Ingreso","Egreso")</f>
        <v>Egreso</v>
      </c>
      <c r="M1090" t="str">
        <f t="shared" ref="M1090:M1153" si="17">IF(AND(COUNTIFS($B$2:$B$3988,B1090,$I$2:$I$3988,I1090,$K$2:$K$3988,K1090)&gt;1,F1090=""),"DUPLICADO","Único")</f>
        <v>Único</v>
      </c>
    </row>
    <row r="1091" spans="1:13" x14ac:dyDescent="0.25">
      <c r="A1091" s="1" t="s">
        <v>14</v>
      </c>
      <c r="B1091" s="33">
        <v>45826</v>
      </c>
      <c r="C1091" s="5">
        <v>45826</v>
      </c>
      <c r="D1091" s="33">
        <v>45826</v>
      </c>
      <c r="E1091" s="9">
        <v>45826</v>
      </c>
      <c r="F1091" s="5" t="s">
        <v>112</v>
      </c>
      <c r="G1091" s="7" t="s">
        <v>2620</v>
      </c>
      <c r="H1091" s="6"/>
      <c r="I1091" s="8">
        <v>-3.2</v>
      </c>
      <c r="J1091" s="6"/>
      <c r="K1091" s="8">
        <v>2503.91</v>
      </c>
      <c r="L1091" t="str">
        <f>IF(Gastos[[#This Row],[Importe]]&gt;0,"Ingreso","Egreso")</f>
        <v>Egreso</v>
      </c>
      <c r="M1091" t="str">
        <f t="shared" si="17"/>
        <v>Único</v>
      </c>
    </row>
    <row r="1092" spans="1:13" ht="25.5" x14ac:dyDescent="0.25">
      <c r="A1092" s="1" t="s">
        <v>14</v>
      </c>
      <c r="B1092" s="33">
        <v>45826</v>
      </c>
      <c r="C1092" s="5">
        <v>45826</v>
      </c>
      <c r="D1092" s="33">
        <v>45826</v>
      </c>
      <c r="E1092" s="9">
        <v>45826</v>
      </c>
      <c r="F1092" s="5" t="s">
        <v>22</v>
      </c>
      <c r="G1092" s="7" t="s">
        <v>2621</v>
      </c>
      <c r="H1092" s="6"/>
      <c r="I1092" s="8">
        <v>-1.51</v>
      </c>
      <c r="J1092" s="6"/>
      <c r="K1092" s="8">
        <v>2507.11</v>
      </c>
      <c r="L1092" t="str">
        <f>IF(Gastos[[#This Row],[Importe]]&gt;0,"Ingreso","Egreso")</f>
        <v>Egreso</v>
      </c>
      <c r="M1092" t="str">
        <f t="shared" si="17"/>
        <v>Único</v>
      </c>
    </row>
    <row r="1093" spans="1:13" x14ac:dyDescent="0.25">
      <c r="A1093" s="1" t="s">
        <v>11</v>
      </c>
      <c r="B1093" s="33">
        <v>45824</v>
      </c>
      <c r="C1093" s="5">
        <v>45824</v>
      </c>
      <c r="D1093" s="33">
        <v>45824</v>
      </c>
      <c r="E1093" s="9">
        <v>45825</v>
      </c>
      <c r="F1093" s="5" t="s">
        <v>132</v>
      </c>
      <c r="G1093" s="7" t="s">
        <v>2604</v>
      </c>
      <c r="H1093" s="6"/>
      <c r="I1093" s="8">
        <v>-725.73</v>
      </c>
      <c r="J1093" s="6"/>
      <c r="K1093" s="8">
        <v>5562.09</v>
      </c>
      <c r="L1093" t="str">
        <f>IF(Gastos[[#This Row],[Importe]]&gt;0,"Ingreso","Egreso")</f>
        <v>Egreso</v>
      </c>
      <c r="M1093" t="str">
        <f t="shared" si="17"/>
        <v>Único</v>
      </c>
    </row>
    <row r="1094" spans="1:13" x14ac:dyDescent="0.25">
      <c r="A1094" s="1" t="s">
        <v>11</v>
      </c>
      <c r="B1094" s="33">
        <v>45825</v>
      </c>
      <c r="C1094" s="5">
        <v>45825</v>
      </c>
      <c r="D1094" s="33">
        <v>45825</v>
      </c>
      <c r="E1094" s="9">
        <v>45825</v>
      </c>
      <c r="F1094" s="5" t="s">
        <v>18</v>
      </c>
      <c r="G1094" s="7" t="s">
        <v>2600</v>
      </c>
      <c r="H1094" s="6"/>
      <c r="I1094" s="8">
        <v>-17.989999999999998</v>
      </c>
      <c r="J1094" s="6"/>
      <c r="K1094" s="8">
        <v>5480.14</v>
      </c>
      <c r="L1094" t="str">
        <f>IF(Gastos[[#This Row],[Importe]]&gt;0,"Ingreso","Egreso")</f>
        <v>Egreso</v>
      </c>
      <c r="M1094" t="str">
        <f t="shared" si="17"/>
        <v>Único</v>
      </c>
    </row>
    <row r="1095" spans="1:13" x14ac:dyDescent="0.25">
      <c r="A1095" s="1" t="s">
        <v>11</v>
      </c>
      <c r="B1095" s="33">
        <v>45825</v>
      </c>
      <c r="C1095" s="5">
        <v>45825</v>
      </c>
      <c r="D1095" s="33">
        <v>45825</v>
      </c>
      <c r="E1095" s="9">
        <v>45825</v>
      </c>
      <c r="F1095" s="5" t="s">
        <v>18</v>
      </c>
      <c r="G1095" s="7" t="s">
        <v>2601</v>
      </c>
      <c r="H1095" s="6"/>
      <c r="I1095" s="8">
        <v>-8.98</v>
      </c>
      <c r="J1095" s="6"/>
      <c r="K1095" s="8">
        <v>5498.13</v>
      </c>
      <c r="L1095" t="str">
        <f>IF(Gastos[[#This Row],[Importe]]&gt;0,"Ingreso","Egreso")</f>
        <v>Egreso</v>
      </c>
      <c r="M1095" t="str">
        <f t="shared" si="17"/>
        <v>Único</v>
      </c>
    </row>
    <row r="1096" spans="1:13" x14ac:dyDescent="0.25">
      <c r="A1096" s="1" t="s">
        <v>11</v>
      </c>
      <c r="B1096" s="33">
        <v>45825</v>
      </c>
      <c r="C1096" s="5">
        <v>45825</v>
      </c>
      <c r="D1096" s="33">
        <v>45825</v>
      </c>
      <c r="E1096" s="9">
        <v>45825</v>
      </c>
      <c r="F1096" s="5" t="s">
        <v>112</v>
      </c>
      <c r="G1096" s="7" t="s">
        <v>2602</v>
      </c>
      <c r="H1096" s="6"/>
      <c r="I1096" s="8">
        <v>-42</v>
      </c>
      <c r="J1096" s="6"/>
      <c r="K1096" s="8">
        <v>5507.11</v>
      </c>
      <c r="L1096" t="str">
        <f>IF(Gastos[[#This Row],[Importe]]&gt;0,"Ingreso","Egreso")</f>
        <v>Egreso</v>
      </c>
      <c r="M1096" t="str">
        <f t="shared" si="17"/>
        <v>Único</v>
      </c>
    </row>
    <row r="1097" spans="1:13" x14ac:dyDescent="0.25">
      <c r="A1097" s="1" t="s">
        <v>11</v>
      </c>
      <c r="B1097" s="33">
        <v>45824</v>
      </c>
      <c r="C1097" s="5">
        <v>45824</v>
      </c>
      <c r="D1097" s="33">
        <v>45824</v>
      </c>
      <c r="E1097" s="9">
        <v>45825</v>
      </c>
      <c r="F1097" s="5" t="s">
        <v>18</v>
      </c>
      <c r="G1097" s="7" t="s">
        <v>2603</v>
      </c>
      <c r="H1097" s="6"/>
      <c r="I1097" s="8">
        <v>-12.98</v>
      </c>
      <c r="J1097" s="6"/>
      <c r="K1097" s="8">
        <v>5549.11</v>
      </c>
      <c r="L1097" t="str">
        <f>IF(Gastos[[#This Row],[Importe]]&gt;0,"Ingreso","Egreso")</f>
        <v>Egreso</v>
      </c>
      <c r="M1097" t="str">
        <f t="shared" si="17"/>
        <v>Único</v>
      </c>
    </row>
    <row r="1098" spans="1:13" ht="25.5" x14ac:dyDescent="0.25">
      <c r="A1098" s="1" t="s">
        <v>14</v>
      </c>
      <c r="B1098" s="33">
        <v>45824</v>
      </c>
      <c r="C1098" s="5">
        <v>45824</v>
      </c>
      <c r="D1098" s="33">
        <v>45822</v>
      </c>
      <c r="E1098" s="9">
        <v>45825</v>
      </c>
      <c r="F1098" s="5" t="s">
        <v>22</v>
      </c>
      <c r="G1098" s="7" t="s">
        <v>2626</v>
      </c>
      <c r="H1098" s="6"/>
      <c r="I1098" s="8">
        <v>-92.78</v>
      </c>
      <c r="J1098" s="6"/>
      <c r="K1098" s="8">
        <v>2609.63</v>
      </c>
      <c r="L1098" t="str">
        <f>IF(Gastos[[#This Row],[Importe]]&gt;0,"Ingreso","Egreso")</f>
        <v>Egreso</v>
      </c>
      <c r="M1098" t="str">
        <f t="shared" si="17"/>
        <v>Único</v>
      </c>
    </row>
    <row r="1099" spans="1:13" x14ac:dyDescent="0.25">
      <c r="A1099" s="1" t="s">
        <v>14</v>
      </c>
      <c r="B1099" s="34">
        <v>45825</v>
      </c>
      <c r="C1099" s="3">
        <v>45825</v>
      </c>
      <c r="D1099" s="34">
        <v>45825</v>
      </c>
      <c r="E1099" s="9">
        <v>45825</v>
      </c>
      <c r="F1099" s="3" t="s">
        <v>132</v>
      </c>
      <c r="G1099" s="12" t="s">
        <v>2622</v>
      </c>
      <c r="H1099" s="1"/>
      <c r="I1099" s="13">
        <v>-42.69</v>
      </c>
      <c r="J1099" s="1"/>
      <c r="K1099" s="13">
        <v>2508.62</v>
      </c>
      <c r="L1099" t="str">
        <f>IF(Gastos[[#This Row],[Importe]]&gt;0,"Ingreso","Egreso")</f>
        <v>Egreso</v>
      </c>
      <c r="M1099" t="str">
        <f t="shared" si="17"/>
        <v>Único</v>
      </c>
    </row>
    <row r="1100" spans="1:13" x14ac:dyDescent="0.25">
      <c r="A1100" s="1" t="s">
        <v>14</v>
      </c>
      <c r="B1100" s="33">
        <v>45825</v>
      </c>
      <c r="C1100" s="5">
        <v>45825</v>
      </c>
      <c r="D1100" s="33">
        <v>45825</v>
      </c>
      <c r="E1100" s="9">
        <v>45825</v>
      </c>
      <c r="F1100" s="3" t="s">
        <v>132</v>
      </c>
      <c r="G1100" s="7" t="s">
        <v>2623</v>
      </c>
      <c r="H1100" s="6"/>
      <c r="I1100" s="8">
        <v>-16.79</v>
      </c>
      <c r="J1100" s="6"/>
      <c r="K1100" s="8">
        <v>2551.31</v>
      </c>
      <c r="L1100" t="str">
        <f>IF(Gastos[[#This Row],[Importe]]&gt;0,"Ingreso","Egreso")</f>
        <v>Egreso</v>
      </c>
      <c r="M1100" t="str">
        <f t="shared" si="17"/>
        <v>Único</v>
      </c>
    </row>
    <row r="1101" spans="1:13" x14ac:dyDescent="0.25">
      <c r="A1101" s="1" t="s">
        <v>14</v>
      </c>
      <c r="B1101" s="33">
        <v>45824</v>
      </c>
      <c r="C1101" s="5">
        <v>45824</v>
      </c>
      <c r="D1101" s="33">
        <v>45824</v>
      </c>
      <c r="E1101" s="9">
        <v>45824</v>
      </c>
      <c r="F1101" s="3" t="s">
        <v>54</v>
      </c>
      <c r="G1101" s="7" t="s">
        <v>2624</v>
      </c>
      <c r="H1101" s="6"/>
      <c r="I1101" s="8">
        <v>-2.99</v>
      </c>
      <c r="J1101" s="6"/>
      <c r="K1101" s="8">
        <v>2568.1</v>
      </c>
      <c r="L1101" t="str">
        <f>IF(Gastos[[#This Row],[Importe]]&gt;0,"Ingreso","Egreso")</f>
        <v>Egreso</v>
      </c>
      <c r="M1101" t="str">
        <f t="shared" si="17"/>
        <v>Único</v>
      </c>
    </row>
    <row r="1102" spans="1:13" x14ac:dyDescent="0.25">
      <c r="A1102" s="1" t="s">
        <v>14</v>
      </c>
      <c r="B1102" s="33">
        <v>45824</v>
      </c>
      <c r="C1102" s="5">
        <v>45824</v>
      </c>
      <c r="D1102" s="33">
        <v>45824</v>
      </c>
      <c r="E1102" s="9">
        <v>45824</v>
      </c>
      <c r="F1102" s="3" t="s">
        <v>54</v>
      </c>
      <c r="G1102" s="7" t="s">
        <v>2624</v>
      </c>
      <c r="H1102" s="6"/>
      <c r="I1102" s="8">
        <v>-16.989999999999998</v>
      </c>
      <c r="J1102" s="6"/>
      <c r="K1102" s="8">
        <v>2571.09</v>
      </c>
      <c r="L1102" t="str">
        <f>IF(Gastos[[#This Row],[Importe]]&gt;0,"Ingreso","Egreso")</f>
        <v>Egreso</v>
      </c>
      <c r="M1102" t="str">
        <f t="shared" si="17"/>
        <v>Único</v>
      </c>
    </row>
    <row r="1103" spans="1:13" ht="25.5" x14ac:dyDescent="0.25">
      <c r="A1103" s="1" t="s">
        <v>14</v>
      </c>
      <c r="B1103" s="33">
        <v>45824</v>
      </c>
      <c r="C1103" s="5">
        <v>45824</v>
      </c>
      <c r="D1103" s="33">
        <v>45822</v>
      </c>
      <c r="E1103" s="9">
        <v>45822</v>
      </c>
      <c r="F1103" s="3" t="s">
        <v>22</v>
      </c>
      <c r="G1103" s="7" t="s">
        <v>2625</v>
      </c>
      <c r="H1103" s="6"/>
      <c r="I1103" s="8">
        <v>-21.55</v>
      </c>
      <c r="J1103" s="6"/>
      <c r="K1103" s="8">
        <v>2588.08</v>
      </c>
      <c r="L1103" t="str">
        <f>IF(Gastos[[#This Row],[Importe]]&gt;0,"Ingreso","Egreso")</f>
        <v>Egreso</v>
      </c>
      <c r="M1103" t="str">
        <f t="shared" si="17"/>
        <v>Único</v>
      </c>
    </row>
    <row r="1104" spans="1:13" x14ac:dyDescent="0.25">
      <c r="A1104" s="1" t="s">
        <v>17</v>
      </c>
      <c r="B1104" s="33">
        <v>45824</v>
      </c>
      <c r="C1104" s="5">
        <v>45824</v>
      </c>
      <c r="D1104" s="33">
        <v>45822</v>
      </c>
      <c r="E1104" s="9">
        <v>45822</v>
      </c>
      <c r="F1104" s="3" t="s">
        <v>132</v>
      </c>
      <c r="G1104" s="7" t="s">
        <v>2615</v>
      </c>
      <c r="H1104" s="6"/>
      <c r="I1104" s="8">
        <v>-7.2</v>
      </c>
      <c r="J1104" s="6"/>
      <c r="K1104" s="8">
        <v>13510.83</v>
      </c>
      <c r="L1104" t="str">
        <f>IF(Gastos[[#This Row],[Importe]]&gt;0,"Ingreso","Egreso")</f>
        <v>Egreso</v>
      </c>
      <c r="M1104" t="str">
        <f t="shared" si="17"/>
        <v>Único</v>
      </c>
    </row>
    <row r="1105" spans="1:13" x14ac:dyDescent="0.25">
      <c r="A1105" s="1" t="s">
        <v>11</v>
      </c>
      <c r="B1105" s="33">
        <v>45821</v>
      </c>
      <c r="C1105" s="5">
        <v>45821</v>
      </c>
      <c r="D1105" s="33">
        <v>45821</v>
      </c>
      <c r="E1105" s="9">
        <v>45821</v>
      </c>
      <c r="F1105" s="3" t="s">
        <v>18</v>
      </c>
      <c r="G1105" s="7" t="s">
        <v>2605</v>
      </c>
      <c r="H1105" s="6"/>
      <c r="I1105" s="8">
        <v>-13.99</v>
      </c>
      <c r="J1105" s="6"/>
      <c r="K1105" s="8">
        <v>6287.82</v>
      </c>
      <c r="L1105" t="str">
        <f>IF(Gastos[[#This Row],[Importe]]&gt;0,"Ingreso","Egreso")</f>
        <v>Egreso</v>
      </c>
      <c r="M1105" t="str">
        <f t="shared" si="17"/>
        <v>Único</v>
      </c>
    </row>
    <row r="1106" spans="1:13" ht="25.5" x14ac:dyDescent="0.25">
      <c r="A1106" s="1" t="s">
        <v>17</v>
      </c>
      <c r="B1106" s="33">
        <v>45821</v>
      </c>
      <c r="C1106" s="5">
        <v>45821</v>
      </c>
      <c r="D1106" s="33">
        <v>45821</v>
      </c>
      <c r="E1106" s="9">
        <v>45821</v>
      </c>
      <c r="F1106" s="3" t="s">
        <v>15</v>
      </c>
      <c r="G1106" s="7" t="s">
        <v>2617</v>
      </c>
      <c r="H1106" s="6"/>
      <c r="I1106" s="8">
        <v>-30</v>
      </c>
      <c r="J1106" s="6"/>
      <c r="K1106" s="8">
        <v>13524.58</v>
      </c>
      <c r="L1106" t="str">
        <f>IF(Gastos[[#This Row],[Importe]]&gt;0,"Ingreso","Egreso")</f>
        <v>Egreso</v>
      </c>
      <c r="M1106" t="str">
        <f t="shared" si="17"/>
        <v>Único</v>
      </c>
    </row>
    <row r="1107" spans="1:13" x14ac:dyDescent="0.25">
      <c r="A1107" s="1" t="s">
        <v>17</v>
      </c>
      <c r="B1107" s="33">
        <v>45821</v>
      </c>
      <c r="C1107" s="5">
        <v>45821</v>
      </c>
      <c r="D1107" s="33">
        <v>45821</v>
      </c>
      <c r="E1107" s="9">
        <v>45821</v>
      </c>
      <c r="F1107" s="3" t="s">
        <v>132</v>
      </c>
      <c r="G1107" s="7" t="s">
        <v>2616</v>
      </c>
      <c r="H1107" s="6"/>
      <c r="I1107" s="8">
        <v>-6.55</v>
      </c>
      <c r="J1107" s="6"/>
      <c r="K1107" s="8">
        <v>13518.03</v>
      </c>
      <c r="L1107" t="str">
        <f>IF(Gastos[[#This Row],[Importe]]&gt;0,"Ingreso","Egreso")</f>
        <v>Egreso</v>
      </c>
      <c r="M1107" t="str">
        <f t="shared" si="17"/>
        <v>Único</v>
      </c>
    </row>
    <row r="1108" spans="1:13" x14ac:dyDescent="0.25">
      <c r="A1108" s="1" t="s">
        <v>14</v>
      </c>
      <c r="B1108" s="33">
        <v>45967</v>
      </c>
      <c r="C1108" s="5">
        <v>45819</v>
      </c>
      <c r="D1108" s="33">
        <v>45967</v>
      </c>
      <c r="E1108" s="9">
        <v>45819</v>
      </c>
      <c r="F1108" s="3" t="s">
        <v>15</v>
      </c>
      <c r="G1108" s="7" t="s">
        <v>2627</v>
      </c>
      <c r="H1108" s="6"/>
      <c r="I1108" s="8">
        <v>-50.82</v>
      </c>
      <c r="J1108" s="6"/>
      <c r="K1108" s="8">
        <v>2702.41</v>
      </c>
      <c r="L1108" t="str">
        <f>IF(Gastos[[#This Row],[Importe]]&gt;0,"Ingreso","Egreso")</f>
        <v>Egreso</v>
      </c>
      <c r="M1108" t="str">
        <f t="shared" si="17"/>
        <v>Único</v>
      </c>
    </row>
    <row r="1109" spans="1:13" ht="25.5" x14ac:dyDescent="0.25">
      <c r="A1109" s="1" t="s">
        <v>14</v>
      </c>
      <c r="B1109" s="33">
        <v>45936</v>
      </c>
      <c r="C1109" s="5">
        <v>45818</v>
      </c>
      <c r="D1109" s="33">
        <v>45936</v>
      </c>
      <c r="E1109" s="9">
        <v>45818</v>
      </c>
      <c r="F1109" s="3" t="s">
        <v>22</v>
      </c>
      <c r="G1109" s="7" t="s">
        <v>2628</v>
      </c>
      <c r="H1109" s="6"/>
      <c r="I1109" s="8">
        <v>-1.58</v>
      </c>
      <c r="J1109" s="6"/>
      <c r="K1109" s="8">
        <v>2753.23</v>
      </c>
      <c r="L1109" t="str">
        <f>IF(Gastos[[#This Row],[Importe]]&gt;0,"Ingreso","Egreso")</f>
        <v>Egreso</v>
      </c>
      <c r="M1109" t="str">
        <f t="shared" si="17"/>
        <v>Único</v>
      </c>
    </row>
    <row r="1110" spans="1:13" x14ac:dyDescent="0.25">
      <c r="A1110" s="1" t="s">
        <v>14</v>
      </c>
      <c r="B1110" s="33">
        <v>45936</v>
      </c>
      <c r="C1110" s="5">
        <v>45818</v>
      </c>
      <c r="D1110" s="33">
        <v>45936</v>
      </c>
      <c r="E1110" s="9">
        <v>45818</v>
      </c>
      <c r="F1110" s="3" t="s">
        <v>132</v>
      </c>
      <c r="G1110" s="7" t="s">
        <v>2629</v>
      </c>
      <c r="H1110" s="6"/>
      <c r="I1110" s="8">
        <v>-19.27</v>
      </c>
      <c r="J1110" s="6"/>
      <c r="K1110" s="8">
        <v>2754.81</v>
      </c>
      <c r="L1110" t="str">
        <f>IF(Gastos[[#This Row],[Importe]]&gt;0,"Ingreso","Egreso")</f>
        <v>Egreso</v>
      </c>
      <c r="M1110" t="str">
        <f t="shared" si="17"/>
        <v>Único</v>
      </c>
    </row>
    <row r="1111" spans="1:13" x14ac:dyDescent="0.25">
      <c r="A1111" s="1" t="s">
        <v>11</v>
      </c>
      <c r="B1111" s="33">
        <v>45906</v>
      </c>
      <c r="C1111" s="5">
        <v>45817</v>
      </c>
      <c r="D1111" s="33">
        <v>45906</v>
      </c>
      <c r="E1111" s="9">
        <v>45817</v>
      </c>
      <c r="F1111" s="3" t="s">
        <v>18</v>
      </c>
      <c r="G1111" s="7" t="s">
        <v>2606</v>
      </c>
      <c r="H1111" s="6"/>
      <c r="I1111" s="8">
        <v>-9.9</v>
      </c>
      <c r="J1111" s="6"/>
      <c r="K1111" s="8">
        <v>6301.81</v>
      </c>
      <c r="L1111" t="str">
        <f>IF(Gastos[[#This Row],[Importe]]&gt;0,"Ingreso","Egreso")</f>
        <v>Egreso</v>
      </c>
      <c r="M1111" t="str">
        <f t="shared" si="17"/>
        <v>Único</v>
      </c>
    </row>
    <row r="1112" spans="1:13" x14ac:dyDescent="0.25">
      <c r="A1112" s="1" t="s">
        <v>11</v>
      </c>
      <c r="B1112" s="33">
        <v>45906</v>
      </c>
      <c r="C1112" s="5">
        <v>45817</v>
      </c>
      <c r="D1112" s="33">
        <v>45906</v>
      </c>
      <c r="E1112" s="9">
        <v>45817</v>
      </c>
      <c r="F1112" s="3" t="s">
        <v>2568</v>
      </c>
      <c r="G1112" s="7" t="s">
        <v>2607</v>
      </c>
      <c r="H1112" s="6"/>
      <c r="I1112" s="8">
        <v>-2.4</v>
      </c>
      <c r="J1112" s="6"/>
      <c r="K1112" s="8">
        <v>6311.71</v>
      </c>
      <c r="L1112" t="str">
        <f>IF(Gastos[[#This Row],[Importe]]&gt;0,"Ingreso","Egreso")</f>
        <v>Egreso</v>
      </c>
      <c r="M1112" t="str">
        <f t="shared" si="17"/>
        <v>Único</v>
      </c>
    </row>
    <row r="1113" spans="1:13" x14ac:dyDescent="0.25">
      <c r="A1113" s="1" t="s">
        <v>11</v>
      </c>
      <c r="B1113" s="33">
        <v>45906</v>
      </c>
      <c r="C1113" s="5">
        <v>45817</v>
      </c>
      <c r="D1113" s="33">
        <v>45906</v>
      </c>
      <c r="E1113" s="9">
        <v>45817</v>
      </c>
      <c r="F1113" s="3" t="s">
        <v>35</v>
      </c>
      <c r="G1113" s="7" t="s">
        <v>2608</v>
      </c>
      <c r="H1113" s="6"/>
      <c r="I1113" s="8">
        <v>-1700</v>
      </c>
      <c r="J1113" s="6"/>
      <c r="K1113" s="8">
        <v>6314.11</v>
      </c>
      <c r="L1113" t="str">
        <f>IF(Gastos[[#This Row],[Importe]]&gt;0,"Ingreso","Egreso")</f>
        <v>Egreso</v>
      </c>
      <c r="M1113" t="str">
        <f t="shared" si="17"/>
        <v>Único</v>
      </c>
    </row>
    <row r="1114" spans="1:13" x14ac:dyDescent="0.25">
      <c r="A1114" s="1" t="s">
        <v>17</v>
      </c>
      <c r="B1114" s="33">
        <v>45906</v>
      </c>
      <c r="C1114" s="5">
        <v>45817</v>
      </c>
      <c r="D1114" s="33">
        <v>45906</v>
      </c>
      <c r="E1114" s="9">
        <v>45817</v>
      </c>
      <c r="F1114" s="3" t="s">
        <v>2568</v>
      </c>
      <c r="G1114" s="7" t="s">
        <v>2618</v>
      </c>
      <c r="H1114" s="6"/>
      <c r="I1114" s="8">
        <v>-3.85</v>
      </c>
      <c r="J1114" s="6"/>
      <c r="K1114" s="8">
        <v>13554.58</v>
      </c>
      <c r="L1114" t="str">
        <f>IF(Gastos[[#This Row],[Importe]]&gt;0,"Ingreso","Egreso")</f>
        <v>Egreso</v>
      </c>
      <c r="M1114" t="str">
        <f t="shared" si="17"/>
        <v>Único</v>
      </c>
    </row>
    <row r="1115" spans="1:13" x14ac:dyDescent="0.25">
      <c r="A1115" s="1" t="s">
        <v>14</v>
      </c>
      <c r="B1115" s="33">
        <v>45906</v>
      </c>
      <c r="C1115" s="5">
        <v>45817</v>
      </c>
      <c r="D1115" s="33">
        <v>45906</v>
      </c>
      <c r="E1115" s="9">
        <v>45817</v>
      </c>
      <c r="F1115" s="3" t="s">
        <v>67</v>
      </c>
      <c r="G1115" s="7" t="s">
        <v>2630</v>
      </c>
      <c r="H1115" s="6"/>
      <c r="I1115" s="8">
        <v>-21.8</v>
      </c>
      <c r="J1115" s="6"/>
      <c r="K1115" s="8">
        <v>2802.85</v>
      </c>
      <c r="L1115" t="str">
        <f>IF(Gastos[[#This Row],[Importe]]&gt;0,"Ingreso","Egreso")</f>
        <v>Egreso</v>
      </c>
      <c r="M1115" t="str">
        <f t="shared" si="17"/>
        <v>Único</v>
      </c>
    </row>
    <row r="1116" spans="1:13" x14ac:dyDescent="0.25">
      <c r="A1116" s="1" t="s">
        <v>14</v>
      </c>
      <c r="B1116" s="33">
        <v>45906</v>
      </c>
      <c r="C1116" s="5">
        <v>45817</v>
      </c>
      <c r="D1116" s="33">
        <v>45906</v>
      </c>
      <c r="E1116" s="9">
        <v>45817</v>
      </c>
      <c r="F1116" s="3" t="s">
        <v>35</v>
      </c>
      <c r="G1116" s="7" t="s">
        <v>2631</v>
      </c>
      <c r="H1116" s="6"/>
      <c r="I1116" s="8">
        <v>1700</v>
      </c>
      <c r="J1116" s="6"/>
      <c r="K1116" s="8">
        <v>2824.65</v>
      </c>
      <c r="L1116" t="str">
        <f>IF(Gastos[[#This Row],[Importe]]&gt;0,"Ingreso","Egreso")</f>
        <v>Ingreso</v>
      </c>
      <c r="M1116" t="str">
        <f t="shared" si="17"/>
        <v>Único</v>
      </c>
    </row>
    <row r="1117" spans="1:13" x14ac:dyDescent="0.25">
      <c r="A1117" s="1" t="s">
        <v>14</v>
      </c>
      <c r="B1117" s="33">
        <v>45906</v>
      </c>
      <c r="C1117" s="5">
        <v>45817</v>
      </c>
      <c r="D1117" s="33">
        <v>45906</v>
      </c>
      <c r="E1117" s="9">
        <v>45817</v>
      </c>
      <c r="F1117" s="3" t="s">
        <v>132</v>
      </c>
      <c r="G1117" s="7" t="s">
        <v>2629</v>
      </c>
      <c r="H1117" s="6"/>
      <c r="I1117" s="8">
        <v>-28.77</v>
      </c>
      <c r="J1117" s="6"/>
      <c r="K1117" s="8">
        <v>2774.08</v>
      </c>
      <c r="L1117" t="str">
        <f>IF(Gastos[[#This Row],[Importe]]&gt;0,"Ingreso","Egreso")</f>
        <v>Egreso</v>
      </c>
      <c r="M1117" t="str">
        <f t="shared" si="17"/>
        <v>Único</v>
      </c>
    </row>
    <row r="1118" spans="1:13" x14ac:dyDescent="0.25">
      <c r="A1118" s="1" t="s">
        <v>11</v>
      </c>
      <c r="B1118" s="33">
        <v>45906</v>
      </c>
      <c r="C1118" s="5">
        <v>45817</v>
      </c>
      <c r="D1118" s="33">
        <v>45875</v>
      </c>
      <c r="E1118" s="9">
        <v>45816</v>
      </c>
      <c r="F1118" s="3" t="s">
        <v>112</v>
      </c>
      <c r="G1118" s="7" t="s">
        <v>2609</v>
      </c>
      <c r="H1118" s="6"/>
      <c r="I1118" s="8">
        <v>-13.5</v>
      </c>
      <c r="J1118" s="6"/>
      <c r="K1118" s="8">
        <v>8014.11</v>
      </c>
      <c r="L1118" t="str">
        <f>IF(Gastos[[#This Row],[Importe]]&gt;0,"Ingreso","Egreso")</f>
        <v>Egreso</v>
      </c>
      <c r="M1118" t="str">
        <f t="shared" si="17"/>
        <v>Único</v>
      </c>
    </row>
    <row r="1119" spans="1:13" x14ac:dyDescent="0.25">
      <c r="A1119" s="1" t="s">
        <v>14</v>
      </c>
      <c r="B1119" s="33">
        <v>45906</v>
      </c>
      <c r="C1119" s="5">
        <v>45817</v>
      </c>
      <c r="D1119" s="33">
        <v>45875</v>
      </c>
      <c r="E1119" s="9">
        <v>45816</v>
      </c>
      <c r="F1119" s="3" t="s">
        <v>67</v>
      </c>
      <c r="G1119" s="7" t="s">
        <v>2632</v>
      </c>
      <c r="H1119" s="6"/>
      <c r="I1119" s="8">
        <v>-21.8</v>
      </c>
      <c r="J1119" s="6"/>
      <c r="K1119" s="8">
        <v>1124.6500000000001</v>
      </c>
      <c r="L1119" t="str">
        <f>IF(Gastos[[#This Row],[Importe]]&gt;0,"Ingreso","Egreso")</f>
        <v>Egreso</v>
      </c>
      <c r="M1119" t="str">
        <f t="shared" si="17"/>
        <v>Único</v>
      </c>
    </row>
    <row r="1120" spans="1:13" x14ac:dyDescent="0.25">
      <c r="A1120" s="1" t="s">
        <v>17</v>
      </c>
      <c r="B1120" s="33">
        <v>45906</v>
      </c>
      <c r="C1120" s="5">
        <v>45817</v>
      </c>
      <c r="D1120" s="33">
        <v>45844</v>
      </c>
      <c r="E1120" s="9">
        <v>45815</v>
      </c>
      <c r="F1120" s="3" t="s">
        <v>2568</v>
      </c>
      <c r="G1120" s="7" t="s">
        <v>2619</v>
      </c>
      <c r="H1120" s="6"/>
      <c r="I1120" s="8">
        <v>-9.65</v>
      </c>
      <c r="J1120" s="6"/>
      <c r="K1120" s="8">
        <v>13558.43</v>
      </c>
      <c r="L1120" t="str">
        <f>IF(Gastos[[#This Row],[Importe]]&gt;0,"Ingreso","Egreso")</f>
        <v>Egreso</v>
      </c>
      <c r="M1120" t="str">
        <f t="shared" si="17"/>
        <v>Único</v>
      </c>
    </row>
    <row r="1121" spans="1:13" ht="25.5" x14ac:dyDescent="0.25">
      <c r="A1121" s="1" t="s">
        <v>14</v>
      </c>
      <c r="B1121" s="33">
        <v>45906</v>
      </c>
      <c r="C1121" s="5">
        <v>45817</v>
      </c>
      <c r="D1121" s="33">
        <v>45844</v>
      </c>
      <c r="E1121" s="9">
        <v>45815</v>
      </c>
      <c r="F1121" s="3" t="s">
        <v>22</v>
      </c>
      <c r="G1121" s="7" t="s">
        <v>2633</v>
      </c>
      <c r="H1121" s="6"/>
      <c r="I1121" s="8">
        <v>-52.56</v>
      </c>
      <c r="J1121" s="6"/>
      <c r="K1121" s="8">
        <v>1126.55</v>
      </c>
      <c r="L1121" t="str">
        <f>IF(Gastos[[#This Row],[Importe]]&gt;0,"Ingreso","Egreso")</f>
        <v>Egreso</v>
      </c>
      <c r="M1121" t="str">
        <f t="shared" si="17"/>
        <v>Único</v>
      </c>
    </row>
    <row r="1122" spans="1:13" ht="25.5" x14ac:dyDescent="0.25">
      <c r="A1122" s="1" t="s">
        <v>14</v>
      </c>
      <c r="B1122" s="33">
        <v>45906</v>
      </c>
      <c r="C1122" s="5">
        <v>45817</v>
      </c>
      <c r="D1122" s="33">
        <v>45844</v>
      </c>
      <c r="E1122" s="9">
        <v>45815</v>
      </c>
      <c r="F1122" s="3" t="s">
        <v>22</v>
      </c>
      <c r="G1122" s="7" t="s">
        <v>2634</v>
      </c>
      <c r="H1122" s="6"/>
      <c r="I1122" s="8">
        <v>-107.08</v>
      </c>
      <c r="J1122" s="6"/>
      <c r="K1122" s="8">
        <v>1165.1099999999999</v>
      </c>
      <c r="L1122" t="str">
        <f>IF(Gastos[[#This Row],[Importe]]&gt;0,"Ingreso","Egreso")</f>
        <v>Egreso</v>
      </c>
      <c r="M1122" t="str">
        <f t="shared" si="17"/>
        <v>Único</v>
      </c>
    </row>
    <row r="1123" spans="1:13" x14ac:dyDescent="0.25">
      <c r="A1123" s="1" t="s">
        <v>14</v>
      </c>
      <c r="B1123" s="33">
        <v>45906</v>
      </c>
      <c r="C1123" s="5">
        <v>45817</v>
      </c>
      <c r="D1123" s="33">
        <v>45844</v>
      </c>
      <c r="E1123" s="9">
        <v>45815</v>
      </c>
      <c r="F1123" s="3" t="s">
        <v>22</v>
      </c>
      <c r="G1123" s="7" t="s">
        <v>245</v>
      </c>
      <c r="H1123" s="6"/>
      <c r="I1123" s="8">
        <v>19.899999999999999</v>
      </c>
      <c r="J1123" s="6"/>
      <c r="K1123" s="8">
        <v>1146.45</v>
      </c>
      <c r="L1123" t="str">
        <f>IF(Gastos[[#This Row],[Importe]]&gt;0,"Ingreso","Egreso")</f>
        <v>Ingreso</v>
      </c>
      <c r="M1123" t="str">
        <f t="shared" si="17"/>
        <v>Único</v>
      </c>
    </row>
    <row r="1124" spans="1:13" x14ac:dyDescent="0.25">
      <c r="A1124" s="1" t="s">
        <v>14</v>
      </c>
      <c r="B1124" s="33">
        <v>45906</v>
      </c>
      <c r="C1124" s="5">
        <v>45817</v>
      </c>
      <c r="D1124" s="33">
        <v>45844</v>
      </c>
      <c r="E1124" s="9">
        <v>45815</v>
      </c>
      <c r="F1124" s="3" t="s">
        <v>132</v>
      </c>
      <c r="G1124" s="7" t="s">
        <v>606</v>
      </c>
      <c r="H1124" s="6"/>
      <c r="I1124" s="8">
        <v>14</v>
      </c>
      <c r="J1124" s="6"/>
      <c r="K1124" s="8">
        <v>1179.1099999999999</v>
      </c>
      <c r="L1124" t="str">
        <f>IF(Gastos[[#This Row],[Importe]]&gt;0,"Ingreso","Egreso")</f>
        <v>Ingreso</v>
      </c>
      <c r="M1124" t="str">
        <f t="shared" si="17"/>
        <v>Único</v>
      </c>
    </row>
    <row r="1125" spans="1:13" x14ac:dyDescent="0.25">
      <c r="A1125" s="1" t="s">
        <v>14</v>
      </c>
      <c r="B1125" s="33">
        <v>45814</v>
      </c>
      <c r="C1125" s="11">
        <v>45814</v>
      </c>
      <c r="D1125" s="33">
        <v>45814</v>
      </c>
      <c r="E1125" s="9">
        <v>45814</v>
      </c>
      <c r="F1125" s="32" t="s">
        <v>67</v>
      </c>
      <c r="G1125" s="7" t="s">
        <v>2570</v>
      </c>
      <c r="H1125" s="6"/>
      <c r="I1125" s="8">
        <v>-21.8</v>
      </c>
      <c r="J1125" s="6"/>
      <c r="K1125" s="8">
        <v>1272.19</v>
      </c>
      <c r="L1125" t="str">
        <f>IF(Gastos[[#This Row],[Importe]]&gt;0,"Ingreso","Egreso")</f>
        <v>Egreso</v>
      </c>
      <c r="M1125" t="str">
        <f t="shared" si="17"/>
        <v>Único</v>
      </c>
    </row>
    <row r="1126" spans="1:13" x14ac:dyDescent="0.25">
      <c r="A1126" s="1" t="s">
        <v>14</v>
      </c>
      <c r="B1126" s="33">
        <v>45814</v>
      </c>
      <c r="C1126" s="11">
        <v>45814</v>
      </c>
      <c r="D1126" s="33">
        <v>45814</v>
      </c>
      <c r="E1126" s="9">
        <v>45814</v>
      </c>
      <c r="F1126" s="32" t="s">
        <v>67</v>
      </c>
      <c r="G1126" s="7" t="s">
        <v>2570</v>
      </c>
      <c r="H1126" s="6"/>
      <c r="I1126" s="8">
        <v>-21.8</v>
      </c>
      <c r="J1126" s="6"/>
      <c r="K1126" s="8">
        <v>1293.99</v>
      </c>
      <c r="L1126" t="str">
        <f>IF(Gastos[[#This Row],[Importe]]&gt;0,"Ingreso","Egreso")</f>
        <v>Egreso</v>
      </c>
      <c r="M1126" t="str">
        <f t="shared" si="17"/>
        <v>Único</v>
      </c>
    </row>
    <row r="1127" spans="1:13" ht="25.5" x14ac:dyDescent="0.25">
      <c r="A1127" s="1" t="s">
        <v>14</v>
      </c>
      <c r="B1127" s="33">
        <v>45783</v>
      </c>
      <c r="C1127" s="5">
        <v>45813</v>
      </c>
      <c r="D1127" s="33">
        <v>45783</v>
      </c>
      <c r="E1127" s="9">
        <v>45813</v>
      </c>
      <c r="F1127" s="3" t="s">
        <v>22</v>
      </c>
      <c r="G1127" s="7" t="s">
        <v>2571</v>
      </c>
      <c r="H1127" s="6"/>
      <c r="I1127" s="8">
        <v>-4.6500000000000004</v>
      </c>
      <c r="J1127" s="6"/>
      <c r="K1127" s="8">
        <v>1315.79</v>
      </c>
      <c r="L1127" t="str">
        <f>IF(Gastos[[#This Row],[Importe]]&gt;0,"Ingreso","Egreso")</f>
        <v>Egreso</v>
      </c>
      <c r="M1127" t="str">
        <f t="shared" si="17"/>
        <v>Único</v>
      </c>
    </row>
    <row r="1128" spans="1:13" ht="25.5" x14ac:dyDescent="0.25">
      <c r="A1128" s="1" t="s">
        <v>14</v>
      </c>
      <c r="B1128" s="33">
        <v>45753</v>
      </c>
      <c r="C1128" s="5">
        <v>45812</v>
      </c>
      <c r="D1128" s="33">
        <v>45753</v>
      </c>
      <c r="E1128" s="9">
        <v>45812</v>
      </c>
      <c r="F1128" s="3" t="s">
        <v>22</v>
      </c>
      <c r="G1128" s="7" t="s">
        <v>2572</v>
      </c>
      <c r="H1128" s="6"/>
      <c r="I1128" s="8">
        <v>-1.99</v>
      </c>
      <c r="J1128" s="6"/>
      <c r="K1128" s="8">
        <v>1320.44</v>
      </c>
      <c r="L1128" t="str">
        <f>IF(Gastos[[#This Row],[Importe]]&gt;0,"Ingreso","Egreso")</f>
        <v>Egreso</v>
      </c>
      <c r="M1128" t="str">
        <f t="shared" si="17"/>
        <v>Único</v>
      </c>
    </row>
    <row r="1129" spans="1:13" x14ac:dyDescent="0.25">
      <c r="A1129" s="10" t="s">
        <v>17</v>
      </c>
      <c r="B1129" s="33">
        <v>45753</v>
      </c>
      <c r="C1129" s="5">
        <v>45812</v>
      </c>
      <c r="D1129" s="33">
        <v>45753</v>
      </c>
      <c r="E1129" s="9">
        <v>45812</v>
      </c>
      <c r="F1129" s="3" t="s">
        <v>183</v>
      </c>
      <c r="G1129" s="7" t="s">
        <v>606</v>
      </c>
      <c r="H1129" s="6"/>
      <c r="I1129" s="8">
        <v>100</v>
      </c>
      <c r="J1129" s="6"/>
      <c r="K1129" s="8">
        <v>13587.7</v>
      </c>
      <c r="L1129" t="str">
        <f>IF(Gastos[[#This Row],[Importe]]&gt;0,"Ingreso","Egreso")</f>
        <v>Ingreso</v>
      </c>
      <c r="M1129" t="str">
        <f t="shared" si="17"/>
        <v>Único</v>
      </c>
    </row>
    <row r="1130" spans="1:13" x14ac:dyDescent="0.25">
      <c r="A1130" s="10" t="s">
        <v>17</v>
      </c>
      <c r="B1130" s="33">
        <v>45753</v>
      </c>
      <c r="C1130" s="5">
        <v>45812</v>
      </c>
      <c r="D1130" s="33">
        <v>45753</v>
      </c>
      <c r="E1130" s="9">
        <v>45812</v>
      </c>
      <c r="F1130" s="5" t="s">
        <v>132</v>
      </c>
      <c r="G1130" s="7" t="s">
        <v>2579</v>
      </c>
      <c r="H1130" s="6"/>
      <c r="I1130" s="8">
        <v>-7.96</v>
      </c>
      <c r="J1130" s="6"/>
      <c r="K1130" s="8">
        <v>13569.99</v>
      </c>
      <c r="L1130" t="str">
        <f>IF(Gastos[[#This Row],[Importe]]&gt;0,"Ingreso","Egreso")</f>
        <v>Egreso</v>
      </c>
      <c r="M1130" t="str">
        <f t="shared" si="17"/>
        <v>Único</v>
      </c>
    </row>
    <row r="1131" spans="1:13" x14ac:dyDescent="0.25">
      <c r="A1131" s="10" t="s">
        <v>17</v>
      </c>
      <c r="B1131" s="33">
        <v>45753</v>
      </c>
      <c r="C1131" s="5">
        <v>45812</v>
      </c>
      <c r="D1131" s="33">
        <v>45753</v>
      </c>
      <c r="E1131" s="9">
        <v>45812</v>
      </c>
      <c r="F1131" s="3" t="s">
        <v>132</v>
      </c>
      <c r="G1131" s="7" t="s">
        <v>2580</v>
      </c>
      <c r="H1131" s="6"/>
      <c r="I1131" s="8">
        <v>-5.5</v>
      </c>
      <c r="J1131" s="6"/>
      <c r="K1131" s="8">
        <v>13577.95</v>
      </c>
      <c r="L1131" t="str">
        <f>IF(Gastos[[#This Row],[Importe]]&gt;0,"Ingreso","Egreso")</f>
        <v>Egreso</v>
      </c>
      <c r="M1131" t="str">
        <f t="shared" si="17"/>
        <v>Único</v>
      </c>
    </row>
    <row r="1132" spans="1:13" ht="25.5" x14ac:dyDescent="0.25">
      <c r="A1132" s="10" t="s">
        <v>17</v>
      </c>
      <c r="B1132" s="33">
        <v>45753</v>
      </c>
      <c r="C1132" s="5">
        <v>45812</v>
      </c>
      <c r="D1132" s="33">
        <v>45753</v>
      </c>
      <c r="E1132" s="9">
        <v>45812</v>
      </c>
      <c r="F1132" s="3" t="s">
        <v>132</v>
      </c>
      <c r="G1132" s="7" t="s">
        <v>2581</v>
      </c>
      <c r="H1132" s="6"/>
      <c r="I1132" s="8">
        <v>-4.25</v>
      </c>
      <c r="J1132" s="6"/>
      <c r="K1132" s="8">
        <v>13583.45</v>
      </c>
      <c r="L1132" t="str">
        <f>IF(Gastos[[#This Row],[Importe]]&gt;0,"Ingreso","Egreso")</f>
        <v>Egreso</v>
      </c>
      <c r="M1132" t="str">
        <f t="shared" si="17"/>
        <v>Único</v>
      </c>
    </row>
    <row r="1133" spans="1:13" x14ac:dyDescent="0.25">
      <c r="A1133" s="10" t="s">
        <v>17</v>
      </c>
      <c r="B1133" s="33">
        <v>45753</v>
      </c>
      <c r="C1133" s="5">
        <v>45812</v>
      </c>
      <c r="D1133" s="33">
        <v>45753</v>
      </c>
      <c r="E1133" s="9">
        <v>45812</v>
      </c>
      <c r="F1133" s="3" t="s">
        <v>132</v>
      </c>
      <c r="G1133" s="7" t="s">
        <v>2579</v>
      </c>
      <c r="H1133" s="6"/>
      <c r="I1133" s="8">
        <v>-1.91</v>
      </c>
      <c r="J1133" s="6"/>
      <c r="K1133" s="8">
        <v>13568.08</v>
      </c>
      <c r="L1133" t="str">
        <f>IF(Gastos[[#This Row],[Importe]]&gt;0,"Ingreso","Egreso")</f>
        <v>Egreso</v>
      </c>
      <c r="M1133" t="str">
        <f t="shared" si="17"/>
        <v>Único</v>
      </c>
    </row>
    <row r="1134" spans="1:13" x14ac:dyDescent="0.25">
      <c r="A1134" s="10" t="s">
        <v>17</v>
      </c>
      <c r="B1134" s="33">
        <v>45722</v>
      </c>
      <c r="C1134" s="5">
        <v>45811</v>
      </c>
      <c r="D1134" s="33">
        <v>45722</v>
      </c>
      <c r="E1134" s="9">
        <v>45811</v>
      </c>
      <c r="F1134" s="3" t="s">
        <v>18</v>
      </c>
      <c r="G1134" s="7" t="s">
        <v>2582</v>
      </c>
      <c r="H1134" s="6"/>
      <c r="I1134" s="8">
        <v>-2.2000000000000002</v>
      </c>
      <c r="J1134" s="6"/>
      <c r="K1134" s="8">
        <v>13487.7</v>
      </c>
      <c r="L1134" t="str">
        <f>IF(Gastos[[#This Row],[Importe]]&gt;0,"Ingreso","Egreso")</f>
        <v>Egreso</v>
      </c>
      <c r="M1134" t="str">
        <f t="shared" si="17"/>
        <v>Único</v>
      </c>
    </row>
    <row r="1135" spans="1:13" x14ac:dyDescent="0.25">
      <c r="A1135" t="s">
        <v>11</v>
      </c>
      <c r="B1135" s="33">
        <v>45722</v>
      </c>
      <c r="C1135" s="5">
        <v>45811</v>
      </c>
      <c r="D1135" s="33">
        <v>45722</v>
      </c>
      <c r="E1135" s="9">
        <v>45811</v>
      </c>
      <c r="F1135" s="3" t="s">
        <v>183</v>
      </c>
      <c r="G1135" s="7" t="s">
        <v>2589</v>
      </c>
      <c r="H1135" s="6"/>
      <c r="I1135" s="8">
        <v>-52</v>
      </c>
      <c r="J1135" s="6"/>
      <c r="K1135" s="8">
        <v>8027.61</v>
      </c>
      <c r="L1135" t="str">
        <f>IF(Gastos[[#This Row],[Importe]]&gt;0,"Ingreso","Egreso")</f>
        <v>Egreso</v>
      </c>
      <c r="M1135" t="str">
        <f t="shared" si="17"/>
        <v>Único</v>
      </c>
    </row>
    <row r="1136" spans="1:13" x14ac:dyDescent="0.25">
      <c r="A1136" t="s">
        <v>11</v>
      </c>
      <c r="B1136" s="33">
        <v>45722</v>
      </c>
      <c r="C1136" s="5">
        <v>45811</v>
      </c>
      <c r="D1136" s="33">
        <v>45722</v>
      </c>
      <c r="E1136" s="9">
        <v>45811</v>
      </c>
      <c r="F1136" s="3" t="s">
        <v>183</v>
      </c>
      <c r="G1136" s="7" t="s">
        <v>2589</v>
      </c>
      <c r="H1136" s="6"/>
      <c r="I1136" s="8">
        <v>-102</v>
      </c>
      <c r="J1136" s="6"/>
      <c r="K1136" s="8">
        <v>8079.61</v>
      </c>
      <c r="L1136" t="str">
        <f>IF(Gastos[[#This Row],[Importe]]&gt;0,"Ingreso","Egreso")</f>
        <v>Egreso</v>
      </c>
      <c r="M1136" t="str">
        <f t="shared" si="17"/>
        <v>Único</v>
      </c>
    </row>
    <row r="1137" spans="1:13" x14ac:dyDescent="0.25">
      <c r="A1137" t="s">
        <v>11</v>
      </c>
      <c r="B1137" s="33">
        <v>45722</v>
      </c>
      <c r="C1137" s="5">
        <v>45811</v>
      </c>
      <c r="D1137" s="33">
        <v>45722</v>
      </c>
      <c r="E1137" s="9">
        <v>45811</v>
      </c>
      <c r="F1137" s="3" t="s">
        <v>18</v>
      </c>
      <c r="G1137" s="7" t="s">
        <v>2590</v>
      </c>
      <c r="H1137" s="6"/>
      <c r="I1137" s="8">
        <v>-124.58</v>
      </c>
      <c r="J1137" s="6"/>
      <c r="K1137" s="8">
        <v>8181.61</v>
      </c>
      <c r="L1137" t="str">
        <f>IF(Gastos[[#This Row],[Importe]]&gt;0,"Ingreso","Egreso")</f>
        <v>Egreso</v>
      </c>
      <c r="M1137" t="str">
        <f t="shared" si="17"/>
        <v>Único</v>
      </c>
    </row>
    <row r="1138" spans="1:13" ht="25.5" x14ac:dyDescent="0.25">
      <c r="A1138" t="s">
        <v>11</v>
      </c>
      <c r="B1138" s="33">
        <v>45722</v>
      </c>
      <c r="C1138" s="5">
        <v>45811</v>
      </c>
      <c r="D1138" s="33">
        <v>45722</v>
      </c>
      <c r="E1138" s="9">
        <v>45811</v>
      </c>
      <c r="F1138" s="3" t="s">
        <v>18</v>
      </c>
      <c r="G1138" s="7" t="s">
        <v>2591</v>
      </c>
      <c r="H1138" s="6"/>
      <c r="I1138" s="8">
        <v>-10.5</v>
      </c>
      <c r="J1138" s="6"/>
      <c r="K1138" s="8">
        <v>8306.19</v>
      </c>
      <c r="L1138" t="str">
        <f>IF(Gastos[[#This Row],[Importe]]&gt;0,"Ingreso","Egreso")</f>
        <v>Egreso</v>
      </c>
      <c r="M1138" t="str">
        <f t="shared" si="17"/>
        <v>Único</v>
      </c>
    </row>
    <row r="1139" spans="1:13" x14ac:dyDescent="0.25">
      <c r="A1139" s="1" t="s">
        <v>14</v>
      </c>
      <c r="B1139" s="33">
        <v>45694</v>
      </c>
      <c r="C1139" s="5">
        <v>45810</v>
      </c>
      <c r="D1139" s="33">
        <v>45694</v>
      </c>
      <c r="E1139" s="9">
        <v>45810</v>
      </c>
      <c r="F1139" s="3" t="s">
        <v>2568</v>
      </c>
      <c r="G1139" s="7" t="s">
        <v>2574</v>
      </c>
      <c r="H1139" s="6"/>
      <c r="I1139" s="8">
        <v>-1.89</v>
      </c>
      <c r="J1139" s="6"/>
      <c r="K1139" s="8">
        <v>1335.28</v>
      </c>
      <c r="L1139" t="str">
        <f>IF(Gastos[[#This Row],[Importe]]&gt;0,"Ingreso","Egreso")</f>
        <v>Egreso</v>
      </c>
      <c r="M1139" t="str">
        <f t="shared" si="17"/>
        <v>Único</v>
      </c>
    </row>
    <row r="1140" spans="1:13" ht="25.5" x14ac:dyDescent="0.25">
      <c r="A1140" s="1" t="s">
        <v>14</v>
      </c>
      <c r="B1140" s="33">
        <v>45694</v>
      </c>
      <c r="C1140" s="5">
        <v>45810</v>
      </c>
      <c r="D1140" s="33">
        <v>45694</v>
      </c>
      <c r="E1140" s="9">
        <v>45810</v>
      </c>
      <c r="F1140" s="3" t="s">
        <v>54</v>
      </c>
      <c r="G1140" s="7" t="s">
        <v>2575</v>
      </c>
      <c r="H1140" s="6"/>
      <c r="I1140" s="8">
        <v>-42.9</v>
      </c>
      <c r="J1140" s="6"/>
      <c r="K1140" s="8">
        <v>1337.17</v>
      </c>
      <c r="L1140" t="str">
        <f>IF(Gastos[[#This Row],[Importe]]&gt;0,"Ingreso","Egreso")</f>
        <v>Egreso</v>
      </c>
      <c r="M1140" t="str">
        <f t="shared" si="17"/>
        <v>Único</v>
      </c>
    </row>
    <row r="1141" spans="1:13" x14ac:dyDescent="0.25">
      <c r="A1141" s="1" t="s">
        <v>14</v>
      </c>
      <c r="B1141" s="33">
        <v>45694</v>
      </c>
      <c r="C1141" s="5">
        <v>45810</v>
      </c>
      <c r="D1141" s="33">
        <v>45694</v>
      </c>
      <c r="E1141" s="9">
        <v>45810</v>
      </c>
      <c r="F1141" s="3" t="s">
        <v>76</v>
      </c>
      <c r="G1141" s="7" t="s">
        <v>2576</v>
      </c>
      <c r="H1141" s="6"/>
      <c r="I1141" s="8">
        <v>-99.48</v>
      </c>
      <c r="J1141" s="6"/>
      <c r="K1141" s="8">
        <v>1380.07</v>
      </c>
      <c r="L1141" t="str">
        <f>IF(Gastos[[#This Row],[Importe]]&gt;0,"Ingreso","Egreso")</f>
        <v>Egreso</v>
      </c>
      <c r="M1141" t="str">
        <f t="shared" si="17"/>
        <v>Único</v>
      </c>
    </row>
    <row r="1142" spans="1:13" x14ac:dyDescent="0.25">
      <c r="A1142" s="10" t="s">
        <v>17</v>
      </c>
      <c r="B1142" s="33">
        <v>45694</v>
      </c>
      <c r="C1142" s="5">
        <v>45810</v>
      </c>
      <c r="D1142" s="33">
        <v>45694</v>
      </c>
      <c r="E1142" s="9">
        <v>45810</v>
      </c>
      <c r="F1142" s="3" t="s">
        <v>90</v>
      </c>
      <c r="G1142" s="7" t="s">
        <v>2588</v>
      </c>
      <c r="H1142" s="6"/>
      <c r="I1142" s="8">
        <v>2204.13</v>
      </c>
      <c r="J1142" s="6"/>
      <c r="K1142" s="8">
        <v>13876.39</v>
      </c>
      <c r="L1142" t="str">
        <f>IF(Gastos[[#This Row],[Importe]]&gt;0,"Ingreso","Egreso")</f>
        <v>Ingreso</v>
      </c>
      <c r="M1142" t="str">
        <f t="shared" si="17"/>
        <v>Único</v>
      </c>
    </row>
    <row r="1143" spans="1:13" x14ac:dyDescent="0.25">
      <c r="A1143" t="s">
        <v>11</v>
      </c>
      <c r="B1143" s="33">
        <v>45694</v>
      </c>
      <c r="C1143" s="5">
        <v>45810</v>
      </c>
      <c r="D1143" s="33">
        <v>45694</v>
      </c>
      <c r="E1143" s="9">
        <v>45810</v>
      </c>
      <c r="F1143" s="3" t="s">
        <v>18</v>
      </c>
      <c r="G1143" s="7" t="s">
        <v>2592</v>
      </c>
      <c r="H1143" s="6"/>
      <c r="I1143" s="8">
        <v>-51.98</v>
      </c>
      <c r="J1143" s="6"/>
      <c r="K1143" s="8">
        <v>8316.69</v>
      </c>
      <c r="L1143" t="str">
        <f>IF(Gastos[[#This Row],[Importe]]&gt;0,"Ingreso","Egreso")</f>
        <v>Egreso</v>
      </c>
      <c r="M1143" t="str">
        <f t="shared" si="17"/>
        <v>Único</v>
      </c>
    </row>
    <row r="1144" spans="1:13" x14ac:dyDescent="0.25">
      <c r="A1144" t="s">
        <v>11</v>
      </c>
      <c r="B1144" s="33">
        <v>45694</v>
      </c>
      <c r="C1144" s="5">
        <v>45810</v>
      </c>
      <c r="D1144" s="33">
        <v>45694</v>
      </c>
      <c r="E1144" s="9">
        <v>45810</v>
      </c>
      <c r="F1144" s="3" t="s">
        <v>18</v>
      </c>
      <c r="G1144" s="7" t="s">
        <v>2593</v>
      </c>
      <c r="H1144" s="6"/>
      <c r="I1144" s="8">
        <v>-33.99</v>
      </c>
      <c r="J1144" s="6"/>
      <c r="K1144" s="8">
        <v>8368.67</v>
      </c>
      <c r="L1144" t="str">
        <f>IF(Gastos[[#This Row],[Importe]]&gt;0,"Ingreso","Egreso")</f>
        <v>Egreso</v>
      </c>
      <c r="M1144" t="str">
        <f t="shared" si="17"/>
        <v>Único</v>
      </c>
    </row>
    <row r="1145" spans="1:13" x14ac:dyDescent="0.25">
      <c r="A1145" t="s">
        <v>11</v>
      </c>
      <c r="B1145" s="33">
        <v>45694</v>
      </c>
      <c r="C1145" s="5">
        <v>45810</v>
      </c>
      <c r="D1145" s="33">
        <v>45694</v>
      </c>
      <c r="E1145" s="9">
        <v>45810</v>
      </c>
      <c r="F1145" s="1" t="s">
        <v>804</v>
      </c>
      <c r="G1145" s="7" t="s">
        <v>805</v>
      </c>
      <c r="H1145" s="6"/>
      <c r="I1145" s="8">
        <v>-400</v>
      </c>
      <c r="J1145" s="6"/>
      <c r="K1145" s="8">
        <v>8402.66</v>
      </c>
      <c r="L1145" t="str">
        <f>IF(Gastos[[#This Row],[Importe]]&gt;0,"Ingreso","Egreso")</f>
        <v>Egreso</v>
      </c>
      <c r="M1145" t="str">
        <f t="shared" si="17"/>
        <v>Único</v>
      </c>
    </row>
    <row r="1146" spans="1:13" x14ac:dyDescent="0.25">
      <c r="A1146" s="1" t="s">
        <v>14</v>
      </c>
      <c r="B1146" s="33">
        <v>45694</v>
      </c>
      <c r="C1146" s="5">
        <v>45810</v>
      </c>
      <c r="D1146" s="33">
        <v>45694</v>
      </c>
      <c r="E1146" s="9">
        <v>45810</v>
      </c>
      <c r="F1146" s="5" t="s">
        <v>132</v>
      </c>
      <c r="G1146" s="7" t="s">
        <v>2573</v>
      </c>
      <c r="H1146" s="6"/>
      <c r="I1146" s="8">
        <v>-12.85</v>
      </c>
      <c r="J1146" s="6"/>
      <c r="K1146" s="8">
        <v>1322.43</v>
      </c>
      <c r="L1146" t="str">
        <f>IF(Gastos[[#This Row],[Importe]]&gt;0,"Ingreso","Egreso")</f>
        <v>Egreso</v>
      </c>
      <c r="M1146" t="str">
        <f t="shared" si="17"/>
        <v>Único</v>
      </c>
    </row>
    <row r="1147" spans="1:13" x14ac:dyDescent="0.25">
      <c r="A1147" s="10" t="s">
        <v>17</v>
      </c>
      <c r="B1147" s="33">
        <v>45694</v>
      </c>
      <c r="C1147" s="5">
        <v>45810</v>
      </c>
      <c r="D1147" s="33">
        <v>45694</v>
      </c>
      <c r="E1147" s="9">
        <v>45810</v>
      </c>
      <c r="F1147" s="3" t="s">
        <v>132</v>
      </c>
      <c r="G1147" s="7" t="s">
        <v>2584</v>
      </c>
      <c r="H1147" s="6"/>
      <c r="I1147" s="8">
        <v>-2.25</v>
      </c>
      <c r="J1147" s="6"/>
      <c r="K1147" s="8">
        <v>13588.9</v>
      </c>
      <c r="L1147" t="str">
        <f>IF(Gastos[[#This Row],[Importe]]&gt;0,"Ingreso","Egreso")</f>
        <v>Egreso</v>
      </c>
      <c r="M1147" t="str">
        <f t="shared" si="17"/>
        <v>Único</v>
      </c>
    </row>
    <row r="1148" spans="1:13" x14ac:dyDescent="0.25">
      <c r="A1148" s="10" t="s">
        <v>17</v>
      </c>
      <c r="B1148" s="33">
        <v>45694</v>
      </c>
      <c r="C1148" s="5">
        <v>45810</v>
      </c>
      <c r="D1148" s="33">
        <v>45694</v>
      </c>
      <c r="E1148" s="9">
        <v>45810</v>
      </c>
      <c r="F1148" s="3" t="s">
        <v>132</v>
      </c>
      <c r="G1148" s="7" t="s">
        <v>2583</v>
      </c>
      <c r="H1148" s="6"/>
      <c r="I1148" s="8">
        <v>-99</v>
      </c>
      <c r="J1148" s="6"/>
      <c r="K1148" s="8">
        <v>13489.9</v>
      </c>
      <c r="L1148" t="str">
        <f>IF(Gastos[[#This Row],[Importe]]&gt;0,"Ingreso","Egreso")</f>
        <v>Egreso</v>
      </c>
      <c r="M1148" t="str">
        <f t="shared" si="17"/>
        <v>Único</v>
      </c>
    </row>
    <row r="1149" spans="1:13" ht="25.5" x14ac:dyDescent="0.25">
      <c r="A1149" s="1" t="s">
        <v>14</v>
      </c>
      <c r="B1149" s="33">
        <v>45694</v>
      </c>
      <c r="C1149" s="5">
        <v>45810</v>
      </c>
      <c r="D1149" s="33">
        <v>45663</v>
      </c>
      <c r="E1149" s="9">
        <v>45809</v>
      </c>
      <c r="F1149" s="3" t="s">
        <v>22</v>
      </c>
      <c r="G1149" s="7" t="s">
        <v>2577</v>
      </c>
      <c r="H1149" s="6"/>
      <c r="I1149" s="8">
        <v>-12.87</v>
      </c>
      <c r="J1149" s="6"/>
      <c r="K1149" s="8">
        <v>1479.55</v>
      </c>
      <c r="L1149" t="str">
        <f>IF(Gastos[[#This Row],[Importe]]&gt;0,"Ingreso","Egreso")</f>
        <v>Egreso</v>
      </c>
      <c r="M1149" t="str">
        <f t="shared" si="17"/>
        <v>Único</v>
      </c>
    </row>
    <row r="1150" spans="1:13" x14ac:dyDescent="0.25">
      <c r="A1150" s="10" t="s">
        <v>17</v>
      </c>
      <c r="B1150" s="33">
        <v>45694</v>
      </c>
      <c r="C1150" s="5">
        <v>45810</v>
      </c>
      <c r="D1150" s="33">
        <v>45663</v>
      </c>
      <c r="E1150" s="9">
        <v>45809</v>
      </c>
      <c r="F1150" s="3" t="s">
        <v>18</v>
      </c>
      <c r="G1150" s="7" t="s">
        <v>2585</v>
      </c>
      <c r="H1150" s="6"/>
      <c r="I1150" s="8">
        <v>-8.0399999999999991</v>
      </c>
      <c r="J1150" s="6"/>
      <c r="K1150" s="8">
        <v>13591.15</v>
      </c>
      <c r="L1150" t="str">
        <f>IF(Gastos[[#This Row],[Importe]]&gt;0,"Ingreso","Egreso")</f>
        <v>Egreso</v>
      </c>
      <c r="M1150" t="str">
        <f t="shared" si="17"/>
        <v>Único</v>
      </c>
    </row>
    <row r="1151" spans="1:13" ht="25.5" x14ac:dyDescent="0.25">
      <c r="A1151" s="1" t="s">
        <v>14</v>
      </c>
      <c r="B1151" s="33">
        <v>45694</v>
      </c>
      <c r="C1151" s="5">
        <v>45810</v>
      </c>
      <c r="D1151" s="33">
        <v>45808</v>
      </c>
      <c r="E1151" s="9">
        <v>45808</v>
      </c>
      <c r="F1151" s="3" t="s">
        <v>22</v>
      </c>
      <c r="G1151" s="7" t="s">
        <v>2578</v>
      </c>
      <c r="H1151" s="6"/>
      <c r="I1151" s="8">
        <v>-94.77</v>
      </c>
      <c r="J1151" s="6"/>
      <c r="K1151" s="8">
        <v>1492.42</v>
      </c>
      <c r="L1151" t="str">
        <f>IF(Gastos[[#This Row],[Importe]]&gt;0,"Ingreso","Egreso")</f>
        <v>Egreso</v>
      </c>
      <c r="M1151" t="str">
        <f t="shared" si="17"/>
        <v>Único</v>
      </c>
    </row>
    <row r="1152" spans="1:13" x14ac:dyDescent="0.25">
      <c r="A1152" s="10" t="s">
        <v>17</v>
      </c>
      <c r="B1152" s="33">
        <v>45694</v>
      </c>
      <c r="C1152" s="5">
        <v>45810</v>
      </c>
      <c r="D1152" s="33">
        <v>45808</v>
      </c>
      <c r="E1152" s="9">
        <v>45808</v>
      </c>
      <c r="F1152" s="3" t="s">
        <v>269</v>
      </c>
      <c r="G1152" s="7" t="s">
        <v>2586</v>
      </c>
      <c r="H1152" s="6"/>
      <c r="I1152" s="8">
        <v>-97.2</v>
      </c>
      <c r="J1152" s="6"/>
      <c r="K1152" s="8">
        <v>13599.19</v>
      </c>
      <c r="L1152" t="str">
        <f>IF(Gastos[[#This Row],[Importe]]&gt;0,"Ingreso","Egreso")</f>
        <v>Egreso</v>
      </c>
      <c r="M1152" t="str">
        <f t="shared" si="17"/>
        <v>Único</v>
      </c>
    </row>
    <row r="1153" spans="1:13" x14ac:dyDescent="0.25">
      <c r="A1153" s="10" t="s">
        <v>17</v>
      </c>
      <c r="B1153" s="33">
        <v>45694</v>
      </c>
      <c r="C1153" s="5">
        <v>45810</v>
      </c>
      <c r="D1153" s="33">
        <v>45808</v>
      </c>
      <c r="E1153" s="9">
        <v>45808</v>
      </c>
      <c r="F1153" s="3" t="s">
        <v>18</v>
      </c>
      <c r="G1153" s="7" t="s">
        <v>2587</v>
      </c>
      <c r="H1153" s="6"/>
      <c r="I1153" s="8">
        <v>-180</v>
      </c>
      <c r="J1153" s="6"/>
      <c r="K1153" s="8">
        <v>13696.39</v>
      </c>
      <c r="L1153" t="str">
        <f>IF(Gastos[[#This Row],[Importe]]&gt;0,"Ingreso","Egreso")</f>
        <v>Egreso</v>
      </c>
      <c r="M1153" t="str">
        <f t="shared" si="17"/>
        <v>Único</v>
      </c>
    </row>
    <row r="1154" spans="1:13" x14ac:dyDescent="0.25">
      <c r="A1154" t="s">
        <v>11</v>
      </c>
      <c r="B1154" s="33">
        <v>45694</v>
      </c>
      <c r="C1154" s="5">
        <v>45810</v>
      </c>
      <c r="D1154" s="33">
        <v>45808</v>
      </c>
      <c r="E1154" s="9">
        <v>45808</v>
      </c>
      <c r="F1154" s="3" t="s">
        <v>269</v>
      </c>
      <c r="G1154" s="7" t="s">
        <v>2594</v>
      </c>
      <c r="H1154" s="6"/>
      <c r="I1154" s="8">
        <v>-105</v>
      </c>
      <c r="J1154" s="6"/>
      <c r="K1154" s="8">
        <v>8802.66</v>
      </c>
      <c r="L1154" t="str">
        <f>IF(Gastos[[#This Row],[Importe]]&gt;0,"Ingreso","Egreso")</f>
        <v>Egreso</v>
      </c>
      <c r="M1154" t="str">
        <f t="shared" ref="M1154:M1217" si="18">IF(AND(COUNTIFS($B$2:$B$3988,B1154,$I$2:$I$3988,I1154,$K$2:$K$3988,K1154)&gt;1,F1154=""),"DUPLICADO","Único")</f>
        <v>Único</v>
      </c>
    </row>
    <row r="1155" spans="1:13" x14ac:dyDescent="0.25">
      <c r="A1155" t="s">
        <v>11</v>
      </c>
      <c r="B1155" s="33">
        <v>45694</v>
      </c>
      <c r="C1155" s="5">
        <v>45810</v>
      </c>
      <c r="D1155" s="33">
        <v>45808</v>
      </c>
      <c r="E1155" s="9">
        <v>45808</v>
      </c>
      <c r="F1155" s="3" t="s">
        <v>269</v>
      </c>
      <c r="G1155" s="7" t="s">
        <v>2594</v>
      </c>
      <c r="H1155" s="6"/>
      <c r="I1155" s="8">
        <v>-57</v>
      </c>
      <c r="J1155" s="6"/>
      <c r="K1155" s="8">
        <v>8907.66</v>
      </c>
      <c r="L1155" t="str">
        <f>IF(Gastos[[#This Row],[Importe]]&gt;0,"Ingreso","Egreso")</f>
        <v>Egreso</v>
      </c>
      <c r="M1155" t="str">
        <f t="shared" si="18"/>
        <v>Único</v>
      </c>
    </row>
    <row r="1156" spans="1:13" ht="25.5" x14ac:dyDescent="0.25">
      <c r="A1156" t="s">
        <v>11</v>
      </c>
      <c r="B1156" s="33">
        <v>45694</v>
      </c>
      <c r="C1156" s="5">
        <v>45810</v>
      </c>
      <c r="D1156" s="33">
        <v>45808</v>
      </c>
      <c r="E1156" s="9">
        <v>45808</v>
      </c>
      <c r="F1156" s="3" t="s">
        <v>18</v>
      </c>
      <c r="G1156" s="7" t="s">
        <v>2595</v>
      </c>
      <c r="H1156" s="6"/>
      <c r="I1156" s="8">
        <v>-14.97</v>
      </c>
      <c r="J1156" s="6"/>
      <c r="K1156" s="8">
        <v>8964.66</v>
      </c>
      <c r="L1156" t="str">
        <f>IF(Gastos[[#This Row],[Importe]]&gt;0,"Ingreso","Egreso")</f>
        <v>Egreso</v>
      </c>
      <c r="M1156" t="str">
        <f t="shared" si="18"/>
        <v>Único</v>
      </c>
    </row>
    <row r="1157" spans="1:13" x14ac:dyDescent="0.25">
      <c r="A1157" t="s">
        <v>11</v>
      </c>
      <c r="B1157" s="33">
        <v>45694</v>
      </c>
      <c r="C1157" s="5">
        <v>45810</v>
      </c>
      <c r="D1157" s="33">
        <v>45808</v>
      </c>
      <c r="E1157" s="9">
        <v>45808</v>
      </c>
      <c r="F1157" s="3" t="s">
        <v>18</v>
      </c>
      <c r="G1157" s="7" t="s">
        <v>2596</v>
      </c>
      <c r="H1157" s="6"/>
      <c r="I1157" s="8">
        <v>-9.9499999999999993</v>
      </c>
      <c r="J1157" s="6"/>
      <c r="K1157" s="8">
        <v>8979.6299999999992</v>
      </c>
      <c r="L1157" t="str">
        <f>IF(Gastos[[#This Row],[Importe]]&gt;0,"Ingreso","Egreso")</f>
        <v>Egreso</v>
      </c>
      <c r="M1157" t="str">
        <f t="shared" si="18"/>
        <v>Único</v>
      </c>
    </row>
    <row r="1158" spans="1:13" x14ac:dyDescent="0.25">
      <c r="A1158" t="s">
        <v>11</v>
      </c>
      <c r="B1158" s="33">
        <v>45694</v>
      </c>
      <c r="C1158" s="5">
        <v>45810</v>
      </c>
      <c r="D1158" s="33">
        <v>45808</v>
      </c>
      <c r="E1158" s="9">
        <v>45808</v>
      </c>
      <c r="F1158" s="3" t="s">
        <v>18</v>
      </c>
      <c r="G1158" s="7" t="s">
        <v>2597</v>
      </c>
      <c r="H1158" s="6"/>
      <c r="I1158" s="8">
        <v>-18.239999999999998</v>
      </c>
      <c r="J1158" s="6"/>
      <c r="K1158" s="8">
        <v>8989.58</v>
      </c>
      <c r="L1158" t="str">
        <f>IF(Gastos[[#This Row],[Importe]]&gt;0,"Ingreso","Egreso")</f>
        <v>Egreso</v>
      </c>
      <c r="M1158" t="str">
        <f t="shared" si="18"/>
        <v>Único</v>
      </c>
    </row>
    <row r="1159" spans="1:13" x14ac:dyDescent="0.25">
      <c r="A1159" s="1" t="s">
        <v>11</v>
      </c>
      <c r="B1159" s="33">
        <v>45807</v>
      </c>
      <c r="C1159" s="11">
        <v>45807</v>
      </c>
      <c r="D1159" s="33">
        <v>45807</v>
      </c>
      <c r="E1159" s="9">
        <v>45807</v>
      </c>
      <c r="F1159" s="1" t="s">
        <v>90</v>
      </c>
      <c r="G1159" s="7" t="s">
        <v>2485</v>
      </c>
      <c r="H1159" s="6"/>
      <c r="I1159" s="8">
        <v>2295.64</v>
      </c>
      <c r="J1159" s="6"/>
      <c r="K1159" s="8">
        <v>9007.82</v>
      </c>
      <c r="L1159" t="str">
        <f>IF(Gastos[[#This Row],[Importe]]&gt;0,"Ingreso","Egreso")</f>
        <v>Ingreso</v>
      </c>
      <c r="M1159" t="str">
        <f t="shared" si="18"/>
        <v>Único</v>
      </c>
    </row>
    <row r="1160" spans="1:13" x14ac:dyDescent="0.25">
      <c r="A1160" s="10" t="s">
        <v>14</v>
      </c>
      <c r="B1160" s="33">
        <v>45807</v>
      </c>
      <c r="C1160" s="11">
        <v>45807</v>
      </c>
      <c r="D1160" s="33">
        <v>45807</v>
      </c>
      <c r="E1160" s="9">
        <v>45807</v>
      </c>
      <c r="F1160" s="1" t="s">
        <v>140</v>
      </c>
      <c r="G1160" s="7" t="s">
        <v>141</v>
      </c>
      <c r="H1160" s="6"/>
      <c r="I1160" s="8">
        <v>200</v>
      </c>
      <c r="J1160" s="6"/>
      <c r="K1160" s="8">
        <v>1587.19</v>
      </c>
      <c r="L1160" t="str">
        <f>IF(Gastos[[#This Row],[Importe]]&gt;0,"Ingreso","Egreso")</f>
        <v>Ingreso</v>
      </c>
      <c r="M1160" t="str">
        <f t="shared" si="18"/>
        <v>Único</v>
      </c>
    </row>
    <row r="1161" spans="1:13" x14ac:dyDescent="0.25">
      <c r="A1161" s="10" t="s">
        <v>17</v>
      </c>
      <c r="B1161" s="33">
        <v>45807</v>
      </c>
      <c r="C1161" s="11">
        <v>45807</v>
      </c>
      <c r="D1161" s="33">
        <v>45807</v>
      </c>
      <c r="E1161" s="9">
        <v>45807</v>
      </c>
      <c r="F1161" s="1" t="s">
        <v>132</v>
      </c>
      <c r="G1161" s="7" t="s">
        <v>2535</v>
      </c>
      <c r="H1161" s="6"/>
      <c r="I1161" s="8">
        <v>-16.350000000000001</v>
      </c>
      <c r="J1161" s="6"/>
      <c r="K1161" s="8">
        <v>11672.26</v>
      </c>
      <c r="L1161" t="str">
        <f>IF(Gastos[[#This Row],[Importe]]&gt;0,"Ingreso","Egreso")</f>
        <v>Egreso</v>
      </c>
      <c r="M1161" t="str">
        <f t="shared" si="18"/>
        <v>Único</v>
      </c>
    </row>
    <row r="1162" spans="1:13" x14ac:dyDescent="0.25">
      <c r="A1162" s="1" t="s">
        <v>11</v>
      </c>
      <c r="B1162" s="33">
        <v>45806</v>
      </c>
      <c r="C1162" s="11">
        <v>45806</v>
      </c>
      <c r="D1162" s="33">
        <v>45806</v>
      </c>
      <c r="E1162" s="9">
        <v>45806</v>
      </c>
      <c r="F1162" s="1" t="s">
        <v>132</v>
      </c>
      <c r="G1162" s="7" t="s">
        <v>2486</v>
      </c>
      <c r="H1162" s="6"/>
      <c r="I1162" s="8">
        <v>-41.5</v>
      </c>
      <c r="J1162" s="6"/>
      <c r="K1162" s="8">
        <v>6712.18</v>
      </c>
      <c r="L1162" t="str">
        <f>IF(Gastos[[#This Row],[Importe]]&gt;0,"Ingreso","Egreso")</f>
        <v>Egreso</v>
      </c>
      <c r="M1162" t="str">
        <f t="shared" si="18"/>
        <v>Único</v>
      </c>
    </row>
    <row r="1163" spans="1:13" x14ac:dyDescent="0.25">
      <c r="A1163" s="1" t="s">
        <v>11</v>
      </c>
      <c r="B1163" s="33">
        <v>45806</v>
      </c>
      <c r="C1163" s="11">
        <v>45806</v>
      </c>
      <c r="D1163" s="33">
        <v>45806</v>
      </c>
      <c r="E1163" s="9">
        <v>45806</v>
      </c>
      <c r="F1163" s="1" t="s">
        <v>18</v>
      </c>
      <c r="G1163" s="7" t="s">
        <v>2486</v>
      </c>
      <c r="H1163" s="6"/>
      <c r="I1163" s="8">
        <v>-8.9</v>
      </c>
      <c r="J1163" s="6"/>
      <c r="K1163" s="8">
        <v>6753.68</v>
      </c>
      <c r="L1163" t="str">
        <f>IF(Gastos[[#This Row],[Importe]]&gt;0,"Ingreso","Egreso")</f>
        <v>Egreso</v>
      </c>
      <c r="M1163" t="str">
        <f t="shared" si="18"/>
        <v>Único</v>
      </c>
    </row>
    <row r="1164" spans="1:13" x14ac:dyDescent="0.25">
      <c r="A1164" s="10" t="s">
        <v>14</v>
      </c>
      <c r="B1164" s="33">
        <v>45807</v>
      </c>
      <c r="C1164" s="11">
        <v>45807</v>
      </c>
      <c r="D1164" s="33">
        <v>45806</v>
      </c>
      <c r="E1164" s="9">
        <v>45806</v>
      </c>
      <c r="F1164" s="1" t="s">
        <v>39</v>
      </c>
      <c r="G1164" s="7" t="s">
        <v>131</v>
      </c>
      <c r="H1164" s="6"/>
      <c r="I1164" s="8">
        <v>-0.4</v>
      </c>
      <c r="J1164" s="6"/>
      <c r="K1164" s="8">
        <v>1387.19</v>
      </c>
      <c r="L1164" t="str">
        <f>IF(Gastos[[#This Row],[Importe]]&gt;0,"Ingreso","Egreso")</f>
        <v>Egreso</v>
      </c>
      <c r="M1164" t="str">
        <f t="shared" si="18"/>
        <v>Único</v>
      </c>
    </row>
    <row r="1165" spans="1:13" x14ac:dyDescent="0.25">
      <c r="A1165" s="10" t="s">
        <v>14</v>
      </c>
      <c r="B1165" s="33">
        <v>45806</v>
      </c>
      <c r="C1165" s="11">
        <v>45806</v>
      </c>
      <c r="D1165" s="33">
        <v>45806</v>
      </c>
      <c r="E1165" s="9">
        <v>45806</v>
      </c>
      <c r="F1165" s="1" t="s">
        <v>54</v>
      </c>
      <c r="G1165" s="7" t="s">
        <v>2547</v>
      </c>
      <c r="H1165" s="6"/>
      <c r="I1165" s="8">
        <v>-13.5</v>
      </c>
      <c r="J1165" s="6"/>
      <c r="K1165" s="8">
        <v>1387.59</v>
      </c>
      <c r="L1165" t="str">
        <f>IF(Gastos[[#This Row],[Importe]]&gt;0,"Ingreso","Egreso")</f>
        <v>Egreso</v>
      </c>
      <c r="M1165" t="str">
        <f t="shared" si="18"/>
        <v>Único</v>
      </c>
    </row>
    <row r="1166" spans="1:13" x14ac:dyDescent="0.25">
      <c r="A1166" s="10" t="s">
        <v>14</v>
      </c>
      <c r="B1166" s="33">
        <v>45806</v>
      </c>
      <c r="C1166" s="11">
        <v>45806</v>
      </c>
      <c r="D1166" s="33">
        <v>45806</v>
      </c>
      <c r="E1166" s="9">
        <v>45806</v>
      </c>
      <c r="F1166" s="1" t="s">
        <v>67</v>
      </c>
      <c r="G1166" s="7" t="s">
        <v>2548</v>
      </c>
      <c r="H1166" s="6"/>
      <c r="I1166" s="8">
        <v>-21.8</v>
      </c>
      <c r="J1166" s="6"/>
      <c r="K1166" s="8">
        <v>1401.09</v>
      </c>
      <c r="L1166" t="str">
        <f>IF(Gastos[[#This Row],[Importe]]&gt;0,"Ingreso","Egreso")</f>
        <v>Egreso</v>
      </c>
      <c r="M1166" t="str">
        <f t="shared" si="18"/>
        <v>Único</v>
      </c>
    </row>
    <row r="1167" spans="1:13" x14ac:dyDescent="0.25">
      <c r="A1167" s="10" t="s">
        <v>17</v>
      </c>
      <c r="B1167" s="33">
        <v>45806</v>
      </c>
      <c r="C1167" s="11">
        <v>45806</v>
      </c>
      <c r="D1167" s="33">
        <v>45806</v>
      </c>
      <c r="E1167" s="9">
        <v>45806</v>
      </c>
      <c r="F1167" s="1" t="s">
        <v>183</v>
      </c>
      <c r="G1167" s="7" t="s">
        <v>2536</v>
      </c>
      <c r="H1167" s="6"/>
      <c r="I1167" s="8">
        <v>-100</v>
      </c>
      <c r="J1167" s="6"/>
      <c r="K1167" s="8">
        <v>11688.61</v>
      </c>
      <c r="L1167" t="str">
        <f>IF(Gastos[[#This Row],[Importe]]&gt;0,"Ingreso","Egreso")</f>
        <v>Egreso</v>
      </c>
      <c r="M1167" t="str">
        <f t="shared" si="18"/>
        <v>Único</v>
      </c>
    </row>
    <row r="1168" spans="1:13" x14ac:dyDescent="0.25">
      <c r="A1168" s="10" t="s">
        <v>17</v>
      </c>
      <c r="B1168" s="33">
        <v>45805</v>
      </c>
      <c r="C1168" s="11">
        <v>45805</v>
      </c>
      <c r="D1168" s="33">
        <v>45805</v>
      </c>
      <c r="E1168" s="9">
        <v>45805</v>
      </c>
      <c r="F1168" s="1" t="s">
        <v>88</v>
      </c>
      <c r="G1168" s="7" t="s">
        <v>1720</v>
      </c>
      <c r="H1168" s="6"/>
      <c r="I1168" s="8">
        <v>-918</v>
      </c>
      <c r="J1168" s="6"/>
      <c r="K1168" s="8">
        <v>11788.61</v>
      </c>
      <c r="L1168" t="str">
        <f>IF(Gastos[[#This Row],[Importe]]&gt;0,"Ingreso","Egreso")</f>
        <v>Egreso</v>
      </c>
      <c r="M1168" t="str">
        <f t="shared" si="18"/>
        <v>Único</v>
      </c>
    </row>
    <row r="1169" spans="1:13" ht="25.5" x14ac:dyDescent="0.25">
      <c r="A1169" s="10" t="s">
        <v>14</v>
      </c>
      <c r="B1169" s="33">
        <v>45805</v>
      </c>
      <c r="C1169" s="11">
        <v>45805</v>
      </c>
      <c r="D1169" s="33">
        <v>45805</v>
      </c>
      <c r="E1169" s="9">
        <v>45805</v>
      </c>
      <c r="F1169" s="1" t="s">
        <v>22</v>
      </c>
      <c r="G1169" s="7" t="s">
        <v>2549</v>
      </c>
      <c r="H1169" s="6"/>
      <c r="I1169" s="8">
        <v>-5.79</v>
      </c>
      <c r="J1169" s="6"/>
      <c r="K1169" s="8">
        <v>1422.89</v>
      </c>
      <c r="L1169" t="str">
        <f>IF(Gastos[[#This Row],[Importe]]&gt;0,"Ingreso","Egreso")</f>
        <v>Egreso</v>
      </c>
      <c r="M1169" t="str">
        <f t="shared" si="18"/>
        <v>Único</v>
      </c>
    </row>
    <row r="1170" spans="1:13" x14ac:dyDescent="0.25">
      <c r="A1170" s="1" t="s">
        <v>11</v>
      </c>
      <c r="B1170" s="33">
        <v>45804</v>
      </c>
      <c r="C1170" s="11">
        <v>45804</v>
      </c>
      <c r="D1170" s="33">
        <v>45804</v>
      </c>
      <c r="E1170" s="9">
        <v>45804</v>
      </c>
      <c r="F1170" s="1" t="s">
        <v>39</v>
      </c>
      <c r="G1170" s="7" t="s">
        <v>2487</v>
      </c>
      <c r="H1170" s="6"/>
      <c r="I1170" s="8">
        <v>-10</v>
      </c>
      <c r="J1170" s="6"/>
      <c r="K1170" s="8">
        <v>6762.58</v>
      </c>
      <c r="L1170" t="str">
        <f>IF(Gastos[[#This Row],[Importe]]&gt;0,"Ingreso","Egreso")</f>
        <v>Egreso</v>
      </c>
      <c r="M1170" t="str">
        <f t="shared" si="18"/>
        <v>Único</v>
      </c>
    </row>
    <row r="1171" spans="1:13" x14ac:dyDescent="0.25">
      <c r="A1171" s="10" t="s">
        <v>14</v>
      </c>
      <c r="B1171" s="33">
        <v>45804</v>
      </c>
      <c r="C1171" s="11">
        <v>45804</v>
      </c>
      <c r="D1171" s="33">
        <v>45804</v>
      </c>
      <c r="E1171" s="9">
        <v>45804</v>
      </c>
      <c r="F1171" s="1" t="s">
        <v>132</v>
      </c>
      <c r="G1171" s="7" t="s">
        <v>2550</v>
      </c>
      <c r="H1171" s="6"/>
      <c r="I1171" s="8">
        <v>-27.87</v>
      </c>
      <c r="J1171" s="6"/>
      <c r="K1171" s="8">
        <v>1428.68</v>
      </c>
      <c r="L1171" t="str">
        <f>IF(Gastos[[#This Row],[Importe]]&gt;0,"Ingreso","Egreso")</f>
        <v>Egreso</v>
      </c>
      <c r="M1171" t="str">
        <f t="shared" si="18"/>
        <v>Único</v>
      </c>
    </row>
    <row r="1172" spans="1:13" ht="25.5" x14ac:dyDescent="0.25">
      <c r="A1172" s="10" t="s">
        <v>17</v>
      </c>
      <c r="B1172" s="33">
        <v>45804</v>
      </c>
      <c r="C1172" s="11">
        <v>45804</v>
      </c>
      <c r="D1172" s="33">
        <v>45804</v>
      </c>
      <c r="E1172" s="9">
        <v>45804</v>
      </c>
      <c r="F1172" s="1" t="s">
        <v>132</v>
      </c>
      <c r="G1172" s="7" t="s">
        <v>2537</v>
      </c>
      <c r="H1172" s="6"/>
      <c r="I1172" s="8">
        <v>-1.95</v>
      </c>
      <c r="J1172" s="6"/>
      <c r="K1172" s="8">
        <v>12706.61</v>
      </c>
      <c r="L1172" t="str">
        <f>IF(Gastos[[#This Row],[Importe]]&gt;0,"Ingreso","Egreso")</f>
        <v>Egreso</v>
      </c>
      <c r="M1172" t="str">
        <f t="shared" si="18"/>
        <v>Único</v>
      </c>
    </row>
    <row r="1173" spans="1:13" x14ac:dyDescent="0.25">
      <c r="A1173" s="1" t="s">
        <v>11</v>
      </c>
      <c r="B1173" s="33">
        <v>45803</v>
      </c>
      <c r="C1173" s="11">
        <v>45803</v>
      </c>
      <c r="D1173" s="33">
        <v>45803</v>
      </c>
      <c r="E1173" s="9">
        <v>45803</v>
      </c>
      <c r="F1173" s="1" t="s">
        <v>18</v>
      </c>
      <c r="G1173" s="7" t="s">
        <v>2488</v>
      </c>
      <c r="H1173" s="6"/>
      <c r="I1173" s="8">
        <v>-16.899999999999999</v>
      </c>
      <c r="J1173" s="6"/>
      <c r="K1173" s="8">
        <v>6772.58</v>
      </c>
      <c r="L1173" t="str">
        <f>IF(Gastos[[#This Row],[Importe]]&gt;0,"Ingreso","Egreso")</f>
        <v>Egreso</v>
      </c>
      <c r="M1173" t="str">
        <f t="shared" si="18"/>
        <v>Único</v>
      </c>
    </row>
    <row r="1174" spans="1:13" ht="25.5" x14ac:dyDescent="0.25">
      <c r="A1174" s="10" t="s">
        <v>17</v>
      </c>
      <c r="B1174" s="33">
        <v>45803</v>
      </c>
      <c r="C1174" s="11">
        <v>45803</v>
      </c>
      <c r="D1174" s="33">
        <v>45803</v>
      </c>
      <c r="E1174" s="9">
        <v>45803</v>
      </c>
      <c r="F1174" s="1" t="s">
        <v>22</v>
      </c>
      <c r="G1174" s="7" t="s">
        <v>2538</v>
      </c>
      <c r="H1174" s="6"/>
      <c r="I1174" s="8">
        <v>-1.3</v>
      </c>
      <c r="J1174" s="6"/>
      <c r="K1174" s="8">
        <v>12708.56</v>
      </c>
      <c r="L1174" t="str">
        <f>IF(Gastos[[#This Row],[Importe]]&gt;0,"Ingreso","Egreso")</f>
        <v>Egreso</v>
      </c>
      <c r="M1174" t="str">
        <f t="shared" si="18"/>
        <v>Único</v>
      </c>
    </row>
    <row r="1175" spans="1:13" ht="25.5" x14ac:dyDescent="0.25">
      <c r="A1175" s="10" t="s">
        <v>14</v>
      </c>
      <c r="B1175" s="33">
        <v>45803</v>
      </c>
      <c r="C1175" s="11">
        <v>45803</v>
      </c>
      <c r="D1175" s="33">
        <v>45803</v>
      </c>
      <c r="E1175" s="9">
        <v>45803</v>
      </c>
      <c r="F1175" s="1" t="s">
        <v>22</v>
      </c>
      <c r="G1175" s="7" t="s">
        <v>2551</v>
      </c>
      <c r="H1175" s="6"/>
      <c r="I1175" s="8">
        <v>-7.76</v>
      </c>
      <c r="J1175" s="6"/>
      <c r="K1175" s="8">
        <v>1456.55</v>
      </c>
      <c r="L1175" t="str">
        <f>IF(Gastos[[#This Row],[Importe]]&gt;0,"Ingreso","Egreso")</f>
        <v>Egreso</v>
      </c>
      <c r="M1175" t="str">
        <f t="shared" si="18"/>
        <v>Único</v>
      </c>
    </row>
    <row r="1176" spans="1:13" ht="25.5" x14ac:dyDescent="0.25">
      <c r="A1176" s="10" t="s">
        <v>14</v>
      </c>
      <c r="B1176" s="33">
        <v>45803</v>
      </c>
      <c r="C1176" s="11">
        <v>45803</v>
      </c>
      <c r="D1176" s="33">
        <v>45803</v>
      </c>
      <c r="E1176" s="9">
        <v>45803</v>
      </c>
      <c r="F1176" s="1" t="s">
        <v>15</v>
      </c>
      <c r="G1176" s="7" t="s">
        <v>2553</v>
      </c>
      <c r="H1176" s="6"/>
      <c r="I1176" s="8">
        <v>-124.57</v>
      </c>
      <c r="J1176" s="6"/>
      <c r="K1176" s="8">
        <v>1475.8</v>
      </c>
      <c r="L1176" t="str">
        <f>IF(Gastos[[#This Row],[Importe]]&gt;0,"Ingreso","Egreso")</f>
        <v>Egreso</v>
      </c>
      <c r="M1176" t="str">
        <f t="shared" si="18"/>
        <v>Único</v>
      </c>
    </row>
    <row r="1177" spans="1:13" x14ac:dyDescent="0.25">
      <c r="A1177" s="10" t="s">
        <v>14</v>
      </c>
      <c r="B1177" s="33">
        <v>45803</v>
      </c>
      <c r="C1177" s="11">
        <v>45803</v>
      </c>
      <c r="D1177" s="33">
        <v>45803</v>
      </c>
      <c r="E1177" s="9">
        <v>45803</v>
      </c>
      <c r="F1177" s="1" t="s">
        <v>132</v>
      </c>
      <c r="G1177" s="7" t="s">
        <v>2552</v>
      </c>
      <c r="H1177" s="6"/>
      <c r="I1177" s="8">
        <v>-11.49</v>
      </c>
      <c r="J1177" s="6"/>
      <c r="K1177" s="8">
        <v>1464.31</v>
      </c>
      <c r="L1177" t="str">
        <f>IF(Gastos[[#This Row],[Importe]]&gt;0,"Ingreso","Egreso")</f>
        <v>Egreso</v>
      </c>
      <c r="M1177" t="str">
        <f t="shared" si="18"/>
        <v>Único</v>
      </c>
    </row>
    <row r="1178" spans="1:13" ht="25.5" x14ac:dyDescent="0.25">
      <c r="A1178" s="10" t="s">
        <v>17</v>
      </c>
      <c r="B1178" s="33">
        <v>45803</v>
      </c>
      <c r="C1178" s="11">
        <v>45803</v>
      </c>
      <c r="D1178" s="33">
        <v>45803</v>
      </c>
      <c r="E1178" s="9">
        <v>45803</v>
      </c>
      <c r="F1178" s="1" t="s">
        <v>132</v>
      </c>
      <c r="G1178" s="7" t="s">
        <v>2539</v>
      </c>
      <c r="H1178" s="6"/>
      <c r="I1178" s="8">
        <v>-8.35</v>
      </c>
      <c r="J1178" s="6"/>
      <c r="K1178" s="8">
        <v>12709.86</v>
      </c>
      <c r="L1178" t="str">
        <f>IF(Gastos[[#This Row],[Importe]]&gt;0,"Ingreso","Egreso")</f>
        <v>Egreso</v>
      </c>
      <c r="M1178" t="str">
        <f t="shared" si="18"/>
        <v>Único</v>
      </c>
    </row>
    <row r="1179" spans="1:13" ht="25.5" x14ac:dyDescent="0.25">
      <c r="A1179" s="1" t="s">
        <v>11</v>
      </c>
      <c r="B1179" s="33">
        <v>45803</v>
      </c>
      <c r="C1179" s="11">
        <v>45803</v>
      </c>
      <c r="D1179" s="33">
        <v>45802</v>
      </c>
      <c r="E1179" s="9">
        <v>45802</v>
      </c>
      <c r="F1179" s="1" t="s">
        <v>2568</v>
      </c>
      <c r="G1179" s="7" t="s">
        <v>2489</v>
      </c>
      <c r="H1179" s="6"/>
      <c r="I1179" s="8">
        <v>-7.3</v>
      </c>
      <c r="J1179" s="6"/>
      <c r="K1179" s="8">
        <v>6789.48</v>
      </c>
      <c r="L1179" t="str">
        <f>IF(Gastos[[#This Row],[Importe]]&gt;0,"Ingreso","Egreso")</f>
        <v>Egreso</v>
      </c>
      <c r="M1179" t="str">
        <f t="shared" si="18"/>
        <v>Único</v>
      </c>
    </row>
    <row r="1180" spans="1:13" ht="25.5" x14ac:dyDescent="0.25">
      <c r="A1180" s="10" t="s">
        <v>14</v>
      </c>
      <c r="B1180" s="33">
        <v>45803</v>
      </c>
      <c r="C1180" s="11">
        <v>45803</v>
      </c>
      <c r="D1180" s="33">
        <v>45802</v>
      </c>
      <c r="E1180" s="9">
        <v>45802</v>
      </c>
      <c r="F1180" s="1" t="s">
        <v>22</v>
      </c>
      <c r="G1180" s="7" t="s">
        <v>2554</v>
      </c>
      <c r="H1180" s="6"/>
      <c r="I1180" s="8">
        <v>-26.89</v>
      </c>
      <c r="J1180" s="6"/>
      <c r="K1180" s="8">
        <v>1600.37</v>
      </c>
      <c r="L1180" t="str">
        <f>IF(Gastos[[#This Row],[Importe]]&gt;0,"Ingreso","Egreso")</f>
        <v>Egreso</v>
      </c>
      <c r="M1180" t="str">
        <f t="shared" si="18"/>
        <v>Único</v>
      </c>
    </row>
    <row r="1181" spans="1:13" x14ac:dyDescent="0.25">
      <c r="A1181" s="10" t="s">
        <v>14</v>
      </c>
      <c r="B1181" s="33">
        <v>45803</v>
      </c>
      <c r="C1181" s="11">
        <v>45803</v>
      </c>
      <c r="D1181" s="33">
        <v>45801</v>
      </c>
      <c r="E1181" s="9">
        <v>45801</v>
      </c>
      <c r="F1181" s="1" t="s">
        <v>22</v>
      </c>
      <c r="G1181" s="7" t="s">
        <v>2555</v>
      </c>
      <c r="H1181" s="6"/>
      <c r="I1181" s="8">
        <v>-1.5</v>
      </c>
      <c r="J1181" s="6"/>
      <c r="K1181" s="8">
        <v>1627.26</v>
      </c>
      <c r="L1181" t="str">
        <f>IF(Gastos[[#This Row],[Importe]]&gt;0,"Ingreso","Egreso")</f>
        <v>Egreso</v>
      </c>
      <c r="M1181" t="str">
        <f t="shared" si="18"/>
        <v>Único</v>
      </c>
    </row>
    <row r="1182" spans="1:13" x14ac:dyDescent="0.25">
      <c r="A1182" s="10" t="s">
        <v>14</v>
      </c>
      <c r="B1182" s="33">
        <v>45803</v>
      </c>
      <c r="C1182" s="11">
        <v>45803</v>
      </c>
      <c r="D1182" s="33">
        <v>45801</v>
      </c>
      <c r="E1182" s="9">
        <v>45801</v>
      </c>
      <c r="F1182" s="1" t="s">
        <v>22</v>
      </c>
      <c r="G1182" s="7" t="s">
        <v>2555</v>
      </c>
      <c r="H1182" s="6"/>
      <c r="I1182" s="8">
        <v>-6.19</v>
      </c>
      <c r="J1182" s="6"/>
      <c r="K1182" s="8">
        <v>1628.76</v>
      </c>
      <c r="L1182" t="str">
        <f>IF(Gastos[[#This Row],[Importe]]&gt;0,"Ingreso","Egreso")</f>
        <v>Egreso</v>
      </c>
      <c r="M1182" t="str">
        <f t="shared" si="18"/>
        <v>Único</v>
      </c>
    </row>
    <row r="1183" spans="1:13" ht="25.5" x14ac:dyDescent="0.25">
      <c r="A1183" s="10" t="s">
        <v>14</v>
      </c>
      <c r="B1183" s="33">
        <v>45803</v>
      </c>
      <c r="C1183" s="11">
        <v>45803</v>
      </c>
      <c r="D1183" s="33">
        <v>45801</v>
      </c>
      <c r="E1183" s="9">
        <v>45801</v>
      </c>
      <c r="F1183" s="1" t="s">
        <v>22</v>
      </c>
      <c r="G1183" s="7" t="s">
        <v>2556</v>
      </c>
      <c r="H1183" s="6"/>
      <c r="I1183" s="8">
        <v>-92.85</v>
      </c>
      <c r="J1183" s="6"/>
      <c r="K1183" s="8">
        <v>1634.95</v>
      </c>
      <c r="L1183" t="str">
        <f>IF(Gastos[[#This Row],[Importe]]&gt;0,"Ingreso","Egreso")</f>
        <v>Egreso</v>
      </c>
      <c r="M1183" t="str">
        <f t="shared" si="18"/>
        <v>Único</v>
      </c>
    </row>
    <row r="1184" spans="1:13" x14ac:dyDescent="0.25">
      <c r="A1184" s="1" t="s">
        <v>11</v>
      </c>
      <c r="B1184" s="34">
        <v>45800</v>
      </c>
      <c r="C1184" s="32">
        <v>45800</v>
      </c>
      <c r="D1184" s="34">
        <v>45800</v>
      </c>
      <c r="E1184" s="9">
        <v>45800</v>
      </c>
      <c r="F1184" s="1" t="s">
        <v>804</v>
      </c>
      <c r="G1184" s="12" t="s">
        <v>2043</v>
      </c>
      <c r="H1184" s="1"/>
      <c r="I1184" s="13">
        <v>-300</v>
      </c>
      <c r="J1184" s="1"/>
      <c r="K1184" s="13">
        <v>6796.78</v>
      </c>
      <c r="L1184" t="str">
        <f>IF(Gastos[[#This Row],[Importe]]&gt;0,"Ingreso","Egreso")</f>
        <v>Egreso</v>
      </c>
      <c r="M1184" t="str">
        <f t="shared" si="18"/>
        <v>Único</v>
      </c>
    </row>
    <row r="1185" spans="1:13" x14ac:dyDescent="0.25">
      <c r="A1185" s="10" t="s">
        <v>17</v>
      </c>
      <c r="B1185" s="33">
        <v>45800</v>
      </c>
      <c r="C1185" s="11">
        <v>45800</v>
      </c>
      <c r="D1185" s="33">
        <v>45800</v>
      </c>
      <c r="E1185" s="9">
        <v>45800</v>
      </c>
      <c r="F1185" s="6" t="s">
        <v>132</v>
      </c>
      <c r="G1185" s="7" t="s">
        <v>2542</v>
      </c>
      <c r="H1185" s="6"/>
      <c r="I1185" s="8">
        <v>-26.15</v>
      </c>
      <c r="J1185" s="6"/>
      <c r="K1185" s="8">
        <v>12737.18</v>
      </c>
      <c r="L1185" t="str">
        <f>IF(Gastos[[#This Row],[Importe]]&gt;0,"Ingreso","Egreso")</f>
        <v>Egreso</v>
      </c>
      <c r="M1185" t="str">
        <f t="shared" si="18"/>
        <v>Único</v>
      </c>
    </row>
    <row r="1186" spans="1:13" ht="25.5" x14ac:dyDescent="0.25">
      <c r="A1186" s="10" t="s">
        <v>17</v>
      </c>
      <c r="B1186" s="33">
        <v>45800</v>
      </c>
      <c r="C1186" s="11">
        <v>45800</v>
      </c>
      <c r="D1186" s="33">
        <v>45800</v>
      </c>
      <c r="E1186" s="9">
        <v>45800</v>
      </c>
      <c r="F1186" s="6" t="s">
        <v>132</v>
      </c>
      <c r="G1186" s="7" t="s">
        <v>2541</v>
      </c>
      <c r="H1186" s="6"/>
      <c r="I1186" s="8">
        <v>-9</v>
      </c>
      <c r="J1186" s="6"/>
      <c r="K1186" s="8">
        <v>12728.18</v>
      </c>
      <c r="L1186" t="str">
        <f>IF(Gastos[[#This Row],[Importe]]&gt;0,"Ingreso","Egreso")</f>
        <v>Egreso</v>
      </c>
      <c r="M1186" t="str">
        <f t="shared" si="18"/>
        <v>Único</v>
      </c>
    </row>
    <row r="1187" spans="1:13" x14ac:dyDescent="0.25">
      <c r="A1187" s="10" t="s">
        <v>17</v>
      </c>
      <c r="B1187" s="33">
        <v>45800</v>
      </c>
      <c r="C1187" s="11">
        <v>45800</v>
      </c>
      <c r="D1187" s="33">
        <v>45800</v>
      </c>
      <c r="E1187" s="9">
        <v>45800</v>
      </c>
      <c r="F1187" s="6" t="s">
        <v>132</v>
      </c>
      <c r="G1187" s="7" t="s">
        <v>2540</v>
      </c>
      <c r="H1187" s="6"/>
      <c r="I1187" s="8">
        <v>-5.47</v>
      </c>
      <c r="J1187" s="6"/>
      <c r="K1187" s="8">
        <v>12718.21</v>
      </c>
      <c r="L1187" t="str">
        <f>IF(Gastos[[#This Row],[Importe]]&gt;0,"Ingreso","Egreso")</f>
        <v>Egreso</v>
      </c>
      <c r="M1187" t="str">
        <f t="shared" si="18"/>
        <v>Único</v>
      </c>
    </row>
    <row r="1188" spans="1:13" ht="25.5" x14ac:dyDescent="0.25">
      <c r="A1188" s="10" t="s">
        <v>17</v>
      </c>
      <c r="B1188" s="33">
        <v>45800</v>
      </c>
      <c r="C1188" s="11">
        <v>45800</v>
      </c>
      <c r="D1188" s="33">
        <v>45800</v>
      </c>
      <c r="E1188" s="9">
        <v>45800</v>
      </c>
      <c r="F1188" s="6" t="s">
        <v>132</v>
      </c>
      <c r="G1188" s="7" t="s">
        <v>2541</v>
      </c>
      <c r="H1188" s="6"/>
      <c r="I1188" s="8">
        <v>-4.5</v>
      </c>
      <c r="J1188" s="6"/>
      <c r="K1188" s="8">
        <v>12723.68</v>
      </c>
      <c r="L1188" t="str">
        <f>IF(Gastos[[#This Row],[Importe]]&gt;0,"Ingreso","Egreso")</f>
        <v>Egreso</v>
      </c>
      <c r="M1188" t="str">
        <f t="shared" si="18"/>
        <v>Único</v>
      </c>
    </row>
    <row r="1189" spans="1:13" x14ac:dyDescent="0.25">
      <c r="A1189" s="10" t="s">
        <v>14</v>
      </c>
      <c r="B1189" s="33">
        <v>45800</v>
      </c>
      <c r="C1189" s="11">
        <v>45800</v>
      </c>
      <c r="D1189" s="33">
        <v>45799</v>
      </c>
      <c r="E1189" s="9">
        <v>45799</v>
      </c>
      <c r="F1189" s="6" t="s">
        <v>39</v>
      </c>
      <c r="G1189" s="7" t="s">
        <v>131</v>
      </c>
      <c r="H1189" s="6"/>
      <c r="I1189" s="8">
        <v>-0.56999999999999995</v>
      </c>
      <c r="J1189" s="6"/>
      <c r="K1189" s="8">
        <v>1727.8</v>
      </c>
      <c r="L1189" t="str">
        <f>IF(Gastos[[#This Row],[Importe]]&gt;0,"Ingreso","Egreso")</f>
        <v>Egreso</v>
      </c>
      <c r="M1189" t="str">
        <f t="shared" si="18"/>
        <v>Único</v>
      </c>
    </row>
    <row r="1190" spans="1:13" x14ac:dyDescent="0.25">
      <c r="A1190" s="10" t="s">
        <v>14</v>
      </c>
      <c r="B1190" s="33">
        <v>45799</v>
      </c>
      <c r="C1190" s="11">
        <v>45799</v>
      </c>
      <c r="D1190" s="33">
        <v>45799</v>
      </c>
      <c r="E1190" s="9">
        <v>45799</v>
      </c>
      <c r="F1190" s="6" t="s">
        <v>54</v>
      </c>
      <c r="G1190" s="7" t="s">
        <v>2557</v>
      </c>
      <c r="H1190" s="6"/>
      <c r="I1190" s="8">
        <v>-19.059999999999999</v>
      </c>
      <c r="J1190" s="6"/>
      <c r="K1190" s="8">
        <v>1728.37</v>
      </c>
      <c r="L1190" t="str">
        <f>IF(Gastos[[#This Row],[Importe]]&gt;0,"Ingreso","Egreso")</f>
        <v>Egreso</v>
      </c>
      <c r="M1190" t="str">
        <f t="shared" si="18"/>
        <v>Único</v>
      </c>
    </row>
    <row r="1191" spans="1:13" ht="25.5" x14ac:dyDescent="0.25">
      <c r="A1191" s="10" t="s">
        <v>14</v>
      </c>
      <c r="B1191" s="33">
        <v>45799</v>
      </c>
      <c r="C1191" s="11">
        <v>45799</v>
      </c>
      <c r="D1191" s="33">
        <v>45799</v>
      </c>
      <c r="E1191" s="9">
        <v>45799</v>
      </c>
      <c r="F1191" s="6" t="s">
        <v>15</v>
      </c>
      <c r="G1191" s="7" t="s">
        <v>2558</v>
      </c>
      <c r="H1191" s="6"/>
      <c r="I1191" s="8">
        <v>-159.29</v>
      </c>
      <c r="J1191" s="6"/>
      <c r="K1191" s="8">
        <v>1747.43</v>
      </c>
      <c r="L1191" t="str">
        <f>IF(Gastos[[#This Row],[Importe]]&gt;0,"Ingreso","Egreso")</f>
        <v>Egreso</v>
      </c>
      <c r="M1191" t="str">
        <f t="shared" si="18"/>
        <v>Único</v>
      </c>
    </row>
    <row r="1192" spans="1:13" x14ac:dyDescent="0.25">
      <c r="A1192" s="1" t="s">
        <v>11</v>
      </c>
      <c r="B1192" s="33">
        <v>45796</v>
      </c>
      <c r="C1192" s="11">
        <v>45796</v>
      </c>
      <c r="D1192" s="33">
        <v>45796</v>
      </c>
      <c r="E1192" s="9">
        <v>45796</v>
      </c>
      <c r="F1192" s="6" t="s">
        <v>18</v>
      </c>
      <c r="G1192" s="7" t="s">
        <v>2490</v>
      </c>
      <c r="H1192" s="6"/>
      <c r="I1192" s="8">
        <v>-13.99</v>
      </c>
      <c r="J1192" s="6"/>
      <c r="K1192" s="8">
        <v>7096.78</v>
      </c>
      <c r="L1192" t="str">
        <f>IF(Gastos[[#This Row],[Importe]]&gt;0,"Ingreso","Egreso")</f>
        <v>Egreso</v>
      </c>
      <c r="M1192" t="str">
        <f t="shared" si="18"/>
        <v>Único</v>
      </c>
    </row>
    <row r="1193" spans="1:13" x14ac:dyDescent="0.25">
      <c r="A1193" s="1" t="s">
        <v>11</v>
      </c>
      <c r="B1193" s="33">
        <v>45796</v>
      </c>
      <c r="C1193" s="11">
        <v>45796</v>
      </c>
      <c r="D1193" s="33">
        <v>45796</v>
      </c>
      <c r="E1193" s="9">
        <v>45796</v>
      </c>
      <c r="F1193" s="6" t="s">
        <v>132</v>
      </c>
      <c r="G1193" s="7" t="s">
        <v>2491</v>
      </c>
      <c r="H1193" s="6"/>
      <c r="I1193" s="8">
        <v>-5.8</v>
      </c>
      <c r="J1193" s="6"/>
      <c r="K1193" s="8">
        <v>7110.77</v>
      </c>
      <c r="L1193" t="str">
        <f>IF(Gastos[[#This Row],[Importe]]&gt;0,"Ingreso","Egreso")</f>
        <v>Egreso</v>
      </c>
      <c r="M1193" t="str">
        <f t="shared" si="18"/>
        <v>Único</v>
      </c>
    </row>
    <row r="1194" spans="1:13" x14ac:dyDescent="0.25">
      <c r="A1194" s="1" t="s">
        <v>11</v>
      </c>
      <c r="B1194" s="33">
        <v>45796</v>
      </c>
      <c r="C1194" s="11">
        <v>45796</v>
      </c>
      <c r="D1194" s="33">
        <v>45795</v>
      </c>
      <c r="E1194" s="9">
        <v>45795</v>
      </c>
      <c r="F1194" s="6" t="s">
        <v>132</v>
      </c>
      <c r="G1194" s="7" t="s">
        <v>2494</v>
      </c>
      <c r="H1194" s="6"/>
      <c r="I1194" s="8">
        <v>-70.84</v>
      </c>
      <c r="J1194" s="6"/>
      <c r="K1194" s="8">
        <v>7119.37</v>
      </c>
      <c r="L1194" t="str">
        <f>IF(Gastos[[#This Row],[Importe]]&gt;0,"Ingreso","Egreso")</f>
        <v>Egreso</v>
      </c>
      <c r="M1194" t="str">
        <f t="shared" si="18"/>
        <v>Único</v>
      </c>
    </row>
    <row r="1195" spans="1:13" ht="25.5" x14ac:dyDescent="0.25">
      <c r="A1195" s="1" t="s">
        <v>11</v>
      </c>
      <c r="B1195" s="33">
        <v>45796</v>
      </c>
      <c r="C1195" s="11">
        <v>45796</v>
      </c>
      <c r="D1195" s="33">
        <v>45795</v>
      </c>
      <c r="E1195" s="9">
        <v>45795</v>
      </c>
      <c r="F1195" s="6" t="s">
        <v>18</v>
      </c>
      <c r="G1195" s="7" t="s">
        <v>2492</v>
      </c>
      <c r="H1195" s="6"/>
      <c r="I1195" s="8">
        <v>-1.8</v>
      </c>
      <c r="J1195" s="6"/>
      <c r="K1195" s="8">
        <v>7116.57</v>
      </c>
      <c r="L1195" t="str">
        <f>IF(Gastos[[#This Row],[Importe]]&gt;0,"Ingreso","Egreso")</f>
        <v>Egreso</v>
      </c>
      <c r="M1195" t="str">
        <f t="shared" si="18"/>
        <v>Único</v>
      </c>
    </row>
    <row r="1196" spans="1:13" x14ac:dyDescent="0.25">
      <c r="A1196" s="1" t="s">
        <v>11</v>
      </c>
      <c r="B1196" s="33">
        <v>45796</v>
      </c>
      <c r="C1196" s="11">
        <v>45796</v>
      </c>
      <c r="D1196" s="33">
        <v>45795</v>
      </c>
      <c r="E1196" s="9">
        <v>45795</v>
      </c>
      <c r="F1196" s="6" t="s">
        <v>18</v>
      </c>
      <c r="G1196" s="7" t="s">
        <v>2493</v>
      </c>
      <c r="H1196" s="6"/>
      <c r="I1196" s="8">
        <v>-1</v>
      </c>
      <c r="J1196" s="6"/>
      <c r="K1196" s="8">
        <v>7118.37</v>
      </c>
      <c r="L1196" t="str">
        <f>IF(Gastos[[#This Row],[Importe]]&gt;0,"Ingreso","Egreso")</f>
        <v>Egreso</v>
      </c>
      <c r="M1196" t="str">
        <f t="shared" si="18"/>
        <v>Único</v>
      </c>
    </row>
    <row r="1197" spans="1:13" x14ac:dyDescent="0.25">
      <c r="A1197" s="1" t="s">
        <v>11</v>
      </c>
      <c r="B1197" s="33">
        <v>45796</v>
      </c>
      <c r="C1197" s="11">
        <v>45796</v>
      </c>
      <c r="D1197" s="33">
        <v>45794</v>
      </c>
      <c r="E1197" s="9">
        <v>45794</v>
      </c>
      <c r="F1197" s="6" t="s">
        <v>18</v>
      </c>
      <c r="G1197" s="7" t="s">
        <v>2496</v>
      </c>
      <c r="H1197" s="6"/>
      <c r="I1197" s="8">
        <v>-4.99</v>
      </c>
      <c r="J1197" s="6"/>
      <c r="K1197" s="8">
        <v>7208.17</v>
      </c>
      <c r="L1197" t="str">
        <f>IF(Gastos[[#This Row],[Importe]]&gt;0,"Ingreso","Egreso")</f>
        <v>Egreso</v>
      </c>
      <c r="M1197" t="str">
        <f t="shared" si="18"/>
        <v>Único</v>
      </c>
    </row>
    <row r="1198" spans="1:13" ht="25.5" x14ac:dyDescent="0.25">
      <c r="A1198" s="1" t="s">
        <v>11</v>
      </c>
      <c r="B1198" s="33">
        <v>45796</v>
      </c>
      <c r="C1198" s="11">
        <v>45796</v>
      </c>
      <c r="D1198" s="33">
        <v>45794</v>
      </c>
      <c r="E1198" s="9">
        <v>45794</v>
      </c>
      <c r="F1198" s="6" t="s">
        <v>18</v>
      </c>
      <c r="G1198" s="7" t="s">
        <v>2497</v>
      </c>
      <c r="H1198" s="6"/>
      <c r="I1198" s="8">
        <v>-5</v>
      </c>
      <c r="J1198" s="6"/>
      <c r="K1198" s="8">
        <v>7213.16</v>
      </c>
      <c r="L1198" t="str">
        <f>IF(Gastos[[#This Row],[Importe]]&gt;0,"Ingreso","Egreso")</f>
        <v>Egreso</v>
      </c>
      <c r="M1198" t="str">
        <f t="shared" si="18"/>
        <v>Único</v>
      </c>
    </row>
    <row r="1199" spans="1:13" x14ac:dyDescent="0.25">
      <c r="A1199" s="1" t="s">
        <v>11</v>
      </c>
      <c r="B1199" s="33">
        <v>45796</v>
      </c>
      <c r="C1199" s="11">
        <v>45796</v>
      </c>
      <c r="D1199" s="33">
        <v>45794</v>
      </c>
      <c r="E1199" s="9">
        <v>45794</v>
      </c>
      <c r="F1199" s="6" t="s">
        <v>67</v>
      </c>
      <c r="G1199" s="7" t="s">
        <v>2498</v>
      </c>
      <c r="H1199" s="6"/>
      <c r="I1199" s="8">
        <v>-6.1</v>
      </c>
      <c r="J1199" s="6"/>
      <c r="K1199" s="8">
        <v>7218.16</v>
      </c>
      <c r="L1199" t="str">
        <f>IF(Gastos[[#This Row],[Importe]]&gt;0,"Ingreso","Egreso")</f>
        <v>Egreso</v>
      </c>
      <c r="M1199" t="str">
        <f t="shared" si="18"/>
        <v>Único</v>
      </c>
    </row>
    <row r="1200" spans="1:13" ht="25.5" x14ac:dyDescent="0.25">
      <c r="A1200" s="1" t="s">
        <v>11</v>
      </c>
      <c r="B1200" s="33">
        <v>45796</v>
      </c>
      <c r="C1200" s="11">
        <v>45796</v>
      </c>
      <c r="D1200" s="33">
        <v>45794</v>
      </c>
      <c r="E1200" s="9">
        <v>45794</v>
      </c>
      <c r="F1200" s="6" t="s">
        <v>2568</v>
      </c>
      <c r="G1200" s="7" t="s">
        <v>2499</v>
      </c>
      <c r="H1200" s="6"/>
      <c r="I1200" s="8">
        <v>-9.8000000000000007</v>
      </c>
      <c r="J1200" s="6"/>
      <c r="K1200" s="8">
        <v>7224.26</v>
      </c>
      <c r="L1200" t="str">
        <f>IF(Gastos[[#This Row],[Importe]]&gt;0,"Ingreso","Egreso")</f>
        <v>Egreso</v>
      </c>
      <c r="M1200" t="str">
        <f t="shared" si="18"/>
        <v>Único</v>
      </c>
    </row>
    <row r="1201" spans="1:13" ht="25.5" x14ac:dyDescent="0.25">
      <c r="A1201" s="10" t="s">
        <v>14</v>
      </c>
      <c r="B1201" s="33">
        <v>45796</v>
      </c>
      <c r="C1201" s="11">
        <v>45796</v>
      </c>
      <c r="D1201" s="33">
        <v>45794</v>
      </c>
      <c r="E1201" s="9">
        <v>45794</v>
      </c>
      <c r="F1201" s="6" t="s">
        <v>22</v>
      </c>
      <c r="G1201" s="7" t="s">
        <v>2559</v>
      </c>
      <c r="H1201" s="6"/>
      <c r="I1201" s="8">
        <v>-103.12</v>
      </c>
      <c r="J1201" s="6"/>
      <c r="K1201" s="8">
        <v>1906.72</v>
      </c>
      <c r="L1201" t="str">
        <f>IF(Gastos[[#This Row],[Importe]]&gt;0,"Ingreso","Egreso")</f>
        <v>Egreso</v>
      </c>
      <c r="M1201" t="str">
        <f t="shared" si="18"/>
        <v>Único</v>
      </c>
    </row>
    <row r="1202" spans="1:13" ht="25.5" x14ac:dyDescent="0.25">
      <c r="A1202" s="10" t="s">
        <v>14</v>
      </c>
      <c r="B1202" s="33">
        <v>45796</v>
      </c>
      <c r="C1202" s="11">
        <v>45796</v>
      </c>
      <c r="D1202" s="33">
        <v>45794</v>
      </c>
      <c r="E1202" s="9">
        <v>45794</v>
      </c>
      <c r="F1202" s="6" t="s">
        <v>22</v>
      </c>
      <c r="G1202" s="7" t="s">
        <v>2560</v>
      </c>
      <c r="H1202" s="6"/>
      <c r="I1202" s="8">
        <v>-27.01</v>
      </c>
      <c r="J1202" s="6"/>
      <c r="K1202" s="8">
        <v>2009.84</v>
      </c>
      <c r="L1202" t="str">
        <f>IF(Gastos[[#This Row],[Importe]]&gt;0,"Ingreso","Egreso")</f>
        <v>Egreso</v>
      </c>
      <c r="M1202" t="str">
        <f t="shared" si="18"/>
        <v>Único</v>
      </c>
    </row>
    <row r="1203" spans="1:13" ht="25.5" x14ac:dyDescent="0.25">
      <c r="A1203" s="1" t="s">
        <v>11</v>
      </c>
      <c r="B1203" s="33">
        <v>45796</v>
      </c>
      <c r="C1203" s="11">
        <v>45796</v>
      </c>
      <c r="D1203" s="33">
        <v>45794</v>
      </c>
      <c r="E1203" s="9">
        <v>45794</v>
      </c>
      <c r="F1203" s="6" t="s">
        <v>132</v>
      </c>
      <c r="G1203" s="7" t="s">
        <v>2495</v>
      </c>
      <c r="H1203" s="6"/>
      <c r="I1203" s="8">
        <v>-17.96</v>
      </c>
      <c r="J1203" s="6"/>
      <c r="K1203" s="8">
        <v>7190.21</v>
      </c>
      <c r="L1203" t="str">
        <f>IF(Gastos[[#This Row],[Importe]]&gt;0,"Ingreso","Egreso")</f>
        <v>Egreso</v>
      </c>
      <c r="M1203" t="str">
        <f t="shared" si="18"/>
        <v>Único</v>
      </c>
    </row>
    <row r="1204" spans="1:13" x14ac:dyDescent="0.25">
      <c r="A1204" s="1" t="s">
        <v>11</v>
      </c>
      <c r="B1204" s="33">
        <v>45793</v>
      </c>
      <c r="C1204" s="11">
        <v>45793</v>
      </c>
      <c r="D1204" s="33">
        <v>45793</v>
      </c>
      <c r="E1204" s="9">
        <v>45793</v>
      </c>
      <c r="F1204" s="6" t="s">
        <v>132</v>
      </c>
      <c r="G1204" s="7" t="s">
        <v>2500</v>
      </c>
      <c r="H1204" s="6"/>
      <c r="I1204" s="8">
        <v>-43.6</v>
      </c>
      <c r="J1204" s="6"/>
      <c r="K1204" s="8">
        <v>7234.06</v>
      </c>
      <c r="L1204" t="str">
        <f>IF(Gastos[[#This Row],[Importe]]&gt;0,"Ingreso","Egreso")</f>
        <v>Egreso</v>
      </c>
      <c r="M1204" t="str">
        <f t="shared" si="18"/>
        <v>Único</v>
      </c>
    </row>
    <row r="1205" spans="1:13" ht="25.5" x14ac:dyDescent="0.25">
      <c r="A1205" s="10" t="s">
        <v>14</v>
      </c>
      <c r="B1205" s="33">
        <v>45793</v>
      </c>
      <c r="C1205" s="11">
        <v>45793</v>
      </c>
      <c r="D1205" s="33">
        <v>45793</v>
      </c>
      <c r="E1205" s="9">
        <v>45793</v>
      </c>
      <c r="F1205" s="6" t="s">
        <v>22</v>
      </c>
      <c r="G1205" s="7" t="s">
        <v>2561</v>
      </c>
      <c r="H1205" s="6"/>
      <c r="I1205" s="8">
        <v>-30.43</v>
      </c>
      <c r="J1205" s="6"/>
      <c r="K1205" s="8">
        <v>2036.85</v>
      </c>
      <c r="L1205" t="str">
        <f>IF(Gastos[[#This Row],[Importe]]&gt;0,"Ingreso","Egreso")</f>
        <v>Egreso</v>
      </c>
      <c r="M1205" t="str">
        <f t="shared" si="18"/>
        <v>Único</v>
      </c>
    </row>
    <row r="1206" spans="1:13" x14ac:dyDescent="0.25">
      <c r="A1206" s="1" t="s">
        <v>11</v>
      </c>
      <c r="B1206" s="33">
        <v>45793</v>
      </c>
      <c r="C1206" s="11">
        <v>45793</v>
      </c>
      <c r="D1206" s="33">
        <v>45793</v>
      </c>
      <c r="E1206" s="9">
        <v>45793</v>
      </c>
      <c r="F1206" s="6" t="s">
        <v>132</v>
      </c>
      <c r="G1206" s="7" t="s">
        <v>2501</v>
      </c>
      <c r="H1206" s="6"/>
      <c r="I1206" s="8">
        <v>-15.7</v>
      </c>
      <c r="J1206" s="6"/>
      <c r="K1206" s="8">
        <v>7277.66</v>
      </c>
      <c r="L1206" t="str">
        <f>IF(Gastos[[#This Row],[Importe]]&gt;0,"Ingreso","Egreso")</f>
        <v>Egreso</v>
      </c>
      <c r="M1206" t="str">
        <f t="shared" si="18"/>
        <v>Único</v>
      </c>
    </row>
    <row r="1207" spans="1:13" x14ac:dyDescent="0.25">
      <c r="A1207" s="1" t="s">
        <v>11</v>
      </c>
      <c r="B1207" s="33">
        <v>45793</v>
      </c>
      <c r="C1207" s="11">
        <v>45793</v>
      </c>
      <c r="D1207" s="33">
        <v>45793</v>
      </c>
      <c r="E1207" s="9">
        <v>45793</v>
      </c>
      <c r="F1207" s="6" t="s">
        <v>132</v>
      </c>
      <c r="G1207" s="7" t="s">
        <v>2505</v>
      </c>
      <c r="H1207" s="6"/>
      <c r="I1207" s="8">
        <v>-15.25</v>
      </c>
      <c r="J1207" s="6"/>
      <c r="K1207" s="8">
        <v>7323.76</v>
      </c>
      <c r="L1207" t="str">
        <f>IF(Gastos[[#This Row],[Importe]]&gt;0,"Ingreso","Egreso")</f>
        <v>Egreso</v>
      </c>
      <c r="M1207" t="str">
        <f t="shared" si="18"/>
        <v>Único</v>
      </c>
    </row>
    <row r="1208" spans="1:13" x14ac:dyDescent="0.25">
      <c r="A1208" s="1" t="s">
        <v>11</v>
      </c>
      <c r="B1208" s="33">
        <v>45793</v>
      </c>
      <c r="C1208" s="11">
        <v>45793</v>
      </c>
      <c r="D1208" s="33">
        <v>45793</v>
      </c>
      <c r="E1208" s="9">
        <v>45793</v>
      </c>
      <c r="F1208" s="6" t="s">
        <v>132</v>
      </c>
      <c r="G1208" s="7" t="s">
        <v>2502</v>
      </c>
      <c r="H1208" s="6"/>
      <c r="I1208" s="8">
        <v>-8.9</v>
      </c>
      <c r="J1208" s="6"/>
      <c r="K1208" s="8">
        <v>7293.36</v>
      </c>
      <c r="L1208" t="str">
        <f>IF(Gastos[[#This Row],[Importe]]&gt;0,"Ingreso","Egreso")</f>
        <v>Egreso</v>
      </c>
      <c r="M1208" t="str">
        <f t="shared" si="18"/>
        <v>Único</v>
      </c>
    </row>
    <row r="1209" spans="1:13" x14ac:dyDescent="0.25">
      <c r="A1209" s="1" t="s">
        <v>11</v>
      </c>
      <c r="B1209" s="33">
        <v>45793</v>
      </c>
      <c r="C1209" s="11">
        <v>45793</v>
      </c>
      <c r="D1209" s="33">
        <v>45793</v>
      </c>
      <c r="E1209" s="9">
        <v>45793</v>
      </c>
      <c r="F1209" s="6" t="s">
        <v>132</v>
      </c>
      <c r="G1209" s="7" t="s">
        <v>2503</v>
      </c>
      <c r="H1209" s="6"/>
      <c r="I1209" s="8">
        <v>-8.9</v>
      </c>
      <c r="J1209" s="6"/>
      <c r="K1209" s="8">
        <v>7304.26</v>
      </c>
      <c r="L1209" t="str">
        <f>IF(Gastos[[#This Row],[Importe]]&gt;0,"Ingreso","Egreso")</f>
        <v>Egreso</v>
      </c>
      <c r="M1209" t="str">
        <f t="shared" si="18"/>
        <v>Único</v>
      </c>
    </row>
    <row r="1210" spans="1:13" x14ac:dyDescent="0.25">
      <c r="A1210" s="1" t="s">
        <v>11</v>
      </c>
      <c r="B1210" s="33">
        <v>45793</v>
      </c>
      <c r="C1210" s="11">
        <v>45793</v>
      </c>
      <c r="D1210" s="33">
        <v>45793</v>
      </c>
      <c r="E1210" s="9">
        <v>45793</v>
      </c>
      <c r="F1210" s="6" t="s">
        <v>132</v>
      </c>
      <c r="G1210" s="7" t="s">
        <v>2508</v>
      </c>
      <c r="H1210" s="6"/>
      <c r="I1210" s="8">
        <v>-8.8000000000000007</v>
      </c>
      <c r="J1210" s="6"/>
      <c r="K1210" s="8">
        <v>7345.81</v>
      </c>
      <c r="L1210" t="str">
        <f>IF(Gastos[[#This Row],[Importe]]&gt;0,"Ingreso","Egreso")</f>
        <v>Egreso</v>
      </c>
      <c r="M1210" t="str">
        <f t="shared" si="18"/>
        <v>Único</v>
      </c>
    </row>
    <row r="1211" spans="1:13" x14ac:dyDescent="0.25">
      <c r="A1211" s="1" t="s">
        <v>11</v>
      </c>
      <c r="B1211" s="33">
        <v>45793</v>
      </c>
      <c r="C1211" s="11">
        <v>45793</v>
      </c>
      <c r="D1211" s="33">
        <v>45793</v>
      </c>
      <c r="E1211" s="9">
        <v>45793</v>
      </c>
      <c r="F1211" s="6" t="s">
        <v>132</v>
      </c>
      <c r="G1211" s="7" t="s">
        <v>2504</v>
      </c>
      <c r="H1211" s="6"/>
      <c r="I1211" s="8">
        <v>-6.9</v>
      </c>
      <c r="J1211" s="6"/>
      <c r="K1211" s="8">
        <v>7316.86</v>
      </c>
      <c r="L1211" t="str">
        <f>IF(Gastos[[#This Row],[Importe]]&gt;0,"Ingreso","Egreso")</f>
        <v>Egreso</v>
      </c>
      <c r="M1211" t="str">
        <f t="shared" si="18"/>
        <v>Único</v>
      </c>
    </row>
    <row r="1212" spans="1:13" x14ac:dyDescent="0.25">
      <c r="A1212" s="1" t="s">
        <v>11</v>
      </c>
      <c r="B1212" s="33">
        <v>45793</v>
      </c>
      <c r="C1212" s="11">
        <v>45793</v>
      </c>
      <c r="D1212" s="33">
        <v>45793</v>
      </c>
      <c r="E1212" s="9">
        <v>45793</v>
      </c>
      <c r="F1212" s="6" t="s">
        <v>132</v>
      </c>
      <c r="G1212" s="7" t="s">
        <v>2503</v>
      </c>
      <c r="H1212" s="6"/>
      <c r="I1212" s="8">
        <v>-3.7</v>
      </c>
      <c r="J1212" s="6"/>
      <c r="K1212" s="8">
        <v>7313.16</v>
      </c>
      <c r="L1212" t="str">
        <f>IF(Gastos[[#This Row],[Importe]]&gt;0,"Ingreso","Egreso")</f>
        <v>Egreso</v>
      </c>
      <c r="M1212" t="str">
        <f t="shared" si="18"/>
        <v>Único</v>
      </c>
    </row>
    <row r="1213" spans="1:13" x14ac:dyDescent="0.25">
      <c r="A1213" s="1" t="s">
        <v>11</v>
      </c>
      <c r="B1213" s="33">
        <v>45793</v>
      </c>
      <c r="C1213" s="11">
        <v>45793</v>
      </c>
      <c r="D1213" s="33">
        <v>45793</v>
      </c>
      <c r="E1213" s="9">
        <v>45793</v>
      </c>
      <c r="F1213" s="6" t="s">
        <v>132</v>
      </c>
      <c r="G1213" s="7" t="s">
        <v>2506</v>
      </c>
      <c r="H1213" s="6"/>
      <c r="I1213" s="8">
        <v>-3.5</v>
      </c>
      <c r="J1213" s="6"/>
      <c r="K1213" s="8">
        <v>7339.01</v>
      </c>
      <c r="L1213" t="str">
        <f>IF(Gastos[[#This Row],[Importe]]&gt;0,"Ingreso","Egreso")</f>
        <v>Egreso</v>
      </c>
      <c r="M1213" t="str">
        <f t="shared" si="18"/>
        <v>Único</v>
      </c>
    </row>
    <row r="1214" spans="1:13" x14ac:dyDescent="0.25">
      <c r="A1214" s="1" t="s">
        <v>11</v>
      </c>
      <c r="B1214" s="33">
        <v>45793</v>
      </c>
      <c r="C1214" s="11">
        <v>45793</v>
      </c>
      <c r="D1214" s="33">
        <v>45793</v>
      </c>
      <c r="E1214" s="9">
        <v>45793</v>
      </c>
      <c r="F1214" s="6" t="s">
        <v>132</v>
      </c>
      <c r="G1214" s="7" t="s">
        <v>2507</v>
      </c>
      <c r="H1214" s="6"/>
      <c r="I1214" s="8">
        <v>-3.3</v>
      </c>
      <c r="J1214" s="6"/>
      <c r="K1214" s="8">
        <v>7342.51</v>
      </c>
      <c r="L1214" t="str">
        <f>IF(Gastos[[#This Row],[Importe]]&gt;0,"Ingreso","Egreso")</f>
        <v>Egreso</v>
      </c>
      <c r="M1214" t="str">
        <f t="shared" si="18"/>
        <v>Único</v>
      </c>
    </row>
    <row r="1215" spans="1:13" x14ac:dyDescent="0.25">
      <c r="A1215" s="1" t="s">
        <v>11</v>
      </c>
      <c r="B1215" s="33">
        <v>45793</v>
      </c>
      <c r="C1215" s="11">
        <v>45793</v>
      </c>
      <c r="D1215" s="33">
        <v>45793</v>
      </c>
      <c r="E1215" s="9">
        <v>45793</v>
      </c>
      <c r="F1215" s="6" t="s">
        <v>132</v>
      </c>
      <c r="G1215" s="7" t="s">
        <v>2503</v>
      </c>
      <c r="H1215" s="6"/>
      <c r="I1215" s="8">
        <v>-2</v>
      </c>
      <c r="J1215" s="6"/>
      <c r="K1215" s="8">
        <v>7302.26</v>
      </c>
      <c r="L1215" t="str">
        <f>IF(Gastos[[#This Row],[Importe]]&gt;0,"Ingreso","Egreso")</f>
        <v>Egreso</v>
      </c>
      <c r="M1215" t="str">
        <f t="shared" si="18"/>
        <v>Único</v>
      </c>
    </row>
    <row r="1216" spans="1:13" x14ac:dyDescent="0.25">
      <c r="A1216" s="1" t="s">
        <v>11</v>
      </c>
      <c r="B1216" s="33">
        <v>45792</v>
      </c>
      <c r="C1216" s="11">
        <v>45792</v>
      </c>
      <c r="D1216" s="33">
        <v>45792</v>
      </c>
      <c r="E1216" s="9">
        <v>45792</v>
      </c>
      <c r="F1216" s="6" t="s">
        <v>132</v>
      </c>
      <c r="G1216" s="7" t="s">
        <v>2516</v>
      </c>
      <c r="H1216" s="6"/>
      <c r="I1216" s="8">
        <v>-1559.13</v>
      </c>
      <c r="J1216" s="6"/>
      <c r="K1216" s="8">
        <v>7429.03</v>
      </c>
      <c r="L1216" t="str">
        <f>IF(Gastos[[#This Row],[Importe]]&gt;0,"Ingreso","Egreso")</f>
        <v>Egreso</v>
      </c>
      <c r="M1216" t="str">
        <f t="shared" si="18"/>
        <v>Único</v>
      </c>
    </row>
    <row r="1217" spans="1:13" x14ac:dyDescent="0.25">
      <c r="A1217" s="1" t="s">
        <v>11</v>
      </c>
      <c r="B1217" s="33">
        <v>45792</v>
      </c>
      <c r="C1217" s="11">
        <v>45792</v>
      </c>
      <c r="D1217" s="33">
        <v>45792</v>
      </c>
      <c r="E1217" s="9">
        <v>45792</v>
      </c>
      <c r="F1217" s="6" t="s">
        <v>18</v>
      </c>
      <c r="G1217" s="7" t="s">
        <v>2509</v>
      </c>
      <c r="H1217" s="6"/>
      <c r="I1217" s="8">
        <v>-5.99</v>
      </c>
      <c r="J1217" s="6"/>
      <c r="K1217" s="8">
        <v>7354.61</v>
      </c>
      <c r="L1217" t="str">
        <f>IF(Gastos[[#This Row],[Importe]]&gt;0,"Ingreso","Egreso")</f>
        <v>Egreso</v>
      </c>
      <c r="M1217" t="str">
        <f t="shared" si="18"/>
        <v>Único</v>
      </c>
    </row>
    <row r="1218" spans="1:13" x14ac:dyDescent="0.25">
      <c r="A1218" s="1" t="s">
        <v>11</v>
      </c>
      <c r="B1218" s="33">
        <v>45792</v>
      </c>
      <c r="C1218" s="11">
        <v>45792</v>
      </c>
      <c r="D1218" s="33">
        <v>45792</v>
      </c>
      <c r="E1218" s="9">
        <v>45792</v>
      </c>
      <c r="F1218" s="6" t="s">
        <v>18</v>
      </c>
      <c r="G1218" s="7" t="s">
        <v>2510</v>
      </c>
      <c r="H1218" s="6"/>
      <c r="I1218" s="8">
        <v>-3.99</v>
      </c>
      <c r="J1218" s="6"/>
      <c r="K1218" s="8">
        <v>7360.6</v>
      </c>
      <c r="L1218" t="str">
        <f>IF(Gastos[[#This Row],[Importe]]&gt;0,"Ingreso","Egreso")</f>
        <v>Egreso</v>
      </c>
      <c r="M1218" t="str">
        <f t="shared" ref="M1218:M1281" si="19">IF(AND(COUNTIFS($B$2:$B$3988,B1218,$I$2:$I$3988,I1218,$K$2:$K$3988,K1218)&gt;1,F1218=""),"DUPLICADO","Único")</f>
        <v>Único</v>
      </c>
    </row>
    <row r="1219" spans="1:13" x14ac:dyDescent="0.25">
      <c r="A1219" s="1" t="s">
        <v>11</v>
      </c>
      <c r="B1219" s="33">
        <v>45792</v>
      </c>
      <c r="C1219" s="11">
        <v>45792</v>
      </c>
      <c r="D1219" s="33">
        <v>45792</v>
      </c>
      <c r="E1219" s="9">
        <v>45792</v>
      </c>
      <c r="F1219" s="6" t="s">
        <v>2568</v>
      </c>
      <c r="G1219" s="7" t="s">
        <v>2511</v>
      </c>
      <c r="H1219" s="6"/>
      <c r="I1219" s="8">
        <v>-6.35</v>
      </c>
      <c r="J1219" s="6"/>
      <c r="K1219" s="8">
        <v>7364.59</v>
      </c>
      <c r="L1219" t="str">
        <f>IF(Gastos[[#This Row],[Importe]]&gt;0,"Ingreso","Egreso")</f>
        <v>Egreso</v>
      </c>
      <c r="M1219" t="str">
        <f t="shared" si="19"/>
        <v>Único</v>
      </c>
    </row>
    <row r="1220" spans="1:13" x14ac:dyDescent="0.25">
      <c r="A1220" s="1" t="s">
        <v>11</v>
      </c>
      <c r="B1220" s="33">
        <v>45792</v>
      </c>
      <c r="C1220" s="11">
        <v>45792</v>
      </c>
      <c r="D1220" s="33">
        <v>45792</v>
      </c>
      <c r="E1220" s="9">
        <v>45792</v>
      </c>
      <c r="F1220" s="6" t="s">
        <v>2568</v>
      </c>
      <c r="G1220" s="7" t="s">
        <v>2513</v>
      </c>
      <c r="H1220" s="6"/>
      <c r="I1220" s="8">
        <v>-6.9</v>
      </c>
      <c r="J1220" s="6"/>
      <c r="K1220" s="8">
        <v>7399.44</v>
      </c>
      <c r="L1220" t="str">
        <f>IF(Gastos[[#This Row],[Importe]]&gt;0,"Ingreso","Egreso")</f>
        <v>Egreso</v>
      </c>
      <c r="M1220" t="str">
        <f t="shared" si="19"/>
        <v>Único</v>
      </c>
    </row>
    <row r="1221" spans="1:13" ht="25.5" x14ac:dyDescent="0.25">
      <c r="A1221" s="1" t="s">
        <v>11</v>
      </c>
      <c r="B1221" s="33">
        <v>45792</v>
      </c>
      <c r="C1221" s="11">
        <v>45792</v>
      </c>
      <c r="D1221" s="33">
        <v>45792</v>
      </c>
      <c r="E1221" s="9">
        <v>45792</v>
      </c>
      <c r="F1221" s="6" t="s">
        <v>18</v>
      </c>
      <c r="G1221" s="7" t="s">
        <v>2514</v>
      </c>
      <c r="H1221" s="6"/>
      <c r="I1221" s="8">
        <v>-7.99</v>
      </c>
      <c r="J1221" s="6"/>
      <c r="K1221" s="8">
        <v>7406.34</v>
      </c>
      <c r="L1221" t="str">
        <f>IF(Gastos[[#This Row],[Importe]]&gt;0,"Ingreso","Egreso")</f>
        <v>Egreso</v>
      </c>
      <c r="M1221" t="str">
        <f t="shared" si="19"/>
        <v>Único</v>
      </c>
    </row>
    <row r="1222" spans="1:13" ht="25.5" x14ac:dyDescent="0.25">
      <c r="A1222" s="1" t="s">
        <v>11</v>
      </c>
      <c r="B1222" s="33">
        <v>45792</v>
      </c>
      <c r="C1222" s="11">
        <v>45792</v>
      </c>
      <c r="D1222" s="33">
        <v>45792</v>
      </c>
      <c r="E1222" s="9">
        <v>45792</v>
      </c>
      <c r="F1222" s="6" t="s">
        <v>18</v>
      </c>
      <c r="G1222" s="7" t="s">
        <v>2515</v>
      </c>
      <c r="H1222" s="6"/>
      <c r="I1222" s="8">
        <v>-14.7</v>
      </c>
      <c r="J1222" s="6"/>
      <c r="K1222" s="8">
        <v>7414.33</v>
      </c>
      <c r="L1222" t="str">
        <f>IF(Gastos[[#This Row],[Importe]]&gt;0,"Ingreso","Egreso")</f>
        <v>Egreso</v>
      </c>
      <c r="M1222" t="str">
        <f t="shared" si="19"/>
        <v>Único</v>
      </c>
    </row>
    <row r="1223" spans="1:13" x14ac:dyDescent="0.25">
      <c r="A1223" s="10" t="s">
        <v>14</v>
      </c>
      <c r="B1223" s="33">
        <v>45792</v>
      </c>
      <c r="C1223" s="11">
        <v>45792</v>
      </c>
      <c r="D1223" s="33">
        <v>45792</v>
      </c>
      <c r="E1223" s="9">
        <v>45792</v>
      </c>
      <c r="F1223" s="6" t="s">
        <v>54</v>
      </c>
      <c r="G1223" s="7" t="s">
        <v>2562</v>
      </c>
      <c r="H1223" s="6"/>
      <c r="I1223" s="8">
        <v>-16.989999999999998</v>
      </c>
      <c r="J1223" s="6"/>
      <c r="K1223" s="8">
        <v>2067.2800000000002</v>
      </c>
      <c r="L1223" t="str">
        <f>IF(Gastos[[#This Row],[Importe]]&gt;0,"Ingreso","Egreso")</f>
        <v>Egreso</v>
      </c>
      <c r="M1223" t="str">
        <f t="shared" si="19"/>
        <v>Único</v>
      </c>
    </row>
    <row r="1224" spans="1:13" x14ac:dyDescent="0.25">
      <c r="A1224" s="10" t="s">
        <v>14</v>
      </c>
      <c r="B1224" s="33">
        <v>45792</v>
      </c>
      <c r="C1224" s="11">
        <v>45792</v>
      </c>
      <c r="D1224" s="33">
        <v>45792</v>
      </c>
      <c r="E1224" s="9">
        <v>45792</v>
      </c>
      <c r="F1224" s="6" t="s">
        <v>54</v>
      </c>
      <c r="G1224" s="7" t="s">
        <v>2562</v>
      </c>
      <c r="H1224" s="6"/>
      <c r="I1224" s="8">
        <v>-2.99</v>
      </c>
      <c r="J1224" s="6"/>
      <c r="K1224" s="8">
        <v>2084.27</v>
      </c>
      <c r="L1224" t="str">
        <f>IF(Gastos[[#This Row],[Importe]]&gt;0,"Ingreso","Egreso")</f>
        <v>Egreso</v>
      </c>
      <c r="M1224" t="str">
        <f t="shared" si="19"/>
        <v>Único</v>
      </c>
    </row>
    <row r="1225" spans="1:13" x14ac:dyDescent="0.25">
      <c r="A1225" s="1" t="s">
        <v>11</v>
      </c>
      <c r="B1225" s="33">
        <v>45792</v>
      </c>
      <c r="C1225" s="11">
        <v>45792</v>
      </c>
      <c r="D1225" s="33">
        <v>45792</v>
      </c>
      <c r="E1225" s="9">
        <v>45792</v>
      </c>
      <c r="F1225" s="6" t="s">
        <v>132</v>
      </c>
      <c r="G1225" s="7" t="s">
        <v>2512</v>
      </c>
      <c r="H1225" s="6"/>
      <c r="I1225" s="8">
        <v>-28.5</v>
      </c>
      <c r="J1225" s="6"/>
      <c r="K1225" s="8">
        <v>7370.94</v>
      </c>
      <c r="L1225" t="str">
        <f>IF(Gastos[[#This Row],[Importe]]&gt;0,"Ingreso","Egreso")</f>
        <v>Egreso</v>
      </c>
      <c r="M1225" t="str">
        <f t="shared" si="19"/>
        <v>Único</v>
      </c>
    </row>
    <row r="1226" spans="1:13" x14ac:dyDescent="0.25">
      <c r="A1226" s="10" t="s">
        <v>14</v>
      </c>
      <c r="B1226" s="33">
        <v>45792</v>
      </c>
      <c r="C1226" s="11">
        <v>45792</v>
      </c>
      <c r="D1226" s="33">
        <v>45792</v>
      </c>
      <c r="E1226" s="9">
        <v>45792</v>
      </c>
      <c r="F1226" s="6" t="s">
        <v>132</v>
      </c>
      <c r="G1226" s="7" t="s">
        <v>2563</v>
      </c>
      <c r="H1226" s="6"/>
      <c r="I1226" s="8">
        <v>9.75</v>
      </c>
      <c r="J1226" s="6"/>
      <c r="K1226" s="8">
        <v>2087.2600000000002</v>
      </c>
      <c r="L1226" t="str">
        <f>IF(Gastos[[#This Row],[Importe]]&gt;0,"Ingreso","Egreso")</f>
        <v>Ingreso</v>
      </c>
      <c r="M1226" t="str">
        <f t="shared" si="19"/>
        <v>Único</v>
      </c>
    </row>
    <row r="1227" spans="1:13" ht="25.5" x14ac:dyDescent="0.25">
      <c r="A1227" s="1" t="s">
        <v>11</v>
      </c>
      <c r="B1227" s="33">
        <v>45791</v>
      </c>
      <c r="C1227" s="11">
        <v>45791</v>
      </c>
      <c r="D1227" s="33">
        <v>45791</v>
      </c>
      <c r="E1227" s="9">
        <v>45791</v>
      </c>
      <c r="F1227" s="6" t="s">
        <v>132</v>
      </c>
      <c r="G1227" s="7" t="s">
        <v>2517</v>
      </c>
      <c r="H1227" s="6"/>
      <c r="I1227" s="8">
        <v>-13.85</v>
      </c>
      <c r="J1227" s="6"/>
      <c r="K1227" s="8">
        <v>8988.16</v>
      </c>
      <c r="L1227" t="str">
        <f>IF(Gastos[[#This Row],[Importe]]&gt;0,"Ingreso","Egreso")</f>
        <v>Egreso</v>
      </c>
      <c r="M1227" t="str">
        <f t="shared" si="19"/>
        <v>Único</v>
      </c>
    </row>
    <row r="1228" spans="1:13" x14ac:dyDescent="0.25">
      <c r="A1228" s="10" t="s">
        <v>17</v>
      </c>
      <c r="B1228" s="34">
        <v>45791</v>
      </c>
      <c r="C1228" s="32">
        <v>45791</v>
      </c>
      <c r="D1228" s="34">
        <v>45791</v>
      </c>
      <c r="E1228" s="9">
        <v>45791</v>
      </c>
      <c r="F1228" s="1" t="s">
        <v>132</v>
      </c>
      <c r="G1228" s="12" t="s">
        <v>2543</v>
      </c>
      <c r="H1228" s="1"/>
      <c r="I1228" s="13">
        <v>-2</v>
      </c>
      <c r="J1228" s="1"/>
      <c r="K1228" s="13">
        <v>12763.33</v>
      </c>
      <c r="L1228" t="str">
        <f>IF(Gastos[[#This Row],[Importe]]&gt;0,"Ingreso","Egreso")</f>
        <v>Egreso</v>
      </c>
      <c r="M1228" t="str">
        <f t="shared" si="19"/>
        <v>Único</v>
      </c>
    </row>
    <row r="1229" spans="1:13" x14ac:dyDescent="0.25">
      <c r="A1229" s="10" t="s">
        <v>17</v>
      </c>
      <c r="B1229" s="33">
        <v>45790</v>
      </c>
      <c r="C1229" s="11">
        <v>45790</v>
      </c>
      <c r="D1229" s="33">
        <v>45790</v>
      </c>
      <c r="E1229" s="9">
        <v>45790</v>
      </c>
      <c r="F1229" s="6" t="s">
        <v>18</v>
      </c>
      <c r="G1229" s="7" t="s">
        <v>2544</v>
      </c>
      <c r="H1229" s="6"/>
      <c r="I1229" s="8">
        <v>-2</v>
      </c>
      <c r="J1229" s="6"/>
      <c r="K1229" s="8">
        <v>12765.33</v>
      </c>
      <c r="L1229" t="str">
        <f>IF(Gastos[[#This Row],[Importe]]&gt;0,"Ingreso","Egreso")</f>
        <v>Egreso</v>
      </c>
      <c r="M1229" t="str">
        <f t="shared" si="19"/>
        <v>Único</v>
      </c>
    </row>
    <row r="1230" spans="1:13" x14ac:dyDescent="0.25">
      <c r="A1230" s="1" t="s">
        <v>11</v>
      </c>
      <c r="B1230" s="33">
        <v>45790</v>
      </c>
      <c r="C1230" s="11">
        <v>45790</v>
      </c>
      <c r="D1230" s="33">
        <v>45790</v>
      </c>
      <c r="E1230" s="9">
        <v>45790</v>
      </c>
      <c r="F1230" s="6" t="s">
        <v>132</v>
      </c>
      <c r="G1230" s="7" t="s">
        <v>2519</v>
      </c>
      <c r="H1230" s="6"/>
      <c r="I1230" s="8">
        <v>-8.8000000000000007</v>
      </c>
      <c r="J1230" s="6"/>
      <c r="K1230" s="8">
        <v>9004.4599999999991</v>
      </c>
      <c r="L1230" t="str">
        <f>IF(Gastos[[#This Row],[Importe]]&gt;0,"Ingreso","Egreso")</f>
        <v>Egreso</v>
      </c>
      <c r="M1230" t="str">
        <f t="shared" si="19"/>
        <v>Único</v>
      </c>
    </row>
    <row r="1231" spans="1:13" x14ac:dyDescent="0.25">
      <c r="A1231" s="1" t="s">
        <v>11</v>
      </c>
      <c r="B1231" s="33">
        <v>45790</v>
      </c>
      <c r="C1231" s="11">
        <v>45790</v>
      </c>
      <c r="D1231" s="33">
        <v>45790</v>
      </c>
      <c r="E1231" s="9">
        <v>45790</v>
      </c>
      <c r="F1231" s="6" t="s">
        <v>132</v>
      </c>
      <c r="G1231" s="7" t="s">
        <v>2518</v>
      </c>
      <c r="H1231" s="6"/>
      <c r="I1231" s="8">
        <v>-2.4500000000000002</v>
      </c>
      <c r="J1231" s="6"/>
      <c r="K1231" s="8">
        <v>9002.01</v>
      </c>
      <c r="L1231" t="str">
        <f>IF(Gastos[[#This Row],[Importe]]&gt;0,"Ingreso","Egreso")</f>
        <v>Egreso</v>
      </c>
      <c r="M1231" t="str">
        <f t="shared" si="19"/>
        <v>Único</v>
      </c>
    </row>
    <row r="1232" spans="1:13" x14ac:dyDescent="0.25">
      <c r="A1232" s="1" t="s">
        <v>11</v>
      </c>
      <c r="B1232" s="33">
        <v>45996</v>
      </c>
      <c r="C1232" s="11">
        <v>45789</v>
      </c>
      <c r="D1232" s="33">
        <v>45996</v>
      </c>
      <c r="E1232" s="9">
        <v>45789</v>
      </c>
      <c r="F1232" s="6" t="s">
        <v>18</v>
      </c>
      <c r="G1232" s="7" t="s">
        <v>2521</v>
      </c>
      <c r="H1232" s="6"/>
      <c r="I1232" s="8">
        <v>-1</v>
      </c>
      <c r="J1232" s="6"/>
      <c r="K1232" s="8">
        <v>9031.41</v>
      </c>
      <c r="L1232" t="str">
        <f>IF(Gastos[[#This Row],[Importe]]&gt;0,"Ingreso","Egreso")</f>
        <v>Egreso</v>
      </c>
      <c r="M1232" t="str">
        <f t="shared" si="19"/>
        <v>Único</v>
      </c>
    </row>
    <row r="1233" spans="1:13" x14ac:dyDescent="0.25">
      <c r="A1233" s="1" t="s">
        <v>11</v>
      </c>
      <c r="B1233" s="33">
        <v>45996</v>
      </c>
      <c r="C1233" s="11">
        <v>45789</v>
      </c>
      <c r="D1233" s="33">
        <v>45996</v>
      </c>
      <c r="E1233" s="9">
        <v>45789</v>
      </c>
      <c r="F1233" s="6" t="s">
        <v>18</v>
      </c>
      <c r="G1233" s="7" t="s">
        <v>2521</v>
      </c>
      <c r="H1233" s="6"/>
      <c r="I1233" s="8">
        <v>-1</v>
      </c>
      <c r="J1233" s="6"/>
      <c r="K1233" s="8">
        <v>9032.41</v>
      </c>
      <c r="L1233" t="str">
        <f>IF(Gastos[[#This Row],[Importe]]&gt;0,"Ingreso","Egreso")</f>
        <v>Egreso</v>
      </c>
      <c r="M1233" t="str">
        <f t="shared" si="19"/>
        <v>Único</v>
      </c>
    </row>
    <row r="1234" spans="1:13" x14ac:dyDescent="0.25">
      <c r="A1234" s="1" t="s">
        <v>11</v>
      </c>
      <c r="B1234" s="33">
        <v>45996</v>
      </c>
      <c r="C1234" s="11">
        <v>45789</v>
      </c>
      <c r="D1234" s="33">
        <v>45996</v>
      </c>
      <c r="E1234" s="9">
        <v>45789</v>
      </c>
      <c r="F1234" s="6" t="s">
        <v>18</v>
      </c>
      <c r="G1234" s="7" t="s">
        <v>2521</v>
      </c>
      <c r="H1234" s="6"/>
      <c r="I1234" s="8">
        <v>-1</v>
      </c>
      <c r="J1234" s="6"/>
      <c r="K1234" s="8">
        <v>9033.41</v>
      </c>
      <c r="L1234" t="str">
        <f>IF(Gastos[[#This Row],[Importe]]&gt;0,"Ingreso","Egreso")</f>
        <v>Egreso</v>
      </c>
      <c r="M1234" t="str">
        <f t="shared" si="19"/>
        <v>Único</v>
      </c>
    </row>
    <row r="1235" spans="1:13" x14ac:dyDescent="0.25">
      <c r="A1235" s="1" t="s">
        <v>11</v>
      </c>
      <c r="B1235" s="33">
        <v>45996</v>
      </c>
      <c r="C1235" s="11">
        <v>45789</v>
      </c>
      <c r="D1235" s="33">
        <v>45996</v>
      </c>
      <c r="E1235" s="9">
        <v>45789</v>
      </c>
      <c r="F1235" s="6" t="s">
        <v>183</v>
      </c>
      <c r="G1235" s="7" t="s">
        <v>2522</v>
      </c>
      <c r="H1235" s="6"/>
      <c r="I1235" s="8">
        <v>-47</v>
      </c>
      <c r="J1235" s="6"/>
      <c r="K1235" s="8">
        <v>9034.41</v>
      </c>
      <c r="L1235" t="str">
        <f>IF(Gastos[[#This Row],[Importe]]&gt;0,"Ingreso","Egreso")</f>
        <v>Egreso</v>
      </c>
      <c r="M1235" t="str">
        <f t="shared" si="19"/>
        <v>Único</v>
      </c>
    </row>
    <row r="1236" spans="1:13" ht="25.5" x14ac:dyDescent="0.25">
      <c r="A1236" s="10" t="s">
        <v>14</v>
      </c>
      <c r="B1236" s="33">
        <v>45996</v>
      </c>
      <c r="C1236" s="11">
        <v>45789</v>
      </c>
      <c r="D1236" s="33">
        <v>45996</v>
      </c>
      <c r="E1236" s="9">
        <v>45789</v>
      </c>
      <c r="F1236" s="6" t="s">
        <v>22</v>
      </c>
      <c r="G1236" s="7" t="s">
        <v>2564</v>
      </c>
      <c r="H1236" s="6"/>
      <c r="I1236" s="8">
        <v>-1.9</v>
      </c>
      <c r="J1236" s="6"/>
      <c r="K1236" s="8">
        <v>2077.5100000000002</v>
      </c>
      <c r="L1236" t="str">
        <f>IF(Gastos[[#This Row],[Importe]]&gt;0,"Ingreso","Egreso")</f>
        <v>Egreso</v>
      </c>
      <c r="M1236" t="str">
        <f t="shared" si="19"/>
        <v>Único</v>
      </c>
    </row>
    <row r="1237" spans="1:13" ht="25.5" x14ac:dyDescent="0.25">
      <c r="A1237" s="1" t="s">
        <v>11</v>
      </c>
      <c r="B1237" s="33">
        <v>45996</v>
      </c>
      <c r="C1237" s="11">
        <v>45789</v>
      </c>
      <c r="D1237" s="33">
        <v>45996</v>
      </c>
      <c r="E1237" s="9">
        <v>45789</v>
      </c>
      <c r="F1237" s="6" t="s">
        <v>132</v>
      </c>
      <c r="G1237" s="7" t="s">
        <v>2520</v>
      </c>
      <c r="H1237" s="6"/>
      <c r="I1237" s="8">
        <v>-18.149999999999999</v>
      </c>
      <c r="J1237" s="6"/>
      <c r="K1237" s="8">
        <v>9013.26</v>
      </c>
      <c r="L1237" t="str">
        <f>IF(Gastos[[#This Row],[Importe]]&gt;0,"Ingreso","Egreso")</f>
        <v>Egreso</v>
      </c>
      <c r="M1237" t="str">
        <f t="shared" si="19"/>
        <v>Único</v>
      </c>
    </row>
    <row r="1238" spans="1:13" x14ac:dyDescent="0.25">
      <c r="A1238" s="1" t="s">
        <v>11</v>
      </c>
      <c r="B1238" s="33">
        <v>45996</v>
      </c>
      <c r="C1238" s="11">
        <v>45789</v>
      </c>
      <c r="D1238" s="33">
        <v>45996</v>
      </c>
      <c r="E1238" s="9">
        <v>45789</v>
      </c>
      <c r="F1238" s="6" t="s">
        <v>132</v>
      </c>
      <c r="G1238" s="7" t="s">
        <v>2524</v>
      </c>
      <c r="H1238" s="6"/>
      <c r="I1238" s="8">
        <v>-8.8000000000000007</v>
      </c>
      <c r="J1238" s="6"/>
      <c r="K1238" s="8">
        <v>9085.77</v>
      </c>
      <c r="L1238" t="str">
        <f>IF(Gastos[[#This Row],[Importe]]&gt;0,"Ingreso","Egreso")</f>
        <v>Egreso</v>
      </c>
      <c r="M1238" t="str">
        <f t="shared" si="19"/>
        <v>Único</v>
      </c>
    </row>
    <row r="1239" spans="1:13" x14ac:dyDescent="0.25">
      <c r="A1239" s="1" t="s">
        <v>11</v>
      </c>
      <c r="B1239" s="33">
        <v>45996</v>
      </c>
      <c r="C1239" s="11">
        <v>45789</v>
      </c>
      <c r="D1239" s="33">
        <v>45996</v>
      </c>
      <c r="E1239" s="9">
        <v>45789</v>
      </c>
      <c r="F1239" s="6" t="s">
        <v>132</v>
      </c>
      <c r="G1239" s="7" t="s">
        <v>2523</v>
      </c>
      <c r="H1239" s="6"/>
      <c r="I1239" s="8">
        <v>-4.3600000000000003</v>
      </c>
      <c r="J1239" s="6"/>
      <c r="K1239" s="8">
        <v>9081.41</v>
      </c>
      <c r="L1239" t="str">
        <f>IF(Gastos[[#This Row],[Importe]]&gt;0,"Ingreso","Egreso")</f>
        <v>Egreso</v>
      </c>
      <c r="M1239" t="str">
        <f t="shared" si="19"/>
        <v>Único</v>
      </c>
    </row>
    <row r="1240" spans="1:13" ht="25.5" x14ac:dyDescent="0.25">
      <c r="A1240" s="1" t="s">
        <v>11</v>
      </c>
      <c r="B1240" s="33">
        <v>45996</v>
      </c>
      <c r="C1240" s="11">
        <v>45789</v>
      </c>
      <c r="D1240" s="33">
        <v>45966</v>
      </c>
      <c r="E1240" s="9">
        <v>45788</v>
      </c>
      <c r="F1240" s="6" t="s">
        <v>2568</v>
      </c>
      <c r="G1240" s="7" t="s">
        <v>2526</v>
      </c>
      <c r="H1240" s="6"/>
      <c r="I1240" s="8">
        <v>-7.4</v>
      </c>
      <c r="J1240" s="6"/>
      <c r="K1240" s="8">
        <v>9109.9699999999993</v>
      </c>
      <c r="L1240" t="str">
        <f>IF(Gastos[[#This Row],[Importe]]&gt;0,"Ingreso","Egreso")</f>
        <v>Egreso</v>
      </c>
      <c r="M1240" t="str">
        <f t="shared" si="19"/>
        <v>Único</v>
      </c>
    </row>
    <row r="1241" spans="1:13" x14ac:dyDescent="0.25">
      <c r="A1241" s="1" t="s">
        <v>11</v>
      </c>
      <c r="B1241" s="33">
        <v>45996</v>
      </c>
      <c r="C1241" s="11">
        <v>45789</v>
      </c>
      <c r="D1241" s="33">
        <v>45966</v>
      </c>
      <c r="E1241" s="9">
        <v>45788</v>
      </c>
      <c r="F1241" s="6" t="s">
        <v>18</v>
      </c>
      <c r="G1241" s="7" t="s">
        <v>2528</v>
      </c>
      <c r="H1241" s="6"/>
      <c r="I1241" s="8">
        <v>-1.5</v>
      </c>
      <c r="J1241" s="6"/>
      <c r="K1241" s="8">
        <v>9125.3700000000008</v>
      </c>
      <c r="L1241" t="str">
        <f>IF(Gastos[[#This Row],[Importe]]&gt;0,"Ingreso","Egreso")</f>
        <v>Egreso</v>
      </c>
      <c r="M1241" t="str">
        <f t="shared" si="19"/>
        <v>Único</v>
      </c>
    </row>
    <row r="1242" spans="1:13" x14ac:dyDescent="0.25">
      <c r="A1242" s="1" t="s">
        <v>11</v>
      </c>
      <c r="B1242" s="33">
        <v>45996</v>
      </c>
      <c r="C1242" s="11">
        <v>45789</v>
      </c>
      <c r="D1242" s="33">
        <v>45966</v>
      </c>
      <c r="E1242" s="9">
        <v>45788</v>
      </c>
      <c r="F1242" s="6" t="s">
        <v>18</v>
      </c>
      <c r="G1242" s="7" t="s">
        <v>2528</v>
      </c>
      <c r="H1242" s="6"/>
      <c r="I1242" s="8">
        <v>-3</v>
      </c>
      <c r="J1242" s="6"/>
      <c r="K1242" s="8">
        <v>9126.8700000000008</v>
      </c>
      <c r="L1242" t="str">
        <f>IF(Gastos[[#This Row],[Importe]]&gt;0,"Ingreso","Egreso")</f>
        <v>Egreso</v>
      </c>
      <c r="M1242" t="str">
        <f t="shared" si="19"/>
        <v>Único</v>
      </c>
    </row>
    <row r="1243" spans="1:13" x14ac:dyDescent="0.25">
      <c r="A1243" s="1" t="s">
        <v>11</v>
      </c>
      <c r="B1243" s="33">
        <v>45996</v>
      </c>
      <c r="C1243" s="11">
        <v>45789</v>
      </c>
      <c r="D1243" s="33">
        <v>45966</v>
      </c>
      <c r="E1243" s="9">
        <v>45788</v>
      </c>
      <c r="F1243" s="6" t="s">
        <v>132</v>
      </c>
      <c r="G1243" s="7" t="s">
        <v>2525</v>
      </c>
      <c r="H1243" s="6"/>
      <c r="I1243" s="8">
        <v>-15.4</v>
      </c>
      <c r="J1243" s="6"/>
      <c r="K1243" s="8">
        <v>9094.57</v>
      </c>
      <c r="L1243" t="str">
        <f>IF(Gastos[[#This Row],[Importe]]&gt;0,"Ingreso","Egreso")</f>
        <v>Egreso</v>
      </c>
      <c r="M1243" t="str">
        <f t="shared" si="19"/>
        <v>Único</v>
      </c>
    </row>
    <row r="1244" spans="1:13" x14ac:dyDescent="0.25">
      <c r="A1244" s="1" t="s">
        <v>11</v>
      </c>
      <c r="B1244" s="33">
        <v>45996</v>
      </c>
      <c r="C1244" s="11">
        <v>45789</v>
      </c>
      <c r="D1244" s="33">
        <v>45966</v>
      </c>
      <c r="E1244" s="9">
        <v>45788</v>
      </c>
      <c r="F1244" s="6" t="s">
        <v>132</v>
      </c>
      <c r="G1244" s="7" t="s">
        <v>2529</v>
      </c>
      <c r="H1244" s="6"/>
      <c r="I1244" s="8">
        <v>-10.6</v>
      </c>
      <c r="J1244" s="6"/>
      <c r="K1244" s="8">
        <v>9133.8700000000008</v>
      </c>
      <c r="L1244" t="str">
        <f>IF(Gastos[[#This Row],[Importe]]&gt;0,"Ingreso","Egreso")</f>
        <v>Egreso</v>
      </c>
      <c r="M1244" t="str">
        <f t="shared" si="19"/>
        <v>Único</v>
      </c>
    </row>
    <row r="1245" spans="1:13" x14ac:dyDescent="0.25">
      <c r="A1245" s="1" t="s">
        <v>11</v>
      </c>
      <c r="B1245" s="33">
        <v>45996</v>
      </c>
      <c r="C1245" s="11">
        <v>45789</v>
      </c>
      <c r="D1245" s="33">
        <v>45966</v>
      </c>
      <c r="E1245" s="9">
        <v>45788</v>
      </c>
      <c r="F1245" s="6" t="s">
        <v>132</v>
      </c>
      <c r="G1245" s="7" t="s">
        <v>2527</v>
      </c>
      <c r="H1245" s="6"/>
      <c r="I1245" s="8">
        <v>-8</v>
      </c>
      <c r="J1245" s="6"/>
      <c r="K1245" s="8">
        <v>9117.3700000000008</v>
      </c>
      <c r="L1245" t="str">
        <f>IF(Gastos[[#This Row],[Importe]]&gt;0,"Ingreso","Egreso")</f>
        <v>Egreso</v>
      </c>
      <c r="M1245" t="str">
        <f t="shared" si="19"/>
        <v>Único</v>
      </c>
    </row>
    <row r="1246" spans="1:13" x14ac:dyDescent="0.25">
      <c r="A1246" s="1" t="s">
        <v>11</v>
      </c>
      <c r="B1246" s="33">
        <v>45996</v>
      </c>
      <c r="C1246" s="11">
        <v>45789</v>
      </c>
      <c r="D1246" s="33">
        <v>45966</v>
      </c>
      <c r="E1246" s="9">
        <v>45788</v>
      </c>
      <c r="F1246" s="6" t="s">
        <v>132</v>
      </c>
      <c r="G1246" s="7" t="s">
        <v>2529</v>
      </c>
      <c r="H1246" s="6"/>
      <c r="I1246" s="8">
        <v>-4</v>
      </c>
      <c r="J1246" s="6"/>
      <c r="K1246" s="8">
        <v>9129.8700000000008</v>
      </c>
      <c r="L1246" t="str">
        <f>IF(Gastos[[#This Row],[Importe]]&gt;0,"Ingreso","Egreso")</f>
        <v>Egreso</v>
      </c>
      <c r="M1246" t="str">
        <f t="shared" si="19"/>
        <v>Único</v>
      </c>
    </row>
    <row r="1247" spans="1:13" x14ac:dyDescent="0.25">
      <c r="A1247" s="1" t="s">
        <v>11</v>
      </c>
      <c r="B1247" s="33">
        <v>45996</v>
      </c>
      <c r="C1247" s="11">
        <v>45789</v>
      </c>
      <c r="D1247" s="33">
        <v>45935</v>
      </c>
      <c r="E1247" s="9">
        <v>45787</v>
      </c>
      <c r="F1247" s="6" t="s">
        <v>132</v>
      </c>
      <c r="G1247" s="7" t="s">
        <v>2531</v>
      </c>
      <c r="H1247" s="6"/>
      <c r="I1247" s="8">
        <v>-35.9</v>
      </c>
      <c r="J1247" s="6"/>
      <c r="K1247" s="8">
        <v>9157.4699999999993</v>
      </c>
      <c r="L1247" t="str">
        <f>IF(Gastos[[#This Row],[Importe]]&gt;0,"Ingreso","Egreso")</f>
        <v>Egreso</v>
      </c>
      <c r="M1247" t="str">
        <f t="shared" si="19"/>
        <v>Único</v>
      </c>
    </row>
    <row r="1248" spans="1:13" x14ac:dyDescent="0.25">
      <c r="A1248" s="1" t="s">
        <v>11</v>
      </c>
      <c r="B1248" s="33">
        <v>45996</v>
      </c>
      <c r="C1248" s="11">
        <v>45789</v>
      </c>
      <c r="D1248" s="33">
        <v>45935</v>
      </c>
      <c r="E1248" s="9">
        <v>45787</v>
      </c>
      <c r="F1248" s="6" t="s">
        <v>2568</v>
      </c>
      <c r="G1248" s="7" t="s">
        <v>2530</v>
      </c>
      <c r="H1248" s="6"/>
      <c r="I1248" s="8">
        <v>-13</v>
      </c>
      <c r="J1248" s="6"/>
      <c r="K1248" s="8">
        <v>9144.4699999999993</v>
      </c>
      <c r="L1248" t="str">
        <f>IF(Gastos[[#This Row],[Importe]]&gt;0,"Ingreso","Egreso")</f>
        <v>Egreso</v>
      </c>
      <c r="M1248" t="str">
        <f t="shared" si="19"/>
        <v>Único</v>
      </c>
    </row>
    <row r="1249" spans="1:13" ht="25.5" x14ac:dyDescent="0.25">
      <c r="A1249" s="1" t="s">
        <v>11</v>
      </c>
      <c r="B1249" s="33">
        <v>45996</v>
      </c>
      <c r="C1249" s="11">
        <v>45789</v>
      </c>
      <c r="D1249" s="33">
        <v>45935</v>
      </c>
      <c r="E1249" s="9">
        <v>45787</v>
      </c>
      <c r="F1249" s="6" t="s">
        <v>67</v>
      </c>
      <c r="G1249" s="7" t="s">
        <v>2532</v>
      </c>
      <c r="H1249" s="6"/>
      <c r="I1249" s="8">
        <v>-9.3000000000000007</v>
      </c>
      <c r="J1249" s="6"/>
      <c r="K1249" s="8">
        <v>9193.3700000000008</v>
      </c>
      <c r="L1249" t="str">
        <f>IF(Gastos[[#This Row],[Importe]]&gt;0,"Ingreso","Egreso")</f>
        <v>Egreso</v>
      </c>
      <c r="M1249" t="str">
        <f t="shared" si="19"/>
        <v>Único</v>
      </c>
    </row>
    <row r="1250" spans="1:13" x14ac:dyDescent="0.25">
      <c r="A1250" s="10" t="s">
        <v>17</v>
      </c>
      <c r="B1250" s="33">
        <v>45996</v>
      </c>
      <c r="C1250" s="11">
        <v>45789</v>
      </c>
      <c r="D1250" s="33">
        <v>45935</v>
      </c>
      <c r="E1250" s="9">
        <v>45787</v>
      </c>
      <c r="F1250" s="6" t="s">
        <v>18</v>
      </c>
      <c r="G1250" s="7" t="s">
        <v>2545</v>
      </c>
      <c r="H1250" s="6"/>
      <c r="I1250" s="8">
        <v>-7.9</v>
      </c>
      <c r="J1250" s="6"/>
      <c r="K1250" s="8">
        <v>12767.33</v>
      </c>
      <c r="L1250" t="str">
        <f>IF(Gastos[[#This Row],[Importe]]&gt;0,"Ingreso","Egreso")</f>
        <v>Egreso</v>
      </c>
      <c r="M1250" t="str">
        <f t="shared" si="19"/>
        <v>Único</v>
      </c>
    </row>
    <row r="1251" spans="1:13" ht="25.5" x14ac:dyDescent="0.25">
      <c r="A1251" s="10" t="s">
        <v>14</v>
      </c>
      <c r="B1251" s="33">
        <v>45996</v>
      </c>
      <c r="C1251" s="11">
        <v>45789</v>
      </c>
      <c r="D1251" s="33">
        <v>45935</v>
      </c>
      <c r="E1251" s="9">
        <v>45787</v>
      </c>
      <c r="F1251" s="6" t="s">
        <v>22</v>
      </c>
      <c r="G1251" s="7" t="s">
        <v>2565</v>
      </c>
      <c r="H1251" s="6"/>
      <c r="I1251" s="8">
        <v>-17.8</v>
      </c>
      <c r="J1251" s="6"/>
      <c r="K1251" s="8">
        <v>2079.41</v>
      </c>
      <c r="L1251" t="str">
        <f>IF(Gastos[[#This Row],[Importe]]&gt;0,"Ingreso","Egreso")</f>
        <v>Egreso</v>
      </c>
      <c r="M1251" t="str">
        <f t="shared" si="19"/>
        <v>Único</v>
      </c>
    </row>
    <row r="1252" spans="1:13" ht="25.5" x14ac:dyDescent="0.25">
      <c r="A1252" s="10" t="s">
        <v>14</v>
      </c>
      <c r="B1252" s="33">
        <v>45996</v>
      </c>
      <c r="C1252" s="11">
        <v>45789</v>
      </c>
      <c r="D1252" s="33">
        <v>45935</v>
      </c>
      <c r="E1252" s="9">
        <v>45787</v>
      </c>
      <c r="F1252" s="6" t="s">
        <v>22</v>
      </c>
      <c r="G1252" s="7" t="s">
        <v>2565</v>
      </c>
      <c r="H1252" s="6"/>
      <c r="I1252" s="8">
        <v>-14.8</v>
      </c>
      <c r="J1252" s="6"/>
      <c r="K1252" s="8">
        <v>2097.21</v>
      </c>
      <c r="L1252" t="str">
        <f>IF(Gastos[[#This Row],[Importe]]&gt;0,"Ingreso","Egreso")</f>
        <v>Egreso</v>
      </c>
      <c r="M1252" t="str">
        <f t="shared" si="19"/>
        <v>Único</v>
      </c>
    </row>
    <row r="1253" spans="1:13" ht="25.5" x14ac:dyDescent="0.25">
      <c r="A1253" s="10" t="s">
        <v>14</v>
      </c>
      <c r="B1253" s="33">
        <v>45996</v>
      </c>
      <c r="C1253" s="11">
        <v>45789</v>
      </c>
      <c r="D1253" s="33">
        <v>45935</v>
      </c>
      <c r="E1253" s="9">
        <v>45787</v>
      </c>
      <c r="F1253" s="6" t="s">
        <v>22</v>
      </c>
      <c r="G1253" s="7" t="s">
        <v>2566</v>
      </c>
      <c r="H1253" s="6"/>
      <c r="I1253" s="8">
        <v>-89.89</v>
      </c>
      <c r="J1253" s="6"/>
      <c r="K1253" s="8">
        <v>2112.0100000000002</v>
      </c>
      <c r="L1253" t="str">
        <f>IF(Gastos[[#This Row],[Importe]]&gt;0,"Ingreso","Egreso")</f>
        <v>Egreso</v>
      </c>
      <c r="M1253" t="str">
        <f t="shared" si="19"/>
        <v>Único</v>
      </c>
    </row>
    <row r="1254" spans="1:13" x14ac:dyDescent="0.25">
      <c r="A1254" s="1" t="s">
        <v>11</v>
      </c>
      <c r="B1254" s="33">
        <v>45905</v>
      </c>
      <c r="C1254" s="11">
        <v>45786</v>
      </c>
      <c r="D1254" s="33">
        <v>45905</v>
      </c>
      <c r="E1254" s="9">
        <v>45786</v>
      </c>
      <c r="F1254" s="6" t="s">
        <v>132</v>
      </c>
      <c r="G1254" s="7" t="s">
        <v>2533</v>
      </c>
      <c r="H1254" s="6"/>
      <c r="I1254" s="8">
        <v>-39.200000000000003</v>
      </c>
      <c r="J1254" s="6"/>
      <c r="K1254" s="8">
        <v>9202.0400000000009</v>
      </c>
      <c r="L1254" t="str">
        <f>IF(Gastos[[#This Row],[Importe]]&gt;0,"Ingreso","Egreso")</f>
        <v>Egreso</v>
      </c>
      <c r="M1254" t="str">
        <f t="shared" si="19"/>
        <v>Único</v>
      </c>
    </row>
    <row r="1255" spans="1:13" ht="25.5" x14ac:dyDescent="0.25">
      <c r="A1255" s="1" t="s">
        <v>14</v>
      </c>
      <c r="B1255" s="33">
        <v>45905</v>
      </c>
      <c r="C1255" s="5">
        <v>45786</v>
      </c>
      <c r="D1255" s="33">
        <v>45905</v>
      </c>
      <c r="E1255" s="9">
        <v>45786</v>
      </c>
      <c r="F1255" s="6" t="s">
        <v>39</v>
      </c>
      <c r="G1255" s="7" t="s">
        <v>40</v>
      </c>
      <c r="H1255" s="6"/>
      <c r="I1255" s="8">
        <v>344.54</v>
      </c>
      <c r="J1255" s="6"/>
      <c r="K1255" s="8">
        <v>2208</v>
      </c>
      <c r="L1255" t="str">
        <f>IF(Gastos[[#This Row],[Importe]]&gt;0,"Ingreso","Egreso")</f>
        <v>Ingreso</v>
      </c>
      <c r="M1255" t="str">
        <f t="shared" si="19"/>
        <v>Único</v>
      </c>
    </row>
    <row r="1256" spans="1:13" x14ac:dyDescent="0.25">
      <c r="A1256" s="1" t="s">
        <v>11</v>
      </c>
      <c r="B1256" s="33">
        <v>45996</v>
      </c>
      <c r="C1256" s="11">
        <v>45789</v>
      </c>
      <c r="D1256" s="33">
        <v>45905</v>
      </c>
      <c r="E1256" s="9">
        <v>45786</v>
      </c>
      <c r="F1256" s="6" t="s">
        <v>39</v>
      </c>
      <c r="G1256" s="7" t="s">
        <v>2479</v>
      </c>
      <c r="H1256" s="6"/>
      <c r="I1256" s="8">
        <v>0.63</v>
      </c>
      <c r="J1256" s="6"/>
      <c r="K1256" s="8">
        <v>9202.67</v>
      </c>
      <c r="L1256" t="str">
        <f>IF(Gastos[[#This Row],[Importe]]&gt;0,"Ingreso","Egreso")</f>
        <v>Ingreso</v>
      </c>
      <c r="M1256" t="str">
        <f t="shared" si="19"/>
        <v>Único</v>
      </c>
    </row>
    <row r="1257" spans="1:13" x14ac:dyDescent="0.25">
      <c r="A1257" s="10" t="s">
        <v>14</v>
      </c>
      <c r="B1257" s="33">
        <v>45905</v>
      </c>
      <c r="C1257" s="11">
        <v>45786</v>
      </c>
      <c r="D1257" s="33">
        <v>45905</v>
      </c>
      <c r="E1257" s="9">
        <v>45786</v>
      </c>
      <c r="F1257" s="6" t="s">
        <v>67</v>
      </c>
      <c r="G1257" s="7" t="s">
        <v>2567</v>
      </c>
      <c r="H1257" s="6"/>
      <c r="I1257" s="8">
        <v>-6.1</v>
      </c>
      <c r="J1257" s="6"/>
      <c r="K1257" s="8">
        <v>2201.9</v>
      </c>
      <c r="L1257" t="str">
        <f>IF(Gastos[[#This Row],[Importe]]&gt;0,"Ingreso","Egreso")</f>
        <v>Egreso</v>
      </c>
      <c r="M1257" t="str">
        <f t="shared" si="19"/>
        <v>Único</v>
      </c>
    </row>
    <row r="1258" spans="1:13" x14ac:dyDescent="0.25">
      <c r="A1258" s="10" t="s">
        <v>17</v>
      </c>
      <c r="B1258" s="33">
        <v>45905</v>
      </c>
      <c r="C1258" s="11">
        <v>45786</v>
      </c>
      <c r="D1258" s="33">
        <v>45905</v>
      </c>
      <c r="E1258" s="9">
        <v>45786</v>
      </c>
      <c r="F1258" s="6" t="s">
        <v>132</v>
      </c>
      <c r="G1258" s="7" t="s">
        <v>2546</v>
      </c>
      <c r="H1258" s="6"/>
      <c r="I1258" s="8">
        <v>-13</v>
      </c>
      <c r="J1258" s="6"/>
      <c r="K1258" s="8">
        <v>12775.23</v>
      </c>
      <c r="L1258" t="str">
        <f>IF(Gastos[[#This Row],[Importe]]&gt;0,"Ingreso","Egreso")</f>
        <v>Egreso</v>
      </c>
      <c r="M1258" t="str">
        <f t="shared" si="19"/>
        <v>Único</v>
      </c>
    </row>
    <row r="1259" spans="1:13" x14ac:dyDescent="0.25">
      <c r="A1259" s="10" t="s">
        <v>11</v>
      </c>
      <c r="B1259" s="33">
        <v>45905</v>
      </c>
      <c r="C1259" s="5">
        <v>45786</v>
      </c>
      <c r="D1259" s="33">
        <v>45905</v>
      </c>
      <c r="E1259" s="9">
        <v>45786</v>
      </c>
      <c r="F1259" s="6" t="s">
        <v>132</v>
      </c>
      <c r="G1259" s="7" t="s">
        <v>2468</v>
      </c>
      <c r="H1259" s="6"/>
      <c r="I1259" s="8">
        <v>-8.8000000000000007</v>
      </c>
      <c r="J1259" s="6"/>
      <c r="K1259" s="8">
        <v>9221.4699999999993</v>
      </c>
      <c r="L1259" t="str">
        <f>IF(Gastos[[#This Row],[Importe]]&gt;0,"Ingreso","Egreso")</f>
        <v>Egreso</v>
      </c>
      <c r="M1259" t="str">
        <f t="shared" si="19"/>
        <v>Único</v>
      </c>
    </row>
    <row r="1260" spans="1:13" x14ac:dyDescent="0.25">
      <c r="A1260" s="10" t="s">
        <v>11</v>
      </c>
      <c r="B1260" s="33">
        <v>45905</v>
      </c>
      <c r="C1260" s="5">
        <v>45786</v>
      </c>
      <c r="D1260" s="33">
        <v>45905</v>
      </c>
      <c r="E1260" s="9">
        <v>45786</v>
      </c>
      <c r="F1260" s="6" t="s">
        <v>132</v>
      </c>
      <c r="G1260" s="7" t="s">
        <v>2467</v>
      </c>
      <c r="H1260" s="6"/>
      <c r="I1260" s="8">
        <v>-1.5</v>
      </c>
      <c r="J1260" s="6"/>
      <c r="K1260" s="8">
        <v>9219.9699999999993</v>
      </c>
      <c r="L1260" t="str">
        <f>IF(Gastos[[#This Row],[Importe]]&gt;0,"Ingreso","Egreso")</f>
        <v>Egreso</v>
      </c>
      <c r="M1260" t="str">
        <f t="shared" si="19"/>
        <v>Único</v>
      </c>
    </row>
    <row r="1261" spans="1:13" x14ac:dyDescent="0.25">
      <c r="A1261" s="1" t="s">
        <v>14</v>
      </c>
      <c r="B1261" s="33">
        <v>45874</v>
      </c>
      <c r="C1261" s="5">
        <v>45785</v>
      </c>
      <c r="D1261" s="33">
        <v>45874</v>
      </c>
      <c r="E1261" s="9">
        <v>45785</v>
      </c>
      <c r="F1261" s="6" t="s">
        <v>183</v>
      </c>
      <c r="G1261" s="7" t="s">
        <v>2447</v>
      </c>
      <c r="H1261" s="6"/>
      <c r="I1261" s="8">
        <v>-89.02</v>
      </c>
      <c r="J1261" s="6"/>
      <c r="K1261" s="8">
        <v>1863.46</v>
      </c>
      <c r="L1261" t="str">
        <f>IF(Gastos[[#This Row],[Importe]]&gt;0,"Ingreso","Egreso")</f>
        <v>Egreso</v>
      </c>
      <c r="M1261" t="str">
        <f t="shared" si="19"/>
        <v>Único</v>
      </c>
    </row>
    <row r="1262" spans="1:13" ht="25.5" x14ac:dyDescent="0.25">
      <c r="A1262" s="10" t="s">
        <v>17</v>
      </c>
      <c r="B1262" s="33">
        <v>45874</v>
      </c>
      <c r="C1262" s="5">
        <v>45785</v>
      </c>
      <c r="D1262" s="33">
        <v>45874</v>
      </c>
      <c r="E1262" s="9">
        <v>45785</v>
      </c>
      <c r="F1262" s="6" t="s">
        <v>39</v>
      </c>
      <c r="G1262" s="7" t="s">
        <v>40</v>
      </c>
      <c r="H1262" s="6"/>
      <c r="I1262" s="8">
        <v>1370.63</v>
      </c>
      <c r="J1262" s="6"/>
      <c r="K1262" s="8">
        <v>12788.23</v>
      </c>
      <c r="L1262" t="str">
        <f>IF(Gastos[[#This Row],[Importe]]&gt;0,"Ingreso","Egreso")</f>
        <v>Ingreso</v>
      </c>
      <c r="M1262" t="str">
        <f t="shared" si="19"/>
        <v>Único</v>
      </c>
    </row>
    <row r="1263" spans="1:13" x14ac:dyDescent="0.25">
      <c r="A1263" s="10" t="s">
        <v>11</v>
      </c>
      <c r="B1263" s="33">
        <v>45905</v>
      </c>
      <c r="C1263" s="5">
        <v>45786</v>
      </c>
      <c r="D1263" s="33">
        <v>45874</v>
      </c>
      <c r="E1263" s="9">
        <v>45785</v>
      </c>
      <c r="F1263" s="6" t="s">
        <v>39</v>
      </c>
      <c r="G1263" s="7" t="s">
        <v>131</v>
      </c>
      <c r="H1263" s="6"/>
      <c r="I1263" s="8">
        <v>-4.1100000000000003</v>
      </c>
      <c r="J1263" s="6"/>
      <c r="K1263" s="8">
        <v>9230.27</v>
      </c>
      <c r="L1263" t="str">
        <f>IF(Gastos[[#This Row],[Importe]]&gt;0,"Ingreso","Egreso")</f>
        <v>Egreso</v>
      </c>
      <c r="M1263" t="str">
        <f t="shared" si="19"/>
        <v>Único</v>
      </c>
    </row>
    <row r="1264" spans="1:13" x14ac:dyDescent="0.25">
      <c r="A1264" s="10" t="s">
        <v>11</v>
      </c>
      <c r="B1264" s="33">
        <v>45874</v>
      </c>
      <c r="C1264" s="5">
        <v>45785</v>
      </c>
      <c r="D1264" s="33">
        <v>45874</v>
      </c>
      <c r="E1264" s="9">
        <v>45785</v>
      </c>
      <c r="F1264" s="6" t="s">
        <v>269</v>
      </c>
      <c r="G1264" s="7" t="s">
        <v>2469</v>
      </c>
      <c r="H1264" s="6"/>
      <c r="I1264" s="8">
        <v>-137.11000000000001</v>
      </c>
      <c r="J1264" s="6"/>
      <c r="K1264" s="8">
        <v>9234.3799999999992</v>
      </c>
      <c r="L1264" t="str">
        <f>IF(Gastos[[#This Row],[Importe]]&gt;0,"Ingreso","Egreso")</f>
        <v>Egreso</v>
      </c>
      <c r="M1264" t="str">
        <f t="shared" si="19"/>
        <v>Único</v>
      </c>
    </row>
    <row r="1265" spans="1:13" ht="25.5" x14ac:dyDescent="0.25">
      <c r="A1265" s="10" t="s">
        <v>11</v>
      </c>
      <c r="B1265" s="33">
        <v>45874</v>
      </c>
      <c r="C1265" s="5">
        <v>45785</v>
      </c>
      <c r="D1265" s="33">
        <v>45874</v>
      </c>
      <c r="E1265" s="9">
        <v>45785</v>
      </c>
      <c r="F1265" s="6" t="s">
        <v>132</v>
      </c>
      <c r="G1265" s="7" t="s">
        <v>2471</v>
      </c>
      <c r="H1265" s="6"/>
      <c r="I1265" s="8">
        <v>-20</v>
      </c>
      <c r="J1265" s="6"/>
      <c r="K1265" s="8">
        <v>9375.99</v>
      </c>
      <c r="L1265" t="str">
        <f>IF(Gastos[[#This Row],[Importe]]&gt;0,"Ingreso","Egreso")</f>
        <v>Egreso</v>
      </c>
      <c r="M1265" t="str">
        <f t="shared" si="19"/>
        <v>Único</v>
      </c>
    </row>
    <row r="1266" spans="1:13" ht="25.5" x14ac:dyDescent="0.25">
      <c r="A1266" s="10" t="s">
        <v>11</v>
      </c>
      <c r="B1266" s="33">
        <v>45874</v>
      </c>
      <c r="C1266" s="5">
        <v>45785</v>
      </c>
      <c r="D1266" s="33">
        <v>45874</v>
      </c>
      <c r="E1266" s="9">
        <v>45785</v>
      </c>
      <c r="F1266" s="6" t="s">
        <v>132</v>
      </c>
      <c r="G1266" s="7" t="s">
        <v>2470</v>
      </c>
      <c r="H1266" s="6"/>
      <c r="I1266" s="8">
        <v>-4.5</v>
      </c>
      <c r="J1266" s="6"/>
      <c r="K1266" s="8">
        <v>9371.49</v>
      </c>
      <c r="L1266" t="str">
        <f>IF(Gastos[[#This Row],[Importe]]&gt;0,"Ingreso","Egreso")</f>
        <v>Egreso</v>
      </c>
      <c r="M1266" t="str">
        <f t="shared" si="19"/>
        <v>Único</v>
      </c>
    </row>
    <row r="1267" spans="1:13" x14ac:dyDescent="0.25">
      <c r="A1267" s="1" t="s">
        <v>14</v>
      </c>
      <c r="B1267" s="33">
        <v>45843</v>
      </c>
      <c r="C1267" s="5">
        <v>45784</v>
      </c>
      <c r="D1267" s="33">
        <v>45843</v>
      </c>
      <c r="E1267" s="9">
        <v>45784</v>
      </c>
      <c r="F1267" s="6" t="s">
        <v>132</v>
      </c>
      <c r="G1267" s="7" t="s">
        <v>2449</v>
      </c>
      <c r="H1267" s="6"/>
      <c r="I1267" s="8">
        <v>-33.72</v>
      </c>
      <c r="J1267" s="6"/>
      <c r="K1267" s="8">
        <v>1959.56</v>
      </c>
      <c r="L1267" t="str">
        <f>IF(Gastos[[#This Row],[Importe]]&gt;0,"Ingreso","Egreso")</f>
        <v>Egreso</v>
      </c>
      <c r="M1267" t="str">
        <f t="shared" si="19"/>
        <v>Único</v>
      </c>
    </row>
    <row r="1268" spans="1:13" ht="25.5" x14ac:dyDescent="0.25">
      <c r="A1268" s="1" t="s">
        <v>14</v>
      </c>
      <c r="B1268" s="33">
        <v>45843</v>
      </c>
      <c r="C1268" s="5">
        <v>45784</v>
      </c>
      <c r="D1268" s="33">
        <v>45843</v>
      </c>
      <c r="E1268" s="9">
        <v>45784</v>
      </c>
      <c r="F1268" s="6" t="s">
        <v>22</v>
      </c>
      <c r="G1268" s="7" t="s">
        <v>2448</v>
      </c>
      <c r="H1268" s="6"/>
      <c r="I1268" s="8">
        <v>-7.08</v>
      </c>
      <c r="J1268" s="6"/>
      <c r="K1268" s="8">
        <v>1952.48</v>
      </c>
      <c r="L1268" t="str">
        <f>IF(Gastos[[#This Row],[Importe]]&gt;0,"Ingreso","Egreso")</f>
        <v>Egreso</v>
      </c>
      <c r="M1268" t="str">
        <f t="shared" si="19"/>
        <v>Único</v>
      </c>
    </row>
    <row r="1269" spans="1:13" x14ac:dyDescent="0.25">
      <c r="A1269" s="10" t="s">
        <v>11</v>
      </c>
      <c r="B1269" s="33">
        <v>45843</v>
      </c>
      <c r="C1269" s="5">
        <v>45784</v>
      </c>
      <c r="D1269" s="33">
        <v>45843</v>
      </c>
      <c r="E1269" s="9">
        <v>45784</v>
      </c>
      <c r="F1269" s="6" t="s">
        <v>269</v>
      </c>
      <c r="G1269" s="7" t="s">
        <v>2472</v>
      </c>
      <c r="H1269" s="6"/>
      <c r="I1269" s="8">
        <v>-128.25</v>
      </c>
      <c r="J1269" s="6"/>
      <c r="K1269" s="8">
        <v>9395.99</v>
      </c>
      <c r="L1269" t="str">
        <f>IF(Gastos[[#This Row],[Importe]]&gt;0,"Ingreso","Egreso")</f>
        <v>Egreso</v>
      </c>
      <c r="M1269" t="str">
        <f t="shared" si="19"/>
        <v>Único</v>
      </c>
    </row>
    <row r="1270" spans="1:13" x14ac:dyDescent="0.25">
      <c r="A1270" s="1" t="s">
        <v>14</v>
      </c>
      <c r="B1270" s="34">
        <v>45843</v>
      </c>
      <c r="C1270" s="3">
        <v>45784</v>
      </c>
      <c r="D1270" s="34">
        <v>45843</v>
      </c>
      <c r="E1270" s="9">
        <v>45784</v>
      </c>
      <c r="F1270" s="1" t="s">
        <v>132</v>
      </c>
      <c r="G1270" s="12" t="s">
        <v>2450</v>
      </c>
      <c r="H1270" s="1"/>
      <c r="I1270" s="13">
        <v>-14.96</v>
      </c>
      <c r="J1270" s="1"/>
      <c r="K1270" s="13">
        <v>1993.28</v>
      </c>
      <c r="L1270" t="str">
        <f>IF(Gastos[[#This Row],[Importe]]&gt;0,"Ingreso","Egreso")</f>
        <v>Egreso</v>
      </c>
      <c r="M1270" t="str">
        <f t="shared" si="19"/>
        <v>Único</v>
      </c>
    </row>
    <row r="1271" spans="1:13" x14ac:dyDescent="0.25">
      <c r="A1271" s="10" t="s">
        <v>11</v>
      </c>
      <c r="B1271" s="33">
        <v>45843</v>
      </c>
      <c r="C1271" s="5">
        <v>45784</v>
      </c>
      <c r="D1271" s="33">
        <v>45843</v>
      </c>
      <c r="E1271" s="9">
        <v>45784</v>
      </c>
      <c r="F1271" s="6" t="s">
        <v>132</v>
      </c>
      <c r="G1271" s="7" t="s">
        <v>2475</v>
      </c>
      <c r="H1271" s="6"/>
      <c r="I1271" s="8">
        <v>-8.8000000000000007</v>
      </c>
      <c r="J1271" s="6"/>
      <c r="K1271" s="8">
        <v>9532.64</v>
      </c>
      <c r="L1271" t="str">
        <f>IF(Gastos[[#This Row],[Importe]]&gt;0,"Ingreso","Egreso")</f>
        <v>Egreso</v>
      </c>
      <c r="M1271" t="str">
        <f t="shared" si="19"/>
        <v>Único</v>
      </c>
    </row>
    <row r="1272" spans="1:13" x14ac:dyDescent="0.25">
      <c r="A1272" s="10" t="s">
        <v>11</v>
      </c>
      <c r="B1272" s="33">
        <v>45843</v>
      </c>
      <c r="C1272" s="5">
        <v>45784</v>
      </c>
      <c r="D1272" s="33">
        <v>45843</v>
      </c>
      <c r="E1272" s="9">
        <v>45784</v>
      </c>
      <c r="F1272" s="6" t="s">
        <v>132</v>
      </c>
      <c r="G1272" s="7" t="s">
        <v>2473</v>
      </c>
      <c r="H1272" s="6"/>
      <c r="I1272" s="8">
        <v>-6.9</v>
      </c>
      <c r="J1272" s="6"/>
      <c r="K1272" s="8">
        <v>9524.24</v>
      </c>
      <c r="L1272" t="str">
        <f>IF(Gastos[[#This Row],[Importe]]&gt;0,"Ingreso","Egreso")</f>
        <v>Egreso</v>
      </c>
      <c r="M1272" t="str">
        <f t="shared" si="19"/>
        <v>Único</v>
      </c>
    </row>
    <row r="1273" spans="1:13" x14ac:dyDescent="0.25">
      <c r="A1273" s="10" t="s">
        <v>17</v>
      </c>
      <c r="B1273" s="33">
        <v>45843</v>
      </c>
      <c r="C1273" s="5">
        <v>45784</v>
      </c>
      <c r="D1273" s="33">
        <v>45843</v>
      </c>
      <c r="E1273" s="9">
        <v>45784</v>
      </c>
      <c r="F1273" s="6" t="s">
        <v>132</v>
      </c>
      <c r="G1273" s="7" t="s">
        <v>2464</v>
      </c>
      <c r="H1273" s="6"/>
      <c r="I1273" s="8">
        <v>-3</v>
      </c>
      <c r="J1273" s="6"/>
      <c r="K1273" s="8">
        <v>11417.6</v>
      </c>
      <c r="L1273" t="str">
        <f>IF(Gastos[[#This Row],[Importe]]&gt;0,"Ingreso","Egreso")</f>
        <v>Egreso</v>
      </c>
      <c r="M1273" t="str">
        <f t="shared" si="19"/>
        <v>Único</v>
      </c>
    </row>
    <row r="1274" spans="1:13" x14ac:dyDescent="0.25">
      <c r="A1274" s="10" t="s">
        <v>11</v>
      </c>
      <c r="B1274" s="33">
        <v>45843</v>
      </c>
      <c r="C1274" s="5">
        <v>45784</v>
      </c>
      <c r="D1274" s="33">
        <v>45843</v>
      </c>
      <c r="E1274" s="9">
        <v>45784</v>
      </c>
      <c r="F1274" s="6" t="s">
        <v>132</v>
      </c>
      <c r="G1274" s="7" t="s">
        <v>2474</v>
      </c>
      <c r="H1274" s="6"/>
      <c r="I1274" s="8">
        <v>-1.5</v>
      </c>
      <c r="J1274" s="6"/>
      <c r="K1274" s="8">
        <v>9531.14</v>
      </c>
      <c r="L1274" t="str">
        <f>IF(Gastos[[#This Row],[Importe]]&gt;0,"Ingreso","Egreso")</f>
        <v>Egreso</v>
      </c>
      <c r="M1274" t="str">
        <f t="shared" si="19"/>
        <v>Único</v>
      </c>
    </row>
    <row r="1275" spans="1:13" x14ac:dyDescent="0.25">
      <c r="A1275" s="1" t="s">
        <v>14</v>
      </c>
      <c r="B1275" s="33">
        <v>45843</v>
      </c>
      <c r="C1275" s="5">
        <v>45784</v>
      </c>
      <c r="D1275" s="33">
        <v>45813</v>
      </c>
      <c r="E1275" s="9">
        <v>45783</v>
      </c>
      <c r="F1275" s="6" t="s">
        <v>39</v>
      </c>
      <c r="G1275" s="7" t="s">
        <v>131</v>
      </c>
      <c r="H1275" s="6"/>
      <c r="I1275" s="8">
        <v>-0.55000000000000004</v>
      </c>
      <c r="J1275" s="6"/>
      <c r="K1275" s="8">
        <v>2008.24</v>
      </c>
      <c r="L1275" t="str">
        <f>IF(Gastos[[#This Row],[Importe]]&gt;0,"Ingreso","Egreso")</f>
        <v>Egreso</v>
      </c>
      <c r="M1275" t="str">
        <f t="shared" si="19"/>
        <v>Único</v>
      </c>
    </row>
    <row r="1276" spans="1:13" x14ac:dyDescent="0.25">
      <c r="A1276" s="1" t="s">
        <v>14</v>
      </c>
      <c r="B1276" s="33">
        <v>45813</v>
      </c>
      <c r="C1276" s="5">
        <v>45783</v>
      </c>
      <c r="D1276" s="33">
        <v>45813</v>
      </c>
      <c r="E1276" s="9">
        <v>45783</v>
      </c>
      <c r="F1276" s="6" t="s">
        <v>183</v>
      </c>
      <c r="G1276" s="7" t="s">
        <v>2451</v>
      </c>
      <c r="H1276" s="6"/>
      <c r="I1276" s="8">
        <v>-18.63</v>
      </c>
      <c r="J1276" s="6"/>
      <c r="K1276" s="8">
        <v>2008.79</v>
      </c>
      <c r="L1276" t="str">
        <f>IF(Gastos[[#This Row],[Importe]]&gt;0,"Ingreso","Egreso")</f>
        <v>Egreso</v>
      </c>
      <c r="M1276" t="str">
        <f t="shared" si="19"/>
        <v>Único</v>
      </c>
    </row>
    <row r="1277" spans="1:13" x14ac:dyDescent="0.25">
      <c r="A1277" s="1" t="s">
        <v>14</v>
      </c>
      <c r="B1277" s="33">
        <v>45813</v>
      </c>
      <c r="C1277" s="5">
        <v>45783</v>
      </c>
      <c r="D1277" s="33">
        <v>45813</v>
      </c>
      <c r="E1277" s="9">
        <v>45783</v>
      </c>
      <c r="F1277" s="6" t="s">
        <v>183</v>
      </c>
      <c r="G1277" s="7" t="s">
        <v>2452</v>
      </c>
      <c r="H1277" s="6"/>
      <c r="I1277" s="8">
        <v>-52</v>
      </c>
      <c r="J1277" s="6"/>
      <c r="K1277" s="8">
        <v>2027.42</v>
      </c>
      <c r="L1277" t="str">
        <f>IF(Gastos[[#This Row],[Importe]]&gt;0,"Ingreso","Egreso")</f>
        <v>Egreso</v>
      </c>
      <c r="M1277" t="str">
        <f t="shared" si="19"/>
        <v>Único</v>
      </c>
    </row>
    <row r="1278" spans="1:13" x14ac:dyDescent="0.25">
      <c r="A1278" s="10" t="s">
        <v>17</v>
      </c>
      <c r="B1278" s="33">
        <v>45813</v>
      </c>
      <c r="C1278" s="5">
        <v>45783</v>
      </c>
      <c r="D1278" s="33">
        <v>45813</v>
      </c>
      <c r="E1278" s="9">
        <v>45783</v>
      </c>
      <c r="F1278" s="6" t="s">
        <v>18</v>
      </c>
      <c r="G1278" s="7" t="s">
        <v>2465</v>
      </c>
      <c r="H1278" s="6"/>
      <c r="I1278" s="8">
        <v>-4</v>
      </c>
      <c r="J1278" s="6"/>
      <c r="K1278" s="8">
        <v>11420.6</v>
      </c>
      <c r="L1278" t="str">
        <f>IF(Gastos[[#This Row],[Importe]]&gt;0,"Ingreso","Egreso")</f>
        <v>Egreso</v>
      </c>
      <c r="M1278" t="str">
        <f t="shared" si="19"/>
        <v>Único</v>
      </c>
    </row>
    <row r="1279" spans="1:13" x14ac:dyDescent="0.25">
      <c r="A1279" s="10" t="s">
        <v>11</v>
      </c>
      <c r="B1279" s="33">
        <v>45813</v>
      </c>
      <c r="C1279" s="5">
        <v>45783</v>
      </c>
      <c r="D1279" s="33">
        <v>45813</v>
      </c>
      <c r="E1279" s="9">
        <v>45783</v>
      </c>
      <c r="F1279" s="6" t="s">
        <v>183</v>
      </c>
      <c r="G1279" s="7" t="s">
        <v>2476</v>
      </c>
      <c r="H1279" s="6"/>
      <c r="I1279" s="8">
        <v>-52</v>
      </c>
      <c r="J1279" s="6"/>
      <c r="K1279" s="8">
        <v>9541.44</v>
      </c>
      <c r="L1279" t="str">
        <f>IF(Gastos[[#This Row],[Importe]]&gt;0,"Ingreso","Egreso")</f>
        <v>Egreso</v>
      </c>
      <c r="M1279" t="str">
        <f t="shared" si="19"/>
        <v>Único</v>
      </c>
    </row>
    <row r="1280" spans="1:13" x14ac:dyDescent="0.25">
      <c r="A1280" s="1" t="s">
        <v>11</v>
      </c>
      <c r="B1280" s="33">
        <v>45905</v>
      </c>
      <c r="C1280" s="11">
        <v>45786</v>
      </c>
      <c r="D1280" s="33">
        <v>45813</v>
      </c>
      <c r="E1280" s="9">
        <v>45783</v>
      </c>
      <c r="F1280" s="6" t="s">
        <v>67</v>
      </c>
      <c r="G1280" s="7" t="s">
        <v>2534</v>
      </c>
      <c r="H1280" s="6"/>
      <c r="I1280" s="8">
        <v>21.27</v>
      </c>
      <c r="J1280" s="6"/>
      <c r="K1280" s="8">
        <v>9241.24</v>
      </c>
      <c r="L1280" t="str">
        <f>IF(Gastos[[#This Row],[Importe]]&gt;0,"Ingreso","Egreso")</f>
        <v>Ingreso</v>
      </c>
      <c r="M1280" t="str">
        <f t="shared" si="19"/>
        <v>Único</v>
      </c>
    </row>
    <row r="1281" spans="1:13" x14ac:dyDescent="0.25">
      <c r="A1281" s="10" t="s">
        <v>11</v>
      </c>
      <c r="B1281" s="33">
        <v>45813</v>
      </c>
      <c r="C1281" s="5">
        <v>45783</v>
      </c>
      <c r="D1281" s="33">
        <v>45813</v>
      </c>
      <c r="E1281" s="9">
        <v>45783</v>
      </c>
      <c r="F1281" s="6" t="s">
        <v>132</v>
      </c>
      <c r="G1281" s="7" t="s">
        <v>2478</v>
      </c>
      <c r="H1281" s="6"/>
      <c r="I1281" s="8">
        <v>-8.8000000000000007</v>
      </c>
      <c r="J1281" s="6"/>
      <c r="K1281" s="8">
        <v>9596.24</v>
      </c>
      <c r="L1281" t="str">
        <f>IF(Gastos[[#This Row],[Importe]]&gt;0,"Ingreso","Egreso")</f>
        <v>Egreso</v>
      </c>
      <c r="M1281" t="str">
        <f t="shared" si="19"/>
        <v>Único</v>
      </c>
    </row>
    <row r="1282" spans="1:13" x14ac:dyDescent="0.25">
      <c r="A1282" s="10" t="s">
        <v>11</v>
      </c>
      <c r="B1282" s="33">
        <v>45813</v>
      </c>
      <c r="C1282" s="5">
        <v>45783</v>
      </c>
      <c r="D1282" s="33">
        <v>45813</v>
      </c>
      <c r="E1282" s="9">
        <v>45783</v>
      </c>
      <c r="F1282" s="6" t="s">
        <v>132</v>
      </c>
      <c r="G1282" s="7" t="s">
        <v>2477</v>
      </c>
      <c r="H1282" s="6"/>
      <c r="I1282" s="8">
        <v>-2.8</v>
      </c>
      <c r="J1282" s="6"/>
      <c r="K1282" s="8">
        <v>9593.44</v>
      </c>
      <c r="L1282" t="str">
        <f>IF(Gastos[[#This Row],[Importe]]&gt;0,"Ingreso","Egreso")</f>
        <v>Egreso</v>
      </c>
      <c r="M1282" t="str">
        <f t="shared" ref="M1282:M1345" si="20">IF(AND(COUNTIFS($B$2:$B$3988,B1282,$I$2:$I$3988,I1282,$K$2:$K$3988,K1282)&gt;1,F1282=""),"DUPLICADO","Único")</f>
        <v>Único</v>
      </c>
    </row>
    <row r="1283" spans="1:13" x14ac:dyDescent="0.25">
      <c r="A1283" s="1" t="s">
        <v>14</v>
      </c>
      <c r="B1283" s="33">
        <v>45782</v>
      </c>
      <c r="C1283" s="5">
        <v>45782</v>
      </c>
      <c r="D1283" s="33">
        <v>45782</v>
      </c>
      <c r="E1283" s="9">
        <v>45782</v>
      </c>
      <c r="F1283" s="6" t="s">
        <v>15</v>
      </c>
      <c r="G1283" s="7" t="s">
        <v>2454</v>
      </c>
      <c r="H1283" s="6"/>
      <c r="I1283" s="8">
        <v>-50.82</v>
      </c>
      <c r="J1283" s="6"/>
      <c r="K1283" s="8">
        <v>2094.89</v>
      </c>
      <c r="L1283" t="str">
        <f>IF(Gastos[[#This Row],[Importe]]&gt;0,"Ingreso","Egreso")</f>
        <v>Egreso</v>
      </c>
      <c r="M1283" t="str">
        <f t="shared" si="20"/>
        <v>Único</v>
      </c>
    </row>
    <row r="1284" spans="1:13" x14ac:dyDescent="0.25">
      <c r="A1284" s="1" t="s">
        <v>14</v>
      </c>
      <c r="B1284" s="33">
        <v>45782</v>
      </c>
      <c r="C1284" s="5">
        <v>45782</v>
      </c>
      <c r="D1284" s="33">
        <v>45782</v>
      </c>
      <c r="E1284" s="9">
        <v>45782</v>
      </c>
      <c r="F1284" s="6" t="s">
        <v>76</v>
      </c>
      <c r="G1284" s="7" t="s">
        <v>2455</v>
      </c>
      <c r="H1284" s="6"/>
      <c r="I1284" s="8">
        <v>-99.48</v>
      </c>
      <c r="J1284" s="6"/>
      <c r="K1284" s="8">
        <v>2145.71</v>
      </c>
      <c r="L1284" t="str">
        <f>IF(Gastos[[#This Row],[Importe]]&gt;0,"Ingreso","Egreso")</f>
        <v>Egreso</v>
      </c>
      <c r="M1284" t="str">
        <f t="shared" si="20"/>
        <v>Único</v>
      </c>
    </row>
    <row r="1285" spans="1:13" x14ac:dyDescent="0.25">
      <c r="A1285" s="10" t="s">
        <v>11</v>
      </c>
      <c r="B1285" s="33">
        <v>45813</v>
      </c>
      <c r="C1285" s="5">
        <v>45783</v>
      </c>
      <c r="D1285" s="33">
        <v>45782</v>
      </c>
      <c r="E1285" s="9">
        <v>45782</v>
      </c>
      <c r="F1285" s="6" t="s">
        <v>39</v>
      </c>
      <c r="G1285" s="7" t="s">
        <v>2479</v>
      </c>
      <c r="H1285" s="6"/>
      <c r="I1285" s="8">
        <v>0.32</v>
      </c>
      <c r="J1285" s="6"/>
      <c r="K1285" s="8">
        <v>9605.0400000000009</v>
      </c>
      <c r="L1285" t="str">
        <f>IF(Gastos[[#This Row],[Importe]]&gt;0,"Ingreso","Egreso")</f>
        <v>Ingreso</v>
      </c>
      <c r="M1285" t="str">
        <f t="shared" si="20"/>
        <v>Único</v>
      </c>
    </row>
    <row r="1286" spans="1:13" x14ac:dyDescent="0.25">
      <c r="A1286" s="1" t="s">
        <v>14</v>
      </c>
      <c r="B1286" s="33">
        <v>45782</v>
      </c>
      <c r="C1286" s="5">
        <v>45782</v>
      </c>
      <c r="D1286" s="33">
        <v>45782</v>
      </c>
      <c r="E1286" s="9">
        <v>45782</v>
      </c>
      <c r="F1286" s="6" t="s">
        <v>132</v>
      </c>
      <c r="G1286" s="7" t="s">
        <v>2453</v>
      </c>
      <c r="H1286" s="6"/>
      <c r="I1286" s="8">
        <v>-15.47</v>
      </c>
      <c r="J1286" s="6"/>
      <c r="K1286" s="8">
        <v>2079.42</v>
      </c>
      <c r="L1286" t="str">
        <f>IF(Gastos[[#This Row],[Importe]]&gt;0,"Ingreso","Egreso")</f>
        <v>Egreso</v>
      </c>
      <c r="M1286" t="str">
        <f t="shared" si="20"/>
        <v>Único</v>
      </c>
    </row>
    <row r="1287" spans="1:13" x14ac:dyDescent="0.25">
      <c r="A1287" s="10" t="s">
        <v>11</v>
      </c>
      <c r="B1287" s="33">
        <v>45782</v>
      </c>
      <c r="C1287" s="5">
        <v>45782</v>
      </c>
      <c r="D1287" s="33">
        <v>45782</v>
      </c>
      <c r="E1287" s="9">
        <v>45782</v>
      </c>
      <c r="F1287" s="6" t="s">
        <v>132</v>
      </c>
      <c r="G1287" s="7" t="s">
        <v>2481</v>
      </c>
      <c r="H1287" s="6"/>
      <c r="I1287" s="8">
        <v>-13.95</v>
      </c>
      <c r="J1287" s="6"/>
      <c r="K1287" s="8">
        <v>9593.9599999999991</v>
      </c>
      <c r="L1287" t="str">
        <f>IF(Gastos[[#This Row],[Importe]]&gt;0,"Ingreso","Egreso")</f>
        <v>Egreso</v>
      </c>
      <c r="M1287" t="str">
        <f t="shared" si="20"/>
        <v>Único</v>
      </c>
    </row>
    <row r="1288" spans="1:13" x14ac:dyDescent="0.25">
      <c r="A1288" s="10" t="s">
        <v>11</v>
      </c>
      <c r="B1288" s="33">
        <v>45782</v>
      </c>
      <c r="C1288" s="5">
        <v>45782</v>
      </c>
      <c r="D1288" s="33">
        <v>45782</v>
      </c>
      <c r="E1288" s="9">
        <v>45782</v>
      </c>
      <c r="F1288" s="6" t="s">
        <v>132</v>
      </c>
      <c r="G1288" s="7" t="s">
        <v>2482</v>
      </c>
      <c r="H1288" s="6"/>
      <c r="I1288" s="8">
        <v>-8.8000000000000007</v>
      </c>
      <c r="J1288" s="6"/>
      <c r="K1288" s="8">
        <v>9607.91</v>
      </c>
      <c r="L1288" t="str">
        <f>IF(Gastos[[#This Row],[Importe]]&gt;0,"Ingreso","Egreso")</f>
        <v>Egreso</v>
      </c>
      <c r="M1288" t="str">
        <f t="shared" si="20"/>
        <v>Único</v>
      </c>
    </row>
    <row r="1289" spans="1:13" x14ac:dyDescent="0.25">
      <c r="A1289" s="1" t="s">
        <v>14</v>
      </c>
      <c r="B1289" s="33">
        <v>45782</v>
      </c>
      <c r="C1289" s="5">
        <v>45782</v>
      </c>
      <c r="D1289" s="33">
        <v>45752</v>
      </c>
      <c r="E1289" s="9">
        <v>45781</v>
      </c>
      <c r="F1289" s="6" t="s">
        <v>132</v>
      </c>
      <c r="G1289" s="7" t="s">
        <v>2458</v>
      </c>
      <c r="H1289" s="6"/>
      <c r="I1289" s="8">
        <v>-55</v>
      </c>
      <c r="J1289" s="6"/>
      <c r="K1289" s="8">
        <v>2274.16</v>
      </c>
      <c r="L1289" t="str">
        <f>IF(Gastos[[#This Row],[Importe]]&gt;0,"Ingreso","Egreso")</f>
        <v>Egreso</v>
      </c>
      <c r="M1289" t="str">
        <f t="shared" si="20"/>
        <v>Único</v>
      </c>
    </row>
    <row r="1290" spans="1:13" ht="25.5" x14ac:dyDescent="0.25">
      <c r="A1290" s="1" t="s">
        <v>14</v>
      </c>
      <c r="B1290" s="33">
        <v>45782</v>
      </c>
      <c r="C1290" s="5">
        <v>45782</v>
      </c>
      <c r="D1290" s="33">
        <v>45752</v>
      </c>
      <c r="E1290" s="9">
        <v>45781</v>
      </c>
      <c r="F1290" s="6" t="s">
        <v>22</v>
      </c>
      <c r="G1290" s="7" t="s">
        <v>2456</v>
      </c>
      <c r="H1290" s="6"/>
      <c r="I1290" s="8">
        <v>-7.17</v>
      </c>
      <c r="J1290" s="6"/>
      <c r="K1290" s="8">
        <v>2245.19</v>
      </c>
      <c r="L1290" t="str">
        <f>IF(Gastos[[#This Row],[Importe]]&gt;0,"Ingreso","Egreso")</f>
        <v>Egreso</v>
      </c>
      <c r="M1290" t="str">
        <f t="shared" si="20"/>
        <v>Único</v>
      </c>
    </row>
    <row r="1291" spans="1:13" x14ac:dyDescent="0.25">
      <c r="A1291" s="1" t="s">
        <v>14</v>
      </c>
      <c r="B1291" s="33">
        <v>45782</v>
      </c>
      <c r="C1291" s="5">
        <v>45782</v>
      </c>
      <c r="D1291" s="33">
        <v>45752</v>
      </c>
      <c r="E1291" s="9">
        <v>45781</v>
      </c>
      <c r="F1291" s="6" t="s">
        <v>67</v>
      </c>
      <c r="G1291" s="7" t="s">
        <v>2457</v>
      </c>
      <c r="H1291" s="6"/>
      <c r="I1291" s="8">
        <v>-21.8</v>
      </c>
      <c r="J1291" s="6"/>
      <c r="K1291" s="8">
        <v>2252.36</v>
      </c>
      <c r="L1291" t="str">
        <f>IF(Gastos[[#This Row],[Importe]]&gt;0,"Ingreso","Egreso")</f>
        <v>Egreso</v>
      </c>
      <c r="M1291" t="str">
        <f t="shared" si="20"/>
        <v>Único</v>
      </c>
    </row>
    <row r="1292" spans="1:13" x14ac:dyDescent="0.25">
      <c r="A1292" s="1" t="s">
        <v>14</v>
      </c>
      <c r="B1292" s="33">
        <v>45782</v>
      </c>
      <c r="C1292" s="5">
        <v>45782</v>
      </c>
      <c r="D1292" s="33">
        <v>45752</v>
      </c>
      <c r="E1292" s="9">
        <v>45781</v>
      </c>
      <c r="F1292" s="6" t="s">
        <v>67</v>
      </c>
      <c r="G1292" s="7" t="s">
        <v>2457</v>
      </c>
      <c r="H1292" s="6"/>
      <c r="I1292" s="8">
        <v>-21.8</v>
      </c>
      <c r="J1292" s="6"/>
      <c r="K1292" s="8">
        <v>2329.16</v>
      </c>
      <c r="L1292" t="str">
        <f>IF(Gastos[[#This Row],[Importe]]&gt;0,"Ingreso","Egreso")</f>
        <v>Egreso</v>
      </c>
      <c r="M1292" t="str">
        <f t="shared" si="20"/>
        <v>Único</v>
      </c>
    </row>
    <row r="1293" spans="1:13" x14ac:dyDescent="0.25">
      <c r="A1293" s="10" t="s">
        <v>11</v>
      </c>
      <c r="B1293" s="33">
        <v>45782</v>
      </c>
      <c r="C1293" s="5">
        <v>45782</v>
      </c>
      <c r="D1293" s="33">
        <v>45752</v>
      </c>
      <c r="E1293" s="9">
        <v>45781</v>
      </c>
      <c r="F1293" s="6" t="s">
        <v>18</v>
      </c>
      <c r="G1293" s="7" t="s">
        <v>2483</v>
      </c>
      <c r="H1293" s="6"/>
      <c r="I1293" s="8">
        <v>-13.45</v>
      </c>
      <c r="J1293" s="6"/>
      <c r="K1293" s="8">
        <v>9616.7099999999991</v>
      </c>
      <c r="L1293" t="str">
        <f>IF(Gastos[[#This Row],[Importe]]&gt;0,"Ingreso","Egreso")</f>
        <v>Egreso</v>
      </c>
      <c r="M1293" t="str">
        <f t="shared" si="20"/>
        <v>Único</v>
      </c>
    </row>
    <row r="1294" spans="1:13" ht="25.5" x14ac:dyDescent="0.25">
      <c r="A1294" s="1" t="s">
        <v>14</v>
      </c>
      <c r="B1294" s="33">
        <v>45782</v>
      </c>
      <c r="C1294" s="5">
        <v>45782</v>
      </c>
      <c r="D1294" s="33">
        <v>45721</v>
      </c>
      <c r="E1294" s="9">
        <v>45780</v>
      </c>
      <c r="F1294" s="6" t="s">
        <v>22</v>
      </c>
      <c r="G1294" s="7" t="s">
        <v>2459</v>
      </c>
      <c r="H1294" s="6"/>
      <c r="I1294" s="8">
        <v>-93.51</v>
      </c>
      <c r="J1294" s="6"/>
      <c r="K1294" s="8">
        <v>1596.96</v>
      </c>
      <c r="L1294" t="str">
        <f>IF(Gastos[[#This Row],[Importe]]&gt;0,"Ingreso","Egreso")</f>
        <v>Egreso</v>
      </c>
      <c r="M1294" t="str">
        <f t="shared" si="20"/>
        <v>Único</v>
      </c>
    </row>
    <row r="1295" spans="1:13" x14ac:dyDescent="0.25">
      <c r="A1295" s="10" t="s">
        <v>17</v>
      </c>
      <c r="B1295" s="33">
        <v>45782</v>
      </c>
      <c r="C1295" s="5">
        <v>45782</v>
      </c>
      <c r="D1295" s="33">
        <v>45721</v>
      </c>
      <c r="E1295" s="9">
        <v>45780</v>
      </c>
      <c r="F1295" s="6" t="s">
        <v>132</v>
      </c>
      <c r="G1295" s="7" t="s">
        <v>2466</v>
      </c>
      <c r="H1295" s="6"/>
      <c r="I1295" s="8">
        <v>12.8</v>
      </c>
      <c r="J1295" s="6"/>
      <c r="K1295" s="8">
        <v>11424.6</v>
      </c>
      <c r="L1295" t="str">
        <f>IF(Gastos[[#This Row],[Importe]]&gt;0,"Ingreso","Egreso")</f>
        <v>Ingreso</v>
      </c>
      <c r="M1295" t="str">
        <f t="shared" si="20"/>
        <v>Único</v>
      </c>
    </row>
    <row r="1296" spans="1:13" x14ac:dyDescent="0.25">
      <c r="A1296" s="1" t="s">
        <v>14</v>
      </c>
      <c r="B1296" s="33">
        <v>45782</v>
      </c>
      <c r="C1296" s="5">
        <v>45782</v>
      </c>
      <c r="D1296" s="33">
        <v>45721</v>
      </c>
      <c r="E1296" s="9">
        <v>45780</v>
      </c>
      <c r="F1296" s="6" t="s">
        <v>132</v>
      </c>
      <c r="G1296" s="7" t="s">
        <v>2277</v>
      </c>
      <c r="H1296" s="6"/>
      <c r="I1296" s="8">
        <v>754</v>
      </c>
      <c r="J1296" s="6"/>
      <c r="K1296" s="8">
        <v>2350.96</v>
      </c>
      <c r="L1296" t="str">
        <f>IF(Gastos[[#This Row],[Importe]]&gt;0,"Ingreso","Egreso")</f>
        <v>Ingreso</v>
      </c>
      <c r="M1296" t="str">
        <f t="shared" si="20"/>
        <v>Único</v>
      </c>
    </row>
    <row r="1297" spans="1:13" ht="25.5" x14ac:dyDescent="0.25">
      <c r="A1297" s="1" t="s">
        <v>14</v>
      </c>
      <c r="B1297" s="33">
        <v>45693</v>
      </c>
      <c r="C1297" s="5">
        <v>45779</v>
      </c>
      <c r="D1297" s="33">
        <v>45693</v>
      </c>
      <c r="E1297" s="9">
        <v>45779</v>
      </c>
      <c r="F1297" s="6" t="s">
        <v>22</v>
      </c>
      <c r="G1297" s="7" t="s">
        <v>2461</v>
      </c>
      <c r="H1297" s="6"/>
      <c r="I1297" s="8">
        <v>-2.6</v>
      </c>
      <c r="J1297" s="6"/>
      <c r="K1297" s="8">
        <v>1704.04</v>
      </c>
      <c r="L1297" t="str">
        <f>IF(Gastos[[#This Row],[Importe]]&gt;0,"Ingreso","Egreso")</f>
        <v>Egreso</v>
      </c>
      <c r="M1297" t="str">
        <f t="shared" si="20"/>
        <v>Único</v>
      </c>
    </row>
    <row r="1298" spans="1:13" ht="25.5" x14ac:dyDescent="0.25">
      <c r="A1298" s="1" t="s">
        <v>14</v>
      </c>
      <c r="B1298" s="33">
        <v>45693</v>
      </c>
      <c r="C1298" s="5">
        <v>45779</v>
      </c>
      <c r="D1298" s="33">
        <v>45693</v>
      </c>
      <c r="E1298" s="9">
        <v>45779</v>
      </c>
      <c r="F1298" s="6" t="s">
        <v>22</v>
      </c>
      <c r="G1298" s="7" t="s">
        <v>2462</v>
      </c>
      <c r="H1298" s="6"/>
      <c r="I1298" s="8">
        <v>-7.95</v>
      </c>
      <c r="J1298" s="6"/>
      <c r="K1298" s="8">
        <v>1706.64</v>
      </c>
      <c r="L1298" t="str">
        <f>IF(Gastos[[#This Row],[Importe]]&gt;0,"Ingreso","Egreso")</f>
        <v>Egreso</v>
      </c>
      <c r="M1298" t="str">
        <f t="shared" si="20"/>
        <v>Único</v>
      </c>
    </row>
    <row r="1299" spans="1:13" ht="25.5" x14ac:dyDescent="0.25">
      <c r="A1299" s="1" t="s">
        <v>14</v>
      </c>
      <c r="B1299" s="33">
        <v>45693</v>
      </c>
      <c r="C1299" s="5">
        <v>45779</v>
      </c>
      <c r="D1299" s="33">
        <v>45693</v>
      </c>
      <c r="E1299" s="9">
        <v>45779</v>
      </c>
      <c r="F1299" s="6" t="s">
        <v>22</v>
      </c>
      <c r="G1299" s="7" t="s">
        <v>2462</v>
      </c>
      <c r="H1299" s="6"/>
      <c r="I1299" s="8">
        <v>-41.8</v>
      </c>
      <c r="J1299" s="6"/>
      <c r="K1299" s="8">
        <v>1714.59</v>
      </c>
      <c r="L1299" t="str">
        <f>IF(Gastos[[#This Row],[Importe]]&gt;0,"Ingreso","Egreso")</f>
        <v>Egreso</v>
      </c>
      <c r="M1299" t="str">
        <f t="shared" si="20"/>
        <v>Único</v>
      </c>
    </row>
    <row r="1300" spans="1:13" ht="25.5" x14ac:dyDescent="0.25">
      <c r="A1300" s="1" t="s">
        <v>14</v>
      </c>
      <c r="B1300" s="33">
        <v>45693</v>
      </c>
      <c r="C1300" s="5">
        <v>45779</v>
      </c>
      <c r="D1300" s="33">
        <v>45693</v>
      </c>
      <c r="E1300" s="9">
        <v>45779</v>
      </c>
      <c r="F1300" s="6" t="s">
        <v>54</v>
      </c>
      <c r="G1300" s="7" t="s">
        <v>2463</v>
      </c>
      <c r="H1300" s="6"/>
      <c r="I1300" s="8">
        <v>-42.9</v>
      </c>
      <c r="J1300" s="6"/>
      <c r="K1300" s="8">
        <v>1756.39</v>
      </c>
      <c r="L1300" t="str">
        <f>IF(Gastos[[#This Row],[Importe]]&gt;0,"Ingreso","Egreso")</f>
        <v>Egreso</v>
      </c>
      <c r="M1300" t="str">
        <f t="shared" si="20"/>
        <v>Único</v>
      </c>
    </row>
    <row r="1301" spans="1:13" x14ac:dyDescent="0.25">
      <c r="A1301" s="1" t="s">
        <v>14</v>
      </c>
      <c r="B1301" s="33">
        <v>45693</v>
      </c>
      <c r="C1301" s="5">
        <v>45779</v>
      </c>
      <c r="D1301" s="33">
        <v>45693</v>
      </c>
      <c r="E1301" s="9">
        <v>45779</v>
      </c>
      <c r="F1301" s="6" t="s">
        <v>140</v>
      </c>
      <c r="G1301" s="7" t="s">
        <v>141</v>
      </c>
      <c r="H1301" s="6"/>
      <c r="I1301" s="8">
        <v>200</v>
      </c>
      <c r="J1301" s="6"/>
      <c r="K1301" s="8">
        <v>1799.29</v>
      </c>
      <c r="L1301" t="str">
        <f>IF(Gastos[[#This Row],[Importe]]&gt;0,"Ingreso","Egreso")</f>
        <v>Ingreso</v>
      </c>
      <c r="M1301" t="str">
        <f t="shared" si="20"/>
        <v>Único</v>
      </c>
    </row>
    <row r="1302" spans="1:13" ht="25.5" x14ac:dyDescent="0.25">
      <c r="A1302" s="10" t="s">
        <v>11</v>
      </c>
      <c r="B1302" s="33">
        <v>45693</v>
      </c>
      <c r="C1302" s="5">
        <v>45779</v>
      </c>
      <c r="D1302" s="33">
        <v>45693</v>
      </c>
      <c r="E1302" s="9">
        <v>45779</v>
      </c>
      <c r="F1302" s="6" t="s">
        <v>18</v>
      </c>
      <c r="G1302" s="7" t="s">
        <v>2484</v>
      </c>
      <c r="H1302" s="6"/>
      <c r="I1302" s="8">
        <v>-5.58</v>
      </c>
      <c r="J1302" s="6"/>
      <c r="K1302" s="8">
        <v>9630.16</v>
      </c>
      <c r="L1302" t="str">
        <f>IF(Gastos[[#This Row],[Importe]]&gt;0,"Ingreso","Egreso")</f>
        <v>Egreso</v>
      </c>
      <c r="M1302" t="str">
        <f t="shared" si="20"/>
        <v>Único</v>
      </c>
    </row>
    <row r="1303" spans="1:13" x14ac:dyDescent="0.25">
      <c r="A1303" s="1" t="s">
        <v>14</v>
      </c>
      <c r="B1303" s="33">
        <v>45693</v>
      </c>
      <c r="C1303" s="5">
        <v>45779</v>
      </c>
      <c r="D1303" s="33">
        <v>45693</v>
      </c>
      <c r="E1303" s="9">
        <v>45779</v>
      </c>
      <c r="F1303" s="6" t="s">
        <v>132</v>
      </c>
      <c r="G1303" s="7" t="s">
        <v>2460</v>
      </c>
      <c r="H1303" s="6"/>
      <c r="I1303" s="8">
        <v>-13.57</v>
      </c>
      <c r="J1303" s="6"/>
      <c r="K1303" s="8">
        <v>1690.47</v>
      </c>
      <c r="L1303" t="str">
        <f>IF(Gastos[[#This Row],[Importe]]&gt;0,"Ingreso","Egreso")</f>
        <v>Egreso</v>
      </c>
      <c r="M1303" t="str">
        <f t="shared" si="20"/>
        <v>Único</v>
      </c>
    </row>
    <row r="1304" spans="1:13" x14ac:dyDescent="0.25">
      <c r="A1304" s="10" t="s">
        <v>11</v>
      </c>
      <c r="B1304" s="33">
        <v>45782</v>
      </c>
      <c r="C1304" s="5">
        <v>45782</v>
      </c>
      <c r="D1304" s="33">
        <v>45662</v>
      </c>
      <c r="E1304" s="9">
        <v>45778</v>
      </c>
      <c r="F1304" s="6" t="s">
        <v>39</v>
      </c>
      <c r="G1304" s="7" t="s">
        <v>2480</v>
      </c>
      <c r="H1304" s="6"/>
      <c r="I1304" s="8">
        <v>10.76</v>
      </c>
      <c r="J1304" s="6"/>
      <c r="K1304" s="8">
        <v>9604.7199999999993</v>
      </c>
      <c r="L1304" t="str">
        <f>IF(Gastos[[#This Row],[Importe]]&gt;0,"Ingreso","Egreso")</f>
        <v>Ingreso</v>
      </c>
      <c r="M1304" t="str">
        <f t="shared" si="20"/>
        <v>Único</v>
      </c>
    </row>
    <row r="1305" spans="1:13" ht="25.5" x14ac:dyDescent="0.25">
      <c r="A1305" s="1" t="s">
        <v>14</v>
      </c>
      <c r="B1305" s="33">
        <v>45777</v>
      </c>
      <c r="C1305" s="5">
        <v>45777</v>
      </c>
      <c r="D1305" s="33">
        <v>45777</v>
      </c>
      <c r="E1305" s="9">
        <v>45777</v>
      </c>
      <c r="F1305" s="6" t="s">
        <v>22</v>
      </c>
      <c r="G1305" s="7" t="s">
        <v>2370</v>
      </c>
      <c r="H1305" s="6"/>
      <c r="I1305" s="8">
        <v>-7.77</v>
      </c>
      <c r="J1305" s="6"/>
      <c r="K1305" s="8">
        <v>1599.29</v>
      </c>
      <c r="L1305" t="str">
        <f>IF(Gastos[[#This Row],[Importe]]&gt;0,"Ingreso","Egreso")</f>
        <v>Egreso</v>
      </c>
      <c r="M1305" t="str">
        <f t="shared" si="20"/>
        <v>Único</v>
      </c>
    </row>
    <row r="1306" spans="1:13" x14ac:dyDescent="0.25">
      <c r="A1306" s="1" t="s">
        <v>14</v>
      </c>
      <c r="B1306" s="33">
        <v>45777</v>
      </c>
      <c r="C1306" s="5">
        <v>45777</v>
      </c>
      <c r="D1306" s="33">
        <v>45777</v>
      </c>
      <c r="E1306" s="9">
        <v>45777</v>
      </c>
      <c r="F1306" s="6" t="s">
        <v>67</v>
      </c>
      <c r="G1306" s="7" t="s">
        <v>2371</v>
      </c>
      <c r="H1306" s="6"/>
      <c r="I1306" s="8">
        <v>-21.8</v>
      </c>
      <c r="J1306" s="6"/>
      <c r="K1306" s="8">
        <v>1607.06</v>
      </c>
      <c r="L1306" t="str">
        <f>IF(Gastos[[#This Row],[Importe]]&gt;0,"Ingreso","Egreso")</f>
        <v>Egreso</v>
      </c>
      <c r="M1306" t="str">
        <f t="shared" si="20"/>
        <v>Único</v>
      </c>
    </row>
    <row r="1307" spans="1:13" x14ac:dyDescent="0.25">
      <c r="A1307" s="10" t="s">
        <v>11</v>
      </c>
      <c r="B1307" s="33">
        <v>45777</v>
      </c>
      <c r="C1307" s="5">
        <v>45777</v>
      </c>
      <c r="D1307" s="33">
        <v>45777</v>
      </c>
      <c r="E1307" s="9">
        <v>45777</v>
      </c>
      <c r="F1307" s="6" t="s">
        <v>90</v>
      </c>
      <c r="G1307" s="7" t="s">
        <v>2388</v>
      </c>
      <c r="H1307" s="6"/>
      <c r="I1307" s="8">
        <v>2295.64</v>
      </c>
      <c r="J1307" s="6"/>
      <c r="K1307" s="8">
        <v>9635.74</v>
      </c>
      <c r="L1307" t="str">
        <f>IF(Gastos[[#This Row],[Importe]]&gt;0,"Ingreso","Egreso")</f>
        <v>Ingreso</v>
      </c>
      <c r="M1307" t="str">
        <f t="shared" si="20"/>
        <v>Único</v>
      </c>
    </row>
    <row r="1308" spans="1:13" x14ac:dyDescent="0.25">
      <c r="A1308" s="10" t="s">
        <v>11</v>
      </c>
      <c r="B1308" s="33">
        <v>45777</v>
      </c>
      <c r="C1308" s="5">
        <v>45777</v>
      </c>
      <c r="D1308" s="33">
        <v>45777</v>
      </c>
      <c r="E1308" s="9">
        <v>45777</v>
      </c>
      <c r="F1308" s="6" t="s">
        <v>804</v>
      </c>
      <c r="G1308" s="7" t="s">
        <v>805</v>
      </c>
      <c r="H1308" s="6"/>
      <c r="I1308" s="8">
        <v>-400</v>
      </c>
      <c r="J1308" s="6"/>
      <c r="K1308" s="8">
        <v>7340.1</v>
      </c>
      <c r="L1308" t="str">
        <f>IF(Gastos[[#This Row],[Importe]]&gt;0,"Ingreso","Egreso")</f>
        <v>Egreso</v>
      </c>
      <c r="M1308" t="str">
        <f t="shared" si="20"/>
        <v>Único</v>
      </c>
    </row>
    <row r="1309" spans="1:13" ht="25.5" x14ac:dyDescent="0.25">
      <c r="A1309" s="10" t="s">
        <v>17</v>
      </c>
      <c r="B1309" s="33">
        <v>45777</v>
      </c>
      <c r="C1309" s="5">
        <v>45777</v>
      </c>
      <c r="D1309" s="33">
        <v>45777</v>
      </c>
      <c r="E1309" s="9">
        <v>45777</v>
      </c>
      <c r="F1309" s="6" t="s">
        <v>102</v>
      </c>
      <c r="G1309" s="7" t="s">
        <v>2399</v>
      </c>
      <c r="H1309" s="6"/>
      <c r="I1309" s="8">
        <v>-68.45</v>
      </c>
      <c r="J1309" s="6"/>
      <c r="K1309" s="8">
        <v>11411.8</v>
      </c>
      <c r="L1309" t="str">
        <f>IF(Gastos[[#This Row],[Importe]]&gt;0,"Ingreso","Egreso")</f>
        <v>Egreso</v>
      </c>
      <c r="M1309" t="str">
        <f t="shared" si="20"/>
        <v>Único</v>
      </c>
    </row>
    <row r="1310" spans="1:13" x14ac:dyDescent="0.25">
      <c r="A1310" s="10" t="s">
        <v>17</v>
      </c>
      <c r="B1310" s="33">
        <v>45777</v>
      </c>
      <c r="C1310" s="5">
        <v>45777</v>
      </c>
      <c r="D1310" s="33">
        <v>45777</v>
      </c>
      <c r="E1310" s="9">
        <v>45777</v>
      </c>
      <c r="F1310" s="6" t="s">
        <v>90</v>
      </c>
      <c r="G1310" s="7" t="s">
        <v>2400</v>
      </c>
      <c r="H1310" s="6"/>
      <c r="I1310" s="8">
        <v>2204.42</v>
      </c>
      <c r="J1310" s="6"/>
      <c r="K1310" s="8">
        <v>11480.25</v>
      </c>
      <c r="L1310" t="str">
        <f>IF(Gastos[[#This Row],[Importe]]&gt;0,"Ingreso","Egreso")</f>
        <v>Ingreso</v>
      </c>
      <c r="M1310" t="str">
        <f t="shared" si="20"/>
        <v>Único</v>
      </c>
    </row>
    <row r="1311" spans="1:13" x14ac:dyDescent="0.25">
      <c r="A1311" t="s">
        <v>2418</v>
      </c>
      <c r="B1311" s="35">
        <v>45777</v>
      </c>
      <c r="C1311" s="26">
        <v>45777</v>
      </c>
      <c r="D1311" s="35">
        <v>45777</v>
      </c>
      <c r="E1311" s="9">
        <v>45777</v>
      </c>
      <c r="F1311" s="6" t="s">
        <v>132</v>
      </c>
      <c r="G1311" s="7" t="s">
        <v>2419</v>
      </c>
      <c r="H1311" s="6"/>
      <c r="I1311" s="8">
        <v>-8</v>
      </c>
      <c r="J1311" s="6"/>
      <c r="K1311" s="8"/>
      <c r="L1311" t="str">
        <f>IF(Gastos[[#This Row],[Importe]]&gt;0,"Ingreso","Egreso")</f>
        <v>Egreso</v>
      </c>
      <c r="M1311" t="str">
        <f t="shared" si="20"/>
        <v>Único</v>
      </c>
    </row>
    <row r="1312" spans="1:13" x14ac:dyDescent="0.25">
      <c r="A1312" t="s">
        <v>2418</v>
      </c>
      <c r="B1312" s="35">
        <v>45777</v>
      </c>
      <c r="C1312" s="26">
        <v>45777</v>
      </c>
      <c r="D1312" s="35">
        <v>45777</v>
      </c>
      <c r="E1312" s="9">
        <v>45777</v>
      </c>
      <c r="F1312" s="6" t="s">
        <v>132</v>
      </c>
      <c r="G1312" s="7" t="s">
        <v>2420</v>
      </c>
      <c r="H1312" s="6"/>
      <c r="I1312" s="8">
        <v>-3.3</v>
      </c>
      <c r="J1312" s="6"/>
      <c r="K1312" s="8"/>
      <c r="L1312" t="str">
        <f>IF(Gastos[[#This Row],[Importe]]&gt;0,"Ingreso","Egreso")</f>
        <v>Egreso</v>
      </c>
      <c r="M1312" t="str">
        <f t="shared" si="20"/>
        <v>Único</v>
      </c>
    </row>
    <row r="1313" spans="1:13" x14ac:dyDescent="0.25">
      <c r="A1313" t="s">
        <v>2418</v>
      </c>
      <c r="B1313" s="35">
        <v>45777</v>
      </c>
      <c r="C1313" s="26">
        <v>45777</v>
      </c>
      <c r="D1313" s="35">
        <v>45777</v>
      </c>
      <c r="E1313" s="9">
        <v>45777</v>
      </c>
      <c r="F1313" s="6" t="s">
        <v>132</v>
      </c>
      <c r="G1313" s="7" t="s">
        <v>2421</v>
      </c>
      <c r="H1313" s="6"/>
      <c r="I1313" s="8">
        <v>-2.8</v>
      </c>
      <c r="J1313" s="6"/>
      <c r="K1313" s="8"/>
      <c r="L1313" t="str">
        <f>IF(Gastos[[#This Row],[Importe]]&gt;0,"Ingreso","Egreso")</f>
        <v>Egreso</v>
      </c>
      <c r="M1313" t="str">
        <f t="shared" si="20"/>
        <v>Único</v>
      </c>
    </row>
    <row r="1314" spans="1:13" x14ac:dyDescent="0.25">
      <c r="A1314" t="s">
        <v>2418</v>
      </c>
      <c r="B1314" s="35">
        <v>45776</v>
      </c>
      <c r="C1314" s="26">
        <v>45776</v>
      </c>
      <c r="D1314" s="35">
        <v>45776</v>
      </c>
      <c r="E1314" s="9">
        <v>45776</v>
      </c>
      <c r="F1314" s="6" t="s">
        <v>132</v>
      </c>
      <c r="G1314" s="7" t="s">
        <v>2422</v>
      </c>
      <c r="H1314" s="6"/>
      <c r="I1314" s="8">
        <v>-27.9</v>
      </c>
      <c r="J1314" s="6"/>
      <c r="K1314" s="8"/>
      <c r="L1314" t="str">
        <f>IF(Gastos[[#This Row],[Importe]]&gt;0,"Ingreso","Egreso")</f>
        <v>Egreso</v>
      </c>
      <c r="M1314" t="str">
        <f t="shared" si="20"/>
        <v>Único</v>
      </c>
    </row>
    <row r="1315" spans="1:13" x14ac:dyDescent="0.25">
      <c r="A1315" t="s">
        <v>2418</v>
      </c>
      <c r="B1315" s="35">
        <v>45776</v>
      </c>
      <c r="C1315" s="26">
        <v>45776</v>
      </c>
      <c r="D1315" s="35">
        <v>45776</v>
      </c>
      <c r="E1315" s="9">
        <v>45776</v>
      </c>
      <c r="F1315" s="6" t="s">
        <v>132</v>
      </c>
      <c r="G1315" s="7" t="s">
        <v>2419</v>
      </c>
      <c r="H1315" s="6"/>
      <c r="I1315" s="8">
        <v>-8.8000000000000007</v>
      </c>
      <c r="J1315" s="6"/>
      <c r="K1315" s="8"/>
      <c r="L1315" t="str">
        <f>IF(Gastos[[#This Row],[Importe]]&gt;0,"Ingreso","Egreso")</f>
        <v>Egreso</v>
      </c>
      <c r="M1315" t="str">
        <f t="shared" si="20"/>
        <v>Único</v>
      </c>
    </row>
    <row r="1316" spans="1:13" x14ac:dyDescent="0.25">
      <c r="A1316" t="s">
        <v>2418</v>
      </c>
      <c r="B1316" s="35">
        <v>45776</v>
      </c>
      <c r="C1316" s="26">
        <v>45776</v>
      </c>
      <c r="D1316" s="35">
        <v>45776</v>
      </c>
      <c r="E1316" s="9">
        <v>45776</v>
      </c>
      <c r="F1316" s="6" t="s">
        <v>132</v>
      </c>
      <c r="G1316" s="7" t="s">
        <v>2423</v>
      </c>
      <c r="H1316" s="6"/>
      <c r="I1316" s="8">
        <v>-6.8</v>
      </c>
      <c r="J1316" s="6"/>
      <c r="K1316" s="8"/>
      <c r="L1316" t="str">
        <f>IF(Gastos[[#This Row],[Importe]]&gt;0,"Ingreso","Egreso")</f>
        <v>Egreso</v>
      </c>
      <c r="M1316" t="str">
        <f t="shared" si="20"/>
        <v>Único</v>
      </c>
    </row>
    <row r="1317" spans="1:13" x14ac:dyDescent="0.25">
      <c r="A1317" s="10" t="s">
        <v>17</v>
      </c>
      <c r="B1317" s="33">
        <v>45776</v>
      </c>
      <c r="C1317" s="5">
        <v>45776</v>
      </c>
      <c r="D1317" s="33">
        <v>45776</v>
      </c>
      <c r="E1317" s="9">
        <v>45776</v>
      </c>
      <c r="F1317" s="6" t="s">
        <v>132</v>
      </c>
      <c r="G1317" s="7" t="s">
        <v>2401</v>
      </c>
      <c r="H1317" s="6"/>
      <c r="I1317" s="8">
        <v>-3.5</v>
      </c>
      <c r="J1317" s="6"/>
      <c r="K1317" s="8">
        <v>9275.83</v>
      </c>
      <c r="L1317" t="str">
        <f>IF(Gastos[[#This Row],[Importe]]&gt;0,"Ingreso","Egreso")</f>
        <v>Egreso</v>
      </c>
      <c r="M1317" t="str">
        <f t="shared" si="20"/>
        <v>Único</v>
      </c>
    </row>
    <row r="1318" spans="1:13" x14ac:dyDescent="0.25">
      <c r="A1318" s="10" t="s">
        <v>17</v>
      </c>
      <c r="B1318" s="33">
        <v>45775</v>
      </c>
      <c r="C1318" s="5">
        <v>45775</v>
      </c>
      <c r="D1318" s="33">
        <v>45775</v>
      </c>
      <c r="E1318" s="9">
        <v>45775</v>
      </c>
      <c r="F1318" s="6" t="s">
        <v>88</v>
      </c>
      <c r="G1318" s="7" t="s">
        <v>1720</v>
      </c>
      <c r="H1318" s="6"/>
      <c r="I1318" s="8">
        <v>-918</v>
      </c>
      <c r="J1318" s="6"/>
      <c r="K1318" s="8">
        <v>9279.33</v>
      </c>
      <c r="L1318" t="str">
        <f>IF(Gastos[[#This Row],[Importe]]&gt;0,"Ingreso","Egreso")</f>
        <v>Egreso</v>
      </c>
      <c r="M1318" t="str">
        <f t="shared" si="20"/>
        <v>Único</v>
      </c>
    </row>
    <row r="1319" spans="1:13" x14ac:dyDescent="0.25">
      <c r="A1319" t="s">
        <v>2418</v>
      </c>
      <c r="B1319" s="35">
        <v>45775</v>
      </c>
      <c r="C1319" s="26">
        <v>45775</v>
      </c>
      <c r="D1319" s="35">
        <v>45775</v>
      </c>
      <c r="E1319" s="9">
        <v>45775</v>
      </c>
      <c r="F1319" s="6" t="s">
        <v>132</v>
      </c>
      <c r="G1319" s="7" t="s">
        <v>2424</v>
      </c>
      <c r="H1319" s="6"/>
      <c r="I1319" s="8">
        <v>-8</v>
      </c>
      <c r="J1319" s="6"/>
      <c r="K1319" s="8"/>
      <c r="L1319" t="str">
        <f>IF(Gastos[[#This Row],[Importe]]&gt;0,"Ingreso","Egreso")</f>
        <v>Egreso</v>
      </c>
      <c r="M1319" t="str">
        <f t="shared" si="20"/>
        <v>Único</v>
      </c>
    </row>
    <row r="1320" spans="1:13" x14ac:dyDescent="0.25">
      <c r="A1320" t="s">
        <v>2418</v>
      </c>
      <c r="B1320" s="35">
        <v>45775</v>
      </c>
      <c r="C1320" s="26">
        <v>45775</v>
      </c>
      <c r="D1320" s="35">
        <v>45775</v>
      </c>
      <c r="E1320" s="9">
        <v>45775</v>
      </c>
      <c r="F1320" s="6" t="s">
        <v>132</v>
      </c>
      <c r="G1320" s="7" t="s">
        <v>2425</v>
      </c>
      <c r="H1320" s="6"/>
      <c r="I1320" s="8">
        <v>-3.58</v>
      </c>
      <c r="J1320" s="6"/>
      <c r="K1320" s="8"/>
      <c r="L1320" t="str">
        <f>IF(Gastos[[#This Row],[Importe]]&gt;0,"Ingreso","Egreso")</f>
        <v>Egreso</v>
      </c>
      <c r="M1320" t="str">
        <f t="shared" si="20"/>
        <v>Único</v>
      </c>
    </row>
    <row r="1321" spans="1:13" x14ac:dyDescent="0.25">
      <c r="A1321" t="s">
        <v>2418</v>
      </c>
      <c r="B1321" s="35">
        <v>45774</v>
      </c>
      <c r="C1321" s="26">
        <v>45774</v>
      </c>
      <c r="D1321" s="35">
        <v>45774</v>
      </c>
      <c r="E1321" s="9">
        <v>45774</v>
      </c>
      <c r="F1321" s="6" t="s">
        <v>132</v>
      </c>
      <c r="G1321" s="7" t="s">
        <v>2426</v>
      </c>
      <c r="H1321" s="6"/>
      <c r="I1321" s="8">
        <v>-45.1</v>
      </c>
      <c r="J1321" s="6"/>
      <c r="K1321" s="8"/>
      <c r="L1321" t="str">
        <f>IF(Gastos[[#This Row],[Importe]]&gt;0,"Ingreso","Egreso")</f>
        <v>Egreso</v>
      </c>
      <c r="M1321" t="str">
        <f t="shared" si="20"/>
        <v>Único</v>
      </c>
    </row>
    <row r="1322" spans="1:13" ht="25.5" x14ac:dyDescent="0.25">
      <c r="A1322" s="1" t="s">
        <v>14</v>
      </c>
      <c r="B1322" s="33">
        <v>45775</v>
      </c>
      <c r="C1322" s="5">
        <v>45775</v>
      </c>
      <c r="D1322" s="33">
        <v>45774</v>
      </c>
      <c r="E1322" s="9">
        <v>45774</v>
      </c>
      <c r="F1322" s="6" t="s">
        <v>22</v>
      </c>
      <c r="G1322" s="7" t="s">
        <v>2372</v>
      </c>
      <c r="H1322" s="6"/>
      <c r="I1322" s="8">
        <v>-13.16</v>
      </c>
      <c r="J1322" s="6"/>
      <c r="K1322" s="8">
        <v>1628.86</v>
      </c>
      <c r="L1322" t="str">
        <f>IF(Gastos[[#This Row],[Importe]]&gt;0,"Ingreso","Egreso")</f>
        <v>Egreso</v>
      </c>
      <c r="M1322" t="str">
        <f t="shared" si="20"/>
        <v>Único</v>
      </c>
    </row>
    <row r="1323" spans="1:13" x14ac:dyDescent="0.25">
      <c r="A1323" t="s">
        <v>2418</v>
      </c>
      <c r="B1323" s="35">
        <v>45774</v>
      </c>
      <c r="C1323" s="26">
        <v>45774</v>
      </c>
      <c r="D1323" s="35">
        <v>45774</v>
      </c>
      <c r="E1323" s="9">
        <v>45774</v>
      </c>
      <c r="F1323" s="6" t="s">
        <v>132</v>
      </c>
      <c r="G1323" s="7" t="s">
        <v>2427</v>
      </c>
      <c r="H1323" s="6"/>
      <c r="I1323" s="8">
        <v>-11.3</v>
      </c>
      <c r="J1323" s="6"/>
      <c r="K1323" s="8"/>
      <c r="L1323" t="str">
        <f>IF(Gastos[[#This Row],[Importe]]&gt;0,"Ingreso","Egreso")</f>
        <v>Egreso</v>
      </c>
      <c r="M1323" t="str">
        <f t="shared" si="20"/>
        <v>Único</v>
      </c>
    </row>
    <row r="1324" spans="1:13" ht="25.5" x14ac:dyDescent="0.25">
      <c r="A1324" s="1" t="s">
        <v>14</v>
      </c>
      <c r="B1324" s="33">
        <v>45775</v>
      </c>
      <c r="C1324" s="5">
        <v>45775</v>
      </c>
      <c r="D1324" s="33">
        <v>45773</v>
      </c>
      <c r="E1324" s="9">
        <v>45773</v>
      </c>
      <c r="F1324" s="6" t="s">
        <v>22</v>
      </c>
      <c r="G1324" s="7" t="s">
        <v>2373</v>
      </c>
      <c r="H1324" s="6"/>
      <c r="I1324" s="8">
        <v>-15.29</v>
      </c>
      <c r="J1324" s="6"/>
      <c r="K1324" s="8">
        <v>1642.02</v>
      </c>
      <c r="L1324" t="str">
        <f>IF(Gastos[[#This Row],[Importe]]&gt;0,"Ingreso","Egreso")</f>
        <v>Egreso</v>
      </c>
      <c r="M1324" t="str">
        <f t="shared" si="20"/>
        <v>Único</v>
      </c>
    </row>
    <row r="1325" spans="1:13" ht="25.5" x14ac:dyDescent="0.25">
      <c r="A1325" s="1" t="s">
        <v>14</v>
      </c>
      <c r="B1325" s="33">
        <v>45775</v>
      </c>
      <c r="C1325" s="5">
        <v>45775</v>
      </c>
      <c r="D1325" s="33">
        <v>45773</v>
      </c>
      <c r="E1325" s="9">
        <v>45773</v>
      </c>
      <c r="F1325" s="6" t="s">
        <v>22</v>
      </c>
      <c r="G1325" s="7" t="s">
        <v>2374</v>
      </c>
      <c r="H1325" s="6"/>
      <c r="I1325" s="8">
        <v>-94.86</v>
      </c>
      <c r="J1325" s="6"/>
      <c r="K1325" s="8">
        <v>1657.31</v>
      </c>
      <c r="L1325" t="str">
        <f>IF(Gastos[[#This Row],[Importe]]&gt;0,"Ingreso","Egreso")</f>
        <v>Egreso</v>
      </c>
      <c r="M1325" t="str">
        <f t="shared" si="20"/>
        <v>Único</v>
      </c>
    </row>
    <row r="1326" spans="1:13" x14ac:dyDescent="0.25">
      <c r="A1326" s="10" t="s">
        <v>17</v>
      </c>
      <c r="B1326" s="33">
        <v>45775</v>
      </c>
      <c r="C1326" s="5">
        <v>45775</v>
      </c>
      <c r="D1326" s="33">
        <v>45773</v>
      </c>
      <c r="E1326" s="9">
        <v>45773</v>
      </c>
      <c r="F1326" s="6" t="s">
        <v>183</v>
      </c>
      <c r="G1326" s="7" t="s">
        <v>1855</v>
      </c>
      <c r="H1326" s="6"/>
      <c r="I1326" s="8">
        <v>30</v>
      </c>
      <c r="J1326" s="6"/>
      <c r="K1326" s="8">
        <v>10197.33</v>
      </c>
      <c r="L1326" t="str">
        <f>IF(Gastos[[#This Row],[Importe]]&gt;0,"Ingreso","Egreso")</f>
        <v>Ingreso</v>
      </c>
      <c r="M1326" t="str">
        <f t="shared" si="20"/>
        <v>Único</v>
      </c>
    </row>
    <row r="1327" spans="1:13" x14ac:dyDescent="0.25">
      <c r="A1327" t="s">
        <v>2418</v>
      </c>
      <c r="B1327" s="35">
        <v>45773</v>
      </c>
      <c r="C1327" s="26">
        <v>45773</v>
      </c>
      <c r="D1327" s="35">
        <v>45773</v>
      </c>
      <c r="E1327" s="9">
        <v>45773</v>
      </c>
      <c r="F1327" s="6" t="s">
        <v>132</v>
      </c>
      <c r="G1327" s="7" t="s">
        <v>2428</v>
      </c>
      <c r="H1327" s="6"/>
      <c r="I1327" s="8">
        <v>-12.5</v>
      </c>
      <c r="J1327" s="6"/>
      <c r="K1327" s="8"/>
      <c r="L1327" t="str">
        <f>IF(Gastos[[#This Row],[Importe]]&gt;0,"Ingreso","Egreso")</f>
        <v>Egreso</v>
      </c>
      <c r="M1327" t="str">
        <f t="shared" si="20"/>
        <v>Único</v>
      </c>
    </row>
    <row r="1328" spans="1:13" x14ac:dyDescent="0.25">
      <c r="A1328" t="s">
        <v>2418</v>
      </c>
      <c r="B1328" s="35">
        <v>45773</v>
      </c>
      <c r="C1328" s="26">
        <v>45773</v>
      </c>
      <c r="D1328" s="35">
        <v>45773</v>
      </c>
      <c r="E1328" s="9">
        <v>45773</v>
      </c>
      <c r="F1328" s="6" t="s">
        <v>132</v>
      </c>
      <c r="G1328" s="7" t="s">
        <v>2428</v>
      </c>
      <c r="H1328" s="6"/>
      <c r="I1328" s="8">
        <v>-10.5</v>
      </c>
      <c r="J1328" s="6"/>
      <c r="K1328" s="8"/>
      <c r="L1328" t="str">
        <f>IF(Gastos[[#This Row],[Importe]]&gt;0,"Ingreso","Egreso")</f>
        <v>Egreso</v>
      </c>
      <c r="M1328" t="str">
        <f t="shared" si="20"/>
        <v>Único</v>
      </c>
    </row>
    <row r="1329" spans="1:13" x14ac:dyDescent="0.25">
      <c r="A1329" t="s">
        <v>2418</v>
      </c>
      <c r="B1329" s="35">
        <v>45773</v>
      </c>
      <c r="C1329" s="26">
        <v>45773</v>
      </c>
      <c r="D1329" s="35">
        <v>45773</v>
      </c>
      <c r="E1329" s="9">
        <v>45773</v>
      </c>
      <c r="F1329" s="6" t="s">
        <v>132</v>
      </c>
      <c r="G1329" s="7" t="s">
        <v>2429</v>
      </c>
      <c r="H1329" s="6"/>
      <c r="I1329" s="8">
        <v>-8</v>
      </c>
      <c r="J1329" s="6"/>
      <c r="K1329" s="8"/>
      <c r="L1329" t="str">
        <f>IF(Gastos[[#This Row],[Importe]]&gt;0,"Ingreso","Egreso")</f>
        <v>Egreso</v>
      </c>
      <c r="M1329" t="str">
        <f t="shared" si="20"/>
        <v>Único</v>
      </c>
    </row>
    <row r="1330" spans="1:13" x14ac:dyDescent="0.25">
      <c r="A1330" t="s">
        <v>2418</v>
      </c>
      <c r="B1330" s="35">
        <v>45773</v>
      </c>
      <c r="C1330" s="26">
        <v>45773</v>
      </c>
      <c r="D1330" s="35">
        <v>45773</v>
      </c>
      <c r="E1330" s="9">
        <v>45773</v>
      </c>
      <c r="F1330" s="6" t="s">
        <v>132</v>
      </c>
      <c r="G1330" s="7" t="s">
        <v>2430</v>
      </c>
      <c r="H1330" s="6"/>
      <c r="I1330" s="8">
        <v>-6.7</v>
      </c>
      <c r="J1330" s="6"/>
      <c r="K1330" s="8"/>
      <c r="L1330" t="str">
        <f>IF(Gastos[[#This Row],[Importe]]&gt;0,"Ingreso","Egreso")</f>
        <v>Egreso</v>
      </c>
      <c r="M1330" t="str">
        <f t="shared" si="20"/>
        <v>Único</v>
      </c>
    </row>
    <row r="1331" spans="1:13" x14ac:dyDescent="0.25">
      <c r="A1331" t="s">
        <v>2418</v>
      </c>
      <c r="B1331" s="35">
        <v>45773</v>
      </c>
      <c r="C1331" s="26">
        <v>45773</v>
      </c>
      <c r="D1331" s="35">
        <v>45773</v>
      </c>
      <c r="E1331" s="9">
        <v>45773</v>
      </c>
      <c r="F1331" s="6" t="s">
        <v>132</v>
      </c>
      <c r="G1331" s="7" t="s">
        <v>2431</v>
      </c>
      <c r="H1331" s="6"/>
      <c r="I1331" s="8">
        <v>-6.5</v>
      </c>
      <c r="J1331" s="6"/>
      <c r="K1331" s="8"/>
      <c r="L1331" t="str">
        <f>IF(Gastos[[#This Row],[Importe]]&gt;0,"Ingreso","Egreso")</f>
        <v>Egreso</v>
      </c>
      <c r="M1331" t="str">
        <f t="shared" si="20"/>
        <v>Único</v>
      </c>
    </row>
    <row r="1332" spans="1:13" x14ac:dyDescent="0.25">
      <c r="A1332" t="s">
        <v>2418</v>
      </c>
      <c r="B1332" s="35">
        <v>45773</v>
      </c>
      <c r="C1332" s="26">
        <v>45773</v>
      </c>
      <c r="D1332" s="35">
        <v>45773</v>
      </c>
      <c r="E1332" s="9">
        <v>45773</v>
      </c>
      <c r="F1332" s="6" t="s">
        <v>132</v>
      </c>
      <c r="G1332" s="7" t="s">
        <v>2432</v>
      </c>
      <c r="H1332" s="6"/>
      <c r="I1332" s="8">
        <v>-6</v>
      </c>
      <c r="J1332" s="6"/>
      <c r="K1332" s="8"/>
      <c r="L1332" t="str">
        <f>IF(Gastos[[#This Row],[Importe]]&gt;0,"Ingreso","Egreso")</f>
        <v>Egreso</v>
      </c>
      <c r="M1332" t="str">
        <f t="shared" si="20"/>
        <v>Único</v>
      </c>
    </row>
    <row r="1333" spans="1:13" x14ac:dyDescent="0.25">
      <c r="A1333" t="s">
        <v>2418</v>
      </c>
      <c r="B1333" s="35">
        <v>45773</v>
      </c>
      <c r="C1333" s="26">
        <v>45773</v>
      </c>
      <c r="D1333" s="35">
        <v>45773</v>
      </c>
      <c r="E1333" s="9">
        <v>45773</v>
      </c>
      <c r="F1333" s="6" t="s">
        <v>132</v>
      </c>
      <c r="G1333" s="7" t="s">
        <v>2432</v>
      </c>
      <c r="H1333" s="6"/>
      <c r="I1333" s="8">
        <v>-2.5</v>
      </c>
      <c r="J1333" s="6"/>
      <c r="K1333" s="8"/>
      <c r="L1333" t="str">
        <f>IF(Gastos[[#This Row],[Importe]]&gt;0,"Ingreso","Egreso")</f>
        <v>Egreso</v>
      </c>
      <c r="M1333" t="str">
        <f t="shared" si="20"/>
        <v>Único</v>
      </c>
    </row>
    <row r="1334" spans="1:13" ht="25.5" x14ac:dyDescent="0.25">
      <c r="A1334" s="1" t="s">
        <v>14</v>
      </c>
      <c r="B1334" s="33">
        <v>45772</v>
      </c>
      <c r="C1334" s="5">
        <v>45772</v>
      </c>
      <c r="D1334" s="33">
        <v>45772</v>
      </c>
      <c r="E1334" s="9">
        <v>45772</v>
      </c>
      <c r="F1334" s="6" t="s">
        <v>22</v>
      </c>
      <c r="G1334" s="7" t="s">
        <v>2375</v>
      </c>
      <c r="H1334" s="6"/>
      <c r="I1334" s="8">
        <v>-29.8</v>
      </c>
      <c r="J1334" s="6"/>
      <c r="K1334" s="8">
        <v>1752.17</v>
      </c>
      <c r="L1334" t="str">
        <f>IF(Gastos[[#This Row],[Importe]]&gt;0,"Ingreso","Egreso")</f>
        <v>Egreso</v>
      </c>
      <c r="M1334" t="str">
        <f t="shared" si="20"/>
        <v>Único</v>
      </c>
    </row>
    <row r="1335" spans="1:13" x14ac:dyDescent="0.25">
      <c r="A1335" s="1" t="s">
        <v>14</v>
      </c>
      <c r="B1335" s="33">
        <v>45772</v>
      </c>
      <c r="C1335" s="5">
        <v>45772</v>
      </c>
      <c r="D1335" s="33">
        <v>45772</v>
      </c>
      <c r="E1335" s="9">
        <v>45772</v>
      </c>
      <c r="F1335" s="6" t="s">
        <v>54</v>
      </c>
      <c r="G1335" s="7" t="s">
        <v>2376</v>
      </c>
      <c r="H1335" s="6"/>
      <c r="I1335" s="8">
        <v>-47.9</v>
      </c>
      <c r="J1335" s="6"/>
      <c r="K1335" s="8">
        <v>1781.97</v>
      </c>
      <c r="L1335" t="str">
        <f>IF(Gastos[[#This Row],[Importe]]&gt;0,"Ingreso","Egreso")</f>
        <v>Egreso</v>
      </c>
      <c r="M1335" t="str">
        <f t="shared" si="20"/>
        <v>Único</v>
      </c>
    </row>
    <row r="1336" spans="1:13" x14ac:dyDescent="0.25">
      <c r="A1336" s="10" t="s">
        <v>11</v>
      </c>
      <c r="B1336" s="33">
        <v>45775</v>
      </c>
      <c r="C1336" s="5">
        <v>45775</v>
      </c>
      <c r="D1336" s="33">
        <v>45772</v>
      </c>
      <c r="E1336" s="9">
        <v>45772</v>
      </c>
      <c r="F1336" s="6" t="s">
        <v>39</v>
      </c>
      <c r="G1336" s="7" t="s">
        <v>131</v>
      </c>
      <c r="H1336" s="6"/>
      <c r="I1336" s="8">
        <v>-0.31</v>
      </c>
      <c r="J1336" s="6"/>
      <c r="K1336" s="8">
        <v>7740.1</v>
      </c>
      <c r="L1336" t="str">
        <f>IF(Gastos[[#This Row],[Importe]]&gt;0,"Ingreso","Egreso")</f>
        <v>Egreso</v>
      </c>
      <c r="M1336" t="str">
        <f t="shared" si="20"/>
        <v>Único</v>
      </c>
    </row>
    <row r="1337" spans="1:13" x14ac:dyDescent="0.25">
      <c r="A1337" s="10" t="s">
        <v>11</v>
      </c>
      <c r="B1337" s="33">
        <v>45772</v>
      </c>
      <c r="C1337" s="5">
        <v>45772</v>
      </c>
      <c r="D1337" s="33">
        <v>45772</v>
      </c>
      <c r="E1337" s="9">
        <v>45772</v>
      </c>
      <c r="F1337" s="6" t="s">
        <v>3343</v>
      </c>
      <c r="G1337" s="7" t="s">
        <v>2389</v>
      </c>
      <c r="H1337" s="6"/>
      <c r="I1337" s="8">
        <v>-10.61</v>
      </c>
      <c r="J1337" s="6"/>
      <c r="K1337" s="8">
        <v>7740.41</v>
      </c>
      <c r="L1337" t="str">
        <f>IF(Gastos[[#This Row],[Importe]]&gt;0,"Ingreso","Egreso")</f>
        <v>Egreso</v>
      </c>
      <c r="M1337" t="str">
        <f t="shared" si="20"/>
        <v>Único</v>
      </c>
    </row>
    <row r="1338" spans="1:13" x14ac:dyDescent="0.25">
      <c r="A1338" s="10" t="s">
        <v>17</v>
      </c>
      <c r="B1338" s="33">
        <v>45772</v>
      </c>
      <c r="C1338" s="5">
        <v>45772</v>
      </c>
      <c r="D1338" s="33">
        <v>45772</v>
      </c>
      <c r="E1338" s="9">
        <v>45772</v>
      </c>
      <c r="F1338" s="6" t="s">
        <v>132</v>
      </c>
      <c r="G1338" s="7" t="s">
        <v>2402</v>
      </c>
      <c r="H1338" s="6"/>
      <c r="I1338" s="8">
        <v>-10</v>
      </c>
      <c r="J1338" s="6"/>
      <c r="K1338" s="8">
        <v>10167.33</v>
      </c>
      <c r="L1338" t="str">
        <f>IF(Gastos[[#This Row],[Importe]]&gt;0,"Ingreso","Egreso")</f>
        <v>Egreso</v>
      </c>
      <c r="M1338" t="str">
        <f t="shared" si="20"/>
        <v>Único</v>
      </c>
    </row>
    <row r="1339" spans="1:13" x14ac:dyDescent="0.25">
      <c r="A1339" s="10" t="s">
        <v>17</v>
      </c>
      <c r="B1339" s="33">
        <v>45772</v>
      </c>
      <c r="C1339" s="5">
        <v>45772</v>
      </c>
      <c r="D1339" s="33">
        <v>45772</v>
      </c>
      <c r="E1339" s="9">
        <v>45772</v>
      </c>
      <c r="F1339" s="6" t="s">
        <v>132</v>
      </c>
      <c r="G1339" s="7" t="s">
        <v>2403</v>
      </c>
      <c r="H1339" s="6"/>
      <c r="I1339" s="8">
        <v>-4.95</v>
      </c>
      <c r="J1339" s="6"/>
      <c r="K1339" s="8">
        <v>10177.33</v>
      </c>
      <c r="L1339" t="str">
        <f>IF(Gastos[[#This Row],[Importe]]&gt;0,"Ingreso","Egreso")</f>
        <v>Egreso</v>
      </c>
      <c r="M1339" t="str">
        <f t="shared" si="20"/>
        <v>Único</v>
      </c>
    </row>
    <row r="1340" spans="1:13" ht="25.5" x14ac:dyDescent="0.25">
      <c r="A1340" s="1" t="s">
        <v>14</v>
      </c>
      <c r="B1340" s="33">
        <v>45771</v>
      </c>
      <c r="C1340" s="5">
        <v>45771</v>
      </c>
      <c r="D1340" s="33">
        <v>45771</v>
      </c>
      <c r="E1340" s="9">
        <v>45771</v>
      </c>
      <c r="F1340" s="6" t="s">
        <v>15</v>
      </c>
      <c r="G1340" s="7" t="s">
        <v>2377</v>
      </c>
      <c r="H1340" s="6"/>
      <c r="I1340" s="8">
        <v>-142.26</v>
      </c>
      <c r="J1340" s="6"/>
      <c r="K1340" s="8">
        <v>1829.87</v>
      </c>
      <c r="L1340" t="str">
        <f>IF(Gastos[[#This Row],[Importe]]&gt;0,"Ingreso","Egreso")</f>
        <v>Egreso</v>
      </c>
      <c r="M1340" t="str">
        <f t="shared" si="20"/>
        <v>Único</v>
      </c>
    </row>
    <row r="1341" spans="1:13" x14ac:dyDescent="0.25">
      <c r="A1341" s="10" t="s">
        <v>11</v>
      </c>
      <c r="B1341" s="33">
        <v>45771</v>
      </c>
      <c r="C1341" s="5">
        <v>45771</v>
      </c>
      <c r="D1341" s="33">
        <v>45771</v>
      </c>
      <c r="E1341" s="9">
        <v>45771</v>
      </c>
      <c r="F1341" s="6" t="s">
        <v>804</v>
      </c>
      <c r="G1341" s="7" t="s">
        <v>2043</v>
      </c>
      <c r="H1341" s="6"/>
      <c r="I1341" s="8">
        <v>-300</v>
      </c>
      <c r="J1341" s="6"/>
      <c r="K1341" s="8">
        <v>7751.02</v>
      </c>
      <c r="L1341" t="str">
        <f>IF(Gastos[[#This Row],[Importe]]&gt;0,"Ingreso","Egreso")</f>
        <v>Egreso</v>
      </c>
      <c r="M1341" t="str">
        <f t="shared" si="20"/>
        <v>Único</v>
      </c>
    </row>
    <row r="1342" spans="1:13" x14ac:dyDescent="0.25">
      <c r="A1342" s="10" t="s">
        <v>17</v>
      </c>
      <c r="B1342" s="33">
        <v>45771</v>
      </c>
      <c r="C1342" s="5">
        <v>45771</v>
      </c>
      <c r="D1342" s="33">
        <v>45771</v>
      </c>
      <c r="E1342" s="9">
        <v>45771</v>
      </c>
      <c r="F1342" s="6" t="s">
        <v>132</v>
      </c>
      <c r="G1342" s="7" t="s">
        <v>2404</v>
      </c>
      <c r="H1342" s="6"/>
      <c r="I1342" s="8">
        <v>-2.5</v>
      </c>
      <c r="J1342" s="6"/>
      <c r="K1342" s="8">
        <v>10182.280000000001</v>
      </c>
      <c r="L1342" t="str">
        <f>IF(Gastos[[#This Row],[Importe]]&gt;0,"Ingreso","Egreso")</f>
        <v>Egreso</v>
      </c>
      <c r="M1342" t="str">
        <f t="shared" si="20"/>
        <v>Único</v>
      </c>
    </row>
    <row r="1343" spans="1:13" x14ac:dyDescent="0.25">
      <c r="A1343" s="10" t="s">
        <v>17</v>
      </c>
      <c r="B1343" s="33">
        <v>45770</v>
      </c>
      <c r="C1343" s="5">
        <v>45770</v>
      </c>
      <c r="D1343" s="33">
        <v>45770</v>
      </c>
      <c r="E1343" s="9">
        <v>45770</v>
      </c>
      <c r="F1343" s="6" t="s">
        <v>18</v>
      </c>
      <c r="G1343" s="7" t="s">
        <v>2406</v>
      </c>
      <c r="H1343" s="6"/>
      <c r="I1343" s="8">
        <v>-22.98</v>
      </c>
      <c r="J1343" s="6"/>
      <c r="K1343" s="8">
        <v>10186.280000000001</v>
      </c>
      <c r="L1343" t="str">
        <f>IF(Gastos[[#This Row],[Importe]]&gt;0,"Ingreso","Egreso")</f>
        <v>Egreso</v>
      </c>
      <c r="M1343" t="str">
        <f t="shared" si="20"/>
        <v>Único</v>
      </c>
    </row>
    <row r="1344" spans="1:13" x14ac:dyDescent="0.25">
      <c r="A1344" s="10" t="s">
        <v>17</v>
      </c>
      <c r="B1344" s="33">
        <v>45770</v>
      </c>
      <c r="C1344" s="5">
        <v>45770</v>
      </c>
      <c r="D1344" s="33">
        <v>45770</v>
      </c>
      <c r="E1344" s="9">
        <v>45770</v>
      </c>
      <c r="F1344" s="6" t="s">
        <v>132</v>
      </c>
      <c r="G1344" s="7" t="s">
        <v>2405</v>
      </c>
      <c r="H1344" s="6"/>
      <c r="I1344" s="8">
        <v>-1.5</v>
      </c>
      <c r="J1344" s="6"/>
      <c r="K1344" s="8">
        <v>10184.780000000001</v>
      </c>
      <c r="L1344" t="str">
        <f>IF(Gastos[[#This Row],[Importe]]&gt;0,"Ingreso","Egreso")</f>
        <v>Egreso</v>
      </c>
      <c r="M1344" t="str">
        <f t="shared" si="20"/>
        <v>Único</v>
      </c>
    </row>
    <row r="1345" spans="1:13" x14ac:dyDescent="0.25">
      <c r="A1345" s="1" t="s">
        <v>14</v>
      </c>
      <c r="B1345" s="33">
        <v>45770</v>
      </c>
      <c r="C1345" s="5">
        <v>45770</v>
      </c>
      <c r="D1345" s="33">
        <v>45769</v>
      </c>
      <c r="E1345" s="9">
        <v>45769</v>
      </c>
      <c r="F1345" s="6" t="s">
        <v>39</v>
      </c>
      <c r="G1345" s="7" t="s">
        <v>131</v>
      </c>
      <c r="H1345" s="6"/>
      <c r="I1345" s="8">
        <v>-0.56000000000000005</v>
      </c>
      <c r="J1345" s="6"/>
      <c r="K1345" s="8">
        <v>1972.13</v>
      </c>
      <c r="L1345" t="str">
        <f>IF(Gastos[[#This Row],[Importe]]&gt;0,"Ingreso","Egreso")</f>
        <v>Egreso</v>
      </c>
      <c r="M1345" t="str">
        <f t="shared" si="20"/>
        <v>Único</v>
      </c>
    </row>
    <row r="1346" spans="1:13" x14ac:dyDescent="0.25">
      <c r="A1346" s="1" t="s">
        <v>14</v>
      </c>
      <c r="B1346" s="33">
        <v>45769</v>
      </c>
      <c r="C1346" s="5">
        <v>45769</v>
      </c>
      <c r="D1346" s="33">
        <v>45769</v>
      </c>
      <c r="E1346" s="9">
        <v>45769</v>
      </c>
      <c r="F1346" s="6" t="s">
        <v>54</v>
      </c>
      <c r="G1346" s="7" t="s">
        <v>2378</v>
      </c>
      <c r="H1346" s="6"/>
      <c r="I1346" s="8">
        <v>-18.77</v>
      </c>
      <c r="J1346" s="6"/>
      <c r="K1346" s="8">
        <v>1972.69</v>
      </c>
      <c r="L1346" t="str">
        <f>IF(Gastos[[#This Row],[Importe]]&gt;0,"Ingreso","Egreso")</f>
        <v>Egreso</v>
      </c>
      <c r="M1346" t="str">
        <f t="shared" ref="M1346:M1409" si="21">IF(AND(COUNTIFS($B$2:$B$3988,B1346,$I$2:$I$3988,I1346,$K$2:$K$3988,K1346)&gt;1,F1346=""),"DUPLICADO","Único")</f>
        <v>Único</v>
      </c>
    </row>
    <row r="1347" spans="1:13" x14ac:dyDescent="0.25">
      <c r="A1347" s="10" t="s">
        <v>11</v>
      </c>
      <c r="B1347" s="33">
        <v>45769</v>
      </c>
      <c r="C1347" s="5">
        <v>45769</v>
      </c>
      <c r="D1347" s="33">
        <v>45769</v>
      </c>
      <c r="E1347" s="9">
        <v>45769</v>
      </c>
      <c r="F1347" s="6" t="s">
        <v>18</v>
      </c>
      <c r="G1347" s="7" t="s">
        <v>2390</v>
      </c>
      <c r="H1347" s="6"/>
      <c r="I1347" s="8">
        <v>-79.900000000000006</v>
      </c>
      <c r="J1347" s="6"/>
      <c r="K1347" s="8">
        <v>8051.02</v>
      </c>
      <c r="L1347" t="str">
        <f>IF(Gastos[[#This Row],[Importe]]&gt;0,"Ingreso","Egreso")</f>
        <v>Egreso</v>
      </c>
      <c r="M1347" t="str">
        <f t="shared" si="21"/>
        <v>Único</v>
      </c>
    </row>
    <row r="1348" spans="1:13" x14ac:dyDescent="0.25">
      <c r="A1348" s="10" t="s">
        <v>17</v>
      </c>
      <c r="B1348" s="33">
        <v>45769</v>
      </c>
      <c r="C1348" s="5">
        <v>45769</v>
      </c>
      <c r="D1348" s="33">
        <v>45769</v>
      </c>
      <c r="E1348" s="9">
        <v>45769</v>
      </c>
      <c r="F1348" s="6" t="s">
        <v>132</v>
      </c>
      <c r="G1348" s="7" t="s">
        <v>2407</v>
      </c>
      <c r="H1348" s="6"/>
      <c r="I1348" s="8">
        <v>-4.95</v>
      </c>
      <c r="J1348" s="6"/>
      <c r="K1348" s="8">
        <v>10209.26</v>
      </c>
      <c r="L1348" t="str">
        <f>IF(Gastos[[#This Row],[Importe]]&gt;0,"Ingreso","Egreso")</f>
        <v>Egreso</v>
      </c>
      <c r="M1348" t="str">
        <f t="shared" si="21"/>
        <v>Único</v>
      </c>
    </row>
    <row r="1349" spans="1:13" x14ac:dyDescent="0.25">
      <c r="A1349" s="10" t="s">
        <v>17</v>
      </c>
      <c r="B1349" s="33">
        <v>45768</v>
      </c>
      <c r="C1349" s="5">
        <v>45768</v>
      </c>
      <c r="D1349" s="33">
        <v>45768</v>
      </c>
      <c r="E1349" s="9">
        <v>45768</v>
      </c>
      <c r="F1349" s="6" t="s">
        <v>18</v>
      </c>
      <c r="G1349" s="7" t="s">
        <v>2408</v>
      </c>
      <c r="H1349" s="6"/>
      <c r="I1349" s="8">
        <v>-2.5</v>
      </c>
      <c r="J1349" s="6"/>
      <c r="K1349" s="8">
        <v>10214.209999999999</v>
      </c>
      <c r="L1349" t="str">
        <f>IF(Gastos[[#This Row],[Importe]]&gt;0,"Ingreso","Egreso")</f>
        <v>Egreso</v>
      </c>
      <c r="M1349" t="str">
        <f t="shared" si="21"/>
        <v>Único</v>
      </c>
    </row>
    <row r="1350" spans="1:13" x14ac:dyDescent="0.25">
      <c r="A1350" s="10" t="s">
        <v>17</v>
      </c>
      <c r="B1350" s="33">
        <v>45768</v>
      </c>
      <c r="C1350" s="5">
        <v>45768</v>
      </c>
      <c r="D1350" s="33">
        <v>45768</v>
      </c>
      <c r="E1350" s="9">
        <v>45768</v>
      </c>
      <c r="F1350" s="6" t="s">
        <v>132</v>
      </c>
      <c r="G1350" s="7" t="s">
        <v>2409</v>
      </c>
      <c r="H1350" s="6"/>
      <c r="I1350" s="8">
        <v>-1.5</v>
      </c>
      <c r="J1350" s="6"/>
      <c r="K1350" s="8">
        <v>10216.709999999999</v>
      </c>
      <c r="L1350" t="str">
        <f>IF(Gastos[[#This Row],[Importe]]&gt;0,"Ingreso","Egreso")</f>
        <v>Egreso</v>
      </c>
      <c r="M1350" t="str">
        <f t="shared" si="21"/>
        <v>Único</v>
      </c>
    </row>
    <row r="1351" spans="1:13" ht="25.5" x14ac:dyDescent="0.25">
      <c r="A1351" s="1" t="s">
        <v>14</v>
      </c>
      <c r="B1351" s="33">
        <v>45768</v>
      </c>
      <c r="C1351" s="5">
        <v>45768</v>
      </c>
      <c r="D1351" s="33">
        <v>45767</v>
      </c>
      <c r="E1351" s="9">
        <v>45767</v>
      </c>
      <c r="F1351" s="6" t="s">
        <v>22</v>
      </c>
      <c r="G1351" s="7" t="s">
        <v>2379</v>
      </c>
      <c r="H1351" s="6"/>
      <c r="I1351" s="8">
        <v>-4.2699999999999996</v>
      </c>
      <c r="J1351" s="6"/>
      <c r="K1351" s="8">
        <v>1991.46</v>
      </c>
      <c r="L1351" t="str">
        <f>IF(Gastos[[#This Row],[Importe]]&gt;0,"Ingreso","Egreso")</f>
        <v>Egreso</v>
      </c>
      <c r="M1351" t="str">
        <f t="shared" si="21"/>
        <v>Único</v>
      </c>
    </row>
    <row r="1352" spans="1:13" x14ac:dyDescent="0.25">
      <c r="A1352" t="s">
        <v>2418</v>
      </c>
      <c r="B1352" s="35">
        <v>45767</v>
      </c>
      <c r="C1352" s="26">
        <v>45767</v>
      </c>
      <c r="D1352" s="35">
        <v>45767</v>
      </c>
      <c r="E1352" s="9">
        <v>45767</v>
      </c>
      <c r="F1352" s="6" t="s">
        <v>132</v>
      </c>
      <c r="G1352" s="7" t="s">
        <v>2433</v>
      </c>
      <c r="H1352" s="6"/>
      <c r="I1352" s="8">
        <v>-11.1</v>
      </c>
      <c r="J1352" s="6"/>
      <c r="K1352" s="8"/>
      <c r="L1352" t="str">
        <f>IF(Gastos[[#This Row],[Importe]]&gt;0,"Ingreso","Egreso")</f>
        <v>Egreso</v>
      </c>
      <c r="M1352" t="str">
        <f t="shared" si="21"/>
        <v>Único</v>
      </c>
    </row>
    <row r="1353" spans="1:13" ht="25.5" x14ac:dyDescent="0.25">
      <c r="A1353" s="1" t="s">
        <v>14</v>
      </c>
      <c r="B1353" s="33">
        <v>45768</v>
      </c>
      <c r="C1353" s="5">
        <v>45768</v>
      </c>
      <c r="D1353" s="33">
        <v>45766</v>
      </c>
      <c r="E1353" s="9">
        <v>45766</v>
      </c>
      <c r="F1353" s="6" t="s">
        <v>22</v>
      </c>
      <c r="G1353" s="7" t="s">
        <v>2380</v>
      </c>
      <c r="H1353" s="6"/>
      <c r="I1353" s="8">
        <v>-17.91</v>
      </c>
      <c r="J1353" s="6"/>
      <c r="K1353" s="8">
        <v>1995.73</v>
      </c>
      <c r="L1353" t="str">
        <f>IF(Gastos[[#This Row],[Importe]]&gt;0,"Ingreso","Egreso")</f>
        <v>Egreso</v>
      </c>
      <c r="M1353" t="str">
        <f t="shared" si="21"/>
        <v>Único</v>
      </c>
    </row>
    <row r="1354" spans="1:13" ht="25.5" x14ac:dyDescent="0.25">
      <c r="A1354" s="1" t="s">
        <v>14</v>
      </c>
      <c r="B1354" s="33">
        <v>45768</v>
      </c>
      <c r="C1354" s="5">
        <v>45768</v>
      </c>
      <c r="D1354" s="33">
        <v>45766</v>
      </c>
      <c r="E1354" s="9">
        <v>45766</v>
      </c>
      <c r="F1354" s="6" t="s">
        <v>22</v>
      </c>
      <c r="G1354" s="7" t="s">
        <v>2381</v>
      </c>
      <c r="H1354" s="6"/>
      <c r="I1354" s="8">
        <v>-31.4</v>
      </c>
      <c r="J1354" s="6"/>
      <c r="K1354" s="8">
        <v>2013.64</v>
      </c>
      <c r="L1354" t="str">
        <f>IF(Gastos[[#This Row],[Importe]]&gt;0,"Ingreso","Egreso")</f>
        <v>Egreso</v>
      </c>
      <c r="M1354" t="str">
        <f t="shared" si="21"/>
        <v>Único</v>
      </c>
    </row>
    <row r="1355" spans="1:13" ht="25.5" x14ac:dyDescent="0.25">
      <c r="A1355" s="1" t="s">
        <v>14</v>
      </c>
      <c r="B1355" s="33">
        <v>45768</v>
      </c>
      <c r="C1355" s="5">
        <v>45768</v>
      </c>
      <c r="D1355" s="33">
        <v>45766</v>
      </c>
      <c r="E1355" s="9">
        <v>45766</v>
      </c>
      <c r="F1355" s="6" t="s">
        <v>22</v>
      </c>
      <c r="G1355" s="7" t="s">
        <v>2380</v>
      </c>
      <c r="H1355" s="6"/>
      <c r="I1355" s="8">
        <v>-60.64</v>
      </c>
      <c r="J1355" s="6"/>
      <c r="K1355" s="8">
        <v>2045.04</v>
      </c>
      <c r="L1355" t="str">
        <f>IF(Gastos[[#This Row],[Importe]]&gt;0,"Ingreso","Egreso")</f>
        <v>Egreso</v>
      </c>
      <c r="M1355" t="str">
        <f t="shared" si="21"/>
        <v>Único</v>
      </c>
    </row>
    <row r="1356" spans="1:13" ht="25.5" x14ac:dyDescent="0.25">
      <c r="A1356" s="10" t="s">
        <v>17</v>
      </c>
      <c r="B1356" s="33">
        <v>45768</v>
      </c>
      <c r="C1356" s="5">
        <v>45768</v>
      </c>
      <c r="D1356" s="33">
        <v>45766</v>
      </c>
      <c r="E1356" s="9">
        <v>45766</v>
      </c>
      <c r="F1356" s="6" t="s">
        <v>18</v>
      </c>
      <c r="G1356" s="7" t="s">
        <v>2410</v>
      </c>
      <c r="H1356" s="6"/>
      <c r="I1356" s="8">
        <v>-5</v>
      </c>
      <c r="J1356" s="6"/>
      <c r="K1356" s="8">
        <v>10218.209999999999</v>
      </c>
      <c r="L1356" t="str">
        <f>IF(Gastos[[#This Row],[Importe]]&gt;0,"Ingreso","Egreso")</f>
        <v>Egreso</v>
      </c>
      <c r="M1356" t="str">
        <f t="shared" si="21"/>
        <v>Único</v>
      </c>
    </row>
    <row r="1357" spans="1:13" x14ac:dyDescent="0.25">
      <c r="A1357" s="10" t="s">
        <v>17</v>
      </c>
      <c r="B1357" s="33">
        <v>45768</v>
      </c>
      <c r="C1357" s="5">
        <v>45768</v>
      </c>
      <c r="D1357" s="33">
        <v>45766</v>
      </c>
      <c r="E1357" s="9">
        <v>45766</v>
      </c>
      <c r="F1357" s="6" t="s">
        <v>18</v>
      </c>
      <c r="G1357" s="7" t="s">
        <v>2411</v>
      </c>
      <c r="H1357" s="6"/>
      <c r="I1357" s="8">
        <v>-60.2</v>
      </c>
      <c r="J1357" s="6"/>
      <c r="K1357" s="8">
        <v>10223.209999999999</v>
      </c>
      <c r="L1357" t="str">
        <f>IF(Gastos[[#This Row],[Importe]]&gt;0,"Ingreso","Egreso")</f>
        <v>Egreso</v>
      </c>
      <c r="M1357" t="str">
        <f t="shared" si="21"/>
        <v>Único</v>
      </c>
    </row>
    <row r="1358" spans="1:13" x14ac:dyDescent="0.25">
      <c r="A1358" t="s">
        <v>2418</v>
      </c>
      <c r="B1358" s="35">
        <v>45766</v>
      </c>
      <c r="C1358" s="26">
        <v>45766</v>
      </c>
      <c r="D1358" s="35">
        <v>45766</v>
      </c>
      <c r="E1358" s="9">
        <v>45766</v>
      </c>
      <c r="F1358" s="6" t="s">
        <v>132</v>
      </c>
      <c r="G1358" s="7" t="s">
        <v>2434</v>
      </c>
      <c r="H1358" s="6"/>
      <c r="I1358" s="8">
        <v>-14.09</v>
      </c>
      <c r="J1358" s="6"/>
      <c r="K1358" s="8"/>
      <c r="L1358" t="str">
        <f>IF(Gastos[[#This Row],[Importe]]&gt;0,"Ingreso","Egreso")</f>
        <v>Egreso</v>
      </c>
      <c r="M1358" t="str">
        <f t="shared" si="21"/>
        <v>Único</v>
      </c>
    </row>
    <row r="1359" spans="1:13" x14ac:dyDescent="0.25">
      <c r="A1359" s="10" t="s">
        <v>11</v>
      </c>
      <c r="B1359" s="33">
        <v>45768</v>
      </c>
      <c r="C1359" s="5">
        <v>45768</v>
      </c>
      <c r="D1359" s="33">
        <v>45766</v>
      </c>
      <c r="E1359" s="9">
        <v>45766</v>
      </c>
      <c r="F1359" s="6" t="s">
        <v>132</v>
      </c>
      <c r="G1359" s="7" t="s">
        <v>2391</v>
      </c>
      <c r="H1359" s="6"/>
      <c r="I1359" s="8">
        <v>-11.99</v>
      </c>
      <c r="J1359" s="6"/>
      <c r="K1359" s="8">
        <v>8130.92</v>
      </c>
      <c r="L1359" t="str">
        <f>IF(Gastos[[#This Row],[Importe]]&gt;0,"Ingreso","Egreso")</f>
        <v>Egreso</v>
      </c>
      <c r="M1359" t="str">
        <f t="shared" si="21"/>
        <v>Único</v>
      </c>
    </row>
    <row r="1360" spans="1:13" x14ac:dyDescent="0.25">
      <c r="A1360" t="s">
        <v>2418</v>
      </c>
      <c r="B1360" s="35">
        <v>45766</v>
      </c>
      <c r="C1360" s="26">
        <v>45766</v>
      </c>
      <c r="D1360" s="35">
        <v>45766</v>
      </c>
      <c r="E1360" s="9">
        <v>45766</v>
      </c>
      <c r="F1360" s="6" t="s">
        <v>132</v>
      </c>
      <c r="G1360" s="7" t="s">
        <v>2436</v>
      </c>
      <c r="H1360" s="6"/>
      <c r="I1360" s="8">
        <v>-10.4</v>
      </c>
      <c r="J1360" s="6"/>
      <c r="K1360" s="8"/>
      <c r="L1360" t="str">
        <f>IF(Gastos[[#This Row],[Importe]]&gt;0,"Ingreso","Egreso")</f>
        <v>Egreso</v>
      </c>
      <c r="M1360" t="str">
        <f t="shared" si="21"/>
        <v>Único</v>
      </c>
    </row>
    <row r="1361" spans="1:13" x14ac:dyDescent="0.25">
      <c r="A1361" t="s">
        <v>2418</v>
      </c>
      <c r="B1361" s="35">
        <v>45766</v>
      </c>
      <c r="C1361" s="26">
        <v>45766</v>
      </c>
      <c r="D1361" s="35">
        <v>45766</v>
      </c>
      <c r="E1361" s="9">
        <v>45766</v>
      </c>
      <c r="F1361" s="6" t="s">
        <v>132</v>
      </c>
      <c r="G1361" s="7" t="s">
        <v>2435</v>
      </c>
      <c r="H1361" s="6"/>
      <c r="I1361" s="8">
        <v>-5.35</v>
      </c>
      <c r="J1361" s="6"/>
      <c r="K1361" s="8"/>
      <c r="L1361" t="str">
        <f>IF(Gastos[[#This Row],[Importe]]&gt;0,"Ingreso","Egreso")</f>
        <v>Egreso</v>
      </c>
      <c r="M1361" t="str">
        <f t="shared" si="21"/>
        <v>Único</v>
      </c>
    </row>
    <row r="1362" spans="1:13" x14ac:dyDescent="0.25">
      <c r="A1362" t="s">
        <v>2418</v>
      </c>
      <c r="B1362" s="35">
        <v>45766</v>
      </c>
      <c r="C1362" s="26">
        <v>45766</v>
      </c>
      <c r="D1362" s="35">
        <v>45766</v>
      </c>
      <c r="E1362" s="9">
        <v>45766</v>
      </c>
      <c r="F1362" s="6" t="s">
        <v>132</v>
      </c>
      <c r="G1362" s="7" t="s">
        <v>2434</v>
      </c>
      <c r="H1362" s="6"/>
      <c r="I1362" s="8">
        <v>-3.29</v>
      </c>
      <c r="J1362" s="6"/>
      <c r="K1362" s="8"/>
      <c r="L1362" t="str">
        <f>IF(Gastos[[#This Row],[Importe]]&gt;0,"Ingreso","Egreso")</f>
        <v>Egreso</v>
      </c>
      <c r="M1362" t="str">
        <f t="shared" si="21"/>
        <v>Único</v>
      </c>
    </row>
    <row r="1363" spans="1:13" x14ac:dyDescent="0.25">
      <c r="A1363" t="s">
        <v>2418</v>
      </c>
      <c r="B1363" s="35">
        <v>45765</v>
      </c>
      <c r="C1363" s="26">
        <v>45765</v>
      </c>
      <c r="D1363" s="35">
        <v>45765</v>
      </c>
      <c r="E1363" s="9">
        <v>45765</v>
      </c>
      <c r="F1363" s="6" t="s">
        <v>132</v>
      </c>
      <c r="G1363" s="7" t="s">
        <v>2426</v>
      </c>
      <c r="H1363" s="6"/>
      <c r="I1363" s="8">
        <v>-36.4</v>
      </c>
      <c r="J1363" s="6"/>
      <c r="K1363" s="8"/>
      <c r="L1363" t="str">
        <f>IF(Gastos[[#This Row],[Importe]]&gt;0,"Ingreso","Egreso")</f>
        <v>Egreso</v>
      </c>
      <c r="M1363" t="str">
        <f t="shared" si="21"/>
        <v>Único</v>
      </c>
    </row>
    <row r="1364" spans="1:13" ht="25.5" x14ac:dyDescent="0.25">
      <c r="A1364" s="1" t="s">
        <v>14</v>
      </c>
      <c r="B1364" s="33">
        <v>45768</v>
      </c>
      <c r="C1364" s="5">
        <v>45768</v>
      </c>
      <c r="D1364" s="33">
        <v>45765</v>
      </c>
      <c r="E1364" s="9">
        <v>45765</v>
      </c>
      <c r="F1364" s="6" t="s">
        <v>22</v>
      </c>
      <c r="G1364" s="7" t="s">
        <v>2382</v>
      </c>
      <c r="H1364" s="6"/>
      <c r="I1364" s="8">
        <v>-25.45</v>
      </c>
      <c r="J1364" s="6"/>
      <c r="K1364" s="8">
        <v>2097.6799999999998</v>
      </c>
      <c r="L1364" t="str">
        <f>IF(Gastos[[#This Row],[Importe]]&gt;0,"Ingreso","Egreso")</f>
        <v>Egreso</v>
      </c>
      <c r="M1364" t="str">
        <f t="shared" si="21"/>
        <v>Único</v>
      </c>
    </row>
    <row r="1365" spans="1:13" x14ac:dyDescent="0.25">
      <c r="A1365" s="1" t="s">
        <v>14</v>
      </c>
      <c r="B1365" s="33">
        <v>45768</v>
      </c>
      <c r="C1365" s="5">
        <v>45768</v>
      </c>
      <c r="D1365" s="33">
        <v>45765</v>
      </c>
      <c r="E1365" s="9">
        <v>45765</v>
      </c>
      <c r="F1365" s="6" t="s">
        <v>20</v>
      </c>
      <c r="G1365" s="7" t="s">
        <v>81</v>
      </c>
      <c r="H1365" s="6"/>
      <c r="I1365" s="8">
        <v>8</v>
      </c>
      <c r="J1365" s="6"/>
      <c r="K1365" s="8">
        <v>2105.6799999999998</v>
      </c>
      <c r="L1365" t="str">
        <f>IF(Gastos[[#This Row],[Importe]]&gt;0,"Ingreso","Egreso")</f>
        <v>Ingreso</v>
      </c>
      <c r="M1365" t="str">
        <f t="shared" si="21"/>
        <v>Único</v>
      </c>
    </row>
    <row r="1366" spans="1:13" ht="25.5" x14ac:dyDescent="0.25">
      <c r="A1366" s="10" t="s">
        <v>11</v>
      </c>
      <c r="B1366" s="33">
        <v>45768</v>
      </c>
      <c r="C1366" s="5">
        <v>45768</v>
      </c>
      <c r="D1366" s="33">
        <v>45765</v>
      </c>
      <c r="E1366" s="9">
        <v>45765</v>
      </c>
      <c r="F1366" s="6" t="s">
        <v>132</v>
      </c>
      <c r="G1366" s="7" t="s">
        <v>2392</v>
      </c>
      <c r="H1366" s="6"/>
      <c r="I1366" s="8">
        <v>-9.1999999999999993</v>
      </c>
      <c r="J1366" s="6"/>
      <c r="K1366" s="8">
        <v>8142.91</v>
      </c>
      <c r="L1366" t="str">
        <f>IF(Gastos[[#This Row],[Importe]]&gt;0,"Ingreso","Egreso")</f>
        <v>Egreso</v>
      </c>
      <c r="M1366" t="str">
        <f t="shared" si="21"/>
        <v>Único</v>
      </c>
    </row>
    <row r="1367" spans="1:13" x14ac:dyDescent="0.25">
      <c r="A1367" t="s">
        <v>2418</v>
      </c>
      <c r="B1367" s="81">
        <v>45765</v>
      </c>
      <c r="C1367" s="82">
        <v>45765</v>
      </c>
      <c r="D1367" s="81">
        <v>45765</v>
      </c>
      <c r="E1367" s="9">
        <v>45765</v>
      </c>
      <c r="F1367" s="1" t="s">
        <v>132</v>
      </c>
      <c r="G1367" s="12" t="s">
        <v>2437</v>
      </c>
      <c r="H1367" s="1"/>
      <c r="I1367" s="13">
        <v>-6</v>
      </c>
      <c r="J1367" s="1"/>
      <c r="K1367" s="13"/>
      <c r="L1367" t="str">
        <f>IF(Gastos[[#This Row],[Importe]]&gt;0,"Ingreso","Egreso")</f>
        <v>Egreso</v>
      </c>
      <c r="M1367" t="str">
        <f t="shared" si="21"/>
        <v>Único</v>
      </c>
    </row>
    <row r="1368" spans="1:13" x14ac:dyDescent="0.25">
      <c r="A1368" t="s">
        <v>2418</v>
      </c>
      <c r="B1368" s="35">
        <v>45764</v>
      </c>
      <c r="C1368" s="26">
        <v>45764</v>
      </c>
      <c r="D1368" s="35">
        <v>45764</v>
      </c>
      <c r="E1368" s="9">
        <v>45764</v>
      </c>
      <c r="F1368" s="6" t="s">
        <v>132</v>
      </c>
      <c r="G1368" s="7" t="s">
        <v>2440</v>
      </c>
      <c r="H1368" s="6"/>
      <c r="I1368" s="8">
        <v>-50.6</v>
      </c>
      <c r="J1368" s="6"/>
      <c r="K1368" s="8"/>
      <c r="L1368" t="str">
        <f>IF(Gastos[[#This Row],[Importe]]&gt;0,"Ingreso","Egreso")</f>
        <v>Egreso</v>
      </c>
      <c r="M1368" t="str">
        <f t="shared" si="21"/>
        <v>Único</v>
      </c>
    </row>
    <row r="1369" spans="1:13" x14ac:dyDescent="0.25">
      <c r="A1369" t="s">
        <v>2418</v>
      </c>
      <c r="B1369" s="35">
        <v>45764</v>
      </c>
      <c r="C1369" s="26">
        <v>45764</v>
      </c>
      <c r="D1369" s="35">
        <v>45764</v>
      </c>
      <c r="E1369" s="9">
        <v>45764</v>
      </c>
      <c r="F1369" s="6" t="s">
        <v>132</v>
      </c>
      <c r="G1369" s="7" t="s">
        <v>2443</v>
      </c>
      <c r="H1369" s="6"/>
      <c r="I1369" s="8">
        <v>-30</v>
      </c>
      <c r="J1369" s="6"/>
      <c r="K1369" s="8"/>
      <c r="L1369" t="str">
        <f>IF(Gastos[[#This Row],[Importe]]&gt;0,"Ingreso","Egreso")</f>
        <v>Egreso</v>
      </c>
      <c r="M1369" t="str">
        <f t="shared" si="21"/>
        <v>Único</v>
      </c>
    </row>
    <row r="1370" spans="1:13" x14ac:dyDescent="0.25">
      <c r="A1370" t="s">
        <v>2418</v>
      </c>
      <c r="B1370" s="35">
        <v>45764</v>
      </c>
      <c r="C1370" s="26">
        <v>45764</v>
      </c>
      <c r="D1370" s="35">
        <v>45764</v>
      </c>
      <c r="E1370" s="9">
        <v>45764</v>
      </c>
      <c r="F1370" s="6" t="s">
        <v>132</v>
      </c>
      <c r="G1370" s="7" t="s">
        <v>2433</v>
      </c>
      <c r="H1370" s="6"/>
      <c r="I1370" s="8">
        <v>-22.4</v>
      </c>
      <c r="J1370" s="6"/>
      <c r="K1370" s="8"/>
      <c r="L1370" t="str">
        <f>IF(Gastos[[#This Row],[Importe]]&gt;0,"Ingreso","Egreso")</f>
        <v>Egreso</v>
      </c>
      <c r="M1370" t="str">
        <f t="shared" si="21"/>
        <v>Único</v>
      </c>
    </row>
    <row r="1371" spans="1:13" x14ac:dyDescent="0.25">
      <c r="A1371" t="s">
        <v>2418</v>
      </c>
      <c r="B1371" s="35">
        <v>45764</v>
      </c>
      <c r="C1371" s="26">
        <v>45764</v>
      </c>
      <c r="D1371" s="35">
        <v>45764</v>
      </c>
      <c r="E1371" s="9">
        <v>45764</v>
      </c>
      <c r="F1371" s="6" t="s">
        <v>132</v>
      </c>
      <c r="G1371" s="7" t="s">
        <v>2441</v>
      </c>
      <c r="H1371" s="6"/>
      <c r="I1371" s="8">
        <v>-19.149999999999999</v>
      </c>
      <c r="J1371" s="6"/>
      <c r="K1371" s="8"/>
      <c r="L1371" t="str">
        <f>IF(Gastos[[#This Row],[Importe]]&gt;0,"Ingreso","Egreso")</f>
        <v>Egreso</v>
      </c>
      <c r="M1371" t="str">
        <f t="shared" si="21"/>
        <v>Único</v>
      </c>
    </row>
    <row r="1372" spans="1:13" x14ac:dyDescent="0.25">
      <c r="A1372" t="s">
        <v>2418</v>
      </c>
      <c r="B1372" s="35">
        <v>45764</v>
      </c>
      <c r="C1372" s="26">
        <v>45764</v>
      </c>
      <c r="D1372" s="35">
        <v>45764</v>
      </c>
      <c r="E1372" s="9">
        <v>45764</v>
      </c>
      <c r="F1372" s="6" t="s">
        <v>132</v>
      </c>
      <c r="G1372" s="7" t="s">
        <v>2439</v>
      </c>
      <c r="H1372" s="6"/>
      <c r="I1372" s="8">
        <v>-17.3</v>
      </c>
      <c r="J1372" s="6"/>
      <c r="K1372" s="8"/>
      <c r="L1372" t="str">
        <f>IF(Gastos[[#This Row],[Importe]]&gt;0,"Ingreso","Egreso")</f>
        <v>Egreso</v>
      </c>
      <c r="M1372" t="str">
        <f t="shared" si="21"/>
        <v>Único</v>
      </c>
    </row>
    <row r="1373" spans="1:13" x14ac:dyDescent="0.25">
      <c r="A1373" t="s">
        <v>2418</v>
      </c>
      <c r="B1373" s="35">
        <v>45764</v>
      </c>
      <c r="C1373" s="26">
        <v>45764</v>
      </c>
      <c r="D1373" s="35">
        <v>45764</v>
      </c>
      <c r="E1373" s="9">
        <v>45764</v>
      </c>
      <c r="F1373" s="6" t="s">
        <v>132</v>
      </c>
      <c r="G1373" s="7" t="s">
        <v>2442</v>
      </c>
      <c r="H1373" s="6"/>
      <c r="I1373" s="8">
        <v>-10</v>
      </c>
      <c r="J1373" s="6"/>
      <c r="K1373" s="8"/>
      <c r="L1373" t="str">
        <f>IF(Gastos[[#This Row],[Importe]]&gt;0,"Ingreso","Egreso")</f>
        <v>Egreso</v>
      </c>
      <c r="M1373" t="str">
        <f t="shared" si="21"/>
        <v>Único</v>
      </c>
    </row>
    <row r="1374" spans="1:13" x14ac:dyDescent="0.25">
      <c r="A1374" t="s">
        <v>2418</v>
      </c>
      <c r="B1374" s="35">
        <v>45764</v>
      </c>
      <c r="C1374" s="26">
        <v>45764</v>
      </c>
      <c r="D1374" s="35">
        <v>45764</v>
      </c>
      <c r="E1374" s="9">
        <v>45764</v>
      </c>
      <c r="F1374" s="6" t="s">
        <v>132</v>
      </c>
      <c r="G1374" s="7" t="s">
        <v>2438</v>
      </c>
      <c r="H1374" s="6"/>
      <c r="I1374" s="8">
        <v>-8.5</v>
      </c>
      <c r="J1374" s="6"/>
      <c r="K1374" s="8"/>
      <c r="L1374" t="str">
        <f>IF(Gastos[[#This Row],[Importe]]&gt;0,"Ingreso","Egreso")</f>
        <v>Egreso</v>
      </c>
      <c r="M1374" t="str">
        <f t="shared" si="21"/>
        <v>Único</v>
      </c>
    </row>
    <row r="1375" spans="1:13" x14ac:dyDescent="0.25">
      <c r="A1375" s="10" t="s">
        <v>17</v>
      </c>
      <c r="B1375" s="33">
        <v>45763</v>
      </c>
      <c r="C1375" s="5">
        <v>45763</v>
      </c>
      <c r="D1375" s="33">
        <v>45763</v>
      </c>
      <c r="E1375" s="9">
        <v>45763</v>
      </c>
      <c r="F1375" s="6" t="s">
        <v>183</v>
      </c>
      <c r="G1375" s="7" t="s">
        <v>2412</v>
      </c>
      <c r="H1375" s="6"/>
      <c r="I1375" s="8">
        <v>-30</v>
      </c>
      <c r="J1375" s="6"/>
      <c r="K1375" s="8">
        <v>10283.41</v>
      </c>
      <c r="L1375" t="str">
        <f>IF(Gastos[[#This Row],[Importe]]&gt;0,"Ingreso","Egreso")</f>
        <v>Egreso</v>
      </c>
      <c r="M1375" t="str">
        <f t="shared" si="21"/>
        <v>Único</v>
      </c>
    </row>
    <row r="1376" spans="1:13" x14ac:dyDescent="0.25">
      <c r="A1376" t="s">
        <v>2418</v>
      </c>
      <c r="B1376" s="35">
        <v>45763</v>
      </c>
      <c r="C1376" s="26">
        <v>45763</v>
      </c>
      <c r="D1376" s="35">
        <v>45763</v>
      </c>
      <c r="E1376" s="9">
        <v>45763</v>
      </c>
      <c r="F1376" s="6" t="s">
        <v>132</v>
      </c>
      <c r="G1376" s="7" t="s">
        <v>2445</v>
      </c>
      <c r="H1376" s="6"/>
      <c r="I1376" s="8">
        <v>-23.2</v>
      </c>
      <c r="J1376" s="6"/>
      <c r="K1376" s="8"/>
      <c r="L1376" t="str">
        <f>IF(Gastos[[#This Row],[Importe]]&gt;0,"Ingreso","Egreso")</f>
        <v>Egreso</v>
      </c>
      <c r="M1376" t="str">
        <f t="shared" si="21"/>
        <v>Único</v>
      </c>
    </row>
    <row r="1377" spans="1:13" x14ac:dyDescent="0.25">
      <c r="A1377" t="s">
        <v>2418</v>
      </c>
      <c r="B1377" s="35">
        <v>45763</v>
      </c>
      <c r="C1377" s="26">
        <v>45763</v>
      </c>
      <c r="D1377" s="35">
        <v>45763</v>
      </c>
      <c r="E1377" s="9">
        <v>45763</v>
      </c>
      <c r="F1377" s="6" t="s">
        <v>132</v>
      </c>
      <c r="G1377" s="7" t="s">
        <v>2424</v>
      </c>
      <c r="H1377" s="6"/>
      <c r="I1377" s="8">
        <v>-10.4</v>
      </c>
      <c r="J1377" s="6"/>
      <c r="K1377" s="8"/>
      <c r="L1377" t="str">
        <f>IF(Gastos[[#This Row],[Importe]]&gt;0,"Ingreso","Egreso")</f>
        <v>Egreso</v>
      </c>
      <c r="M1377" t="str">
        <f t="shared" si="21"/>
        <v>Único</v>
      </c>
    </row>
    <row r="1378" spans="1:13" x14ac:dyDescent="0.25">
      <c r="A1378" t="s">
        <v>2418</v>
      </c>
      <c r="B1378" s="35">
        <v>45763</v>
      </c>
      <c r="C1378" s="26">
        <v>45763</v>
      </c>
      <c r="D1378" s="35">
        <v>45763</v>
      </c>
      <c r="E1378" s="9">
        <v>45763</v>
      </c>
      <c r="F1378" s="6" t="s">
        <v>132</v>
      </c>
      <c r="G1378" s="7" t="s">
        <v>2444</v>
      </c>
      <c r="H1378" s="6"/>
      <c r="I1378" s="8">
        <v>-3.5</v>
      </c>
      <c r="J1378" s="6"/>
      <c r="K1378" s="8"/>
      <c r="L1378" t="str">
        <f>IF(Gastos[[#This Row],[Importe]]&gt;0,"Ingreso","Egreso")</f>
        <v>Egreso</v>
      </c>
      <c r="M1378" t="str">
        <f t="shared" si="21"/>
        <v>Único</v>
      </c>
    </row>
    <row r="1379" spans="1:13" x14ac:dyDescent="0.25">
      <c r="A1379" s="10" t="s">
        <v>17</v>
      </c>
      <c r="B1379" s="33">
        <v>45763</v>
      </c>
      <c r="C1379" s="5">
        <v>45763</v>
      </c>
      <c r="D1379" s="33">
        <v>45763</v>
      </c>
      <c r="E1379" s="9">
        <v>45763</v>
      </c>
      <c r="F1379" s="6" t="s">
        <v>132</v>
      </c>
      <c r="G1379" s="7" t="s">
        <v>2413</v>
      </c>
      <c r="H1379" s="6"/>
      <c r="I1379" s="8">
        <v>-1.5</v>
      </c>
      <c r="J1379" s="6"/>
      <c r="K1379" s="8">
        <v>10313.41</v>
      </c>
      <c r="L1379" t="str">
        <f>IF(Gastos[[#This Row],[Importe]]&gt;0,"Ingreso","Egreso")</f>
        <v>Egreso</v>
      </c>
      <c r="M1379" t="str">
        <f t="shared" si="21"/>
        <v>Único</v>
      </c>
    </row>
    <row r="1380" spans="1:13" x14ac:dyDescent="0.25">
      <c r="A1380" s="10" t="s">
        <v>11</v>
      </c>
      <c r="B1380" s="33">
        <v>45762</v>
      </c>
      <c r="C1380" s="5">
        <v>45762</v>
      </c>
      <c r="D1380" s="33">
        <v>45762</v>
      </c>
      <c r="E1380" s="9">
        <v>45762</v>
      </c>
      <c r="F1380" s="6" t="s">
        <v>132</v>
      </c>
      <c r="G1380" s="7" t="s">
        <v>2393</v>
      </c>
      <c r="H1380" s="6"/>
      <c r="I1380" s="8">
        <v>-32.6</v>
      </c>
      <c r="J1380" s="6"/>
      <c r="K1380" s="8">
        <v>8170.96</v>
      </c>
      <c r="L1380" t="str">
        <f>IF(Gastos[[#This Row],[Importe]]&gt;0,"Ingreso","Egreso")</f>
        <v>Egreso</v>
      </c>
      <c r="M1380" t="str">
        <f t="shared" si="21"/>
        <v>Único</v>
      </c>
    </row>
    <row r="1381" spans="1:13" x14ac:dyDescent="0.25">
      <c r="A1381" s="1" t="s">
        <v>14</v>
      </c>
      <c r="B1381" s="33">
        <v>45762</v>
      </c>
      <c r="C1381" s="5">
        <v>45762</v>
      </c>
      <c r="D1381" s="33">
        <v>45762</v>
      </c>
      <c r="E1381" s="9">
        <v>45762</v>
      </c>
      <c r="F1381" s="6" t="s">
        <v>54</v>
      </c>
      <c r="G1381" s="7" t="s">
        <v>2383</v>
      </c>
      <c r="H1381" s="6"/>
      <c r="I1381" s="8">
        <v>-16.989999999999998</v>
      </c>
      <c r="J1381" s="6"/>
      <c r="K1381" s="8">
        <v>2123.13</v>
      </c>
      <c r="L1381" t="str">
        <f>IF(Gastos[[#This Row],[Importe]]&gt;0,"Ingreso","Egreso")</f>
        <v>Egreso</v>
      </c>
      <c r="M1381" t="str">
        <f t="shared" si="21"/>
        <v>Único</v>
      </c>
    </row>
    <row r="1382" spans="1:13" x14ac:dyDescent="0.25">
      <c r="A1382" s="1" t="s">
        <v>14</v>
      </c>
      <c r="B1382" s="33">
        <v>45762</v>
      </c>
      <c r="C1382" s="5">
        <v>45762</v>
      </c>
      <c r="D1382" s="33">
        <v>45762</v>
      </c>
      <c r="E1382" s="9">
        <v>45762</v>
      </c>
      <c r="F1382" s="6" t="s">
        <v>54</v>
      </c>
      <c r="G1382" s="7" t="s">
        <v>2383</v>
      </c>
      <c r="H1382" s="6"/>
      <c r="I1382" s="8">
        <v>-2.99</v>
      </c>
      <c r="J1382" s="6"/>
      <c r="K1382" s="8">
        <v>2140.12</v>
      </c>
      <c r="L1382" t="str">
        <f>IF(Gastos[[#This Row],[Importe]]&gt;0,"Ingreso","Egreso")</f>
        <v>Egreso</v>
      </c>
      <c r="M1382" t="str">
        <f t="shared" si="21"/>
        <v>Único</v>
      </c>
    </row>
    <row r="1383" spans="1:13" x14ac:dyDescent="0.25">
      <c r="A1383" s="10" t="s">
        <v>11</v>
      </c>
      <c r="B1383" s="33">
        <v>45762</v>
      </c>
      <c r="C1383" s="5">
        <v>45762</v>
      </c>
      <c r="D1383" s="33">
        <v>45762</v>
      </c>
      <c r="E1383" s="9">
        <v>45762</v>
      </c>
      <c r="F1383" s="6" t="s">
        <v>54</v>
      </c>
      <c r="G1383" s="7" t="s">
        <v>2394</v>
      </c>
      <c r="H1383" s="6"/>
      <c r="I1383" s="8">
        <v>-8.25</v>
      </c>
      <c r="J1383" s="6"/>
      <c r="K1383" s="8">
        <v>8203.56</v>
      </c>
      <c r="L1383" t="str">
        <f>IF(Gastos[[#This Row],[Importe]]&gt;0,"Ingreso","Egreso")</f>
        <v>Egreso</v>
      </c>
      <c r="M1383" t="str">
        <f t="shared" si="21"/>
        <v>Único</v>
      </c>
    </row>
    <row r="1384" spans="1:13" x14ac:dyDescent="0.25">
      <c r="A1384" s="10" t="s">
        <v>11</v>
      </c>
      <c r="B1384" s="33">
        <v>45762</v>
      </c>
      <c r="C1384" s="5">
        <v>45762</v>
      </c>
      <c r="D1384" s="33">
        <v>45762</v>
      </c>
      <c r="E1384" s="9">
        <v>45762</v>
      </c>
      <c r="F1384" s="6" t="s">
        <v>132</v>
      </c>
      <c r="G1384" s="7" t="s">
        <v>2393</v>
      </c>
      <c r="H1384" s="6"/>
      <c r="I1384" s="8">
        <v>-18.850000000000001</v>
      </c>
      <c r="J1384" s="6"/>
      <c r="K1384" s="8">
        <v>8152.11</v>
      </c>
      <c r="L1384" t="str">
        <f>IF(Gastos[[#This Row],[Importe]]&gt;0,"Ingreso","Egreso")</f>
        <v>Egreso</v>
      </c>
      <c r="M1384" t="str">
        <f t="shared" si="21"/>
        <v>Único</v>
      </c>
    </row>
    <row r="1385" spans="1:13" x14ac:dyDescent="0.25">
      <c r="A1385" t="s">
        <v>2418</v>
      </c>
      <c r="B1385" s="35">
        <v>45762</v>
      </c>
      <c r="C1385" s="26">
        <v>45762</v>
      </c>
      <c r="D1385" s="35">
        <v>45762</v>
      </c>
      <c r="E1385" s="9">
        <v>45762</v>
      </c>
      <c r="F1385" s="6" t="s">
        <v>132</v>
      </c>
      <c r="G1385" s="7" t="s">
        <v>2424</v>
      </c>
      <c r="H1385" s="6"/>
      <c r="I1385" s="8">
        <v>-8.8000000000000007</v>
      </c>
      <c r="J1385" s="6"/>
      <c r="K1385" s="8"/>
      <c r="L1385" t="str">
        <f>IF(Gastos[[#This Row],[Importe]]&gt;0,"Ingreso","Egreso")</f>
        <v>Egreso</v>
      </c>
      <c r="M1385" t="str">
        <f t="shared" si="21"/>
        <v>Único</v>
      </c>
    </row>
    <row r="1386" spans="1:13" x14ac:dyDescent="0.25">
      <c r="A1386" t="s">
        <v>2418</v>
      </c>
      <c r="B1386" s="35">
        <v>45762</v>
      </c>
      <c r="C1386" s="26">
        <v>45762</v>
      </c>
      <c r="D1386" s="35">
        <v>45762</v>
      </c>
      <c r="E1386" s="9">
        <v>45762</v>
      </c>
      <c r="F1386" s="6" t="s">
        <v>132</v>
      </c>
      <c r="G1386" s="7" t="s">
        <v>2437</v>
      </c>
      <c r="H1386" s="6"/>
      <c r="I1386" s="8">
        <v>-4.5</v>
      </c>
      <c r="J1386" s="6"/>
      <c r="K1386" s="8"/>
      <c r="L1386" t="str">
        <f>IF(Gastos[[#This Row],[Importe]]&gt;0,"Ingreso","Egreso")</f>
        <v>Egreso</v>
      </c>
      <c r="M1386" t="str">
        <f t="shared" si="21"/>
        <v>Único</v>
      </c>
    </row>
    <row r="1387" spans="1:13" x14ac:dyDescent="0.25">
      <c r="A1387" s="10" t="s">
        <v>17</v>
      </c>
      <c r="B1387" s="33">
        <v>45762</v>
      </c>
      <c r="C1387" s="5">
        <v>45762</v>
      </c>
      <c r="D1387" s="33">
        <v>45762</v>
      </c>
      <c r="E1387" s="9">
        <v>45762</v>
      </c>
      <c r="F1387" s="6" t="s">
        <v>132</v>
      </c>
      <c r="G1387" s="7" t="s">
        <v>2414</v>
      </c>
      <c r="H1387" s="6"/>
      <c r="I1387" s="8">
        <v>-1.5</v>
      </c>
      <c r="J1387" s="6"/>
      <c r="K1387" s="8">
        <v>10314.91</v>
      </c>
      <c r="L1387" t="str">
        <f>IF(Gastos[[#This Row],[Importe]]&gt;0,"Ingreso","Egreso")</f>
        <v>Egreso</v>
      </c>
      <c r="M1387" t="str">
        <f t="shared" si="21"/>
        <v>Único</v>
      </c>
    </row>
    <row r="1388" spans="1:13" ht="25.5" x14ac:dyDescent="0.25">
      <c r="A1388" s="1" t="s">
        <v>14</v>
      </c>
      <c r="B1388" s="33">
        <v>45761</v>
      </c>
      <c r="C1388" s="5">
        <v>45761</v>
      </c>
      <c r="D1388" s="33">
        <v>45761</v>
      </c>
      <c r="E1388" s="9">
        <v>45761</v>
      </c>
      <c r="F1388" s="6" t="s">
        <v>22</v>
      </c>
      <c r="G1388" s="7" t="s">
        <v>2384</v>
      </c>
      <c r="H1388" s="6"/>
      <c r="I1388" s="8">
        <v>-6.69</v>
      </c>
      <c r="J1388" s="6"/>
      <c r="K1388" s="8">
        <v>2143.11</v>
      </c>
      <c r="L1388" t="str">
        <f>IF(Gastos[[#This Row],[Importe]]&gt;0,"Ingreso","Egreso")</f>
        <v>Egreso</v>
      </c>
      <c r="M1388" t="str">
        <f t="shared" si="21"/>
        <v>Único</v>
      </c>
    </row>
    <row r="1389" spans="1:13" x14ac:dyDescent="0.25">
      <c r="A1389" t="s">
        <v>2418</v>
      </c>
      <c r="B1389" s="35">
        <v>45761</v>
      </c>
      <c r="C1389" s="26">
        <v>45761</v>
      </c>
      <c r="D1389" s="35">
        <v>45761</v>
      </c>
      <c r="E1389" s="9">
        <v>45761</v>
      </c>
      <c r="F1389" s="6" t="s">
        <v>132</v>
      </c>
      <c r="G1389" s="7" t="s">
        <v>2446</v>
      </c>
      <c r="H1389" s="6"/>
      <c r="I1389" s="8">
        <v>-14.56</v>
      </c>
      <c r="J1389" s="6"/>
      <c r="K1389" s="8"/>
      <c r="L1389" t="str">
        <f>IF(Gastos[[#This Row],[Importe]]&gt;0,"Ingreso","Egreso")</f>
        <v>Egreso</v>
      </c>
      <c r="M1389" t="str">
        <f t="shared" si="21"/>
        <v>Único</v>
      </c>
    </row>
    <row r="1390" spans="1:13" x14ac:dyDescent="0.25">
      <c r="A1390" t="s">
        <v>2418</v>
      </c>
      <c r="B1390" s="35">
        <v>45761</v>
      </c>
      <c r="C1390" s="26">
        <v>45761</v>
      </c>
      <c r="D1390" s="35">
        <v>45761</v>
      </c>
      <c r="E1390" s="9">
        <v>45761</v>
      </c>
      <c r="F1390" s="6" t="s">
        <v>132</v>
      </c>
      <c r="G1390" s="7" t="s">
        <v>2424</v>
      </c>
      <c r="H1390" s="6"/>
      <c r="I1390" s="8">
        <v>-8.8000000000000007</v>
      </c>
      <c r="J1390" s="6"/>
      <c r="K1390" s="8"/>
      <c r="L1390" t="str">
        <f>IF(Gastos[[#This Row],[Importe]]&gt;0,"Ingreso","Egreso")</f>
        <v>Egreso</v>
      </c>
      <c r="M1390" t="str">
        <f t="shared" si="21"/>
        <v>Único</v>
      </c>
    </row>
    <row r="1391" spans="1:13" x14ac:dyDescent="0.25">
      <c r="A1391" s="10" t="s">
        <v>17</v>
      </c>
      <c r="B1391" s="33">
        <v>45761</v>
      </c>
      <c r="C1391" s="5">
        <v>45761</v>
      </c>
      <c r="D1391" s="33">
        <v>45761</v>
      </c>
      <c r="E1391" s="9">
        <v>45761</v>
      </c>
      <c r="F1391" s="6" t="s">
        <v>132</v>
      </c>
      <c r="G1391" s="7" t="s">
        <v>2415</v>
      </c>
      <c r="H1391" s="6"/>
      <c r="I1391" s="8">
        <v>-6.65</v>
      </c>
      <c r="J1391" s="6"/>
      <c r="K1391" s="8">
        <v>10316.41</v>
      </c>
      <c r="L1391" t="str">
        <f>IF(Gastos[[#This Row],[Importe]]&gt;0,"Ingreso","Egreso")</f>
        <v>Egreso</v>
      </c>
      <c r="M1391" t="str">
        <f t="shared" si="21"/>
        <v>Único</v>
      </c>
    </row>
    <row r="1392" spans="1:13" x14ac:dyDescent="0.25">
      <c r="A1392" s="10" t="s">
        <v>17</v>
      </c>
      <c r="B1392" s="33">
        <v>45761</v>
      </c>
      <c r="C1392" s="5">
        <v>45761</v>
      </c>
      <c r="D1392" s="33">
        <v>45761</v>
      </c>
      <c r="E1392" s="9">
        <v>45761</v>
      </c>
      <c r="F1392" s="6" t="s">
        <v>132</v>
      </c>
      <c r="G1392" s="7" t="s">
        <v>2415</v>
      </c>
      <c r="H1392" s="6"/>
      <c r="I1392" s="8">
        <v>-1.5</v>
      </c>
      <c r="J1392" s="6"/>
      <c r="K1392" s="8">
        <v>10323.06</v>
      </c>
      <c r="L1392" t="str">
        <f>IF(Gastos[[#This Row],[Importe]]&gt;0,"Ingreso","Egreso")</f>
        <v>Egreso</v>
      </c>
      <c r="M1392" t="str">
        <f t="shared" si="21"/>
        <v>Único</v>
      </c>
    </row>
    <row r="1393" spans="1:13" ht="25.5" x14ac:dyDescent="0.25">
      <c r="A1393" s="1" t="s">
        <v>14</v>
      </c>
      <c r="B1393" s="33">
        <v>45761</v>
      </c>
      <c r="C1393" s="5">
        <v>45761</v>
      </c>
      <c r="D1393" s="33">
        <v>45760</v>
      </c>
      <c r="E1393" s="9">
        <v>45760</v>
      </c>
      <c r="F1393" s="6" t="s">
        <v>22</v>
      </c>
      <c r="G1393" s="7" t="s">
        <v>2385</v>
      </c>
      <c r="H1393" s="6"/>
      <c r="I1393" s="8">
        <v>-21.91</v>
      </c>
      <c r="J1393" s="6"/>
      <c r="K1393" s="8">
        <v>2149.8000000000002</v>
      </c>
      <c r="L1393" t="str">
        <f>IF(Gastos[[#This Row],[Importe]]&gt;0,"Ingreso","Egreso")</f>
        <v>Egreso</v>
      </c>
      <c r="M1393" t="str">
        <f t="shared" si="21"/>
        <v>Único</v>
      </c>
    </row>
    <row r="1394" spans="1:13" x14ac:dyDescent="0.25">
      <c r="A1394" t="s">
        <v>2418</v>
      </c>
      <c r="B1394" s="35">
        <v>45760</v>
      </c>
      <c r="C1394" s="26">
        <v>45760</v>
      </c>
      <c r="D1394" s="35">
        <v>45760</v>
      </c>
      <c r="E1394" s="9">
        <v>45760</v>
      </c>
      <c r="F1394" s="6" t="s">
        <v>132</v>
      </c>
      <c r="G1394" s="7" t="s">
        <v>2446</v>
      </c>
      <c r="H1394" s="6"/>
      <c r="I1394" s="8">
        <v>-3.41</v>
      </c>
      <c r="J1394" s="6"/>
      <c r="K1394" s="8"/>
      <c r="L1394" t="str">
        <f>IF(Gastos[[#This Row],[Importe]]&gt;0,"Ingreso","Egreso")</f>
        <v>Egreso</v>
      </c>
      <c r="M1394" t="str">
        <f t="shared" si="21"/>
        <v>Único</v>
      </c>
    </row>
    <row r="1395" spans="1:13" x14ac:dyDescent="0.25">
      <c r="A1395" t="s">
        <v>2418</v>
      </c>
      <c r="B1395" s="35">
        <v>45760</v>
      </c>
      <c r="C1395" s="26">
        <v>45760</v>
      </c>
      <c r="D1395" s="35">
        <v>45760</v>
      </c>
      <c r="E1395" s="9">
        <v>45760</v>
      </c>
      <c r="F1395" s="6" t="s">
        <v>132</v>
      </c>
      <c r="G1395" s="7" t="s">
        <v>2435</v>
      </c>
      <c r="H1395" s="6"/>
      <c r="I1395" s="8">
        <v>-2.2000000000000002</v>
      </c>
      <c r="J1395" s="6"/>
      <c r="K1395" s="8"/>
      <c r="L1395" t="str">
        <f>IF(Gastos[[#This Row],[Importe]]&gt;0,"Ingreso","Egreso")</f>
        <v>Egreso</v>
      </c>
      <c r="M1395" t="str">
        <f t="shared" si="21"/>
        <v>Único</v>
      </c>
    </row>
    <row r="1396" spans="1:13" x14ac:dyDescent="0.25">
      <c r="A1396" s="1" t="s">
        <v>14</v>
      </c>
      <c r="B1396" s="33">
        <v>45761</v>
      </c>
      <c r="C1396" s="5">
        <v>45761</v>
      </c>
      <c r="D1396" s="33">
        <v>45760</v>
      </c>
      <c r="E1396" s="9">
        <v>45760</v>
      </c>
      <c r="F1396" s="6" t="s">
        <v>132</v>
      </c>
      <c r="G1396" s="7" t="s">
        <v>245</v>
      </c>
      <c r="H1396" s="6"/>
      <c r="I1396" s="8">
        <v>74.31</v>
      </c>
      <c r="J1396" s="6"/>
      <c r="K1396" s="8">
        <v>2171.71</v>
      </c>
      <c r="L1396" t="str">
        <f>IF(Gastos[[#This Row],[Importe]]&gt;0,"Ingreso","Egreso")</f>
        <v>Ingreso</v>
      </c>
      <c r="M1396" t="str">
        <f t="shared" si="21"/>
        <v>Único</v>
      </c>
    </row>
    <row r="1397" spans="1:13" x14ac:dyDescent="0.25">
      <c r="A1397" s="10" t="s">
        <v>11</v>
      </c>
      <c r="B1397" s="33">
        <v>45761</v>
      </c>
      <c r="C1397" s="5">
        <v>45761</v>
      </c>
      <c r="D1397" s="33">
        <v>45995</v>
      </c>
      <c r="E1397" s="9">
        <v>45759</v>
      </c>
      <c r="F1397" s="6" t="s">
        <v>132</v>
      </c>
      <c r="G1397" s="7" t="s">
        <v>2395</v>
      </c>
      <c r="H1397" s="6"/>
      <c r="I1397" s="8">
        <v>-148.30000000000001</v>
      </c>
      <c r="J1397" s="6"/>
      <c r="K1397" s="8">
        <v>8211.81</v>
      </c>
      <c r="L1397" t="str">
        <f>IF(Gastos[[#This Row],[Importe]]&gt;0,"Ingreso","Egreso")</f>
        <v>Egreso</v>
      </c>
      <c r="M1397" t="str">
        <f t="shared" si="21"/>
        <v>Único</v>
      </c>
    </row>
    <row r="1398" spans="1:13" ht="25.5" x14ac:dyDescent="0.25">
      <c r="A1398" s="1" t="s">
        <v>14</v>
      </c>
      <c r="B1398" s="33">
        <v>45761</v>
      </c>
      <c r="C1398" s="5">
        <v>45761</v>
      </c>
      <c r="D1398" s="33">
        <v>45995</v>
      </c>
      <c r="E1398" s="9">
        <v>45759</v>
      </c>
      <c r="F1398" s="6" t="s">
        <v>22</v>
      </c>
      <c r="G1398" s="7" t="s">
        <v>2386</v>
      </c>
      <c r="H1398" s="6"/>
      <c r="I1398" s="8">
        <v>-8.77</v>
      </c>
      <c r="J1398" s="6"/>
      <c r="K1398" s="8">
        <v>2097.4</v>
      </c>
      <c r="L1398" t="str">
        <f>IF(Gastos[[#This Row],[Importe]]&gt;0,"Ingreso","Egreso")</f>
        <v>Egreso</v>
      </c>
      <c r="M1398" t="str">
        <f t="shared" si="21"/>
        <v>Único</v>
      </c>
    </row>
    <row r="1399" spans="1:13" ht="25.5" x14ac:dyDescent="0.25">
      <c r="A1399" s="1" t="s">
        <v>14</v>
      </c>
      <c r="B1399" s="33">
        <v>45761</v>
      </c>
      <c r="C1399" s="5">
        <v>45761</v>
      </c>
      <c r="D1399" s="33">
        <v>45995</v>
      </c>
      <c r="E1399" s="9">
        <v>45759</v>
      </c>
      <c r="F1399" s="6" t="s">
        <v>22</v>
      </c>
      <c r="G1399" s="7" t="s">
        <v>2386</v>
      </c>
      <c r="H1399" s="6"/>
      <c r="I1399" s="8">
        <v>-24.14</v>
      </c>
      <c r="J1399" s="6"/>
      <c r="K1399" s="8">
        <v>2106.17</v>
      </c>
      <c r="L1399" t="str">
        <f>IF(Gastos[[#This Row],[Importe]]&gt;0,"Ingreso","Egreso")</f>
        <v>Egreso</v>
      </c>
      <c r="M1399" t="str">
        <f t="shared" si="21"/>
        <v>Único</v>
      </c>
    </row>
    <row r="1400" spans="1:13" ht="25.5" x14ac:dyDescent="0.25">
      <c r="A1400" s="1" t="s">
        <v>14</v>
      </c>
      <c r="B1400" s="33">
        <v>45761</v>
      </c>
      <c r="C1400" s="5">
        <v>45761</v>
      </c>
      <c r="D1400" s="33">
        <v>45995</v>
      </c>
      <c r="E1400" s="9">
        <v>45759</v>
      </c>
      <c r="F1400" s="6" t="s">
        <v>22</v>
      </c>
      <c r="G1400" s="7" t="s">
        <v>2387</v>
      </c>
      <c r="H1400" s="6"/>
      <c r="I1400" s="8">
        <v>-87.64</v>
      </c>
      <c r="J1400" s="6"/>
      <c r="K1400" s="8">
        <v>2130.31</v>
      </c>
      <c r="L1400" t="str">
        <f>IF(Gastos[[#This Row],[Importe]]&gt;0,"Ingreso","Egreso")</f>
        <v>Egreso</v>
      </c>
      <c r="M1400" t="str">
        <f t="shared" si="21"/>
        <v>Único</v>
      </c>
    </row>
    <row r="1401" spans="1:13" ht="25.5" x14ac:dyDescent="0.25">
      <c r="A1401" s="10" t="s">
        <v>11</v>
      </c>
      <c r="B1401" s="33">
        <v>45761</v>
      </c>
      <c r="C1401" s="5">
        <v>45761</v>
      </c>
      <c r="D1401" s="33">
        <v>45995</v>
      </c>
      <c r="E1401" s="9">
        <v>45759</v>
      </c>
      <c r="F1401" s="6" t="s">
        <v>20</v>
      </c>
      <c r="G1401" s="7" t="s">
        <v>2396</v>
      </c>
      <c r="H1401" s="6"/>
      <c r="I1401" s="8">
        <v>-4.5</v>
      </c>
      <c r="J1401" s="6"/>
      <c r="K1401" s="8">
        <v>8360.11</v>
      </c>
      <c r="L1401" t="str">
        <f>IF(Gastos[[#This Row],[Importe]]&gt;0,"Ingreso","Egreso")</f>
        <v>Egreso</v>
      </c>
      <c r="M1401" t="str">
        <f t="shared" si="21"/>
        <v>Único</v>
      </c>
    </row>
    <row r="1402" spans="1:13" x14ac:dyDescent="0.25">
      <c r="A1402" s="10" t="s">
        <v>11</v>
      </c>
      <c r="B1402" s="33">
        <v>45761</v>
      </c>
      <c r="C1402" s="5">
        <v>45761</v>
      </c>
      <c r="D1402" s="33">
        <v>45995</v>
      </c>
      <c r="E1402" s="9">
        <v>45759</v>
      </c>
      <c r="F1402" s="6" t="s">
        <v>20</v>
      </c>
      <c r="G1402" s="7" t="s">
        <v>2397</v>
      </c>
      <c r="H1402" s="6"/>
      <c r="I1402" s="8">
        <v>-9.75</v>
      </c>
      <c r="J1402" s="6"/>
      <c r="K1402" s="8">
        <v>8364.61</v>
      </c>
      <c r="L1402" t="str">
        <f>IF(Gastos[[#This Row],[Importe]]&gt;0,"Ingreso","Egreso")</f>
        <v>Egreso</v>
      </c>
      <c r="M1402" t="str">
        <f t="shared" si="21"/>
        <v>Único</v>
      </c>
    </row>
    <row r="1403" spans="1:13" x14ac:dyDescent="0.25">
      <c r="A1403" s="10" t="s">
        <v>17</v>
      </c>
      <c r="B1403" s="33">
        <v>45761</v>
      </c>
      <c r="C1403" s="5">
        <v>45761</v>
      </c>
      <c r="D1403" s="33">
        <v>45995</v>
      </c>
      <c r="E1403" s="9">
        <v>45759</v>
      </c>
      <c r="F1403" s="6" t="s">
        <v>18</v>
      </c>
      <c r="G1403" s="7" t="s">
        <v>2417</v>
      </c>
      <c r="H1403" s="6"/>
      <c r="I1403" s="8">
        <v>-21</v>
      </c>
      <c r="J1403" s="6"/>
      <c r="K1403" s="8">
        <v>10332.549999999999</v>
      </c>
      <c r="L1403" t="str">
        <f>IF(Gastos[[#This Row],[Importe]]&gt;0,"Ingreso","Egreso")</f>
        <v>Egreso</v>
      </c>
      <c r="M1403" t="str">
        <f t="shared" si="21"/>
        <v>Único</v>
      </c>
    </row>
    <row r="1404" spans="1:13" x14ac:dyDescent="0.25">
      <c r="A1404" s="10" t="s">
        <v>11</v>
      </c>
      <c r="B1404" s="33">
        <v>45761</v>
      </c>
      <c r="C1404" s="5">
        <v>45761</v>
      </c>
      <c r="D1404" s="33">
        <v>45995</v>
      </c>
      <c r="E1404" s="9">
        <v>45759</v>
      </c>
      <c r="F1404" s="6" t="s">
        <v>132</v>
      </c>
      <c r="G1404" s="7" t="s">
        <v>2398</v>
      </c>
      <c r="H1404" s="6"/>
      <c r="I1404" s="8">
        <v>-17</v>
      </c>
      <c r="J1404" s="6"/>
      <c r="K1404" s="8">
        <v>8374.36</v>
      </c>
      <c r="L1404" t="str">
        <f>IF(Gastos[[#This Row],[Importe]]&gt;0,"Ingreso","Egreso")</f>
        <v>Egreso</v>
      </c>
      <c r="M1404" t="str">
        <f t="shared" si="21"/>
        <v>Único</v>
      </c>
    </row>
    <row r="1405" spans="1:13" ht="25.5" x14ac:dyDescent="0.25">
      <c r="A1405" s="10" t="s">
        <v>17</v>
      </c>
      <c r="B1405" s="33">
        <v>45761</v>
      </c>
      <c r="C1405" s="5">
        <v>45761</v>
      </c>
      <c r="D1405" s="33">
        <v>45995</v>
      </c>
      <c r="E1405" s="9">
        <v>45759</v>
      </c>
      <c r="F1405" s="6" t="s">
        <v>132</v>
      </c>
      <c r="G1405" s="7" t="s">
        <v>2416</v>
      </c>
      <c r="H1405" s="6"/>
      <c r="I1405" s="8">
        <v>-7.99</v>
      </c>
      <c r="J1405" s="6"/>
      <c r="K1405" s="8">
        <v>10324.56</v>
      </c>
      <c r="L1405" t="str">
        <f>IF(Gastos[[#This Row],[Importe]]&gt;0,"Ingreso","Egreso")</f>
        <v>Egreso</v>
      </c>
      <c r="M1405" t="str">
        <f t="shared" si="21"/>
        <v>Único</v>
      </c>
    </row>
    <row r="1406" spans="1:13" x14ac:dyDescent="0.25">
      <c r="A1406" s="1" t="s">
        <v>11</v>
      </c>
      <c r="B1406" s="33">
        <v>45965</v>
      </c>
      <c r="C1406" s="5">
        <v>45758</v>
      </c>
      <c r="D1406" s="33">
        <v>45965</v>
      </c>
      <c r="E1406" s="9">
        <v>45758</v>
      </c>
      <c r="F1406" s="6" t="s">
        <v>132</v>
      </c>
      <c r="G1406" s="7" t="s">
        <v>2341</v>
      </c>
      <c r="H1406" s="6"/>
      <c r="I1406" s="8">
        <v>-26.3</v>
      </c>
      <c r="J1406" s="6"/>
      <c r="K1406" s="8">
        <v>8392.02</v>
      </c>
      <c r="L1406" t="str">
        <f>IF(Gastos[[#This Row],[Importe]]&gt;0,"Ingreso","Egreso")</f>
        <v>Egreso</v>
      </c>
      <c r="M1406" t="str">
        <f t="shared" si="21"/>
        <v>Único</v>
      </c>
    </row>
    <row r="1407" spans="1:13" x14ac:dyDescent="0.25">
      <c r="A1407" s="1" t="s">
        <v>11</v>
      </c>
      <c r="B1407" s="33">
        <v>45965</v>
      </c>
      <c r="C1407" s="5">
        <v>45758</v>
      </c>
      <c r="D1407" s="33">
        <v>45965</v>
      </c>
      <c r="E1407" s="9">
        <v>45758</v>
      </c>
      <c r="F1407" s="6" t="s">
        <v>54</v>
      </c>
      <c r="G1407" s="7" t="s">
        <v>2342</v>
      </c>
      <c r="H1407" s="6"/>
      <c r="I1407" s="8">
        <v>-22.05</v>
      </c>
      <c r="J1407" s="6"/>
      <c r="K1407" s="8">
        <v>8418.32</v>
      </c>
      <c r="L1407" t="str">
        <f>IF(Gastos[[#This Row],[Importe]]&gt;0,"Ingreso","Egreso")</f>
        <v>Egreso</v>
      </c>
      <c r="M1407" t="str">
        <f t="shared" si="21"/>
        <v>Único</v>
      </c>
    </row>
    <row r="1408" spans="1:13" x14ac:dyDescent="0.25">
      <c r="A1408" s="10" t="s">
        <v>11</v>
      </c>
      <c r="B1408" s="33">
        <v>45761</v>
      </c>
      <c r="C1408" s="5">
        <v>45761</v>
      </c>
      <c r="D1408" s="33">
        <v>45965</v>
      </c>
      <c r="E1408" s="9">
        <v>45758</v>
      </c>
      <c r="F1408" s="6" t="s">
        <v>39</v>
      </c>
      <c r="G1408" s="7" t="s">
        <v>131</v>
      </c>
      <c r="H1408" s="6"/>
      <c r="I1408" s="8">
        <v>-0.66</v>
      </c>
      <c r="J1408" s="6"/>
      <c r="K1408" s="8">
        <v>8391.36</v>
      </c>
      <c r="L1408" t="str">
        <f>IF(Gastos[[#This Row],[Importe]]&gt;0,"Ingreso","Egreso")</f>
        <v>Egreso</v>
      </c>
      <c r="M1408" t="str">
        <f t="shared" si="21"/>
        <v>Único</v>
      </c>
    </row>
    <row r="1409" spans="1:13" x14ac:dyDescent="0.25">
      <c r="A1409" s="1" t="s">
        <v>17</v>
      </c>
      <c r="B1409" s="33">
        <v>45965</v>
      </c>
      <c r="C1409" s="5">
        <v>45758</v>
      </c>
      <c r="D1409" s="33">
        <v>45965</v>
      </c>
      <c r="E1409" s="9">
        <v>45758</v>
      </c>
      <c r="F1409" s="6" t="s">
        <v>132</v>
      </c>
      <c r="G1409" s="7" t="s">
        <v>2330</v>
      </c>
      <c r="H1409" s="6"/>
      <c r="I1409" s="8">
        <v>-22.7</v>
      </c>
      <c r="J1409" s="6"/>
      <c r="K1409" s="8">
        <v>10368.25</v>
      </c>
      <c r="L1409" t="str">
        <f>IF(Gastos[[#This Row],[Importe]]&gt;0,"Ingreso","Egreso")</f>
        <v>Egreso</v>
      </c>
      <c r="M1409" t="str">
        <f t="shared" si="21"/>
        <v>Único</v>
      </c>
    </row>
    <row r="1410" spans="1:13" x14ac:dyDescent="0.25">
      <c r="A1410" s="1" t="s">
        <v>11</v>
      </c>
      <c r="B1410" s="33">
        <v>45965</v>
      </c>
      <c r="C1410" s="5">
        <v>45758</v>
      </c>
      <c r="D1410" s="33">
        <v>45965</v>
      </c>
      <c r="E1410" s="9">
        <v>45758</v>
      </c>
      <c r="F1410" s="6" t="s">
        <v>132</v>
      </c>
      <c r="G1410" s="7" t="s">
        <v>2344</v>
      </c>
      <c r="H1410" s="6"/>
      <c r="I1410" s="8">
        <v>-9.25</v>
      </c>
      <c r="J1410" s="6"/>
      <c r="K1410" s="8">
        <v>8449.3700000000008</v>
      </c>
      <c r="L1410" t="str">
        <f>IF(Gastos[[#This Row],[Importe]]&gt;0,"Ingreso","Egreso")</f>
        <v>Egreso</v>
      </c>
      <c r="M1410" t="str">
        <f t="shared" ref="M1410:M1473" si="22">IF(AND(COUNTIFS($B$2:$B$3988,B1410,$I$2:$I$3988,I1410,$K$2:$K$3988,K1410)&gt;1,F1410=""),"DUPLICADO","Único")</f>
        <v>Único</v>
      </c>
    </row>
    <row r="1411" spans="1:13" x14ac:dyDescent="0.25">
      <c r="A1411" s="1" t="s">
        <v>11</v>
      </c>
      <c r="B1411" s="34">
        <v>45965</v>
      </c>
      <c r="C1411" s="3">
        <v>45758</v>
      </c>
      <c r="D1411" s="34">
        <v>45965</v>
      </c>
      <c r="E1411" s="9">
        <v>45758</v>
      </c>
      <c r="F1411" s="1" t="s">
        <v>132</v>
      </c>
      <c r="G1411" s="12" t="s">
        <v>2343</v>
      </c>
      <c r="H1411" s="1"/>
      <c r="I1411" s="13">
        <v>-9</v>
      </c>
      <c r="J1411" s="1"/>
      <c r="K1411" s="13">
        <v>8440.3700000000008</v>
      </c>
      <c r="L1411" t="str">
        <f>IF(Gastos[[#This Row],[Importe]]&gt;0,"Ingreso","Egreso")</f>
        <v>Egreso</v>
      </c>
      <c r="M1411" t="str">
        <f t="shared" si="22"/>
        <v>Único</v>
      </c>
    </row>
    <row r="1412" spans="1:13" x14ac:dyDescent="0.25">
      <c r="A1412" s="1" t="s">
        <v>11</v>
      </c>
      <c r="B1412" s="33">
        <v>45965</v>
      </c>
      <c r="C1412" s="5">
        <v>45758</v>
      </c>
      <c r="D1412" s="33">
        <v>45965</v>
      </c>
      <c r="E1412" s="9">
        <v>45758</v>
      </c>
      <c r="F1412" s="6" t="s">
        <v>132</v>
      </c>
      <c r="G1412" s="7" t="s">
        <v>2345</v>
      </c>
      <c r="H1412" s="6"/>
      <c r="I1412" s="8">
        <v>-8.8000000000000007</v>
      </c>
      <c r="J1412" s="6"/>
      <c r="K1412" s="8">
        <v>8458.6200000000008</v>
      </c>
      <c r="L1412" t="str">
        <f>IF(Gastos[[#This Row],[Importe]]&gt;0,"Ingreso","Egreso")</f>
        <v>Egreso</v>
      </c>
      <c r="M1412" t="str">
        <f t="shared" si="22"/>
        <v>Único</v>
      </c>
    </row>
    <row r="1413" spans="1:13" x14ac:dyDescent="0.25">
      <c r="A1413" s="1" t="s">
        <v>17</v>
      </c>
      <c r="B1413" s="33">
        <v>45965</v>
      </c>
      <c r="C1413" s="5">
        <v>45758</v>
      </c>
      <c r="D1413" s="33">
        <v>45965</v>
      </c>
      <c r="E1413" s="9">
        <v>45758</v>
      </c>
      <c r="F1413" s="6" t="s">
        <v>132</v>
      </c>
      <c r="G1413" s="7" t="s">
        <v>2329</v>
      </c>
      <c r="H1413" s="6"/>
      <c r="I1413" s="8">
        <v>-8.8000000000000007</v>
      </c>
      <c r="J1413" s="6"/>
      <c r="K1413" s="8">
        <v>10353.549999999999</v>
      </c>
      <c r="L1413" t="str">
        <f>IF(Gastos[[#This Row],[Importe]]&gt;0,"Ingreso","Egreso")</f>
        <v>Egreso</v>
      </c>
      <c r="M1413" t="str">
        <f t="shared" si="22"/>
        <v>Único</v>
      </c>
    </row>
    <row r="1414" spans="1:13" x14ac:dyDescent="0.25">
      <c r="A1414" s="1" t="s">
        <v>17</v>
      </c>
      <c r="B1414" s="33">
        <v>45965</v>
      </c>
      <c r="C1414" s="5">
        <v>45758</v>
      </c>
      <c r="D1414" s="33">
        <v>45965</v>
      </c>
      <c r="E1414" s="9">
        <v>45758</v>
      </c>
      <c r="F1414" s="6" t="s">
        <v>132</v>
      </c>
      <c r="G1414" s="7" t="s">
        <v>2330</v>
      </c>
      <c r="H1414" s="6"/>
      <c r="I1414" s="8">
        <v>-5.9</v>
      </c>
      <c r="J1414" s="6"/>
      <c r="K1414" s="8">
        <v>10362.35</v>
      </c>
      <c r="L1414" t="str">
        <f>IF(Gastos[[#This Row],[Importe]]&gt;0,"Ingreso","Egreso")</f>
        <v>Egreso</v>
      </c>
      <c r="M1414" t="str">
        <f t="shared" si="22"/>
        <v>Único</v>
      </c>
    </row>
    <row r="1415" spans="1:13" x14ac:dyDescent="0.25">
      <c r="A1415" s="1" t="s">
        <v>17</v>
      </c>
      <c r="B1415" s="33">
        <v>45934</v>
      </c>
      <c r="C1415" s="5">
        <v>45757</v>
      </c>
      <c r="D1415" s="33">
        <v>45934</v>
      </c>
      <c r="E1415" s="9">
        <v>45757</v>
      </c>
      <c r="F1415" s="6" t="s">
        <v>132</v>
      </c>
      <c r="G1415" s="7" t="s">
        <v>2331</v>
      </c>
      <c r="H1415" s="6"/>
      <c r="I1415" s="8">
        <v>-29</v>
      </c>
      <c r="J1415" s="6"/>
      <c r="K1415" s="8">
        <v>10390.950000000001</v>
      </c>
      <c r="L1415" t="str">
        <f>IF(Gastos[[#This Row],[Importe]]&gt;0,"Ingreso","Egreso")</f>
        <v>Egreso</v>
      </c>
      <c r="M1415" t="str">
        <f t="shared" si="22"/>
        <v>Único</v>
      </c>
    </row>
    <row r="1416" spans="1:13" x14ac:dyDescent="0.25">
      <c r="A1416" s="1" t="s">
        <v>11</v>
      </c>
      <c r="B1416" s="33">
        <v>45934</v>
      </c>
      <c r="C1416" s="5">
        <v>45757</v>
      </c>
      <c r="D1416" s="33">
        <v>45934</v>
      </c>
      <c r="E1416" s="9">
        <v>45757</v>
      </c>
      <c r="F1416" s="6" t="s">
        <v>132</v>
      </c>
      <c r="G1416" s="7" t="s">
        <v>2346</v>
      </c>
      <c r="H1416" s="6"/>
      <c r="I1416" s="8">
        <v>-8.8000000000000007</v>
      </c>
      <c r="J1416" s="6"/>
      <c r="K1416" s="8">
        <v>8467.42</v>
      </c>
      <c r="L1416" t="str">
        <f>IF(Gastos[[#This Row],[Importe]]&gt;0,"Ingreso","Egreso")</f>
        <v>Egreso</v>
      </c>
      <c r="M1416" t="str">
        <f t="shared" si="22"/>
        <v>Único</v>
      </c>
    </row>
    <row r="1417" spans="1:13" x14ac:dyDescent="0.25">
      <c r="A1417" s="1" t="s">
        <v>17</v>
      </c>
      <c r="B1417" s="33">
        <v>45934</v>
      </c>
      <c r="C1417" s="5">
        <v>45757</v>
      </c>
      <c r="D1417" s="33">
        <v>45934</v>
      </c>
      <c r="E1417" s="9">
        <v>45757</v>
      </c>
      <c r="F1417" s="6" t="s">
        <v>132</v>
      </c>
      <c r="G1417" s="7" t="s">
        <v>2332</v>
      </c>
      <c r="H1417" s="6"/>
      <c r="I1417" s="8">
        <v>-3</v>
      </c>
      <c r="J1417" s="6"/>
      <c r="K1417" s="8">
        <v>10419.950000000001</v>
      </c>
      <c r="L1417" t="str">
        <f>IF(Gastos[[#This Row],[Importe]]&gt;0,"Ingreso","Egreso")</f>
        <v>Egreso</v>
      </c>
      <c r="M1417" t="str">
        <f t="shared" si="22"/>
        <v>Único</v>
      </c>
    </row>
    <row r="1418" spans="1:13" x14ac:dyDescent="0.25">
      <c r="A1418" s="1" t="s">
        <v>17</v>
      </c>
      <c r="B1418" s="33">
        <v>45934</v>
      </c>
      <c r="C1418" s="5">
        <v>45757</v>
      </c>
      <c r="D1418" s="33">
        <v>45934</v>
      </c>
      <c r="E1418" s="9">
        <v>45757</v>
      </c>
      <c r="F1418" s="6" t="s">
        <v>132</v>
      </c>
      <c r="G1418" s="7" t="s">
        <v>2332</v>
      </c>
      <c r="H1418" s="6"/>
      <c r="I1418" s="8">
        <v>-2.8</v>
      </c>
      <c r="J1418" s="6"/>
      <c r="K1418" s="8">
        <v>10422.950000000001</v>
      </c>
      <c r="L1418" t="str">
        <f>IF(Gastos[[#This Row],[Importe]]&gt;0,"Ingreso","Egreso")</f>
        <v>Egreso</v>
      </c>
      <c r="M1418" t="str">
        <f t="shared" si="22"/>
        <v>Único</v>
      </c>
    </row>
    <row r="1419" spans="1:13" x14ac:dyDescent="0.25">
      <c r="A1419" s="1" t="s">
        <v>17</v>
      </c>
      <c r="B1419" s="33">
        <v>45904</v>
      </c>
      <c r="C1419" s="5">
        <v>45756</v>
      </c>
      <c r="D1419" s="33">
        <v>45904</v>
      </c>
      <c r="E1419" s="9">
        <v>45756</v>
      </c>
      <c r="F1419" s="6" t="s">
        <v>340</v>
      </c>
      <c r="G1419" s="7" t="s">
        <v>2333</v>
      </c>
      <c r="H1419" s="6"/>
      <c r="I1419" s="8">
        <v>-32.409999999999997</v>
      </c>
      <c r="J1419" s="6"/>
      <c r="K1419" s="8">
        <v>10425.75</v>
      </c>
      <c r="L1419" t="str">
        <f>IF(Gastos[[#This Row],[Importe]]&gt;0,"Ingreso","Egreso")</f>
        <v>Egreso</v>
      </c>
      <c r="M1419" t="str">
        <f t="shared" si="22"/>
        <v>Único</v>
      </c>
    </row>
    <row r="1420" spans="1:13" x14ac:dyDescent="0.25">
      <c r="A1420" s="1" t="s">
        <v>14</v>
      </c>
      <c r="B1420" s="33">
        <v>45904</v>
      </c>
      <c r="C1420" s="5">
        <v>45756</v>
      </c>
      <c r="D1420" s="33">
        <v>45904</v>
      </c>
      <c r="E1420" s="9">
        <v>45756</v>
      </c>
      <c r="F1420" s="6" t="s">
        <v>183</v>
      </c>
      <c r="G1420" s="7" t="s">
        <v>2318</v>
      </c>
      <c r="H1420" s="6"/>
      <c r="I1420" s="8">
        <v>-100</v>
      </c>
      <c r="J1420" s="6"/>
      <c r="K1420" s="8">
        <v>2217.9499999999998</v>
      </c>
      <c r="L1420" t="str">
        <f>IF(Gastos[[#This Row],[Importe]]&gt;0,"Ingreso","Egreso")</f>
        <v>Egreso</v>
      </c>
      <c r="M1420" t="str">
        <f t="shared" si="22"/>
        <v>Único</v>
      </c>
    </row>
    <row r="1421" spans="1:13" x14ac:dyDescent="0.25">
      <c r="A1421" s="1" t="s">
        <v>11</v>
      </c>
      <c r="B1421" s="33">
        <v>45904</v>
      </c>
      <c r="C1421" s="5">
        <v>45756</v>
      </c>
      <c r="D1421" s="33">
        <v>45904</v>
      </c>
      <c r="E1421" s="9">
        <v>45756</v>
      </c>
      <c r="F1421" s="6" t="s">
        <v>132</v>
      </c>
      <c r="G1421" s="7" t="s">
        <v>2348</v>
      </c>
      <c r="H1421" s="6"/>
      <c r="I1421" s="8">
        <v>-9.8000000000000007</v>
      </c>
      <c r="J1421" s="6"/>
      <c r="K1421" s="8">
        <v>8480.82</v>
      </c>
      <c r="L1421" t="str">
        <f>IF(Gastos[[#This Row],[Importe]]&gt;0,"Ingreso","Egreso")</f>
        <v>Egreso</v>
      </c>
      <c r="M1421" t="str">
        <f t="shared" si="22"/>
        <v>Único</v>
      </c>
    </row>
    <row r="1422" spans="1:13" x14ac:dyDescent="0.25">
      <c r="A1422" s="1" t="s">
        <v>11</v>
      </c>
      <c r="B1422" s="33">
        <v>45904</v>
      </c>
      <c r="C1422" s="5">
        <v>45756</v>
      </c>
      <c r="D1422" s="33">
        <v>45904</v>
      </c>
      <c r="E1422" s="9">
        <v>45756</v>
      </c>
      <c r="F1422" s="6" t="s">
        <v>132</v>
      </c>
      <c r="G1422" s="7" t="s">
        <v>2350</v>
      </c>
      <c r="H1422" s="6"/>
      <c r="I1422" s="8">
        <v>-8.8000000000000007</v>
      </c>
      <c r="J1422" s="6"/>
      <c r="K1422" s="8">
        <v>8493.1200000000008</v>
      </c>
      <c r="L1422" t="str">
        <f>IF(Gastos[[#This Row],[Importe]]&gt;0,"Ingreso","Egreso")</f>
        <v>Egreso</v>
      </c>
      <c r="M1422" t="str">
        <f t="shared" si="22"/>
        <v>Único</v>
      </c>
    </row>
    <row r="1423" spans="1:13" x14ac:dyDescent="0.25">
      <c r="A1423" s="1" t="s">
        <v>11</v>
      </c>
      <c r="B1423" s="33">
        <v>45904</v>
      </c>
      <c r="C1423" s="5">
        <v>45756</v>
      </c>
      <c r="D1423" s="33">
        <v>45904</v>
      </c>
      <c r="E1423" s="9">
        <v>45756</v>
      </c>
      <c r="F1423" s="6" t="s">
        <v>132</v>
      </c>
      <c r="G1423" s="7" t="s">
        <v>2347</v>
      </c>
      <c r="H1423" s="6"/>
      <c r="I1423" s="8">
        <v>-4.5999999999999996</v>
      </c>
      <c r="J1423" s="6"/>
      <c r="K1423" s="8">
        <v>8476.2199999999993</v>
      </c>
      <c r="L1423" t="str">
        <f>IF(Gastos[[#This Row],[Importe]]&gt;0,"Ingreso","Egreso")</f>
        <v>Egreso</v>
      </c>
      <c r="M1423" t="str">
        <f t="shared" si="22"/>
        <v>Único</v>
      </c>
    </row>
    <row r="1424" spans="1:13" x14ac:dyDescent="0.25">
      <c r="A1424" s="1" t="s">
        <v>11</v>
      </c>
      <c r="B1424" s="33">
        <v>45904</v>
      </c>
      <c r="C1424" s="5">
        <v>45756</v>
      </c>
      <c r="D1424" s="33">
        <v>45904</v>
      </c>
      <c r="E1424" s="9">
        <v>45756</v>
      </c>
      <c r="F1424" s="6" t="s">
        <v>132</v>
      </c>
      <c r="G1424" s="7" t="s">
        <v>2349</v>
      </c>
      <c r="H1424" s="6"/>
      <c r="I1424" s="8">
        <v>-2.5</v>
      </c>
      <c r="J1424" s="6"/>
      <c r="K1424" s="8">
        <v>8490.6200000000008</v>
      </c>
      <c r="L1424" t="str">
        <f>IF(Gastos[[#This Row],[Importe]]&gt;0,"Ingreso","Egreso")</f>
        <v>Egreso</v>
      </c>
      <c r="M1424" t="str">
        <f t="shared" si="22"/>
        <v>Único</v>
      </c>
    </row>
    <row r="1425" spans="1:13" x14ac:dyDescent="0.25">
      <c r="A1425" s="1" t="s">
        <v>11</v>
      </c>
      <c r="B1425" s="33">
        <v>45873</v>
      </c>
      <c r="C1425" s="5">
        <v>45755</v>
      </c>
      <c r="D1425" s="33">
        <v>45873</v>
      </c>
      <c r="E1425" s="9">
        <v>45755</v>
      </c>
      <c r="F1425" s="6" t="s">
        <v>132</v>
      </c>
      <c r="G1425" s="7" t="s">
        <v>2351</v>
      </c>
      <c r="H1425" s="6"/>
      <c r="I1425" s="8">
        <v>-35</v>
      </c>
      <c r="J1425" s="6"/>
      <c r="K1425" s="8">
        <v>8501.92</v>
      </c>
      <c r="L1425" t="str">
        <f>IF(Gastos[[#This Row],[Importe]]&gt;0,"Ingreso","Egreso")</f>
        <v>Egreso</v>
      </c>
      <c r="M1425" t="str">
        <f t="shared" si="22"/>
        <v>Único</v>
      </c>
    </row>
    <row r="1426" spans="1:13" x14ac:dyDescent="0.25">
      <c r="A1426" s="1" t="s">
        <v>17</v>
      </c>
      <c r="B1426" s="33">
        <v>45873</v>
      </c>
      <c r="C1426" s="5">
        <v>45755</v>
      </c>
      <c r="D1426" s="33">
        <v>45873</v>
      </c>
      <c r="E1426" s="9">
        <v>45755</v>
      </c>
      <c r="F1426" s="6" t="s">
        <v>132</v>
      </c>
      <c r="G1426" s="7" t="s">
        <v>2334</v>
      </c>
      <c r="H1426" s="6"/>
      <c r="I1426" s="8">
        <v>-6</v>
      </c>
      <c r="J1426" s="6"/>
      <c r="K1426" s="8">
        <v>10458.16</v>
      </c>
      <c r="L1426" t="str">
        <f>IF(Gastos[[#This Row],[Importe]]&gt;0,"Ingreso","Egreso")</f>
        <v>Egreso</v>
      </c>
      <c r="M1426" t="str">
        <f t="shared" si="22"/>
        <v>Único</v>
      </c>
    </row>
    <row r="1427" spans="1:13" x14ac:dyDescent="0.25">
      <c r="A1427" s="1" t="s">
        <v>11</v>
      </c>
      <c r="B1427" s="33">
        <v>45842</v>
      </c>
      <c r="C1427" s="5">
        <v>45754</v>
      </c>
      <c r="D1427" s="33">
        <v>45842</v>
      </c>
      <c r="E1427" s="9">
        <v>45754</v>
      </c>
      <c r="F1427" s="6" t="s">
        <v>132</v>
      </c>
      <c r="G1427" s="7" t="s">
        <v>2353</v>
      </c>
      <c r="H1427" s="6"/>
      <c r="I1427" s="8">
        <v>-38.5</v>
      </c>
      <c r="J1427" s="6"/>
      <c r="K1427" s="8">
        <v>8640.92</v>
      </c>
      <c r="L1427" t="str">
        <f>IF(Gastos[[#This Row],[Importe]]&gt;0,"Ingreso","Egreso")</f>
        <v>Egreso</v>
      </c>
      <c r="M1427" t="str">
        <f t="shared" si="22"/>
        <v>Único</v>
      </c>
    </row>
    <row r="1428" spans="1:13" ht="25.5" x14ac:dyDescent="0.25">
      <c r="A1428" s="1" t="s">
        <v>14</v>
      </c>
      <c r="B1428" s="33">
        <v>45842</v>
      </c>
      <c r="C1428" s="5">
        <v>45754</v>
      </c>
      <c r="D1428" s="33">
        <v>45842</v>
      </c>
      <c r="E1428" s="9">
        <v>45754</v>
      </c>
      <c r="F1428" s="6" t="s">
        <v>22</v>
      </c>
      <c r="G1428" s="7" t="s">
        <v>2319</v>
      </c>
      <c r="H1428" s="6"/>
      <c r="I1428" s="8">
        <v>-4.22</v>
      </c>
      <c r="J1428" s="6"/>
      <c r="K1428" s="8">
        <v>2317.9499999999998</v>
      </c>
      <c r="L1428" t="str">
        <f>IF(Gastos[[#This Row],[Importe]]&gt;0,"Ingreso","Egreso")</f>
        <v>Egreso</v>
      </c>
      <c r="M1428" t="str">
        <f t="shared" si="22"/>
        <v>Único</v>
      </c>
    </row>
    <row r="1429" spans="1:13" x14ac:dyDescent="0.25">
      <c r="A1429" s="1" t="s">
        <v>11</v>
      </c>
      <c r="B1429" s="33">
        <v>45842</v>
      </c>
      <c r="C1429" s="5">
        <v>45754</v>
      </c>
      <c r="D1429" s="33">
        <v>45842</v>
      </c>
      <c r="E1429" s="9">
        <v>45754</v>
      </c>
      <c r="F1429" s="6" t="s">
        <v>183</v>
      </c>
      <c r="G1429" s="7" t="s">
        <v>2352</v>
      </c>
      <c r="H1429" s="6"/>
      <c r="I1429" s="8">
        <v>-52</v>
      </c>
      <c r="J1429" s="6"/>
      <c r="K1429" s="8">
        <v>8536.92</v>
      </c>
      <c r="L1429" t="str">
        <f>IF(Gastos[[#This Row],[Importe]]&gt;0,"Ingreso","Egreso")</f>
        <v>Egreso</v>
      </c>
      <c r="M1429" t="str">
        <f t="shared" si="22"/>
        <v>Único</v>
      </c>
    </row>
    <row r="1430" spans="1:13" x14ac:dyDescent="0.25">
      <c r="A1430" s="1" t="s">
        <v>11</v>
      </c>
      <c r="B1430" s="33">
        <v>45842</v>
      </c>
      <c r="C1430" s="5">
        <v>45754</v>
      </c>
      <c r="D1430" s="33">
        <v>45842</v>
      </c>
      <c r="E1430" s="9">
        <v>45754</v>
      </c>
      <c r="F1430" s="6" t="s">
        <v>183</v>
      </c>
      <c r="G1430" s="7" t="s">
        <v>2352</v>
      </c>
      <c r="H1430" s="6"/>
      <c r="I1430" s="8">
        <v>-52</v>
      </c>
      <c r="J1430" s="6"/>
      <c r="K1430" s="8">
        <v>8588.92</v>
      </c>
      <c r="L1430" t="str">
        <f>IF(Gastos[[#This Row],[Importe]]&gt;0,"Ingreso","Egreso")</f>
        <v>Egreso</v>
      </c>
      <c r="M1430" t="str">
        <f t="shared" si="22"/>
        <v>Único</v>
      </c>
    </row>
    <row r="1431" spans="1:13" x14ac:dyDescent="0.25">
      <c r="A1431" s="1" t="s">
        <v>11</v>
      </c>
      <c r="B1431" s="33">
        <v>45842</v>
      </c>
      <c r="C1431" s="5">
        <v>45754</v>
      </c>
      <c r="D1431" s="33">
        <v>45842</v>
      </c>
      <c r="E1431" s="9">
        <v>45754</v>
      </c>
      <c r="F1431" s="6" t="s">
        <v>132</v>
      </c>
      <c r="G1431" s="7" t="s">
        <v>2354</v>
      </c>
      <c r="H1431" s="6"/>
      <c r="I1431" s="8">
        <v>-8.8000000000000007</v>
      </c>
      <c r="J1431" s="6"/>
      <c r="K1431" s="8">
        <v>8679.42</v>
      </c>
      <c r="L1431" t="str">
        <f>IF(Gastos[[#This Row],[Importe]]&gt;0,"Ingreso","Egreso")</f>
        <v>Egreso</v>
      </c>
      <c r="M1431" t="str">
        <f t="shared" si="22"/>
        <v>Único</v>
      </c>
    </row>
    <row r="1432" spans="1:13" x14ac:dyDescent="0.25">
      <c r="A1432" s="1" t="s">
        <v>17</v>
      </c>
      <c r="B1432" s="33">
        <v>45842</v>
      </c>
      <c r="C1432" s="5">
        <v>45754</v>
      </c>
      <c r="D1432" s="33">
        <v>45842</v>
      </c>
      <c r="E1432" s="9">
        <v>45754</v>
      </c>
      <c r="F1432" s="6" t="s">
        <v>132</v>
      </c>
      <c r="G1432" s="7" t="s">
        <v>2335</v>
      </c>
      <c r="H1432" s="6"/>
      <c r="I1432" s="8">
        <v>-2.25</v>
      </c>
      <c r="J1432" s="6"/>
      <c r="K1432" s="8">
        <v>10464.16</v>
      </c>
      <c r="L1432" t="str">
        <f>IF(Gastos[[#This Row],[Importe]]&gt;0,"Ingreso","Egreso")</f>
        <v>Egreso</v>
      </c>
      <c r="M1432" t="str">
        <f t="shared" si="22"/>
        <v>Único</v>
      </c>
    </row>
    <row r="1433" spans="1:13" x14ac:dyDescent="0.25">
      <c r="A1433" s="1" t="s">
        <v>14</v>
      </c>
      <c r="B1433" s="33">
        <v>45842</v>
      </c>
      <c r="C1433" s="5">
        <v>45754</v>
      </c>
      <c r="D1433" s="33">
        <v>45842</v>
      </c>
      <c r="E1433" s="9">
        <v>45754</v>
      </c>
      <c r="F1433" s="6" t="s">
        <v>132</v>
      </c>
      <c r="G1433" s="7" t="s">
        <v>2320</v>
      </c>
      <c r="H1433" s="6"/>
      <c r="I1433" s="8">
        <v>3.2</v>
      </c>
      <c r="J1433" s="6"/>
      <c r="K1433" s="8">
        <v>2322.17</v>
      </c>
      <c r="L1433" t="str">
        <f>IF(Gastos[[#This Row],[Importe]]&gt;0,"Ingreso","Egreso")</f>
        <v>Ingreso</v>
      </c>
      <c r="M1433" t="str">
        <f t="shared" si="22"/>
        <v>Único</v>
      </c>
    </row>
    <row r="1434" spans="1:13" ht="25.5" x14ac:dyDescent="0.25">
      <c r="A1434" s="1" t="s">
        <v>11</v>
      </c>
      <c r="B1434" s="33">
        <v>45842</v>
      </c>
      <c r="C1434" s="5">
        <v>45754</v>
      </c>
      <c r="D1434" s="33">
        <v>45812</v>
      </c>
      <c r="E1434" s="9">
        <v>45753</v>
      </c>
      <c r="F1434" s="6" t="s">
        <v>22</v>
      </c>
      <c r="G1434" s="7" t="s">
        <v>2355</v>
      </c>
      <c r="H1434" s="6"/>
      <c r="I1434" s="8">
        <v>-31.68</v>
      </c>
      <c r="J1434" s="6"/>
      <c r="K1434" s="8">
        <v>8688.2199999999993</v>
      </c>
      <c r="L1434" t="str">
        <f>IF(Gastos[[#This Row],[Importe]]&gt;0,"Ingreso","Egreso")</f>
        <v>Egreso</v>
      </c>
      <c r="M1434" t="str">
        <f t="shared" si="22"/>
        <v>Único</v>
      </c>
    </row>
    <row r="1435" spans="1:13" ht="25.5" x14ac:dyDescent="0.25">
      <c r="A1435" s="1" t="s">
        <v>11</v>
      </c>
      <c r="B1435" s="33">
        <v>45842</v>
      </c>
      <c r="C1435" s="5">
        <v>45754</v>
      </c>
      <c r="D1435" s="33">
        <v>45812</v>
      </c>
      <c r="E1435" s="9">
        <v>45753</v>
      </c>
      <c r="F1435" s="6" t="s">
        <v>132</v>
      </c>
      <c r="G1435" s="7" t="s">
        <v>2355</v>
      </c>
      <c r="H1435" s="6"/>
      <c r="I1435" s="8">
        <v>-1.5</v>
      </c>
      <c r="J1435" s="6"/>
      <c r="K1435" s="8">
        <v>8719.9</v>
      </c>
      <c r="L1435" t="str">
        <f>IF(Gastos[[#This Row],[Importe]]&gt;0,"Ingreso","Egreso")</f>
        <v>Egreso</v>
      </c>
      <c r="M1435" t="str">
        <f t="shared" si="22"/>
        <v>Único</v>
      </c>
    </row>
    <row r="1436" spans="1:13" x14ac:dyDescent="0.25">
      <c r="A1436" s="1" t="s">
        <v>14</v>
      </c>
      <c r="B1436" s="33">
        <v>45842</v>
      </c>
      <c r="C1436" s="5">
        <v>45754</v>
      </c>
      <c r="D1436" s="33">
        <v>45812</v>
      </c>
      <c r="E1436" s="9">
        <v>45753</v>
      </c>
      <c r="F1436" s="6" t="s">
        <v>132</v>
      </c>
      <c r="G1436" s="7" t="s">
        <v>81</v>
      </c>
      <c r="H1436" s="6"/>
      <c r="I1436" s="8">
        <v>9</v>
      </c>
      <c r="J1436" s="6"/>
      <c r="K1436" s="8">
        <v>2306.2199999999998</v>
      </c>
      <c r="L1436" t="str">
        <f>IF(Gastos[[#This Row],[Importe]]&gt;0,"Ingreso","Egreso")</f>
        <v>Ingreso</v>
      </c>
      <c r="M1436" t="str">
        <f t="shared" si="22"/>
        <v>Único</v>
      </c>
    </row>
    <row r="1437" spans="1:13" x14ac:dyDescent="0.25">
      <c r="A1437" s="1" t="s">
        <v>14</v>
      </c>
      <c r="B1437" s="33">
        <v>45842</v>
      </c>
      <c r="C1437" s="5">
        <v>45754</v>
      </c>
      <c r="D1437" s="33">
        <v>45812</v>
      </c>
      <c r="E1437" s="9">
        <v>45753</v>
      </c>
      <c r="F1437" s="6" t="s">
        <v>132</v>
      </c>
      <c r="G1437" s="7" t="s">
        <v>81</v>
      </c>
      <c r="H1437" s="6"/>
      <c r="I1437" s="8">
        <v>12.75</v>
      </c>
      <c r="J1437" s="6"/>
      <c r="K1437" s="8">
        <v>2318.9699999999998</v>
      </c>
      <c r="L1437" t="str">
        <f>IF(Gastos[[#This Row],[Importe]]&gt;0,"Ingreso","Egreso")</f>
        <v>Ingreso</v>
      </c>
      <c r="M1437" t="str">
        <f t="shared" si="22"/>
        <v>Único</v>
      </c>
    </row>
    <row r="1438" spans="1:13" x14ac:dyDescent="0.25">
      <c r="A1438" s="1" t="s">
        <v>17</v>
      </c>
      <c r="B1438" s="33">
        <v>45842</v>
      </c>
      <c r="C1438" s="5">
        <v>45754</v>
      </c>
      <c r="D1438" s="33">
        <v>45781</v>
      </c>
      <c r="E1438" s="9">
        <v>45752</v>
      </c>
      <c r="F1438" s="6" t="s">
        <v>132</v>
      </c>
      <c r="G1438" s="7" t="s">
        <v>2336</v>
      </c>
      <c r="H1438" s="6"/>
      <c r="I1438" s="8">
        <v>-38.299999999999997</v>
      </c>
      <c r="J1438" s="6"/>
      <c r="K1438" s="8">
        <v>10466.41</v>
      </c>
      <c r="L1438" t="str">
        <f>IF(Gastos[[#This Row],[Importe]]&gt;0,"Ingreso","Egreso")</f>
        <v>Egreso</v>
      </c>
      <c r="M1438" t="str">
        <f t="shared" si="22"/>
        <v>Único</v>
      </c>
    </row>
    <row r="1439" spans="1:13" ht="25.5" x14ac:dyDescent="0.25">
      <c r="A1439" s="1" t="s">
        <v>14</v>
      </c>
      <c r="B1439" s="33">
        <v>45842</v>
      </c>
      <c r="C1439" s="5">
        <v>45754</v>
      </c>
      <c r="D1439" s="33">
        <v>45781</v>
      </c>
      <c r="E1439" s="9">
        <v>45752</v>
      </c>
      <c r="F1439" s="6" t="s">
        <v>22</v>
      </c>
      <c r="G1439" s="7" t="s">
        <v>2322</v>
      </c>
      <c r="H1439" s="6"/>
      <c r="I1439" s="8">
        <v>-110.93</v>
      </c>
      <c r="J1439" s="6"/>
      <c r="K1439" s="8">
        <v>2287.2199999999998</v>
      </c>
      <c r="L1439" t="str">
        <f>IF(Gastos[[#This Row],[Importe]]&gt;0,"Ingreso","Egreso")</f>
        <v>Egreso</v>
      </c>
      <c r="M1439" t="str">
        <f t="shared" si="22"/>
        <v>Único</v>
      </c>
    </row>
    <row r="1440" spans="1:13" ht="25.5" x14ac:dyDescent="0.25">
      <c r="A1440" s="1" t="s">
        <v>11</v>
      </c>
      <c r="B1440" s="33">
        <v>45842</v>
      </c>
      <c r="C1440" s="5">
        <v>45754</v>
      </c>
      <c r="D1440" s="33">
        <v>45781</v>
      </c>
      <c r="E1440" s="9">
        <v>45752</v>
      </c>
      <c r="F1440" s="6" t="s">
        <v>132</v>
      </c>
      <c r="G1440" s="7" t="s">
        <v>2356</v>
      </c>
      <c r="H1440" s="6"/>
      <c r="I1440" s="8">
        <v>-11.22</v>
      </c>
      <c r="J1440" s="6"/>
      <c r="K1440" s="8">
        <v>8721.4</v>
      </c>
      <c r="L1440" t="str">
        <f>IF(Gastos[[#This Row],[Importe]]&gt;0,"Ingreso","Egreso")</f>
        <v>Egreso</v>
      </c>
      <c r="M1440" t="str">
        <f t="shared" si="22"/>
        <v>Único</v>
      </c>
    </row>
    <row r="1441" spans="1:13" ht="25.5" x14ac:dyDescent="0.25">
      <c r="A1441" s="1" t="s">
        <v>11</v>
      </c>
      <c r="B1441" s="33">
        <v>45842</v>
      </c>
      <c r="C1441" s="5">
        <v>45754</v>
      </c>
      <c r="D1441" s="33">
        <v>45781</v>
      </c>
      <c r="E1441" s="9">
        <v>45752</v>
      </c>
      <c r="F1441" s="6" t="s">
        <v>132</v>
      </c>
      <c r="G1441" s="7" t="s">
        <v>2357</v>
      </c>
      <c r="H1441" s="6"/>
      <c r="I1441" s="8">
        <v>-10.75</v>
      </c>
      <c r="J1441" s="6"/>
      <c r="K1441" s="8">
        <v>8732.6200000000008</v>
      </c>
      <c r="L1441" t="str">
        <f>IF(Gastos[[#This Row],[Importe]]&gt;0,"Ingreso","Egreso")</f>
        <v>Egreso</v>
      </c>
      <c r="M1441" t="str">
        <f t="shared" si="22"/>
        <v>Único</v>
      </c>
    </row>
    <row r="1442" spans="1:13" x14ac:dyDescent="0.25">
      <c r="A1442" s="1" t="s">
        <v>14</v>
      </c>
      <c r="B1442" s="33">
        <v>45842</v>
      </c>
      <c r="C1442" s="5">
        <v>45754</v>
      </c>
      <c r="D1442" s="33">
        <v>45781</v>
      </c>
      <c r="E1442" s="9">
        <v>45752</v>
      </c>
      <c r="F1442" s="6" t="s">
        <v>132</v>
      </c>
      <c r="G1442" s="7" t="s">
        <v>2321</v>
      </c>
      <c r="H1442" s="6"/>
      <c r="I1442" s="8">
        <v>10</v>
      </c>
      <c r="J1442" s="6"/>
      <c r="K1442" s="8">
        <v>2297.2199999999998</v>
      </c>
      <c r="L1442" t="str">
        <f>IF(Gastos[[#This Row],[Importe]]&gt;0,"Ingreso","Egreso")</f>
        <v>Ingreso</v>
      </c>
      <c r="M1442" t="str">
        <f t="shared" si="22"/>
        <v>Único</v>
      </c>
    </row>
    <row r="1443" spans="1:13" x14ac:dyDescent="0.25">
      <c r="A1443" s="1" t="s">
        <v>11</v>
      </c>
      <c r="B1443" s="33">
        <v>45751</v>
      </c>
      <c r="C1443" s="5">
        <v>45751</v>
      </c>
      <c r="D1443" s="33">
        <v>45751</v>
      </c>
      <c r="E1443" s="9">
        <v>45751</v>
      </c>
      <c r="F1443" s="6" t="s">
        <v>132</v>
      </c>
      <c r="G1443" s="7" t="s">
        <v>2358</v>
      </c>
      <c r="H1443" s="6"/>
      <c r="I1443" s="8">
        <v>-25.35</v>
      </c>
      <c r="J1443" s="6"/>
      <c r="K1443" s="8">
        <v>8743.3700000000008</v>
      </c>
      <c r="L1443" t="str">
        <f>IF(Gastos[[#This Row],[Importe]]&gt;0,"Ingreso","Egreso")</f>
        <v>Egreso</v>
      </c>
      <c r="M1443" t="str">
        <f t="shared" si="22"/>
        <v>Único</v>
      </c>
    </row>
    <row r="1444" spans="1:13" ht="25.5" x14ac:dyDescent="0.25">
      <c r="A1444" s="1" t="s">
        <v>11</v>
      </c>
      <c r="B1444" s="33">
        <v>45751</v>
      </c>
      <c r="C1444" s="5">
        <v>45751</v>
      </c>
      <c r="D1444" s="33">
        <v>45751</v>
      </c>
      <c r="E1444" s="9">
        <v>45751</v>
      </c>
      <c r="F1444" s="6" t="s">
        <v>132</v>
      </c>
      <c r="G1444" s="7" t="s">
        <v>2361</v>
      </c>
      <c r="H1444" s="6"/>
      <c r="I1444" s="8">
        <v>-20.9</v>
      </c>
      <c r="J1444" s="6"/>
      <c r="K1444" s="8">
        <v>8792.17</v>
      </c>
      <c r="L1444" t="str">
        <f>IF(Gastos[[#This Row],[Importe]]&gt;0,"Ingreso","Egreso")</f>
        <v>Egreso</v>
      </c>
      <c r="M1444" t="str">
        <f t="shared" si="22"/>
        <v>Único</v>
      </c>
    </row>
    <row r="1445" spans="1:13" x14ac:dyDescent="0.25">
      <c r="A1445" s="1" t="s">
        <v>11</v>
      </c>
      <c r="B1445" s="33">
        <v>45751</v>
      </c>
      <c r="C1445" s="5">
        <v>45751</v>
      </c>
      <c r="D1445" s="33">
        <v>45751</v>
      </c>
      <c r="E1445" s="9">
        <v>45751</v>
      </c>
      <c r="F1445" s="6" t="s">
        <v>132</v>
      </c>
      <c r="G1445" s="7" t="s">
        <v>2359</v>
      </c>
      <c r="H1445" s="6"/>
      <c r="I1445" s="8">
        <v>-19.5</v>
      </c>
      <c r="J1445" s="6"/>
      <c r="K1445" s="8">
        <v>8768.7199999999993</v>
      </c>
      <c r="L1445" t="str">
        <f>IF(Gastos[[#This Row],[Importe]]&gt;0,"Ingreso","Egreso")</f>
        <v>Egreso</v>
      </c>
      <c r="M1445" t="str">
        <f t="shared" si="22"/>
        <v>Único</v>
      </c>
    </row>
    <row r="1446" spans="1:13" x14ac:dyDescent="0.25">
      <c r="A1446" s="1" t="s">
        <v>17</v>
      </c>
      <c r="B1446" s="33">
        <v>45751</v>
      </c>
      <c r="C1446" s="5">
        <v>45751</v>
      </c>
      <c r="D1446" s="33">
        <v>45751</v>
      </c>
      <c r="E1446" s="9">
        <v>45751</v>
      </c>
      <c r="F1446" s="6" t="s">
        <v>132</v>
      </c>
      <c r="G1446" s="7" t="s">
        <v>2337</v>
      </c>
      <c r="H1446" s="6"/>
      <c r="I1446" s="8">
        <v>-9.4499999999999993</v>
      </c>
      <c r="J1446" s="6"/>
      <c r="K1446" s="8">
        <v>10504.71</v>
      </c>
      <c r="L1446" t="str">
        <f>IF(Gastos[[#This Row],[Importe]]&gt;0,"Ingreso","Egreso")</f>
        <v>Egreso</v>
      </c>
      <c r="M1446" t="str">
        <f t="shared" si="22"/>
        <v>Único</v>
      </c>
    </row>
    <row r="1447" spans="1:13" x14ac:dyDescent="0.25">
      <c r="A1447" s="1" t="s">
        <v>11</v>
      </c>
      <c r="B1447" s="33">
        <v>45751</v>
      </c>
      <c r="C1447" s="5">
        <v>45751</v>
      </c>
      <c r="D1447" s="33">
        <v>45751</v>
      </c>
      <c r="E1447" s="9">
        <v>45751</v>
      </c>
      <c r="F1447" s="6" t="s">
        <v>132</v>
      </c>
      <c r="G1447" s="7" t="s">
        <v>2362</v>
      </c>
      <c r="H1447" s="6"/>
      <c r="I1447" s="8">
        <v>-8</v>
      </c>
      <c r="J1447" s="6"/>
      <c r="K1447" s="8">
        <v>8813.07</v>
      </c>
      <c r="L1447" t="str">
        <f>IF(Gastos[[#This Row],[Importe]]&gt;0,"Ingreso","Egreso")</f>
        <v>Egreso</v>
      </c>
      <c r="M1447" t="str">
        <f t="shared" si="22"/>
        <v>Único</v>
      </c>
    </row>
    <row r="1448" spans="1:13" x14ac:dyDescent="0.25">
      <c r="A1448" s="1" t="s">
        <v>11</v>
      </c>
      <c r="B1448" s="33">
        <v>45751</v>
      </c>
      <c r="C1448" s="5">
        <v>45751</v>
      </c>
      <c r="D1448" s="33">
        <v>45751</v>
      </c>
      <c r="E1448" s="9">
        <v>45751</v>
      </c>
      <c r="F1448" s="6" t="s">
        <v>132</v>
      </c>
      <c r="G1448" s="7" t="s">
        <v>2360</v>
      </c>
      <c r="H1448" s="6"/>
      <c r="I1448" s="8">
        <v>-3.95</v>
      </c>
      <c r="J1448" s="6"/>
      <c r="K1448" s="8">
        <v>8788.2199999999993</v>
      </c>
      <c r="L1448" t="str">
        <f>IF(Gastos[[#This Row],[Importe]]&gt;0,"Ingreso","Egreso")</f>
        <v>Egreso</v>
      </c>
      <c r="M1448" t="str">
        <f t="shared" si="22"/>
        <v>Único</v>
      </c>
    </row>
    <row r="1449" spans="1:13" x14ac:dyDescent="0.25">
      <c r="A1449" s="1" t="s">
        <v>14</v>
      </c>
      <c r="B1449" s="33">
        <v>45720</v>
      </c>
      <c r="C1449" s="5">
        <v>45750</v>
      </c>
      <c r="D1449" s="33">
        <v>45720</v>
      </c>
      <c r="E1449" s="9">
        <v>45750</v>
      </c>
      <c r="F1449" s="6" t="s">
        <v>67</v>
      </c>
      <c r="G1449" s="7" t="s">
        <v>2323</v>
      </c>
      <c r="H1449" s="6"/>
      <c r="I1449" s="8">
        <v>21.8</v>
      </c>
      <c r="J1449" s="6"/>
      <c r="K1449" s="8">
        <v>2398.15</v>
      </c>
      <c r="L1449" t="str">
        <f>IF(Gastos[[#This Row],[Importe]]&gt;0,"Ingreso","Egreso")</f>
        <v>Ingreso</v>
      </c>
      <c r="M1449" t="str">
        <f t="shared" si="22"/>
        <v>Único</v>
      </c>
    </row>
    <row r="1450" spans="1:13" x14ac:dyDescent="0.25">
      <c r="A1450" s="1" t="s">
        <v>14</v>
      </c>
      <c r="B1450" s="33">
        <v>45720</v>
      </c>
      <c r="C1450" s="5">
        <v>45750</v>
      </c>
      <c r="D1450" s="33">
        <v>45720</v>
      </c>
      <c r="E1450" s="9">
        <v>45750</v>
      </c>
      <c r="F1450" s="6" t="s">
        <v>67</v>
      </c>
      <c r="G1450" s="7" t="s">
        <v>2324</v>
      </c>
      <c r="H1450" s="6"/>
      <c r="I1450" s="8">
        <v>-21.8</v>
      </c>
      <c r="J1450" s="6"/>
      <c r="K1450" s="8">
        <v>2376.35</v>
      </c>
      <c r="L1450" t="str">
        <f>IF(Gastos[[#This Row],[Importe]]&gt;0,"Ingreso","Egreso")</f>
        <v>Egreso</v>
      </c>
      <c r="M1450" t="str">
        <f t="shared" si="22"/>
        <v>Único</v>
      </c>
    </row>
    <row r="1451" spans="1:13" x14ac:dyDescent="0.25">
      <c r="A1451" s="1" t="s">
        <v>14</v>
      </c>
      <c r="B1451" s="33">
        <v>45720</v>
      </c>
      <c r="C1451" s="5">
        <v>45750</v>
      </c>
      <c r="D1451" s="33">
        <v>45720</v>
      </c>
      <c r="E1451" s="9">
        <v>45750</v>
      </c>
      <c r="F1451" s="6" t="s">
        <v>67</v>
      </c>
      <c r="G1451" s="7" t="s">
        <v>2324</v>
      </c>
      <c r="H1451" s="6"/>
      <c r="I1451" s="8">
        <v>-21.8</v>
      </c>
      <c r="J1451" s="6"/>
      <c r="K1451" s="8">
        <v>2398.15</v>
      </c>
      <c r="L1451" t="str">
        <f>IF(Gastos[[#This Row],[Importe]]&gt;0,"Ingreso","Egreso")</f>
        <v>Egreso</v>
      </c>
      <c r="M1451" t="str">
        <f t="shared" si="22"/>
        <v>Único</v>
      </c>
    </row>
    <row r="1452" spans="1:13" x14ac:dyDescent="0.25">
      <c r="A1452" s="1" t="s">
        <v>14</v>
      </c>
      <c r="B1452" s="33">
        <v>45720</v>
      </c>
      <c r="C1452" s="5">
        <v>45750</v>
      </c>
      <c r="D1452" s="33">
        <v>45720</v>
      </c>
      <c r="E1452" s="9">
        <v>45750</v>
      </c>
      <c r="F1452" s="6" t="s">
        <v>67</v>
      </c>
      <c r="G1452" s="7" t="s">
        <v>2324</v>
      </c>
      <c r="H1452" s="6"/>
      <c r="I1452" s="8">
        <v>-21.8</v>
      </c>
      <c r="J1452" s="6"/>
      <c r="K1452" s="8">
        <v>2419.9499999999998</v>
      </c>
      <c r="L1452" t="str">
        <f>IF(Gastos[[#This Row],[Importe]]&gt;0,"Ingreso","Egreso")</f>
        <v>Egreso</v>
      </c>
      <c r="M1452" t="str">
        <f t="shared" si="22"/>
        <v>Único</v>
      </c>
    </row>
    <row r="1453" spans="1:13" x14ac:dyDescent="0.25">
      <c r="A1453" s="1" t="s">
        <v>11</v>
      </c>
      <c r="B1453" s="33">
        <v>45751</v>
      </c>
      <c r="C1453" s="5">
        <v>45751</v>
      </c>
      <c r="D1453" s="33">
        <v>45720</v>
      </c>
      <c r="E1453" s="9">
        <v>45750</v>
      </c>
      <c r="F1453" s="6" t="s">
        <v>132</v>
      </c>
      <c r="G1453" s="7" t="s">
        <v>2363</v>
      </c>
      <c r="H1453" s="6"/>
      <c r="I1453" s="8">
        <v>-10</v>
      </c>
      <c r="J1453" s="6"/>
      <c r="K1453" s="8">
        <v>8821.07</v>
      </c>
      <c r="L1453" t="str">
        <f>IF(Gastos[[#This Row],[Importe]]&gt;0,"Ingreso","Egreso")</f>
        <v>Egreso</v>
      </c>
      <c r="M1453" t="str">
        <f t="shared" si="22"/>
        <v>Único</v>
      </c>
    </row>
    <row r="1454" spans="1:13" x14ac:dyDescent="0.25">
      <c r="A1454" s="1" t="s">
        <v>11</v>
      </c>
      <c r="B1454" s="33">
        <v>45720</v>
      </c>
      <c r="C1454" s="5">
        <v>45750</v>
      </c>
      <c r="D1454" s="33">
        <v>45720</v>
      </c>
      <c r="E1454" s="9">
        <v>45750</v>
      </c>
      <c r="F1454" s="6" t="s">
        <v>132</v>
      </c>
      <c r="G1454" s="7" t="s">
        <v>2364</v>
      </c>
      <c r="H1454" s="6"/>
      <c r="I1454" s="8">
        <v>-8.8000000000000007</v>
      </c>
      <c r="J1454" s="6"/>
      <c r="K1454" s="8">
        <v>8831.07</v>
      </c>
      <c r="L1454" t="str">
        <f>IF(Gastos[[#This Row],[Importe]]&gt;0,"Ingreso","Egreso")</f>
        <v>Egreso</v>
      </c>
      <c r="M1454" t="str">
        <f t="shared" si="22"/>
        <v>Único</v>
      </c>
    </row>
    <row r="1455" spans="1:13" x14ac:dyDescent="0.25">
      <c r="A1455" s="1" t="s">
        <v>17</v>
      </c>
      <c r="B1455" s="33">
        <v>45720</v>
      </c>
      <c r="C1455" s="5">
        <v>45750</v>
      </c>
      <c r="D1455" s="33">
        <v>45720</v>
      </c>
      <c r="E1455" s="9">
        <v>45750</v>
      </c>
      <c r="F1455" s="6" t="s">
        <v>132</v>
      </c>
      <c r="G1455" s="7" t="s">
        <v>2338</v>
      </c>
      <c r="H1455" s="6"/>
      <c r="I1455" s="8">
        <v>-3.45</v>
      </c>
      <c r="J1455" s="6"/>
      <c r="K1455" s="8">
        <v>10515.16</v>
      </c>
      <c r="L1455" t="str">
        <f>IF(Gastos[[#This Row],[Importe]]&gt;0,"Ingreso","Egreso")</f>
        <v>Egreso</v>
      </c>
      <c r="M1455" t="str">
        <f t="shared" si="22"/>
        <v>Único</v>
      </c>
    </row>
    <row r="1456" spans="1:13" x14ac:dyDescent="0.25">
      <c r="A1456" s="1" t="s">
        <v>17</v>
      </c>
      <c r="B1456" s="33">
        <v>45720</v>
      </c>
      <c r="C1456" s="5">
        <v>45750</v>
      </c>
      <c r="D1456" s="33">
        <v>45720</v>
      </c>
      <c r="E1456" s="9">
        <v>45750</v>
      </c>
      <c r="F1456" s="6" t="s">
        <v>132</v>
      </c>
      <c r="G1456" s="7" t="s">
        <v>2338</v>
      </c>
      <c r="H1456" s="6"/>
      <c r="I1456" s="8">
        <v>-1</v>
      </c>
      <c r="J1456" s="6"/>
      <c r="K1456" s="8">
        <v>10514.16</v>
      </c>
      <c r="L1456" t="str">
        <f>IF(Gastos[[#This Row],[Importe]]&gt;0,"Ingreso","Egreso")</f>
        <v>Egreso</v>
      </c>
      <c r="M1456" t="str">
        <f t="shared" si="22"/>
        <v>Único</v>
      </c>
    </row>
    <row r="1457" spans="1:13" x14ac:dyDescent="0.25">
      <c r="A1457" s="1" t="s">
        <v>14</v>
      </c>
      <c r="B1457" s="33">
        <v>45692</v>
      </c>
      <c r="C1457" s="5">
        <v>45749</v>
      </c>
      <c r="D1457" s="33">
        <v>45692</v>
      </c>
      <c r="E1457" s="9">
        <v>45749</v>
      </c>
      <c r="F1457" s="6" t="s">
        <v>15</v>
      </c>
      <c r="G1457" s="7" t="s">
        <v>2325</v>
      </c>
      <c r="H1457" s="6"/>
      <c r="I1457" s="8">
        <v>-50.82</v>
      </c>
      <c r="J1457" s="6"/>
      <c r="K1457" s="8">
        <v>2441.75</v>
      </c>
      <c r="L1457" t="str">
        <f>IF(Gastos[[#This Row],[Importe]]&gt;0,"Ingreso","Egreso")</f>
        <v>Egreso</v>
      </c>
      <c r="M1457" t="str">
        <f t="shared" si="22"/>
        <v>Único</v>
      </c>
    </row>
    <row r="1458" spans="1:13" x14ac:dyDescent="0.25">
      <c r="A1458" s="1" t="s">
        <v>11</v>
      </c>
      <c r="B1458" s="34">
        <v>45692</v>
      </c>
      <c r="C1458" s="3">
        <v>45749</v>
      </c>
      <c r="D1458" s="34">
        <v>45692</v>
      </c>
      <c r="E1458" s="9">
        <v>45749</v>
      </c>
      <c r="F1458" s="1" t="s">
        <v>132</v>
      </c>
      <c r="G1458" s="12" t="s">
        <v>2366</v>
      </c>
      <c r="H1458" s="1"/>
      <c r="I1458" s="13">
        <v>-8.8000000000000007</v>
      </c>
      <c r="J1458" s="1"/>
      <c r="K1458" s="13">
        <v>8847.82</v>
      </c>
      <c r="L1458" t="str">
        <f>IF(Gastos[[#This Row],[Importe]]&gt;0,"Ingreso","Egreso")</f>
        <v>Egreso</v>
      </c>
      <c r="M1458" t="str">
        <f t="shared" si="22"/>
        <v>Único</v>
      </c>
    </row>
    <row r="1459" spans="1:13" x14ac:dyDescent="0.25">
      <c r="A1459" s="1" t="s">
        <v>11</v>
      </c>
      <c r="B1459" s="33">
        <v>45692</v>
      </c>
      <c r="C1459" s="5">
        <v>45749</v>
      </c>
      <c r="D1459" s="33">
        <v>45692</v>
      </c>
      <c r="E1459" s="9">
        <v>45749</v>
      </c>
      <c r="F1459" s="6" t="s">
        <v>132</v>
      </c>
      <c r="G1459" s="7" t="s">
        <v>2365</v>
      </c>
      <c r="H1459" s="6"/>
      <c r="I1459" s="8">
        <v>-7.95</v>
      </c>
      <c r="J1459" s="6"/>
      <c r="K1459" s="8">
        <v>8839.8700000000008</v>
      </c>
      <c r="L1459" t="str">
        <f>IF(Gastos[[#This Row],[Importe]]&gt;0,"Ingreso","Egreso")</f>
        <v>Egreso</v>
      </c>
      <c r="M1459" t="str">
        <f t="shared" si="22"/>
        <v>Único</v>
      </c>
    </row>
    <row r="1460" spans="1:13" x14ac:dyDescent="0.25">
      <c r="A1460" s="1" t="s">
        <v>14</v>
      </c>
      <c r="B1460" s="33">
        <v>45661</v>
      </c>
      <c r="C1460" s="5">
        <v>45748</v>
      </c>
      <c r="D1460" s="33">
        <v>45661</v>
      </c>
      <c r="E1460" s="9">
        <v>45748</v>
      </c>
      <c r="F1460" s="6" t="s">
        <v>140</v>
      </c>
      <c r="G1460" s="7" t="s">
        <v>2326</v>
      </c>
      <c r="H1460" s="6"/>
      <c r="I1460" s="8">
        <v>200</v>
      </c>
      <c r="J1460" s="6"/>
      <c r="K1460" s="8">
        <v>2492.5700000000002</v>
      </c>
      <c r="L1460" t="str">
        <f>IF(Gastos[[#This Row],[Importe]]&gt;0,"Ingreso","Egreso")</f>
        <v>Ingreso</v>
      </c>
      <c r="M1460" t="str">
        <f t="shared" si="22"/>
        <v>Único</v>
      </c>
    </row>
    <row r="1461" spans="1:13" x14ac:dyDescent="0.25">
      <c r="A1461" s="1" t="s">
        <v>14</v>
      </c>
      <c r="B1461" s="33">
        <v>45661</v>
      </c>
      <c r="C1461" s="5">
        <v>45748</v>
      </c>
      <c r="D1461" s="33">
        <v>45661</v>
      </c>
      <c r="E1461" s="9">
        <v>45748</v>
      </c>
      <c r="F1461" s="6" t="s">
        <v>76</v>
      </c>
      <c r="G1461" s="7" t="s">
        <v>2327</v>
      </c>
      <c r="H1461" s="6"/>
      <c r="I1461" s="8">
        <v>-99.48</v>
      </c>
      <c r="J1461" s="6"/>
      <c r="K1461" s="8">
        <v>2292.5700000000002</v>
      </c>
      <c r="L1461" t="str">
        <f>IF(Gastos[[#This Row],[Importe]]&gt;0,"Ingreso","Egreso")</f>
        <v>Egreso</v>
      </c>
      <c r="M1461" t="str">
        <f t="shared" si="22"/>
        <v>Único</v>
      </c>
    </row>
    <row r="1462" spans="1:13" ht="25.5" x14ac:dyDescent="0.25">
      <c r="A1462" s="1" t="s">
        <v>14</v>
      </c>
      <c r="B1462" s="33">
        <v>45661</v>
      </c>
      <c r="C1462" s="5">
        <v>45748</v>
      </c>
      <c r="D1462" s="33">
        <v>45661</v>
      </c>
      <c r="E1462" s="9">
        <v>45748</v>
      </c>
      <c r="F1462" s="6" t="s">
        <v>54</v>
      </c>
      <c r="G1462" s="7" t="s">
        <v>2328</v>
      </c>
      <c r="H1462" s="6"/>
      <c r="I1462" s="8">
        <v>-42.9</v>
      </c>
      <c r="J1462" s="6"/>
      <c r="K1462" s="8">
        <v>2392.0500000000002</v>
      </c>
      <c r="L1462" t="str">
        <f>IF(Gastos[[#This Row],[Importe]]&gt;0,"Ingreso","Egreso")</f>
        <v>Egreso</v>
      </c>
      <c r="M1462" t="str">
        <f t="shared" si="22"/>
        <v>Único</v>
      </c>
    </row>
    <row r="1463" spans="1:13" ht="25.5" x14ac:dyDescent="0.25">
      <c r="A1463" s="1" t="s">
        <v>17</v>
      </c>
      <c r="B1463" s="33">
        <v>45661</v>
      </c>
      <c r="C1463" s="5">
        <v>45748</v>
      </c>
      <c r="D1463" s="33">
        <v>45661</v>
      </c>
      <c r="E1463" s="9">
        <v>45748</v>
      </c>
      <c r="F1463" s="6" t="s">
        <v>102</v>
      </c>
      <c r="G1463" s="7" t="s">
        <v>2340</v>
      </c>
      <c r="H1463" s="6"/>
      <c r="I1463" s="8">
        <v>-68.319999999999993</v>
      </c>
      <c r="J1463" s="6"/>
      <c r="K1463" s="8">
        <v>10523.81</v>
      </c>
      <c r="L1463" t="str">
        <f>IF(Gastos[[#This Row],[Importe]]&gt;0,"Ingreso","Egreso")</f>
        <v>Egreso</v>
      </c>
      <c r="M1463" t="str">
        <f t="shared" si="22"/>
        <v>Único</v>
      </c>
    </row>
    <row r="1464" spans="1:13" x14ac:dyDescent="0.25">
      <c r="A1464" s="1" t="s">
        <v>11</v>
      </c>
      <c r="B1464" s="33">
        <v>45661</v>
      </c>
      <c r="C1464" s="5">
        <v>45748</v>
      </c>
      <c r="D1464" s="33">
        <v>45661</v>
      </c>
      <c r="E1464" s="9">
        <v>45748</v>
      </c>
      <c r="F1464" s="6" t="s">
        <v>90</v>
      </c>
      <c r="G1464" s="7" t="s">
        <v>2368</v>
      </c>
      <c r="H1464" s="6"/>
      <c r="I1464" s="8">
        <v>2295.64</v>
      </c>
      <c r="J1464" s="6"/>
      <c r="K1464" s="8">
        <v>8865.42</v>
      </c>
      <c r="L1464" t="str">
        <f>IF(Gastos[[#This Row],[Importe]]&gt;0,"Ingreso","Egreso")</f>
        <v>Ingreso</v>
      </c>
      <c r="M1464" t="str">
        <f t="shared" si="22"/>
        <v>Único</v>
      </c>
    </row>
    <row r="1465" spans="1:13" x14ac:dyDescent="0.25">
      <c r="A1465" s="1" t="s">
        <v>11</v>
      </c>
      <c r="B1465" s="33">
        <v>45661</v>
      </c>
      <c r="C1465" s="5">
        <v>45748</v>
      </c>
      <c r="D1465" s="33">
        <v>45661</v>
      </c>
      <c r="E1465" s="9">
        <v>45748</v>
      </c>
      <c r="F1465" s="6" t="s">
        <v>132</v>
      </c>
      <c r="G1465" s="7" t="s">
        <v>2367</v>
      </c>
      <c r="H1465" s="6"/>
      <c r="I1465" s="8">
        <v>-8.8000000000000007</v>
      </c>
      <c r="J1465" s="6"/>
      <c r="K1465" s="8">
        <v>8856.6200000000008</v>
      </c>
      <c r="L1465" t="str">
        <f>IF(Gastos[[#This Row],[Importe]]&gt;0,"Ingreso","Egreso")</f>
        <v>Egreso</v>
      </c>
      <c r="M1465" t="str">
        <f t="shared" si="22"/>
        <v>Único</v>
      </c>
    </row>
    <row r="1466" spans="1:13" x14ac:dyDescent="0.25">
      <c r="A1466" s="1" t="s">
        <v>17</v>
      </c>
      <c r="B1466" s="33">
        <v>45661</v>
      </c>
      <c r="C1466" s="5">
        <v>45748</v>
      </c>
      <c r="D1466" s="33">
        <v>45661</v>
      </c>
      <c r="E1466" s="9">
        <v>45748</v>
      </c>
      <c r="F1466" s="6" t="s">
        <v>132</v>
      </c>
      <c r="G1466" s="7" t="s">
        <v>2339</v>
      </c>
      <c r="H1466" s="6"/>
      <c r="I1466" s="8">
        <v>-3.2</v>
      </c>
      <c r="J1466" s="6"/>
      <c r="K1466" s="8">
        <v>10520.61</v>
      </c>
      <c r="L1466" t="str">
        <f>IF(Gastos[[#This Row],[Importe]]&gt;0,"Ingreso","Egreso")</f>
        <v>Egreso</v>
      </c>
      <c r="M1466" t="str">
        <f t="shared" si="22"/>
        <v>Único</v>
      </c>
    </row>
    <row r="1467" spans="1:13" x14ac:dyDescent="0.25">
      <c r="A1467" s="1" t="s">
        <v>17</v>
      </c>
      <c r="B1467" s="33">
        <v>45661</v>
      </c>
      <c r="C1467" s="5">
        <v>45748</v>
      </c>
      <c r="D1467" s="33">
        <v>45661</v>
      </c>
      <c r="E1467" s="9">
        <v>45748</v>
      </c>
      <c r="F1467" s="6" t="s">
        <v>132</v>
      </c>
      <c r="G1467" s="7" t="s">
        <v>2339</v>
      </c>
      <c r="H1467" s="6"/>
      <c r="I1467" s="8">
        <v>-2</v>
      </c>
      <c r="J1467" s="6"/>
      <c r="K1467" s="8">
        <v>10518.61</v>
      </c>
      <c r="L1467" t="str">
        <f>IF(Gastos[[#This Row],[Importe]]&gt;0,"Ingreso","Egreso")</f>
        <v>Egreso</v>
      </c>
      <c r="M1467" t="str">
        <f t="shared" si="22"/>
        <v>Único</v>
      </c>
    </row>
    <row r="1468" spans="1:13" x14ac:dyDescent="0.25">
      <c r="A1468" s="1" t="s">
        <v>11</v>
      </c>
      <c r="B1468" s="33">
        <v>45747</v>
      </c>
      <c r="C1468" s="5">
        <v>45747</v>
      </c>
      <c r="D1468" s="33">
        <v>45747</v>
      </c>
      <c r="E1468" s="9">
        <v>45747</v>
      </c>
      <c r="F1468" s="6" t="s">
        <v>132</v>
      </c>
      <c r="G1468" s="7" t="s">
        <v>2369</v>
      </c>
      <c r="H1468" s="6"/>
      <c r="I1468" s="8">
        <v>-26</v>
      </c>
      <c r="J1468" s="6"/>
      <c r="K1468" s="8">
        <v>6569.78</v>
      </c>
      <c r="L1468" t="str">
        <f>IF(Gastos[[#This Row],[Importe]]&gt;0,"Ingreso","Egreso")</f>
        <v>Egreso</v>
      </c>
      <c r="M1468" t="str">
        <f t="shared" si="22"/>
        <v>Único</v>
      </c>
    </row>
    <row r="1469" spans="1:13" x14ac:dyDescent="0.25">
      <c r="A1469" s="1" t="s">
        <v>11</v>
      </c>
      <c r="B1469" s="33">
        <v>45747</v>
      </c>
      <c r="C1469" s="11">
        <v>45747</v>
      </c>
      <c r="D1469" s="33">
        <v>45747</v>
      </c>
      <c r="E1469" s="9">
        <v>45747</v>
      </c>
      <c r="F1469" s="6" t="s">
        <v>804</v>
      </c>
      <c r="G1469" s="7" t="s">
        <v>805</v>
      </c>
      <c r="H1469" s="6"/>
      <c r="I1469" s="8">
        <v>-400</v>
      </c>
      <c r="J1469" s="6"/>
      <c r="K1469" s="8">
        <v>6603.78</v>
      </c>
      <c r="L1469" t="str">
        <f>IF(Gastos[[#This Row],[Importe]]&gt;0,"Ingreso","Egreso")</f>
        <v>Egreso</v>
      </c>
      <c r="M1469" t="str">
        <f t="shared" si="22"/>
        <v>Único</v>
      </c>
    </row>
    <row r="1470" spans="1:13" x14ac:dyDescent="0.25">
      <c r="A1470" s="1" t="s">
        <v>17</v>
      </c>
      <c r="B1470" s="33">
        <v>45747</v>
      </c>
      <c r="C1470" s="11">
        <v>45747</v>
      </c>
      <c r="D1470" s="33">
        <v>45747</v>
      </c>
      <c r="E1470" s="9">
        <v>45747</v>
      </c>
      <c r="F1470" s="6" t="s">
        <v>90</v>
      </c>
      <c r="G1470" s="7" t="s">
        <v>2234</v>
      </c>
      <c r="H1470" s="6"/>
      <c r="I1470" s="8">
        <v>19.75</v>
      </c>
      <c r="J1470" s="6"/>
      <c r="K1470" s="8">
        <v>10593.43</v>
      </c>
      <c r="L1470" t="str">
        <f>IF(Gastos[[#This Row],[Importe]]&gt;0,"Ingreso","Egreso")</f>
        <v>Ingreso</v>
      </c>
      <c r="M1470" t="str">
        <f t="shared" si="22"/>
        <v>Único</v>
      </c>
    </row>
    <row r="1471" spans="1:13" x14ac:dyDescent="0.25">
      <c r="A1471" s="1" t="s">
        <v>17</v>
      </c>
      <c r="B1471" s="33">
        <v>45747</v>
      </c>
      <c r="C1471" s="11">
        <v>45747</v>
      </c>
      <c r="D1471" s="33">
        <v>45747</v>
      </c>
      <c r="E1471" s="9">
        <v>45747</v>
      </c>
      <c r="F1471" s="6" t="s">
        <v>90</v>
      </c>
      <c r="G1471" s="7" t="s">
        <v>2235</v>
      </c>
      <c r="H1471" s="6"/>
      <c r="I1471" s="8">
        <v>2204.42</v>
      </c>
      <c r="J1471" s="6"/>
      <c r="K1471" s="8">
        <v>10573.68</v>
      </c>
      <c r="L1471" t="str">
        <f>IF(Gastos[[#This Row],[Importe]]&gt;0,"Ingreso","Egreso")</f>
        <v>Ingreso</v>
      </c>
      <c r="M1471" t="str">
        <f t="shared" si="22"/>
        <v>Único</v>
      </c>
    </row>
    <row r="1472" spans="1:13" x14ac:dyDescent="0.25">
      <c r="A1472" s="1" t="s">
        <v>11</v>
      </c>
      <c r="B1472" s="33">
        <v>45747</v>
      </c>
      <c r="C1472" s="11">
        <v>45747</v>
      </c>
      <c r="D1472" s="33">
        <v>45747</v>
      </c>
      <c r="E1472" s="9">
        <v>45747</v>
      </c>
      <c r="F1472" s="6" t="s">
        <v>132</v>
      </c>
      <c r="G1472" s="7" t="s">
        <v>2278</v>
      </c>
      <c r="H1472" s="6"/>
      <c r="I1472" s="8">
        <v>-8</v>
      </c>
      <c r="J1472" s="6"/>
      <c r="K1472" s="8">
        <v>6595.78</v>
      </c>
      <c r="L1472" t="str">
        <f>IF(Gastos[[#This Row],[Importe]]&gt;0,"Ingreso","Egreso")</f>
        <v>Egreso</v>
      </c>
      <c r="M1472" t="str">
        <f t="shared" si="22"/>
        <v>Único</v>
      </c>
    </row>
    <row r="1473" spans="1:13" x14ac:dyDescent="0.25">
      <c r="A1473" s="1" t="s">
        <v>17</v>
      </c>
      <c r="B1473" s="33">
        <v>45747</v>
      </c>
      <c r="C1473" s="11">
        <v>45747</v>
      </c>
      <c r="D1473" s="33">
        <v>45747</v>
      </c>
      <c r="E1473" s="9">
        <v>45747</v>
      </c>
      <c r="F1473" s="6" t="s">
        <v>132</v>
      </c>
      <c r="G1473" s="7" t="s">
        <v>2233</v>
      </c>
      <c r="H1473" s="6"/>
      <c r="I1473" s="8">
        <v>-1.3</v>
      </c>
      <c r="J1473" s="6"/>
      <c r="K1473" s="8">
        <v>10592.13</v>
      </c>
      <c r="L1473" t="str">
        <f>IF(Gastos[[#This Row],[Importe]]&gt;0,"Ingreso","Egreso")</f>
        <v>Egreso</v>
      </c>
      <c r="M1473" t="str">
        <f t="shared" si="22"/>
        <v>Único</v>
      </c>
    </row>
    <row r="1474" spans="1:13" x14ac:dyDescent="0.25">
      <c r="A1474" s="1" t="s">
        <v>11</v>
      </c>
      <c r="B1474" s="33">
        <v>45747</v>
      </c>
      <c r="C1474" s="11">
        <v>45747</v>
      </c>
      <c r="D1474" s="33">
        <v>45746</v>
      </c>
      <c r="E1474" s="9">
        <v>45746</v>
      </c>
      <c r="F1474" s="6" t="s">
        <v>132</v>
      </c>
      <c r="G1474" s="7" t="s">
        <v>2283</v>
      </c>
      <c r="H1474" s="6"/>
      <c r="I1474" s="8">
        <v>-37.4</v>
      </c>
      <c r="J1474" s="6"/>
      <c r="K1474" s="8">
        <v>7047.81</v>
      </c>
      <c r="L1474" t="str">
        <f>IF(Gastos[[#This Row],[Importe]]&gt;0,"Ingreso","Egreso")</f>
        <v>Egreso</v>
      </c>
      <c r="M1474" t="str">
        <f t="shared" ref="M1474:M1537" si="23">IF(AND(COUNTIFS($B$2:$B$3988,B1474,$I$2:$I$3988,I1474,$K$2:$K$3988,K1474)&gt;1,F1474=""),"DUPLICADO","Único")</f>
        <v>Único</v>
      </c>
    </row>
    <row r="1475" spans="1:13" ht="25.5" x14ac:dyDescent="0.25">
      <c r="A1475" s="1" t="s">
        <v>14</v>
      </c>
      <c r="B1475" s="33">
        <v>45747</v>
      </c>
      <c r="C1475" s="11">
        <v>45747</v>
      </c>
      <c r="D1475" s="33">
        <v>45746</v>
      </c>
      <c r="E1475" s="9">
        <v>45746</v>
      </c>
      <c r="F1475" s="6" t="s">
        <v>22</v>
      </c>
      <c r="G1475" s="7" t="s">
        <v>2253</v>
      </c>
      <c r="H1475" s="6"/>
      <c r="I1475" s="8">
        <v>-48.28</v>
      </c>
      <c r="J1475" s="6"/>
      <c r="K1475" s="8">
        <v>2434.9499999999998</v>
      </c>
      <c r="L1475" t="str">
        <f>IF(Gastos[[#This Row],[Importe]]&gt;0,"Ingreso","Egreso")</f>
        <v>Egreso</v>
      </c>
      <c r="M1475" t="str">
        <f t="shared" si="23"/>
        <v>Único</v>
      </c>
    </row>
    <row r="1476" spans="1:13" x14ac:dyDescent="0.25">
      <c r="A1476" s="1" t="s">
        <v>11</v>
      </c>
      <c r="B1476" s="33">
        <v>45747</v>
      </c>
      <c r="C1476" s="11">
        <v>45747</v>
      </c>
      <c r="D1476" s="33">
        <v>45746</v>
      </c>
      <c r="E1476" s="9">
        <v>45746</v>
      </c>
      <c r="F1476" s="6" t="s">
        <v>18</v>
      </c>
      <c r="G1476" s="7" t="s">
        <v>2282</v>
      </c>
      <c r="H1476" s="6"/>
      <c r="I1476" s="8">
        <v>-7.73</v>
      </c>
      <c r="J1476" s="6"/>
      <c r="K1476" s="8">
        <v>7040.08</v>
      </c>
      <c r="L1476" t="str">
        <f>IF(Gastos[[#This Row],[Importe]]&gt;0,"Ingreso","Egreso")</f>
        <v>Egreso</v>
      </c>
      <c r="M1476" t="str">
        <f t="shared" si="23"/>
        <v>Único</v>
      </c>
    </row>
    <row r="1477" spans="1:13" x14ac:dyDescent="0.25">
      <c r="A1477" s="1" t="s">
        <v>11</v>
      </c>
      <c r="B1477" s="33">
        <v>45747</v>
      </c>
      <c r="C1477" s="11">
        <v>45747</v>
      </c>
      <c r="D1477" s="33">
        <v>45746</v>
      </c>
      <c r="E1477" s="9">
        <v>45746</v>
      </c>
      <c r="F1477" s="6" t="s">
        <v>132</v>
      </c>
      <c r="G1477" s="7" t="s">
        <v>2281</v>
      </c>
      <c r="H1477" s="6"/>
      <c r="I1477" s="8">
        <v>-17.600000000000001</v>
      </c>
      <c r="J1477" s="6"/>
      <c r="K1477" s="8">
        <v>7022.48</v>
      </c>
      <c r="L1477" t="str">
        <f>IF(Gastos[[#This Row],[Importe]]&gt;0,"Ingreso","Egreso")</f>
        <v>Egreso</v>
      </c>
      <c r="M1477" t="str">
        <f t="shared" si="23"/>
        <v>Único</v>
      </c>
    </row>
    <row r="1478" spans="1:13" x14ac:dyDescent="0.25">
      <c r="A1478" s="1" t="s">
        <v>11</v>
      </c>
      <c r="B1478" s="33">
        <v>45747</v>
      </c>
      <c r="C1478" s="11">
        <v>45747</v>
      </c>
      <c r="D1478" s="33">
        <v>45746</v>
      </c>
      <c r="E1478" s="9">
        <v>45746</v>
      </c>
      <c r="F1478" s="6" t="s">
        <v>132</v>
      </c>
      <c r="G1478" s="7" t="s">
        <v>2280</v>
      </c>
      <c r="H1478" s="6"/>
      <c r="I1478" s="8">
        <v>-8.9</v>
      </c>
      <c r="J1478" s="6"/>
      <c r="K1478" s="8">
        <v>7013.58</v>
      </c>
      <c r="L1478" t="str">
        <f>IF(Gastos[[#This Row],[Importe]]&gt;0,"Ingreso","Egreso")</f>
        <v>Egreso</v>
      </c>
      <c r="M1478" t="str">
        <f t="shared" si="23"/>
        <v>Único</v>
      </c>
    </row>
    <row r="1479" spans="1:13" x14ac:dyDescent="0.25">
      <c r="A1479" s="1" t="s">
        <v>11</v>
      </c>
      <c r="B1479" s="33">
        <v>45747</v>
      </c>
      <c r="C1479" s="11">
        <v>45747</v>
      </c>
      <c r="D1479" s="33">
        <v>45746</v>
      </c>
      <c r="E1479" s="9">
        <v>45746</v>
      </c>
      <c r="F1479" s="6" t="s">
        <v>132</v>
      </c>
      <c r="G1479" s="7" t="s">
        <v>2279</v>
      </c>
      <c r="H1479" s="6"/>
      <c r="I1479" s="8">
        <v>-7.8</v>
      </c>
      <c r="J1479" s="6"/>
      <c r="K1479" s="8">
        <v>7003.78</v>
      </c>
      <c r="L1479" t="str">
        <f>IF(Gastos[[#This Row],[Importe]]&gt;0,"Ingreso","Egreso")</f>
        <v>Egreso</v>
      </c>
      <c r="M1479" t="str">
        <f t="shared" si="23"/>
        <v>Único</v>
      </c>
    </row>
    <row r="1480" spans="1:13" x14ac:dyDescent="0.25">
      <c r="A1480" s="1" t="s">
        <v>11</v>
      </c>
      <c r="B1480" s="33">
        <v>45747</v>
      </c>
      <c r="C1480" s="11">
        <v>45747</v>
      </c>
      <c r="D1480" s="33">
        <v>45746</v>
      </c>
      <c r="E1480" s="9">
        <v>45746</v>
      </c>
      <c r="F1480" s="6" t="s">
        <v>132</v>
      </c>
      <c r="G1480" s="7" t="s">
        <v>2280</v>
      </c>
      <c r="H1480" s="6"/>
      <c r="I1480" s="8">
        <v>-2</v>
      </c>
      <c r="J1480" s="6"/>
      <c r="K1480" s="8">
        <v>7011.58</v>
      </c>
      <c r="L1480" t="str">
        <f>IF(Gastos[[#This Row],[Importe]]&gt;0,"Ingreso","Egreso")</f>
        <v>Egreso</v>
      </c>
      <c r="M1480" t="str">
        <f t="shared" si="23"/>
        <v>Único</v>
      </c>
    </row>
    <row r="1481" spans="1:13" ht="25.5" x14ac:dyDescent="0.25">
      <c r="A1481" s="1" t="s">
        <v>14</v>
      </c>
      <c r="B1481" s="33">
        <v>45747</v>
      </c>
      <c r="C1481" s="11">
        <v>45747</v>
      </c>
      <c r="D1481" s="33">
        <v>45745</v>
      </c>
      <c r="E1481" s="9">
        <v>45745</v>
      </c>
      <c r="F1481" s="6" t="s">
        <v>22</v>
      </c>
      <c r="G1481" s="7" t="s">
        <v>2255</v>
      </c>
      <c r="H1481" s="6"/>
      <c r="I1481" s="8">
        <v>-18.52</v>
      </c>
      <c r="J1481" s="6"/>
      <c r="K1481" s="8">
        <v>2471.23</v>
      </c>
      <c r="L1481" t="str">
        <f>IF(Gastos[[#This Row],[Importe]]&gt;0,"Ingreso","Egreso")</f>
        <v>Egreso</v>
      </c>
      <c r="M1481" t="str">
        <f t="shared" si="23"/>
        <v>Único</v>
      </c>
    </row>
    <row r="1482" spans="1:13" ht="25.5" x14ac:dyDescent="0.25">
      <c r="A1482" s="1" t="s">
        <v>14</v>
      </c>
      <c r="B1482" s="33">
        <v>45747</v>
      </c>
      <c r="C1482" s="11">
        <v>45747</v>
      </c>
      <c r="D1482" s="33">
        <v>45745</v>
      </c>
      <c r="E1482" s="9">
        <v>45745</v>
      </c>
      <c r="F1482" s="6" t="s">
        <v>22</v>
      </c>
      <c r="G1482" s="7" t="s">
        <v>2255</v>
      </c>
      <c r="H1482" s="6"/>
      <c r="I1482" s="8">
        <v>-121.94</v>
      </c>
      <c r="J1482" s="6"/>
      <c r="K1482" s="8">
        <v>2489.75</v>
      </c>
      <c r="L1482" t="str">
        <f>IF(Gastos[[#This Row],[Importe]]&gt;0,"Ingreso","Egreso")</f>
        <v>Egreso</v>
      </c>
      <c r="M1482" t="str">
        <f t="shared" si="23"/>
        <v>Único</v>
      </c>
    </row>
    <row r="1483" spans="1:13" x14ac:dyDescent="0.25">
      <c r="A1483" s="1" t="s">
        <v>11</v>
      </c>
      <c r="B1483" s="33">
        <v>45747</v>
      </c>
      <c r="C1483" s="11">
        <v>45747</v>
      </c>
      <c r="D1483" s="33">
        <v>45745</v>
      </c>
      <c r="E1483" s="9">
        <v>45745</v>
      </c>
      <c r="F1483" s="6" t="s">
        <v>112</v>
      </c>
      <c r="G1483" s="7" t="s">
        <v>2284</v>
      </c>
      <c r="H1483" s="6"/>
      <c r="I1483" s="8">
        <v>-143.69999999999999</v>
      </c>
      <c r="J1483" s="6"/>
      <c r="K1483" s="8">
        <v>7085.21</v>
      </c>
      <c r="L1483" t="str">
        <f>IF(Gastos[[#This Row],[Importe]]&gt;0,"Ingreso","Egreso")</f>
        <v>Egreso</v>
      </c>
      <c r="M1483" t="str">
        <f t="shared" si="23"/>
        <v>Único</v>
      </c>
    </row>
    <row r="1484" spans="1:13" x14ac:dyDescent="0.25">
      <c r="A1484" s="1" t="s">
        <v>11</v>
      </c>
      <c r="B1484" s="33">
        <v>45747</v>
      </c>
      <c r="C1484" s="11">
        <v>45747</v>
      </c>
      <c r="D1484" s="33">
        <v>45745</v>
      </c>
      <c r="E1484" s="9">
        <v>45745</v>
      </c>
      <c r="F1484" s="6" t="s">
        <v>112</v>
      </c>
      <c r="G1484" s="7" t="s">
        <v>2285</v>
      </c>
      <c r="H1484" s="6"/>
      <c r="I1484" s="8">
        <v>-2.25</v>
      </c>
      <c r="J1484" s="6"/>
      <c r="K1484" s="8">
        <v>7228.91</v>
      </c>
      <c r="L1484" t="str">
        <f>IF(Gastos[[#This Row],[Importe]]&gt;0,"Ingreso","Egreso")</f>
        <v>Egreso</v>
      </c>
      <c r="M1484" t="str">
        <f t="shared" si="23"/>
        <v>Único</v>
      </c>
    </row>
    <row r="1485" spans="1:13" x14ac:dyDescent="0.25">
      <c r="A1485" s="1" t="s">
        <v>11</v>
      </c>
      <c r="B1485" s="33">
        <v>45747</v>
      </c>
      <c r="C1485" s="11">
        <v>45747</v>
      </c>
      <c r="D1485" s="33">
        <v>45745</v>
      </c>
      <c r="E1485" s="9">
        <v>45745</v>
      </c>
      <c r="F1485" s="6" t="s">
        <v>112</v>
      </c>
      <c r="G1485" s="7" t="s">
        <v>2285</v>
      </c>
      <c r="H1485" s="6"/>
      <c r="I1485" s="8">
        <v>-2.2999999999999998</v>
      </c>
      <c r="J1485" s="6"/>
      <c r="K1485" s="8">
        <v>7231.16</v>
      </c>
      <c r="L1485" t="str">
        <f>IF(Gastos[[#This Row],[Importe]]&gt;0,"Ingreso","Egreso")</f>
        <v>Egreso</v>
      </c>
      <c r="M1485" t="str">
        <f t="shared" si="23"/>
        <v>Único</v>
      </c>
    </row>
    <row r="1486" spans="1:13" x14ac:dyDescent="0.25">
      <c r="A1486" s="1" t="s">
        <v>11</v>
      </c>
      <c r="B1486" s="33">
        <v>45747</v>
      </c>
      <c r="C1486" s="11">
        <v>45747</v>
      </c>
      <c r="D1486" s="33">
        <v>45745</v>
      </c>
      <c r="E1486" s="9">
        <v>45745</v>
      </c>
      <c r="F1486" s="6" t="s">
        <v>112</v>
      </c>
      <c r="G1486" s="7" t="s">
        <v>2285</v>
      </c>
      <c r="H1486" s="6"/>
      <c r="I1486" s="8">
        <v>-44</v>
      </c>
      <c r="J1486" s="6"/>
      <c r="K1486" s="8">
        <v>7233.46</v>
      </c>
      <c r="L1486" t="str">
        <f>IF(Gastos[[#This Row],[Importe]]&gt;0,"Ingreso","Egreso")</f>
        <v>Egreso</v>
      </c>
      <c r="M1486" t="str">
        <f t="shared" si="23"/>
        <v>Único</v>
      </c>
    </row>
    <row r="1487" spans="1:13" x14ac:dyDescent="0.25">
      <c r="A1487" s="1" t="s">
        <v>11</v>
      </c>
      <c r="B1487" s="33">
        <v>45747</v>
      </c>
      <c r="C1487" s="11">
        <v>45747</v>
      </c>
      <c r="D1487" s="33">
        <v>45745</v>
      </c>
      <c r="E1487" s="9">
        <v>45745</v>
      </c>
      <c r="F1487" s="6" t="s">
        <v>112</v>
      </c>
      <c r="G1487" s="7" t="s">
        <v>2286</v>
      </c>
      <c r="H1487" s="6"/>
      <c r="I1487" s="8">
        <v>-32</v>
      </c>
      <c r="J1487" s="6"/>
      <c r="K1487" s="8">
        <v>7277.46</v>
      </c>
      <c r="L1487" t="str">
        <f>IF(Gastos[[#This Row],[Importe]]&gt;0,"Ingreso","Egreso")</f>
        <v>Egreso</v>
      </c>
      <c r="M1487" t="str">
        <f t="shared" si="23"/>
        <v>Único</v>
      </c>
    </row>
    <row r="1488" spans="1:13" x14ac:dyDescent="0.25">
      <c r="A1488" s="1" t="s">
        <v>14</v>
      </c>
      <c r="B1488" s="33">
        <v>45747</v>
      </c>
      <c r="C1488" s="11">
        <v>45747</v>
      </c>
      <c r="D1488" s="33">
        <v>45745</v>
      </c>
      <c r="E1488" s="9">
        <v>45745</v>
      </c>
      <c r="F1488" s="6" t="s">
        <v>112</v>
      </c>
      <c r="G1488" s="7" t="s">
        <v>2254</v>
      </c>
      <c r="H1488" s="6"/>
      <c r="I1488" s="8">
        <v>12</v>
      </c>
      <c r="J1488" s="6"/>
      <c r="K1488" s="8">
        <v>2483.23</v>
      </c>
      <c r="L1488" t="str">
        <f>IF(Gastos[[#This Row],[Importe]]&gt;0,"Ingreso","Egreso")</f>
        <v>Ingreso</v>
      </c>
      <c r="M1488" t="str">
        <f t="shared" si="23"/>
        <v>Único</v>
      </c>
    </row>
    <row r="1489" spans="1:13" x14ac:dyDescent="0.25">
      <c r="A1489" s="1" t="s">
        <v>17</v>
      </c>
      <c r="B1489" s="33">
        <v>45744</v>
      </c>
      <c r="C1489" s="11">
        <v>45744</v>
      </c>
      <c r="D1489" s="33">
        <v>45744</v>
      </c>
      <c r="E1489" s="9">
        <v>45744</v>
      </c>
      <c r="F1489" s="6" t="s">
        <v>112</v>
      </c>
      <c r="G1489" s="7" t="s">
        <v>2237</v>
      </c>
      <c r="H1489" s="6"/>
      <c r="I1489" s="8">
        <v>-16.399999999999999</v>
      </c>
      <c r="J1489" s="6"/>
      <c r="K1489" s="8">
        <v>8375.86</v>
      </c>
      <c r="L1489" t="str">
        <f>IF(Gastos[[#This Row],[Importe]]&gt;0,"Ingreso","Egreso")</f>
        <v>Egreso</v>
      </c>
      <c r="M1489" t="str">
        <f t="shared" si="23"/>
        <v>Único</v>
      </c>
    </row>
    <row r="1490" spans="1:13" x14ac:dyDescent="0.25">
      <c r="A1490" s="1" t="s">
        <v>17</v>
      </c>
      <c r="B1490" s="33">
        <v>45744</v>
      </c>
      <c r="C1490" s="11">
        <v>45744</v>
      </c>
      <c r="D1490" s="33">
        <v>45744</v>
      </c>
      <c r="E1490" s="9">
        <v>45744</v>
      </c>
      <c r="F1490" s="6" t="s">
        <v>88</v>
      </c>
      <c r="G1490" s="7" t="s">
        <v>1720</v>
      </c>
      <c r="H1490" s="6"/>
      <c r="I1490" s="8">
        <v>-918</v>
      </c>
      <c r="J1490" s="6"/>
      <c r="K1490" s="8">
        <v>8392.26</v>
      </c>
      <c r="L1490" t="str">
        <f>IF(Gastos[[#This Row],[Importe]]&gt;0,"Ingreso","Egreso")</f>
        <v>Egreso</v>
      </c>
      <c r="M1490" t="str">
        <f t="shared" si="23"/>
        <v>Único</v>
      </c>
    </row>
    <row r="1491" spans="1:13" ht="25.5" x14ac:dyDescent="0.25">
      <c r="A1491" s="1" t="s">
        <v>14</v>
      </c>
      <c r="B1491" s="33">
        <v>45744</v>
      </c>
      <c r="C1491" s="11">
        <v>45744</v>
      </c>
      <c r="D1491" s="33">
        <v>45744</v>
      </c>
      <c r="E1491" s="9">
        <v>45744</v>
      </c>
      <c r="F1491" s="6" t="s">
        <v>112</v>
      </c>
      <c r="G1491" s="7" t="s">
        <v>2256</v>
      </c>
      <c r="H1491" s="6"/>
      <c r="I1491" s="8">
        <v>-11.45</v>
      </c>
      <c r="J1491" s="6"/>
      <c r="K1491" s="8">
        <v>2611.69</v>
      </c>
      <c r="L1491" t="str">
        <f>IF(Gastos[[#This Row],[Importe]]&gt;0,"Ingreso","Egreso")</f>
        <v>Egreso</v>
      </c>
      <c r="M1491" t="str">
        <f t="shared" si="23"/>
        <v>Único</v>
      </c>
    </row>
    <row r="1492" spans="1:13" x14ac:dyDescent="0.25">
      <c r="A1492" s="1" t="s">
        <v>14</v>
      </c>
      <c r="B1492" s="33">
        <v>45744</v>
      </c>
      <c r="C1492" s="11">
        <v>45744</v>
      </c>
      <c r="D1492" s="33">
        <v>45744</v>
      </c>
      <c r="E1492" s="9">
        <v>45744</v>
      </c>
      <c r="F1492" s="6" t="s">
        <v>67</v>
      </c>
      <c r="G1492" s="7" t="s">
        <v>2257</v>
      </c>
      <c r="H1492" s="6"/>
      <c r="I1492" s="8">
        <v>21.8</v>
      </c>
      <c r="J1492" s="6"/>
      <c r="K1492" s="8">
        <v>2623.14</v>
      </c>
      <c r="L1492" t="str">
        <f>IF(Gastos[[#This Row],[Importe]]&gt;0,"Ingreso","Egreso")</f>
        <v>Ingreso</v>
      </c>
      <c r="M1492" t="str">
        <f t="shared" si="23"/>
        <v>Único</v>
      </c>
    </row>
    <row r="1493" spans="1:13" x14ac:dyDescent="0.25">
      <c r="A1493" s="1" t="s">
        <v>14</v>
      </c>
      <c r="B1493" s="33">
        <v>45744</v>
      </c>
      <c r="C1493" s="11">
        <v>45744</v>
      </c>
      <c r="D1493" s="33">
        <v>45744</v>
      </c>
      <c r="E1493" s="9">
        <v>45744</v>
      </c>
      <c r="F1493" s="6" t="s">
        <v>67</v>
      </c>
      <c r="G1493" s="7" t="s">
        <v>2258</v>
      </c>
      <c r="H1493" s="6"/>
      <c r="I1493" s="8">
        <v>-21.8</v>
      </c>
      <c r="J1493" s="6"/>
      <c r="K1493" s="8">
        <v>2601.34</v>
      </c>
      <c r="L1493" t="str">
        <f>IF(Gastos[[#This Row],[Importe]]&gt;0,"Ingreso","Egreso")</f>
        <v>Egreso</v>
      </c>
      <c r="M1493" t="str">
        <f t="shared" si="23"/>
        <v>Único</v>
      </c>
    </row>
    <row r="1494" spans="1:13" x14ac:dyDescent="0.25">
      <c r="A1494" s="1" t="s">
        <v>14</v>
      </c>
      <c r="B1494" s="33">
        <v>45744</v>
      </c>
      <c r="C1494" s="11">
        <v>45744</v>
      </c>
      <c r="D1494" s="33">
        <v>45744</v>
      </c>
      <c r="E1494" s="9">
        <v>45744</v>
      </c>
      <c r="F1494" s="6" t="s">
        <v>67</v>
      </c>
      <c r="G1494" s="7" t="s">
        <v>2258</v>
      </c>
      <c r="H1494" s="6"/>
      <c r="I1494" s="8">
        <v>-21.8</v>
      </c>
      <c r="J1494" s="6"/>
      <c r="K1494" s="8">
        <v>2623.14</v>
      </c>
      <c r="L1494" t="str">
        <f>IF(Gastos[[#This Row],[Importe]]&gt;0,"Ingreso","Egreso")</f>
        <v>Egreso</v>
      </c>
      <c r="M1494" t="str">
        <f t="shared" si="23"/>
        <v>Único</v>
      </c>
    </row>
    <row r="1495" spans="1:13" ht="25.5" x14ac:dyDescent="0.25">
      <c r="A1495" s="1" t="s">
        <v>14</v>
      </c>
      <c r="B1495" s="33">
        <v>45744</v>
      </c>
      <c r="C1495" s="11">
        <v>45744</v>
      </c>
      <c r="D1495" s="33">
        <v>45744</v>
      </c>
      <c r="E1495" s="9">
        <v>45744</v>
      </c>
      <c r="F1495" s="6" t="s">
        <v>15</v>
      </c>
      <c r="G1495" s="7" t="s">
        <v>2259</v>
      </c>
      <c r="H1495" s="6"/>
      <c r="I1495" s="8">
        <v>-85.83</v>
      </c>
      <c r="J1495" s="6"/>
      <c r="K1495" s="8">
        <v>2644.94</v>
      </c>
      <c r="L1495" t="str">
        <f>IF(Gastos[[#This Row],[Importe]]&gt;0,"Ingreso","Egreso")</f>
        <v>Egreso</v>
      </c>
      <c r="M1495" t="str">
        <f t="shared" si="23"/>
        <v>Único</v>
      </c>
    </row>
    <row r="1496" spans="1:13" x14ac:dyDescent="0.25">
      <c r="A1496" s="1" t="s">
        <v>17</v>
      </c>
      <c r="B1496" s="33">
        <v>45744</v>
      </c>
      <c r="C1496" s="11">
        <v>45744</v>
      </c>
      <c r="D1496" s="33">
        <v>45744</v>
      </c>
      <c r="E1496" s="9">
        <v>45744</v>
      </c>
      <c r="F1496" s="6" t="s">
        <v>132</v>
      </c>
      <c r="G1496" s="7" t="s">
        <v>2236</v>
      </c>
      <c r="H1496" s="6"/>
      <c r="I1496" s="8">
        <v>-6.6</v>
      </c>
      <c r="J1496" s="6"/>
      <c r="K1496" s="8">
        <v>8369.26</v>
      </c>
      <c r="L1496" t="str">
        <f>IF(Gastos[[#This Row],[Importe]]&gt;0,"Ingreso","Egreso")</f>
        <v>Egreso</v>
      </c>
      <c r="M1496" t="str">
        <f t="shared" si="23"/>
        <v>Único</v>
      </c>
    </row>
    <row r="1497" spans="1:13" ht="25.5" x14ac:dyDescent="0.25">
      <c r="A1497" s="1" t="s">
        <v>14</v>
      </c>
      <c r="B1497" s="33">
        <v>45743</v>
      </c>
      <c r="C1497" s="11">
        <v>45743</v>
      </c>
      <c r="D1497" s="33">
        <v>45743</v>
      </c>
      <c r="E1497" s="9">
        <v>45743</v>
      </c>
      <c r="F1497" s="6" t="s">
        <v>22</v>
      </c>
      <c r="G1497" s="7" t="s">
        <v>2260</v>
      </c>
      <c r="H1497" s="6"/>
      <c r="I1497" s="8">
        <v>-12.64</v>
      </c>
      <c r="J1497" s="6"/>
      <c r="K1497" s="8">
        <v>2730.77</v>
      </c>
      <c r="L1497" t="str">
        <f>IF(Gastos[[#This Row],[Importe]]&gt;0,"Ingreso","Egreso")</f>
        <v>Egreso</v>
      </c>
      <c r="M1497" t="str">
        <f t="shared" si="23"/>
        <v>Único</v>
      </c>
    </row>
    <row r="1498" spans="1:13" ht="25.5" x14ac:dyDescent="0.25">
      <c r="A1498" s="1" t="s">
        <v>14</v>
      </c>
      <c r="B1498" s="33">
        <v>45743</v>
      </c>
      <c r="C1498" s="11">
        <v>45743</v>
      </c>
      <c r="D1498" s="33">
        <v>45743</v>
      </c>
      <c r="E1498" s="9">
        <v>45743</v>
      </c>
      <c r="F1498" s="6" t="s">
        <v>183</v>
      </c>
      <c r="G1498" s="7" t="s">
        <v>2262</v>
      </c>
      <c r="H1498" s="6"/>
      <c r="I1498" s="8">
        <v>-105.52</v>
      </c>
      <c r="J1498" s="6"/>
      <c r="K1498" s="8">
        <v>2753.41</v>
      </c>
      <c r="L1498" t="str">
        <f>IF(Gastos[[#This Row],[Importe]]&gt;0,"Ingreso","Egreso")</f>
        <v>Egreso</v>
      </c>
      <c r="M1498" t="str">
        <f t="shared" si="23"/>
        <v>Único</v>
      </c>
    </row>
    <row r="1499" spans="1:13" ht="25.5" x14ac:dyDescent="0.25">
      <c r="A1499" s="1" t="s">
        <v>11</v>
      </c>
      <c r="B1499" s="33">
        <v>45743</v>
      </c>
      <c r="C1499" s="11">
        <v>45743</v>
      </c>
      <c r="D1499" s="33">
        <v>45743</v>
      </c>
      <c r="E1499" s="9">
        <v>45743</v>
      </c>
      <c r="F1499" s="6" t="s">
        <v>183</v>
      </c>
      <c r="G1499" s="7" t="s">
        <v>2287</v>
      </c>
      <c r="H1499" s="6"/>
      <c r="I1499" s="8">
        <v>-4.2</v>
      </c>
      <c r="J1499" s="6"/>
      <c r="K1499" s="8">
        <v>7309.46</v>
      </c>
      <c r="L1499" t="str">
        <f>IF(Gastos[[#This Row],[Importe]]&gt;0,"Ingreso","Egreso")</f>
        <v>Egreso</v>
      </c>
      <c r="M1499" t="str">
        <f t="shared" si="23"/>
        <v>Único</v>
      </c>
    </row>
    <row r="1500" spans="1:13" ht="25.5" x14ac:dyDescent="0.25">
      <c r="A1500" s="1" t="s">
        <v>11</v>
      </c>
      <c r="B1500" s="33">
        <v>45743</v>
      </c>
      <c r="C1500" s="11">
        <v>45743</v>
      </c>
      <c r="D1500" s="33">
        <v>45743</v>
      </c>
      <c r="E1500" s="9">
        <v>45743</v>
      </c>
      <c r="F1500" s="6" t="s">
        <v>112</v>
      </c>
      <c r="G1500" s="7" t="s">
        <v>2288</v>
      </c>
      <c r="H1500" s="6"/>
      <c r="I1500" s="8">
        <v>-9.5</v>
      </c>
      <c r="J1500" s="6"/>
      <c r="K1500" s="8">
        <v>7313.66</v>
      </c>
      <c r="L1500" t="str">
        <f>IF(Gastos[[#This Row],[Importe]]&gt;0,"Ingreso","Egreso")</f>
        <v>Egreso</v>
      </c>
      <c r="M1500" t="str">
        <f t="shared" si="23"/>
        <v>Único</v>
      </c>
    </row>
    <row r="1501" spans="1:13" x14ac:dyDescent="0.25">
      <c r="A1501" s="1" t="s">
        <v>11</v>
      </c>
      <c r="B1501" s="33">
        <v>45743</v>
      </c>
      <c r="C1501" s="11">
        <v>45743</v>
      </c>
      <c r="D1501" s="33">
        <v>45743</v>
      </c>
      <c r="E1501" s="9">
        <v>45743</v>
      </c>
      <c r="F1501" s="6" t="s">
        <v>183</v>
      </c>
      <c r="G1501" s="7" t="s">
        <v>2289</v>
      </c>
      <c r="H1501" s="6"/>
      <c r="I1501" s="8">
        <v>-4</v>
      </c>
      <c r="J1501" s="6"/>
      <c r="K1501" s="8">
        <v>7323.16</v>
      </c>
      <c r="L1501" t="str">
        <f>IF(Gastos[[#This Row],[Importe]]&gt;0,"Ingreso","Egreso")</f>
        <v>Egreso</v>
      </c>
      <c r="M1501" t="str">
        <f t="shared" si="23"/>
        <v>Único</v>
      </c>
    </row>
    <row r="1502" spans="1:13" x14ac:dyDescent="0.25">
      <c r="A1502" s="1" t="s">
        <v>14</v>
      </c>
      <c r="B1502" s="33">
        <v>45743</v>
      </c>
      <c r="C1502" s="11">
        <v>45743</v>
      </c>
      <c r="D1502" s="33">
        <v>45743</v>
      </c>
      <c r="E1502" s="9">
        <v>45743</v>
      </c>
      <c r="F1502" s="6" t="s">
        <v>112</v>
      </c>
      <c r="G1502" s="7" t="s">
        <v>2261</v>
      </c>
      <c r="H1502" s="6"/>
      <c r="I1502" s="8">
        <v>-10</v>
      </c>
      <c r="J1502" s="6"/>
      <c r="K1502" s="8">
        <v>2743.41</v>
      </c>
      <c r="L1502" t="str">
        <f>IF(Gastos[[#This Row],[Importe]]&gt;0,"Ingreso","Egreso")</f>
        <v>Egreso</v>
      </c>
      <c r="M1502" t="str">
        <f t="shared" si="23"/>
        <v>Único</v>
      </c>
    </row>
    <row r="1503" spans="1:13" x14ac:dyDescent="0.25">
      <c r="A1503" s="1" t="s">
        <v>17</v>
      </c>
      <c r="B1503" s="33">
        <v>45743</v>
      </c>
      <c r="C1503" s="11">
        <v>45743</v>
      </c>
      <c r="D1503" s="33">
        <v>45743</v>
      </c>
      <c r="E1503" s="9">
        <v>45743</v>
      </c>
      <c r="F1503" s="6" t="s">
        <v>132</v>
      </c>
      <c r="G1503" s="7" t="s">
        <v>2238</v>
      </c>
      <c r="H1503" s="6"/>
      <c r="I1503" s="8">
        <v>-7.55</v>
      </c>
      <c r="J1503" s="6"/>
      <c r="K1503" s="8">
        <v>9310.26</v>
      </c>
      <c r="L1503" t="str">
        <f>IF(Gastos[[#This Row],[Importe]]&gt;0,"Ingreso","Egreso")</f>
        <v>Egreso</v>
      </c>
      <c r="M1503" t="str">
        <f t="shared" si="23"/>
        <v>Único</v>
      </c>
    </row>
    <row r="1504" spans="1:13" x14ac:dyDescent="0.25">
      <c r="A1504" s="1" t="s">
        <v>14</v>
      </c>
      <c r="B1504" s="33">
        <v>45742</v>
      </c>
      <c r="C1504" s="11">
        <v>45742</v>
      </c>
      <c r="D1504" s="33">
        <v>45742</v>
      </c>
      <c r="E1504" s="9">
        <v>45742</v>
      </c>
      <c r="F1504" s="6" t="s">
        <v>18</v>
      </c>
      <c r="G1504" s="7" t="s">
        <v>2263</v>
      </c>
      <c r="H1504" s="6"/>
      <c r="I1504" s="8">
        <v>-9.16</v>
      </c>
      <c r="J1504" s="6"/>
      <c r="K1504" s="8">
        <v>2858.93</v>
      </c>
      <c r="L1504" t="str">
        <f>IF(Gastos[[#This Row],[Importe]]&gt;0,"Ingreso","Egreso")</f>
        <v>Egreso</v>
      </c>
      <c r="M1504" t="str">
        <f t="shared" si="23"/>
        <v>Único</v>
      </c>
    </row>
    <row r="1505" spans="1:13" x14ac:dyDescent="0.25">
      <c r="A1505" s="1" t="s">
        <v>11</v>
      </c>
      <c r="B1505" s="33">
        <v>45742</v>
      </c>
      <c r="C1505" s="11">
        <v>45742</v>
      </c>
      <c r="D1505" s="33">
        <v>45742</v>
      </c>
      <c r="E1505" s="9">
        <v>45742</v>
      </c>
      <c r="F1505" s="6" t="s">
        <v>132</v>
      </c>
      <c r="G1505" s="7" t="s">
        <v>2290</v>
      </c>
      <c r="H1505" s="6"/>
      <c r="I1505" s="8">
        <v>-8</v>
      </c>
      <c r="J1505" s="6"/>
      <c r="K1505" s="8">
        <v>7327.16</v>
      </c>
      <c r="L1505" t="str">
        <f>IF(Gastos[[#This Row],[Importe]]&gt;0,"Ingreso","Egreso")</f>
        <v>Egreso</v>
      </c>
      <c r="M1505" t="str">
        <f t="shared" si="23"/>
        <v>Único</v>
      </c>
    </row>
    <row r="1506" spans="1:13" x14ac:dyDescent="0.25">
      <c r="A1506" s="1" t="s">
        <v>17</v>
      </c>
      <c r="B1506" s="33">
        <v>45742</v>
      </c>
      <c r="C1506" s="11">
        <v>45742</v>
      </c>
      <c r="D1506" s="33">
        <v>45742</v>
      </c>
      <c r="E1506" s="9">
        <v>45742</v>
      </c>
      <c r="F1506" s="6" t="s">
        <v>132</v>
      </c>
      <c r="G1506" s="7" t="s">
        <v>2239</v>
      </c>
      <c r="H1506" s="6"/>
      <c r="I1506" s="8">
        <v>-2</v>
      </c>
      <c r="J1506" s="6"/>
      <c r="K1506" s="8">
        <v>9317.81</v>
      </c>
      <c r="L1506" t="str">
        <f>IF(Gastos[[#This Row],[Importe]]&gt;0,"Ingreso","Egreso")</f>
        <v>Egreso</v>
      </c>
      <c r="M1506" t="str">
        <f t="shared" si="23"/>
        <v>Único</v>
      </c>
    </row>
    <row r="1507" spans="1:13" x14ac:dyDescent="0.25">
      <c r="A1507" s="1" t="s">
        <v>11</v>
      </c>
      <c r="B1507" s="33">
        <v>45741</v>
      </c>
      <c r="C1507" s="11">
        <v>45741</v>
      </c>
      <c r="D1507" s="33">
        <v>45741</v>
      </c>
      <c r="E1507" s="9">
        <v>45741</v>
      </c>
      <c r="F1507" s="6" t="s">
        <v>132</v>
      </c>
      <c r="G1507" s="7" t="s">
        <v>2291</v>
      </c>
      <c r="H1507" s="6"/>
      <c r="I1507" s="8">
        <v>-38.090000000000003</v>
      </c>
      <c r="J1507" s="6"/>
      <c r="K1507" s="8">
        <v>7335.16</v>
      </c>
      <c r="L1507" t="str">
        <f>IF(Gastos[[#This Row],[Importe]]&gt;0,"Ingreso","Egreso")</f>
        <v>Egreso</v>
      </c>
      <c r="M1507" t="str">
        <f t="shared" si="23"/>
        <v>Único</v>
      </c>
    </row>
    <row r="1508" spans="1:13" ht="25.5" x14ac:dyDescent="0.25">
      <c r="A1508" s="1" t="s">
        <v>14</v>
      </c>
      <c r="B1508" s="33">
        <v>45741</v>
      </c>
      <c r="C1508" s="11">
        <v>45741</v>
      </c>
      <c r="D1508" s="33">
        <v>45741</v>
      </c>
      <c r="E1508" s="9">
        <v>45741</v>
      </c>
      <c r="F1508" s="6" t="s">
        <v>183</v>
      </c>
      <c r="G1508" s="7" t="s">
        <v>2264</v>
      </c>
      <c r="H1508" s="6"/>
      <c r="I1508" s="8">
        <v>-11.55</v>
      </c>
      <c r="J1508" s="6"/>
      <c r="K1508" s="8">
        <v>2868.09</v>
      </c>
      <c r="L1508" t="str">
        <f>IF(Gastos[[#This Row],[Importe]]&gt;0,"Ingreso","Egreso")</f>
        <v>Egreso</v>
      </c>
      <c r="M1508" t="str">
        <f t="shared" si="23"/>
        <v>Único</v>
      </c>
    </row>
    <row r="1509" spans="1:13" ht="25.5" x14ac:dyDescent="0.25">
      <c r="A1509" s="1" t="s">
        <v>14</v>
      </c>
      <c r="B1509" s="33">
        <v>45741</v>
      </c>
      <c r="C1509" s="11">
        <v>45741</v>
      </c>
      <c r="D1509" s="33">
        <v>45741</v>
      </c>
      <c r="E1509" s="9">
        <v>45741</v>
      </c>
      <c r="F1509" s="6" t="s">
        <v>183</v>
      </c>
      <c r="G1509" s="7" t="s">
        <v>2265</v>
      </c>
      <c r="H1509" s="6"/>
      <c r="I1509" s="8">
        <v>-28.82</v>
      </c>
      <c r="J1509" s="6"/>
      <c r="K1509" s="8">
        <v>2879.64</v>
      </c>
      <c r="L1509" t="str">
        <f>IF(Gastos[[#This Row],[Importe]]&gt;0,"Ingreso","Egreso")</f>
        <v>Egreso</v>
      </c>
      <c r="M1509" t="str">
        <f t="shared" si="23"/>
        <v>Único</v>
      </c>
    </row>
    <row r="1510" spans="1:13" ht="25.5" x14ac:dyDescent="0.25">
      <c r="A1510" s="1" t="s">
        <v>14</v>
      </c>
      <c r="B1510" s="33">
        <v>45741</v>
      </c>
      <c r="C1510" s="11">
        <v>45741</v>
      </c>
      <c r="D1510" s="33">
        <v>45741</v>
      </c>
      <c r="E1510" s="9">
        <v>45741</v>
      </c>
      <c r="F1510" s="6" t="s">
        <v>183</v>
      </c>
      <c r="G1510" s="7" t="s">
        <v>2264</v>
      </c>
      <c r="H1510" s="6"/>
      <c r="I1510" s="8">
        <v>-100.16</v>
      </c>
      <c r="J1510" s="6"/>
      <c r="K1510" s="8">
        <v>2908.46</v>
      </c>
      <c r="L1510" t="str">
        <f>IF(Gastos[[#This Row],[Importe]]&gt;0,"Ingreso","Egreso")</f>
        <v>Egreso</v>
      </c>
      <c r="M1510" t="str">
        <f t="shared" si="23"/>
        <v>Único</v>
      </c>
    </row>
    <row r="1511" spans="1:13" x14ac:dyDescent="0.25">
      <c r="A1511" s="1" t="s">
        <v>14</v>
      </c>
      <c r="B1511" s="33">
        <v>45741</v>
      </c>
      <c r="C1511" s="11">
        <v>45741</v>
      </c>
      <c r="D1511" s="33">
        <v>45741</v>
      </c>
      <c r="E1511" s="9">
        <v>45741</v>
      </c>
      <c r="F1511" s="6" t="s">
        <v>18</v>
      </c>
      <c r="G1511" s="7" t="s">
        <v>2266</v>
      </c>
      <c r="H1511" s="6"/>
      <c r="I1511" s="8">
        <v>-9.06</v>
      </c>
      <c r="J1511" s="6"/>
      <c r="K1511" s="8">
        <v>3008.62</v>
      </c>
      <c r="L1511" t="str">
        <f>IF(Gastos[[#This Row],[Importe]]&gt;0,"Ingreso","Egreso")</f>
        <v>Egreso</v>
      </c>
      <c r="M1511" t="str">
        <f t="shared" si="23"/>
        <v>Único</v>
      </c>
    </row>
    <row r="1512" spans="1:13" ht="25.5" x14ac:dyDescent="0.25">
      <c r="A1512" s="1" t="s">
        <v>11</v>
      </c>
      <c r="B1512" s="33">
        <v>45741</v>
      </c>
      <c r="C1512" s="11">
        <v>45741</v>
      </c>
      <c r="D1512" s="33">
        <v>45741</v>
      </c>
      <c r="E1512" s="9">
        <v>45741</v>
      </c>
      <c r="F1512" s="6" t="s">
        <v>340</v>
      </c>
      <c r="G1512" s="7" t="s">
        <v>2292</v>
      </c>
      <c r="H1512" s="6"/>
      <c r="I1512" s="8">
        <v>-99</v>
      </c>
      <c r="J1512" s="6"/>
      <c r="K1512" s="8">
        <v>7373.25</v>
      </c>
      <c r="L1512" t="str">
        <f>IF(Gastos[[#This Row],[Importe]]&gt;0,"Ingreso","Egreso")</f>
        <v>Egreso</v>
      </c>
      <c r="M1512" t="str">
        <f t="shared" si="23"/>
        <v>Único</v>
      </c>
    </row>
    <row r="1513" spans="1:13" x14ac:dyDescent="0.25">
      <c r="A1513" s="1" t="s">
        <v>11</v>
      </c>
      <c r="B1513" s="33">
        <v>45741</v>
      </c>
      <c r="C1513" s="11">
        <v>45741</v>
      </c>
      <c r="D1513" s="33">
        <v>45741</v>
      </c>
      <c r="E1513" s="9">
        <v>45741</v>
      </c>
      <c r="F1513" s="6" t="s">
        <v>132</v>
      </c>
      <c r="G1513" s="7" t="s">
        <v>2293</v>
      </c>
      <c r="H1513" s="6"/>
      <c r="I1513" s="8">
        <v>-8.8000000000000007</v>
      </c>
      <c r="J1513" s="6"/>
      <c r="K1513" s="8">
        <v>7472.25</v>
      </c>
      <c r="L1513" t="str">
        <f>IF(Gastos[[#This Row],[Importe]]&gt;0,"Ingreso","Egreso")</f>
        <v>Egreso</v>
      </c>
      <c r="M1513" t="str">
        <f t="shared" si="23"/>
        <v>Único</v>
      </c>
    </row>
    <row r="1514" spans="1:13" x14ac:dyDescent="0.25">
      <c r="A1514" s="1" t="s">
        <v>14</v>
      </c>
      <c r="B1514" s="33">
        <v>45741</v>
      </c>
      <c r="C1514" s="11">
        <v>45741</v>
      </c>
      <c r="D1514" s="33">
        <v>45741</v>
      </c>
      <c r="E1514" s="9">
        <v>45741</v>
      </c>
      <c r="F1514" s="6" t="s">
        <v>132</v>
      </c>
      <c r="G1514" s="7" t="s">
        <v>2267</v>
      </c>
      <c r="H1514" s="6"/>
      <c r="I1514" s="8">
        <v>-4.95</v>
      </c>
      <c r="J1514" s="6"/>
      <c r="K1514" s="8">
        <v>3017.68</v>
      </c>
      <c r="L1514" t="str">
        <f>IF(Gastos[[#This Row],[Importe]]&gt;0,"Ingreso","Egreso")</f>
        <v>Egreso</v>
      </c>
      <c r="M1514" t="str">
        <f t="shared" si="23"/>
        <v>Único</v>
      </c>
    </row>
    <row r="1515" spans="1:13" x14ac:dyDescent="0.25">
      <c r="A1515" s="1" t="s">
        <v>17</v>
      </c>
      <c r="B1515" s="33">
        <v>45741</v>
      </c>
      <c r="C1515" s="11">
        <v>45741</v>
      </c>
      <c r="D1515" s="33">
        <v>45741</v>
      </c>
      <c r="E1515" s="9">
        <v>45741</v>
      </c>
      <c r="F1515" s="6" t="s">
        <v>132</v>
      </c>
      <c r="G1515" s="7" t="s">
        <v>2240</v>
      </c>
      <c r="H1515" s="6"/>
      <c r="I1515" s="8">
        <v>-1.95</v>
      </c>
      <c r="J1515" s="6"/>
      <c r="K1515" s="8">
        <v>9319.81</v>
      </c>
      <c r="L1515" t="str">
        <f>IF(Gastos[[#This Row],[Importe]]&gt;0,"Ingreso","Egreso")</f>
        <v>Egreso</v>
      </c>
      <c r="M1515" t="str">
        <f t="shared" si="23"/>
        <v>Único</v>
      </c>
    </row>
    <row r="1516" spans="1:13" x14ac:dyDescent="0.25">
      <c r="A1516" s="1" t="s">
        <v>14</v>
      </c>
      <c r="B1516" s="33">
        <v>45741</v>
      </c>
      <c r="C1516" s="11">
        <v>45741</v>
      </c>
      <c r="D1516" s="33">
        <v>45740</v>
      </c>
      <c r="E1516" s="9">
        <v>45740</v>
      </c>
      <c r="F1516" s="6" t="s">
        <v>39</v>
      </c>
      <c r="G1516" s="7" t="s">
        <v>131</v>
      </c>
      <c r="H1516" s="6"/>
      <c r="I1516" s="8">
        <v>-0.57999999999999996</v>
      </c>
      <c r="J1516" s="6"/>
      <c r="K1516" s="8">
        <v>3022.63</v>
      </c>
      <c r="L1516" t="str">
        <f>IF(Gastos[[#This Row],[Importe]]&gt;0,"Ingreso","Egreso")</f>
        <v>Egreso</v>
      </c>
      <c r="M1516" t="str">
        <f t="shared" si="23"/>
        <v>Único</v>
      </c>
    </row>
    <row r="1517" spans="1:13" ht="25.5" x14ac:dyDescent="0.25">
      <c r="A1517" s="1" t="s">
        <v>14</v>
      </c>
      <c r="B1517" s="33">
        <v>45740</v>
      </c>
      <c r="C1517" s="11">
        <v>45740</v>
      </c>
      <c r="D1517" s="33">
        <v>45740</v>
      </c>
      <c r="E1517" s="9">
        <v>45740</v>
      </c>
      <c r="F1517" s="6" t="s">
        <v>183</v>
      </c>
      <c r="G1517" s="7" t="s">
        <v>2268</v>
      </c>
      <c r="H1517" s="6"/>
      <c r="I1517" s="8">
        <v>-7.01</v>
      </c>
      <c r="J1517" s="6"/>
      <c r="K1517" s="8">
        <v>3023.21</v>
      </c>
      <c r="L1517" t="str">
        <f>IF(Gastos[[#This Row],[Importe]]&gt;0,"Ingreso","Egreso")</f>
        <v>Egreso</v>
      </c>
      <c r="M1517" t="str">
        <f t="shared" si="23"/>
        <v>Único</v>
      </c>
    </row>
    <row r="1518" spans="1:13" x14ac:dyDescent="0.25">
      <c r="A1518" s="1" t="s">
        <v>14</v>
      </c>
      <c r="B1518" s="33">
        <v>45740</v>
      </c>
      <c r="C1518" s="11">
        <v>45740</v>
      </c>
      <c r="D1518" s="33">
        <v>45740</v>
      </c>
      <c r="E1518" s="9">
        <v>45740</v>
      </c>
      <c r="F1518" s="6" t="s">
        <v>54</v>
      </c>
      <c r="G1518" s="7" t="s">
        <v>2269</v>
      </c>
      <c r="H1518" s="6"/>
      <c r="I1518" s="8">
        <v>-19.57</v>
      </c>
      <c r="J1518" s="6"/>
      <c r="K1518" s="8">
        <v>3030.22</v>
      </c>
      <c r="L1518" t="str">
        <f>IF(Gastos[[#This Row],[Importe]]&gt;0,"Ingreso","Egreso")</f>
        <v>Egreso</v>
      </c>
      <c r="M1518" t="str">
        <f t="shared" si="23"/>
        <v>Único</v>
      </c>
    </row>
    <row r="1519" spans="1:13" ht="25.5" x14ac:dyDescent="0.25">
      <c r="A1519" s="1" t="s">
        <v>14</v>
      </c>
      <c r="B1519" s="33">
        <v>45740</v>
      </c>
      <c r="C1519" s="11">
        <v>45740</v>
      </c>
      <c r="D1519" s="33">
        <v>45740</v>
      </c>
      <c r="E1519" s="9">
        <v>45740</v>
      </c>
      <c r="F1519" s="6" t="s">
        <v>183</v>
      </c>
      <c r="G1519" s="7" t="s">
        <v>2270</v>
      </c>
      <c r="H1519" s="6"/>
      <c r="I1519" s="8">
        <v>-6.32</v>
      </c>
      <c r="J1519" s="6"/>
      <c r="K1519" s="8">
        <v>3049.79</v>
      </c>
      <c r="L1519" t="str">
        <f>IF(Gastos[[#This Row],[Importe]]&gt;0,"Ingreso","Egreso")</f>
        <v>Egreso</v>
      </c>
      <c r="M1519" t="str">
        <f t="shared" si="23"/>
        <v>Único</v>
      </c>
    </row>
    <row r="1520" spans="1:13" x14ac:dyDescent="0.25">
      <c r="A1520" s="1" t="s">
        <v>11</v>
      </c>
      <c r="B1520" s="33">
        <v>45740</v>
      </c>
      <c r="C1520" s="11">
        <v>45740</v>
      </c>
      <c r="D1520" s="33">
        <v>45740</v>
      </c>
      <c r="E1520" s="9">
        <v>45740</v>
      </c>
      <c r="F1520" s="6" t="s">
        <v>804</v>
      </c>
      <c r="G1520" s="7" t="s">
        <v>2043</v>
      </c>
      <c r="H1520" s="6"/>
      <c r="I1520" s="8">
        <v>-300</v>
      </c>
      <c r="J1520" s="6"/>
      <c r="K1520" s="8">
        <v>7489.85</v>
      </c>
      <c r="L1520" t="str">
        <f>IF(Gastos[[#This Row],[Importe]]&gt;0,"Ingreso","Egreso")</f>
        <v>Egreso</v>
      </c>
      <c r="M1520" t="str">
        <f t="shared" si="23"/>
        <v>Único</v>
      </c>
    </row>
    <row r="1521" spans="1:13" x14ac:dyDescent="0.25">
      <c r="A1521" s="1" t="s">
        <v>11</v>
      </c>
      <c r="B1521" s="33">
        <v>45740</v>
      </c>
      <c r="C1521" s="11">
        <v>45740</v>
      </c>
      <c r="D1521" s="33">
        <v>45740</v>
      </c>
      <c r="E1521" s="9">
        <v>45740</v>
      </c>
      <c r="F1521" s="6" t="s">
        <v>132</v>
      </c>
      <c r="G1521" s="7" t="s">
        <v>2294</v>
      </c>
      <c r="H1521" s="6"/>
      <c r="I1521" s="8">
        <v>-8.8000000000000007</v>
      </c>
      <c r="J1521" s="6"/>
      <c r="K1521" s="8">
        <v>7481.05</v>
      </c>
      <c r="L1521" t="str">
        <f>IF(Gastos[[#This Row],[Importe]]&gt;0,"Ingreso","Egreso")</f>
        <v>Egreso</v>
      </c>
      <c r="M1521" t="str">
        <f t="shared" si="23"/>
        <v>Único</v>
      </c>
    </row>
    <row r="1522" spans="1:13" x14ac:dyDescent="0.25">
      <c r="A1522" s="1" t="s">
        <v>17</v>
      </c>
      <c r="B1522" s="33">
        <v>45740</v>
      </c>
      <c r="C1522" s="11">
        <v>45740</v>
      </c>
      <c r="D1522" s="33">
        <v>45740</v>
      </c>
      <c r="E1522" s="9">
        <v>45740</v>
      </c>
      <c r="F1522" s="6" t="s">
        <v>132</v>
      </c>
      <c r="G1522" s="7" t="s">
        <v>2241</v>
      </c>
      <c r="H1522" s="6"/>
      <c r="I1522" s="8">
        <v>-5.99</v>
      </c>
      <c r="J1522" s="6"/>
      <c r="K1522" s="8">
        <v>9321.76</v>
      </c>
      <c r="L1522" t="str">
        <f>IF(Gastos[[#This Row],[Importe]]&gt;0,"Ingreso","Egreso")</f>
        <v>Egreso</v>
      </c>
      <c r="M1522" t="str">
        <f t="shared" si="23"/>
        <v>Único</v>
      </c>
    </row>
    <row r="1523" spans="1:13" x14ac:dyDescent="0.25">
      <c r="A1523" s="1" t="s">
        <v>17</v>
      </c>
      <c r="B1523" s="33">
        <v>45740</v>
      </c>
      <c r="C1523" s="11">
        <v>45740</v>
      </c>
      <c r="D1523" s="33">
        <v>45740</v>
      </c>
      <c r="E1523" s="9">
        <v>45740</v>
      </c>
      <c r="F1523" s="6" t="s">
        <v>132</v>
      </c>
      <c r="G1523" s="7" t="s">
        <v>2242</v>
      </c>
      <c r="H1523" s="6"/>
      <c r="I1523" s="8">
        <v>-1.3</v>
      </c>
      <c r="J1523" s="6"/>
      <c r="K1523" s="8">
        <v>9327.75</v>
      </c>
      <c r="L1523" t="str">
        <f>IF(Gastos[[#This Row],[Importe]]&gt;0,"Ingreso","Egreso")</f>
        <v>Egreso</v>
      </c>
      <c r="M1523" t="str">
        <f t="shared" si="23"/>
        <v>Único</v>
      </c>
    </row>
    <row r="1524" spans="1:13" ht="25.5" x14ac:dyDescent="0.25">
      <c r="A1524" s="1" t="s">
        <v>11</v>
      </c>
      <c r="B1524" s="33">
        <v>45740</v>
      </c>
      <c r="C1524" s="11">
        <v>45740</v>
      </c>
      <c r="D1524" s="33">
        <v>45739</v>
      </c>
      <c r="E1524" s="9">
        <v>45739</v>
      </c>
      <c r="F1524" s="6" t="s">
        <v>132</v>
      </c>
      <c r="G1524" s="7" t="s">
        <v>2296</v>
      </c>
      <c r="H1524" s="6"/>
      <c r="I1524" s="8">
        <v>-21.5</v>
      </c>
      <c r="J1524" s="6"/>
      <c r="K1524" s="8">
        <v>7795.85</v>
      </c>
      <c r="L1524" t="str">
        <f>IF(Gastos[[#This Row],[Importe]]&gt;0,"Ingreso","Egreso")</f>
        <v>Egreso</v>
      </c>
      <c r="M1524" t="str">
        <f t="shared" si="23"/>
        <v>Único</v>
      </c>
    </row>
    <row r="1525" spans="1:13" x14ac:dyDescent="0.25">
      <c r="A1525" s="1" t="s">
        <v>11</v>
      </c>
      <c r="B1525" s="33">
        <v>45740</v>
      </c>
      <c r="C1525" s="11">
        <v>45740</v>
      </c>
      <c r="D1525" s="33">
        <v>45739</v>
      </c>
      <c r="E1525" s="9">
        <v>45739</v>
      </c>
      <c r="F1525" s="6" t="s">
        <v>132</v>
      </c>
      <c r="G1525" s="7" t="s">
        <v>2295</v>
      </c>
      <c r="H1525" s="6"/>
      <c r="I1525" s="8">
        <v>-6</v>
      </c>
      <c r="J1525" s="6"/>
      <c r="K1525" s="8">
        <v>7789.85</v>
      </c>
      <c r="L1525" t="str">
        <f>IF(Gastos[[#This Row],[Importe]]&gt;0,"Ingreso","Egreso")</f>
        <v>Egreso</v>
      </c>
      <c r="M1525" t="str">
        <f t="shared" si="23"/>
        <v>Único</v>
      </c>
    </row>
    <row r="1526" spans="1:13" x14ac:dyDescent="0.25">
      <c r="A1526" s="1" t="s">
        <v>11</v>
      </c>
      <c r="B1526" s="33">
        <v>45740</v>
      </c>
      <c r="C1526" s="11">
        <v>45740</v>
      </c>
      <c r="D1526" s="33">
        <v>45738</v>
      </c>
      <c r="E1526" s="9">
        <v>45738</v>
      </c>
      <c r="F1526" s="6" t="s">
        <v>132</v>
      </c>
      <c r="G1526" s="7" t="s">
        <v>2297</v>
      </c>
      <c r="H1526" s="6"/>
      <c r="I1526" s="8">
        <v>-40.299999999999997</v>
      </c>
      <c r="J1526" s="6"/>
      <c r="K1526" s="8">
        <v>7817.35</v>
      </c>
      <c r="L1526" t="str">
        <f>IF(Gastos[[#This Row],[Importe]]&gt;0,"Ingreso","Egreso")</f>
        <v>Egreso</v>
      </c>
      <c r="M1526" t="str">
        <f t="shared" si="23"/>
        <v>Único</v>
      </c>
    </row>
    <row r="1527" spans="1:13" ht="25.5" x14ac:dyDescent="0.25">
      <c r="A1527" s="1" t="s">
        <v>17</v>
      </c>
      <c r="B1527" s="33">
        <v>45740</v>
      </c>
      <c r="C1527" s="11">
        <v>45740</v>
      </c>
      <c r="D1527" s="33">
        <v>45738</v>
      </c>
      <c r="E1527" s="9">
        <v>45738</v>
      </c>
      <c r="F1527" s="6" t="s">
        <v>183</v>
      </c>
      <c r="G1527" s="7" t="s">
        <v>2243</v>
      </c>
      <c r="H1527" s="6"/>
      <c r="I1527" s="8">
        <v>-10.27</v>
      </c>
      <c r="J1527" s="6"/>
      <c r="K1527" s="8">
        <v>9329.0499999999993</v>
      </c>
      <c r="L1527" t="str">
        <f>IF(Gastos[[#This Row],[Importe]]&gt;0,"Ingreso","Egreso")</f>
        <v>Egreso</v>
      </c>
      <c r="M1527" t="str">
        <f t="shared" si="23"/>
        <v>Único</v>
      </c>
    </row>
    <row r="1528" spans="1:13" x14ac:dyDescent="0.25">
      <c r="A1528" s="1" t="s">
        <v>17</v>
      </c>
      <c r="B1528" s="34">
        <v>45740</v>
      </c>
      <c r="C1528" s="32">
        <v>45740</v>
      </c>
      <c r="D1528" s="34">
        <v>45738</v>
      </c>
      <c r="E1528" s="9">
        <v>45738</v>
      </c>
      <c r="F1528" s="1" t="s">
        <v>183</v>
      </c>
      <c r="G1528" s="12" t="s">
        <v>2244</v>
      </c>
      <c r="H1528" s="1"/>
      <c r="I1528" s="13">
        <v>-4</v>
      </c>
      <c r="J1528" s="1"/>
      <c r="K1528" s="13">
        <v>9339.32</v>
      </c>
      <c r="L1528" t="str">
        <f>IF(Gastos[[#This Row],[Importe]]&gt;0,"Ingreso","Egreso")</f>
        <v>Egreso</v>
      </c>
      <c r="M1528" t="str">
        <f t="shared" si="23"/>
        <v>Único</v>
      </c>
    </row>
    <row r="1529" spans="1:13" x14ac:dyDescent="0.25">
      <c r="A1529" s="1" t="s">
        <v>11</v>
      </c>
      <c r="B1529" s="33">
        <v>45740</v>
      </c>
      <c r="C1529" s="11">
        <v>45740</v>
      </c>
      <c r="D1529" s="33">
        <v>45738</v>
      </c>
      <c r="E1529" s="9">
        <v>45738</v>
      </c>
      <c r="F1529" s="6" t="s">
        <v>18</v>
      </c>
      <c r="G1529" s="7" t="s">
        <v>2298</v>
      </c>
      <c r="H1529" s="6"/>
      <c r="I1529" s="8">
        <v>-8.15</v>
      </c>
      <c r="J1529" s="6"/>
      <c r="K1529" s="8">
        <v>7857.65</v>
      </c>
      <c r="L1529" t="str">
        <f>IF(Gastos[[#This Row],[Importe]]&gt;0,"Ingreso","Egreso")</f>
        <v>Egreso</v>
      </c>
      <c r="M1529" t="str">
        <f t="shared" si="23"/>
        <v>Único</v>
      </c>
    </row>
    <row r="1530" spans="1:13" ht="25.5" x14ac:dyDescent="0.25">
      <c r="A1530" s="1" t="s">
        <v>11</v>
      </c>
      <c r="B1530" s="33">
        <v>45740</v>
      </c>
      <c r="C1530" s="11">
        <v>45740</v>
      </c>
      <c r="D1530" s="33">
        <v>45738</v>
      </c>
      <c r="E1530" s="9">
        <v>45738</v>
      </c>
      <c r="F1530" s="6" t="s">
        <v>132</v>
      </c>
      <c r="G1530" s="7" t="s">
        <v>2299</v>
      </c>
      <c r="H1530" s="6"/>
      <c r="I1530" s="8">
        <v>-8.89</v>
      </c>
      <c r="J1530" s="6"/>
      <c r="K1530" s="8">
        <v>7865.8</v>
      </c>
      <c r="L1530" t="str">
        <f>IF(Gastos[[#This Row],[Importe]]&gt;0,"Ingreso","Egreso")</f>
        <v>Egreso</v>
      </c>
      <c r="M1530" t="str">
        <f t="shared" si="23"/>
        <v>Único</v>
      </c>
    </row>
    <row r="1531" spans="1:13" x14ac:dyDescent="0.25">
      <c r="A1531" s="1" t="s">
        <v>17</v>
      </c>
      <c r="B1531" s="33">
        <v>45737</v>
      </c>
      <c r="C1531" s="11">
        <v>45737</v>
      </c>
      <c r="D1531" s="33">
        <v>45737</v>
      </c>
      <c r="E1531" s="9">
        <v>45737</v>
      </c>
      <c r="F1531" s="6" t="s">
        <v>183</v>
      </c>
      <c r="G1531" s="7" t="s">
        <v>2245</v>
      </c>
      <c r="H1531" s="6"/>
      <c r="I1531" s="8">
        <v>-2.6</v>
      </c>
      <c r="J1531" s="6"/>
      <c r="K1531" s="8">
        <v>9343.32</v>
      </c>
      <c r="L1531" t="str">
        <f>IF(Gastos[[#This Row],[Importe]]&gt;0,"Ingreso","Egreso")</f>
        <v>Egreso</v>
      </c>
      <c r="M1531" t="str">
        <f t="shared" si="23"/>
        <v>Único</v>
      </c>
    </row>
    <row r="1532" spans="1:13" ht="25.5" x14ac:dyDescent="0.25">
      <c r="A1532" s="1" t="s">
        <v>14</v>
      </c>
      <c r="B1532" s="33">
        <v>45737</v>
      </c>
      <c r="C1532" s="11">
        <v>45737</v>
      </c>
      <c r="D1532" s="33">
        <v>45737</v>
      </c>
      <c r="E1532" s="9">
        <v>45737</v>
      </c>
      <c r="F1532" s="6" t="s">
        <v>22</v>
      </c>
      <c r="G1532" s="7" t="s">
        <v>2271</v>
      </c>
      <c r="H1532" s="6"/>
      <c r="I1532" s="8">
        <v>-7.93</v>
      </c>
      <c r="J1532" s="6"/>
      <c r="K1532" s="8">
        <v>3056.11</v>
      </c>
      <c r="L1532" t="str">
        <f>IF(Gastos[[#This Row],[Importe]]&gt;0,"Ingreso","Egreso")</f>
        <v>Egreso</v>
      </c>
      <c r="M1532" t="str">
        <f t="shared" si="23"/>
        <v>Único</v>
      </c>
    </row>
    <row r="1533" spans="1:13" ht="25.5" x14ac:dyDescent="0.25">
      <c r="A1533" s="1" t="s">
        <v>14</v>
      </c>
      <c r="B1533" s="33">
        <v>45737</v>
      </c>
      <c r="C1533" s="11">
        <v>45737</v>
      </c>
      <c r="D1533" s="33">
        <v>45737</v>
      </c>
      <c r="E1533" s="9">
        <v>45737</v>
      </c>
      <c r="F1533" s="6" t="s">
        <v>22</v>
      </c>
      <c r="G1533" s="7" t="s">
        <v>2272</v>
      </c>
      <c r="H1533" s="6"/>
      <c r="I1533" s="8">
        <v>-125.46</v>
      </c>
      <c r="J1533" s="6"/>
      <c r="K1533" s="8">
        <v>3064.04</v>
      </c>
      <c r="L1533" t="str">
        <f>IF(Gastos[[#This Row],[Importe]]&gt;0,"Ingreso","Egreso")</f>
        <v>Egreso</v>
      </c>
      <c r="M1533" t="str">
        <f t="shared" si="23"/>
        <v>Único</v>
      </c>
    </row>
    <row r="1534" spans="1:13" ht="25.5" x14ac:dyDescent="0.25">
      <c r="A1534" s="1" t="s">
        <v>14</v>
      </c>
      <c r="B1534" s="33">
        <v>45737</v>
      </c>
      <c r="C1534" s="11">
        <v>45737</v>
      </c>
      <c r="D1534" s="33">
        <v>45737</v>
      </c>
      <c r="E1534" s="9">
        <v>45737</v>
      </c>
      <c r="F1534" s="6" t="s">
        <v>15</v>
      </c>
      <c r="G1534" s="7" t="s">
        <v>2273</v>
      </c>
      <c r="H1534" s="6"/>
      <c r="I1534" s="8">
        <v>-143.30000000000001</v>
      </c>
      <c r="J1534" s="6"/>
      <c r="K1534" s="8">
        <v>3189.5</v>
      </c>
      <c r="L1534" t="str">
        <f>IF(Gastos[[#This Row],[Importe]]&gt;0,"Ingreso","Egreso")</f>
        <v>Egreso</v>
      </c>
      <c r="M1534" t="str">
        <f t="shared" si="23"/>
        <v>Único</v>
      </c>
    </row>
    <row r="1535" spans="1:13" x14ac:dyDescent="0.25">
      <c r="A1535" s="1" t="s">
        <v>17</v>
      </c>
      <c r="B1535" s="33">
        <v>45737</v>
      </c>
      <c r="C1535" s="11">
        <v>45737</v>
      </c>
      <c r="D1535" s="33">
        <v>45737</v>
      </c>
      <c r="E1535" s="9">
        <v>45737</v>
      </c>
      <c r="F1535" s="6" t="s">
        <v>132</v>
      </c>
      <c r="G1535" s="7" t="s">
        <v>2246</v>
      </c>
      <c r="H1535" s="6"/>
      <c r="I1535" s="8">
        <v>-9.94</v>
      </c>
      <c r="J1535" s="6"/>
      <c r="K1535" s="8">
        <v>9345.92</v>
      </c>
      <c r="L1535" t="str">
        <f>IF(Gastos[[#This Row],[Importe]]&gt;0,"Ingreso","Egreso")</f>
        <v>Egreso</v>
      </c>
      <c r="M1535" t="str">
        <f t="shared" si="23"/>
        <v>Único</v>
      </c>
    </row>
    <row r="1536" spans="1:13" x14ac:dyDescent="0.25">
      <c r="A1536" s="1" t="s">
        <v>17</v>
      </c>
      <c r="B1536" s="33">
        <v>45737</v>
      </c>
      <c r="C1536" s="11">
        <v>45737</v>
      </c>
      <c r="D1536" s="33">
        <v>45737</v>
      </c>
      <c r="E1536" s="9">
        <v>45737</v>
      </c>
      <c r="F1536" s="6" t="s">
        <v>132</v>
      </c>
      <c r="G1536" s="7" t="s">
        <v>2247</v>
      </c>
      <c r="H1536" s="6"/>
      <c r="I1536" s="8">
        <v>-2.6</v>
      </c>
      <c r="J1536" s="6"/>
      <c r="K1536" s="8">
        <v>9355.86</v>
      </c>
      <c r="L1536" t="str">
        <f>IF(Gastos[[#This Row],[Importe]]&gt;0,"Ingreso","Egreso")</f>
        <v>Egreso</v>
      </c>
      <c r="M1536" t="str">
        <f t="shared" si="23"/>
        <v>Único</v>
      </c>
    </row>
    <row r="1537" spans="1:13" x14ac:dyDescent="0.25">
      <c r="A1537" s="1" t="s">
        <v>17</v>
      </c>
      <c r="B1537" s="33">
        <v>45736</v>
      </c>
      <c r="C1537" s="11">
        <v>45736</v>
      </c>
      <c r="D1537" s="33">
        <v>45736</v>
      </c>
      <c r="E1537" s="9">
        <v>45736</v>
      </c>
      <c r="F1537" s="6" t="s">
        <v>132</v>
      </c>
      <c r="G1537" s="7" t="s">
        <v>2249</v>
      </c>
      <c r="H1537" s="6"/>
      <c r="I1537" s="8">
        <v>-2.95</v>
      </c>
      <c r="J1537" s="6"/>
      <c r="K1537" s="8">
        <v>9368.06</v>
      </c>
      <c r="L1537" t="str">
        <f>IF(Gastos[[#This Row],[Importe]]&gt;0,"Ingreso","Egreso")</f>
        <v>Egreso</v>
      </c>
      <c r="M1537" t="str">
        <f t="shared" si="23"/>
        <v>Único</v>
      </c>
    </row>
    <row r="1538" spans="1:13" ht="25.5" x14ac:dyDescent="0.25">
      <c r="A1538" s="1" t="s">
        <v>17</v>
      </c>
      <c r="B1538" s="33">
        <v>45736</v>
      </c>
      <c r="C1538" s="11">
        <v>45736</v>
      </c>
      <c r="D1538" s="33">
        <v>45736</v>
      </c>
      <c r="E1538" s="9">
        <v>45736</v>
      </c>
      <c r="F1538" s="6" t="s">
        <v>67</v>
      </c>
      <c r="G1538" s="7" t="s">
        <v>2248</v>
      </c>
      <c r="H1538" s="6"/>
      <c r="I1538" s="8">
        <v>-9.6</v>
      </c>
      <c r="J1538" s="6"/>
      <c r="K1538" s="8">
        <v>9358.4599999999991</v>
      </c>
      <c r="L1538" t="str">
        <f>IF(Gastos[[#This Row],[Importe]]&gt;0,"Ingreso","Egreso")</f>
        <v>Egreso</v>
      </c>
      <c r="M1538" t="str">
        <f t="shared" ref="M1538:M1601" si="24">IF(AND(COUNTIFS($B$2:$B$3988,B1538,$I$2:$I$3988,I1538,$K$2:$K$3988,K1538)&gt;1,F1538=""),"DUPLICADO","Único")</f>
        <v>Único</v>
      </c>
    </row>
    <row r="1539" spans="1:13" x14ac:dyDescent="0.25">
      <c r="A1539" s="1" t="s">
        <v>11</v>
      </c>
      <c r="B1539" s="33">
        <v>45735</v>
      </c>
      <c r="C1539" s="11">
        <v>45735</v>
      </c>
      <c r="D1539" s="33">
        <v>45735</v>
      </c>
      <c r="E1539" s="9">
        <v>45735</v>
      </c>
      <c r="F1539" s="6" t="s">
        <v>132</v>
      </c>
      <c r="G1539" s="7" t="s">
        <v>2300</v>
      </c>
      <c r="H1539" s="6"/>
      <c r="I1539" s="8">
        <v>-30</v>
      </c>
      <c r="J1539" s="6"/>
      <c r="K1539" s="8">
        <v>7874.69</v>
      </c>
      <c r="L1539" t="str">
        <f>IF(Gastos[[#This Row],[Importe]]&gt;0,"Ingreso","Egreso")</f>
        <v>Egreso</v>
      </c>
      <c r="M1539" t="str">
        <f t="shared" si="24"/>
        <v>Único</v>
      </c>
    </row>
    <row r="1540" spans="1:13" x14ac:dyDescent="0.25">
      <c r="A1540" s="1" t="s">
        <v>11</v>
      </c>
      <c r="B1540" s="33">
        <v>45735</v>
      </c>
      <c r="C1540" s="11">
        <v>45735</v>
      </c>
      <c r="D1540" s="33">
        <v>45735</v>
      </c>
      <c r="E1540" s="9">
        <v>45735</v>
      </c>
      <c r="F1540" s="6" t="s">
        <v>183</v>
      </c>
      <c r="G1540" s="7" t="s">
        <v>2301</v>
      </c>
      <c r="H1540" s="6"/>
      <c r="I1540" s="8">
        <v>-102</v>
      </c>
      <c r="J1540" s="6"/>
      <c r="K1540" s="8">
        <v>7904.69</v>
      </c>
      <c r="L1540" t="str">
        <f>IF(Gastos[[#This Row],[Importe]]&gt;0,"Ingreso","Egreso")</f>
        <v>Egreso</v>
      </c>
      <c r="M1540" t="str">
        <f t="shared" si="24"/>
        <v>Único</v>
      </c>
    </row>
    <row r="1541" spans="1:13" x14ac:dyDescent="0.25">
      <c r="A1541" s="1" t="s">
        <v>11</v>
      </c>
      <c r="B1541" s="33">
        <v>45735</v>
      </c>
      <c r="C1541" s="11">
        <v>45735</v>
      </c>
      <c r="D1541" s="33">
        <v>45735</v>
      </c>
      <c r="E1541" s="9">
        <v>45735</v>
      </c>
      <c r="F1541" s="6" t="s">
        <v>132</v>
      </c>
      <c r="G1541" s="7" t="s">
        <v>2303</v>
      </c>
      <c r="H1541" s="6"/>
      <c r="I1541" s="8">
        <v>-8.8000000000000007</v>
      </c>
      <c r="J1541" s="6"/>
      <c r="K1541" s="8">
        <v>8009.79</v>
      </c>
      <c r="L1541" t="str">
        <f>IF(Gastos[[#This Row],[Importe]]&gt;0,"Ingreso","Egreso")</f>
        <v>Egreso</v>
      </c>
      <c r="M1541" t="str">
        <f t="shared" si="24"/>
        <v>Único</v>
      </c>
    </row>
    <row r="1542" spans="1:13" x14ac:dyDescent="0.25">
      <c r="A1542" s="1" t="s">
        <v>11</v>
      </c>
      <c r="B1542" s="33">
        <v>45735</v>
      </c>
      <c r="C1542" s="11">
        <v>45735</v>
      </c>
      <c r="D1542" s="33">
        <v>45735</v>
      </c>
      <c r="E1542" s="9">
        <v>45735</v>
      </c>
      <c r="F1542" s="6" t="s">
        <v>132</v>
      </c>
      <c r="G1542" s="7" t="s">
        <v>2302</v>
      </c>
      <c r="H1542" s="6"/>
      <c r="I1542" s="8">
        <v>-3.1</v>
      </c>
      <c r="J1542" s="6"/>
      <c r="K1542" s="8">
        <v>8006.69</v>
      </c>
      <c r="L1542" t="str">
        <f>IF(Gastos[[#This Row],[Importe]]&gt;0,"Ingreso","Egreso")</f>
        <v>Egreso</v>
      </c>
      <c r="M1542" t="str">
        <f t="shared" si="24"/>
        <v>Único</v>
      </c>
    </row>
    <row r="1543" spans="1:13" x14ac:dyDescent="0.25">
      <c r="A1543" s="1" t="s">
        <v>11</v>
      </c>
      <c r="B1543" s="33">
        <v>45734</v>
      </c>
      <c r="C1543" s="11">
        <v>45734</v>
      </c>
      <c r="D1543" s="33">
        <v>45734</v>
      </c>
      <c r="E1543" s="9">
        <v>45734</v>
      </c>
      <c r="F1543" s="6" t="s">
        <v>132</v>
      </c>
      <c r="G1543" s="7" t="s">
        <v>2308</v>
      </c>
      <c r="H1543" s="6"/>
      <c r="I1543" s="8">
        <v>-47.7</v>
      </c>
      <c r="J1543" s="6"/>
      <c r="K1543" s="8">
        <v>8101.38</v>
      </c>
      <c r="L1543" t="str">
        <f>IF(Gastos[[#This Row],[Importe]]&gt;0,"Ingreso","Egreso")</f>
        <v>Egreso</v>
      </c>
      <c r="M1543" t="str">
        <f t="shared" si="24"/>
        <v>Único</v>
      </c>
    </row>
    <row r="1544" spans="1:13" ht="25.5" x14ac:dyDescent="0.25">
      <c r="A1544" s="1" t="s">
        <v>11</v>
      </c>
      <c r="B1544" s="33">
        <v>45734</v>
      </c>
      <c r="C1544" s="11">
        <v>45734</v>
      </c>
      <c r="D1544" s="33">
        <v>45734</v>
      </c>
      <c r="E1544" s="9">
        <v>45734</v>
      </c>
      <c r="F1544" s="6" t="s">
        <v>132</v>
      </c>
      <c r="G1544" s="7" t="s">
        <v>2304</v>
      </c>
      <c r="H1544" s="6"/>
      <c r="I1544" s="8">
        <v>-24.8</v>
      </c>
      <c r="J1544" s="6"/>
      <c r="K1544" s="8">
        <v>8018.59</v>
      </c>
      <c r="L1544" t="str">
        <f>IF(Gastos[[#This Row],[Importe]]&gt;0,"Ingreso","Egreso")</f>
        <v>Egreso</v>
      </c>
      <c r="M1544" t="str">
        <f t="shared" si="24"/>
        <v>Único</v>
      </c>
    </row>
    <row r="1545" spans="1:13" x14ac:dyDescent="0.25">
      <c r="A1545" s="1" t="s">
        <v>11</v>
      </c>
      <c r="B1545" s="33">
        <v>45734</v>
      </c>
      <c r="C1545" s="11">
        <v>45734</v>
      </c>
      <c r="D1545" s="33">
        <v>45734</v>
      </c>
      <c r="E1545" s="9">
        <v>45734</v>
      </c>
      <c r="F1545" s="6" t="s">
        <v>18</v>
      </c>
      <c r="G1545" s="7" t="s">
        <v>2306</v>
      </c>
      <c r="H1545" s="6"/>
      <c r="I1545" s="8">
        <v>-5.99</v>
      </c>
      <c r="J1545" s="6"/>
      <c r="K1545" s="8">
        <v>8057.89</v>
      </c>
      <c r="L1545" t="str">
        <f>IF(Gastos[[#This Row],[Importe]]&gt;0,"Ingreso","Egreso")</f>
        <v>Egreso</v>
      </c>
      <c r="M1545" t="str">
        <f t="shared" si="24"/>
        <v>Único</v>
      </c>
    </row>
    <row r="1546" spans="1:13" ht="25.5" x14ac:dyDescent="0.25">
      <c r="A1546" s="1" t="s">
        <v>11</v>
      </c>
      <c r="B1546" s="33">
        <v>45734</v>
      </c>
      <c r="C1546" s="11">
        <v>45734</v>
      </c>
      <c r="D1546" s="33">
        <v>45734</v>
      </c>
      <c r="E1546" s="9">
        <v>45734</v>
      </c>
      <c r="F1546" s="6" t="s">
        <v>18</v>
      </c>
      <c r="G1546" s="7" t="s">
        <v>2307</v>
      </c>
      <c r="H1546" s="6"/>
      <c r="I1546" s="8">
        <v>-28</v>
      </c>
      <c r="J1546" s="6"/>
      <c r="K1546" s="8">
        <v>8063.88</v>
      </c>
      <c r="L1546" t="str">
        <f>IF(Gastos[[#This Row],[Importe]]&gt;0,"Ingreso","Egreso")</f>
        <v>Egreso</v>
      </c>
      <c r="M1546" t="str">
        <f t="shared" si="24"/>
        <v>Único</v>
      </c>
    </row>
    <row r="1547" spans="1:13" ht="25.5" x14ac:dyDescent="0.25">
      <c r="A1547" s="1" t="s">
        <v>11</v>
      </c>
      <c r="B1547" s="33">
        <v>45734</v>
      </c>
      <c r="C1547" s="11">
        <v>45734</v>
      </c>
      <c r="D1547" s="33">
        <v>45734</v>
      </c>
      <c r="E1547" s="9">
        <v>45734</v>
      </c>
      <c r="F1547" s="6" t="s">
        <v>18</v>
      </c>
      <c r="G1547" s="7" t="s">
        <v>2307</v>
      </c>
      <c r="H1547" s="6"/>
      <c r="I1547" s="8">
        <v>-9.5</v>
      </c>
      <c r="J1547" s="6"/>
      <c r="K1547" s="8">
        <v>8091.88</v>
      </c>
      <c r="L1547" t="str">
        <f>IF(Gastos[[#This Row],[Importe]]&gt;0,"Ingreso","Egreso")</f>
        <v>Egreso</v>
      </c>
      <c r="M1547" t="str">
        <f t="shared" si="24"/>
        <v>Único</v>
      </c>
    </row>
    <row r="1548" spans="1:13" x14ac:dyDescent="0.25">
      <c r="A1548" s="1" t="s">
        <v>11</v>
      </c>
      <c r="B1548" s="33">
        <v>45734</v>
      </c>
      <c r="C1548" s="11">
        <v>45734</v>
      </c>
      <c r="D1548" s="33">
        <v>45734</v>
      </c>
      <c r="E1548" s="9">
        <v>45734</v>
      </c>
      <c r="F1548" s="6" t="s">
        <v>18</v>
      </c>
      <c r="G1548" s="7" t="s">
        <v>2309</v>
      </c>
      <c r="H1548" s="6"/>
      <c r="I1548" s="8">
        <v>-63.97</v>
      </c>
      <c r="J1548" s="6"/>
      <c r="K1548" s="8">
        <v>8149.08</v>
      </c>
      <c r="L1548" t="str">
        <f>IF(Gastos[[#This Row],[Importe]]&gt;0,"Ingreso","Egreso")</f>
        <v>Egreso</v>
      </c>
      <c r="M1548" t="str">
        <f t="shared" si="24"/>
        <v>Único</v>
      </c>
    </row>
    <row r="1549" spans="1:13" ht="25.5" x14ac:dyDescent="0.25">
      <c r="A1549" s="1" t="s">
        <v>11</v>
      </c>
      <c r="B1549" s="33">
        <v>45734</v>
      </c>
      <c r="C1549" s="11">
        <v>45734</v>
      </c>
      <c r="D1549" s="33">
        <v>45734</v>
      </c>
      <c r="E1549" s="9">
        <v>45734</v>
      </c>
      <c r="F1549" s="6" t="s">
        <v>18</v>
      </c>
      <c r="G1549" s="7" t="s">
        <v>2310</v>
      </c>
      <c r="H1549" s="6"/>
      <c r="I1549" s="8">
        <v>-10.57</v>
      </c>
      <c r="J1549" s="6"/>
      <c r="K1549" s="8">
        <v>8213.0499999999993</v>
      </c>
      <c r="L1549" t="str">
        <f>IF(Gastos[[#This Row],[Importe]]&gt;0,"Ingreso","Egreso")</f>
        <v>Egreso</v>
      </c>
      <c r="M1549" t="str">
        <f t="shared" si="24"/>
        <v>Único</v>
      </c>
    </row>
    <row r="1550" spans="1:13" x14ac:dyDescent="0.25">
      <c r="A1550" s="1" t="s">
        <v>17</v>
      </c>
      <c r="B1550" s="33">
        <v>45734</v>
      </c>
      <c r="C1550" s="11">
        <v>45734</v>
      </c>
      <c r="D1550" s="33">
        <v>45734</v>
      </c>
      <c r="E1550" s="9">
        <v>45734</v>
      </c>
      <c r="F1550" s="6" t="s">
        <v>90</v>
      </c>
      <c r="G1550" s="7" t="s">
        <v>2250</v>
      </c>
      <c r="H1550" s="6"/>
      <c r="I1550" s="8">
        <v>-10.15</v>
      </c>
      <c r="J1550" s="6"/>
      <c r="K1550" s="8">
        <v>9371.01</v>
      </c>
      <c r="L1550" t="str">
        <f>IF(Gastos[[#This Row],[Importe]]&gt;0,"Ingreso","Egreso")</f>
        <v>Egreso</v>
      </c>
      <c r="M1550" t="str">
        <f t="shared" si="24"/>
        <v>Único</v>
      </c>
    </row>
    <row r="1551" spans="1:13" x14ac:dyDescent="0.25">
      <c r="A1551" s="1" t="s">
        <v>11</v>
      </c>
      <c r="B1551" s="33">
        <v>45734</v>
      </c>
      <c r="C1551" s="11">
        <v>45734</v>
      </c>
      <c r="D1551" s="33">
        <v>45734</v>
      </c>
      <c r="E1551" s="9">
        <v>45734</v>
      </c>
      <c r="F1551" s="6" t="s">
        <v>132</v>
      </c>
      <c r="G1551" s="7" t="s">
        <v>2305</v>
      </c>
      <c r="H1551" s="6"/>
      <c r="I1551" s="8">
        <v>-14.5</v>
      </c>
      <c r="J1551" s="6"/>
      <c r="K1551" s="8">
        <v>8043.39</v>
      </c>
      <c r="L1551" t="str">
        <f>IF(Gastos[[#This Row],[Importe]]&gt;0,"Ingreso","Egreso")</f>
        <v>Egreso</v>
      </c>
      <c r="M1551" t="str">
        <f t="shared" si="24"/>
        <v>Único</v>
      </c>
    </row>
    <row r="1552" spans="1:13" x14ac:dyDescent="0.25">
      <c r="A1552" s="1" t="s">
        <v>17</v>
      </c>
      <c r="B1552" s="33">
        <v>45734</v>
      </c>
      <c r="C1552" s="11">
        <v>45734</v>
      </c>
      <c r="D1552" s="33">
        <v>45734</v>
      </c>
      <c r="E1552" s="9">
        <v>45734</v>
      </c>
      <c r="F1552" s="6" t="s">
        <v>132</v>
      </c>
      <c r="G1552" s="7" t="s">
        <v>2251</v>
      </c>
      <c r="H1552" s="6"/>
      <c r="I1552" s="8">
        <v>-2.15</v>
      </c>
      <c r="J1552" s="6"/>
      <c r="K1552" s="8">
        <v>9381.16</v>
      </c>
      <c r="L1552" t="str">
        <f>IF(Gastos[[#This Row],[Importe]]&gt;0,"Ingreso","Egreso")</f>
        <v>Egreso</v>
      </c>
      <c r="M1552" t="str">
        <f t="shared" si="24"/>
        <v>Único</v>
      </c>
    </row>
    <row r="1553" spans="1:13" ht="25.5" x14ac:dyDescent="0.25">
      <c r="A1553" s="1" t="s">
        <v>14</v>
      </c>
      <c r="B1553" s="33">
        <v>45733</v>
      </c>
      <c r="C1553" s="11">
        <v>45733</v>
      </c>
      <c r="D1553" s="33">
        <v>45733</v>
      </c>
      <c r="E1553" s="9">
        <v>45733</v>
      </c>
      <c r="F1553" s="6" t="s">
        <v>22</v>
      </c>
      <c r="G1553" s="7" t="s">
        <v>2274</v>
      </c>
      <c r="H1553" s="6"/>
      <c r="I1553" s="8">
        <v>-1.99</v>
      </c>
      <c r="J1553" s="6"/>
      <c r="K1553" s="8">
        <v>3332.8</v>
      </c>
      <c r="L1553" t="str">
        <f>IF(Gastos[[#This Row],[Importe]]&gt;0,"Ingreso","Egreso")</f>
        <v>Egreso</v>
      </c>
      <c r="M1553" t="str">
        <f t="shared" si="24"/>
        <v>Único</v>
      </c>
    </row>
    <row r="1554" spans="1:13" x14ac:dyDescent="0.25">
      <c r="A1554" s="1" t="s">
        <v>14</v>
      </c>
      <c r="B1554" s="33">
        <v>45733</v>
      </c>
      <c r="C1554" s="11">
        <v>45733</v>
      </c>
      <c r="D1554" s="33">
        <v>45733</v>
      </c>
      <c r="E1554" s="9">
        <v>45733</v>
      </c>
      <c r="F1554" s="6" t="s">
        <v>54</v>
      </c>
      <c r="G1554" s="7" t="s">
        <v>2275</v>
      </c>
      <c r="H1554" s="6"/>
      <c r="I1554" s="8">
        <v>-2.99</v>
      </c>
      <c r="J1554" s="6"/>
      <c r="K1554" s="8">
        <v>3334.79</v>
      </c>
      <c r="L1554" t="str">
        <f>IF(Gastos[[#This Row],[Importe]]&gt;0,"Ingreso","Egreso")</f>
        <v>Egreso</v>
      </c>
      <c r="M1554" t="str">
        <f t="shared" si="24"/>
        <v>Único</v>
      </c>
    </row>
    <row r="1555" spans="1:13" x14ac:dyDescent="0.25">
      <c r="A1555" s="1" t="s">
        <v>14</v>
      </c>
      <c r="B1555" s="33">
        <v>45733</v>
      </c>
      <c r="C1555" s="11">
        <v>45733</v>
      </c>
      <c r="D1555" s="33">
        <v>45733</v>
      </c>
      <c r="E1555" s="9">
        <v>45733</v>
      </c>
      <c r="F1555" s="6" t="s">
        <v>54</v>
      </c>
      <c r="G1555" s="7" t="s">
        <v>2275</v>
      </c>
      <c r="H1555" s="6"/>
      <c r="I1555" s="8">
        <v>-16.989999999999998</v>
      </c>
      <c r="J1555" s="6"/>
      <c r="K1555" s="8">
        <v>3337.78</v>
      </c>
      <c r="L1555" t="str">
        <f>IF(Gastos[[#This Row],[Importe]]&gt;0,"Ingreso","Egreso")</f>
        <v>Egreso</v>
      </c>
      <c r="M1555" t="str">
        <f t="shared" si="24"/>
        <v>Único</v>
      </c>
    </row>
    <row r="1556" spans="1:13" x14ac:dyDescent="0.25">
      <c r="A1556" s="1" t="s">
        <v>14</v>
      </c>
      <c r="B1556" s="33">
        <v>45733</v>
      </c>
      <c r="C1556" s="11">
        <v>45733</v>
      </c>
      <c r="D1556" s="33">
        <v>45733</v>
      </c>
      <c r="E1556" s="9">
        <v>45733</v>
      </c>
      <c r="F1556" s="6" t="s">
        <v>35</v>
      </c>
      <c r="G1556" s="7" t="s">
        <v>1261</v>
      </c>
      <c r="H1556" s="6"/>
      <c r="I1556" s="8">
        <v>2000</v>
      </c>
      <c r="J1556" s="6"/>
      <c r="K1556" s="8">
        <v>3354.77</v>
      </c>
      <c r="L1556" t="str">
        <f>IF(Gastos[[#This Row],[Importe]]&gt;0,"Ingreso","Egreso")</f>
        <v>Ingreso</v>
      </c>
      <c r="M1556" t="str">
        <f t="shared" si="24"/>
        <v>Único</v>
      </c>
    </row>
    <row r="1557" spans="1:13" x14ac:dyDescent="0.25">
      <c r="A1557" s="1" t="s">
        <v>11</v>
      </c>
      <c r="B1557" s="33">
        <v>45733</v>
      </c>
      <c r="C1557" s="11">
        <v>45733</v>
      </c>
      <c r="D1557" s="33">
        <v>45733</v>
      </c>
      <c r="E1557" s="9">
        <v>45733</v>
      </c>
      <c r="F1557" s="6" t="s">
        <v>35</v>
      </c>
      <c r="G1557" s="7" t="s">
        <v>1266</v>
      </c>
      <c r="H1557" s="6"/>
      <c r="I1557" s="8">
        <v>-2000</v>
      </c>
      <c r="J1557" s="6"/>
      <c r="K1557" s="8">
        <v>8223.6200000000008</v>
      </c>
      <c r="L1557" t="str">
        <f>IF(Gastos[[#This Row],[Importe]]&gt;0,"Ingreso","Egreso")</f>
        <v>Egreso</v>
      </c>
      <c r="M1557" t="str">
        <f t="shared" si="24"/>
        <v>Único</v>
      </c>
    </row>
    <row r="1558" spans="1:13" x14ac:dyDescent="0.25">
      <c r="A1558" s="1" t="s">
        <v>11</v>
      </c>
      <c r="B1558" s="33">
        <v>45733</v>
      </c>
      <c r="C1558" s="11">
        <v>45733</v>
      </c>
      <c r="D1558" s="33">
        <v>45733</v>
      </c>
      <c r="E1558" s="9">
        <v>45733</v>
      </c>
      <c r="F1558" s="6" t="s">
        <v>132</v>
      </c>
      <c r="G1558" s="7" t="s">
        <v>2311</v>
      </c>
      <c r="H1558" s="6"/>
      <c r="I1558" s="8">
        <v>-6.4</v>
      </c>
      <c r="J1558" s="6"/>
      <c r="K1558" s="8">
        <v>10223.620000000001</v>
      </c>
      <c r="L1558" t="str">
        <f>IF(Gastos[[#This Row],[Importe]]&gt;0,"Ingreso","Egreso")</f>
        <v>Egreso</v>
      </c>
      <c r="M1558" t="str">
        <f t="shared" si="24"/>
        <v>Único</v>
      </c>
    </row>
    <row r="1559" spans="1:13" x14ac:dyDescent="0.25">
      <c r="A1559" s="1" t="s">
        <v>14</v>
      </c>
      <c r="B1559" s="33">
        <v>45733</v>
      </c>
      <c r="C1559" s="11">
        <v>45733</v>
      </c>
      <c r="D1559" s="33">
        <v>45732</v>
      </c>
      <c r="E1559" s="9">
        <v>45732</v>
      </c>
      <c r="F1559" s="6" t="s">
        <v>54</v>
      </c>
      <c r="G1559" s="7" t="s">
        <v>2276</v>
      </c>
      <c r="H1559" s="6"/>
      <c r="I1559" s="8">
        <v>-66.5</v>
      </c>
      <c r="J1559" s="6"/>
      <c r="K1559" s="8">
        <v>1354.77</v>
      </c>
      <c r="L1559" t="str">
        <f>IF(Gastos[[#This Row],[Importe]]&gt;0,"Ingreso","Egreso")</f>
        <v>Egreso</v>
      </c>
      <c r="M1559" t="str">
        <f t="shared" si="24"/>
        <v>Único</v>
      </c>
    </row>
    <row r="1560" spans="1:13" ht="25.5" x14ac:dyDescent="0.25">
      <c r="A1560" s="1" t="s">
        <v>11</v>
      </c>
      <c r="B1560" s="33">
        <v>45733</v>
      </c>
      <c r="C1560" s="11">
        <v>45733</v>
      </c>
      <c r="D1560" s="33">
        <v>45732</v>
      </c>
      <c r="E1560" s="9">
        <v>45732</v>
      </c>
      <c r="F1560" s="6" t="s">
        <v>22</v>
      </c>
      <c r="G1560" s="7" t="s">
        <v>2313</v>
      </c>
      <c r="H1560" s="6"/>
      <c r="I1560" s="8">
        <v>-36.65</v>
      </c>
      <c r="J1560" s="6"/>
      <c r="K1560" s="8">
        <v>10233.82</v>
      </c>
      <c r="L1560" t="str">
        <f>IF(Gastos[[#This Row],[Importe]]&gt;0,"Ingreso","Egreso")</f>
        <v>Egreso</v>
      </c>
      <c r="M1560" t="str">
        <f t="shared" si="24"/>
        <v>Único</v>
      </c>
    </row>
    <row r="1561" spans="1:13" x14ac:dyDescent="0.25">
      <c r="A1561" s="1" t="s">
        <v>11</v>
      </c>
      <c r="B1561" s="33">
        <v>45733</v>
      </c>
      <c r="C1561" s="11">
        <v>45733</v>
      </c>
      <c r="D1561" s="33">
        <v>45732</v>
      </c>
      <c r="E1561" s="9">
        <v>45732</v>
      </c>
      <c r="F1561" s="6" t="s">
        <v>132</v>
      </c>
      <c r="G1561" s="7" t="s">
        <v>2314</v>
      </c>
      <c r="H1561" s="6"/>
      <c r="I1561" s="8">
        <v>-13.9</v>
      </c>
      <c r="J1561" s="6"/>
      <c r="K1561" s="8">
        <v>10270.469999999999</v>
      </c>
      <c r="L1561" t="str">
        <f>IF(Gastos[[#This Row],[Importe]]&gt;0,"Ingreso","Egreso")</f>
        <v>Egreso</v>
      </c>
      <c r="M1561" t="str">
        <f t="shared" si="24"/>
        <v>Único</v>
      </c>
    </row>
    <row r="1562" spans="1:13" ht="25.5" x14ac:dyDescent="0.25">
      <c r="A1562" s="1" t="s">
        <v>11</v>
      </c>
      <c r="B1562" s="33">
        <v>45733</v>
      </c>
      <c r="C1562" s="11">
        <v>45733</v>
      </c>
      <c r="D1562" s="33">
        <v>45732</v>
      </c>
      <c r="E1562" s="9">
        <v>45732</v>
      </c>
      <c r="F1562" s="6" t="s">
        <v>132</v>
      </c>
      <c r="G1562" s="7" t="s">
        <v>2312</v>
      </c>
      <c r="H1562" s="6"/>
      <c r="I1562" s="8">
        <v>-3.8</v>
      </c>
      <c r="J1562" s="6"/>
      <c r="K1562" s="8">
        <v>10230.02</v>
      </c>
      <c r="L1562" t="str">
        <f>IF(Gastos[[#This Row],[Importe]]&gt;0,"Ingreso","Egreso")</f>
        <v>Egreso</v>
      </c>
      <c r="M1562" t="str">
        <f t="shared" si="24"/>
        <v>Único</v>
      </c>
    </row>
    <row r="1563" spans="1:13" x14ac:dyDescent="0.25">
      <c r="A1563" s="1" t="s">
        <v>14</v>
      </c>
      <c r="B1563" s="33">
        <v>45733</v>
      </c>
      <c r="C1563" s="11">
        <v>45733</v>
      </c>
      <c r="D1563" s="33">
        <v>45732</v>
      </c>
      <c r="E1563" s="9">
        <v>45732</v>
      </c>
      <c r="F1563" s="6" t="s">
        <v>132</v>
      </c>
      <c r="G1563" s="7" t="s">
        <v>2277</v>
      </c>
      <c r="H1563" s="6"/>
      <c r="I1563" s="8">
        <v>30</v>
      </c>
      <c r="J1563" s="6"/>
      <c r="K1563" s="8">
        <v>1421.27</v>
      </c>
      <c r="L1563" t="str">
        <f>IF(Gastos[[#This Row],[Importe]]&gt;0,"Ingreso","Egreso")</f>
        <v>Ingreso</v>
      </c>
      <c r="M1563" t="str">
        <f t="shared" si="24"/>
        <v>Único</v>
      </c>
    </row>
    <row r="1564" spans="1:13" x14ac:dyDescent="0.25">
      <c r="A1564" s="1" t="s">
        <v>11</v>
      </c>
      <c r="B1564" s="33">
        <v>45733</v>
      </c>
      <c r="C1564" s="11">
        <v>45733</v>
      </c>
      <c r="D1564" s="33">
        <v>45731</v>
      </c>
      <c r="E1564" s="9">
        <v>45731</v>
      </c>
      <c r="F1564" s="6" t="s">
        <v>132</v>
      </c>
      <c r="G1564" s="7" t="s">
        <v>2317</v>
      </c>
      <c r="H1564" s="6"/>
      <c r="I1564" s="8">
        <v>-29.95</v>
      </c>
      <c r="J1564" s="6"/>
      <c r="K1564" s="8">
        <v>10373.64</v>
      </c>
      <c r="L1564" t="str">
        <f>IF(Gastos[[#This Row],[Importe]]&gt;0,"Ingreso","Egreso")</f>
        <v>Egreso</v>
      </c>
      <c r="M1564" t="str">
        <f t="shared" si="24"/>
        <v>Único</v>
      </c>
    </row>
    <row r="1565" spans="1:13" x14ac:dyDescent="0.25">
      <c r="A1565" s="1" t="s">
        <v>11</v>
      </c>
      <c r="B1565" s="33">
        <v>45733</v>
      </c>
      <c r="C1565" s="11">
        <v>45733</v>
      </c>
      <c r="D1565" s="33">
        <v>45731</v>
      </c>
      <c r="E1565" s="9">
        <v>45731</v>
      </c>
      <c r="F1565" s="6" t="s">
        <v>18</v>
      </c>
      <c r="G1565" s="7" t="s">
        <v>2316</v>
      </c>
      <c r="H1565" s="6"/>
      <c r="I1565" s="8">
        <v>-70.37</v>
      </c>
      <c r="J1565" s="6"/>
      <c r="K1565" s="8">
        <v>10303.27</v>
      </c>
      <c r="L1565" t="str">
        <f>IF(Gastos[[#This Row],[Importe]]&gt;0,"Ingreso","Egreso")</f>
        <v>Egreso</v>
      </c>
      <c r="M1565" t="str">
        <f t="shared" si="24"/>
        <v>Único</v>
      </c>
    </row>
    <row r="1566" spans="1:13" x14ac:dyDescent="0.25">
      <c r="A1566" s="1" t="s">
        <v>17</v>
      </c>
      <c r="B1566" s="33">
        <v>45733</v>
      </c>
      <c r="C1566" s="11">
        <v>45733</v>
      </c>
      <c r="D1566" s="33">
        <v>45731</v>
      </c>
      <c r="E1566" s="9">
        <v>45731</v>
      </c>
      <c r="F1566" s="6" t="s">
        <v>112</v>
      </c>
      <c r="G1566" s="7" t="s">
        <v>2252</v>
      </c>
      <c r="H1566" s="6"/>
      <c r="I1566" s="8">
        <v>-29.99</v>
      </c>
      <c r="J1566" s="6"/>
      <c r="K1566" s="8">
        <v>9353.32</v>
      </c>
      <c r="L1566" t="str">
        <f>IF(Gastos[[#This Row],[Importe]]&gt;0,"Ingreso","Egreso")</f>
        <v>Egreso</v>
      </c>
      <c r="M1566" t="str">
        <f t="shared" si="24"/>
        <v>Único</v>
      </c>
    </row>
    <row r="1567" spans="1:13" x14ac:dyDescent="0.25">
      <c r="A1567" s="1" t="s">
        <v>17</v>
      </c>
      <c r="B1567" s="33">
        <v>45733</v>
      </c>
      <c r="C1567" s="11">
        <v>45733</v>
      </c>
      <c r="D1567" s="33">
        <v>45731</v>
      </c>
      <c r="E1567" s="9">
        <v>45731</v>
      </c>
      <c r="F1567" s="6" t="s">
        <v>18</v>
      </c>
      <c r="G1567" s="7" t="s">
        <v>1855</v>
      </c>
      <c r="H1567" s="6"/>
      <c r="I1567" s="8">
        <v>29.99</v>
      </c>
      <c r="J1567" s="6"/>
      <c r="K1567" s="8">
        <v>9383.31</v>
      </c>
      <c r="L1567" t="str">
        <f>IF(Gastos[[#This Row],[Importe]]&gt;0,"Ingreso","Egreso")</f>
        <v>Ingreso</v>
      </c>
      <c r="M1567" t="str">
        <f t="shared" si="24"/>
        <v>Único</v>
      </c>
    </row>
    <row r="1568" spans="1:13" x14ac:dyDescent="0.25">
      <c r="A1568" s="1" t="s">
        <v>11</v>
      </c>
      <c r="B1568" s="33">
        <v>45733</v>
      </c>
      <c r="C1568" s="11">
        <v>45733</v>
      </c>
      <c r="D1568" s="33">
        <v>45731</v>
      </c>
      <c r="E1568" s="9">
        <v>45731</v>
      </c>
      <c r="F1568" s="6" t="s">
        <v>132</v>
      </c>
      <c r="G1568" s="7" t="s">
        <v>2315</v>
      </c>
      <c r="H1568" s="6"/>
      <c r="I1568" s="8">
        <v>-18.899999999999999</v>
      </c>
      <c r="J1568" s="6"/>
      <c r="K1568" s="8">
        <v>10284.370000000001</v>
      </c>
      <c r="L1568" t="str">
        <f>IF(Gastos[[#This Row],[Importe]]&gt;0,"Ingreso","Egreso")</f>
        <v>Egreso</v>
      </c>
      <c r="M1568" t="str">
        <f t="shared" si="24"/>
        <v>Único</v>
      </c>
    </row>
    <row r="1569" spans="1:13" ht="25.5" x14ac:dyDescent="0.25">
      <c r="A1569" s="1" t="s">
        <v>14</v>
      </c>
      <c r="B1569" s="33">
        <v>45730</v>
      </c>
      <c r="C1569" s="5">
        <v>45730</v>
      </c>
      <c r="D1569" s="33">
        <v>45730</v>
      </c>
      <c r="E1569" s="9">
        <v>45730</v>
      </c>
      <c r="F1569" s="6" t="s">
        <v>22</v>
      </c>
      <c r="G1569" s="7" t="s">
        <v>2183</v>
      </c>
      <c r="H1569" s="6"/>
      <c r="I1569" s="8">
        <v>-84.93</v>
      </c>
      <c r="J1569" s="6"/>
      <c r="K1569" s="8">
        <v>1391.27</v>
      </c>
      <c r="L1569" t="str">
        <f>IF(Gastos[[#This Row],[Importe]]&gt;0,"Ingreso","Egreso")</f>
        <v>Egreso</v>
      </c>
      <c r="M1569" t="str">
        <f t="shared" si="24"/>
        <v>Único</v>
      </c>
    </row>
    <row r="1570" spans="1:13" x14ac:dyDescent="0.25">
      <c r="A1570" s="10" t="s">
        <v>11</v>
      </c>
      <c r="B1570" s="34">
        <v>45730</v>
      </c>
      <c r="C1570" s="3">
        <v>45730</v>
      </c>
      <c r="D1570" s="34">
        <v>45730</v>
      </c>
      <c r="E1570" s="9">
        <v>45730</v>
      </c>
      <c r="F1570" s="1" t="s">
        <v>132</v>
      </c>
      <c r="G1570" s="12" t="s">
        <v>2198</v>
      </c>
      <c r="H1570" s="1"/>
      <c r="I1570" s="13">
        <v>-8</v>
      </c>
      <c r="J1570" s="1"/>
      <c r="K1570" s="13">
        <v>10403.59</v>
      </c>
      <c r="L1570" t="str">
        <f>IF(Gastos[[#This Row],[Importe]]&gt;0,"Ingreso","Egreso")</f>
        <v>Egreso</v>
      </c>
      <c r="M1570" t="str">
        <f t="shared" si="24"/>
        <v>Único</v>
      </c>
    </row>
    <row r="1571" spans="1:13" ht="25.5" x14ac:dyDescent="0.25">
      <c r="A1571" s="1" t="s">
        <v>14</v>
      </c>
      <c r="B1571" s="33">
        <v>45729</v>
      </c>
      <c r="C1571" s="5">
        <v>45729</v>
      </c>
      <c r="D1571" s="33">
        <v>45729</v>
      </c>
      <c r="E1571" s="9">
        <v>45729</v>
      </c>
      <c r="F1571" s="6" t="s">
        <v>22</v>
      </c>
      <c r="G1571" s="7" t="s">
        <v>2184</v>
      </c>
      <c r="H1571" s="6"/>
      <c r="I1571" s="8">
        <v>-3.44</v>
      </c>
      <c r="J1571" s="6"/>
      <c r="K1571" s="8">
        <v>1476.2</v>
      </c>
      <c r="L1571" t="str">
        <f>IF(Gastos[[#This Row],[Importe]]&gt;0,"Ingreso","Egreso")</f>
        <v>Egreso</v>
      </c>
      <c r="M1571" t="str">
        <f t="shared" si="24"/>
        <v>Único</v>
      </c>
    </row>
    <row r="1572" spans="1:13" x14ac:dyDescent="0.25">
      <c r="A1572" s="10" t="s">
        <v>11</v>
      </c>
      <c r="B1572" s="33">
        <v>45994</v>
      </c>
      <c r="C1572" s="5">
        <v>45728</v>
      </c>
      <c r="D1572" s="33">
        <v>45994</v>
      </c>
      <c r="E1572" s="9">
        <v>45728</v>
      </c>
      <c r="F1572" s="6" t="s">
        <v>132</v>
      </c>
      <c r="G1572" s="7" t="s">
        <v>2199</v>
      </c>
      <c r="H1572" s="6"/>
      <c r="I1572" s="8">
        <v>-29</v>
      </c>
      <c r="J1572" s="6"/>
      <c r="K1572" s="8">
        <v>10411.59</v>
      </c>
      <c r="L1572" t="str">
        <f>IF(Gastos[[#This Row],[Importe]]&gt;0,"Ingreso","Egreso")</f>
        <v>Egreso</v>
      </c>
      <c r="M1572" t="str">
        <f t="shared" si="24"/>
        <v>Único</v>
      </c>
    </row>
    <row r="1573" spans="1:13" ht="25.5" x14ac:dyDescent="0.25">
      <c r="A1573" s="10" t="s">
        <v>17</v>
      </c>
      <c r="B1573" s="33">
        <v>45994</v>
      </c>
      <c r="C1573" s="5">
        <v>45728</v>
      </c>
      <c r="D1573" s="33">
        <v>45994</v>
      </c>
      <c r="E1573" s="9">
        <v>45728</v>
      </c>
      <c r="F1573" s="6" t="s">
        <v>22</v>
      </c>
      <c r="G1573" s="7" t="s">
        <v>2229</v>
      </c>
      <c r="H1573" s="6"/>
      <c r="I1573" s="8">
        <v>-0.45</v>
      </c>
      <c r="J1573" s="6"/>
      <c r="K1573" s="8">
        <v>9383.31</v>
      </c>
      <c r="L1573" t="str">
        <f>IF(Gastos[[#This Row],[Importe]]&gt;0,"Ingreso","Egreso")</f>
        <v>Egreso</v>
      </c>
      <c r="M1573" t="str">
        <f t="shared" si="24"/>
        <v>Único</v>
      </c>
    </row>
    <row r="1574" spans="1:13" ht="25.5" x14ac:dyDescent="0.25">
      <c r="A1574" s="10" t="s">
        <v>11</v>
      </c>
      <c r="B1574" s="33">
        <v>45994</v>
      </c>
      <c r="C1574" s="5">
        <v>45728</v>
      </c>
      <c r="D1574" s="33">
        <v>45994</v>
      </c>
      <c r="E1574" s="9">
        <v>45728</v>
      </c>
      <c r="F1574" s="6" t="s">
        <v>132</v>
      </c>
      <c r="G1574" s="7" t="s">
        <v>2200</v>
      </c>
      <c r="H1574" s="6"/>
      <c r="I1574" s="8">
        <v>-9.1</v>
      </c>
      <c r="J1574" s="6"/>
      <c r="K1574" s="8">
        <v>10440.59</v>
      </c>
      <c r="L1574" t="str">
        <f>IF(Gastos[[#This Row],[Importe]]&gt;0,"Ingreso","Egreso")</f>
        <v>Egreso</v>
      </c>
      <c r="M1574" t="str">
        <f t="shared" si="24"/>
        <v>Único</v>
      </c>
    </row>
    <row r="1575" spans="1:13" x14ac:dyDescent="0.25">
      <c r="A1575" s="10" t="s">
        <v>11</v>
      </c>
      <c r="B1575" s="33">
        <v>45964</v>
      </c>
      <c r="C1575" s="5">
        <v>45727</v>
      </c>
      <c r="D1575" s="33">
        <v>45964</v>
      </c>
      <c r="E1575" s="9">
        <v>45727</v>
      </c>
      <c r="F1575" s="6" t="s">
        <v>132</v>
      </c>
      <c r="G1575" s="7" t="s">
        <v>2202</v>
      </c>
      <c r="H1575" s="6"/>
      <c r="I1575" s="8">
        <v>-25.9</v>
      </c>
      <c r="J1575" s="6"/>
      <c r="K1575" s="8">
        <v>10452.89</v>
      </c>
      <c r="L1575" t="str">
        <f>IF(Gastos[[#This Row],[Importe]]&gt;0,"Ingreso","Egreso")</f>
        <v>Egreso</v>
      </c>
      <c r="M1575" t="str">
        <f t="shared" si="24"/>
        <v>Único</v>
      </c>
    </row>
    <row r="1576" spans="1:13" x14ac:dyDescent="0.25">
      <c r="A1576" s="1" t="s">
        <v>14</v>
      </c>
      <c r="B1576" s="33">
        <v>45964</v>
      </c>
      <c r="C1576" s="5">
        <v>45727</v>
      </c>
      <c r="D1576" s="33">
        <v>45964</v>
      </c>
      <c r="E1576" s="9">
        <v>45727</v>
      </c>
      <c r="F1576" s="6" t="s">
        <v>15</v>
      </c>
      <c r="G1576" s="7" t="s">
        <v>2185</v>
      </c>
      <c r="H1576" s="6"/>
      <c r="I1576" s="8">
        <v>-50.82</v>
      </c>
      <c r="J1576" s="6"/>
      <c r="K1576" s="8">
        <v>1479.64</v>
      </c>
      <c r="L1576" t="str">
        <f>IF(Gastos[[#This Row],[Importe]]&gt;0,"Ingreso","Egreso")</f>
        <v>Egreso</v>
      </c>
      <c r="M1576" t="str">
        <f t="shared" si="24"/>
        <v>Único</v>
      </c>
    </row>
    <row r="1577" spans="1:13" x14ac:dyDescent="0.25">
      <c r="A1577" s="10" t="s">
        <v>11</v>
      </c>
      <c r="B1577" s="33">
        <v>45964</v>
      </c>
      <c r="C1577" s="5">
        <v>45727</v>
      </c>
      <c r="D1577" s="33">
        <v>45964</v>
      </c>
      <c r="E1577" s="9">
        <v>45727</v>
      </c>
      <c r="F1577" s="6" t="s">
        <v>183</v>
      </c>
      <c r="G1577" s="7" t="s">
        <v>2201</v>
      </c>
      <c r="H1577" s="6"/>
      <c r="I1577" s="8">
        <v>-3.2</v>
      </c>
      <c r="J1577" s="6"/>
      <c r="K1577" s="8">
        <v>10449.69</v>
      </c>
      <c r="L1577" t="str">
        <f>IF(Gastos[[#This Row],[Importe]]&gt;0,"Ingreso","Egreso")</f>
        <v>Egreso</v>
      </c>
      <c r="M1577" t="str">
        <f t="shared" si="24"/>
        <v>Único</v>
      </c>
    </row>
    <row r="1578" spans="1:13" ht="25.5" x14ac:dyDescent="0.25">
      <c r="A1578" s="10" t="s">
        <v>17</v>
      </c>
      <c r="B1578" s="33">
        <v>45964</v>
      </c>
      <c r="C1578" s="5">
        <v>45727</v>
      </c>
      <c r="D1578" s="33">
        <v>45964</v>
      </c>
      <c r="E1578" s="9">
        <v>45727</v>
      </c>
      <c r="F1578" s="6" t="s">
        <v>132</v>
      </c>
      <c r="G1578" s="7" t="s">
        <v>2230</v>
      </c>
      <c r="H1578" s="6"/>
      <c r="I1578" s="8">
        <v>-5.85</v>
      </c>
      <c r="J1578" s="6"/>
      <c r="K1578" s="8">
        <v>9383.76</v>
      </c>
      <c r="L1578" t="str">
        <f>IF(Gastos[[#This Row],[Importe]]&gt;0,"Ingreso","Egreso")</f>
        <v>Egreso</v>
      </c>
      <c r="M1578" t="str">
        <f t="shared" si="24"/>
        <v>Único</v>
      </c>
    </row>
    <row r="1579" spans="1:13" x14ac:dyDescent="0.25">
      <c r="A1579" s="10" t="s">
        <v>11</v>
      </c>
      <c r="B1579" s="33">
        <v>45933</v>
      </c>
      <c r="C1579" s="5">
        <v>45726</v>
      </c>
      <c r="D1579" s="33">
        <v>45933</v>
      </c>
      <c r="E1579" s="9">
        <v>45726</v>
      </c>
      <c r="F1579" s="6" t="s">
        <v>132</v>
      </c>
      <c r="G1579" s="7" t="s">
        <v>2203</v>
      </c>
      <c r="H1579" s="6"/>
      <c r="I1579" s="8">
        <v>-36.4</v>
      </c>
      <c r="J1579" s="6"/>
      <c r="K1579" s="8">
        <v>10478.790000000001</v>
      </c>
      <c r="L1579" t="str">
        <f>IF(Gastos[[#This Row],[Importe]]&gt;0,"Ingreso","Egreso")</f>
        <v>Egreso</v>
      </c>
      <c r="M1579" t="str">
        <f t="shared" si="24"/>
        <v>Único</v>
      </c>
    </row>
    <row r="1580" spans="1:13" x14ac:dyDescent="0.25">
      <c r="A1580" s="10" t="s">
        <v>11</v>
      </c>
      <c r="B1580" s="33">
        <v>45933</v>
      </c>
      <c r="C1580" s="5">
        <v>45726</v>
      </c>
      <c r="D1580" s="33">
        <v>45933</v>
      </c>
      <c r="E1580" s="9">
        <v>45726</v>
      </c>
      <c r="F1580" s="6" t="s">
        <v>18</v>
      </c>
      <c r="G1580" s="7" t="s">
        <v>2204</v>
      </c>
      <c r="H1580" s="6"/>
      <c r="I1580" s="8">
        <v>-16.98</v>
      </c>
      <c r="J1580" s="6"/>
      <c r="K1580" s="8">
        <v>10515.19</v>
      </c>
      <c r="L1580" t="str">
        <f>IF(Gastos[[#This Row],[Importe]]&gt;0,"Ingreso","Egreso")</f>
        <v>Egreso</v>
      </c>
      <c r="M1580" t="str">
        <f t="shared" si="24"/>
        <v>Único</v>
      </c>
    </row>
    <row r="1581" spans="1:13" x14ac:dyDescent="0.25">
      <c r="A1581" s="10" t="s">
        <v>11</v>
      </c>
      <c r="B1581" s="33">
        <v>45933</v>
      </c>
      <c r="C1581" s="5">
        <v>45726</v>
      </c>
      <c r="D1581" s="33">
        <v>45933</v>
      </c>
      <c r="E1581" s="9">
        <v>45726</v>
      </c>
      <c r="F1581" s="6" t="s">
        <v>132</v>
      </c>
      <c r="G1581" s="7" t="s">
        <v>2205</v>
      </c>
      <c r="H1581" s="6"/>
      <c r="I1581" s="8">
        <v>-13.95</v>
      </c>
      <c r="J1581" s="6"/>
      <c r="K1581" s="8">
        <v>10532.17</v>
      </c>
      <c r="L1581" t="str">
        <f>IF(Gastos[[#This Row],[Importe]]&gt;0,"Ingreso","Egreso")</f>
        <v>Egreso</v>
      </c>
      <c r="M1581" t="str">
        <f t="shared" si="24"/>
        <v>Único</v>
      </c>
    </row>
    <row r="1582" spans="1:13" ht="25.5" x14ac:dyDescent="0.25">
      <c r="A1582" s="1" t="s">
        <v>14</v>
      </c>
      <c r="B1582" s="33">
        <v>45933</v>
      </c>
      <c r="C1582" s="5">
        <v>45726</v>
      </c>
      <c r="D1582" s="33">
        <v>45903</v>
      </c>
      <c r="E1582" s="9">
        <v>45725</v>
      </c>
      <c r="F1582" s="6" t="s">
        <v>22</v>
      </c>
      <c r="G1582" s="7" t="s">
        <v>2186</v>
      </c>
      <c r="H1582" s="6"/>
      <c r="I1582" s="8">
        <v>-5.03</v>
      </c>
      <c r="J1582" s="6"/>
      <c r="K1582" s="8">
        <v>1520.46</v>
      </c>
      <c r="L1582" t="str">
        <f>IF(Gastos[[#This Row],[Importe]]&gt;0,"Ingreso","Egreso")</f>
        <v>Egreso</v>
      </c>
      <c r="M1582" t="str">
        <f t="shared" si="24"/>
        <v>Único</v>
      </c>
    </row>
    <row r="1583" spans="1:13" ht="25.5" x14ac:dyDescent="0.25">
      <c r="A1583" s="10" t="s">
        <v>11</v>
      </c>
      <c r="B1583" s="33">
        <v>45933</v>
      </c>
      <c r="C1583" s="5">
        <v>45726</v>
      </c>
      <c r="D1583" s="33">
        <v>45903</v>
      </c>
      <c r="E1583" s="9">
        <v>45725</v>
      </c>
      <c r="F1583" s="6" t="s">
        <v>18</v>
      </c>
      <c r="G1583" s="7" t="s">
        <v>2206</v>
      </c>
      <c r="H1583" s="6"/>
      <c r="I1583" s="8">
        <v>-1.8</v>
      </c>
      <c r="J1583" s="6"/>
      <c r="K1583" s="8">
        <v>10546.12</v>
      </c>
      <c r="L1583" t="str">
        <f>IF(Gastos[[#This Row],[Importe]]&gt;0,"Ingreso","Egreso")</f>
        <v>Egreso</v>
      </c>
      <c r="M1583" t="str">
        <f t="shared" si="24"/>
        <v>Único</v>
      </c>
    </row>
    <row r="1584" spans="1:13" x14ac:dyDescent="0.25">
      <c r="A1584" s="1" t="s">
        <v>14</v>
      </c>
      <c r="B1584" s="33">
        <v>45933</v>
      </c>
      <c r="C1584" s="5">
        <v>45726</v>
      </c>
      <c r="D1584" s="33">
        <v>45903</v>
      </c>
      <c r="E1584" s="9">
        <v>45725</v>
      </c>
      <c r="F1584" s="6" t="s">
        <v>132</v>
      </c>
      <c r="G1584" s="7" t="s">
        <v>1855</v>
      </c>
      <c r="H1584" s="6"/>
      <c r="I1584" s="8">
        <v>10</v>
      </c>
      <c r="J1584" s="6"/>
      <c r="K1584" s="8">
        <v>1530.46</v>
      </c>
      <c r="L1584" t="str">
        <f>IF(Gastos[[#This Row],[Importe]]&gt;0,"Ingreso","Egreso")</f>
        <v>Ingreso</v>
      </c>
      <c r="M1584" t="str">
        <f t="shared" si="24"/>
        <v>Único</v>
      </c>
    </row>
    <row r="1585" spans="1:13" ht="25.5" x14ac:dyDescent="0.25">
      <c r="A1585" s="1" t="s">
        <v>14</v>
      </c>
      <c r="B1585" s="33">
        <v>45933</v>
      </c>
      <c r="C1585" s="5">
        <v>45726</v>
      </c>
      <c r="D1585" s="33">
        <v>45872</v>
      </c>
      <c r="E1585" s="9">
        <v>45724</v>
      </c>
      <c r="F1585" s="6" t="s">
        <v>22</v>
      </c>
      <c r="G1585" s="7" t="s">
        <v>2187</v>
      </c>
      <c r="H1585" s="6"/>
      <c r="I1585" s="8">
        <v>-4.17</v>
      </c>
      <c r="J1585" s="6"/>
      <c r="K1585" s="8">
        <v>1525.49</v>
      </c>
      <c r="L1585" t="str">
        <f>IF(Gastos[[#This Row],[Importe]]&gt;0,"Ingreso","Egreso")</f>
        <v>Egreso</v>
      </c>
      <c r="M1585" t="str">
        <f t="shared" si="24"/>
        <v>Único</v>
      </c>
    </row>
    <row r="1586" spans="1:13" ht="25.5" x14ac:dyDescent="0.25">
      <c r="A1586" s="1" t="s">
        <v>14</v>
      </c>
      <c r="B1586" s="33">
        <v>45933</v>
      </c>
      <c r="C1586" s="5">
        <v>45726</v>
      </c>
      <c r="D1586" s="33">
        <v>45872</v>
      </c>
      <c r="E1586" s="9">
        <v>45724</v>
      </c>
      <c r="F1586" s="6" t="s">
        <v>22</v>
      </c>
      <c r="G1586" s="7" t="s">
        <v>2188</v>
      </c>
      <c r="H1586" s="6"/>
      <c r="I1586" s="8">
        <v>-1</v>
      </c>
      <c r="J1586" s="6"/>
      <c r="K1586" s="8">
        <v>1529.66</v>
      </c>
      <c r="L1586" t="str">
        <f>IF(Gastos[[#This Row],[Importe]]&gt;0,"Ingreso","Egreso")</f>
        <v>Egreso</v>
      </c>
      <c r="M1586" t="str">
        <f t="shared" si="24"/>
        <v>Único</v>
      </c>
    </row>
    <row r="1587" spans="1:13" ht="25.5" x14ac:dyDescent="0.25">
      <c r="A1587" s="1" t="s">
        <v>14</v>
      </c>
      <c r="B1587" s="33">
        <v>45933</v>
      </c>
      <c r="C1587" s="5">
        <v>45726</v>
      </c>
      <c r="D1587" s="33">
        <v>45872</v>
      </c>
      <c r="E1587" s="9">
        <v>45724</v>
      </c>
      <c r="F1587" s="6" t="s">
        <v>22</v>
      </c>
      <c r="G1587" s="7" t="s">
        <v>2188</v>
      </c>
      <c r="H1587" s="6"/>
      <c r="I1587" s="8">
        <v>-2.95</v>
      </c>
      <c r="J1587" s="6"/>
      <c r="K1587" s="8">
        <v>1530.66</v>
      </c>
      <c r="L1587" t="str">
        <f>IF(Gastos[[#This Row],[Importe]]&gt;0,"Ingreso","Egreso")</f>
        <v>Egreso</v>
      </c>
      <c r="M1587" t="str">
        <f t="shared" si="24"/>
        <v>Único</v>
      </c>
    </row>
    <row r="1588" spans="1:13" ht="25.5" x14ac:dyDescent="0.25">
      <c r="A1588" s="1" t="s">
        <v>14</v>
      </c>
      <c r="B1588" s="33">
        <v>45933</v>
      </c>
      <c r="C1588" s="5">
        <v>45726</v>
      </c>
      <c r="D1588" s="33">
        <v>45872</v>
      </c>
      <c r="E1588" s="9">
        <v>45724</v>
      </c>
      <c r="F1588" s="6" t="s">
        <v>22</v>
      </c>
      <c r="G1588" s="7" t="s">
        <v>2189</v>
      </c>
      <c r="H1588" s="6"/>
      <c r="I1588" s="8">
        <v>-13.83</v>
      </c>
      <c r="J1588" s="6"/>
      <c r="K1588" s="8">
        <v>1533.61</v>
      </c>
      <c r="L1588" t="str">
        <f>IF(Gastos[[#This Row],[Importe]]&gt;0,"Ingreso","Egreso")</f>
        <v>Egreso</v>
      </c>
      <c r="M1588" t="str">
        <f t="shared" si="24"/>
        <v>Único</v>
      </c>
    </row>
    <row r="1589" spans="1:13" ht="25.5" x14ac:dyDescent="0.25">
      <c r="A1589" s="10" t="s">
        <v>17</v>
      </c>
      <c r="B1589" s="33">
        <v>45933</v>
      </c>
      <c r="C1589" s="5">
        <v>45726</v>
      </c>
      <c r="D1589" s="33">
        <v>45872</v>
      </c>
      <c r="E1589" s="9">
        <v>45724</v>
      </c>
      <c r="F1589" s="6" t="s">
        <v>22</v>
      </c>
      <c r="G1589" s="7" t="s">
        <v>2231</v>
      </c>
      <c r="H1589" s="6"/>
      <c r="I1589" s="8">
        <v>-23.25</v>
      </c>
      <c r="J1589" s="6"/>
      <c r="K1589" s="8">
        <v>9389.61</v>
      </c>
      <c r="L1589" t="str">
        <f>IF(Gastos[[#This Row],[Importe]]&gt;0,"Ingreso","Egreso")</f>
        <v>Egreso</v>
      </c>
      <c r="M1589" t="str">
        <f t="shared" si="24"/>
        <v>Único</v>
      </c>
    </row>
    <row r="1590" spans="1:13" x14ac:dyDescent="0.25">
      <c r="A1590" s="10" t="s">
        <v>11</v>
      </c>
      <c r="B1590" s="33">
        <v>45841</v>
      </c>
      <c r="C1590" s="5">
        <v>45723</v>
      </c>
      <c r="D1590" s="33">
        <v>45841</v>
      </c>
      <c r="E1590" s="9">
        <v>45723</v>
      </c>
      <c r="F1590" s="6" t="s">
        <v>132</v>
      </c>
      <c r="G1590" s="7" t="s">
        <v>2207</v>
      </c>
      <c r="H1590" s="6"/>
      <c r="I1590" s="8">
        <v>-21.1</v>
      </c>
      <c r="J1590" s="6"/>
      <c r="K1590" s="8">
        <v>10547.92</v>
      </c>
      <c r="L1590" t="str">
        <f>IF(Gastos[[#This Row],[Importe]]&gt;0,"Ingreso","Egreso")</f>
        <v>Egreso</v>
      </c>
      <c r="M1590" t="str">
        <f t="shared" si="24"/>
        <v>Único</v>
      </c>
    </row>
    <row r="1591" spans="1:13" x14ac:dyDescent="0.25">
      <c r="A1591" s="10" t="s">
        <v>11</v>
      </c>
      <c r="B1591" s="33">
        <v>45841</v>
      </c>
      <c r="C1591" s="5">
        <v>45723</v>
      </c>
      <c r="D1591" s="33">
        <v>45841</v>
      </c>
      <c r="E1591" s="9">
        <v>45723</v>
      </c>
      <c r="F1591" s="6" t="s">
        <v>132</v>
      </c>
      <c r="G1591" s="7" t="s">
        <v>2211</v>
      </c>
      <c r="H1591" s="6"/>
      <c r="I1591" s="8">
        <v>-20</v>
      </c>
      <c r="J1591" s="6"/>
      <c r="K1591" s="8">
        <v>10613.06</v>
      </c>
      <c r="L1591" t="str">
        <f>IF(Gastos[[#This Row],[Importe]]&gt;0,"Ingreso","Egreso")</f>
        <v>Egreso</v>
      </c>
      <c r="M1591" t="str">
        <f t="shared" si="24"/>
        <v>Único</v>
      </c>
    </row>
    <row r="1592" spans="1:13" ht="25.5" x14ac:dyDescent="0.25">
      <c r="A1592" s="1" t="s">
        <v>14</v>
      </c>
      <c r="B1592" s="33">
        <v>45841</v>
      </c>
      <c r="C1592" s="5">
        <v>45723</v>
      </c>
      <c r="D1592" s="33">
        <v>45841</v>
      </c>
      <c r="E1592" s="9">
        <v>45723</v>
      </c>
      <c r="F1592" s="6" t="s">
        <v>22</v>
      </c>
      <c r="G1592" s="7" t="s">
        <v>2190</v>
      </c>
      <c r="H1592" s="6"/>
      <c r="I1592" s="8">
        <v>-7</v>
      </c>
      <c r="J1592" s="6"/>
      <c r="K1592" s="8">
        <v>1547.44</v>
      </c>
      <c r="L1592" t="str">
        <f>IF(Gastos[[#This Row],[Importe]]&gt;0,"Ingreso","Egreso")</f>
        <v>Egreso</v>
      </c>
      <c r="M1592" t="str">
        <f t="shared" si="24"/>
        <v>Único</v>
      </c>
    </row>
    <row r="1593" spans="1:13" ht="25.5" x14ac:dyDescent="0.25">
      <c r="A1593" s="1" t="s">
        <v>14</v>
      </c>
      <c r="B1593" s="33">
        <v>45841</v>
      </c>
      <c r="C1593" s="5">
        <v>45723</v>
      </c>
      <c r="D1593" s="33">
        <v>45841</v>
      </c>
      <c r="E1593" s="9">
        <v>45723</v>
      </c>
      <c r="F1593" s="6" t="s">
        <v>22</v>
      </c>
      <c r="G1593" s="7" t="s">
        <v>2191</v>
      </c>
      <c r="H1593" s="6"/>
      <c r="I1593" s="8">
        <v>-79.3</v>
      </c>
      <c r="J1593" s="6"/>
      <c r="K1593" s="8">
        <v>1554.44</v>
      </c>
      <c r="L1593" t="str">
        <f>IF(Gastos[[#This Row],[Importe]]&gt;0,"Ingreso","Egreso")</f>
        <v>Egreso</v>
      </c>
      <c r="M1593" t="str">
        <f t="shared" si="24"/>
        <v>Único</v>
      </c>
    </row>
    <row r="1594" spans="1:13" x14ac:dyDescent="0.25">
      <c r="A1594" s="10" t="s">
        <v>11</v>
      </c>
      <c r="B1594" s="33">
        <v>45841</v>
      </c>
      <c r="C1594" s="5">
        <v>45723</v>
      </c>
      <c r="D1594" s="33">
        <v>45841</v>
      </c>
      <c r="E1594" s="9">
        <v>45723</v>
      </c>
      <c r="F1594" s="6" t="s">
        <v>112</v>
      </c>
      <c r="G1594" s="7" t="s">
        <v>2210</v>
      </c>
      <c r="H1594" s="6"/>
      <c r="I1594" s="8">
        <v>-33</v>
      </c>
      <c r="J1594" s="6"/>
      <c r="K1594" s="8">
        <v>10580.06</v>
      </c>
      <c r="L1594" t="str">
        <f>IF(Gastos[[#This Row],[Importe]]&gt;0,"Ingreso","Egreso")</f>
        <v>Egreso</v>
      </c>
      <c r="M1594" t="str">
        <f t="shared" si="24"/>
        <v>Único</v>
      </c>
    </row>
    <row r="1595" spans="1:13" x14ac:dyDescent="0.25">
      <c r="A1595" s="10" t="s">
        <v>11</v>
      </c>
      <c r="B1595" s="33">
        <v>45841</v>
      </c>
      <c r="C1595" s="5">
        <v>45723</v>
      </c>
      <c r="D1595" s="33">
        <v>45841</v>
      </c>
      <c r="E1595" s="9">
        <v>45723</v>
      </c>
      <c r="F1595" s="6" t="s">
        <v>132</v>
      </c>
      <c r="G1595" s="7" t="s">
        <v>2209</v>
      </c>
      <c r="H1595" s="6"/>
      <c r="I1595" s="8">
        <v>-11.04</v>
      </c>
      <c r="J1595" s="6"/>
      <c r="K1595" s="8">
        <v>10569.02</v>
      </c>
      <c r="L1595" t="str">
        <f>IF(Gastos[[#This Row],[Importe]]&gt;0,"Ingreso","Egreso")</f>
        <v>Egreso</v>
      </c>
      <c r="M1595" t="str">
        <f t="shared" si="24"/>
        <v>Único</v>
      </c>
    </row>
    <row r="1596" spans="1:13" x14ac:dyDescent="0.25">
      <c r="A1596" s="10" t="s">
        <v>17</v>
      </c>
      <c r="B1596" s="33">
        <v>45841</v>
      </c>
      <c r="C1596" s="5">
        <v>45723</v>
      </c>
      <c r="D1596" s="33">
        <v>45841</v>
      </c>
      <c r="E1596" s="9">
        <v>45723</v>
      </c>
      <c r="F1596" s="6" t="s">
        <v>132</v>
      </c>
      <c r="G1596" s="7" t="s">
        <v>2232</v>
      </c>
      <c r="H1596" s="6"/>
      <c r="I1596" s="8">
        <v>-7.61</v>
      </c>
      <c r="J1596" s="6"/>
      <c r="K1596" s="8">
        <v>9412.86</v>
      </c>
      <c r="L1596" t="str">
        <f>IF(Gastos[[#This Row],[Importe]]&gt;0,"Ingreso","Egreso")</f>
        <v>Egreso</v>
      </c>
      <c r="M1596" t="str">
        <f t="shared" si="24"/>
        <v>Único</v>
      </c>
    </row>
    <row r="1597" spans="1:13" x14ac:dyDescent="0.25">
      <c r="A1597" s="10" t="s">
        <v>11</v>
      </c>
      <c r="B1597" s="33">
        <v>45841</v>
      </c>
      <c r="C1597" s="5">
        <v>45723</v>
      </c>
      <c r="D1597" s="33">
        <v>45841</v>
      </c>
      <c r="E1597" s="9">
        <v>45723</v>
      </c>
      <c r="F1597" s="6" t="s">
        <v>132</v>
      </c>
      <c r="G1597" s="7" t="s">
        <v>2208</v>
      </c>
      <c r="H1597" s="6"/>
      <c r="I1597" s="8">
        <v>21.1</v>
      </c>
      <c r="J1597" s="6"/>
      <c r="K1597" s="8">
        <v>10569.02</v>
      </c>
      <c r="L1597" t="str">
        <f>IF(Gastos[[#This Row],[Importe]]&gt;0,"Ingreso","Egreso")</f>
        <v>Ingreso</v>
      </c>
      <c r="M1597" t="str">
        <f t="shared" si="24"/>
        <v>Único</v>
      </c>
    </row>
    <row r="1598" spans="1:13" x14ac:dyDescent="0.25">
      <c r="A1598" s="10" t="s">
        <v>11</v>
      </c>
      <c r="B1598" s="33">
        <v>45811</v>
      </c>
      <c r="C1598" s="5">
        <v>45722</v>
      </c>
      <c r="D1598" s="33">
        <v>45811</v>
      </c>
      <c r="E1598" s="9">
        <v>45722</v>
      </c>
      <c r="F1598" s="6" t="s">
        <v>132</v>
      </c>
      <c r="G1598" s="7" t="s">
        <v>2212</v>
      </c>
      <c r="H1598" s="6"/>
      <c r="I1598" s="8">
        <v>-25.7</v>
      </c>
      <c r="J1598" s="6"/>
      <c r="K1598" s="8">
        <v>10633.06</v>
      </c>
      <c r="L1598" t="str">
        <f>IF(Gastos[[#This Row],[Importe]]&gt;0,"Ingreso","Egreso")</f>
        <v>Egreso</v>
      </c>
      <c r="M1598" t="str">
        <f t="shared" si="24"/>
        <v>Único</v>
      </c>
    </row>
    <row r="1599" spans="1:13" ht="25.5" x14ac:dyDescent="0.25">
      <c r="A1599" s="1" t="s">
        <v>14</v>
      </c>
      <c r="B1599" s="33">
        <v>45780</v>
      </c>
      <c r="C1599" s="5">
        <v>45721</v>
      </c>
      <c r="D1599" s="33">
        <v>45780</v>
      </c>
      <c r="E1599" s="9">
        <v>45721</v>
      </c>
      <c r="F1599" s="6" t="s">
        <v>22</v>
      </c>
      <c r="G1599" s="7" t="s">
        <v>2192</v>
      </c>
      <c r="H1599" s="6"/>
      <c r="I1599" s="8">
        <v>-1.99</v>
      </c>
      <c r="J1599" s="6"/>
      <c r="K1599" s="8">
        <v>1633.74</v>
      </c>
      <c r="L1599" t="str">
        <f>IF(Gastos[[#This Row],[Importe]]&gt;0,"Ingreso","Egreso")</f>
        <v>Egreso</v>
      </c>
      <c r="M1599" t="str">
        <f t="shared" si="24"/>
        <v>Único</v>
      </c>
    </row>
    <row r="1600" spans="1:13" x14ac:dyDescent="0.25">
      <c r="A1600" s="10" t="s">
        <v>11</v>
      </c>
      <c r="B1600" s="33">
        <v>45780</v>
      </c>
      <c r="C1600" s="5">
        <v>45721</v>
      </c>
      <c r="D1600" s="33">
        <v>45780</v>
      </c>
      <c r="E1600" s="9">
        <v>45721</v>
      </c>
      <c r="F1600" s="6" t="s">
        <v>586</v>
      </c>
      <c r="G1600" s="7" t="s">
        <v>2213</v>
      </c>
      <c r="H1600" s="6"/>
      <c r="I1600" s="8">
        <v>-22.38</v>
      </c>
      <c r="J1600" s="6"/>
      <c r="K1600" s="8">
        <v>10658.76</v>
      </c>
      <c r="L1600" t="str">
        <f>IF(Gastos[[#This Row],[Importe]]&gt;0,"Ingreso","Egreso")</f>
        <v>Egreso</v>
      </c>
      <c r="M1600" t="str">
        <f t="shared" si="24"/>
        <v>Único</v>
      </c>
    </row>
    <row r="1601" spans="1:13" x14ac:dyDescent="0.25">
      <c r="A1601" s="10" t="s">
        <v>11</v>
      </c>
      <c r="B1601" s="33">
        <v>45780</v>
      </c>
      <c r="C1601" s="5">
        <v>45721</v>
      </c>
      <c r="D1601" s="33">
        <v>45780</v>
      </c>
      <c r="E1601" s="9">
        <v>45721</v>
      </c>
      <c r="F1601" s="6" t="s">
        <v>132</v>
      </c>
      <c r="G1601" s="7" t="s">
        <v>2214</v>
      </c>
      <c r="H1601" s="6"/>
      <c r="I1601" s="8">
        <v>-7.6</v>
      </c>
      <c r="J1601" s="6"/>
      <c r="K1601" s="8">
        <v>10681.14</v>
      </c>
      <c r="L1601" t="str">
        <f>IF(Gastos[[#This Row],[Importe]]&gt;0,"Ingreso","Egreso")</f>
        <v>Egreso</v>
      </c>
      <c r="M1601" t="str">
        <f t="shared" si="24"/>
        <v>Único</v>
      </c>
    </row>
    <row r="1602" spans="1:13" x14ac:dyDescent="0.25">
      <c r="A1602" s="10" t="s">
        <v>11</v>
      </c>
      <c r="B1602" s="33">
        <v>45750</v>
      </c>
      <c r="C1602" s="5">
        <v>45720</v>
      </c>
      <c r="D1602" s="33">
        <v>45750</v>
      </c>
      <c r="E1602" s="9">
        <v>45720</v>
      </c>
      <c r="F1602" s="6" t="s">
        <v>132</v>
      </c>
      <c r="G1602" s="7" t="s">
        <v>2216</v>
      </c>
      <c r="H1602" s="6"/>
      <c r="I1602" s="8">
        <v>-32</v>
      </c>
      <c r="J1602" s="6"/>
      <c r="K1602" s="8">
        <v>10704.52</v>
      </c>
      <c r="L1602" t="str">
        <f>IF(Gastos[[#This Row],[Importe]]&gt;0,"Ingreso","Egreso")</f>
        <v>Egreso</v>
      </c>
      <c r="M1602" t="str">
        <f t="shared" ref="M1602:M1665" si="25">IF(AND(COUNTIFS($B$2:$B$3988,B1602,$I$2:$I$3988,I1602,$K$2:$K$3988,K1602)&gt;1,F1602=""),"DUPLICADO","Único")</f>
        <v>Único</v>
      </c>
    </row>
    <row r="1603" spans="1:13" x14ac:dyDescent="0.25">
      <c r="A1603" s="1" t="s">
        <v>14</v>
      </c>
      <c r="B1603" s="33">
        <v>45750</v>
      </c>
      <c r="C1603" s="5">
        <v>45720</v>
      </c>
      <c r="D1603" s="33">
        <v>45750</v>
      </c>
      <c r="E1603" s="9">
        <v>45720</v>
      </c>
      <c r="F1603" s="6" t="s">
        <v>67</v>
      </c>
      <c r="G1603" s="7" t="s">
        <v>2193</v>
      </c>
      <c r="H1603" s="6"/>
      <c r="I1603" s="8">
        <v>-21.8</v>
      </c>
      <c r="J1603" s="6"/>
      <c r="K1603" s="8">
        <v>1635.73</v>
      </c>
      <c r="L1603" t="str">
        <f>IF(Gastos[[#This Row],[Importe]]&gt;0,"Ingreso","Egreso")</f>
        <v>Egreso</v>
      </c>
      <c r="M1603" t="str">
        <f t="shared" si="25"/>
        <v>Único</v>
      </c>
    </row>
    <row r="1604" spans="1:13" x14ac:dyDescent="0.25">
      <c r="A1604" s="10" t="s">
        <v>11</v>
      </c>
      <c r="B1604" s="33">
        <v>45750</v>
      </c>
      <c r="C1604" s="5">
        <v>45720</v>
      </c>
      <c r="D1604" s="33">
        <v>45750</v>
      </c>
      <c r="E1604" s="9">
        <v>45720</v>
      </c>
      <c r="F1604" s="6" t="s">
        <v>90</v>
      </c>
      <c r="G1604" s="7" t="s">
        <v>2219</v>
      </c>
      <c r="H1604" s="6"/>
      <c r="I1604" s="8">
        <v>7868.64</v>
      </c>
      <c r="J1604" s="6"/>
      <c r="K1604" s="8">
        <v>10749.27</v>
      </c>
      <c r="L1604" t="str">
        <f>IF(Gastos[[#This Row],[Importe]]&gt;0,"Ingreso","Egreso")</f>
        <v>Ingreso</v>
      </c>
      <c r="M1604" t="str">
        <f t="shared" si="25"/>
        <v>Único</v>
      </c>
    </row>
    <row r="1605" spans="1:13" x14ac:dyDescent="0.25">
      <c r="A1605" s="10" t="s">
        <v>11</v>
      </c>
      <c r="B1605" s="33">
        <v>45750</v>
      </c>
      <c r="C1605" s="5">
        <v>45720</v>
      </c>
      <c r="D1605" s="33">
        <v>45750</v>
      </c>
      <c r="E1605" s="9">
        <v>45720</v>
      </c>
      <c r="F1605" s="6" t="s">
        <v>132</v>
      </c>
      <c r="G1605" s="7" t="s">
        <v>2215</v>
      </c>
      <c r="H1605" s="6"/>
      <c r="I1605" s="8">
        <v>-15.78</v>
      </c>
      <c r="J1605" s="6"/>
      <c r="K1605" s="8">
        <v>10688.74</v>
      </c>
      <c r="L1605" t="str">
        <f>IF(Gastos[[#This Row],[Importe]]&gt;0,"Ingreso","Egreso")</f>
        <v>Egreso</v>
      </c>
      <c r="M1605" t="str">
        <f t="shared" si="25"/>
        <v>Único</v>
      </c>
    </row>
    <row r="1606" spans="1:13" x14ac:dyDescent="0.25">
      <c r="A1606" s="10" t="s">
        <v>11</v>
      </c>
      <c r="B1606" s="33">
        <v>45750</v>
      </c>
      <c r="C1606" s="5">
        <v>45720</v>
      </c>
      <c r="D1606" s="33">
        <v>45750</v>
      </c>
      <c r="E1606" s="9">
        <v>45720</v>
      </c>
      <c r="F1606" s="6" t="s">
        <v>132</v>
      </c>
      <c r="G1606" s="7" t="s">
        <v>2218</v>
      </c>
      <c r="H1606" s="6"/>
      <c r="I1606" s="8">
        <v>-8.85</v>
      </c>
      <c r="J1606" s="6"/>
      <c r="K1606" s="8">
        <v>10740.42</v>
      </c>
      <c r="L1606" t="str">
        <f>IF(Gastos[[#This Row],[Importe]]&gt;0,"Ingreso","Egreso")</f>
        <v>Egreso</v>
      </c>
      <c r="M1606" t="str">
        <f t="shared" si="25"/>
        <v>Único</v>
      </c>
    </row>
    <row r="1607" spans="1:13" x14ac:dyDescent="0.25">
      <c r="A1607" s="10" t="s">
        <v>11</v>
      </c>
      <c r="B1607" s="33">
        <v>45750</v>
      </c>
      <c r="C1607" s="5">
        <v>45720</v>
      </c>
      <c r="D1607" s="33">
        <v>45750</v>
      </c>
      <c r="E1607" s="9">
        <v>45720</v>
      </c>
      <c r="F1607" s="6" t="s">
        <v>132</v>
      </c>
      <c r="G1607" s="7" t="s">
        <v>2217</v>
      </c>
      <c r="H1607" s="6"/>
      <c r="I1607" s="8">
        <v>-3.9</v>
      </c>
      <c r="J1607" s="6"/>
      <c r="K1607" s="8">
        <v>10736.52</v>
      </c>
      <c r="L1607" t="str">
        <f>IF(Gastos[[#This Row],[Importe]]&gt;0,"Ingreso","Egreso")</f>
        <v>Egreso</v>
      </c>
      <c r="M1607" t="str">
        <f t="shared" si="25"/>
        <v>Único</v>
      </c>
    </row>
    <row r="1608" spans="1:13" ht="25.5" x14ac:dyDescent="0.25">
      <c r="A1608" s="1" t="s">
        <v>14</v>
      </c>
      <c r="B1608" s="33">
        <v>45719</v>
      </c>
      <c r="C1608" s="5">
        <v>45719</v>
      </c>
      <c r="D1608" s="33">
        <v>45719</v>
      </c>
      <c r="E1608" s="9">
        <v>45719</v>
      </c>
      <c r="F1608" s="6" t="s">
        <v>22</v>
      </c>
      <c r="G1608" s="7" t="s">
        <v>2194</v>
      </c>
      <c r="H1608" s="6"/>
      <c r="I1608" s="8">
        <v>-4.25</v>
      </c>
      <c r="J1608" s="6"/>
      <c r="K1608" s="8">
        <v>1657.53</v>
      </c>
      <c r="L1608" t="str">
        <f>IF(Gastos[[#This Row],[Importe]]&gt;0,"Ingreso","Egreso")</f>
        <v>Egreso</v>
      </c>
      <c r="M1608" t="str">
        <f t="shared" si="25"/>
        <v>Único</v>
      </c>
    </row>
    <row r="1609" spans="1:13" x14ac:dyDescent="0.25">
      <c r="A1609" s="1" t="s">
        <v>14</v>
      </c>
      <c r="B1609" s="33">
        <v>45719</v>
      </c>
      <c r="C1609" s="5">
        <v>45719</v>
      </c>
      <c r="D1609" s="33">
        <v>45719</v>
      </c>
      <c r="E1609" s="9">
        <v>45719</v>
      </c>
      <c r="F1609" s="6" t="s">
        <v>76</v>
      </c>
      <c r="G1609" s="7" t="s">
        <v>2195</v>
      </c>
      <c r="H1609" s="6"/>
      <c r="I1609" s="8">
        <v>-99.48</v>
      </c>
      <c r="J1609" s="6"/>
      <c r="K1609" s="8">
        <v>1661.78</v>
      </c>
      <c r="L1609" t="str">
        <f>IF(Gastos[[#This Row],[Importe]]&gt;0,"Ingreso","Egreso")</f>
        <v>Egreso</v>
      </c>
      <c r="M1609" t="str">
        <f t="shared" si="25"/>
        <v>Único</v>
      </c>
    </row>
    <row r="1610" spans="1:13" x14ac:dyDescent="0.25">
      <c r="A1610" s="10" t="s">
        <v>11</v>
      </c>
      <c r="B1610" s="33">
        <v>45719</v>
      </c>
      <c r="C1610" s="5">
        <v>45719</v>
      </c>
      <c r="D1610" s="33">
        <v>45719</v>
      </c>
      <c r="E1610" s="9">
        <v>45719</v>
      </c>
      <c r="F1610" s="6" t="s">
        <v>183</v>
      </c>
      <c r="G1610" s="7" t="s">
        <v>2220</v>
      </c>
      <c r="H1610" s="6"/>
      <c r="I1610" s="8">
        <v>-62</v>
      </c>
      <c r="J1610" s="6"/>
      <c r="K1610" s="8">
        <v>2880.63</v>
      </c>
      <c r="L1610" t="str">
        <f>IF(Gastos[[#This Row],[Importe]]&gt;0,"Ingreso","Egreso")</f>
        <v>Egreso</v>
      </c>
      <c r="M1610" t="str">
        <f t="shared" si="25"/>
        <v>Único</v>
      </c>
    </row>
    <row r="1611" spans="1:13" x14ac:dyDescent="0.25">
      <c r="A1611" s="10" t="s">
        <v>17</v>
      </c>
      <c r="B1611" s="33">
        <v>45719</v>
      </c>
      <c r="C1611" s="5">
        <v>45719</v>
      </c>
      <c r="D1611" s="33">
        <v>45719</v>
      </c>
      <c r="E1611" s="9">
        <v>45719</v>
      </c>
      <c r="F1611" s="6" t="s">
        <v>88</v>
      </c>
      <c r="G1611" s="7" t="s">
        <v>1720</v>
      </c>
      <c r="H1611" s="6"/>
      <c r="I1611" s="8">
        <v>-918</v>
      </c>
      <c r="J1611" s="6"/>
      <c r="K1611" s="8">
        <v>9420.4699999999993</v>
      </c>
      <c r="L1611" t="str">
        <f>IF(Gastos[[#This Row],[Importe]]&gt;0,"Ingreso","Egreso")</f>
        <v>Egreso</v>
      </c>
      <c r="M1611" t="str">
        <f t="shared" si="25"/>
        <v>Único</v>
      </c>
    </row>
    <row r="1612" spans="1:13" x14ac:dyDescent="0.25">
      <c r="A1612" s="10" t="s">
        <v>11</v>
      </c>
      <c r="B1612" s="33">
        <v>45719</v>
      </c>
      <c r="C1612" s="5">
        <v>45719</v>
      </c>
      <c r="D1612" s="33">
        <v>45719</v>
      </c>
      <c r="E1612" s="9">
        <v>45719</v>
      </c>
      <c r="F1612" s="6" t="s">
        <v>132</v>
      </c>
      <c r="G1612" s="7" t="s">
        <v>2221</v>
      </c>
      <c r="H1612" s="6"/>
      <c r="I1612" s="8">
        <v>-8</v>
      </c>
      <c r="J1612" s="6"/>
      <c r="K1612" s="8">
        <v>2942.63</v>
      </c>
      <c r="L1612" t="str">
        <f>IF(Gastos[[#This Row],[Importe]]&gt;0,"Ingreso","Egreso")</f>
        <v>Egreso</v>
      </c>
      <c r="M1612" t="str">
        <f t="shared" si="25"/>
        <v>Único</v>
      </c>
    </row>
    <row r="1613" spans="1:13" x14ac:dyDescent="0.25">
      <c r="A1613" s="1" t="s">
        <v>14</v>
      </c>
      <c r="B1613" s="33">
        <v>45719</v>
      </c>
      <c r="C1613" s="5">
        <v>45719</v>
      </c>
      <c r="D1613" s="33">
        <v>45691</v>
      </c>
      <c r="E1613" s="9">
        <v>45718</v>
      </c>
      <c r="F1613" s="6" t="s">
        <v>22</v>
      </c>
      <c r="G1613" s="7" t="s">
        <v>2196</v>
      </c>
      <c r="H1613" s="6"/>
      <c r="I1613" s="8">
        <v>-2.1800000000000002</v>
      </c>
      <c r="J1613" s="6"/>
      <c r="K1613" s="8">
        <v>1761.26</v>
      </c>
      <c r="L1613" t="str">
        <f>IF(Gastos[[#This Row],[Importe]]&gt;0,"Ingreso","Egreso")</f>
        <v>Egreso</v>
      </c>
      <c r="M1613" t="str">
        <f t="shared" si="25"/>
        <v>Único</v>
      </c>
    </row>
    <row r="1614" spans="1:13" ht="25.5" x14ac:dyDescent="0.25">
      <c r="A1614" s="10" t="s">
        <v>11</v>
      </c>
      <c r="B1614" s="33">
        <v>45719</v>
      </c>
      <c r="C1614" s="5">
        <v>45719</v>
      </c>
      <c r="D1614" s="33">
        <v>45691</v>
      </c>
      <c r="E1614" s="9">
        <v>45718</v>
      </c>
      <c r="F1614" s="6" t="s">
        <v>18</v>
      </c>
      <c r="G1614" s="7" t="s">
        <v>2222</v>
      </c>
      <c r="H1614" s="6"/>
      <c r="I1614" s="8">
        <v>-5</v>
      </c>
      <c r="J1614" s="6"/>
      <c r="K1614" s="8">
        <v>2958.54</v>
      </c>
      <c r="L1614" t="str">
        <f>IF(Gastos[[#This Row],[Importe]]&gt;0,"Ingreso","Egreso")</f>
        <v>Egreso</v>
      </c>
      <c r="M1614" t="str">
        <f t="shared" si="25"/>
        <v>Único</v>
      </c>
    </row>
    <row r="1615" spans="1:13" x14ac:dyDescent="0.25">
      <c r="A1615" s="10" t="s">
        <v>11</v>
      </c>
      <c r="B1615" s="33">
        <v>45719</v>
      </c>
      <c r="C1615" s="5">
        <v>45719</v>
      </c>
      <c r="D1615" s="33">
        <v>45691</v>
      </c>
      <c r="E1615" s="9">
        <v>45718</v>
      </c>
      <c r="F1615" s="6" t="s">
        <v>18</v>
      </c>
      <c r="G1615" s="7" t="s">
        <v>2223</v>
      </c>
      <c r="H1615" s="6"/>
      <c r="I1615" s="8">
        <v>-24.99</v>
      </c>
      <c r="J1615" s="6"/>
      <c r="K1615" s="8">
        <v>2963.54</v>
      </c>
      <c r="L1615" t="str">
        <f>IF(Gastos[[#This Row],[Importe]]&gt;0,"Ingreso","Egreso")</f>
        <v>Egreso</v>
      </c>
      <c r="M1615" t="str">
        <f t="shared" si="25"/>
        <v>Único</v>
      </c>
    </row>
    <row r="1616" spans="1:13" x14ac:dyDescent="0.25">
      <c r="A1616" s="10" t="s">
        <v>11</v>
      </c>
      <c r="B1616" s="33">
        <v>45719</v>
      </c>
      <c r="C1616" s="5">
        <v>45719</v>
      </c>
      <c r="D1616" s="33">
        <v>45691</v>
      </c>
      <c r="E1616" s="9">
        <v>45718</v>
      </c>
      <c r="F1616" s="6" t="s">
        <v>18</v>
      </c>
      <c r="G1616" s="7" t="s">
        <v>2224</v>
      </c>
      <c r="H1616" s="6"/>
      <c r="I1616" s="8">
        <v>-25.95</v>
      </c>
      <c r="J1616" s="6"/>
      <c r="K1616" s="8">
        <v>2988.53</v>
      </c>
      <c r="L1616" t="str">
        <f>IF(Gastos[[#This Row],[Importe]]&gt;0,"Ingreso","Egreso")</f>
        <v>Egreso</v>
      </c>
      <c r="M1616" t="str">
        <f t="shared" si="25"/>
        <v>Único</v>
      </c>
    </row>
    <row r="1617" spans="1:13" ht="25.5" x14ac:dyDescent="0.25">
      <c r="A1617" s="10" t="s">
        <v>11</v>
      </c>
      <c r="B1617" s="33">
        <v>45719</v>
      </c>
      <c r="C1617" s="5">
        <v>45719</v>
      </c>
      <c r="D1617" s="33">
        <v>45691</v>
      </c>
      <c r="E1617" s="9">
        <v>45718</v>
      </c>
      <c r="F1617" s="6" t="s">
        <v>132</v>
      </c>
      <c r="G1617" s="7" t="s">
        <v>2222</v>
      </c>
      <c r="H1617" s="6"/>
      <c r="I1617" s="8">
        <v>-7.91</v>
      </c>
      <c r="J1617" s="6"/>
      <c r="K1617" s="8">
        <v>2950.63</v>
      </c>
      <c r="L1617" t="str">
        <f>IF(Gastos[[#This Row],[Importe]]&gt;0,"Ingreso","Egreso")</f>
        <v>Egreso</v>
      </c>
      <c r="M1617" t="str">
        <f t="shared" si="25"/>
        <v>Único</v>
      </c>
    </row>
    <row r="1618" spans="1:13" x14ac:dyDescent="0.25">
      <c r="A1618" s="10" t="s">
        <v>11</v>
      </c>
      <c r="B1618" s="33">
        <v>45719</v>
      </c>
      <c r="C1618" s="5">
        <v>45719</v>
      </c>
      <c r="D1618" s="33">
        <v>45660</v>
      </c>
      <c r="E1618" s="9">
        <v>45717</v>
      </c>
      <c r="F1618" s="6" t="s">
        <v>132</v>
      </c>
      <c r="G1618" s="7" t="s">
        <v>2228</v>
      </c>
      <c r="H1618" s="6"/>
      <c r="I1618" s="8">
        <v>-35.5</v>
      </c>
      <c r="J1618" s="6"/>
      <c r="K1618" s="8">
        <v>3036.88</v>
      </c>
      <c r="L1618" t="str">
        <f>IF(Gastos[[#This Row],[Importe]]&gt;0,"Ingreso","Egreso")</f>
        <v>Egreso</v>
      </c>
      <c r="M1618" t="str">
        <f t="shared" si="25"/>
        <v>Único</v>
      </c>
    </row>
    <row r="1619" spans="1:13" ht="25.5" x14ac:dyDescent="0.25">
      <c r="A1619" s="1" t="s">
        <v>14</v>
      </c>
      <c r="B1619" s="33">
        <v>45719</v>
      </c>
      <c r="C1619" s="5">
        <v>45719</v>
      </c>
      <c r="D1619" s="33">
        <v>45660</v>
      </c>
      <c r="E1619" s="9">
        <v>45717</v>
      </c>
      <c r="F1619" s="6" t="s">
        <v>22</v>
      </c>
      <c r="G1619" s="7" t="s">
        <v>2197</v>
      </c>
      <c r="H1619" s="6"/>
      <c r="I1619" s="8">
        <v>-8.2100000000000009</v>
      </c>
      <c r="J1619" s="6"/>
      <c r="K1619" s="8">
        <v>1763.44</v>
      </c>
      <c r="L1619" t="str">
        <f>IF(Gastos[[#This Row],[Importe]]&gt;0,"Ingreso","Egreso")</f>
        <v>Egreso</v>
      </c>
      <c r="M1619" t="str">
        <f t="shared" si="25"/>
        <v>Único</v>
      </c>
    </row>
    <row r="1620" spans="1:13" x14ac:dyDescent="0.25">
      <c r="A1620" s="1" t="s">
        <v>14</v>
      </c>
      <c r="B1620" s="33">
        <v>45719</v>
      </c>
      <c r="C1620" s="5">
        <v>45719</v>
      </c>
      <c r="D1620" s="33">
        <v>45660</v>
      </c>
      <c r="E1620" s="9">
        <v>45717</v>
      </c>
      <c r="F1620" s="6" t="s">
        <v>18</v>
      </c>
      <c r="G1620" s="7" t="s">
        <v>2004</v>
      </c>
      <c r="H1620" s="6"/>
      <c r="I1620" s="8">
        <v>-818.59</v>
      </c>
      <c r="J1620" s="6"/>
      <c r="K1620" s="8">
        <v>1771.65</v>
      </c>
      <c r="L1620" t="str">
        <f>IF(Gastos[[#This Row],[Importe]]&gt;0,"Ingreso","Egreso")</f>
        <v>Egreso</v>
      </c>
      <c r="M1620" t="str">
        <f t="shared" si="25"/>
        <v>Único</v>
      </c>
    </row>
    <row r="1621" spans="1:13" x14ac:dyDescent="0.25">
      <c r="A1621" s="10" t="s">
        <v>11</v>
      </c>
      <c r="B1621" s="33">
        <v>45719</v>
      </c>
      <c r="C1621" s="5">
        <v>45719</v>
      </c>
      <c r="D1621" s="33">
        <v>45660</v>
      </c>
      <c r="E1621" s="9">
        <v>45717</v>
      </c>
      <c r="F1621" s="6" t="s">
        <v>18</v>
      </c>
      <c r="G1621" s="7" t="s">
        <v>2225</v>
      </c>
      <c r="H1621" s="6"/>
      <c r="I1621" s="8">
        <v>-6.45</v>
      </c>
      <c r="J1621" s="6"/>
      <c r="K1621" s="8">
        <v>3014.48</v>
      </c>
      <c r="L1621" t="str">
        <f>IF(Gastos[[#This Row],[Importe]]&gt;0,"Ingreso","Egreso")</f>
        <v>Egreso</v>
      </c>
      <c r="M1621" t="str">
        <f t="shared" si="25"/>
        <v>Único</v>
      </c>
    </row>
    <row r="1622" spans="1:13" x14ac:dyDescent="0.25">
      <c r="A1622" s="10" t="s">
        <v>11</v>
      </c>
      <c r="B1622" s="33">
        <v>45719</v>
      </c>
      <c r="C1622" s="5">
        <v>45719</v>
      </c>
      <c r="D1622" s="33">
        <v>45660</v>
      </c>
      <c r="E1622" s="9">
        <v>45717</v>
      </c>
      <c r="F1622" s="6" t="s">
        <v>132</v>
      </c>
      <c r="G1622" s="7" t="s">
        <v>2227</v>
      </c>
      <c r="H1622" s="6"/>
      <c r="I1622" s="8">
        <v>-11.4</v>
      </c>
      <c r="J1622" s="6"/>
      <c r="K1622" s="8">
        <v>3025.48</v>
      </c>
      <c r="L1622" t="str">
        <f>IF(Gastos[[#This Row],[Importe]]&gt;0,"Ingreso","Egreso")</f>
        <v>Egreso</v>
      </c>
      <c r="M1622" t="str">
        <f t="shared" si="25"/>
        <v>Único</v>
      </c>
    </row>
    <row r="1623" spans="1:13" ht="25.5" x14ac:dyDescent="0.25">
      <c r="A1623" s="10" t="s">
        <v>11</v>
      </c>
      <c r="B1623" s="33">
        <v>45719</v>
      </c>
      <c r="C1623" s="5">
        <v>45719</v>
      </c>
      <c r="D1623" s="33">
        <v>45660</v>
      </c>
      <c r="E1623" s="9">
        <v>45717</v>
      </c>
      <c r="F1623" s="6" t="s">
        <v>132</v>
      </c>
      <c r="G1623" s="7" t="s">
        <v>2226</v>
      </c>
      <c r="H1623" s="6"/>
      <c r="I1623" s="8">
        <v>-4.55</v>
      </c>
      <c r="J1623" s="6"/>
      <c r="K1623" s="8">
        <v>3020.93</v>
      </c>
      <c r="L1623" t="str">
        <f>IF(Gastos[[#This Row],[Importe]]&gt;0,"Ingreso","Egreso")</f>
        <v>Egreso</v>
      </c>
      <c r="M1623" t="str">
        <f t="shared" si="25"/>
        <v>Único</v>
      </c>
    </row>
    <row r="1624" spans="1:13" ht="25.5" x14ac:dyDescent="0.25">
      <c r="A1624" s="1" t="s">
        <v>17</v>
      </c>
      <c r="B1624" s="33">
        <v>45716</v>
      </c>
      <c r="C1624" s="5">
        <v>45716</v>
      </c>
      <c r="D1624" s="33">
        <v>45716</v>
      </c>
      <c r="E1624" s="9">
        <v>45716</v>
      </c>
      <c r="F1624" s="6" t="s">
        <v>102</v>
      </c>
      <c r="G1624" s="7" t="s">
        <v>2136</v>
      </c>
      <c r="H1624" s="6"/>
      <c r="I1624" s="8">
        <v>-68.319999999999993</v>
      </c>
      <c r="J1624" s="6"/>
      <c r="K1624" s="8">
        <v>10342.99</v>
      </c>
      <c r="L1624" t="str">
        <f>IF(Gastos[[#This Row],[Importe]]&gt;0,"Ingreso","Egreso")</f>
        <v>Egreso</v>
      </c>
      <c r="M1624" t="str">
        <f t="shared" si="25"/>
        <v>Único</v>
      </c>
    </row>
    <row r="1625" spans="1:13" ht="25.5" x14ac:dyDescent="0.25">
      <c r="A1625" s="1" t="s">
        <v>14</v>
      </c>
      <c r="B1625" s="33">
        <v>45716</v>
      </c>
      <c r="C1625" s="5">
        <v>45716</v>
      </c>
      <c r="D1625" s="33">
        <v>45716</v>
      </c>
      <c r="E1625" s="9">
        <v>45716</v>
      </c>
      <c r="F1625" s="6" t="s">
        <v>22</v>
      </c>
      <c r="G1625" s="7" t="s">
        <v>2097</v>
      </c>
      <c r="H1625" s="6"/>
      <c r="I1625" s="8">
        <v>-3.11</v>
      </c>
      <c r="J1625" s="6"/>
      <c r="K1625" s="8">
        <v>2590.2399999999998</v>
      </c>
      <c r="L1625" t="str">
        <f>IF(Gastos[[#This Row],[Importe]]&gt;0,"Ingreso","Egreso")</f>
        <v>Egreso</v>
      </c>
      <c r="M1625" t="str">
        <f t="shared" si="25"/>
        <v>Único</v>
      </c>
    </row>
    <row r="1626" spans="1:13" ht="25.5" x14ac:dyDescent="0.25">
      <c r="A1626" s="1" t="s">
        <v>14</v>
      </c>
      <c r="B1626" s="33">
        <v>45716</v>
      </c>
      <c r="C1626" s="5">
        <v>45716</v>
      </c>
      <c r="D1626" s="33">
        <v>45716</v>
      </c>
      <c r="E1626" s="9">
        <v>45716</v>
      </c>
      <c r="F1626" s="6" t="s">
        <v>22</v>
      </c>
      <c r="G1626" s="7" t="s">
        <v>2098</v>
      </c>
      <c r="H1626" s="6"/>
      <c r="I1626" s="8">
        <v>-12.62</v>
      </c>
      <c r="J1626" s="6"/>
      <c r="K1626" s="8">
        <v>2593.35</v>
      </c>
      <c r="L1626" t="str">
        <f>IF(Gastos[[#This Row],[Importe]]&gt;0,"Ingreso","Egreso")</f>
        <v>Egreso</v>
      </c>
      <c r="M1626" t="str">
        <f t="shared" si="25"/>
        <v>Único</v>
      </c>
    </row>
    <row r="1627" spans="1:13" ht="25.5" x14ac:dyDescent="0.25">
      <c r="A1627" s="1" t="s">
        <v>14</v>
      </c>
      <c r="B1627" s="33">
        <v>45716</v>
      </c>
      <c r="C1627" s="5">
        <v>45716</v>
      </c>
      <c r="D1627" s="33">
        <v>45716</v>
      </c>
      <c r="E1627" s="9">
        <v>45716</v>
      </c>
      <c r="F1627" s="6" t="s">
        <v>22</v>
      </c>
      <c r="G1627" s="7" t="s">
        <v>2099</v>
      </c>
      <c r="H1627" s="6"/>
      <c r="I1627" s="8">
        <v>-29.68</v>
      </c>
      <c r="J1627" s="6"/>
      <c r="K1627" s="8">
        <v>2605.9699999999998</v>
      </c>
      <c r="L1627" t="str">
        <f>IF(Gastos[[#This Row],[Importe]]&gt;0,"Ingreso","Egreso")</f>
        <v>Egreso</v>
      </c>
      <c r="M1627" t="str">
        <f t="shared" si="25"/>
        <v>Único</v>
      </c>
    </row>
    <row r="1628" spans="1:13" ht="25.5" x14ac:dyDescent="0.25">
      <c r="A1628" s="1" t="s">
        <v>14</v>
      </c>
      <c r="B1628" s="33">
        <v>45716</v>
      </c>
      <c r="C1628" s="5">
        <v>45716</v>
      </c>
      <c r="D1628" s="33">
        <v>45716</v>
      </c>
      <c r="E1628" s="9">
        <v>45716</v>
      </c>
      <c r="F1628" s="6" t="s">
        <v>22</v>
      </c>
      <c r="G1628" s="7" t="s">
        <v>2097</v>
      </c>
      <c r="H1628" s="6"/>
      <c r="I1628" s="8">
        <v>-109.72</v>
      </c>
      <c r="J1628" s="6"/>
      <c r="K1628" s="8">
        <v>2635.65</v>
      </c>
      <c r="L1628" t="str">
        <f>IF(Gastos[[#This Row],[Importe]]&gt;0,"Ingreso","Egreso")</f>
        <v>Egreso</v>
      </c>
      <c r="M1628" t="str">
        <f t="shared" si="25"/>
        <v>Único</v>
      </c>
    </row>
    <row r="1629" spans="1:13" x14ac:dyDescent="0.25">
      <c r="A1629" s="1" t="s">
        <v>14</v>
      </c>
      <c r="B1629" s="33">
        <v>45716</v>
      </c>
      <c r="C1629" s="5">
        <v>45716</v>
      </c>
      <c r="D1629" s="33">
        <v>45716</v>
      </c>
      <c r="E1629" s="9">
        <v>45716</v>
      </c>
      <c r="F1629" s="6" t="s">
        <v>140</v>
      </c>
      <c r="G1629" s="7" t="s">
        <v>141</v>
      </c>
      <c r="H1629" s="6"/>
      <c r="I1629" s="8">
        <v>200</v>
      </c>
      <c r="J1629" s="6"/>
      <c r="K1629" s="8">
        <v>2745.37</v>
      </c>
      <c r="L1629" t="str">
        <f>IF(Gastos[[#This Row],[Importe]]&gt;0,"Ingreso","Egreso")</f>
        <v>Ingreso</v>
      </c>
      <c r="M1629" t="str">
        <f t="shared" si="25"/>
        <v>Único</v>
      </c>
    </row>
    <row r="1630" spans="1:13" x14ac:dyDescent="0.25">
      <c r="A1630" s="10" t="s">
        <v>11</v>
      </c>
      <c r="B1630" s="33">
        <v>45716</v>
      </c>
      <c r="C1630" s="5">
        <v>45716</v>
      </c>
      <c r="D1630" s="33">
        <v>45716</v>
      </c>
      <c r="E1630" s="9">
        <v>45716</v>
      </c>
      <c r="F1630" s="6" t="s">
        <v>112</v>
      </c>
      <c r="G1630" s="7" t="s">
        <v>2035</v>
      </c>
      <c r="H1630" s="6"/>
      <c r="I1630" s="8">
        <v>-13</v>
      </c>
      <c r="J1630" s="6"/>
      <c r="K1630" s="8">
        <v>3072.38</v>
      </c>
      <c r="L1630" t="str">
        <f>IF(Gastos[[#This Row],[Importe]]&gt;0,"Ingreso","Egreso")</f>
        <v>Egreso</v>
      </c>
      <c r="M1630" t="str">
        <f t="shared" si="25"/>
        <v>Único</v>
      </c>
    </row>
    <row r="1631" spans="1:13" x14ac:dyDescent="0.25">
      <c r="A1631" s="10" t="s">
        <v>11</v>
      </c>
      <c r="B1631" s="33">
        <v>45716</v>
      </c>
      <c r="C1631" s="5">
        <v>45716</v>
      </c>
      <c r="D1631" s="33">
        <v>45716</v>
      </c>
      <c r="E1631" s="9">
        <v>45716</v>
      </c>
      <c r="F1631" s="6" t="s">
        <v>804</v>
      </c>
      <c r="G1631" s="7" t="s">
        <v>805</v>
      </c>
      <c r="H1631" s="6"/>
      <c r="I1631" s="8">
        <v>-400</v>
      </c>
      <c r="J1631" s="6"/>
      <c r="K1631" s="8">
        <v>694.43</v>
      </c>
      <c r="L1631" t="str">
        <f>IF(Gastos[[#This Row],[Importe]]&gt;0,"Ingreso","Egreso")</f>
        <v>Egreso</v>
      </c>
      <c r="M1631" t="str">
        <f t="shared" si="25"/>
        <v>Único</v>
      </c>
    </row>
    <row r="1632" spans="1:13" ht="25.5" x14ac:dyDescent="0.25">
      <c r="A1632" s="1" t="s">
        <v>11</v>
      </c>
      <c r="B1632" s="33">
        <v>45716</v>
      </c>
      <c r="C1632" s="5">
        <v>45716</v>
      </c>
      <c r="D1632" s="33">
        <v>45716</v>
      </c>
      <c r="E1632" s="9">
        <v>45716</v>
      </c>
      <c r="F1632" s="6" t="s">
        <v>90</v>
      </c>
      <c r="G1632" s="7" t="s">
        <v>2036</v>
      </c>
      <c r="H1632" s="6"/>
      <c r="I1632" s="8">
        <v>2390.9499999999998</v>
      </c>
      <c r="J1632" s="6"/>
      <c r="K1632" s="8">
        <v>3085.38</v>
      </c>
      <c r="L1632" t="str">
        <f>IF(Gastos[[#This Row],[Importe]]&gt;0,"Ingreso","Egreso")</f>
        <v>Ingreso</v>
      </c>
      <c r="M1632" t="str">
        <f t="shared" si="25"/>
        <v>Único</v>
      </c>
    </row>
    <row r="1633" spans="1:13" x14ac:dyDescent="0.25">
      <c r="A1633" s="1" t="s">
        <v>17</v>
      </c>
      <c r="B1633" s="33">
        <v>45716</v>
      </c>
      <c r="C1633" s="5">
        <v>45716</v>
      </c>
      <c r="D1633" s="33">
        <v>45716</v>
      </c>
      <c r="E1633" s="9">
        <v>45716</v>
      </c>
      <c r="F1633" s="6" t="s">
        <v>132</v>
      </c>
      <c r="G1633" s="7" t="s">
        <v>2135</v>
      </c>
      <c r="H1633" s="6"/>
      <c r="I1633" s="8">
        <v>-4.5199999999999996</v>
      </c>
      <c r="J1633" s="6"/>
      <c r="K1633" s="8">
        <v>10338.469999999999</v>
      </c>
      <c r="L1633" t="str">
        <f>IF(Gastos[[#This Row],[Importe]]&gt;0,"Ingreso","Egreso")</f>
        <v>Egreso</v>
      </c>
      <c r="M1633" t="str">
        <f t="shared" si="25"/>
        <v>Único</v>
      </c>
    </row>
    <row r="1634" spans="1:13" x14ac:dyDescent="0.25">
      <c r="A1634" s="1" t="s">
        <v>11</v>
      </c>
      <c r="B1634" s="33">
        <v>45715</v>
      </c>
      <c r="C1634" s="5">
        <v>45715</v>
      </c>
      <c r="D1634" s="33">
        <v>45715</v>
      </c>
      <c r="E1634" s="9">
        <v>45715</v>
      </c>
      <c r="F1634" s="6" t="s">
        <v>132</v>
      </c>
      <c r="G1634" s="7" t="s">
        <v>2037</v>
      </c>
      <c r="H1634" s="6"/>
      <c r="I1634" s="8">
        <v>-42.9</v>
      </c>
      <c r="J1634" s="6"/>
      <c r="K1634" s="8">
        <v>1094.43</v>
      </c>
      <c r="L1634" t="str">
        <f>IF(Gastos[[#This Row],[Importe]]&gt;0,"Ingreso","Egreso")</f>
        <v>Egreso</v>
      </c>
      <c r="M1634" t="str">
        <f t="shared" si="25"/>
        <v>Único</v>
      </c>
    </row>
    <row r="1635" spans="1:13" x14ac:dyDescent="0.25">
      <c r="A1635" s="1" t="s">
        <v>11</v>
      </c>
      <c r="B1635" s="33">
        <v>45715</v>
      </c>
      <c r="C1635" s="5">
        <v>45715</v>
      </c>
      <c r="D1635" s="33">
        <v>45715</v>
      </c>
      <c r="E1635" s="9">
        <v>45715</v>
      </c>
      <c r="F1635" s="6" t="s">
        <v>132</v>
      </c>
      <c r="G1635" s="7" t="s">
        <v>2038</v>
      </c>
      <c r="H1635" s="6"/>
      <c r="I1635" s="8">
        <v>-18.399999999999999</v>
      </c>
      <c r="J1635" s="6"/>
      <c r="K1635" s="8">
        <v>1137.33</v>
      </c>
      <c r="L1635" t="str">
        <f>IF(Gastos[[#This Row],[Importe]]&gt;0,"Ingreso","Egreso")</f>
        <v>Egreso</v>
      </c>
      <c r="M1635" t="str">
        <f t="shared" si="25"/>
        <v>Único</v>
      </c>
    </row>
    <row r="1636" spans="1:13" x14ac:dyDescent="0.25">
      <c r="A1636" s="1" t="s">
        <v>14</v>
      </c>
      <c r="B1636" s="33">
        <v>45715</v>
      </c>
      <c r="C1636" s="5">
        <v>45715</v>
      </c>
      <c r="D1636" s="33">
        <v>45715</v>
      </c>
      <c r="E1636" s="9">
        <v>45715</v>
      </c>
      <c r="F1636" s="6" t="s">
        <v>67</v>
      </c>
      <c r="G1636" s="7" t="s">
        <v>2101</v>
      </c>
      <c r="H1636" s="6"/>
      <c r="I1636" s="8">
        <v>-21.8</v>
      </c>
      <c r="J1636" s="6"/>
      <c r="K1636" s="8">
        <v>2630.37</v>
      </c>
      <c r="L1636" t="str">
        <f>IF(Gastos[[#This Row],[Importe]]&gt;0,"Ingreso","Egreso")</f>
        <v>Egreso</v>
      </c>
      <c r="M1636" t="str">
        <f t="shared" si="25"/>
        <v>Único</v>
      </c>
    </row>
    <row r="1637" spans="1:13" x14ac:dyDescent="0.25">
      <c r="A1637" s="1" t="s">
        <v>14</v>
      </c>
      <c r="B1637" s="33">
        <v>45715</v>
      </c>
      <c r="C1637" s="5">
        <v>45715</v>
      </c>
      <c r="D1637" s="33">
        <v>45715</v>
      </c>
      <c r="E1637" s="9">
        <v>45715</v>
      </c>
      <c r="F1637" s="6" t="s">
        <v>67</v>
      </c>
      <c r="G1637" s="7" t="s">
        <v>2101</v>
      </c>
      <c r="H1637" s="6"/>
      <c r="I1637" s="8">
        <v>-21.8</v>
      </c>
      <c r="J1637" s="6"/>
      <c r="K1637" s="8">
        <v>2652.17</v>
      </c>
      <c r="L1637" t="str">
        <f>IF(Gastos[[#This Row],[Importe]]&gt;0,"Ingreso","Egreso")</f>
        <v>Egreso</v>
      </c>
      <c r="M1637" t="str">
        <f t="shared" si="25"/>
        <v>Único</v>
      </c>
    </row>
    <row r="1638" spans="1:13" x14ac:dyDescent="0.25">
      <c r="A1638" s="1" t="s">
        <v>17</v>
      </c>
      <c r="B1638" s="33">
        <v>45715</v>
      </c>
      <c r="C1638" s="5">
        <v>45715</v>
      </c>
      <c r="D1638" s="33">
        <v>45715</v>
      </c>
      <c r="E1638" s="9">
        <v>45715</v>
      </c>
      <c r="F1638" s="6" t="s">
        <v>90</v>
      </c>
      <c r="G1638" s="7" t="s">
        <v>2137</v>
      </c>
      <c r="H1638" s="6"/>
      <c r="I1638" s="8">
        <v>2204.42</v>
      </c>
      <c r="J1638" s="6"/>
      <c r="K1638" s="8">
        <v>10411.31</v>
      </c>
      <c r="L1638" t="str">
        <f>IF(Gastos[[#This Row],[Importe]]&gt;0,"Ingreso","Egreso")</f>
        <v>Ingreso</v>
      </c>
      <c r="M1638" t="str">
        <f t="shared" si="25"/>
        <v>Único</v>
      </c>
    </row>
    <row r="1639" spans="1:13" x14ac:dyDescent="0.25">
      <c r="A1639" s="1" t="s">
        <v>14</v>
      </c>
      <c r="B1639" s="33">
        <v>45715</v>
      </c>
      <c r="C1639" s="5">
        <v>45715</v>
      </c>
      <c r="D1639" s="33">
        <v>45715</v>
      </c>
      <c r="E1639" s="9">
        <v>45715</v>
      </c>
      <c r="F1639" s="6" t="s">
        <v>35</v>
      </c>
      <c r="G1639" s="7" t="s">
        <v>2100</v>
      </c>
      <c r="H1639" s="6"/>
      <c r="I1639" s="8">
        <v>-85</v>
      </c>
      <c r="J1639" s="6"/>
      <c r="K1639" s="8">
        <v>2545.37</v>
      </c>
      <c r="L1639" t="str">
        <f>IF(Gastos[[#This Row],[Importe]]&gt;0,"Ingreso","Egreso")</f>
        <v>Egreso</v>
      </c>
      <c r="M1639" t="str">
        <f t="shared" si="25"/>
        <v>Único</v>
      </c>
    </row>
    <row r="1640" spans="1:13" ht="25.5" x14ac:dyDescent="0.25">
      <c r="A1640" s="1" t="s">
        <v>14</v>
      </c>
      <c r="B1640" s="33">
        <v>45714</v>
      </c>
      <c r="C1640" s="5">
        <v>45714</v>
      </c>
      <c r="D1640" s="33">
        <v>45714</v>
      </c>
      <c r="E1640" s="9">
        <v>45714</v>
      </c>
      <c r="F1640" s="6" t="s">
        <v>22</v>
      </c>
      <c r="G1640" s="7" t="s">
        <v>2102</v>
      </c>
      <c r="H1640" s="6"/>
      <c r="I1640" s="8">
        <v>-2.58</v>
      </c>
      <c r="J1640" s="6"/>
      <c r="K1640" s="8">
        <v>2673.97</v>
      </c>
      <c r="L1640" t="str">
        <f>IF(Gastos[[#This Row],[Importe]]&gt;0,"Ingreso","Egreso")</f>
        <v>Egreso</v>
      </c>
      <c r="M1640" t="str">
        <f t="shared" si="25"/>
        <v>Único</v>
      </c>
    </row>
    <row r="1641" spans="1:13" x14ac:dyDescent="0.25">
      <c r="A1641" s="1" t="s">
        <v>11</v>
      </c>
      <c r="B1641" s="33">
        <v>45715</v>
      </c>
      <c r="C1641" s="5">
        <v>45715</v>
      </c>
      <c r="D1641" s="33">
        <v>45714</v>
      </c>
      <c r="E1641" s="9">
        <v>45714</v>
      </c>
      <c r="F1641" s="6" t="s">
        <v>39</v>
      </c>
      <c r="G1641" s="7" t="s">
        <v>131</v>
      </c>
      <c r="H1641" s="6"/>
      <c r="I1641" s="8">
        <v>-0.28000000000000003</v>
      </c>
      <c r="J1641" s="6"/>
      <c r="K1641" s="8">
        <v>1155.73</v>
      </c>
      <c r="L1641" t="str">
        <f>IF(Gastos[[#This Row],[Importe]]&gt;0,"Ingreso","Egreso")</f>
        <v>Egreso</v>
      </c>
      <c r="M1641" t="str">
        <f t="shared" si="25"/>
        <v>Único</v>
      </c>
    </row>
    <row r="1642" spans="1:13" x14ac:dyDescent="0.25">
      <c r="A1642" s="1" t="s">
        <v>11</v>
      </c>
      <c r="B1642" s="33">
        <v>45714</v>
      </c>
      <c r="C1642" s="5">
        <v>45714</v>
      </c>
      <c r="D1642" s="33">
        <v>45714</v>
      </c>
      <c r="E1642" s="9">
        <v>45714</v>
      </c>
      <c r="F1642" s="6" t="s">
        <v>132</v>
      </c>
      <c r="G1642" s="7" t="s">
        <v>2039</v>
      </c>
      <c r="H1642" s="6"/>
      <c r="I1642" s="8">
        <v>-9.57</v>
      </c>
      <c r="J1642" s="6"/>
      <c r="K1642" s="8">
        <v>1156.01</v>
      </c>
      <c r="L1642" t="str">
        <f>IF(Gastos[[#This Row],[Importe]]&gt;0,"Ingreso","Egreso")</f>
        <v>Egreso</v>
      </c>
      <c r="M1642" t="str">
        <f t="shared" si="25"/>
        <v>Único</v>
      </c>
    </row>
    <row r="1643" spans="1:13" x14ac:dyDescent="0.25">
      <c r="A1643" s="1" t="s">
        <v>11</v>
      </c>
      <c r="B1643" s="33">
        <v>45714</v>
      </c>
      <c r="C1643" s="5">
        <v>45714</v>
      </c>
      <c r="D1643" s="33">
        <v>45714</v>
      </c>
      <c r="E1643" s="9">
        <v>45714</v>
      </c>
      <c r="F1643" s="6" t="s">
        <v>132</v>
      </c>
      <c r="G1643" s="7" t="s">
        <v>2040</v>
      </c>
      <c r="H1643" s="6"/>
      <c r="I1643" s="8">
        <v>-6.2</v>
      </c>
      <c r="J1643" s="6"/>
      <c r="K1643" s="8">
        <v>1165.58</v>
      </c>
      <c r="L1643" t="str">
        <f>IF(Gastos[[#This Row],[Importe]]&gt;0,"Ingreso","Egreso")</f>
        <v>Egreso</v>
      </c>
      <c r="M1643" t="str">
        <f t="shared" si="25"/>
        <v>Único</v>
      </c>
    </row>
    <row r="1644" spans="1:13" ht="25.5" x14ac:dyDescent="0.25">
      <c r="A1644" s="1" t="s">
        <v>17</v>
      </c>
      <c r="B1644" s="33">
        <v>45713</v>
      </c>
      <c r="C1644" s="5">
        <v>45713</v>
      </c>
      <c r="D1644" s="33">
        <v>45713</v>
      </c>
      <c r="E1644" s="9">
        <v>45713</v>
      </c>
      <c r="F1644" s="6" t="s">
        <v>22</v>
      </c>
      <c r="G1644" s="7" t="s">
        <v>2138</v>
      </c>
      <c r="H1644" s="6"/>
      <c r="I1644" s="8">
        <v>-2.2999999999999998</v>
      </c>
      <c r="J1644" s="6"/>
      <c r="K1644" s="8">
        <v>8206.89</v>
      </c>
      <c r="L1644" t="str">
        <f>IF(Gastos[[#This Row],[Importe]]&gt;0,"Ingreso","Egreso")</f>
        <v>Egreso</v>
      </c>
      <c r="M1644" t="str">
        <f t="shared" si="25"/>
        <v>Único</v>
      </c>
    </row>
    <row r="1645" spans="1:13" x14ac:dyDescent="0.25">
      <c r="A1645" s="1" t="s">
        <v>11</v>
      </c>
      <c r="B1645" s="33">
        <v>45713</v>
      </c>
      <c r="C1645" s="5">
        <v>45713</v>
      </c>
      <c r="D1645" s="33">
        <v>45713</v>
      </c>
      <c r="E1645" s="9">
        <v>45713</v>
      </c>
      <c r="F1645" s="6" t="s">
        <v>132</v>
      </c>
      <c r="G1645" s="7" t="s">
        <v>2042</v>
      </c>
      <c r="H1645" s="6"/>
      <c r="I1645" s="8">
        <v>-16.899999999999999</v>
      </c>
      <c r="J1645" s="6"/>
      <c r="K1645" s="8">
        <v>1173.5899999999999</v>
      </c>
      <c r="L1645" t="str">
        <f>IF(Gastos[[#This Row],[Importe]]&gt;0,"Ingreso","Egreso")</f>
        <v>Egreso</v>
      </c>
      <c r="M1645" t="str">
        <f t="shared" si="25"/>
        <v>Único</v>
      </c>
    </row>
    <row r="1646" spans="1:13" x14ac:dyDescent="0.25">
      <c r="A1646" s="1" t="s">
        <v>11</v>
      </c>
      <c r="B1646" s="33">
        <v>45713</v>
      </c>
      <c r="C1646" s="5">
        <v>45713</v>
      </c>
      <c r="D1646" s="33">
        <v>45713</v>
      </c>
      <c r="E1646" s="9">
        <v>45713</v>
      </c>
      <c r="F1646" s="6" t="s">
        <v>132</v>
      </c>
      <c r="G1646" s="7" t="s">
        <v>2041</v>
      </c>
      <c r="H1646" s="6"/>
      <c r="I1646" s="8">
        <v>-1.81</v>
      </c>
      <c r="J1646" s="6"/>
      <c r="K1646" s="8">
        <v>1171.78</v>
      </c>
      <c r="L1646" t="str">
        <f>IF(Gastos[[#This Row],[Importe]]&gt;0,"Ingreso","Egreso")</f>
        <v>Egreso</v>
      </c>
      <c r="M1646" t="str">
        <f t="shared" si="25"/>
        <v>Único</v>
      </c>
    </row>
    <row r="1647" spans="1:13" x14ac:dyDescent="0.25">
      <c r="A1647" s="1" t="s">
        <v>11</v>
      </c>
      <c r="B1647" s="33">
        <v>45712</v>
      </c>
      <c r="C1647" s="5">
        <v>45712</v>
      </c>
      <c r="D1647" s="33">
        <v>45712</v>
      </c>
      <c r="E1647" s="9">
        <v>45712</v>
      </c>
      <c r="F1647" s="6" t="s">
        <v>804</v>
      </c>
      <c r="G1647" s="7" t="s">
        <v>2043</v>
      </c>
      <c r="H1647" s="6"/>
      <c r="I1647" s="8">
        <v>-300</v>
      </c>
      <c r="J1647" s="6"/>
      <c r="K1647" s="8">
        <v>1190.49</v>
      </c>
      <c r="L1647" t="str">
        <f>IF(Gastos[[#This Row],[Importe]]&gt;0,"Ingreso","Egreso")</f>
        <v>Egreso</v>
      </c>
      <c r="M1647" t="str">
        <f t="shared" si="25"/>
        <v>Único</v>
      </c>
    </row>
    <row r="1648" spans="1:13" x14ac:dyDescent="0.25">
      <c r="A1648" s="1" t="s">
        <v>14</v>
      </c>
      <c r="B1648" s="33">
        <v>45713</v>
      </c>
      <c r="C1648" s="5">
        <v>45713</v>
      </c>
      <c r="D1648" s="33">
        <v>45712</v>
      </c>
      <c r="E1648" s="9">
        <v>45712</v>
      </c>
      <c r="F1648" s="6" t="s">
        <v>39</v>
      </c>
      <c r="G1648" s="7" t="s">
        <v>131</v>
      </c>
      <c r="H1648" s="6"/>
      <c r="I1648" s="8">
        <v>-0.61</v>
      </c>
      <c r="J1648" s="6"/>
      <c r="K1648" s="8">
        <v>2676.55</v>
      </c>
      <c r="L1648" t="str">
        <f>IF(Gastos[[#This Row],[Importe]]&gt;0,"Ingreso","Egreso")</f>
        <v>Egreso</v>
      </c>
      <c r="M1648" t="str">
        <f t="shared" si="25"/>
        <v>Único</v>
      </c>
    </row>
    <row r="1649" spans="1:13" x14ac:dyDescent="0.25">
      <c r="A1649" s="1" t="s">
        <v>14</v>
      </c>
      <c r="B1649" s="33">
        <v>45712</v>
      </c>
      <c r="C1649" s="5">
        <v>45712</v>
      </c>
      <c r="D1649" s="33">
        <v>45712</v>
      </c>
      <c r="E1649" s="9">
        <v>45712</v>
      </c>
      <c r="F1649" s="6" t="s">
        <v>54</v>
      </c>
      <c r="G1649" s="7" t="s">
        <v>2103</v>
      </c>
      <c r="H1649" s="6"/>
      <c r="I1649" s="8">
        <v>-20.46</v>
      </c>
      <c r="J1649" s="6"/>
      <c r="K1649" s="8">
        <v>2677.16</v>
      </c>
      <c r="L1649" t="str">
        <f>IF(Gastos[[#This Row],[Importe]]&gt;0,"Ingreso","Egreso")</f>
        <v>Egreso</v>
      </c>
      <c r="M1649" t="str">
        <f t="shared" si="25"/>
        <v>Único</v>
      </c>
    </row>
    <row r="1650" spans="1:13" x14ac:dyDescent="0.25">
      <c r="A1650" s="1" t="s">
        <v>17</v>
      </c>
      <c r="B1650" s="33">
        <v>45712</v>
      </c>
      <c r="C1650" s="5">
        <v>45712</v>
      </c>
      <c r="D1650" s="33">
        <v>45712</v>
      </c>
      <c r="E1650" s="9">
        <v>45712</v>
      </c>
      <c r="F1650" s="6" t="s">
        <v>20</v>
      </c>
      <c r="G1650" s="7" t="s">
        <v>2139</v>
      </c>
      <c r="H1650" s="6"/>
      <c r="I1650" s="8">
        <v>-3.6</v>
      </c>
      <c r="J1650" s="6"/>
      <c r="K1650" s="8">
        <v>8209.19</v>
      </c>
      <c r="L1650" t="str">
        <f>IF(Gastos[[#This Row],[Importe]]&gt;0,"Ingreso","Egreso")</f>
        <v>Egreso</v>
      </c>
      <c r="M1650" t="str">
        <f t="shared" si="25"/>
        <v>Único</v>
      </c>
    </row>
    <row r="1651" spans="1:13" x14ac:dyDescent="0.25">
      <c r="A1651" s="1" t="s">
        <v>17</v>
      </c>
      <c r="B1651" s="33">
        <v>45712</v>
      </c>
      <c r="C1651" s="5">
        <v>45712</v>
      </c>
      <c r="D1651" s="33">
        <v>45711</v>
      </c>
      <c r="E1651" s="9">
        <v>45711</v>
      </c>
      <c r="F1651" s="6" t="s">
        <v>20</v>
      </c>
      <c r="G1651" s="7" t="s">
        <v>2141</v>
      </c>
      <c r="H1651" s="6"/>
      <c r="I1651" s="8">
        <v>-11.9</v>
      </c>
      <c r="J1651" s="6"/>
      <c r="K1651" s="8">
        <v>8220.7900000000009</v>
      </c>
      <c r="L1651" t="str">
        <f>IF(Gastos[[#This Row],[Importe]]&gt;0,"Ingreso","Egreso")</f>
        <v>Egreso</v>
      </c>
      <c r="M1651" t="str">
        <f t="shared" si="25"/>
        <v>Único</v>
      </c>
    </row>
    <row r="1652" spans="1:13" ht="25.5" x14ac:dyDescent="0.25">
      <c r="A1652" s="1" t="s">
        <v>17</v>
      </c>
      <c r="B1652" s="33">
        <v>45712</v>
      </c>
      <c r="C1652" s="5">
        <v>45712</v>
      </c>
      <c r="D1652" s="33">
        <v>45711</v>
      </c>
      <c r="E1652" s="9">
        <v>45711</v>
      </c>
      <c r="F1652" s="6" t="s">
        <v>132</v>
      </c>
      <c r="G1652" s="7" t="s">
        <v>2140</v>
      </c>
      <c r="H1652" s="6"/>
      <c r="I1652" s="8">
        <v>-8</v>
      </c>
      <c r="J1652" s="6"/>
      <c r="K1652" s="8">
        <v>8212.7900000000009</v>
      </c>
      <c r="L1652" t="str">
        <f>IF(Gastos[[#This Row],[Importe]]&gt;0,"Ingreso","Egreso")</f>
        <v>Egreso</v>
      </c>
      <c r="M1652" t="str">
        <f t="shared" si="25"/>
        <v>Único</v>
      </c>
    </row>
    <row r="1653" spans="1:13" ht="25.5" x14ac:dyDescent="0.25">
      <c r="A1653" s="1" t="s">
        <v>14</v>
      </c>
      <c r="B1653" s="33">
        <v>45709</v>
      </c>
      <c r="C1653" s="5">
        <v>45709</v>
      </c>
      <c r="D1653" s="33">
        <v>45709</v>
      </c>
      <c r="E1653" s="9">
        <v>45709</v>
      </c>
      <c r="F1653" s="6" t="s">
        <v>22</v>
      </c>
      <c r="G1653" s="7" t="s">
        <v>2105</v>
      </c>
      <c r="H1653" s="6"/>
      <c r="I1653" s="8">
        <v>-57.63</v>
      </c>
      <c r="J1653" s="6"/>
      <c r="K1653" s="8">
        <v>2714.57</v>
      </c>
      <c r="L1653" t="str">
        <f>IF(Gastos[[#This Row],[Importe]]&gt;0,"Ingreso","Egreso")</f>
        <v>Egreso</v>
      </c>
      <c r="M1653" t="str">
        <f t="shared" si="25"/>
        <v>Único</v>
      </c>
    </row>
    <row r="1654" spans="1:13" ht="25.5" x14ac:dyDescent="0.25">
      <c r="A1654" s="1" t="s">
        <v>14</v>
      </c>
      <c r="B1654" s="33">
        <v>45709</v>
      </c>
      <c r="C1654" s="5">
        <v>45709</v>
      </c>
      <c r="D1654" s="33">
        <v>45709</v>
      </c>
      <c r="E1654" s="9">
        <v>45709</v>
      </c>
      <c r="F1654" s="6" t="s">
        <v>22</v>
      </c>
      <c r="G1654" s="7" t="s">
        <v>2104</v>
      </c>
      <c r="H1654" s="6"/>
      <c r="I1654" s="8">
        <v>-16.95</v>
      </c>
      <c r="J1654" s="6"/>
      <c r="K1654" s="8">
        <v>2697.62</v>
      </c>
      <c r="L1654" t="str">
        <f>IF(Gastos[[#This Row],[Importe]]&gt;0,"Ingreso","Egreso")</f>
        <v>Egreso</v>
      </c>
      <c r="M1654" t="str">
        <f t="shared" si="25"/>
        <v>Único</v>
      </c>
    </row>
    <row r="1655" spans="1:13" ht="25.5" x14ac:dyDescent="0.25">
      <c r="A1655" s="1" t="s">
        <v>14</v>
      </c>
      <c r="B1655" s="33">
        <v>45709</v>
      </c>
      <c r="C1655" s="5">
        <v>45709</v>
      </c>
      <c r="D1655" s="33">
        <v>45709</v>
      </c>
      <c r="E1655" s="9">
        <v>45709</v>
      </c>
      <c r="F1655" s="6" t="s">
        <v>15</v>
      </c>
      <c r="G1655" s="7" t="s">
        <v>2106</v>
      </c>
      <c r="H1655" s="6"/>
      <c r="I1655" s="8">
        <v>-144.28</v>
      </c>
      <c r="J1655" s="6"/>
      <c r="K1655" s="8">
        <v>2772.2</v>
      </c>
      <c r="L1655" t="str">
        <f>IF(Gastos[[#This Row],[Importe]]&gt;0,"Ingreso","Egreso")</f>
        <v>Egreso</v>
      </c>
      <c r="M1655" t="str">
        <f t="shared" si="25"/>
        <v>Único</v>
      </c>
    </row>
    <row r="1656" spans="1:13" x14ac:dyDescent="0.25">
      <c r="A1656" s="1" t="s">
        <v>11</v>
      </c>
      <c r="B1656" s="33">
        <v>45709</v>
      </c>
      <c r="C1656" s="5">
        <v>45709</v>
      </c>
      <c r="D1656" s="33">
        <v>45709</v>
      </c>
      <c r="E1656" s="9">
        <v>45709</v>
      </c>
      <c r="F1656" s="6" t="s">
        <v>132</v>
      </c>
      <c r="G1656" s="7" t="s">
        <v>2044</v>
      </c>
      <c r="H1656" s="6"/>
      <c r="I1656" s="8">
        <v>-14.61</v>
      </c>
      <c r="J1656" s="6"/>
      <c r="K1656" s="8">
        <v>1490.49</v>
      </c>
      <c r="L1656" t="str">
        <f>IF(Gastos[[#This Row],[Importe]]&gt;0,"Ingreso","Egreso")</f>
        <v>Egreso</v>
      </c>
      <c r="M1656" t="str">
        <f t="shared" si="25"/>
        <v>Único</v>
      </c>
    </row>
    <row r="1657" spans="1:13" x14ac:dyDescent="0.25">
      <c r="A1657" s="1" t="s">
        <v>17</v>
      </c>
      <c r="B1657" s="33">
        <v>45709</v>
      </c>
      <c r="C1657" s="5">
        <v>45709</v>
      </c>
      <c r="D1657" s="33">
        <v>45709</v>
      </c>
      <c r="E1657" s="9">
        <v>45709</v>
      </c>
      <c r="F1657" s="6" t="s">
        <v>132</v>
      </c>
      <c r="G1657" s="7" t="s">
        <v>2142</v>
      </c>
      <c r="H1657" s="6"/>
      <c r="I1657" s="8">
        <v>-6.25</v>
      </c>
      <c r="J1657" s="6"/>
      <c r="K1657" s="8">
        <v>8232.69</v>
      </c>
      <c r="L1657" t="str">
        <f>IF(Gastos[[#This Row],[Importe]]&gt;0,"Ingreso","Egreso")</f>
        <v>Egreso</v>
      </c>
      <c r="M1657" t="str">
        <f t="shared" si="25"/>
        <v>Único</v>
      </c>
    </row>
    <row r="1658" spans="1:13" x14ac:dyDescent="0.25">
      <c r="A1658" s="1" t="s">
        <v>11</v>
      </c>
      <c r="B1658" s="33">
        <v>45708</v>
      </c>
      <c r="C1658" s="5">
        <v>45708</v>
      </c>
      <c r="D1658" s="33">
        <v>45708</v>
      </c>
      <c r="E1658" s="9">
        <v>45708</v>
      </c>
      <c r="F1658" s="6" t="s">
        <v>183</v>
      </c>
      <c r="G1658" s="7" t="s">
        <v>2045</v>
      </c>
      <c r="H1658" s="6"/>
      <c r="I1658" s="8">
        <v>-67</v>
      </c>
      <c r="J1658" s="6"/>
      <c r="K1658" s="8">
        <v>1505.1</v>
      </c>
      <c r="L1658" t="str">
        <f>IF(Gastos[[#This Row],[Importe]]&gt;0,"Ingreso","Egreso")</f>
        <v>Egreso</v>
      </c>
      <c r="M1658" t="str">
        <f t="shared" si="25"/>
        <v>Único</v>
      </c>
    </row>
    <row r="1659" spans="1:13" x14ac:dyDescent="0.25">
      <c r="A1659" s="1" t="s">
        <v>17</v>
      </c>
      <c r="B1659" s="33">
        <v>45708</v>
      </c>
      <c r="C1659" s="5">
        <v>45708</v>
      </c>
      <c r="D1659" s="33">
        <v>45708</v>
      </c>
      <c r="E1659" s="9">
        <v>45708</v>
      </c>
      <c r="F1659" s="6" t="s">
        <v>20</v>
      </c>
      <c r="G1659" s="7" t="s">
        <v>2143</v>
      </c>
      <c r="H1659" s="6"/>
      <c r="I1659" s="8">
        <v>-3.8</v>
      </c>
      <c r="J1659" s="6"/>
      <c r="K1659" s="8">
        <v>8238.94</v>
      </c>
      <c r="L1659" t="str">
        <f>IF(Gastos[[#This Row],[Importe]]&gt;0,"Ingreso","Egreso")</f>
        <v>Egreso</v>
      </c>
      <c r="M1659" t="str">
        <f t="shared" si="25"/>
        <v>Único</v>
      </c>
    </row>
    <row r="1660" spans="1:13" ht="25.5" x14ac:dyDescent="0.25">
      <c r="A1660" s="1" t="s">
        <v>14</v>
      </c>
      <c r="B1660" s="33">
        <v>45706</v>
      </c>
      <c r="C1660" s="5">
        <v>45706</v>
      </c>
      <c r="D1660" s="33">
        <v>45706</v>
      </c>
      <c r="E1660" s="9">
        <v>45706</v>
      </c>
      <c r="F1660" s="6" t="s">
        <v>22</v>
      </c>
      <c r="G1660" s="7" t="s">
        <v>2107</v>
      </c>
      <c r="H1660" s="6"/>
      <c r="I1660" s="8">
        <v>-2.72</v>
      </c>
      <c r="J1660" s="6"/>
      <c r="K1660" s="8">
        <v>2916.48</v>
      </c>
      <c r="L1660" t="str">
        <f>IF(Gastos[[#This Row],[Importe]]&gt;0,"Ingreso","Egreso")</f>
        <v>Egreso</v>
      </c>
      <c r="M1660" t="str">
        <f t="shared" si="25"/>
        <v>Único</v>
      </c>
    </row>
    <row r="1661" spans="1:13" x14ac:dyDescent="0.25">
      <c r="A1661" s="1" t="s">
        <v>11</v>
      </c>
      <c r="B1661" s="33">
        <v>45707</v>
      </c>
      <c r="C1661" s="5">
        <v>45707</v>
      </c>
      <c r="D1661" s="33">
        <v>45706</v>
      </c>
      <c r="E1661" s="9">
        <v>45706</v>
      </c>
      <c r="F1661" s="6" t="s">
        <v>39</v>
      </c>
      <c r="G1661" s="7" t="s">
        <v>131</v>
      </c>
      <c r="H1661" s="6"/>
      <c r="I1661" s="8">
        <v>-0.39</v>
      </c>
      <c r="J1661" s="6"/>
      <c r="K1661" s="8">
        <v>1572.1</v>
      </c>
      <c r="L1661" t="str">
        <f>IF(Gastos[[#This Row],[Importe]]&gt;0,"Ingreso","Egreso")</f>
        <v>Egreso</v>
      </c>
      <c r="M1661" t="str">
        <f t="shared" si="25"/>
        <v>Único</v>
      </c>
    </row>
    <row r="1662" spans="1:13" x14ac:dyDescent="0.25">
      <c r="A1662" s="1" t="s">
        <v>11</v>
      </c>
      <c r="B1662" s="33">
        <v>45706</v>
      </c>
      <c r="C1662" s="5">
        <v>45706</v>
      </c>
      <c r="D1662" s="33">
        <v>45706</v>
      </c>
      <c r="E1662" s="9">
        <v>45706</v>
      </c>
      <c r="F1662" s="6" t="s">
        <v>3343</v>
      </c>
      <c r="G1662" s="7" t="s">
        <v>2046</v>
      </c>
      <c r="H1662" s="6"/>
      <c r="I1662" s="8">
        <v>-13</v>
      </c>
      <c r="J1662" s="6"/>
      <c r="K1662" s="8">
        <v>1572.49</v>
      </c>
      <c r="L1662" t="str">
        <f>IF(Gastos[[#This Row],[Importe]]&gt;0,"Ingreso","Egreso")</f>
        <v>Egreso</v>
      </c>
      <c r="M1662" t="str">
        <f t="shared" si="25"/>
        <v>Único</v>
      </c>
    </row>
    <row r="1663" spans="1:13" x14ac:dyDescent="0.25">
      <c r="A1663" s="1" t="s">
        <v>11</v>
      </c>
      <c r="B1663" s="33">
        <v>45706</v>
      </c>
      <c r="C1663" s="5">
        <v>45706</v>
      </c>
      <c r="D1663" s="33">
        <v>45706</v>
      </c>
      <c r="E1663" s="9">
        <v>45706</v>
      </c>
      <c r="F1663" s="6" t="s">
        <v>67</v>
      </c>
      <c r="G1663" s="7" t="s">
        <v>2047</v>
      </c>
      <c r="H1663" s="6"/>
      <c r="I1663" s="8">
        <v>-48.12</v>
      </c>
      <c r="J1663" s="6"/>
      <c r="K1663" s="8">
        <v>1585.49</v>
      </c>
      <c r="L1663" t="str">
        <f>IF(Gastos[[#This Row],[Importe]]&gt;0,"Ingreso","Egreso")</f>
        <v>Egreso</v>
      </c>
      <c r="M1663" t="str">
        <f t="shared" si="25"/>
        <v>Único</v>
      </c>
    </row>
    <row r="1664" spans="1:13" ht="25.5" x14ac:dyDescent="0.25">
      <c r="A1664" s="1" t="s">
        <v>17</v>
      </c>
      <c r="B1664" s="33">
        <v>45706</v>
      </c>
      <c r="C1664" s="5">
        <v>45706</v>
      </c>
      <c r="D1664" s="33">
        <v>45706</v>
      </c>
      <c r="E1664" s="9">
        <v>45706</v>
      </c>
      <c r="F1664" s="6" t="s">
        <v>132</v>
      </c>
      <c r="G1664" s="7" t="s">
        <v>2144</v>
      </c>
      <c r="H1664" s="6"/>
      <c r="I1664" s="8">
        <v>-4.25</v>
      </c>
      <c r="J1664" s="6"/>
      <c r="K1664" s="8">
        <v>8242.74</v>
      </c>
      <c r="L1664" t="str">
        <f>IF(Gastos[[#This Row],[Importe]]&gt;0,"Ingreso","Egreso")</f>
        <v>Egreso</v>
      </c>
      <c r="M1664" t="str">
        <f t="shared" si="25"/>
        <v>Único</v>
      </c>
    </row>
    <row r="1665" spans="1:13" x14ac:dyDescent="0.25">
      <c r="A1665" s="1" t="s">
        <v>11</v>
      </c>
      <c r="B1665" s="33">
        <v>45705</v>
      </c>
      <c r="C1665" s="5">
        <v>45705</v>
      </c>
      <c r="D1665" s="33">
        <v>45705</v>
      </c>
      <c r="E1665" s="9">
        <v>45705</v>
      </c>
      <c r="F1665" s="6" t="s">
        <v>132</v>
      </c>
      <c r="G1665" s="7" t="s">
        <v>2048</v>
      </c>
      <c r="H1665" s="6"/>
      <c r="I1665" s="8">
        <v>-27.5</v>
      </c>
      <c r="J1665" s="6"/>
      <c r="K1665" s="8">
        <v>1633.61</v>
      </c>
      <c r="L1665" t="str">
        <f>IF(Gastos[[#This Row],[Importe]]&gt;0,"Ingreso","Egreso")</f>
        <v>Egreso</v>
      </c>
      <c r="M1665" t="str">
        <f t="shared" si="25"/>
        <v>Único</v>
      </c>
    </row>
    <row r="1666" spans="1:13" x14ac:dyDescent="0.25">
      <c r="A1666" s="1" t="s">
        <v>11</v>
      </c>
      <c r="B1666" s="33">
        <v>45705</v>
      </c>
      <c r="C1666" s="5">
        <v>45705</v>
      </c>
      <c r="D1666" s="33">
        <v>45705</v>
      </c>
      <c r="E1666" s="9">
        <v>45705</v>
      </c>
      <c r="F1666" s="6" t="s">
        <v>132</v>
      </c>
      <c r="G1666" s="7" t="s">
        <v>2049</v>
      </c>
      <c r="H1666" s="6"/>
      <c r="I1666" s="8">
        <v>-21.78</v>
      </c>
      <c r="J1666" s="6"/>
      <c r="K1666" s="8">
        <v>1661.11</v>
      </c>
      <c r="L1666" t="str">
        <f>IF(Gastos[[#This Row],[Importe]]&gt;0,"Ingreso","Egreso")</f>
        <v>Egreso</v>
      </c>
      <c r="M1666" t="str">
        <f t="shared" ref="M1666:M1729" si="26">IF(AND(COUNTIFS($B$2:$B$3988,B1666,$I$2:$I$3988,I1666,$K$2:$K$3988,K1666)&gt;1,F1666=""),"DUPLICADO","Único")</f>
        <v>Único</v>
      </c>
    </row>
    <row r="1667" spans="1:13" x14ac:dyDescent="0.25">
      <c r="A1667" s="1" t="s">
        <v>14</v>
      </c>
      <c r="B1667" s="33">
        <v>45705</v>
      </c>
      <c r="C1667" s="5">
        <v>45705</v>
      </c>
      <c r="D1667" s="33">
        <v>45705</v>
      </c>
      <c r="E1667" s="9">
        <v>45705</v>
      </c>
      <c r="F1667" s="6" t="s">
        <v>54</v>
      </c>
      <c r="G1667" s="7" t="s">
        <v>2108</v>
      </c>
      <c r="H1667" s="6"/>
      <c r="I1667" s="8">
        <v>-16.989999999999998</v>
      </c>
      <c r="J1667" s="6"/>
      <c r="K1667" s="8">
        <v>2919.2</v>
      </c>
      <c r="L1667" t="str">
        <f>IF(Gastos[[#This Row],[Importe]]&gt;0,"Ingreso","Egreso")</f>
        <v>Egreso</v>
      </c>
      <c r="M1667" t="str">
        <f t="shared" si="26"/>
        <v>Único</v>
      </c>
    </row>
    <row r="1668" spans="1:13" x14ac:dyDescent="0.25">
      <c r="A1668" s="1" t="s">
        <v>14</v>
      </c>
      <c r="B1668" s="33">
        <v>45705</v>
      </c>
      <c r="C1668" s="5">
        <v>45705</v>
      </c>
      <c r="D1668" s="33">
        <v>45705</v>
      </c>
      <c r="E1668" s="9">
        <v>45705</v>
      </c>
      <c r="F1668" s="6" t="s">
        <v>54</v>
      </c>
      <c r="G1668" s="7" t="s">
        <v>2108</v>
      </c>
      <c r="H1668" s="6"/>
      <c r="I1668" s="8">
        <v>-2.99</v>
      </c>
      <c r="J1668" s="6"/>
      <c r="K1668" s="8">
        <v>2936.19</v>
      </c>
      <c r="L1668" t="str">
        <f>IF(Gastos[[#This Row],[Importe]]&gt;0,"Ingreso","Egreso")</f>
        <v>Egreso</v>
      </c>
      <c r="M1668" t="str">
        <f t="shared" si="26"/>
        <v>Único</v>
      </c>
    </row>
    <row r="1669" spans="1:13" ht="25.5" x14ac:dyDescent="0.25">
      <c r="A1669" s="1" t="s">
        <v>14</v>
      </c>
      <c r="B1669" s="33">
        <v>45705</v>
      </c>
      <c r="C1669" s="5">
        <v>45705</v>
      </c>
      <c r="D1669" s="33">
        <v>45705</v>
      </c>
      <c r="E1669" s="9">
        <v>45705</v>
      </c>
      <c r="F1669" s="6" t="s">
        <v>22</v>
      </c>
      <c r="G1669" s="7" t="s">
        <v>2109</v>
      </c>
      <c r="H1669" s="6"/>
      <c r="I1669" s="8">
        <v>-1.58</v>
      </c>
      <c r="J1669" s="6"/>
      <c r="K1669" s="8">
        <v>2939.18</v>
      </c>
      <c r="L1669" t="str">
        <f>IF(Gastos[[#This Row],[Importe]]&gt;0,"Ingreso","Egreso")</f>
        <v>Egreso</v>
      </c>
      <c r="M1669" t="str">
        <f t="shared" si="26"/>
        <v>Único</v>
      </c>
    </row>
    <row r="1670" spans="1:13" x14ac:dyDescent="0.25">
      <c r="A1670" s="1" t="s">
        <v>17</v>
      </c>
      <c r="B1670" s="33">
        <v>45705</v>
      </c>
      <c r="C1670" s="5">
        <v>45705</v>
      </c>
      <c r="D1670" s="33">
        <v>45705</v>
      </c>
      <c r="E1670" s="9">
        <v>45705</v>
      </c>
      <c r="F1670" s="6" t="s">
        <v>20</v>
      </c>
      <c r="G1670" s="7" t="s">
        <v>2145</v>
      </c>
      <c r="H1670" s="6"/>
      <c r="I1670" s="8">
        <v>-1.7</v>
      </c>
      <c r="J1670" s="6"/>
      <c r="K1670" s="8">
        <v>8246.99</v>
      </c>
      <c r="L1670" t="str">
        <f>IF(Gastos[[#This Row],[Importe]]&gt;0,"Ingreso","Egreso")</f>
        <v>Egreso</v>
      </c>
      <c r="M1670" t="str">
        <f t="shared" si="26"/>
        <v>Único</v>
      </c>
    </row>
    <row r="1671" spans="1:13" x14ac:dyDescent="0.25">
      <c r="A1671" s="1" t="s">
        <v>11</v>
      </c>
      <c r="B1671" s="34">
        <v>45705</v>
      </c>
      <c r="C1671" s="3">
        <v>45705</v>
      </c>
      <c r="D1671" s="34">
        <v>45705</v>
      </c>
      <c r="E1671" s="9">
        <v>45705</v>
      </c>
      <c r="F1671" s="6" t="s">
        <v>132</v>
      </c>
      <c r="G1671" s="12" t="s">
        <v>2050</v>
      </c>
      <c r="H1671" s="1"/>
      <c r="I1671" s="13">
        <v>-12.26</v>
      </c>
      <c r="J1671" s="1"/>
      <c r="K1671" s="13">
        <v>1682.89</v>
      </c>
      <c r="L1671" t="str">
        <f>IF(Gastos[[#This Row],[Importe]]&gt;0,"Ingreso","Egreso")</f>
        <v>Egreso</v>
      </c>
      <c r="M1671" t="str">
        <f t="shared" si="26"/>
        <v>Único</v>
      </c>
    </row>
    <row r="1672" spans="1:13" x14ac:dyDescent="0.25">
      <c r="A1672" s="1" t="s">
        <v>11</v>
      </c>
      <c r="B1672" s="33">
        <v>45705</v>
      </c>
      <c r="C1672" s="5">
        <v>45705</v>
      </c>
      <c r="D1672" s="33">
        <v>45704</v>
      </c>
      <c r="E1672" s="9">
        <v>45704</v>
      </c>
      <c r="F1672" s="6" t="s">
        <v>132</v>
      </c>
      <c r="G1672" s="7" t="s">
        <v>2052</v>
      </c>
      <c r="H1672" s="6"/>
      <c r="I1672" s="8">
        <v>-53.5</v>
      </c>
      <c r="J1672" s="6"/>
      <c r="K1672" s="8">
        <v>1712.15</v>
      </c>
      <c r="L1672" t="str">
        <f>IF(Gastos[[#This Row],[Importe]]&gt;0,"Ingreso","Egreso")</f>
        <v>Egreso</v>
      </c>
      <c r="M1672" t="str">
        <f t="shared" si="26"/>
        <v>Único</v>
      </c>
    </row>
    <row r="1673" spans="1:13" x14ac:dyDescent="0.25">
      <c r="A1673" s="1" t="s">
        <v>11</v>
      </c>
      <c r="B1673" s="33">
        <v>45705</v>
      </c>
      <c r="C1673" s="5">
        <v>45705</v>
      </c>
      <c r="D1673" s="33">
        <v>45704</v>
      </c>
      <c r="E1673" s="9">
        <v>45704</v>
      </c>
      <c r="F1673" s="6" t="s">
        <v>132</v>
      </c>
      <c r="G1673" s="7" t="s">
        <v>2052</v>
      </c>
      <c r="H1673" s="6"/>
      <c r="I1673" s="8">
        <v>-17.5</v>
      </c>
      <c r="J1673" s="6"/>
      <c r="K1673" s="8">
        <v>1765.65</v>
      </c>
      <c r="L1673" t="str">
        <f>IF(Gastos[[#This Row],[Importe]]&gt;0,"Ingreso","Egreso")</f>
        <v>Egreso</v>
      </c>
      <c r="M1673" t="str">
        <f t="shared" si="26"/>
        <v>Único</v>
      </c>
    </row>
    <row r="1674" spans="1:13" x14ac:dyDescent="0.25">
      <c r="A1674" s="1" t="s">
        <v>11</v>
      </c>
      <c r="B1674" s="33">
        <v>45705</v>
      </c>
      <c r="C1674" s="5">
        <v>45705</v>
      </c>
      <c r="D1674" s="33">
        <v>45704</v>
      </c>
      <c r="E1674" s="9">
        <v>45704</v>
      </c>
      <c r="F1674" s="6" t="s">
        <v>132</v>
      </c>
      <c r="G1674" s="7" t="s">
        <v>2052</v>
      </c>
      <c r="H1674" s="6"/>
      <c r="I1674" s="8">
        <v>-10</v>
      </c>
      <c r="J1674" s="6"/>
      <c r="K1674" s="8">
        <v>1702.15</v>
      </c>
      <c r="L1674" t="str">
        <f>IF(Gastos[[#This Row],[Importe]]&gt;0,"Ingreso","Egreso")</f>
        <v>Egreso</v>
      </c>
      <c r="M1674" t="str">
        <f t="shared" si="26"/>
        <v>Único</v>
      </c>
    </row>
    <row r="1675" spans="1:13" ht="25.5" x14ac:dyDescent="0.25">
      <c r="A1675" s="1" t="s">
        <v>11</v>
      </c>
      <c r="B1675" s="33">
        <v>45705</v>
      </c>
      <c r="C1675" s="5">
        <v>45705</v>
      </c>
      <c r="D1675" s="33">
        <v>45704</v>
      </c>
      <c r="E1675" s="9">
        <v>45704</v>
      </c>
      <c r="F1675" s="6" t="s">
        <v>132</v>
      </c>
      <c r="G1675" s="7" t="s">
        <v>2051</v>
      </c>
      <c r="H1675" s="6"/>
      <c r="I1675" s="8">
        <v>-7</v>
      </c>
      <c r="J1675" s="6"/>
      <c r="K1675" s="8">
        <v>1695.15</v>
      </c>
      <c r="L1675" t="str">
        <f>IF(Gastos[[#This Row],[Importe]]&gt;0,"Ingreso","Egreso")</f>
        <v>Egreso</v>
      </c>
      <c r="M1675" t="str">
        <f t="shared" si="26"/>
        <v>Único</v>
      </c>
    </row>
    <row r="1676" spans="1:13" ht="25.5" x14ac:dyDescent="0.25">
      <c r="A1676" s="1" t="s">
        <v>14</v>
      </c>
      <c r="B1676" s="33">
        <v>45705</v>
      </c>
      <c r="C1676" s="5">
        <v>45705</v>
      </c>
      <c r="D1676" s="33">
        <v>45703</v>
      </c>
      <c r="E1676" s="9">
        <v>45703</v>
      </c>
      <c r="F1676" s="6" t="s">
        <v>22</v>
      </c>
      <c r="G1676" s="7" t="s">
        <v>2112</v>
      </c>
      <c r="H1676" s="6"/>
      <c r="I1676" s="8">
        <v>-4.6500000000000004</v>
      </c>
      <c r="J1676" s="6"/>
      <c r="K1676" s="8">
        <v>2971.18</v>
      </c>
      <c r="L1676" t="str">
        <f>IF(Gastos[[#This Row],[Importe]]&gt;0,"Ingreso","Egreso")</f>
        <v>Egreso</v>
      </c>
      <c r="M1676" t="str">
        <f t="shared" si="26"/>
        <v>Único</v>
      </c>
    </row>
    <row r="1677" spans="1:13" x14ac:dyDescent="0.25">
      <c r="A1677" s="1" t="s">
        <v>11</v>
      </c>
      <c r="B1677" s="33">
        <v>45705</v>
      </c>
      <c r="C1677" s="5">
        <v>45705</v>
      </c>
      <c r="D1677" s="33">
        <v>45703</v>
      </c>
      <c r="E1677" s="9">
        <v>45703</v>
      </c>
      <c r="F1677" s="6" t="s">
        <v>39</v>
      </c>
      <c r="G1677" s="7" t="s">
        <v>2053</v>
      </c>
      <c r="H1677" s="6"/>
      <c r="I1677" s="8">
        <v>-200</v>
      </c>
      <c r="J1677" s="6"/>
      <c r="K1677" s="8">
        <v>1783.15</v>
      </c>
      <c r="L1677" t="str">
        <f>IF(Gastos[[#This Row],[Importe]]&gt;0,"Ingreso","Egreso")</f>
        <v>Egreso</v>
      </c>
      <c r="M1677" t="str">
        <f t="shared" si="26"/>
        <v>Único</v>
      </c>
    </row>
    <row r="1678" spans="1:13" x14ac:dyDescent="0.25">
      <c r="A1678" s="1" t="s">
        <v>11</v>
      </c>
      <c r="B1678" s="33">
        <v>45705</v>
      </c>
      <c r="C1678" s="5">
        <v>45705</v>
      </c>
      <c r="D1678" s="33">
        <v>45703</v>
      </c>
      <c r="E1678" s="9">
        <v>45703</v>
      </c>
      <c r="F1678" s="6" t="s">
        <v>112</v>
      </c>
      <c r="G1678" s="7" t="s">
        <v>2054</v>
      </c>
      <c r="H1678" s="6"/>
      <c r="I1678" s="8">
        <v>-5.25</v>
      </c>
      <c r="J1678" s="6"/>
      <c r="K1678" s="8">
        <v>1983.15</v>
      </c>
      <c r="L1678" t="str">
        <f>IF(Gastos[[#This Row],[Importe]]&gt;0,"Ingreso","Egreso")</f>
        <v>Egreso</v>
      </c>
      <c r="M1678" t="str">
        <f t="shared" si="26"/>
        <v>Único</v>
      </c>
    </row>
    <row r="1679" spans="1:13" ht="25.5" x14ac:dyDescent="0.25">
      <c r="A1679" s="1" t="s">
        <v>11</v>
      </c>
      <c r="B1679" s="33">
        <v>45705</v>
      </c>
      <c r="C1679" s="5">
        <v>45705</v>
      </c>
      <c r="D1679" s="33">
        <v>45703</v>
      </c>
      <c r="E1679" s="9">
        <v>45703</v>
      </c>
      <c r="F1679" s="6" t="s">
        <v>112</v>
      </c>
      <c r="G1679" s="7" t="s">
        <v>2055</v>
      </c>
      <c r="H1679" s="6"/>
      <c r="I1679" s="8">
        <v>-12.35</v>
      </c>
      <c r="J1679" s="6"/>
      <c r="K1679" s="8">
        <v>1988.4</v>
      </c>
      <c r="L1679" t="str">
        <f>IF(Gastos[[#This Row],[Importe]]&gt;0,"Ingreso","Egreso")</f>
        <v>Egreso</v>
      </c>
      <c r="M1679" t="str">
        <f t="shared" si="26"/>
        <v>Único</v>
      </c>
    </row>
    <row r="1680" spans="1:13" x14ac:dyDescent="0.25">
      <c r="A1680" s="1" t="s">
        <v>11</v>
      </c>
      <c r="B1680" s="33">
        <v>45705</v>
      </c>
      <c r="C1680" s="5">
        <v>45705</v>
      </c>
      <c r="D1680" s="33">
        <v>45703</v>
      </c>
      <c r="E1680" s="9">
        <v>45703</v>
      </c>
      <c r="F1680" s="6" t="s">
        <v>112</v>
      </c>
      <c r="G1680" s="7" t="s">
        <v>2056</v>
      </c>
      <c r="H1680" s="6"/>
      <c r="I1680" s="8">
        <v>-18.899999999999999</v>
      </c>
      <c r="J1680" s="6"/>
      <c r="K1680" s="8">
        <v>2000.75</v>
      </c>
      <c r="L1680" t="str">
        <f>IF(Gastos[[#This Row],[Importe]]&gt;0,"Ingreso","Egreso")</f>
        <v>Egreso</v>
      </c>
      <c r="M1680" t="str">
        <f t="shared" si="26"/>
        <v>Único</v>
      </c>
    </row>
    <row r="1681" spans="1:13" x14ac:dyDescent="0.25">
      <c r="A1681" s="1" t="s">
        <v>11</v>
      </c>
      <c r="B1681" s="33">
        <v>45705</v>
      </c>
      <c r="C1681" s="5">
        <v>45705</v>
      </c>
      <c r="D1681" s="33">
        <v>45703</v>
      </c>
      <c r="E1681" s="9">
        <v>45703</v>
      </c>
      <c r="F1681" s="6" t="s">
        <v>112</v>
      </c>
      <c r="G1681" s="7" t="s">
        <v>2057</v>
      </c>
      <c r="H1681" s="6"/>
      <c r="I1681" s="8">
        <v>-17.5</v>
      </c>
      <c r="J1681" s="6"/>
      <c r="K1681" s="8">
        <v>2019.65</v>
      </c>
      <c r="L1681" t="str">
        <f>IF(Gastos[[#This Row],[Importe]]&gt;0,"Ingreso","Egreso")</f>
        <v>Egreso</v>
      </c>
      <c r="M1681" t="str">
        <f t="shared" si="26"/>
        <v>Único</v>
      </c>
    </row>
    <row r="1682" spans="1:13" ht="25.5" x14ac:dyDescent="0.25">
      <c r="A1682" s="1" t="s">
        <v>14</v>
      </c>
      <c r="B1682" s="33">
        <v>45705</v>
      </c>
      <c r="C1682" s="5">
        <v>45705</v>
      </c>
      <c r="D1682" s="33">
        <v>45703</v>
      </c>
      <c r="E1682" s="9">
        <v>45703</v>
      </c>
      <c r="F1682" s="6" t="s">
        <v>22</v>
      </c>
      <c r="G1682" s="7" t="s">
        <v>2110</v>
      </c>
      <c r="H1682" s="6"/>
      <c r="I1682" s="8">
        <v>-13.67</v>
      </c>
      <c r="J1682" s="6"/>
      <c r="K1682" s="8">
        <v>2940.76</v>
      </c>
      <c r="L1682" t="str">
        <f>IF(Gastos[[#This Row],[Importe]]&gt;0,"Ingreso","Egreso")</f>
        <v>Egreso</v>
      </c>
      <c r="M1682" t="str">
        <f t="shared" si="26"/>
        <v>Único</v>
      </c>
    </row>
    <row r="1683" spans="1:13" ht="25.5" x14ac:dyDescent="0.25">
      <c r="A1683" s="1" t="s">
        <v>14</v>
      </c>
      <c r="B1683" s="33">
        <v>45705</v>
      </c>
      <c r="C1683" s="5">
        <v>45705</v>
      </c>
      <c r="D1683" s="33">
        <v>45703</v>
      </c>
      <c r="E1683" s="9">
        <v>45703</v>
      </c>
      <c r="F1683" s="6" t="s">
        <v>18</v>
      </c>
      <c r="G1683" s="7" t="s">
        <v>2111</v>
      </c>
      <c r="H1683" s="6"/>
      <c r="I1683" s="8">
        <v>-16.75</v>
      </c>
      <c r="J1683" s="6"/>
      <c r="K1683" s="8">
        <v>2954.43</v>
      </c>
      <c r="L1683" t="str">
        <f>IF(Gastos[[#This Row],[Importe]]&gt;0,"Ingreso","Egreso")</f>
        <v>Egreso</v>
      </c>
      <c r="M1683" t="str">
        <f t="shared" si="26"/>
        <v>Único</v>
      </c>
    </row>
    <row r="1684" spans="1:13" ht="25.5" x14ac:dyDescent="0.25">
      <c r="A1684" s="1" t="s">
        <v>14</v>
      </c>
      <c r="B1684" s="33">
        <v>45705</v>
      </c>
      <c r="C1684" s="5">
        <v>45705</v>
      </c>
      <c r="D1684" s="33">
        <v>45703</v>
      </c>
      <c r="E1684" s="9">
        <v>45703</v>
      </c>
      <c r="F1684" s="6" t="s">
        <v>22</v>
      </c>
      <c r="G1684" s="7" t="s">
        <v>2110</v>
      </c>
      <c r="H1684" s="6"/>
      <c r="I1684" s="8">
        <v>-11.52</v>
      </c>
      <c r="J1684" s="6"/>
      <c r="K1684" s="8">
        <v>2975.83</v>
      </c>
      <c r="L1684" t="str">
        <f>IF(Gastos[[#This Row],[Importe]]&gt;0,"Ingreso","Egreso")</f>
        <v>Egreso</v>
      </c>
      <c r="M1684" t="str">
        <f t="shared" si="26"/>
        <v>Único</v>
      </c>
    </row>
    <row r="1685" spans="1:13" x14ac:dyDescent="0.25">
      <c r="A1685" s="1" t="s">
        <v>17</v>
      </c>
      <c r="B1685" s="33">
        <v>45705</v>
      </c>
      <c r="C1685" s="5">
        <v>45705</v>
      </c>
      <c r="D1685" s="33">
        <v>45703</v>
      </c>
      <c r="E1685" s="9">
        <v>45703</v>
      </c>
      <c r="F1685" s="6" t="s">
        <v>39</v>
      </c>
      <c r="G1685" s="7" t="s">
        <v>2146</v>
      </c>
      <c r="H1685" s="6"/>
      <c r="I1685" s="8">
        <v>-40</v>
      </c>
      <c r="J1685" s="6"/>
      <c r="K1685" s="8">
        <v>8248.69</v>
      </c>
      <c r="L1685" t="str">
        <f>IF(Gastos[[#This Row],[Importe]]&gt;0,"Ingreso","Egreso")</f>
        <v>Egreso</v>
      </c>
      <c r="M1685" t="str">
        <f t="shared" si="26"/>
        <v>Único</v>
      </c>
    </row>
    <row r="1686" spans="1:13" ht="25.5" x14ac:dyDescent="0.25">
      <c r="A1686" s="1" t="s">
        <v>14</v>
      </c>
      <c r="B1686" s="33">
        <v>45702</v>
      </c>
      <c r="C1686" s="5">
        <v>45702</v>
      </c>
      <c r="D1686" s="33">
        <v>45702</v>
      </c>
      <c r="E1686" s="9">
        <v>45702</v>
      </c>
      <c r="F1686" s="6" t="s">
        <v>22</v>
      </c>
      <c r="G1686" s="7" t="s">
        <v>2114</v>
      </c>
      <c r="H1686" s="6"/>
      <c r="I1686" s="8">
        <v>-74.290000000000006</v>
      </c>
      <c r="J1686" s="6"/>
      <c r="K1686" s="8">
        <v>3019.74</v>
      </c>
      <c r="L1686" t="str">
        <f>IF(Gastos[[#This Row],[Importe]]&gt;0,"Ingreso","Egreso")</f>
        <v>Egreso</v>
      </c>
      <c r="M1686" t="str">
        <f t="shared" si="26"/>
        <v>Único</v>
      </c>
    </row>
    <row r="1687" spans="1:13" x14ac:dyDescent="0.25">
      <c r="A1687" s="1" t="s">
        <v>11</v>
      </c>
      <c r="B1687" s="33">
        <v>45702</v>
      </c>
      <c r="C1687" s="5">
        <v>45702</v>
      </c>
      <c r="D1687" s="33">
        <v>45702</v>
      </c>
      <c r="E1687" s="9">
        <v>45702</v>
      </c>
      <c r="F1687" s="6" t="s">
        <v>112</v>
      </c>
      <c r="G1687" s="7" t="s">
        <v>2058</v>
      </c>
      <c r="H1687" s="6"/>
      <c r="I1687" s="8">
        <v>-20.6</v>
      </c>
      <c r="J1687" s="6"/>
      <c r="K1687" s="8">
        <v>2037.15</v>
      </c>
      <c r="L1687" t="str">
        <f>IF(Gastos[[#This Row],[Importe]]&gt;0,"Ingreso","Egreso")</f>
        <v>Egreso</v>
      </c>
      <c r="M1687" t="str">
        <f t="shared" si="26"/>
        <v>Único</v>
      </c>
    </row>
    <row r="1688" spans="1:13" x14ac:dyDescent="0.25">
      <c r="A1688" s="1" t="s">
        <v>11</v>
      </c>
      <c r="B1688" s="33">
        <v>45702</v>
      </c>
      <c r="C1688" s="5">
        <v>45702</v>
      </c>
      <c r="D1688" s="33">
        <v>45702</v>
      </c>
      <c r="E1688" s="9">
        <v>45702</v>
      </c>
      <c r="F1688" s="6" t="s">
        <v>112</v>
      </c>
      <c r="G1688" s="7" t="s">
        <v>2059</v>
      </c>
      <c r="H1688" s="6"/>
      <c r="I1688" s="8">
        <v>-14</v>
      </c>
      <c r="J1688" s="6"/>
      <c r="K1688" s="8">
        <v>2057.75</v>
      </c>
      <c r="L1688" t="str">
        <f>IF(Gastos[[#This Row],[Importe]]&gt;0,"Ingreso","Egreso")</f>
        <v>Egreso</v>
      </c>
      <c r="M1688" t="str">
        <f t="shared" si="26"/>
        <v>Único</v>
      </c>
    </row>
    <row r="1689" spans="1:13" ht="25.5" x14ac:dyDescent="0.25">
      <c r="A1689" s="1" t="s">
        <v>14</v>
      </c>
      <c r="B1689" s="33">
        <v>45702</v>
      </c>
      <c r="C1689" s="5">
        <v>45702</v>
      </c>
      <c r="D1689" s="33">
        <v>45702</v>
      </c>
      <c r="E1689" s="9">
        <v>45702</v>
      </c>
      <c r="F1689" s="6" t="s">
        <v>22</v>
      </c>
      <c r="G1689" s="7" t="s">
        <v>2113</v>
      </c>
      <c r="H1689" s="6"/>
      <c r="I1689" s="8">
        <v>-32.39</v>
      </c>
      <c r="J1689" s="6"/>
      <c r="K1689" s="8">
        <v>2987.35</v>
      </c>
      <c r="L1689" t="str">
        <f>IF(Gastos[[#This Row],[Importe]]&gt;0,"Ingreso","Egreso")</f>
        <v>Egreso</v>
      </c>
      <c r="M1689" t="str">
        <f t="shared" si="26"/>
        <v>Único</v>
      </c>
    </row>
    <row r="1690" spans="1:13" ht="25.5" x14ac:dyDescent="0.25">
      <c r="A1690" s="1" t="s">
        <v>17</v>
      </c>
      <c r="B1690" s="33">
        <v>45702</v>
      </c>
      <c r="C1690" s="5">
        <v>45702</v>
      </c>
      <c r="D1690" s="33">
        <v>45702</v>
      </c>
      <c r="E1690" s="9">
        <v>45702</v>
      </c>
      <c r="F1690" s="6" t="s">
        <v>132</v>
      </c>
      <c r="G1690" s="7" t="s">
        <v>2149</v>
      </c>
      <c r="H1690" s="6"/>
      <c r="I1690" s="8">
        <v>-9.65</v>
      </c>
      <c r="J1690" s="6"/>
      <c r="K1690" s="8">
        <v>8303.7199999999993</v>
      </c>
      <c r="L1690" t="str">
        <f>IF(Gastos[[#This Row],[Importe]]&gt;0,"Ingreso","Egreso")</f>
        <v>Egreso</v>
      </c>
      <c r="M1690" t="str">
        <f t="shared" si="26"/>
        <v>Único</v>
      </c>
    </row>
    <row r="1691" spans="1:13" x14ac:dyDescent="0.25">
      <c r="A1691" s="1" t="s">
        <v>17</v>
      </c>
      <c r="B1691" s="33">
        <v>45702</v>
      </c>
      <c r="C1691" s="5">
        <v>45702</v>
      </c>
      <c r="D1691" s="33">
        <v>45702</v>
      </c>
      <c r="E1691" s="9">
        <v>45702</v>
      </c>
      <c r="F1691" s="6" t="s">
        <v>132</v>
      </c>
      <c r="G1691" s="7" t="s">
        <v>2148</v>
      </c>
      <c r="H1691" s="6"/>
      <c r="I1691" s="8">
        <v>-7.56</v>
      </c>
      <c r="J1691" s="6"/>
      <c r="K1691" s="8">
        <v>8296.16</v>
      </c>
      <c r="L1691" t="str">
        <f>IF(Gastos[[#This Row],[Importe]]&gt;0,"Ingreso","Egreso")</f>
        <v>Egreso</v>
      </c>
      <c r="M1691" t="str">
        <f t="shared" si="26"/>
        <v>Único</v>
      </c>
    </row>
    <row r="1692" spans="1:13" x14ac:dyDescent="0.25">
      <c r="A1692" s="1" t="s">
        <v>17</v>
      </c>
      <c r="B1692" s="33">
        <v>45702</v>
      </c>
      <c r="C1692" s="5">
        <v>45702</v>
      </c>
      <c r="D1692" s="33">
        <v>45702</v>
      </c>
      <c r="E1692" s="9">
        <v>45702</v>
      </c>
      <c r="F1692" s="6" t="s">
        <v>132</v>
      </c>
      <c r="G1692" s="7" t="s">
        <v>2147</v>
      </c>
      <c r="H1692" s="6"/>
      <c r="I1692" s="8">
        <v>-7.47</v>
      </c>
      <c r="J1692" s="6"/>
      <c r="K1692" s="8">
        <v>8288.69</v>
      </c>
      <c r="L1692" t="str">
        <f>IF(Gastos[[#This Row],[Importe]]&gt;0,"Ingreso","Egreso")</f>
        <v>Egreso</v>
      </c>
      <c r="M1692" t="str">
        <f t="shared" si="26"/>
        <v>Único</v>
      </c>
    </row>
    <row r="1693" spans="1:13" x14ac:dyDescent="0.25">
      <c r="A1693" s="1" t="s">
        <v>17</v>
      </c>
      <c r="B1693" s="33">
        <v>45701</v>
      </c>
      <c r="C1693" s="5">
        <v>45701</v>
      </c>
      <c r="D1693" s="33">
        <v>45701</v>
      </c>
      <c r="E1693" s="9">
        <v>45701</v>
      </c>
      <c r="F1693" s="6" t="s">
        <v>20</v>
      </c>
      <c r="G1693" s="7" t="s">
        <v>2150</v>
      </c>
      <c r="H1693" s="6"/>
      <c r="I1693" s="8">
        <v>-1.4</v>
      </c>
      <c r="J1693" s="6"/>
      <c r="K1693" s="8">
        <v>8313.3700000000008</v>
      </c>
      <c r="L1693" t="str">
        <f>IF(Gastos[[#This Row],[Importe]]&gt;0,"Ingreso","Egreso")</f>
        <v>Egreso</v>
      </c>
      <c r="M1693" t="str">
        <f t="shared" si="26"/>
        <v>Único</v>
      </c>
    </row>
    <row r="1694" spans="1:13" x14ac:dyDescent="0.25">
      <c r="A1694" s="1" t="s">
        <v>11</v>
      </c>
      <c r="B1694" s="33">
        <v>45701</v>
      </c>
      <c r="C1694" s="5">
        <v>45701</v>
      </c>
      <c r="D1694" s="33">
        <v>45701</v>
      </c>
      <c r="E1694" s="9">
        <v>45701</v>
      </c>
      <c r="F1694" s="6" t="s">
        <v>132</v>
      </c>
      <c r="G1694" s="7" t="s">
        <v>2060</v>
      </c>
      <c r="H1694" s="6"/>
      <c r="I1694" s="8">
        <v>-6.05</v>
      </c>
      <c r="J1694" s="6"/>
      <c r="K1694" s="8">
        <v>2071.75</v>
      </c>
      <c r="L1694" t="str">
        <f>IF(Gastos[[#This Row],[Importe]]&gt;0,"Ingreso","Egreso")</f>
        <v>Egreso</v>
      </c>
      <c r="M1694" t="str">
        <f t="shared" si="26"/>
        <v>Único</v>
      </c>
    </row>
    <row r="1695" spans="1:13" x14ac:dyDescent="0.25">
      <c r="A1695" s="1" t="s">
        <v>11</v>
      </c>
      <c r="B1695" s="33">
        <v>45993</v>
      </c>
      <c r="C1695" s="5">
        <v>45700</v>
      </c>
      <c r="D1695" s="33">
        <v>45993</v>
      </c>
      <c r="E1695" s="9">
        <v>45700</v>
      </c>
      <c r="F1695" s="6" t="s">
        <v>112</v>
      </c>
      <c r="G1695" s="7" t="s">
        <v>2061</v>
      </c>
      <c r="H1695" s="6"/>
      <c r="I1695" s="8">
        <v>-20</v>
      </c>
      <c r="J1695" s="6"/>
      <c r="K1695" s="8">
        <v>2077.8000000000002</v>
      </c>
      <c r="L1695" t="str">
        <f>IF(Gastos[[#This Row],[Importe]]&gt;0,"Ingreso","Egreso")</f>
        <v>Egreso</v>
      </c>
      <c r="M1695" t="str">
        <f t="shared" si="26"/>
        <v>Único</v>
      </c>
    </row>
    <row r="1696" spans="1:13" x14ac:dyDescent="0.25">
      <c r="A1696" s="1" t="s">
        <v>17</v>
      </c>
      <c r="B1696" s="33">
        <v>45993</v>
      </c>
      <c r="C1696" s="5">
        <v>45700</v>
      </c>
      <c r="D1696" s="33">
        <v>45993</v>
      </c>
      <c r="E1696" s="9">
        <v>45700</v>
      </c>
      <c r="F1696" s="6" t="s">
        <v>18</v>
      </c>
      <c r="G1696" s="7" t="s">
        <v>2151</v>
      </c>
      <c r="H1696" s="6"/>
      <c r="I1696" s="8">
        <v>-3.5</v>
      </c>
      <c r="J1696" s="6"/>
      <c r="K1696" s="8">
        <v>8314.77</v>
      </c>
      <c r="L1696" t="str">
        <f>IF(Gastos[[#This Row],[Importe]]&gt;0,"Ingreso","Egreso")</f>
        <v>Egreso</v>
      </c>
      <c r="M1696" t="str">
        <f t="shared" si="26"/>
        <v>Único</v>
      </c>
    </row>
    <row r="1697" spans="1:13" x14ac:dyDescent="0.25">
      <c r="A1697" s="1" t="s">
        <v>11</v>
      </c>
      <c r="B1697" s="33">
        <v>45963</v>
      </c>
      <c r="C1697" s="5">
        <v>45699</v>
      </c>
      <c r="D1697" s="33">
        <v>45963</v>
      </c>
      <c r="E1697" s="9">
        <v>45699</v>
      </c>
      <c r="F1697" s="6" t="s">
        <v>132</v>
      </c>
      <c r="G1697" s="7" t="s">
        <v>2066</v>
      </c>
      <c r="H1697" s="6"/>
      <c r="I1697" s="8">
        <v>-21.4</v>
      </c>
      <c r="J1697" s="6"/>
      <c r="K1697" s="8">
        <v>2224.5500000000002</v>
      </c>
      <c r="L1697" t="str">
        <f>IF(Gastos[[#This Row],[Importe]]&gt;0,"Ingreso","Egreso")</f>
        <v>Egreso</v>
      </c>
      <c r="M1697" t="str">
        <f t="shared" si="26"/>
        <v>Único</v>
      </c>
    </row>
    <row r="1698" spans="1:13" ht="25.5" x14ac:dyDescent="0.25">
      <c r="A1698" s="1" t="s">
        <v>11</v>
      </c>
      <c r="B1698" s="33">
        <v>45963</v>
      </c>
      <c r="C1698" s="5">
        <v>45699</v>
      </c>
      <c r="D1698" s="33">
        <v>45963</v>
      </c>
      <c r="E1698" s="9">
        <v>45699</v>
      </c>
      <c r="F1698" s="6" t="s">
        <v>132</v>
      </c>
      <c r="G1698" s="7" t="s">
        <v>2067</v>
      </c>
      <c r="H1698" s="6"/>
      <c r="I1698" s="8">
        <v>-16.7</v>
      </c>
      <c r="J1698" s="6"/>
      <c r="K1698" s="8">
        <v>2245.9499999999998</v>
      </c>
      <c r="L1698" t="str">
        <f>IF(Gastos[[#This Row],[Importe]]&gt;0,"Ingreso","Egreso")</f>
        <v>Egreso</v>
      </c>
      <c r="M1698" t="str">
        <f t="shared" si="26"/>
        <v>Único</v>
      </c>
    </row>
    <row r="1699" spans="1:13" ht="25.5" x14ac:dyDescent="0.25">
      <c r="A1699" s="1" t="s">
        <v>11</v>
      </c>
      <c r="B1699" s="33">
        <v>45963</v>
      </c>
      <c r="C1699" s="5">
        <v>45699</v>
      </c>
      <c r="D1699" s="33">
        <v>45963</v>
      </c>
      <c r="E1699" s="9">
        <v>45699</v>
      </c>
      <c r="F1699" s="6" t="s">
        <v>112</v>
      </c>
      <c r="G1699" s="7" t="s">
        <v>2062</v>
      </c>
      <c r="H1699" s="6"/>
      <c r="I1699" s="8">
        <v>-7.25</v>
      </c>
      <c r="J1699" s="6"/>
      <c r="K1699" s="8">
        <v>2097.8000000000002</v>
      </c>
      <c r="L1699" t="str">
        <f>IF(Gastos[[#This Row],[Importe]]&gt;0,"Ingreso","Egreso")</f>
        <v>Egreso</v>
      </c>
      <c r="M1699" t="str">
        <f t="shared" si="26"/>
        <v>Único</v>
      </c>
    </row>
    <row r="1700" spans="1:13" x14ac:dyDescent="0.25">
      <c r="A1700" s="1" t="s">
        <v>11</v>
      </c>
      <c r="B1700" s="33">
        <v>45963</v>
      </c>
      <c r="C1700" s="5">
        <v>45699</v>
      </c>
      <c r="D1700" s="33">
        <v>45963</v>
      </c>
      <c r="E1700" s="9">
        <v>45699</v>
      </c>
      <c r="F1700" s="6" t="s">
        <v>112</v>
      </c>
      <c r="G1700" s="7" t="s">
        <v>2063</v>
      </c>
      <c r="H1700" s="6"/>
      <c r="I1700" s="8">
        <v>-58.4</v>
      </c>
      <c r="J1700" s="6"/>
      <c r="K1700" s="8">
        <v>2105.0500000000002</v>
      </c>
      <c r="L1700" t="str">
        <f>IF(Gastos[[#This Row],[Importe]]&gt;0,"Ingreso","Egreso")</f>
        <v>Egreso</v>
      </c>
      <c r="M1700" t="str">
        <f t="shared" si="26"/>
        <v>Único</v>
      </c>
    </row>
    <row r="1701" spans="1:13" x14ac:dyDescent="0.25">
      <c r="A1701" s="1" t="s">
        <v>11</v>
      </c>
      <c r="B1701" s="33">
        <v>45963</v>
      </c>
      <c r="C1701" s="5">
        <v>45699</v>
      </c>
      <c r="D1701" s="33">
        <v>45963</v>
      </c>
      <c r="E1701" s="9">
        <v>45699</v>
      </c>
      <c r="F1701" s="6" t="s">
        <v>183</v>
      </c>
      <c r="G1701" s="7" t="s">
        <v>2064</v>
      </c>
      <c r="H1701" s="6"/>
      <c r="I1701" s="8">
        <v>-52</v>
      </c>
      <c r="J1701" s="6"/>
      <c r="K1701" s="8">
        <v>2163.4499999999998</v>
      </c>
      <c r="L1701" t="str">
        <f>IF(Gastos[[#This Row],[Importe]]&gt;0,"Ingreso","Egreso")</f>
        <v>Egreso</v>
      </c>
      <c r="M1701" t="str">
        <f t="shared" si="26"/>
        <v>Único</v>
      </c>
    </row>
    <row r="1702" spans="1:13" x14ac:dyDescent="0.25">
      <c r="A1702" s="1" t="s">
        <v>11</v>
      </c>
      <c r="B1702" s="33">
        <v>45963</v>
      </c>
      <c r="C1702" s="5">
        <v>45699</v>
      </c>
      <c r="D1702" s="33">
        <v>45963</v>
      </c>
      <c r="E1702" s="9">
        <v>45699</v>
      </c>
      <c r="F1702" s="6" t="s">
        <v>132</v>
      </c>
      <c r="G1702" s="7" t="s">
        <v>2065</v>
      </c>
      <c r="H1702" s="6"/>
      <c r="I1702" s="8">
        <v>-9.1</v>
      </c>
      <c r="J1702" s="6"/>
      <c r="K1702" s="8">
        <v>2215.4499999999998</v>
      </c>
      <c r="L1702" t="str">
        <f>IF(Gastos[[#This Row],[Importe]]&gt;0,"Ingreso","Egreso")</f>
        <v>Egreso</v>
      </c>
      <c r="M1702" t="str">
        <f t="shared" si="26"/>
        <v>Único</v>
      </c>
    </row>
    <row r="1703" spans="1:13" x14ac:dyDescent="0.25">
      <c r="A1703" s="1" t="s">
        <v>11</v>
      </c>
      <c r="B1703" s="33">
        <v>45932</v>
      </c>
      <c r="C1703" s="5">
        <v>45698</v>
      </c>
      <c r="D1703" s="33">
        <v>45932</v>
      </c>
      <c r="E1703" s="9">
        <v>45698</v>
      </c>
      <c r="F1703" s="6" t="s">
        <v>132</v>
      </c>
      <c r="G1703" s="7" t="s">
        <v>2069</v>
      </c>
      <c r="H1703" s="6"/>
      <c r="I1703" s="8">
        <v>-18.059999999999999</v>
      </c>
      <c r="J1703" s="6"/>
      <c r="K1703" s="8">
        <v>2271.75</v>
      </c>
      <c r="L1703" t="str">
        <f>IF(Gastos[[#This Row],[Importe]]&gt;0,"Ingreso","Egreso")</f>
        <v>Egreso</v>
      </c>
      <c r="M1703" t="str">
        <f t="shared" si="26"/>
        <v>Único</v>
      </c>
    </row>
    <row r="1704" spans="1:13" ht="25.5" x14ac:dyDescent="0.25">
      <c r="A1704" s="1" t="s">
        <v>14</v>
      </c>
      <c r="B1704" s="33">
        <v>45932</v>
      </c>
      <c r="C1704" s="5">
        <v>45698</v>
      </c>
      <c r="D1704" s="33">
        <v>45932</v>
      </c>
      <c r="E1704" s="9">
        <v>45698</v>
      </c>
      <c r="F1704" s="6" t="s">
        <v>22</v>
      </c>
      <c r="G1704" s="7" t="s">
        <v>2115</v>
      </c>
      <c r="H1704" s="6"/>
      <c r="I1704" s="8">
        <v>-3.36</v>
      </c>
      <c r="J1704" s="6"/>
      <c r="K1704" s="8">
        <v>3094.03</v>
      </c>
      <c r="L1704" t="str">
        <f>IF(Gastos[[#This Row],[Importe]]&gt;0,"Ingreso","Egreso")</f>
        <v>Egreso</v>
      </c>
      <c r="M1704" t="str">
        <f t="shared" si="26"/>
        <v>Único</v>
      </c>
    </row>
    <row r="1705" spans="1:13" x14ac:dyDescent="0.25">
      <c r="A1705" s="1" t="s">
        <v>11</v>
      </c>
      <c r="B1705" s="33">
        <v>45932</v>
      </c>
      <c r="C1705" s="5">
        <v>45698</v>
      </c>
      <c r="D1705" s="33">
        <v>45932</v>
      </c>
      <c r="E1705" s="9">
        <v>45698</v>
      </c>
      <c r="F1705" s="6" t="s">
        <v>132</v>
      </c>
      <c r="G1705" s="7" t="s">
        <v>2068</v>
      </c>
      <c r="H1705" s="6"/>
      <c r="I1705" s="8">
        <v>-9.1</v>
      </c>
      <c r="J1705" s="6"/>
      <c r="K1705" s="8">
        <v>2262.65</v>
      </c>
      <c r="L1705" t="str">
        <f>IF(Gastos[[#This Row],[Importe]]&gt;0,"Ingreso","Egreso")</f>
        <v>Egreso</v>
      </c>
      <c r="M1705" t="str">
        <f t="shared" si="26"/>
        <v>Único</v>
      </c>
    </row>
    <row r="1706" spans="1:13" x14ac:dyDescent="0.25">
      <c r="A1706" s="1" t="s">
        <v>17</v>
      </c>
      <c r="B1706" s="33">
        <v>45932</v>
      </c>
      <c r="C1706" s="5">
        <v>45698</v>
      </c>
      <c r="D1706" s="33">
        <v>45932</v>
      </c>
      <c r="E1706" s="9">
        <v>45698</v>
      </c>
      <c r="F1706" s="6" t="s">
        <v>132</v>
      </c>
      <c r="G1706" s="7" t="s">
        <v>2152</v>
      </c>
      <c r="H1706" s="6"/>
      <c r="I1706" s="8">
        <v>-7.2</v>
      </c>
      <c r="J1706" s="6"/>
      <c r="K1706" s="8">
        <v>8318.27</v>
      </c>
      <c r="L1706" t="str">
        <f>IF(Gastos[[#This Row],[Importe]]&gt;0,"Ingreso","Egreso")</f>
        <v>Egreso</v>
      </c>
      <c r="M1706" t="str">
        <f t="shared" si="26"/>
        <v>Único</v>
      </c>
    </row>
    <row r="1707" spans="1:13" x14ac:dyDescent="0.25">
      <c r="A1707" s="1" t="s">
        <v>17</v>
      </c>
      <c r="B1707" s="33">
        <v>45932</v>
      </c>
      <c r="C1707" s="5">
        <v>45698</v>
      </c>
      <c r="D1707" s="33">
        <v>45932</v>
      </c>
      <c r="E1707" s="9">
        <v>45698</v>
      </c>
      <c r="F1707" s="6" t="s">
        <v>132</v>
      </c>
      <c r="G1707" s="7" t="s">
        <v>2153</v>
      </c>
      <c r="H1707" s="6"/>
      <c r="I1707" s="8">
        <v>-5.2</v>
      </c>
      <c r="J1707" s="6"/>
      <c r="K1707" s="8">
        <v>8325.4699999999993</v>
      </c>
      <c r="L1707" t="str">
        <f>IF(Gastos[[#This Row],[Importe]]&gt;0,"Ingreso","Egreso")</f>
        <v>Egreso</v>
      </c>
      <c r="M1707" t="str">
        <f t="shared" si="26"/>
        <v>Único</v>
      </c>
    </row>
    <row r="1708" spans="1:13" x14ac:dyDescent="0.25">
      <c r="A1708" s="1" t="s">
        <v>11</v>
      </c>
      <c r="B1708" s="33">
        <v>45932</v>
      </c>
      <c r="C1708" s="5">
        <v>45698</v>
      </c>
      <c r="D1708" s="33">
        <v>45902</v>
      </c>
      <c r="E1708" s="9">
        <v>45697</v>
      </c>
      <c r="F1708" s="6" t="s">
        <v>132</v>
      </c>
      <c r="G1708" s="7" t="s">
        <v>2071</v>
      </c>
      <c r="H1708" s="6"/>
      <c r="I1708" s="8">
        <v>-29.25</v>
      </c>
      <c r="J1708" s="6"/>
      <c r="K1708" s="8">
        <v>2299.61</v>
      </c>
      <c r="L1708" t="str">
        <f>IF(Gastos[[#This Row],[Importe]]&gt;0,"Ingreso","Egreso")</f>
        <v>Egreso</v>
      </c>
      <c r="M1708" t="str">
        <f t="shared" si="26"/>
        <v>Único</v>
      </c>
    </row>
    <row r="1709" spans="1:13" x14ac:dyDescent="0.25">
      <c r="A1709" s="1" t="s">
        <v>11</v>
      </c>
      <c r="B1709" s="33">
        <v>45932</v>
      </c>
      <c r="C1709" s="5">
        <v>45698</v>
      </c>
      <c r="D1709" s="33">
        <v>45902</v>
      </c>
      <c r="E1709" s="9">
        <v>45697</v>
      </c>
      <c r="F1709" s="6" t="s">
        <v>20</v>
      </c>
      <c r="G1709" s="7" t="s">
        <v>2070</v>
      </c>
      <c r="H1709" s="6"/>
      <c r="I1709" s="8">
        <v>-9.8000000000000007</v>
      </c>
      <c r="J1709" s="6"/>
      <c r="K1709" s="8">
        <v>2289.81</v>
      </c>
      <c r="L1709" t="str">
        <f>IF(Gastos[[#This Row],[Importe]]&gt;0,"Ingreso","Egreso")</f>
        <v>Egreso</v>
      </c>
      <c r="M1709" t="str">
        <f t="shared" si="26"/>
        <v>Único</v>
      </c>
    </row>
    <row r="1710" spans="1:13" x14ac:dyDescent="0.25">
      <c r="A1710" s="1" t="s">
        <v>14</v>
      </c>
      <c r="B1710" s="33">
        <v>45932</v>
      </c>
      <c r="C1710" s="5">
        <v>45698</v>
      </c>
      <c r="D1710" s="33">
        <v>45902</v>
      </c>
      <c r="E1710" s="9">
        <v>45697</v>
      </c>
      <c r="F1710" s="6" t="s">
        <v>18</v>
      </c>
      <c r="G1710" s="7" t="s">
        <v>81</v>
      </c>
      <c r="H1710" s="6"/>
      <c r="I1710" s="8">
        <v>10.7</v>
      </c>
      <c r="J1710" s="6"/>
      <c r="K1710" s="8">
        <v>3097.39</v>
      </c>
      <c r="L1710" t="str">
        <f>IF(Gastos[[#This Row],[Importe]]&gt;0,"Ingreso","Egreso")</f>
        <v>Ingreso</v>
      </c>
      <c r="M1710" t="str">
        <f t="shared" si="26"/>
        <v>Único</v>
      </c>
    </row>
    <row r="1711" spans="1:13" x14ac:dyDescent="0.25">
      <c r="A1711" s="1" t="s">
        <v>14</v>
      </c>
      <c r="B1711" s="33">
        <v>45932</v>
      </c>
      <c r="C1711" s="5">
        <v>45698</v>
      </c>
      <c r="D1711" s="33">
        <v>45902</v>
      </c>
      <c r="E1711" s="9">
        <v>45697</v>
      </c>
      <c r="F1711" s="6" t="s">
        <v>18</v>
      </c>
      <c r="G1711" s="7" t="s">
        <v>1855</v>
      </c>
      <c r="H1711" s="6"/>
      <c r="I1711" s="8">
        <v>8</v>
      </c>
      <c r="J1711" s="6"/>
      <c r="K1711" s="8">
        <v>3086.69</v>
      </c>
      <c r="L1711" t="str">
        <f>IF(Gastos[[#This Row],[Importe]]&gt;0,"Ingreso","Egreso")</f>
        <v>Ingreso</v>
      </c>
      <c r="M1711" t="str">
        <f t="shared" si="26"/>
        <v>Único</v>
      </c>
    </row>
    <row r="1712" spans="1:13" ht="25.5" x14ac:dyDescent="0.25">
      <c r="A1712" s="1" t="s">
        <v>14</v>
      </c>
      <c r="B1712" s="33">
        <v>45840</v>
      </c>
      <c r="C1712" s="5">
        <v>45695</v>
      </c>
      <c r="D1712" s="33">
        <v>45840</v>
      </c>
      <c r="E1712" s="9">
        <v>45695</v>
      </c>
      <c r="F1712" s="6" t="s">
        <v>22</v>
      </c>
      <c r="G1712" s="7" t="s">
        <v>2116</v>
      </c>
      <c r="H1712" s="6"/>
      <c r="I1712" s="8">
        <v>-8.8699999999999992</v>
      </c>
      <c r="J1712" s="6"/>
      <c r="K1712" s="8">
        <v>3078.69</v>
      </c>
      <c r="L1712" t="str">
        <f>IF(Gastos[[#This Row],[Importe]]&gt;0,"Ingreso","Egreso")</f>
        <v>Egreso</v>
      </c>
      <c r="M1712" t="str">
        <f t="shared" si="26"/>
        <v>Único</v>
      </c>
    </row>
    <row r="1713" spans="1:13" ht="25.5" x14ac:dyDescent="0.25">
      <c r="A1713" s="1" t="s">
        <v>14</v>
      </c>
      <c r="B1713" s="33">
        <v>45840</v>
      </c>
      <c r="C1713" s="5">
        <v>45695</v>
      </c>
      <c r="D1713" s="33">
        <v>45840</v>
      </c>
      <c r="E1713" s="9">
        <v>45695</v>
      </c>
      <c r="F1713" s="6" t="s">
        <v>22</v>
      </c>
      <c r="G1713" s="7" t="s">
        <v>2116</v>
      </c>
      <c r="H1713" s="6"/>
      <c r="I1713" s="8">
        <v>-78.099999999999994</v>
      </c>
      <c r="J1713" s="6"/>
      <c r="K1713" s="8">
        <v>3087.56</v>
      </c>
      <c r="L1713" t="str">
        <f>IF(Gastos[[#This Row],[Importe]]&gt;0,"Ingreso","Egreso")</f>
        <v>Egreso</v>
      </c>
      <c r="M1713" t="str">
        <f t="shared" si="26"/>
        <v>Único</v>
      </c>
    </row>
    <row r="1714" spans="1:13" ht="25.5" x14ac:dyDescent="0.25">
      <c r="A1714" s="1" t="s">
        <v>17</v>
      </c>
      <c r="B1714" s="33">
        <v>45840</v>
      </c>
      <c r="C1714" s="5">
        <v>45695</v>
      </c>
      <c r="D1714" s="33">
        <v>45840</v>
      </c>
      <c r="E1714" s="9">
        <v>45695</v>
      </c>
      <c r="F1714" s="6" t="s">
        <v>18</v>
      </c>
      <c r="G1714" s="7" t="s">
        <v>2154</v>
      </c>
      <c r="H1714" s="6"/>
      <c r="I1714" s="8">
        <v>-6</v>
      </c>
      <c r="J1714" s="6"/>
      <c r="K1714" s="8">
        <v>8330.67</v>
      </c>
      <c r="L1714" t="str">
        <f>IF(Gastos[[#This Row],[Importe]]&gt;0,"Ingreso","Egreso")</f>
        <v>Egreso</v>
      </c>
      <c r="M1714" t="str">
        <f t="shared" si="26"/>
        <v>Único</v>
      </c>
    </row>
    <row r="1715" spans="1:13" x14ac:dyDescent="0.25">
      <c r="A1715" s="1" t="s">
        <v>11</v>
      </c>
      <c r="B1715" s="33">
        <v>45810</v>
      </c>
      <c r="C1715" s="5">
        <v>45694</v>
      </c>
      <c r="D1715" s="33">
        <v>45810</v>
      </c>
      <c r="E1715" s="9">
        <v>45694</v>
      </c>
      <c r="F1715" s="6" t="s">
        <v>132</v>
      </c>
      <c r="G1715" s="7" t="s">
        <v>2072</v>
      </c>
      <c r="H1715" s="6"/>
      <c r="I1715" s="8">
        <v>-32.24</v>
      </c>
      <c r="J1715" s="6"/>
      <c r="K1715" s="8">
        <v>2329.8200000000002</v>
      </c>
      <c r="L1715" t="str">
        <f>IF(Gastos[[#This Row],[Importe]]&gt;0,"Ingreso","Egreso")</f>
        <v>Egreso</v>
      </c>
      <c r="M1715" t="str">
        <f t="shared" si="26"/>
        <v>Único</v>
      </c>
    </row>
    <row r="1716" spans="1:13" x14ac:dyDescent="0.25">
      <c r="A1716" s="1" t="s">
        <v>11</v>
      </c>
      <c r="B1716" s="33">
        <v>45840</v>
      </c>
      <c r="C1716" s="5">
        <v>45695</v>
      </c>
      <c r="D1716" s="33">
        <v>45810</v>
      </c>
      <c r="E1716" s="9">
        <v>45694</v>
      </c>
      <c r="F1716" s="6" t="s">
        <v>39</v>
      </c>
      <c r="G1716" s="7" t="s">
        <v>131</v>
      </c>
      <c r="H1716" s="6"/>
      <c r="I1716" s="8">
        <v>-0.96</v>
      </c>
      <c r="J1716" s="6"/>
      <c r="K1716" s="8">
        <v>2328.86</v>
      </c>
      <c r="L1716" t="str">
        <f>IF(Gastos[[#This Row],[Importe]]&gt;0,"Ingreso","Egreso")</f>
        <v>Egreso</v>
      </c>
      <c r="M1716" t="str">
        <f t="shared" si="26"/>
        <v>Único</v>
      </c>
    </row>
    <row r="1717" spans="1:13" ht="25.5" x14ac:dyDescent="0.25">
      <c r="A1717" s="1" t="s">
        <v>17</v>
      </c>
      <c r="B1717" s="33">
        <v>45810</v>
      </c>
      <c r="C1717" s="5">
        <v>45694</v>
      </c>
      <c r="D1717" s="33">
        <v>45810</v>
      </c>
      <c r="E1717" s="9">
        <v>45694</v>
      </c>
      <c r="F1717" s="6" t="s">
        <v>22</v>
      </c>
      <c r="G1717" s="7" t="s">
        <v>2155</v>
      </c>
      <c r="H1717" s="6"/>
      <c r="I1717" s="8">
        <v>-2.75</v>
      </c>
      <c r="J1717" s="6"/>
      <c r="K1717" s="8">
        <v>8336.67</v>
      </c>
      <c r="L1717" t="str">
        <f>IF(Gastos[[#This Row],[Importe]]&gt;0,"Ingreso","Egreso")</f>
        <v>Egreso</v>
      </c>
      <c r="M1717" t="str">
        <f t="shared" si="26"/>
        <v>Único</v>
      </c>
    </row>
    <row r="1718" spans="1:13" x14ac:dyDescent="0.25">
      <c r="A1718" s="1" t="s">
        <v>17</v>
      </c>
      <c r="B1718" s="33">
        <v>45779</v>
      </c>
      <c r="C1718" s="5">
        <v>45693</v>
      </c>
      <c r="D1718" s="33">
        <v>45779</v>
      </c>
      <c r="E1718" s="9">
        <v>45693</v>
      </c>
      <c r="F1718" s="6" t="s">
        <v>88</v>
      </c>
      <c r="G1718" s="7" t="s">
        <v>2156</v>
      </c>
      <c r="H1718" s="6"/>
      <c r="I1718" s="8">
        <v>-918</v>
      </c>
      <c r="J1718" s="6"/>
      <c r="K1718" s="8">
        <v>8339.42</v>
      </c>
      <c r="L1718" t="str">
        <f>IF(Gastos[[#This Row],[Importe]]&gt;0,"Ingreso","Egreso")</f>
        <v>Egreso</v>
      </c>
      <c r="M1718" t="str">
        <f t="shared" si="26"/>
        <v>Único</v>
      </c>
    </row>
    <row r="1719" spans="1:13" ht="25.5" x14ac:dyDescent="0.25">
      <c r="A1719" s="1" t="s">
        <v>17</v>
      </c>
      <c r="B1719" s="33">
        <v>45749</v>
      </c>
      <c r="C1719" s="5">
        <v>45692</v>
      </c>
      <c r="D1719" s="33">
        <v>45749</v>
      </c>
      <c r="E1719" s="9">
        <v>45692</v>
      </c>
      <c r="F1719" s="6" t="s">
        <v>18</v>
      </c>
      <c r="G1719" s="7" t="s">
        <v>2157</v>
      </c>
      <c r="H1719" s="6"/>
      <c r="I1719" s="8">
        <v>-3.8</v>
      </c>
      <c r="J1719" s="6"/>
      <c r="K1719" s="8">
        <v>9257.42</v>
      </c>
      <c r="L1719" t="str">
        <f>IF(Gastos[[#This Row],[Importe]]&gt;0,"Ingreso","Egreso")</f>
        <v>Egreso</v>
      </c>
      <c r="M1719" t="str">
        <f t="shared" si="26"/>
        <v>Único</v>
      </c>
    </row>
    <row r="1720" spans="1:13" x14ac:dyDescent="0.25">
      <c r="A1720" s="1" t="s">
        <v>17</v>
      </c>
      <c r="B1720" s="33">
        <v>45749</v>
      </c>
      <c r="C1720" s="5">
        <v>45692</v>
      </c>
      <c r="D1720" s="33">
        <v>45749</v>
      </c>
      <c r="E1720" s="9">
        <v>45692</v>
      </c>
      <c r="F1720" s="6" t="s">
        <v>20</v>
      </c>
      <c r="G1720" s="7" t="s">
        <v>2158</v>
      </c>
      <c r="H1720" s="6"/>
      <c r="I1720" s="8">
        <v>-3.6</v>
      </c>
      <c r="J1720" s="6"/>
      <c r="K1720" s="8">
        <v>9261.2199999999993</v>
      </c>
      <c r="L1720" t="str">
        <f>IF(Gastos[[#This Row],[Importe]]&gt;0,"Ingreso","Egreso")</f>
        <v>Egreso</v>
      </c>
      <c r="M1720" t="str">
        <f t="shared" si="26"/>
        <v>Único</v>
      </c>
    </row>
    <row r="1721" spans="1:13" x14ac:dyDescent="0.25">
      <c r="A1721" s="1" t="s">
        <v>11</v>
      </c>
      <c r="B1721" s="33">
        <v>45749</v>
      </c>
      <c r="C1721" s="5">
        <v>45692</v>
      </c>
      <c r="D1721" s="33">
        <v>45749</v>
      </c>
      <c r="E1721" s="9">
        <v>45692</v>
      </c>
      <c r="F1721" s="6" t="s">
        <v>132</v>
      </c>
      <c r="G1721" s="7" t="s">
        <v>2073</v>
      </c>
      <c r="H1721" s="6"/>
      <c r="I1721" s="8">
        <v>-14.9</v>
      </c>
      <c r="J1721" s="6"/>
      <c r="K1721" s="8">
        <v>2362.06</v>
      </c>
      <c r="L1721" t="str">
        <f>IF(Gastos[[#This Row],[Importe]]&gt;0,"Ingreso","Egreso")</f>
        <v>Egreso</v>
      </c>
      <c r="M1721" t="str">
        <f t="shared" si="26"/>
        <v>Único</v>
      </c>
    </row>
    <row r="1722" spans="1:13" x14ac:dyDescent="0.25">
      <c r="A1722" s="1" t="s">
        <v>14</v>
      </c>
      <c r="B1722" s="33">
        <v>45718</v>
      </c>
      <c r="C1722" s="5">
        <v>45691</v>
      </c>
      <c r="D1722" s="33">
        <v>45718</v>
      </c>
      <c r="E1722" s="9">
        <v>45691</v>
      </c>
      <c r="F1722" s="6" t="s">
        <v>15</v>
      </c>
      <c r="G1722" s="7" t="s">
        <v>2117</v>
      </c>
      <c r="H1722" s="6"/>
      <c r="I1722" s="8">
        <v>-50.82</v>
      </c>
      <c r="J1722" s="6"/>
      <c r="K1722" s="8">
        <v>3165.66</v>
      </c>
      <c r="L1722" t="str">
        <f>IF(Gastos[[#This Row],[Importe]]&gt;0,"Ingreso","Egreso")</f>
        <v>Egreso</v>
      </c>
      <c r="M1722" t="str">
        <f t="shared" si="26"/>
        <v>Único</v>
      </c>
    </row>
    <row r="1723" spans="1:13" x14ac:dyDescent="0.25">
      <c r="A1723" s="1" t="s">
        <v>14</v>
      </c>
      <c r="B1723" s="33">
        <v>45718</v>
      </c>
      <c r="C1723" s="5">
        <v>45691</v>
      </c>
      <c r="D1723" s="33">
        <v>45718</v>
      </c>
      <c r="E1723" s="9">
        <v>45691</v>
      </c>
      <c r="F1723" s="6" t="s">
        <v>76</v>
      </c>
      <c r="G1723" s="7" t="s">
        <v>2118</v>
      </c>
      <c r="H1723" s="6"/>
      <c r="I1723" s="8">
        <v>-99.48</v>
      </c>
      <c r="J1723" s="6"/>
      <c r="K1723" s="8">
        <v>3216.48</v>
      </c>
      <c r="L1723" t="str">
        <f>IF(Gastos[[#This Row],[Importe]]&gt;0,"Ingreso","Egreso")</f>
        <v>Egreso</v>
      </c>
      <c r="M1723" t="str">
        <f t="shared" si="26"/>
        <v>Único</v>
      </c>
    </row>
    <row r="1724" spans="1:13" ht="25.5" x14ac:dyDescent="0.25">
      <c r="A1724" s="1" t="s">
        <v>17</v>
      </c>
      <c r="B1724" s="33">
        <v>45718</v>
      </c>
      <c r="C1724" s="5">
        <v>45691</v>
      </c>
      <c r="D1724" s="33">
        <v>45690</v>
      </c>
      <c r="E1724" s="9">
        <v>45690</v>
      </c>
      <c r="F1724" s="6" t="s">
        <v>18</v>
      </c>
      <c r="G1724" s="7" t="s">
        <v>2159</v>
      </c>
      <c r="H1724" s="6"/>
      <c r="I1724" s="8">
        <v>-3.4</v>
      </c>
      <c r="J1724" s="6"/>
      <c r="K1724" s="8">
        <v>9264.82</v>
      </c>
      <c r="L1724" t="str">
        <f>IF(Gastos[[#This Row],[Importe]]&gt;0,"Ingreso","Egreso")</f>
        <v>Egreso</v>
      </c>
      <c r="M1724" t="str">
        <f t="shared" si="26"/>
        <v>Único</v>
      </c>
    </row>
    <row r="1725" spans="1:13" x14ac:dyDescent="0.25">
      <c r="A1725" s="1" t="s">
        <v>17</v>
      </c>
      <c r="B1725" s="33">
        <v>45718</v>
      </c>
      <c r="C1725" s="5">
        <v>45691</v>
      </c>
      <c r="D1725" s="33">
        <v>45690</v>
      </c>
      <c r="E1725" s="9">
        <v>45690</v>
      </c>
      <c r="F1725" s="6" t="s">
        <v>112</v>
      </c>
      <c r="G1725" s="7" t="s">
        <v>2160</v>
      </c>
      <c r="H1725" s="6"/>
      <c r="I1725" s="8">
        <v>-1</v>
      </c>
      <c r="J1725" s="6"/>
      <c r="K1725" s="8">
        <v>9268.2199999999993</v>
      </c>
      <c r="L1725" t="str">
        <f>IF(Gastos[[#This Row],[Importe]]&gt;0,"Ingreso","Egreso")</f>
        <v>Egreso</v>
      </c>
      <c r="M1725" t="str">
        <f t="shared" si="26"/>
        <v>Único</v>
      </c>
    </row>
    <row r="1726" spans="1:13" x14ac:dyDescent="0.25">
      <c r="A1726" s="1" t="s">
        <v>17</v>
      </c>
      <c r="B1726" s="33">
        <v>45718</v>
      </c>
      <c r="C1726" s="5">
        <v>45691</v>
      </c>
      <c r="D1726" s="33">
        <v>45690</v>
      </c>
      <c r="E1726" s="9">
        <v>45690</v>
      </c>
      <c r="F1726" s="6" t="s">
        <v>18</v>
      </c>
      <c r="G1726" s="7" t="s">
        <v>2161</v>
      </c>
      <c r="H1726" s="6"/>
      <c r="I1726" s="8">
        <v>-1.99</v>
      </c>
      <c r="J1726" s="6"/>
      <c r="K1726" s="8">
        <v>9269.2199999999993</v>
      </c>
      <c r="L1726" t="str">
        <f>IF(Gastos[[#This Row],[Importe]]&gt;0,"Ingreso","Egreso")</f>
        <v>Egreso</v>
      </c>
      <c r="M1726" t="str">
        <f t="shared" si="26"/>
        <v>Único</v>
      </c>
    </row>
    <row r="1727" spans="1:13" x14ac:dyDescent="0.25">
      <c r="A1727" s="1" t="s">
        <v>11</v>
      </c>
      <c r="B1727" s="33">
        <v>45718</v>
      </c>
      <c r="C1727" s="5">
        <v>45691</v>
      </c>
      <c r="D1727" s="33">
        <v>45690</v>
      </c>
      <c r="E1727" s="9">
        <v>45690</v>
      </c>
      <c r="F1727" s="6" t="s">
        <v>132</v>
      </c>
      <c r="G1727" s="7" t="s">
        <v>2074</v>
      </c>
      <c r="H1727" s="6"/>
      <c r="I1727" s="8">
        <v>-5.98</v>
      </c>
      <c r="J1727" s="6"/>
      <c r="K1727" s="8">
        <v>2376.96</v>
      </c>
      <c r="L1727" t="str">
        <f>IF(Gastos[[#This Row],[Importe]]&gt;0,"Ingreso","Egreso")</f>
        <v>Egreso</v>
      </c>
      <c r="M1727" t="str">
        <f t="shared" si="26"/>
        <v>Único</v>
      </c>
    </row>
    <row r="1728" spans="1:13" ht="25.5" x14ac:dyDescent="0.25">
      <c r="A1728" s="1" t="s">
        <v>17</v>
      </c>
      <c r="B1728" s="33">
        <v>45718</v>
      </c>
      <c r="C1728" s="5">
        <v>45691</v>
      </c>
      <c r="D1728" s="33">
        <v>45659</v>
      </c>
      <c r="E1728" s="9">
        <v>45689</v>
      </c>
      <c r="F1728" s="6" t="s">
        <v>22</v>
      </c>
      <c r="G1728" s="7" t="s">
        <v>2163</v>
      </c>
      <c r="H1728" s="6"/>
      <c r="I1728" s="8">
        <v>-61.16</v>
      </c>
      <c r="J1728" s="6"/>
      <c r="K1728" s="8">
        <v>9276.76</v>
      </c>
      <c r="L1728" t="str">
        <f>IF(Gastos[[#This Row],[Importe]]&gt;0,"Ingreso","Egreso")</f>
        <v>Egreso</v>
      </c>
      <c r="M1728" t="str">
        <f t="shared" si="26"/>
        <v>Único</v>
      </c>
    </row>
    <row r="1729" spans="1:13" ht="25.5" x14ac:dyDescent="0.25">
      <c r="A1729" s="1" t="s">
        <v>14</v>
      </c>
      <c r="B1729" s="33">
        <v>45718</v>
      </c>
      <c r="C1729" s="5">
        <v>45691</v>
      </c>
      <c r="D1729" s="33">
        <v>45659</v>
      </c>
      <c r="E1729" s="9">
        <v>45689</v>
      </c>
      <c r="F1729" s="6" t="s">
        <v>22</v>
      </c>
      <c r="G1729" s="7" t="s">
        <v>2119</v>
      </c>
      <c r="H1729" s="6"/>
      <c r="I1729" s="8">
        <v>-31.6</v>
      </c>
      <c r="J1729" s="6"/>
      <c r="K1729" s="8">
        <v>3315.96</v>
      </c>
      <c r="L1729" t="str">
        <f>IF(Gastos[[#This Row],[Importe]]&gt;0,"Ingreso","Egreso")</f>
        <v>Egreso</v>
      </c>
      <c r="M1729" t="str">
        <f t="shared" si="26"/>
        <v>Único</v>
      </c>
    </row>
    <row r="1730" spans="1:13" x14ac:dyDescent="0.25">
      <c r="A1730" s="1" t="s">
        <v>17</v>
      </c>
      <c r="B1730" s="33">
        <v>45718</v>
      </c>
      <c r="C1730" s="5">
        <v>45691</v>
      </c>
      <c r="D1730" s="33">
        <v>45659</v>
      </c>
      <c r="E1730" s="9">
        <v>45689</v>
      </c>
      <c r="F1730" s="6" t="s">
        <v>20</v>
      </c>
      <c r="G1730" s="7" t="s">
        <v>155</v>
      </c>
      <c r="H1730" s="6"/>
      <c r="I1730" s="8">
        <v>6</v>
      </c>
      <c r="J1730" s="6"/>
      <c r="K1730" s="8">
        <v>9271.2099999999991</v>
      </c>
      <c r="L1730" t="str">
        <f>IF(Gastos[[#This Row],[Importe]]&gt;0,"Ingreso","Egreso")</f>
        <v>Ingreso</v>
      </c>
      <c r="M1730" t="str">
        <f t="shared" ref="M1730:M1793" si="27">IF(AND(COUNTIFS($B$2:$B$3988,B1730,$I$2:$I$3988,I1730,$K$2:$K$3988,K1730)&gt;1,F1730=""),"DUPLICADO","Único")</f>
        <v>Único</v>
      </c>
    </row>
    <row r="1731" spans="1:13" x14ac:dyDescent="0.25">
      <c r="A1731" s="1" t="s">
        <v>17</v>
      </c>
      <c r="B1731" s="33">
        <v>45718</v>
      </c>
      <c r="C1731" s="5">
        <v>45691</v>
      </c>
      <c r="D1731" s="33">
        <v>45659</v>
      </c>
      <c r="E1731" s="9">
        <v>45689</v>
      </c>
      <c r="F1731" s="6" t="s">
        <v>132</v>
      </c>
      <c r="G1731" s="7" t="s">
        <v>2162</v>
      </c>
      <c r="H1731" s="6"/>
      <c r="I1731" s="8">
        <v>-11.55</v>
      </c>
      <c r="J1731" s="6"/>
      <c r="K1731" s="8">
        <v>9265.2099999999991</v>
      </c>
      <c r="L1731" t="str">
        <f>IF(Gastos[[#This Row],[Importe]]&gt;0,"Ingreso","Egreso")</f>
        <v>Egreso</v>
      </c>
      <c r="M1731" t="str">
        <f t="shared" si="27"/>
        <v>Único</v>
      </c>
    </row>
    <row r="1732" spans="1:13" ht="25.5" x14ac:dyDescent="0.25">
      <c r="A1732" s="1" t="s">
        <v>11</v>
      </c>
      <c r="B1732" s="34">
        <v>45718</v>
      </c>
      <c r="C1732" s="3">
        <v>45691</v>
      </c>
      <c r="D1732" s="34">
        <v>45659</v>
      </c>
      <c r="E1732" s="9">
        <v>45689</v>
      </c>
      <c r="F1732" s="1" t="s">
        <v>132</v>
      </c>
      <c r="G1732" s="12" t="s">
        <v>2075</v>
      </c>
      <c r="H1732" s="1"/>
      <c r="I1732" s="13">
        <v>-10.5</v>
      </c>
      <c r="J1732" s="1"/>
      <c r="K1732" s="13">
        <v>2382.94</v>
      </c>
      <c r="L1732" t="str">
        <f>IF(Gastos[[#This Row],[Importe]]&gt;0,"Ingreso","Egreso")</f>
        <v>Egreso</v>
      </c>
      <c r="M1732" t="str">
        <f t="shared" si="27"/>
        <v>Único</v>
      </c>
    </row>
    <row r="1733" spans="1:13" x14ac:dyDescent="0.25">
      <c r="A1733" s="1" t="s">
        <v>11</v>
      </c>
      <c r="B1733" s="33">
        <v>45688</v>
      </c>
      <c r="C1733" s="5">
        <v>45688</v>
      </c>
      <c r="D1733" s="33">
        <v>45688</v>
      </c>
      <c r="E1733" s="9">
        <v>45688</v>
      </c>
      <c r="F1733" s="6" t="s">
        <v>132</v>
      </c>
      <c r="G1733" s="7" t="s">
        <v>2077</v>
      </c>
      <c r="H1733" s="6"/>
      <c r="I1733" s="8">
        <v>-23.5</v>
      </c>
      <c r="J1733" s="6"/>
      <c r="K1733" s="8">
        <v>193.11</v>
      </c>
      <c r="L1733" t="str">
        <f>IF(Gastos[[#This Row],[Importe]]&gt;0,"Ingreso","Egreso")</f>
        <v>Egreso</v>
      </c>
      <c r="M1733" t="str">
        <f t="shared" si="27"/>
        <v>Único</v>
      </c>
    </row>
    <row r="1734" spans="1:13" x14ac:dyDescent="0.25">
      <c r="A1734" s="1" t="s">
        <v>17</v>
      </c>
      <c r="B1734" s="33">
        <v>45688</v>
      </c>
      <c r="C1734" s="5">
        <v>45688</v>
      </c>
      <c r="D1734" s="33">
        <v>45688</v>
      </c>
      <c r="E1734" s="9">
        <v>45688</v>
      </c>
      <c r="F1734" s="6" t="s">
        <v>132</v>
      </c>
      <c r="G1734" s="7" t="s">
        <v>2164</v>
      </c>
      <c r="H1734" s="6"/>
      <c r="I1734" s="8">
        <v>-18</v>
      </c>
      <c r="J1734" s="6"/>
      <c r="K1734" s="8">
        <v>9337.92</v>
      </c>
      <c r="L1734" t="str">
        <f>IF(Gastos[[#This Row],[Importe]]&gt;0,"Ingreso","Egreso")</f>
        <v>Egreso</v>
      </c>
      <c r="M1734" t="str">
        <f t="shared" si="27"/>
        <v>Único</v>
      </c>
    </row>
    <row r="1735" spans="1:13" x14ac:dyDescent="0.25">
      <c r="A1735" s="1" t="s">
        <v>14</v>
      </c>
      <c r="B1735" s="33">
        <v>45688</v>
      </c>
      <c r="C1735" s="5">
        <v>45688</v>
      </c>
      <c r="D1735" s="33">
        <v>45688</v>
      </c>
      <c r="E1735" s="9">
        <v>45688</v>
      </c>
      <c r="F1735" s="6" t="s">
        <v>140</v>
      </c>
      <c r="G1735" s="7" t="s">
        <v>141</v>
      </c>
      <c r="H1735" s="6"/>
      <c r="I1735" s="8">
        <v>200</v>
      </c>
      <c r="J1735" s="6"/>
      <c r="K1735" s="8">
        <v>3347.56</v>
      </c>
      <c r="L1735" t="str">
        <f>IF(Gastos[[#This Row],[Importe]]&gt;0,"Ingreso","Egreso")</f>
        <v>Ingreso</v>
      </c>
      <c r="M1735" t="str">
        <f t="shared" si="27"/>
        <v>Único</v>
      </c>
    </row>
    <row r="1736" spans="1:13" x14ac:dyDescent="0.25">
      <c r="A1736" s="1" t="s">
        <v>17</v>
      </c>
      <c r="B1736" s="33">
        <v>45688</v>
      </c>
      <c r="C1736" s="5">
        <v>45688</v>
      </c>
      <c r="D1736" s="33">
        <v>45688</v>
      </c>
      <c r="E1736" s="9">
        <v>45688</v>
      </c>
      <c r="F1736" s="6" t="s">
        <v>90</v>
      </c>
      <c r="G1736" s="7" t="s">
        <v>93</v>
      </c>
      <c r="H1736" s="6"/>
      <c r="I1736" s="8">
        <v>491.99</v>
      </c>
      <c r="J1736" s="6"/>
      <c r="K1736" s="8">
        <v>9355.92</v>
      </c>
      <c r="L1736" t="str">
        <f>IF(Gastos[[#This Row],[Importe]]&gt;0,"Ingreso","Egreso")</f>
        <v>Ingreso</v>
      </c>
      <c r="M1736" t="str">
        <f t="shared" si="27"/>
        <v>Único</v>
      </c>
    </row>
    <row r="1737" spans="1:13" x14ac:dyDescent="0.25">
      <c r="A1737" s="1" t="s">
        <v>17</v>
      </c>
      <c r="B1737" s="33">
        <v>45688</v>
      </c>
      <c r="C1737" s="5">
        <v>45688</v>
      </c>
      <c r="D1737" s="33">
        <v>45688</v>
      </c>
      <c r="E1737" s="9">
        <v>45688</v>
      </c>
      <c r="F1737" s="6" t="s">
        <v>90</v>
      </c>
      <c r="G1737" s="7" t="s">
        <v>2165</v>
      </c>
      <c r="H1737" s="6"/>
      <c r="I1737" s="8">
        <v>1837.01</v>
      </c>
      <c r="J1737" s="6"/>
      <c r="K1737" s="8">
        <v>8863.93</v>
      </c>
      <c r="L1737" t="str">
        <f>IF(Gastos[[#This Row],[Importe]]&gt;0,"Ingreso","Egreso")</f>
        <v>Ingreso</v>
      </c>
      <c r="M1737" t="str">
        <f t="shared" si="27"/>
        <v>Único</v>
      </c>
    </row>
    <row r="1738" spans="1:13" x14ac:dyDescent="0.25">
      <c r="A1738" s="1" t="s">
        <v>11</v>
      </c>
      <c r="B1738" s="33">
        <v>45718</v>
      </c>
      <c r="C1738" s="5">
        <v>45691</v>
      </c>
      <c r="D1738" s="33">
        <v>45688</v>
      </c>
      <c r="E1738" s="9">
        <v>45688</v>
      </c>
      <c r="F1738" s="6" t="s">
        <v>90</v>
      </c>
      <c r="G1738" s="7" t="s">
        <v>2076</v>
      </c>
      <c r="H1738" s="6"/>
      <c r="I1738" s="8">
        <v>2200.33</v>
      </c>
      <c r="J1738" s="6"/>
      <c r="K1738" s="8">
        <v>2393.44</v>
      </c>
      <c r="L1738" t="str">
        <f>IF(Gastos[[#This Row],[Importe]]&gt;0,"Ingreso","Egreso")</f>
        <v>Ingreso</v>
      </c>
      <c r="M1738" t="str">
        <f t="shared" si="27"/>
        <v>Único</v>
      </c>
    </row>
    <row r="1739" spans="1:13" ht="25.5" x14ac:dyDescent="0.25">
      <c r="A1739" s="1" t="s">
        <v>17</v>
      </c>
      <c r="B1739" s="33">
        <v>45687</v>
      </c>
      <c r="C1739" s="5">
        <v>45687</v>
      </c>
      <c r="D1739" s="33">
        <v>45687</v>
      </c>
      <c r="E1739" s="9">
        <v>45687</v>
      </c>
      <c r="F1739" s="6" t="s">
        <v>102</v>
      </c>
      <c r="G1739" s="7" t="s">
        <v>2167</v>
      </c>
      <c r="H1739" s="6"/>
      <c r="I1739" s="8">
        <v>-68.319999999999993</v>
      </c>
      <c r="J1739" s="6"/>
      <c r="K1739" s="8">
        <v>7031.53</v>
      </c>
      <c r="L1739" t="str">
        <f>IF(Gastos[[#This Row],[Importe]]&gt;0,"Ingreso","Egreso")</f>
        <v>Egreso</v>
      </c>
      <c r="M1739" t="str">
        <f t="shared" si="27"/>
        <v>Único</v>
      </c>
    </row>
    <row r="1740" spans="1:13" x14ac:dyDescent="0.25">
      <c r="A1740" s="1" t="s">
        <v>17</v>
      </c>
      <c r="B1740" s="33">
        <v>45687</v>
      </c>
      <c r="C1740" s="5">
        <v>45687</v>
      </c>
      <c r="D1740" s="33">
        <v>45687</v>
      </c>
      <c r="E1740" s="9">
        <v>45687</v>
      </c>
      <c r="F1740" s="6" t="s">
        <v>132</v>
      </c>
      <c r="G1740" s="7" t="s">
        <v>2166</v>
      </c>
      <c r="H1740" s="6"/>
      <c r="I1740" s="8">
        <v>-4.6100000000000003</v>
      </c>
      <c r="J1740" s="6"/>
      <c r="K1740" s="8">
        <v>7026.92</v>
      </c>
      <c r="L1740" t="str">
        <f>IF(Gastos[[#This Row],[Importe]]&gt;0,"Ingreso","Egreso")</f>
        <v>Egreso</v>
      </c>
      <c r="M1740" t="str">
        <f t="shared" si="27"/>
        <v>Único</v>
      </c>
    </row>
    <row r="1741" spans="1:13" ht="25.5" x14ac:dyDescent="0.25">
      <c r="A1741" s="1" t="s">
        <v>11</v>
      </c>
      <c r="B1741" s="33">
        <v>45684</v>
      </c>
      <c r="C1741" s="5">
        <v>45684</v>
      </c>
      <c r="D1741" s="33">
        <v>45684</v>
      </c>
      <c r="E1741" s="9">
        <v>45684</v>
      </c>
      <c r="F1741" s="6" t="s">
        <v>132</v>
      </c>
      <c r="G1741" s="7" t="s">
        <v>2078</v>
      </c>
      <c r="H1741" s="6"/>
      <c r="I1741" s="8">
        <v>-35.200000000000003</v>
      </c>
      <c r="J1741" s="6"/>
      <c r="K1741" s="8">
        <v>216.61</v>
      </c>
      <c r="L1741" t="str">
        <f>IF(Gastos[[#This Row],[Importe]]&gt;0,"Ingreso","Egreso")</f>
        <v>Egreso</v>
      </c>
      <c r="M1741" t="str">
        <f t="shared" si="27"/>
        <v>Único</v>
      </c>
    </row>
    <row r="1742" spans="1:13" x14ac:dyDescent="0.25">
      <c r="A1742" s="1" t="s">
        <v>11</v>
      </c>
      <c r="B1742" s="33">
        <v>45684</v>
      </c>
      <c r="C1742" s="5">
        <v>45684</v>
      </c>
      <c r="D1742" s="33">
        <v>45684</v>
      </c>
      <c r="E1742" s="9">
        <v>45684</v>
      </c>
      <c r="F1742" s="6" t="s">
        <v>132</v>
      </c>
      <c r="G1742" s="7" t="s">
        <v>2079</v>
      </c>
      <c r="H1742" s="6"/>
      <c r="I1742" s="8">
        <v>-22.4</v>
      </c>
      <c r="J1742" s="6"/>
      <c r="K1742" s="8">
        <v>251.81</v>
      </c>
      <c r="L1742" t="str">
        <f>IF(Gastos[[#This Row],[Importe]]&gt;0,"Ingreso","Egreso")</f>
        <v>Egreso</v>
      </c>
      <c r="M1742" t="str">
        <f t="shared" si="27"/>
        <v>Único</v>
      </c>
    </row>
    <row r="1743" spans="1:13" x14ac:dyDescent="0.25">
      <c r="A1743" s="1" t="s">
        <v>11</v>
      </c>
      <c r="B1743" s="33">
        <v>45684</v>
      </c>
      <c r="C1743" s="5">
        <v>45684</v>
      </c>
      <c r="D1743" s="33">
        <v>45684</v>
      </c>
      <c r="E1743" s="9">
        <v>45684</v>
      </c>
      <c r="F1743" s="6" t="s">
        <v>804</v>
      </c>
      <c r="G1743" s="7" t="s">
        <v>2043</v>
      </c>
      <c r="H1743" s="6"/>
      <c r="I1743" s="8">
        <v>-300</v>
      </c>
      <c r="J1743" s="6"/>
      <c r="K1743" s="8">
        <v>274.20999999999998</v>
      </c>
      <c r="L1743" t="str">
        <f>IF(Gastos[[#This Row],[Importe]]&gt;0,"Ingreso","Egreso")</f>
        <v>Egreso</v>
      </c>
      <c r="M1743" t="str">
        <f t="shared" si="27"/>
        <v>Único</v>
      </c>
    </row>
    <row r="1744" spans="1:13" ht="25.5" x14ac:dyDescent="0.25">
      <c r="A1744" s="1" t="s">
        <v>14</v>
      </c>
      <c r="B1744" s="33">
        <v>45684</v>
      </c>
      <c r="C1744" s="5">
        <v>45684</v>
      </c>
      <c r="D1744" s="33">
        <v>45684</v>
      </c>
      <c r="E1744" s="9">
        <v>45684</v>
      </c>
      <c r="F1744" s="6" t="s">
        <v>15</v>
      </c>
      <c r="G1744" s="7" t="s">
        <v>2120</v>
      </c>
      <c r="H1744" s="6"/>
      <c r="I1744" s="8">
        <v>-92.23</v>
      </c>
      <c r="J1744" s="6"/>
      <c r="K1744" s="8">
        <v>3147.56</v>
      </c>
      <c r="L1744" t="str">
        <f>IF(Gastos[[#This Row],[Importe]]&gt;0,"Ingreso","Egreso")</f>
        <v>Egreso</v>
      </c>
      <c r="M1744" t="str">
        <f t="shared" si="27"/>
        <v>Único</v>
      </c>
    </row>
    <row r="1745" spans="1:13" x14ac:dyDescent="0.25">
      <c r="A1745" s="1" t="s">
        <v>17</v>
      </c>
      <c r="B1745" s="33">
        <v>45684</v>
      </c>
      <c r="C1745" s="5">
        <v>45684</v>
      </c>
      <c r="D1745" s="33">
        <v>45683</v>
      </c>
      <c r="E1745" s="9">
        <v>45683</v>
      </c>
      <c r="F1745" s="6" t="s">
        <v>132</v>
      </c>
      <c r="G1745" s="7" t="s">
        <v>2168</v>
      </c>
      <c r="H1745" s="6"/>
      <c r="I1745" s="8">
        <v>-2.1</v>
      </c>
      <c r="J1745" s="6"/>
      <c r="K1745" s="8">
        <v>7099.85</v>
      </c>
      <c r="L1745" t="str">
        <f>IF(Gastos[[#This Row],[Importe]]&gt;0,"Ingreso","Egreso")</f>
        <v>Egreso</v>
      </c>
      <c r="M1745" t="str">
        <f t="shared" si="27"/>
        <v>Único</v>
      </c>
    </row>
    <row r="1746" spans="1:13" ht="25.5" x14ac:dyDescent="0.25">
      <c r="A1746" s="1" t="s">
        <v>17</v>
      </c>
      <c r="B1746" s="33">
        <v>45684</v>
      </c>
      <c r="C1746" s="5">
        <v>45684</v>
      </c>
      <c r="D1746" s="33">
        <v>45682</v>
      </c>
      <c r="E1746" s="9">
        <v>45682</v>
      </c>
      <c r="F1746" s="6" t="s">
        <v>22</v>
      </c>
      <c r="G1746" s="7" t="s">
        <v>2169</v>
      </c>
      <c r="H1746" s="6"/>
      <c r="I1746" s="8">
        <v>-88.3</v>
      </c>
      <c r="J1746" s="6"/>
      <c r="K1746" s="8">
        <v>7101.95</v>
      </c>
      <c r="L1746" t="str">
        <f>IF(Gastos[[#This Row],[Importe]]&gt;0,"Ingreso","Egreso")</f>
        <v>Egreso</v>
      </c>
      <c r="M1746" t="str">
        <f t="shared" si="27"/>
        <v>Único</v>
      </c>
    </row>
    <row r="1747" spans="1:13" ht="25.5" x14ac:dyDescent="0.25">
      <c r="A1747" s="1" t="s">
        <v>14</v>
      </c>
      <c r="B1747" s="33">
        <v>45684</v>
      </c>
      <c r="C1747" s="5">
        <v>45684</v>
      </c>
      <c r="D1747" s="33">
        <v>45682</v>
      </c>
      <c r="E1747" s="9">
        <v>45682</v>
      </c>
      <c r="F1747" s="6" t="s">
        <v>22</v>
      </c>
      <c r="G1747" s="7" t="s">
        <v>2121</v>
      </c>
      <c r="H1747" s="6"/>
      <c r="I1747" s="8">
        <v>-17.32</v>
      </c>
      <c r="J1747" s="6"/>
      <c r="K1747" s="8">
        <v>3228.59</v>
      </c>
      <c r="L1747" t="str">
        <f>IF(Gastos[[#This Row],[Importe]]&gt;0,"Ingreso","Egreso")</f>
        <v>Egreso</v>
      </c>
      <c r="M1747" t="str">
        <f t="shared" si="27"/>
        <v>Único</v>
      </c>
    </row>
    <row r="1748" spans="1:13" x14ac:dyDescent="0.25">
      <c r="A1748" s="1" t="s">
        <v>14</v>
      </c>
      <c r="B1748" s="33">
        <v>45684</v>
      </c>
      <c r="C1748" s="5">
        <v>45684</v>
      </c>
      <c r="D1748" s="33">
        <v>45682</v>
      </c>
      <c r="E1748" s="9">
        <v>45682</v>
      </c>
      <c r="F1748" s="6" t="s">
        <v>132</v>
      </c>
      <c r="G1748" s="7" t="s">
        <v>577</v>
      </c>
      <c r="H1748" s="6"/>
      <c r="I1748" s="8">
        <v>11.2</v>
      </c>
      <c r="J1748" s="6"/>
      <c r="K1748" s="8">
        <v>3239.79</v>
      </c>
      <c r="L1748" t="str">
        <f>IF(Gastos[[#This Row],[Importe]]&gt;0,"Ingreso","Egreso")</f>
        <v>Ingreso</v>
      </c>
      <c r="M1748" t="str">
        <f t="shared" si="27"/>
        <v>Único</v>
      </c>
    </row>
    <row r="1749" spans="1:13" x14ac:dyDescent="0.25">
      <c r="A1749" s="1" t="s">
        <v>11</v>
      </c>
      <c r="B1749" s="33">
        <v>45681</v>
      </c>
      <c r="C1749" s="5">
        <v>45681</v>
      </c>
      <c r="D1749" s="33">
        <v>45681</v>
      </c>
      <c r="E1749" s="9">
        <v>45681</v>
      </c>
      <c r="F1749" s="6" t="s">
        <v>35</v>
      </c>
      <c r="G1749" s="7" t="s">
        <v>2080</v>
      </c>
      <c r="H1749" s="6"/>
      <c r="I1749" s="8">
        <v>-1500</v>
      </c>
      <c r="J1749" s="6"/>
      <c r="K1749" s="8">
        <v>574.21</v>
      </c>
      <c r="L1749" t="str">
        <f>IF(Gastos[[#This Row],[Importe]]&gt;0,"Ingreso","Egreso")</f>
        <v>Egreso</v>
      </c>
      <c r="M1749" t="str">
        <f t="shared" si="27"/>
        <v>Único</v>
      </c>
    </row>
    <row r="1750" spans="1:13" x14ac:dyDescent="0.25">
      <c r="A1750" s="1" t="s">
        <v>14</v>
      </c>
      <c r="B1750" s="33">
        <v>45681</v>
      </c>
      <c r="C1750" s="5">
        <v>45681</v>
      </c>
      <c r="D1750" s="33">
        <v>45681</v>
      </c>
      <c r="E1750" s="9">
        <v>45681</v>
      </c>
      <c r="F1750" s="6" t="s">
        <v>35</v>
      </c>
      <c r="G1750" s="7" t="s">
        <v>2122</v>
      </c>
      <c r="H1750" s="6"/>
      <c r="I1750" s="8">
        <v>1500</v>
      </c>
      <c r="J1750" s="6"/>
      <c r="K1750" s="8">
        <v>3245.91</v>
      </c>
      <c r="L1750" t="str">
        <f>IF(Gastos[[#This Row],[Importe]]&gt;0,"Ingreso","Egreso")</f>
        <v>Ingreso</v>
      </c>
      <c r="M1750" t="str">
        <f t="shared" si="27"/>
        <v>Único</v>
      </c>
    </row>
    <row r="1751" spans="1:13" x14ac:dyDescent="0.25">
      <c r="A1751" s="1" t="s">
        <v>17</v>
      </c>
      <c r="B1751" s="33">
        <v>45681</v>
      </c>
      <c r="C1751" s="5">
        <v>45681</v>
      </c>
      <c r="D1751" s="33">
        <v>45681</v>
      </c>
      <c r="E1751" s="9">
        <v>45681</v>
      </c>
      <c r="F1751" s="6" t="s">
        <v>132</v>
      </c>
      <c r="G1751" s="7" t="s">
        <v>2170</v>
      </c>
      <c r="H1751" s="6"/>
      <c r="I1751" s="8">
        <v>-5.9</v>
      </c>
      <c r="J1751" s="6"/>
      <c r="K1751" s="8">
        <v>7190.25</v>
      </c>
      <c r="L1751" t="str">
        <f>IF(Gastos[[#This Row],[Importe]]&gt;0,"Ingreso","Egreso")</f>
        <v>Egreso</v>
      </c>
      <c r="M1751" t="str">
        <f t="shared" si="27"/>
        <v>Único</v>
      </c>
    </row>
    <row r="1752" spans="1:13" x14ac:dyDescent="0.25">
      <c r="A1752" s="1" t="s">
        <v>11</v>
      </c>
      <c r="B1752" s="33">
        <v>45679</v>
      </c>
      <c r="C1752" s="5">
        <v>45679</v>
      </c>
      <c r="D1752" s="33">
        <v>45679</v>
      </c>
      <c r="E1752" s="9">
        <v>45679</v>
      </c>
      <c r="F1752" s="6" t="s">
        <v>132</v>
      </c>
      <c r="G1752" s="7" t="s">
        <v>2081</v>
      </c>
      <c r="H1752" s="6"/>
      <c r="I1752" s="8">
        <v>-18.7</v>
      </c>
      <c r="J1752" s="6"/>
      <c r="K1752" s="8">
        <v>2074.21</v>
      </c>
      <c r="L1752" t="str">
        <f>IF(Gastos[[#This Row],[Importe]]&gt;0,"Ingreso","Egreso")</f>
        <v>Egreso</v>
      </c>
      <c r="M1752" t="str">
        <f t="shared" si="27"/>
        <v>Único</v>
      </c>
    </row>
    <row r="1753" spans="1:13" x14ac:dyDescent="0.25">
      <c r="A1753" s="1" t="s">
        <v>14</v>
      </c>
      <c r="B1753" s="33">
        <v>45680</v>
      </c>
      <c r="C1753" s="5">
        <v>45680</v>
      </c>
      <c r="D1753" s="33">
        <v>45679</v>
      </c>
      <c r="E1753" s="9">
        <v>45679</v>
      </c>
      <c r="F1753" s="6" t="s">
        <v>39</v>
      </c>
      <c r="G1753" s="7" t="s">
        <v>131</v>
      </c>
      <c r="H1753" s="6"/>
      <c r="I1753" s="8">
        <v>-0.62</v>
      </c>
      <c r="J1753" s="6"/>
      <c r="K1753" s="8">
        <v>1745.91</v>
      </c>
      <c r="L1753" t="str">
        <f>IF(Gastos[[#This Row],[Importe]]&gt;0,"Ingreso","Egreso")</f>
        <v>Egreso</v>
      </c>
      <c r="M1753" t="str">
        <f t="shared" si="27"/>
        <v>Único</v>
      </c>
    </row>
    <row r="1754" spans="1:13" x14ac:dyDescent="0.25">
      <c r="A1754" s="1" t="s">
        <v>14</v>
      </c>
      <c r="B1754" s="33">
        <v>45679</v>
      </c>
      <c r="C1754" s="5">
        <v>45679</v>
      </c>
      <c r="D1754" s="33">
        <v>45679</v>
      </c>
      <c r="E1754" s="9">
        <v>45679</v>
      </c>
      <c r="F1754" s="6" t="s">
        <v>67</v>
      </c>
      <c r="G1754" s="7" t="s">
        <v>2123</v>
      </c>
      <c r="H1754" s="6"/>
      <c r="I1754" s="8">
        <v>-5.6</v>
      </c>
      <c r="J1754" s="6"/>
      <c r="K1754" s="8">
        <v>1746.53</v>
      </c>
      <c r="L1754" t="str">
        <f>IF(Gastos[[#This Row],[Importe]]&gt;0,"Ingreso","Egreso")</f>
        <v>Egreso</v>
      </c>
      <c r="M1754" t="str">
        <f t="shared" si="27"/>
        <v>Único</v>
      </c>
    </row>
    <row r="1755" spans="1:13" x14ac:dyDescent="0.25">
      <c r="A1755" s="1" t="s">
        <v>14</v>
      </c>
      <c r="B1755" s="33">
        <v>45679</v>
      </c>
      <c r="C1755" s="5">
        <v>45679</v>
      </c>
      <c r="D1755" s="33">
        <v>45679</v>
      </c>
      <c r="E1755" s="9">
        <v>45679</v>
      </c>
      <c r="F1755" s="6" t="s">
        <v>67</v>
      </c>
      <c r="G1755" s="7" t="s">
        <v>2123</v>
      </c>
      <c r="H1755" s="6"/>
      <c r="I1755" s="8">
        <v>-21.8</v>
      </c>
      <c r="J1755" s="6"/>
      <c r="K1755" s="8">
        <v>1752.13</v>
      </c>
      <c r="L1755" t="str">
        <f>IF(Gastos[[#This Row],[Importe]]&gt;0,"Ingreso","Egreso")</f>
        <v>Egreso</v>
      </c>
      <c r="M1755" t="str">
        <f t="shared" si="27"/>
        <v>Único</v>
      </c>
    </row>
    <row r="1756" spans="1:13" x14ac:dyDescent="0.25">
      <c r="A1756" s="1" t="s">
        <v>14</v>
      </c>
      <c r="B1756" s="33">
        <v>45679</v>
      </c>
      <c r="C1756" s="5">
        <v>45679</v>
      </c>
      <c r="D1756" s="33">
        <v>45679</v>
      </c>
      <c r="E1756" s="9">
        <v>45679</v>
      </c>
      <c r="F1756" s="6" t="s">
        <v>67</v>
      </c>
      <c r="G1756" s="7" t="s">
        <v>2123</v>
      </c>
      <c r="H1756" s="6"/>
      <c r="I1756" s="8">
        <v>-21.8</v>
      </c>
      <c r="J1756" s="6"/>
      <c r="K1756" s="8">
        <v>1773.93</v>
      </c>
      <c r="L1756" t="str">
        <f>IF(Gastos[[#This Row],[Importe]]&gt;0,"Ingreso","Egreso")</f>
        <v>Egreso</v>
      </c>
      <c r="M1756" t="str">
        <f t="shared" si="27"/>
        <v>Único</v>
      </c>
    </row>
    <row r="1757" spans="1:13" x14ac:dyDescent="0.25">
      <c r="A1757" s="1" t="s">
        <v>14</v>
      </c>
      <c r="B1757" s="33">
        <v>45679</v>
      </c>
      <c r="C1757" s="5">
        <v>45679</v>
      </c>
      <c r="D1757" s="33">
        <v>45679</v>
      </c>
      <c r="E1757" s="9">
        <v>45679</v>
      </c>
      <c r="F1757" s="6" t="s">
        <v>67</v>
      </c>
      <c r="G1757" s="7" t="s">
        <v>2123</v>
      </c>
      <c r="H1757" s="6"/>
      <c r="I1757" s="8">
        <v>-21.8</v>
      </c>
      <c r="J1757" s="6"/>
      <c r="K1757" s="8">
        <v>1795.73</v>
      </c>
      <c r="L1757" t="str">
        <f>IF(Gastos[[#This Row],[Importe]]&gt;0,"Ingreso","Egreso")</f>
        <v>Egreso</v>
      </c>
      <c r="M1757" t="str">
        <f t="shared" si="27"/>
        <v>Único</v>
      </c>
    </row>
    <row r="1758" spans="1:13" ht="25.5" x14ac:dyDescent="0.25">
      <c r="A1758" s="1" t="s">
        <v>14</v>
      </c>
      <c r="B1758" s="33">
        <v>45679</v>
      </c>
      <c r="C1758" s="5">
        <v>45679</v>
      </c>
      <c r="D1758" s="33">
        <v>45679</v>
      </c>
      <c r="E1758" s="9">
        <v>45679</v>
      </c>
      <c r="F1758" s="6" t="s">
        <v>22</v>
      </c>
      <c r="G1758" s="7" t="s">
        <v>2124</v>
      </c>
      <c r="H1758" s="6"/>
      <c r="I1758" s="8">
        <v>-4.5999999999999996</v>
      </c>
      <c r="J1758" s="6"/>
      <c r="K1758" s="8">
        <v>1817.53</v>
      </c>
      <c r="L1758" t="str">
        <f>IF(Gastos[[#This Row],[Importe]]&gt;0,"Ingreso","Egreso")</f>
        <v>Egreso</v>
      </c>
      <c r="M1758" t="str">
        <f t="shared" si="27"/>
        <v>Único</v>
      </c>
    </row>
    <row r="1759" spans="1:13" x14ac:dyDescent="0.25">
      <c r="A1759" s="1" t="s">
        <v>14</v>
      </c>
      <c r="B1759" s="33">
        <v>45679</v>
      </c>
      <c r="C1759" s="5">
        <v>45679</v>
      </c>
      <c r="D1759" s="33">
        <v>45679</v>
      </c>
      <c r="E1759" s="9">
        <v>45679</v>
      </c>
      <c r="F1759" s="6" t="s">
        <v>54</v>
      </c>
      <c r="G1759" s="7" t="s">
        <v>2125</v>
      </c>
      <c r="H1759" s="6"/>
      <c r="I1759" s="8">
        <v>-20.73</v>
      </c>
      <c r="J1759" s="6"/>
      <c r="K1759" s="8">
        <v>1822.13</v>
      </c>
      <c r="L1759" t="str">
        <f>IF(Gastos[[#This Row],[Importe]]&gt;0,"Ingreso","Egreso")</f>
        <v>Egreso</v>
      </c>
      <c r="M1759" t="str">
        <f t="shared" si="27"/>
        <v>Único</v>
      </c>
    </row>
    <row r="1760" spans="1:13" ht="25.5" x14ac:dyDescent="0.25">
      <c r="A1760" s="1" t="s">
        <v>14</v>
      </c>
      <c r="B1760" s="33">
        <v>45679</v>
      </c>
      <c r="C1760" s="5">
        <v>45679</v>
      </c>
      <c r="D1760" s="33">
        <v>45679</v>
      </c>
      <c r="E1760" s="9">
        <v>45679</v>
      </c>
      <c r="F1760" s="6" t="s">
        <v>15</v>
      </c>
      <c r="G1760" s="7" t="s">
        <v>2126</v>
      </c>
      <c r="H1760" s="6"/>
      <c r="I1760" s="8">
        <v>-126.56</v>
      </c>
      <c r="J1760" s="6"/>
      <c r="K1760" s="8">
        <v>1842.86</v>
      </c>
      <c r="L1760" t="str">
        <f>IF(Gastos[[#This Row],[Importe]]&gt;0,"Ingreso","Egreso")</f>
        <v>Egreso</v>
      </c>
      <c r="M1760" t="str">
        <f t="shared" si="27"/>
        <v>Único</v>
      </c>
    </row>
    <row r="1761" spans="1:13" ht="25.5" x14ac:dyDescent="0.25">
      <c r="A1761" s="1" t="s">
        <v>14</v>
      </c>
      <c r="B1761" s="33">
        <v>45678</v>
      </c>
      <c r="C1761" s="5">
        <v>45678</v>
      </c>
      <c r="D1761" s="33">
        <v>45678</v>
      </c>
      <c r="E1761" s="9">
        <v>45678</v>
      </c>
      <c r="F1761" s="6" t="s">
        <v>22</v>
      </c>
      <c r="G1761" s="7" t="s">
        <v>2128</v>
      </c>
      <c r="H1761" s="6"/>
      <c r="I1761" s="8">
        <v>-5.25</v>
      </c>
      <c r="J1761" s="6"/>
      <c r="K1761" s="8">
        <v>1971.82</v>
      </c>
      <c r="L1761" t="str">
        <f>IF(Gastos[[#This Row],[Importe]]&gt;0,"Ingreso","Egreso")</f>
        <v>Egreso</v>
      </c>
      <c r="M1761" t="str">
        <f t="shared" si="27"/>
        <v>Único</v>
      </c>
    </row>
    <row r="1762" spans="1:13" ht="25.5" x14ac:dyDescent="0.25">
      <c r="A1762" s="1" t="s">
        <v>14</v>
      </c>
      <c r="B1762" s="33">
        <v>45678</v>
      </c>
      <c r="C1762" s="5">
        <v>45678</v>
      </c>
      <c r="D1762" s="33">
        <v>45678</v>
      </c>
      <c r="E1762" s="9">
        <v>45678</v>
      </c>
      <c r="F1762" s="6" t="s">
        <v>22</v>
      </c>
      <c r="G1762" s="7" t="s">
        <v>2127</v>
      </c>
      <c r="H1762" s="6"/>
      <c r="I1762" s="8">
        <v>-2.4</v>
      </c>
      <c r="J1762" s="6"/>
      <c r="K1762" s="8">
        <v>1969.42</v>
      </c>
      <c r="L1762" t="str">
        <f>IF(Gastos[[#This Row],[Importe]]&gt;0,"Ingreso","Egreso")</f>
        <v>Egreso</v>
      </c>
      <c r="M1762" t="str">
        <f t="shared" si="27"/>
        <v>Único</v>
      </c>
    </row>
    <row r="1763" spans="1:13" ht="25.5" x14ac:dyDescent="0.25">
      <c r="A1763" s="1" t="s">
        <v>14</v>
      </c>
      <c r="B1763" s="33">
        <v>45678</v>
      </c>
      <c r="C1763" s="5">
        <v>45678</v>
      </c>
      <c r="D1763" s="33">
        <v>45678</v>
      </c>
      <c r="E1763" s="9">
        <v>45678</v>
      </c>
      <c r="F1763" s="6" t="s">
        <v>22</v>
      </c>
      <c r="G1763" s="7" t="s">
        <v>2129</v>
      </c>
      <c r="H1763" s="6"/>
      <c r="I1763" s="8">
        <v>-6.68</v>
      </c>
      <c r="J1763" s="6"/>
      <c r="K1763" s="8">
        <v>1977.07</v>
      </c>
      <c r="L1763" t="str">
        <f>IF(Gastos[[#This Row],[Importe]]&gt;0,"Ingreso","Egreso")</f>
        <v>Egreso</v>
      </c>
      <c r="M1763" t="str">
        <f t="shared" si="27"/>
        <v>Único</v>
      </c>
    </row>
    <row r="1764" spans="1:13" x14ac:dyDescent="0.25">
      <c r="A1764" s="1" t="s">
        <v>11</v>
      </c>
      <c r="B1764" s="33">
        <v>45678</v>
      </c>
      <c r="C1764" s="5">
        <v>45678</v>
      </c>
      <c r="D1764" s="33">
        <v>45678</v>
      </c>
      <c r="E1764" s="9">
        <v>45678</v>
      </c>
      <c r="F1764" s="6" t="s">
        <v>132</v>
      </c>
      <c r="G1764" s="7" t="s">
        <v>2082</v>
      </c>
      <c r="H1764" s="6"/>
      <c r="I1764" s="8">
        <v>-12.32</v>
      </c>
      <c r="J1764" s="6"/>
      <c r="K1764" s="8">
        <v>2092.91</v>
      </c>
      <c r="L1764" t="str">
        <f>IF(Gastos[[#This Row],[Importe]]&gt;0,"Ingreso","Egreso")</f>
        <v>Egreso</v>
      </c>
      <c r="M1764" t="str">
        <f t="shared" si="27"/>
        <v>Único</v>
      </c>
    </row>
    <row r="1765" spans="1:13" x14ac:dyDescent="0.25">
      <c r="A1765" s="1" t="s">
        <v>11</v>
      </c>
      <c r="B1765" s="33">
        <v>45677</v>
      </c>
      <c r="C1765" s="5">
        <v>45677</v>
      </c>
      <c r="D1765" s="33">
        <v>45677</v>
      </c>
      <c r="E1765" s="9">
        <v>45677</v>
      </c>
      <c r="F1765" s="6" t="s">
        <v>132</v>
      </c>
      <c r="G1765" s="7" t="s">
        <v>2084</v>
      </c>
      <c r="H1765" s="6"/>
      <c r="I1765" s="8">
        <v>-74.5</v>
      </c>
      <c r="J1765" s="6"/>
      <c r="K1765" s="8">
        <v>2129.0300000000002</v>
      </c>
      <c r="L1765" t="str">
        <f>IF(Gastos[[#This Row],[Importe]]&gt;0,"Ingreso","Egreso")</f>
        <v>Egreso</v>
      </c>
      <c r="M1765" t="str">
        <f t="shared" si="27"/>
        <v>Único</v>
      </c>
    </row>
    <row r="1766" spans="1:13" x14ac:dyDescent="0.25">
      <c r="A1766" s="1" t="s">
        <v>11</v>
      </c>
      <c r="B1766" s="33">
        <v>45677</v>
      </c>
      <c r="C1766" s="5">
        <v>45677</v>
      </c>
      <c r="D1766" s="33">
        <v>45677</v>
      </c>
      <c r="E1766" s="9">
        <v>45677</v>
      </c>
      <c r="F1766" s="6" t="s">
        <v>132</v>
      </c>
      <c r="G1766" s="7" t="s">
        <v>2083</v>
      </c>
      <c r="H1766" s="6"/>
      <c r="I1766" s="8">
        <v>-23.8</v>
      </c>
      <c r="J1766" s="6"/>
      <c r="K1766" s="8">
        <v>2105.23</v>
      </c>
      <c r="L1766" t="str">
        <f>IF(Gastos[[#This Row],[Importe]]&gt;0,"Ingreso","Egreso")</f>
        <v>Egreso</v>
      </c>
      <c r="M1766" t="str">
        <f t="shared" si="27"/>
        <v>Único</v>
      </c>
    </row>
    <row r="1767" spans="1:13" ht="25.5" x14ac:dyDescent="0.25">
      <c r="A1767" s="1" t="s">
        <v>17</v>
      </c>
      <c r="B1767" s="33">
        <v>45677</v>
      </c>
      <c r="C1767" s="5">
        <v>45677</v>
      </c>
      <c r="D1767" s="33">
        <v>45677</v>
      </c>
      <c r="E1767" s="9">
        <v>45677</v>
      </c>
      <c r="F1767" s="6" t="s">
        <v>22</v>
      </c>
      <c r="G1767" s="7" t="s">
        <v>2171</v>
      </c>
      <c r="H1767" s="6"/>
      <c r="I1767" s="8">
        <v>-4.0999999999999996</v>
      </c>
      <c r="J1767" s="6"/>
      <c r="K1767" s="8">
        <v>7196.15</v>
      </c>
      <c r="L1767" t="str">
        <f>IF(Gastos[[#This Row],[Importe]]&gt;0,"Ingreso","Egreso")</f>
        <v>Egreso</v>
      </c>
      <c r="M1767" t="str">
        <f t="shared" si="27"/>
        <v>Único</v>
      </c>
    </row>
    <row r="1768" spans="1:13" x14ac:dyDescent="0.25">
      <c r="A1768" s="1" t="s">
        <v>17</v>
      </c>
      <c r="B1768" s="33">
        <v>45677</v>
      </c>
      <c r="C1768" s="5">
        <v>45677</v>
      </c>
      <c r="D1768" s="33">
        <v>45677</v>
      </c>
      <c r="E1768" s="9">
        <v>45677</v>
      </c>
      <c r="F1768" s="6" t="s">
        <v>18</v>
      </c>
      <c r="G1768" s="7" t="s">
        <v>2172</v>
      </c>
      <c r="H1768" s="6"/>
      <c r="I1768" s="8">
        <v>-14.14</v>
      </c>
      <c r="J1768" s="6"/>
      <c r="K1768" s="8">
        <v>7200.25</v>
      </c>
      <c r="L1768" t="str">
        <f>IF(Gastos[[#This Row],[Importe]]&gt;0,"Ingreso","Egreso")</f>
        <v>Egreso</v>
      </c>
      <c r="M1768" t="str">
        <f t="shared" si="27"/>
        <v>Único</v>
      </c>
    </row>
    <row r="1769" spans="1:13" ht="25.5" x14ac:dyDescent="0.25">
      <c r="A1769" s="1" t="s">
        <v>14</v>
      </c>
      <c r="B1769" s="33">
        <v>45677</v>
      </c>
      <c r="C1769" s="5">
        <v>45677</v>
      </c>
      <c r="D1769" s="33">
        <v>45676</v>
      </c>
      <c r="E1769" s="9">
        <v>45676</v>
      </c>
      <c r="F1769" s="6" t="s">
        <v>22</v>
      </c>
      <c r="G1769" s="7" t="s">
        <v>2130</v>
      </c>
      <c r="H1769" s="6"/>
      <c r="I1769" s="8">
        <v>-6.25</v>
      </c>
      <c r="J1769" s="6"/>
      <c r="K1769" s="8">
        <v>1983.75</v>
      </c>
      <c r="L1769" t="str">
        <f>IF(Gastos[[#This Row],[Importe]]&gt;0,"Ingreso","Egreso")</f>
        <v>Egreso</v>
      </c>
      <c r="M1769" t="str">
        <f t="shared" si="27"/>
        <v>Único</v>
      </c>
    </row>
    <row r="1770" spans="1:13" x14ac:dyDescent="0.25">
      <c r="A1770" s="1" t="s">
        <v>11</v>
      </c>
      <c r="B1770" s="33">
        <v>45677</v>
      </c>
      <c r="C1770" s="5">
        <v>45677</v>
      </c>
      <c r="D1770" s="33">
        <v>45676</v>
      </c>
      <c r="E1770" s="9">
        <v>45676</v>
      </c>
      <c r="F1770" s="6" t="s">
        <v>132</v>
      </c>
      <c r="G1770" s="7" t="s">
        <v>2085</v>
      </c>
      <c r="H1770" s="6"/>
      <c r="I1770" s="8">
        <v>-8.0500000000000007</v>
      </c>
      <c r="J1770" s="6"/>
      <c r="K1770" s="8">
        <v>2203.5300000000002</v>
      </c>
      <c r="L1770" t="str">
        <f>IF(Gastos[[#This Row],[Importe]]&gt;0,"Ingreso","Egreso")</f>
        <v>Egreso</v>
      </c>
      <c r="M1770" t="str">
        <f t="shared" si="27"/>
        <v>Único</v>
      </c>
    </row>
    <row r="1771" spans="1:13" x14ac:dyDescent="0.25">
      <c r="A1771" s="1" t="s">
        <v>14</v>
      </c>
      <c r="B1771" s="33">
        <v>45677</v>
      </c>
      <c r="C1771" s="5">
        <v>45677</v>
      </c>
      <c r="D1771" s="33">
        <v>45676</v>
      </c>
      <c r="E1771" s="9">
        <v>45676</v>
      </c>
      <c r="F1771" s="6" t="s">
        <v>132</v>
      </c>
      <c r="G1771" s="7" t="s">
        <v>1886</v>
      </c>
      <c r="H1771" s="6"/>
      <c r="I1771" s="8">
        <v>35</v>
      </c>
      <c r="J1771" s="6"/>
      <c r="K1771" s="8">
        <v>1990</v>
      </c>
      <c r="L1771" t="str">
        <f>IF(Gastos[[#This Row],[Importe]]&gt;0,"Ingreso","Egreso")</f>
        <v>Ingreso</v>
      </c>
      <c r="M1771" t="str">
        <f t="shared" si="27"/>
        <v>Único</v>
      </c>
    </row>
    <row r="1772" spans="1:13" x14ac:dyDescent="0.25">
      <c r="A1772" s="1" t="s">
        <v>11</v>
      </c>
      <c r="B1772" s="34">
        <v>45677</v>
      </c>
      <c r="C1772" s="3">
        <v>45677</v>
      </c>
      <c r="D1772" s="34">
        <v>45675</v>
      </c>
      <c r="E1772" s="9">
        <v>45675</v>
      </c>
      <c r="F1772" s="1" t="s">
        <v>18</v>
      </c>
      <c r="G1772" s="12" t="s">
        <v>2087</v>
      </c>
      <c r="H1772" s="1"/>
      <c r="I1772" s="13">
        <v>-35.979999999999997</v>
      </c>
      <c r="J1772" s="1"/>
      <c r="K1772" s="13">
        <v>2214.58</v>
      </c>
      <c r="L1772" t="str">
        <f>IF(Gastos[[#This Row],[Importe]]&gt;0,"Ingreso","Egreso")</f>
        <v>Egreso</v>
      </c>
      <c r="M1772" t="str">
        <f t="shared" si="27"/>
        <v>Único</v>
      </c>
    </row>
    <row r="1773" spans="1:13" x14ac:dyDescent="0.25">
      <c r="A1773" s="1" t="s">
        <v>11</v>
      </c>
      <c r="B1773" s="33">
        <v>45677</v>
      </c>
      <c r="C1773" s="5">
        <v>45677</v>
      </c>
      <c r="D1773" s="33">
        <v>45675</v>
      </c>
      <c r="E1773" s="9">
        <v>45675</v>
      </c>
      <c r="F1773" s="6" t="s">
        <v>18</v>
      </c>
      <c r="G1773" s="7" t="s">
        <v>2087</v>
      </c>
      <c r="H1773" s="6"/>
      <c r="I1773" s="8">
        <v>-7.99</v>
      </c>
      <c r="J1773" s="6"/>
      <c r="K1773" s="8">
        <v>2250.56</v>
      </c>
      <c r="L1773" t="str">
        <f>IF(Gastos[[#This Row],[Importe]]&gt;0,"Ingreso","Egreso")</f>
        <v>Egreso</v>
      </c>
      <c r="M1773" t="str">
        <f t="shared" si="27"/>
        <v>Único</v>
      </c>
    </row>
    <row r="1774" spans="1:13" x14ac:dyDescent="0.25">
      <c r="A1774" s="1" t="s">
        <v>11</v>
      </c>
      <c r="B1774" s="33">
        <v>45677</v>
      </c>
      <c r="C1774" s="5">
        <v>45677</v>
      </c>
      <c r="D1774" s="33">
        <v>45675</v>
      </c>
      <c r="E1774" s="9">
        <v>45675</v>
      </c>
      <c r="F1774" s="6" t="s">
        <v>132</v>
      </c>
      <c r="G1774" s="7" t="s">
        <v>2088</v>
      </c>
      <c r="H1774" s="6"/>
      <c r="I1774" s="8">
        <v>-10</v>
      </c>
      <c r="J1774" s="6"/>
      <c r="K1774" s="8">
        <v>2258.5500000000002</v>
      </c>
      <c r="L1774" t="str">
        <f>IF(Gastos[[#This Row],[Importe]]&gt;0,"Ingreso","Egreso")</f>
        <v>Egreso</v>
      </c>
      <c r="M1774" t="str">
        <f t="shared" si="27"/>
        <v>Único</v>
      </c>
    </row>
    <row r="1775" spans="1:13" ht="25.5" x14ac:dyDescent="0.25">
      <c r="A1775" s="1" t="s">
        <v>11</v>
      </c>
      <c r="B1775" s="33">
        <v>45677</v>
      </c>
      <c r="C1775" s="5">
        <v>45677</v>
      </c>
      <c r="D1775" s="33">
        <v>45675</v>
      </c>
      <c r="E1775" s="9">
        <v>45675</v>
      </c>
      <c r="F1775" s="6" t="s">
        <v>132</v>
      </c>
      <c r="G1775" s="7" t="s">
        <v>2086</v>
      </c>
      <c r="H1775" s="6"/>
      <c r="I1775" s="8">
        <v>-3</v>
      </c>
      <c r="J1775" s="6"/>
      <c r="K1775" s="8">
        <v>2211.58</v>
      </c>
      <c r="L1775" t="str">
        <f>IF(Gastos[[#This Row],[Importe]]&gt;0,"Ingreso","Egreso")</f>
        <v>Egreso</v>
      </c>
      <c r="M1775" t="str">
        <f t="shared" si="27"/>
        <v>Único</v>
      </c>
    </row>
    <row r="1776" spans="1:13" x14ac:dyDescent="0.25">
      <c r="A1776" s="1" t="s">
        <v>11</v>
      </c>
      <c r="B1776" s="33">
        <v>45674</v>
      </c>
      <c r="C1776" s="5">
        <v>45674</v>
      </c>
      <c r="D1776" s="33">
        <v>45674</v>
      </c>
      <c r="E1776" s="9">
        <v>45674</v>
      </c>
      <c r="F1776" s="6" t="s">
        <v>132</v>
      </c>
      <c r="G1776" s="7" t="s">
        <v>2090</v>
      </c>
      <c r="H1776" s="6"/>
      <c r="I1776" s="8">
        <v>-37.5</v>
      </c>
      <c r="J1776" s="6"/>
      <c r="K1776" s="8">
        <v>2275.1</v>
      </c>
      <c r="L1776" t="str">
        <f>IF(Gastos[[#This Row],[Importe]]&gt;0,"Ingreso","Egreso")</f>
        <v>Egreso</v>
      </c>
      <c r="M1776" t="str">
        <f t="shared" si="27"/>
        <v>Único</v>
      </c>
    </row>
    <row r="1777" spans="1:13" ht="25.5" x14ac:dyDescent="0.25">
      <c r="A1777" s="1" t="s">
        <v>14</v>
      </c>
      <c r="B1777" s="33">
        <v>45674</v>
      </c>
      <c r="C1777" s="5">
        <v>45674</v>
      </c>
      <c r="D1777" s="33">
        <v>45674</v>
      </c>
      <c r="E1777" s="9">
        <v>45674</v>
      </c>
      <c r="F1777" s="6" t="s">
        <v>22</v>
      </c>
      <c r="G1777" s="7" t="s">
        <v>2132</v>
      </c>
      <c r="H1777" s="6"/>
      <c r="I1777" s="8">
        <v>-105.94</v>
      </c>
      <c r="J1777" s="6"/>
      <c r="K1777" s="8">
        <v>1974.18</v>
      </c>
      <c r="L1777" t="str">
        <f>IF(Gastos[[#This Row],[Importe]]&gt;0,"Ingreso","Egreso")</f>
        <v>Egreso</v>
      </c>
      <c r="M1777" t="str">
        <f t="shared" si="27"/>
        <v>Único</v>
      </c>
    </row>
    <row r="1778" spans="1:13" x14ac:dyDescent="0.25">
      <c r="A1778" s="1" t="s">
        <v>11</v>
      </c>
      <c r="B1778" s="33">
        <v>45674</v>
      </c>
      <c r="C1778" s="5">
        <v>45674</v>
      </c>
      <c r="D1778" s="33">
        <v>45674</v>
      </c>
      <c r="E1778" s="9">
        <v>45674</v>
      </c>
      <c r="F1778" s="6" t="s">
        <v>18</v>
      </c>
      <c r="G1778" s="7" t="s">
        <v>2089</v>
      </c>
      <c r="H1778" s="6"/>
      <c r="I1778" s="8">
        <v>-6.55</v>
      </c>
      <c r="J1778" s="6"/>
      <c r="K1778" s="8">
        <v>2268.5500000000002</v>
      </c>
      <c r="L1778" t="str">
        <f>IF(Gastos[[#This Row],[Importe]]&gt;0,"Ingreso","Egreso")</f>
        <v>Egreso</v>
      </c>
      <c r="M1778" t="str">
        <f t="shared" si="27"/>
        <v>Único</v>
      </c>
    </row>
    <row r="1779" spans="1:13" ht="25.5" x14ac:dyDescent="0.25">
      <c r="A1779" s="1" t="s">
        <v>14</v>
      </c>
      <c r="B1779" s="33">
        <v>45674</v>
      </c>
      <c r="C1779" s="5">
        <v>45674</v>
      </c>
      <c r="D1779" s="33">
        <v>45674</v>
      </c>
      <c r="E1779" s="9">
        <v>45674</v>
      </c>
      <c r="F1779" s="6" t="s">
        <v>22</v>
      </c>
      <c r="G1779" s="7" t="s">
        <v>2131</v>
      </c>
      <c r="H1779" s="6"/>
      <c r="I1779" s="8">
        <v>-19.18</v>
      </c>
      <c r="J1779" s="6"/>
      <c r="K1779" s="8">
        <v>1955</v>
      </c>
      <c r="L1779" t="str">
        <f>IF(Gastos[[#This Row],[Importe]]&gt;0,"Ingreso","Egreso")</f>
        <v>Egreso</v>
      </c>
      <c r="M1779" t="str">
        <f t="shared" si="27"/>
        <v>Único</v>
      </c>
    </row>
    <row r="1780" spans="1:13" x14ac:dyDescent="0.25">
      <c r="A1780" s="1" t="s">
        <v>17</v>
      </c>
      <c r="B1780" s="33">
        <v>45674</v>
      </c>
      <c r="C1780" s="5">
        <v>45674</v>
      </c>
      <c r="D1780" s="33">
        <v>45674</v>
      </c>
      <c r="E1780" s="9">
        <v>45674</v>
      </c>
      <c r="F1780" s="6" t="s">
        <v>20</v>
      </c>
      <c r="G1780" s="7" t="s">
        <v>2173</v>
      </c>
      <c r="H1780" s="6"/>
      <c r="I1780" s="8">
        <v>-1.8</v>
      </c>
      <c r="J1780" s="6"/>
      <c r="K1780" s="8">
        <v>7222.99</v>
      </c>
      <c r="L1780" t="str">
        <f>IF(Gastos[[#This Row],[Importe]]&gt;0,"Ingreso","Egreso")</f>
        <v>Egreso</v>
      </c>
      <c r="M1780" t="str">
        <f t="shared" si="27"/>
        <v>Único</v>
      </c>
    </row>
    <row r="1781" spans="1:13" x14ac:dyDescent="0.25">
      <c r="A1781" s="1" t="s">
        <v>17</v>
      </c>
      <c r="B1781" s="33">
        <v>45674</v>
      </c>
      <c r="C1781" s="5">
        <v>45674</v>
      </c>
      <c r="D1781" s="33">
        <v>45674</v>
      </c>
      <c r="E1781" s="9">
        <v>45674</v>
      </c>
      <c r="F1781" s="6" t="s">
        <v>3343</v>
      </c>
      <c r="G1781" s="7" t="s">
        <v>2174</v>
      </c>
      <c r="H1781" s="6"/>
      <c r="I1781" s="8">
        <v>66.459999999999994</v>
      </c>
      <c r="J1781" s="6"/>
      <c r="K1781" s="8">
        <v>7224.79</v>
      </c>
      <c r="L1781" t="str">
        <f>IF(Gastos[[#This Row],[Importe]]&gt;0,"Ingreso","Egreso")</f>
        <v>Ingreso</v>
      </c>
      <c r="M1781" t="str">
        <f t="shared" si="27"/>
        <v>Único</v>
      </c>
    </row>
    <row r="1782" spans="1:13" x14ac:dyDescent="0.25">
      <c r="A1782" s="1" t="s">
        <v>17</v>
      </c>
      <c r="B1782" s="33">
        <v>45674</v>
      </c>
      <c r="C1782" s="5">
        <v>45674</v>
      </c>
      <c r="D1782" s="33">
        <v>45674</v>
      </c>
      <c r="E1782" s="9">
        <v>45674</v>
      </c>
      <c r="F1782" s="6" t="s">
        <v>132</v>
      </c>
      <c r="G1782" s="7" t="s">
        <v>2173</v>
      </c>
      <c r="H1782" s="6"/>
      <c r="I1782" s="8">
        <v>-8.6</v>
      </c>
      <c r="J1782" s="6"/>
      <c r="K1782" s="8">
        <v>7214.39</v>
      </c>
      <c r="L1782" t="str">
        <f>IF(Gastos[[#This Row],[Importe]]&gt;0,"Ingreso","Egreso")</f>
        <v>Egreso</v>
      </c>
      <c r="M1782" t="str">
        <f t="shared" si="27"/>
        <v>Único</v>
      </c>
    </row>
    <row r="1783" spans="1:13" x14ac:dyDescent="0.25">
      <c r="A1783" s="1" t="s">
        <v>14</v>
      </c>
      <c r="B1783" s="33">
        <v>45673</v>
      </c>
      <c r="C1783" s="5">
        <v>45673</v>
      </c>
      <c r="D1783" s="33">
        <v>45673</v>
      </c>
      <c r="E1783" s="9">
        <v>45673</v>
      </c>
      <c r="F1783" s="6" t="s">
        <v>54</v>
      </c>
      <c r="G1783" s="7" t="s">
        <v>2133</v>
      </c>
      <c r="H1783" s="6"/>
      <c r="I1783" s="8">
        <v>-2.99</v>
      </c>
      <c r="J1783" s="6"/>
      <c r="K1783" s="8">
        <v>2080.12</v>
      </c>
      <c r="L1783" t="str">
        <f>IF(Gastos[[#This Row],[Importe]]&gt;0,"Ingreso","Egreso")</f>
        <v>Egreso</v>
      </c>
      <c r="M1783" t="str">
        <f t="shared" si="27"/>
        <v>Único</v>
      </c>
    </row>
    <row r="1784" spans="1:13" x14ac:dyDescent="0.25">
      <c r="A1784" s="1" t="s">
        <v>14</v>
      </c>
      <c r="B1784" s="33">
        <v>45673</v>
      </c>
      <c r="C1784" s="5">
        <v>45673</v>
      </c>
      <c r="D1784" s="33">
        <v>45673</v>
      </c>
      <c r="E1784" s="9">
        <v>45673</v>
      </c>
      <c r="F1784" s="6" t="s">
        <v>54</v>
      </c>
      <c r="G1784" s="7" t="s">
        <v>2133</v>
      </c>
      <c r="H1784" s="6"/>
      <c r="I1784" s="8">
        <v>-16.989999999999998</v>
      </c>
      <c r="J1784" s="6"/>
      <c r="K1784" s="8">
        <v>2083.11</v>
      </c>
      <c r="L1784" t="str">
        <f>IF(Gastos[[#This Row],[Importe]]&gt;0,"Ingreso","Egreso")</f>
        <v>Egreso</v>
      </c>
      <c r="M1784" t="str">
        <f t="shared" si="27"/>
        <v>Único</v>
      </c>
    </row>
    <row r="1785" spans="1:13" x14ac:dyDescent="0.25">
      <c r="A1785" s="1" t="s">
        <v>11</v>
      </c>
      <c r="B1785" s="33">
        <v>45672</v>
      </c>
      <c r="C1785" s="5">
        <v>45672</v>
      </c>
      <c r="D1785" s="33">
        <v>45672</v>
      </c>
      <c r="E1785" s="9">
        <v>45672</v>
      </c>
      <c r="F1785" s="6" t="s">
        <v>132</v>
      </c>
      <c r="G1785" s="7" t="s">
        <v>2091</v>
      </c>
      <c r="H1785" s="6"/>
      <c r="I1785" s="8">
        <v>-11</v>
      </c>
      <c r="J1785" s="6"/>
      <c r="K1785" s="8">
        <v>2312.6</v>
      </c>
      <c r="L1785" t="str">
        <f>IF(Gastos[[#This Row],[Importe]]&gt;0,"Ingreso","Egreso")</f>
        <v>Egreso</v>
      </c>
      <c r="M1785" t="str">
        <f t="shared" si="27"/>
        <v>Único</v>
      </c>
    </row>
    <row r="1786" spans="1:13" x14ac:dyDescent="0.25">
      <c r="A1786" s="1" t="s">
        <v>17</v>
      </c>
      <c r="B1786" s="33">
        <v>45671</v>
      </c>
      <c r="C1786" s="5">
        <v>45671</v>
      </c>
      <c r="D1786" s="33">
        <v>45671</v>
      </c>
      <c r="E1786" s="9">
        <v>45671</v>
      </c>
      <c r="F1786" s="6" t="s">
        <v>20</v>
      </c>
      <c r="G1786" s="7" t="s">
        <v>2175</v>
      </c>
      <c r="H1786" s="6"/>
      <c r="I1786" s="8">
        <v>-3.4</v>
      </c>
      <c r="J1786" s="6"/>
      <c r="K1786" s="8">
        <v>7158.33</v>
      </c>
      <c r="L1786" t="str">
        <f>IF(Gastos[[#This Row],[Importe]]&gt;0,"Ingreso","Egreso")</f>
        <v>Egreso</v>
      </c>
      <c r="M1786" t="str">
        <f t="shared" si="27"/>
        <v>Único</v>
      </c>
    </row>
    <row r="1787" spans="1:13" x14ac:dyDescent="0.25">
      <c r="A1787" s="1" t="s">
        <v>11</v>
      </c>
      <c r="B1787" s="33">
        <v>45671</v>
      </c>
      <c r="C1787" s="5">
        <v>45671</v>
      </c>
      <c r="D1787" s="33">
        <v>45670</v>
      </c>
      <c r="E1787" s="9">
        <v>45670</v>
      </c>
      <c r="F1787" s="6" t="s">
        <v>39</v>
      </c>
      <c r="G1787" s="7" t="s">
        <v>131</v>
      </c>
      <c r="H1787" s="6"/>
      <c r="I1787" s="8">
        <v>-0.7</v>
      </c>
      <c r="J1787" s="6"/>
      <c r="K1787" s="8">
        <v>2323.6</v>
      </c>
      <c r="L1787" t="str">
        <f>IF(Gastos[[#This Row],[Importe]]&gt;0,"Ingreso","Egreso")</f>
        <v>Egreso</v>
      </c>
      <c r="M1787" t="str">
        <f t="shared" si="27"/>
        <v>Único</v>
      </c>
    </row>
    <row r="1788" spans="1:13" x14ac:dyDescent="0.25">
      <c r="A1788" s="1" t="s">
        <v>11</v>
      </c>
      <c r="B1788" s="33">
        <v>45670</v>
      </c>
      <c r="C1788" s="5">
        <v>45670</v>
      </c>
      <c r="D1788" s="33">
        <v>45670</v>
      </c>
      <c r="E1788" s="9">
        <v>45670</v>
      </c>
      <c r="F1788" s="6" t="s">
        <v>18</v>
      </c>
      <c r="G1788" s="7" t="s">
        <v>2092</v>
      </c>
      <c r="H1788" s="6"/>
      <c r="I1788" s="8">
        <v>-23.36</v>
      </c>
      <c r="J1788" s="6"/>
      <c r="K1788" s="8">
        <v>2324.3000000000002</v>
      </c>
      <c r="L1788" t="str">
        <f>IF(Gastos[[#This Row],[Importe]]&gt;0,"Ingreso","Egreso")</f>
        <v>Egreso</v>
      </c>
      <c r="M1788" t="str">
        <f t="shared" si="27"/>
        <v>Único</v>
      </c>
    </row>
    <row r="1789" spans="1:13" x14ac:dyDescent="0.25">
      <c r="A1789" s="1" t="s">
        <v>17</v>
      </c>
      <c r="B1789" s="33">
        <v>45670</v>
      </c>
      <c r="C1789" s="5">
        <v>45670</v>
      </c>
      <c r="D1789" s="33">
        <v>45670</v>
      </c>
      <c r="E1789" s="9">
        <v>45670</v>
      </c>
      <c r="F1789" s="6" t="s">
        <v>18</v>
      </c>
      <c r="G1789" s="7" t="s">
        <v>2176</v>
      </c>
      <c r="H1789" s="6"/>
      <c r="I1789" s="8">
        <v>-4.5</v>
      </c>
      <c r="J1789" s="6"/>
      <c r="K1789" s="8">
        <v>7161.73</v>
      </c>
      <c r="L1789" t="str">
        <f>IF(Gastos[[#This Row],[Importe]]&gt;0,"Ingreso","Egreso")</f>
        <v>Egreso</v>
      </c>
      <c r="M1789" t="str">
        <f t="shared" si="27"/>
        <v>Único</v>
      </c>
    </row>
    <row r="1790" spans="1:13" ht="25.5" x14ac:dyDescent="0.25">
      <c r="A1790" s="1" t="s">
        <v>17</v>
      </c>
      <c r="B1790" s="33">
        <v>45670</v>
      </c>
      <c r="C1790" s="5">
        <v>45670</v>
      </c>
      <c r="D1790" s="33">
        <v>45670</v>
      </c>
      <c r="E1790" s="9">
        <v>45670</v>
      </c>
      <c r="F1790" s="6" t="s">
        <v>18</v>
      </c>
      <c r="G1790" s="7" t="s">
        <v>2177</v>
      </c>
      <c r="H1790" s="6"/>
      <c r="I1790" s="8">
        <v>-13</v>
      </c>
      <c r="J1790" s="6"/>
      <c r="K1790" s="8">
        <v>7166.23</v>
      </c>
      <c r="L1790" t="str">
        <f>IF(Gastos[[#This Row],[Importe]]&gt;0,"Ingreso","Egreso")</f>
        <v>Egreso</v>
      </c>
      <c r="M1790" t="str">
        <f t="shared" si="27"/>
        <v>Único</v>
      </c>
    </row>
    <row r="1791" spans="1:13" x14ac:dyDescent="0.25">
      <c r="A1791" s="1" t="s">
        <v>11</v>
      </c>
      <c r="B1791" s="33">
        <v>45670</v>
      </c>
      <c r="C1791" s="5">
        <v>45670</v>
      </c>
      <c r="D1791" s="33">
        <v>45992</v>
      </c>
      <c r="E1791" s="9">
        <v>45669</v>
      </c>
      <c r="F1791" s="6" t="s">
        <v>132</v>
      </c>
      <c r="G1791" s="7" t="s">
        <v>2093</v>
      </c>
      <c r="H1791" s="6"/>
      <c r="I1791" s="8">
        <v>-26.5</v>
      </c>
      <c r="J1791" s="6"/>
      <c r="K1791" s="8">
        <v>2347.66</v>
      </c>
      <c r="L1791" t="str">
        <f>IF(Gastos[[#This Row],[Importe]]&gt;0,"Ingreso","Egreso")</f>
        <v>Egreso</v>
      </c>
      <c r="M1791" t="str">
        <f t="shared" si="27"/>
        <v>Único</v>
      </c>
    </row>
    <row r="1792" spans="1:13" x14ac:dyDescent="0.25">
      <c r="A1792" s="1" t="s">
        <v>11</v>
      </c>
      <c r="B1792" s="33">
        <v>45670</v>
      </c>
      <c r="C1792" s="5">
        <v>45670</v>
      </c>
      <c r="D1792" s="33">
        <v>45962</v>
      </c>
      <c r="E1792" s="9">
        <v>45668</v>
      </c>
      <c r="F1792" s="6" t="s">
        <v>132</v>
      </c>
      <c r="G1792" s="7" t="s">
        <v>2095</v>
      </c>
      <c r="H1792" s="6"/>
      <c r="I1792" s="8">
        <v>-30.98</v>
      </c>
      <c r="J1792" s="6"/>
      <c r="K1792" s="8">
        <v>2388.46</v>
      </c>
      <c r="L1792" t="str">
        <f>IF(Gastos[[#This Row],[Importe]]&gt;0,"Ingreso","Egreso")</f>
        <v>Egreso</v>
      </c>
      <c r="M1792" t="str">
        <f t="shared" si="27"/>
        <v>Único</v>
      </c>
    </row>
    <row r="1793" spans="1:13" ht="25.5" x14ac:dyDescent="0.25">
      <c r="A1793" s="1" t="s">
        <v>14</v>
      </c>
      <c r="B1793" s="33">
        <v>45670</v>
      </c>
      <c r="C1793" s="5">
        <v>45670</v>
      </c>
      <c r="D1793" s="33">
        <v>45962</v>
      </c>
      <c r="E1793" s="9">
        <v>45668</v>
      </c>
      <c r="F1793" s="6" t="s">
        <v>22</v>
      </c>
      <c r="G1793" s="7" t="s">
        <v>2134</v>
      </c>
      <c r="H1793" s="6"/>
      <c r="I1793" s="8">
        <v>-16.920000000000002</v>
      </c>
      <c r="J1793" s="6"/>
      <c r="K1793" s="8">
        <v>2100.1</v>
      </c>
      <c r="L1793" t="str">
        <f>IF(Gastos[[#This Row],[Importe]]&gt;0,"Ingreso","Egreso")</f>
        <v>Egreso</v>
      </c>
      <c r="M1793" t="str">
        <f t="shared" si="27"/>
        <v>Único</v>
      </c>
    </row>
    <row r="1794" spans="1:13" x14ac:dyDescent="0.25">
      <c r="A1794" s="1" t="s">
        <v>17</v>
      </c>
      <c r="B1794" s="33">
        <v>45670</v>
      </c>
      <c r="C1794" s="5">
        <v>45670</v>
      </c>
      <c r="D1794" s="33">
        <v>45962</v>
      </c>
      <c r="E1794" s="9">
        <v>45668</v>
      </c>
      <c r="F1794" s="6" t="s">
        <v>18</v>
      </c>
      <c r="G1794" s="7" t="s">
        <v>2178</v>
      </c>
      <c r="H1794" s="6"/>
      <c r="I1794" s="8">
        <v>-19.989999999999998</v>
      </c>
      <c r="J1794" s="6"/>
      <c r="K1794" s="8">
        <v>7179.23</v>
      </c>
      <c r="L1794" t="str">
        <f>IF(Gastos[[#This Row],[Importe]]&gt;0,"Ingreso","Egreso")</f>
        <v>Egreso</v>
      </c>
      <c r="M1794" t="str">
        <f t="shared" ref="M1794:M1857" si="28">IF(AND(COUNTIFS($B$2:$B$3988,B1794,$I$2:$I$3988,I1794,$K$2:$K$3988,K1794)&gt;1,F1794=""),"DUPLICADO","Único")</f>
        <v>Único</v>
      </c>
    </row>
    <row r="1795" spans="1:13" x14ac:dyDescent="0.25">
      <c r="A1795" s="1" t="s">
        <v>17</v>
      </c>
      <c r="B1795" s="33">
        <v>45670</v>
      </c>
      <c r="C1795" s="5">
        <v>45670</v>
      </c>
      <c r="D1795" s="33">
        <v>45962</v>
      </c>
      <c r="E1795" s="9">
        <v>45668</v>
      </c>
      <c r="F1795" s="6" t="s">
        <v>18</v>
      </c>
      <c r="G1795" s="7" t="s">
        <v>2180</v>
      </c>
      <c r="H1795" s="6"/>
      <c r="I1795" s="8">
        <v>-24.99</v>
      </c>
      <c r="J1795" s="6"/>
      <c r="K1795" s="8">
        <v>7202.12</v>
      </c>
      <c r="L1795" t="str">
        <f>IF(Gastos[[#This Row],[Importe]]&gt;0,"Ingreso","Egreso")</f>
        <v>Egreso</v>
      </c>
      <c r="M1795" t="str">
        <f t="shared" si="28"/>
        <v>Único</v>
      </c>
    </row>
    <row r="1796" spans="1:13" x14ac:dyDescent="0.25">
      <c r="A1796" s="1" t="s">
        <v>11</v>
      </c>
      <c r="B1796" s="33">
        <v>45670</v>
      </c>
      <c r="C1796" s="5">
        <v>45670</v>
      </c>
      <c r="D1796" s="33">
        <v>45962</v>
      </c>
      <c r="E1796" s="9">
        <v>45668</v>
      </c>
      <c r="F1796" s="6" t="s">
        <v>132</v>
      </c>
      <c r="G1796" s="7" t="s">
        <v>2094</v>
      </c>
      <c r="H1796" s="6"/>
      <c r="I1796" s="8">
        <v>-14.3</v>
      </c>
      <c r="J1796" s="6"/>
      <c r="K1796" s="8">
        <v>2374.16</v>
      </c>
      <c r="L1796" t="str">
        <f>IF(Gastos[[#This Row],[Importe]]&gt;0,"Ingreso","Egreso")</f>
        <v>Egreso</v>
      </c>
      <c r="M1796" t="str">
        <f t="shared" si="28"/>
        <v>Único</v>
      </c>
    </row>
    <row r="1797" spans="1:13" ht="25.5" x14ac:dyDescent="0.25">
      <c r="A1797" s="1" t="s">
        <v>11</v>
      </c>
      <c r="B1797" s="33">
        <v>45670</v>
      </c>
      <c r="C1797" s="5">
        <v>45670</v>
      </c>
      <c r="D1797" s="33">
        <v>45962</v>
      </c>
      <c r="E1797" s="9">
        <v>45668</v>
      </c>
      <c r="F1797" s="6" t="s">
        <v>132</v>
      </c>
      <c r="G1797" s="7" t="s">
        <v>2096</v>
      </c>
      <c r="H1797" s="6"/>
      <c r="I1797" s="8">
        <v>-10.78</v>
      </c>
      <c r="J1797" s="6"/>
      <c r="K1797" s="8">
        <v>2419.44</v>
      </c>
      <c r="L1797" t="str">
        <f>IF(Gastos[[#This Row],[Importe]]&gt;0,"Ingreso","Egreso")</f>
        <v>Egreso</v>
      </c>
      <c r="M1797" t="str">
        <f t="shared" si="28"/>
        <v>Único</v>
      </c>
    </row>
    <row r="1798" spans="1:13" x14ac:dyDescent="0.25">
      <c r="A1798" s="1" t="s">
        <v>17</v>
      </c>
      <c r="B1798" s="33">
        <v>45670</v>
      </c>
      <c r="C1798" s="5">
        <v>45670</v>
      </c>
      <c r="D1798" s="33">
        <v>45962</v>
      </c>
      <c r="E1798" s="9">
        <v>45668</v>
      </c>
      <c r="F1798" s="6" t="s">
        <v>132</v>
      </c>
      <c r="G1798" s="7" t="s">
        <v>2181</v>
      </c>
      <c r="H1798" s="6"/>
      <c r="I1798" s="8">
        <v>-6.98</v>
      </c>
      <c r="J1798" s="6"/>
      <c r="K1798" s="8">
        <v>7227.11</v>
      </c>
      <c r="L1798" t="str">
        <f>IF(Gastos[[#This Row],[Importe]]&gt;0,"Ingreso","Egreso")</f>
        <v>Egreso</v>
      </c>
      <c r="M1798" t="str">
        <f t="shared" si="28"/>
        <v>Único</v>
      </c>
    </row>
    <row r="1799" spans="1:13" x14ac:dyDescent="0.25">
      <c r="A1799" s="1" t="s">
        <v>17</v>
      </c>
      <c r="B1799" s="33">
        <v>45670</v>
      </c>
      <c r="C1799" s="5">
        <v>45670</v>
      </c>
      <c r="D1799" s="33">
        <v>45962</v>
      </c>
      <c r="E1799" s="9">
        <v>45668</v>
      </c>
      <c r="F1799" s="6" t="s">
        <v>132</v>
      </c>
      <c r="G1799" s="7" t="s">
        <v>2179</v>
      </c>
      <c r="H1799" s="6"/>
      <c r="I1799" s="8">
        <v>-2.9</v>
      </c>
      <c r="J1799" s="6"/>
      <c r="K1799" s="8">
        <v>7199.22</v>
      </c>
      <c r="L1799" t="str">
        <f>IF(Gastos[[#This Row],[Importe]]&gt;0,"Ingreso","Egreso")</f>
        <v>Egreso</v>
      </c>
      <c r="M1799" t="str">
        <f t="shared" si="28"/>
        <v>Único</v>
      </c>
    </row>
    <row r="1800" spans="1:13" x14ac:dyDescent="0.25">
      <c r="A1800" s="1" t="s">
        <v>11</v>
      </c>
      <c r="B1800" s="33">
        <v>45931</v>
      </c>
      <c r="C1800" s="5">
        <v>45667</v>
      </c>
      <c r="D1800" s="33">
        <v>45931</v>
      </c>
      <c r="E1800" s="9">
        <v>45667</v>
      </c>
      <c r="F1800" s="6" t="s">
        <v>132</v>
      </c>
      <c r="G1800" s="7" t="s">
        <v>1950</v>
      </c>
      <c r="H1800" s="6"/>
      <c r="I1800" s="8">
        <v>-37.9</v>
      </c>
      <c r="J1800" s="6"/>
      <c r="K1800" s="8">
        <v>2436.3200000000002</v>
      </c>
      <c r="L1800" t="str">
        <f>IF(Gastos[[#This Row],[Importe]]&gt;0,"Ingreso","Egreso")</f>
        <v>Egreso</v>
      </c>
      <c r="M1800" t="str">
        <f t="shared" si="28"/>
        <v>Único</v>
      </c>
    </row>
    <row r="1801" spans="1:13" ht="25.5" x14ac:dyDescent="0.25">
      <c r="A1801" s="1" t="s">
        <v>11</v>
      </c>
      <c r="B1801" s="33">
        <v>45931</v>
      </c>
      <c r="C1801" s="5">
        <v>45667</v>
      </c>
      <c r="D1801" s="33">
        <v>45931</v>
      </c>
      <c r="E1801" s="9">
        <v>45667</v>
      </c>
      <c r="F1801" s="6" t="s">
        <v>20</v>
      </c>
      <c r="G1801" s="7" t="s">
        <v>1951</v>
      </c>
      <c r="H1801" s="6"/>
      <c r="I1801" s="8">
        <v>-3.35</v>
      </c>
      <c r="J1801" s="6"/>
      <c r="K1801" s="8">
        <v>2474.2199999999998</v>
      </c>
      <c r="L1801" t="str">
        <f>IF(Gastos[[#This Row],[Importe]]&gt;0,"Ingreso","Egreso")</f>
        <v>Egreso</v>
      </c>
      <c r="M1801" t="str">
        <f t="shared" si="28"/>
        <v>Único</v>
      </c>
    </row>
    <row r="1802" spans="1:13" ht="25.5" x14ac:dyDescent="0.25">
      <c r="A1802" s="1" t="s">
        <v>14</v>
      </c>
      <c r="B1802" s="33">
        <v>45931</v>
      </c>
      <c r="C1802" s="5">
        <v>45667</v>
      </c>
      <c r="D1802" s="33">
        <v>45931</v>
      </c>
      <c r="E1802" s="9">
        <v>45667</v>
      </c>
      <c r="F1802" s="6" t="s">
        <v>22</v>
      </c>
      <c r="G1802" s="7" t="s">
        <v>1994</v>
      </c>
      <c r="H1802" s="6"/>
      <c r="I1802" s="8">
        <v>-24.28</v>
      </c>
      <c r="J1802" s="6"/>
      <c r="K1802" s="8">
        <v>2197.69</v>
      </c>
      <c r="L1802" t="str">
        <f>IF(Gastos[[#This Row],[Importe]]&gt;0,"Ingreso","Egreso")</f>
        <v>Egreso</v>
      </c>
      <c r="M1802" t="str">
        <f t="shared" si="28"/>
        <v>Único</v>
      </c>
    </row>
    <row r="1803" spans="1:13" ht="25.5" x14ac:dyDescent="0.25">
      <c r="A1803" s="1" t="s">
        <v>14</v>
      </c>
      <c r="B1803" s="33">
        <v>45931</v>
      </c>
      <c r="C1803" s="5">
        <v>45667</v>
      </c>
      <c r="D1803" s="33">
        <v>45931</v>
      </c>
      <c r="E1803" s="9">
        <v>45667</v>
      </c>
      <c r="F1803" s="6" t="s">
        <v>22</v>
      </c>
      <c r="G1803" s="7" t="s">
        <v>1993</v>
      </c>
      <c r="H1803" s="6"/>
      <c r="I1803" s="8">
        <v>-80.67</v>
      </c>
      <c r="J1803" s="6"/>
      <c r="K1803" s="8">
        <v>2117.02</v>
      </c>
      <c r="L1803" t="str">
        <f>IF(Gastos[[#This Row],[Importe]]&gt;0,"Ingreso","Egreso")</f>
        <v>Egreso</v>
      </c>
      <c r="M1803" t="str">
        <f t="shared" si="28"/>
        <v>Único</v>
      </c>
    </row>
    <row r="1804" spans="1:13" ht="25.5" x14ac:dyDescent="0.25">
      <c r="A1804" s="1" t="s">
        <v>11</v>
      </c>
      <c r="B1804" s="33">
        <v>45931</v>
      </c>
      <c r="C1804" s="5">
        <v>45667</v>
      </c>
      <c r="D1804" s="33">
        <v>45931</v>
      </c>
      <c r="E1804" s="9">
        <v>45667</v>
      </c>
      <c r="F1804" s="6" t="s">
        <v>132</v>
      </c>
      <c r="G1804" s="7" t="s">
        <v>1949</v>
      </c>
      <c r="H1804" s="6"/>
      <c r="I1804" s="8">
        <v>-6.1</v>
      </c>
      <c r="J1804" s="6"/>
      <c r="K1804" s="8">
        <v>2430.2199999999998</v>
      </c>
      <c r="L1804" t="str">
        <f>IF(Gastos[[#This Row],[Importe]]&gt;0,"Ingreso","Egreso")</f>
        <v>Egreso</v>
      </c>
      <c r="M1804" t="str">
        <f t="shared" si="28"/>
        <v>Único</v>
      </c>
    </row>
    <row r="1805" spans="1:13" x14ac:dyDescent="0.25">
      <c r="A1805" s="1" t="s">
        <v>17</v>
      </c>
      <c r="B1805" s="33">
        <v>45931</v>
      </c>
      <c r="C1805" s="5">
        <v>45667</v>
      </c>
      <c r="D1805" s="33">
        <v>45931</v>
      </c>
      <c r="E1805" s="9">
        <v>45667</v>
      </c>
      <c r="F1805" s="6" t="s">
        <v>132</v>
      </c>
      <c r="G1805" s="7" t="s">
        <v>2016</v>
      </c>
      <c r="H1805" s="6"/>
      <c r="I1805" s="8">
        <v>-1.51</v>
      </c>
      <c r="J1805" s="6"/>
      <c r="K1805" s="8">
        <v>7234.09</v>
      </c>
      <c r="L1805" t="str">
        <f>IF(Gastos[[#This Row],[Importe]]&gt;0,"Ingreso","Egreso")</f>
        <v>Egreso</v>
      </c>
      <c r="M1805" t="str">
        <f t="shared" si="28"/>
        <v>Único</v>
      </c>
    </row>
    <row r="1806" spans="1:13" x14ac:dyDescent="0.25">
      <c r="A1806" s="1" t="s">
        <v>11</v>
      </c>
      <c r="B1806" s="33">
        <v>45901</v>
      </c>
      <c r="C1806" s="5">
        <v>45666</v>
      </c>
      <c r="D1806" s="33">
        <v>45901</v>
      </c>
      <c r="E1806" s="9">
        <v>45666</v>
      </c>
      <c r="F1806" s="6" t="s">
        <v>132</v>
      </c>
      <c r="G1806" s="7" t="s">
        <v>1952</v>
      </c>
      <c r="H1806" s="6"/>
      <c r="I1806" s="8">
        <v>-43.83</v>
      </c>
      <c r="J1806" s="6"/>
      <c r="K1806" s="8">
        <v>2477.5700000000002</v>
      </c>
      <c r="L1806" t="str">
        <f>IF(Gastos[[#This Row],[Importe]]&gt;0,"Ingreso","Egreso")</f>
        <v>Egreso</v>
      </c>
      <c r="M1806" t="str">
        <f t="shared" si="28"/>
        <v>Único</v>
      </c>
    </row>
    <row r="1807" spans="1:13" x14ac:dyDescent="0.25">
      <c r="A1807" s="1" t="s">
        <v>11</v>
      </c>
      <c r="B1807" s="33">
        <v>45901</v>
      </c>
      <c r="C1807" s="5">
        <v>45666</v>
      </c>
      <c r="D1807" s="33">
        <v>45901</v>
      </c>
      <c r="E1807" s="9">
        <v>45666</v>
      </c>
      <c r="F1807" s="6" t="s">
        <v>112</v>
      </c>
      <c r="G1807" s="7" t="s">
        <v>1953</v>
      </c>
      <c r="H1807" s="6"/>
      <c r="I1807" s="8">
        <v>-19.48</v>
      </c>
      <c r="J1807" s="6"/>
      <c r="K1807" s="8">
        <v>2521.4</v>
      </c>
      <c r="L1807" t="str">
        <f>IF(Gastos[[#This Row],[Importe]]&gt;0,"Ingreso","Egreso")</f>
        <v>Egreso</v>
      </c>
      <c r="M1807" t="str">
        <f t="shared" si="28"/>
        <v>Único</v>
      </c>
    </row>
    <row r="1808" spans="1:13" ht="25.5" x14ac:dyDescent="0.25">
      <c r="A1808" s="1" t="s">
        <v>11</v>
      </c>
      <c r="B1808" s="33">
        <v>45901</v>
      </c>
      <c r="C1808" s="5">
        <v>45666</v>
      </c>
      <c r="D1808" s="33">
        <v>45901</v>
      </c>
      <c r="E1808" s="9">
        <v>45666</v>
      </c>
      <c r="F1808" s="6" t="s">
        <v>132</v>
      </c>
      <c r="G1808" s="7" t="s">
        <v>1954</v>
      </c>
      <c r="H1808" s="6"/>
      <c r="I1808" s="8">
        <v>-3.2</v>
      </c>
      <c r="J1808" s="6"/>
      <c r="K1808" s="8">
        <v>2540.88</v>
      </c>
      <c r="L1808" t="str">
        <f>IF(Gastos[[#This Row],[Importe]]&gt;0,"Ingreso","Egreso")</f>
        <v>Egreso</v>
      </c>
      <c r="M1808" t="str">
        <f t="shared" si="28"/>
        <v>Único</v>
      </c>
    </row>
    <row r="1809" spans="1:13" x14ac:dyDescent="0.25">
      <c r="A1809" s="1" t="s">
        <v>11</v>
      </c>
      <c r="B1809" s="33">
        <v>45870</v>
      </c>
      <c r="C1809" s="5">
        <v>45665</v>
      </c>
      <c r="D1809" s="33">
        <v>45870</v>
      </c>
      <c r="E1809" s="9">
        <v>45665</v>
      </c>
      <c r="F1809" s="6" t="s">
        <v>132</v>
      </c>
      <c r="G1809" s="7" t="s">
        <v>1955</v>
      </c>
      <c r="H1809" s="6"/>
      <c r="I1809" s="8">
        <v>-18</v>
      </c>
      <c r="J1809" s="6"/>
      <c r="K1809" s="8">
        <v>2544.08</v>
      </c>
      <c r="L1809" t="str">
        <f>IF(Gastos[[#This Row],[Importe]]&gt;0,"Ingreso","Egreso")</f>
        <v>Egreso</v>
      </c>
      <c r="M1809" t="str">
        <f t="shared" si="28"/>
        <v>Único</v>
      </c>
    </row>
    <row r="1810" spans="1:13" ht="25.5" x14ac:dyDescent="0.25">
      <c r="A1810" s="1" t="s">
        <v>14</v>
      </c>
      <c r="B1810" s="33">
        <v>45870</v>
      </c>
      <c r="C1810" s="5">
        <v>45665</v>
      </c>
      <c r="D1810" s="33">
        <v>45870</v>
      </c>
      <c r="E1810" s="9">
        <v>45665</v>
      </c>
      <c r="F1810" s="6" t="s">
        <v>22</v>
      </c>
      <c r="G1810" s="7" t="s">
        <v>1995</v>
      </c>
      <c r="H1810" s="6"/>
      <c r="I1810" s="8">
        <v>-1.72</v>
      </c>
      <c r="J1810" s="6"/>
      <c r="K1810" s="8">
        <v>2221.9699999999998</v>
      </c>
      <c r="L1810" t="str">
        <f>IF(Gastos[[#This Row],[Importe]]&gt;0,"Ingreso","Egreso")</f>
        <v>Egreso</v>
      </c>
      <c r="M1810" t="str">
        <f t="shared" si="28"/>
        <v>Único</v>
      </c>
    </row>
    <row r="1811" spans="1:13" x14ac:dyDescent="0.25">
      <c r="A1811" s="1" t="s">
        <v>11</v>
      </c>
      <c r="B1811" s="33">
        <v>45870</v>
      </c>
      <c r="C1811" s="5">
        <v>45665</v>
      </c>
      <c r="D1811" s="33">
        <v>45870</v>
      </c>
      <c r="E1811" s="9">
        <v>45665</v>
      </c>
      <c r="F1811" s="6" t="s">
        <v>20</v>
      </c>
      <c r="G1811" s="7" t="s">
        <v>1956</v>
      </c>
      <c r="H1811" s="6"/>
      <c r="I1811" s="8">
        <v>-8.65</v>
      </c>
      <c r="J1811" s="6"/>
      <c r="K1811" s="8">
        <v>2562.08</v>
      </c>
      <c r="L1811" t="str">
        <f>IF(Gastos[[#This Row],[Importe]]&gt;0,"Ingreso","Egreso")</f>
        <v>Egreso</v>
      </c>
      <c r="M1811" t="str">
        <f t="shared" si="28"/>
        <v>Único</v>
      </c>
    </row>
    <row r="1812" spans="1:13" x14ac:dyDescent="0.25">
      <c r="A1812" s="1" t="s">
        <v>11</v>
      </c>
      <c r="B1812" s="33">
        <v>45839</v>
      </c>
      <c r="C1812" s="5">
        <v>45664</v>
      </c>
      <c r="D1812" s="33">
        <v>45839</v>
      </c>
      <c r="E1812" s="9">
        <v>45664</v>
      </c>
      <c r="F1812" s="6" t="s">
        <v>132</v>
      </c>
      <c r="G1812" s="7" t="s">
        <v>1958</v>
      </c>
      <c r="H1812" s="6"/>
      <c r="I1812" s="8">
        <v>-35</v>
      </c>
      <c r="J1812" s="6"/>
      <c r="K1812" s="8">
        <v>2578.33</v>
      </c>
      <c r="L1812" t="str">
        <f>IF(Gastos[[#This Row],[Importe]]&gt;0,"Ingreso","Egreso")</f>
        <v>Egreso</v>
      </c>
      <c r="M1812" t="str">
        <f t="shared" si="28"/>
        <v>Único</v>
      </c>
    </row>
    <row r="1813" spans="1:13" x14ac:dyDescent="0.25">
      <c r="A1813" s="1" t="s">
        <v>11</v>
      </c>
      <c r="B1813" s="33">
        <v>45839</v>
      </c>
      <c r="C1813" s="5">
        <v>45664</v>
      </c>
      <c r="D1813" s="33">
        <v>45839</v>
      </c>
      <c r="E1813" s="9">
        <v>45664</v>
      </c>
      <c r="F1813" s="6" t="s">
        <v>20</v>
      </c>
      <c r="G1813" s="7" t="s">
        <v>1959</v>
      </c>
      <c r="H1813" s="6"/>
      <c r="I1813" s="8">
        <v>-8.4</v>
      </c>
      <c r="J1813" s="6"/>
      <c r="K1813" s="8">
        <v>2613.33</v>
      </c>
      <c r="L1813" t="str">
        <f>IF(Gastos[[#This Row],[Importe]]&gt;0,"Ingreso","Egreso")</f>
        <v>Egreso</v>
      </c>
      <c r="M1813" t="str">
        <f t="shared" si="28"/>
        <v>Único</v>
      </c>
    </row>
    <row r="1814" spans="1:13" x14ac:dyDescent="0.25">
      <c r="A1814" s="1" t="s">
        <v>11</v>
      </c>
      <c r="B1814" s="33">
        <v>45839</v>
      </c>
      <c r="C1814" s="5">
        <v>45664</v>
      </c>
      <c r="D1814" s="33">
        <v>45839</v>
      </c>
      <c r="E1814" s="9">
        <v>45664</v>
      </c>
      <c r="F1814" s="6" t="s">
        <v>20</v>
      </c>
      <c r="G1814" s="7" t="s">
        <v>1960</v>
      </c>
      <c r="H1814" s="6"/>
      <c r="I1814" s="8">
        <v>-1.8</v>
      </c>
      <c r="J1814" s="6"/>
      <c r="K1814" s="8">
        <v>2621.73</v>
      </c>
      <c r="L1814" t="str">
        <f>IF(Gastos[[#This Row],[Importe]]&gt;0,"Ingreso","Egreso")</f>
        <v>Egreso</v>
      </c>
      <c r="M1814" t="str">
        <f t="shared" si="28"/>
        <v>Único</v>
      </c>
    </row>
    <row r="1815" spans="1:13" x14ac:dyDescent="0.25">
      <c r="A1815" s="1" t="s">
        <v>14</v>
      </c>
      <c r="B1815" s="33">
        <v>45839</v>
      </c>
      <c r="C1815" s="5">
        <v>45664</v>
      </c>
      <c r="D1815" s="33">
        <v>45839</v>
      </c>
      <c r="E1815" s="9">
        <v>45664</v>
      </c>
      <c r="F1815" s="6" t="s">
        <v>15</v>
      </c>
      <c r="G1815" s="7" t="s">
        <v>1996</v>
      </c>
      <c r="H1815" s="6"/>
      <c r="I1815" s="8">
        <v>-46.2</v>
      </c>
      <c r="J1815" s="6"/>
      <c r="K1815" s="8">
        <v>2223.69</v>
      </c>
      <c r="L1815" t="str">
        <f>IF(Gastos[[#This Row],[Importe]]&gt;0,"Ingreso","Egreso")</f>
        <v>Egreso</v>
      </c>
      <c r="M1815" t="str">
        <f t="shared" si="28"/>
        <v>Único</v>
      </c>
    </row>
    <row r="1816" spans="1:13" x14ac:dyDescent="0.25">
      <c r="A1816" s="1" t="s">
        <v>17</v>
      </c>
      <c r="B1816" s="33">
        <v>45839</v>
      </c>
      <c r="C1816" s="5">
        <v>45664</v>
      </c>
      <c r="D1816" s="33">
        <v>45839</v>
      </c>
      <c r="E1816" s="9">
        <v>45664</v>
      </c>
      <c r="F1816" s="6" t="s">
        <v>18</v>
      </c>
      <c r="G1816" s="7" t="s">
        <v>2017</v>
      </c>
      <c r="H1816" s="6"/>
      <c r="I1816" s="8">
        <v>-7</v>
      </c>
      <c r="J1816" s="6"/>
      <c r="K1816" s="8">
        <v>7235.6</v>
      </c>
      <c r="L1816" t="str">
        <f>IF(Gastos[[#This Row],[Importe]]&gt;0,"Ingreso","Egreso")</f>
        <v>Egreso</v>
      </c>
      <c r="M1816" t="str">
        <f t="shared" si="28"/>
        <v>Único</v>
      </c>
    </row>
    <row r="1817" spans="1:13" x14ac:dyDescent="0.25">
      <c r="A1817" s="1" t="s">
        <v>11</v>
      </c>
      <c r="B1817" s="33">
        <v>45839</v>
      </c>
      <c r="C1817" s="5">
        <v>45664</v>
      </c>
      <c r="D1817" s="33">
        <v>45839</v>
      </c>
      <c r="E1817" s="9">
        <v>45664</v>
      </c>
      <c r="F1817" s="6" t="s">
        <v>132</v>
      </c>
      <c r="G1817" s="7" t="s">
        <v>1961</v>
      </c>
      <c r="H1817" s="6"/>
      <c r="I1817" s="8">
        <v>-11.7</v>
      </c>
      <c r="J1817" s="6"/>
      <c r="K1817" s="8">
        <v>2623.53</v>
      </c>
      <c r="L1817" t="str">
        <f>IF(Gastos[[#This Row],[Importe]]&gt;0,"Ingreso","Egreso")</f>
        <v>Egreso</v>
      </c>
      <c r="M1817" t="str">
        <f t="shared" si="28"/>
        <v>Único</v>
      </c>
    </row>
    <row r="1818" spans="1:13" x14ac:dyDescent="0.25">
      <c r="A1818" s="1" t="s">
        <v>11</v>
      </c>
      <c r="B1818" s="33">
        <v>45839</v>
      </c>
      <c r="C1818" s="5">
        <v>45664</v>
      </c>
      <c r="D1818" s="33">
        <v>45839</v>
      </c>
      <c r="E1818" s="9">
        <v>45664</v>
      </c>
      <c r="F1818" s="6" t="s">
        <v>132</v>
      </c>
      <c r="G1818" s="7" t="s">
        <v>1957</v>
      </c>
      <c r="H1818" s="6"/>
      <c r="I1818" s="8">
        <v>-7.6</v>
      </c>
      <c r="J1818" s="6"/>
      <c r="K1818" s="8">
        <v>2570.73</v>
      </c>
      <c r="L1818" t="str">
        <f>IF(Gastos[[#This Row],[Importe]]&gt;0,"Ingreso","Egreso")</f>
        <v>Egreso</v>
      </c>
      <c r="M1818" t="str">
        <f t="shared" si="28"/>
        <v>Único</v>
      </c>
    </row>
    <row r="1819" spans="1:13" x14ac:dyDescent="0.25">
      <c r="A1819" s="1" t="s">
        <v>17</v>
      </c>
      <c r="B1819" s="33">
        <v>45839</v>
      </c>
      <c r="C1819" s="5">
        <v>45664</v>
      </c>
      <c r="D1819" s="33">
        <v>45839</v>
      </c>
      <c r="E1819" s="9">
        <v>45664</v>
      </c>
      <c r="F1819" s="6" t="s">
        <v>132</v>
      </c>
      <c r="G1819" s="7" t="s">
        <v>2018</v>
      </c>
      <c r="H1819" s="6"/>
      <c r="I1819" s="8">
        <v>-6</v>
      </c>
      <c r="J1819" s="6"/>
      <c r="K1819" s="8">
        <v>7242.6</v>
      </c>
      <c r="L1819" t="str">
        <f>IF(Gastos[[#This Row],[Importe]]&gt;0,"Ingreso","Egreso")</f>
        <v>Egreso</v>
      </c>
      <c r="M1819" t="str">
        <f t="shared" si="28"/>
        <v>Único</v>
      </c>
    </row>
    <row r="1820" spans="1:13" x14ac:dyDescent="0.25">
      <c r="A1820" s="1" t="s">
        <v>11</v>
      </c>
      <c r="B1820" s="33">
        <v>45839</v>
      </c>
      <c r="C1820" s="5">
        <v>45664</v>
      </c>
      <c r="D1820" s="33">
        <v>45809</v>
      </c>
      <c r="E1820" s="9">
        <v>45663</v>
      </c>
      <c r="F1820" s="6" t="s">
        <v>132</v>
      </c>
      <c r="G1820" s="7" t="s">
        <v>1963</v>
      </c>
      <c r="H1820" s="6"/>
      <c r="I1820" s="8">
        <v>-28.2</v>
      </c>
      <c r="J1820" s="6"/>
      <c r="K1820" s="8">
        <v>2652.33</v>
      </c>
      <c r="L1820" t="str">
        <f>IF(Gastos[[#This Row],[Importe]]&gt;0,"Ingreso","Egreso")</f>
        <v>Egreso</v>
      </c>
      <c r="M1820" t="str">
        <f t="shared" si="28"/>
        <v>Único</v>
      </c>
    </row>
    <row r="1821" spans="1:13" x14ac:dyDescent="0.25">
      <c r="A1821" s="1" t="s">
        <v>11</v>
      </c>
      <c r="B1821" s="33">
        <v>45839</v>
      </c>
      <c r="C1821" s="5">
        <v>45664</v>
      </c>
      <c r="D1821" s="33">
        <v>45809</v>
      </c>
      <c r="E1821" s="9">
        <v>45663</v>
      </c>
      <c r="F1821" s="6" t="s">
        <v>132</v>
      </c>
      <c r="G1821" s="7" t="s">
        <v>1962</v>
      </c>
      <c r="H1821" s="6"/>
      <c r="I1821" s="8">
        <v>-17.100000000000001</v>
      </c>
      <c r="J1821" s="6"/>
      <c r="K1821" s="8">
        <v>2635.23</v>
      </c>
      <c r="L1821" t="str">
        <f>IF(Gastos[[#This Row],[Importe]]&gt;0,"Ingreso","Egreso")</f>
        <v>Egreso</v>
      </c>
      <c r="M1821" t="str">
        <f t="shared" si="28"/>
        <v>Único</v>
      </c>
    </row>
    <row r="1822" spans="1:13" x14ac:dyDescent="0.25">
      <c r="A1822" s="1" t="s">
        <v>14</v>
      </c>
      <c r="B1822" s="33">
        <v>45839</v>
      </c>
      <c r="C1822" s="5">
        <v>45664</v>
      </c>
      <c r="D1822" s="33">
        <v>45809</v>
      </c>
      <c r="E1822" s="9">
        <v>45663</v>
      </c>
      <c r="F1822" s="6" t="s">
        <v>67</v>
      </c>
      <c r="G1822" s="7" t="s">
        <v>1997</v>
      </c>
      <c r="H1822" s="6"/>
      <c r="I1822" s="8">
        <v>-21.8</v>
      </c>
      <c r="J1822" s="6"/>
      <c r="K1822" s="8">
        <v>2269.89</v>
      </c>
      <c r="L1822" t="str">
        <f>IF(Gastos[[#This Row],[Importe]]&gt;0,"Ingreso","Egreso")</f>
        <v>Egreso</v>
      </c>
      <c r="M1822" t="str">
        <f t="shared" si="28"/>
        <v>Único</v>
      </c>
    </row>
    <row r="1823" spans="1:13" ht="25.5" x14ac:dyDescent="0.25">
      <c r="A1823" s="1" t="s">
        <v>11</v>
      </c>
      <c r="B1823" s="33">
        <v>45839</v>
      </c>
      <c r="C1823" s="5">
        <v>45664</v>
      </c>
      <c r="D1823" s="33">
        <v>45778</v>
      </c>
      <c r="E1823" s="9">
        <v>45662</v>
      </c>
      <c r="F1823" s="6" t="s">
        <v>18</v>
      </c>
      <c r="G1823" s="7" t="s">
        <v>1964</v>
      </c>
      <c r="H1823" s="6"/>
      <c r="I1823" s="8">
        <v>-8.56</v>
      </c>
      <c r="J1823" s="6"/>
      <c r="K1823" s="8">
        <v>2680.53</v>
      </c>
      <c r="L1823" t="str">
        <f>IF(Gastos[[#This Row],[Importe]]&gt;0,"Ingreso","Egreso")</f>
        <v>Egreso</v>
      </c>
      <c r="M1823" t="str">
        <f t="shared" si="28"/>
        <v>Único</v>
      </c>
    </row>
    <row r="1824" spans="1:13" x14ac:dyDescent="0.25">
      <c r="A1824" s="1" t="s">
        <v>11</v>
      </c>
      <c r="B1824" s="33">
        <v>45839</v>
      </c>
      <c r="C1824" s="5">
        <v>45664</v>
      </c>
      <c r="D1824" s="33">
        <v>45748</v>
      </c>
      <c r="E1824" s="9">
        <v>45661</v>
      </c>
      <c r="F1824" s="6" t="s">
        <v>132</v>
      </c>
      <c r="G1824" s="7" t="s">
        <v>1965</v>
      </c>
      <c r="H1824" s="6"/>
      <c r="I1824" s="8">
        <v>-45.6</v>
      </c>
      <c r="J1824" s="6"/>
      <c r="K1824" s="8">
        <v>2689.09</v>
      </c>
      <c r="L1824" t="str">
        <f>IF(Gastos[[#This Row],[Importe]]&gt;0,"Ingreso","Egreso")</f>
        <v>Egreso</v>
      </c>
      <c r="M1824" t="str">
        <f t="shared" si="28"/>
        <v>Único</v>
      </c>
    </row>
    <row r="1825" spans="1:13" ht="25.5" x14ac:dyDescent="0.25">
      <c r="A1825" s="1" t="s">
        <v>14</v>
      </c>
      <c r="B1825" s="33">
        <v>45839</v>
      </c>
      <c r="C1825" s="5">
        <v>45664</v>
      </c>
      <c r="D1825" s="33">
        <v>45748</v>
      </c>
      <c r="E1825" s="9">
        <v>45661</v>
      </c>
      <c r="F1825" s="6" t="s">
        <v>22</v>
      </c>
      <c r="G1825" s="7" t="s">
        <v>1998</v>
      </c>
      <c r="H1825" s="6"/>
      <c r="I1825" s="8">
        <v>-9.0500000000000007</v>
      </c>
      <c r="J1825" s="6"/>
      <c r="K1825" s="8">
        <v>2291.69</v>
      </c>
      <c r="L1825" t="str">
        <f>IF(Gastos[[#This Row],[Importe]]&gt;0,"Ingreso","Egreso")</f>
        <v>Egreso</v>
      </c>
      <c r="M1825" t="str">
        <f t="shared" si="28"/>
        <v>Único</v>
      </c>
    </row>
    <row r="1826" spans="1:13" x14ac:dyDescent="0.25">
      <c r="A1826" s="1" t="s">
        <v>11</v>
      </c>
      <c r="B1826" s="33">
        <v>45717</v>
      </c>
      <c r="C1826" s="5">
        <v>45660</v>
      </c>
      <c r="D1826" s="33">
        <v>45717</v>
      </c>
      <c r="E1826" s="9">
        <v>45660</v>
      </c>
      <c r="F1826" s="6" t="s">
        <v>132</v>
      </c>
      <c r="G1826" s="7" t="s">
        <v>1967</v>
      </c>
      <c r="H1826" s="6"/>
      <c r="I1826" s="8">
        <v>-18.809999999999999</v>
      </c>
      <c r="J1826" s="6"/>
      <c r="K1826" s="8">
        <v>2740.64</v>
      </c>
      <c r="L1826" t="str">
        <f>IF(Gastos[[#This Row],[Importe]]&gt;0,"Ingreso","Egreso")</f>
        <v>Egreso</v>
      </c>
      <c r="M1826" t="str">
        <f t="shared" si="28"/>
        <v>Único</v>
      </c>
    </row>
    <row r="1827" spans="1:13" x14ac:dyDescent="0.25">
      <c r="A1827" s="1" t="s">
        <v>11</v>
      </c>
      <c r="B1827" s="33">
        <v>45717</v>
      </c>
      <c r="C1827" s="5">
        <v>45660</v>
      </c>
      <c r="D1827" s="33">
        <v>45717</v>
      </c>
      <c r="E1827" s="9">
        <v>45660</v>
      </c>
      <c r="F1827" s="6" t="s">
        <v>20</v>
      </c>
      <c r="G1827" s="7" t="s">
        <v>1968</v>
      </c>
      <c r="H1827" s="6"/>
      <c r="I1827" s="8">
        <v>-5.8</v>
      </c>
      <c r="J1827" s="6"/>
      <c r="K1827" s="8">
        <v>2759.45</v>
      </c>
      <c r="L1827" t="str">
        <f>IF(Gastos[[#This Row],[Importe]]&gt;0,"Ingreso","Egreso")</f>
        <v>Egreso</v>
      </c>
      <c r="M1827" t="str">
        <f t="shared" si="28"/>
        <v>Único</v>
      </c>
    </row>
    <row r="1828" spans="1:13" ht="25.5" x14ac:dyDescent="0.25">
      <c r="A1828" s="1" t="s">
        <v>14</v>
      </c>
      <c r="B1828" s="33">
        <v>45717</v>
      </c>
      <c r="C1828" s="5">
        <v>45660</v>
      </c>
      <c r="D1828" s="33">
        <v>45717</v>
      </c>
      <c r="E1828" s="9">
        <v>45660</v>
      </c>
      <c r="F1828" s="6" t="s">
        <v>22</v>
      </c>
      <c r="G1828" s="7" t="s">
        <v>2000</v>
      </c>
      <c r="H1828" s="6"/>
      <c r="I1828" s="8">
        <v>-33.130000000000003</v>
      </c>
      <c r="J1828" s="6"/>
      <c r="K1828" s="8">
        <v>2317.4299999999998</v>
      </c>
      <c r="L1828" t="str">
        <f>IF(Gastos[[#This Row],[Importe]]&gt;0,"Ingreso","Egreso")</f>
        <v>Egreso</v>
      </c>
      <c r="M1828" t="str">
        <f t="shared" si="28"/>
        <v>Único</v>
      </c>
    </row>
    <row r="1829" spans="1:13" x14ac:dyDescent="0.25">
      <c r="A1829" s="1" t="s">
        <v>17</v>
      </c>
      <c r="B1829" s="33">
        <v>45717</v>
      </c>
      <c r="C1829" s="5">
        <v>45660</v>
      </c>
      <c r="D1829" s="33">
        <v>45717</v>
      </c>
      <c r="E1829" s="9">
        <v>45660</v>
      </c>
      <c r="F1829" s="6" t="s">
        <v>18</v>
      </c>
      <c r="G1829" s="7" t="s">
        <v>2020</v>
      </c>
      <c r="H1829" s="6"/>
      <c r="I1829" s="8">
        <v>-16.899999999999999</v>
      </c>
      <c r="J1829" s="6"/>
      <c r="K1829" s="8">
        <v>7250.7</v>
      </c>
      <c r="L1829" t="str">
        <f>IF(Gastos[[#This Row],[Importe]]&gt;0,"Ingreso","Egreso")</f>
        <v>Egreso</v>
      </c>
      <c r="M1829" t="str">
        <f t="shared" si="28"/>
        <v>Único</v>
      </c>
    </row>
    <row r="1830" spans="1:13" ht="25.5" x14ac:dyDescent="0.25">
      <c r="A1830" s="1" t="s">
        <v>17</v>
      </c>
      <c r="B1830" s="33">
        <v>45717</v>
      </c>
      <c r="C1830" s="5">
        <v>45660</v>
      </c>
      <c r="D1830" s="33">
        <v>45717</v>
      </c>
      <c r="E1830" s="9">
        <v>45660</v>
      </c>
      <c r="F1830" s="6" t="s">
        <v>18</v>
      </c>
      <c r="G1830" s="7" t="s">
        <v>2021</v>
      </c>
      <c r="H1830" s="6"/>
      <c r="I1830" s="8">
        <v>-6</v>
      </c>
      <c r="J1830" s="6"/>
      <c r="K1830" s="8">
        <v>7267.6</v>
      </c>
      <c r="L1830" t="str">
        <f>IF(Gastos[[#This Row],[Importe]]&gt;0,"Ingreso","Egreso")</f>
        <v>Egreso</v>
      </c>
      <c r="M1830" t="str">
        <f t="shared" si="28"/>
        <v>Único</v>
      </c>
    </row>
    <row r="1831" spans="1:13" x14ac:dyDescent="0.25">
      <c r="A1831" s="1" t="s">
        <v>17</v>
      </c>
      <c r="B1831" s="33">
        <v>45717</v>
      </c>
      <c r="C1831" s="5">
        <v>45660</v>
      </c>
      <c r="D1831" s="33">
        <v>45717</v>
      </c>
      <c r="E1831" s="9">
        <v>45660</v>
      </c>
      <c r="F1831" s="6" t="s">
        <v>18</v>
      </c>
      <c r="G1831" s="7" t="s">
        <v>2022</v>
      </c>
      <c r="H1831" s="6"/>
      <c r="I1831" s="8">
        <v>-12</v>
      </c>
      <c r="J1831" s="6"/>
      <c r="K1831" s="8">
        <v>7273.6</v>
      </c>
      <c r="L1831" t="str">
        <f>IF(Gastos[[#This Row],[Importe]]&gt;0,"Ingreso","Egreso")</f>
        <v>Egreso</v>
      </c>
      <c r="M1831" t="str">
        <f t="shared" si="28"/>
        <v>Único</v>
      </c>
    </row>
    <row r="1832" spans="1:13" ht="25.5" x14ac:dyDescent="0.25">
      <c r="A1832" s="1" t="s">
        <v>14</v>
      </c>
      <c r="B1832" s="33">
        <v>45717</v>
      </c>
      <c r="C1832" s="5">
        <v>45660</v>
      </c>
      <c r="D1832" s="33">
        <v>45717</v>
      </c>
      <c r="E1832" s="9">
        <v>45660</v>
      </c>
      <c r="F1832" s="6" t="s">
        <v>22</v>
      </c>
      <c r="G1832" s="7" t="s">
        <v>1999</v>
      </c>
      <c r="H1832" s="6"/>
      <c r="I1832" s="8">
        <v>-16.690000000000001</v>
      </c>
      <c r="J1832" s="6"/>
      <c r="K1832" s="8">
        <v>2300.7399999999998</v>
      </c>
      <c r="L1832" t="str">
        <f>IF(Gastos[[#This Row],[Importe]]&gt;0,"Ingreso","Egreso")</f>
        <v>Egreso</v>
      </c>
      <c r="M1832" t="str">
        <f t="shared" si="28"/>
        <v>Único</v>
      </c>
    </row>
    <row r="1833" spans="1:13" x14ac:dyDescent="0.25">
      <c r="A1833" s="1" t="s">
        <v>11</v>
      </c>
      <c r="B1833" s="33">
        <v>45717</v>
      </c>
      <c r="C1833" s="5">
        <v>45660</v>
      </c>
      <c r="D1833" s="33">
        <v>45717</v>
      </c>
      <c r="E1833" s="9">
        <v>45660</v>
      </c>
      <c r="F1833" s="6" t="s">
        <v>132</v>
      </c>
      <c r="G1833" s="7" t="s">
        <v>1966</v>
      </c>
      <c r="H1833" s="6"/>
      <c r="I1833" s="8">
        <v>-5.95</v>
      </c>
      <c r="J1833" s="6"/>
      <c r="K1833" s="8">
        <v>2734.69</v>
      </c>
      <c r="L1833" t="str">
        <f>IF(Gastos[[#This Row],[Importe]]&gt;0,"Ingreso","Egreso")</f>
        <v>Egreso</v>
      </c>
      <c r="M1833" t="str">
        <f t="shared" si="28"/>
        <v>Único</v>
      </c>
    </row>
    <row r="1834" spans="1:13" x14ac:dyDescent="0.25">
      <c r="A1834" s="1" t="s">
        <v>17</v>
      </c>
      <c r="B1834" s="33">
        <v>45717</v>
      </c>
      <c r="C1834" s="5">
        <v>45660</v>
      </c>
      <c r="D1834" s="33">
        <v>45717</v>
      </c>
      <c r="E1834" s="9">
        <v>45660</v>
      </c>
      <c r="F1834" s="6" t="s">
        <v>132</v>
      </c>
      <c r="G1834" s="7" t="s">
        <v>2019</v>
      </c>
      <c r="H1834" s="6"/>
      <c r="I1834" s="8">
        <v>-2.1</v>
      </c>
      <c r="J1834" s="6"/>
      <c r="K1834" s="8">
        <v>7248.6</v>
      </c>
      <c r="L1834" t="str">
        <f>IF(Gastos[[#This Row],[Importe]]&gt;0,"Ingreso","Egreso")</f>
        <v>Egreso</v>
      </c>
      <c r="M1834" t="str">
        <f t="shared" si="28"/>
        <v>Único</v>
      </c>
    </row>
    <row r="1835" spans="1:13" x14ac:dyDescent="0.25">
      <c r="A1835" s="1" t="s">
        <v>14</v>
      </c>
      <c r="B1835" s="33">
        <v>45689</v>
      </c>
      <c r="C1835" s="5">
        <v>45659</v>
      </c>
      <c r="D1835" s="33">
        <v>45689</v>
      </c>
      <c r="E1835" s="9">
        <v>45659</v>
      </c>
      <c r="F1835" s="6" t="s">
        <v>132</v>
      </c>
      <c r="G1835" s="7" t="s">
        <v>2004</v>
      </c>
      <c r="H1835" s="6"/>
      <c r="I1835" s="8">
        <v>-104</v>
      </c>
      <c r="J1835" s="6"/>
      <c r="K1835" s="8">
        <v>2254.86</v>
      </c>
      <c r="L1835" t="str">
        <f>IF(Gastos[[#This Row],[Importe]]&gt;0,"Ingreso","Egreso")</f>
        <v>Egreso</v>
      </c>
      <c r="M1835" t="str">
        <f t="shared" si="28"/>
        <v>Único</v>
      </c>
    </row>
    <row r="1836" spans="1:13" ht="25.5" x14ac:dyDescent="0.25">
      <c r="A1836" s="1" t="s">
        <v>11</v>
      </c>
      <c r="B1836" s="33">
        <v>45689</v>
      </c>
      <c r="C1836" s="5">
        <v>45659</v>
      </c>
      <c r="D1836" s="33">
        <v>45689</v>
      </c>
      <c r="E1836" s="9">
        <v>45659</v>
      </c>
      <c r="F1836" s="6" t="s">
        <v>132</v>
      </c>
      <c r="G1836" s="7" t="s">
        <v>1973</v>
      </c>
      <c r="H1836" s="6"/>
      <c r="I1836" s="8">
        <v>-39.85</v>
      </c>
      <c r="J1836" s="6"/>
      <c r="K1836" s="8">
        <v>2800.06</v>
      </c>
      <c r="L1836" t="str">
        <f>IF(Gastos[[#This Row],[Importe]]&gt;0,"Ingreso","Egreso")</f>
        <v>Egreso</v>
      </c>
      <c r="M1836" t="str">
        <f t="shared" si="28"/>
        <v>Único</v>
      </c>
    </row>
    <row r="1837" spans="1:13" x14ac:dyDescent="0.25">
      <c r="A1837" s="1" t="s">
        <v>14</v>
      </c>
      <c r="B1837" s="33">
        <v>45689</v>
      </c>
      <c r="C1837" s="5">
        <v>45659</v>
      </c>
      <c r="D1837" s="33">
        <v>45689</v>
      </c>
      <c r="E1837" s="9">
        <v>45659</v>
      </c>
      <c r="F1837" s="6" t="s">
        <v>35</v>
      </c>
      <c r="G1837" s="7" t="s">
        <v>2002</v>
      </c>
      <c r="H1837" s="6"/>
      <c r="I1837" s="8">
        <v>300</v>
      </c>
      <c r="J1837" s="6"/>
      <c r="K1837" s="8">
        <v>2455.38</v>
      </c>
      <c r="L1837" t="str">
        <f>IF(Gastos[[#This Row],[Importe]]&gt;0,"Ingreso","Egreso")</f>
        <v>Ingreso</v>
      </c>
      <c r="M1837" t="str">
        <f t="shared" si="28"/>
        <v>Único</v>
      </c>
    </row>
    <row r="1838" spans="1:13" x14ac:dyDescent="0.25">
      <c r="A1838" s="1" t="s">
        <v>11</v>
      </c>
      <c r="B1838" s="33">
        <v>45689</v>
      </c>
      <c r="C1838" s="5">
        <v>45659</v>
      </c>
      <c r="D1838" s="33">
        <v>45689</v>
      </c>
      <c r="E1838" s="9">
        <v>45659</v>
      </c>
      <c r="F1838" s="6" t="s">
        <v>90</v>
      </c>
      <c r="G1838" s="7" t="s">
        <v>1975</v>
      </c>
      <c r="H1838" s="6"/>
      <c r="I1838" s="8">
        <v>2200.0300000000002</v>
      </c>
      <c r="J1838" s="6"/>
      <c r="K1838" s="8">
        <v>2850.91</v>
      </c>
      <c r="L1838" t="str">
        <f>IF(Gastos[[#This Row],[Importe]]&gt;0,"Ingreso","Egreso")</f>
        <v>Ingreso</v>
      </c>
      <c r="M1838" t="str">
        <f t="shared" si="28"/>
        <v>Único</v>
      </c>
    </row>
    <row r="1839" spans="1:13" x14ac:dyDescent="0.25">
      <c r="A1839" s="1" t="s">
        <v>11</v>
      </c>
      <c r="B1839" s="33">
        <v>45689</v>
      </c>
      <c r="C1839" s="5">
        <v>45659</v>
      </c>
      <c r="D1839" s="33">
        <v>45689</v>
      </c>
      <c r="E1839" s="9">
        <v>45659</v>
      </c>
      <c r="F1839" s="6" t="s">
        <v>18</v>
      </c>
      <c r="G1839" s="7" t="s">
        <v>1969</v>
      </c>
      <c r="H1839" s="6"/>
      <c r="I1839" s="8">
        <v>-13.9</v>
      </c>
      <c r="J1839" s="6"/>
      <c r="K1839" s="8">
        <v>2765.25</v>
      </c>
      <c r="L1839" t="str">
        <f>IF(Gastos[[#This Row],[Importe]]&gt;0,"Ingreso","Egreso")</f>
        <v>Egreso</v>
      </c>
      <c r="M1839" t="str">
        <f t="shared" si="28"/>
        <v>Único</v>
      </c>
    </row>
    <row r="1840" spans="1:13" x14ac:dyDescent="0.25">
      <c r="A1840" s="1" t="s">
        <v>11</v>
      </c>
      <c r="B1840" s="33">
        <v>45689</v>
      </c>
      <c r="C1840" s="5">
        <v>45659</v>
      </c>
      <c r="D1840" s="33">
        <v>45689</v>
      </c>
      <c r="E1840" s="9">
        <v>45659</v>
      </c>
      <c r="F1840" s="6" t="s">
        <v>183</v>
      </c>
      <c r="G1840" s="7" t="s">
        <v>1970</v>
      </c>
      <c r="H1840" s="6"/>
      <c r="I1840" s="8">
        <v>-9.7200000000000006</v>
      </c>
      <c r="J1840" s="6"/>
      <c r="K1840" s="8">
        <v>2779.15</v>
      </c>
      <c r="L1840" t="str">
        <f>IF(Gastos[[#This Row],[Importe]]&gt;0,"Ingreso","Egreso")</f>
        <v>Egreso</v>
      </c>
      <c r="M1840" t="str">
        <f t="shared" si="28"/>
        <v>Único</v>
      </c>
    </row>
    <row r="1841" spans="1:13" x14ac:dyDescent="0.25">
      <c r="A1841" s="1" t="s">
        <v>11</v>
      </c>
      <c r="B1841" s="33">
        <v>45689</v>
      </c>
      <c r="C1841" s="5">
        <v>45659</v>
      </c>
      <c r="D1841" s="33">
        <v>45689</v>
      </c>
      <c r="E1841" s="9">
        <v>45659</v>
      </c>
      <c r="F1841" s="6" t="s">
        <v>18</v>
      </c>
      <c r="G1841" s="7" t="s">
        <v>1972</v>
      </c>
      <c r="H1841" s="6"/>
      <c r="I1841" s="8">
        <v>-1.49</v>
      </c>
      <c r="J1841" s="6"/>
      <c r="K1841" s="8">
        <v>2798.57</v>
      </c>
      <c r="L1841" t="str">
        <f>IF(Gastos[[#This Row],[Importe]]&gt;0,"Ingreso","Egreso")</f>
        <v>Egreso</v>
      </c>
      <c r="M1841" t="str">
        <f t="shared" si="28"/>
        <v>Único</v>
      </c>
    </row>
    <row r="1842" spans="1:13" x14ac:dyDescent="0.25">
      <c r="A1842" s="1" t="s">
        <v>14</v>
      </c>
      <c r="B1842" s="33">
        <v>45689</v>
      </c>
      <c r="C1842" s="5">
        <v>45659</v>
      </c>
      <c r="D1842" s="33">
        <v>45689</v>
      </c>
      <c r="E1842" s="9">
        <v>45659</v>
      </c>
      <c r="F1842" s="6" t="s">
        <v>76</v>
      </c>
      <c r="G1842" s="7" t="s">
        <v>2003</v>
      </c>
      <c r="H1842" s="6"/>
      <c r="I1842" s="8">
        <v>-99.48</v>
      </c>
      <c r="J1842" s="6"/>
      <c r="K1842" s="8">
        <v>2155.38</v>
      </c>
      <c r="L1842" t="str">
        <f>IF(Gastos[[#This Row],[Importe]]&gt;0,"Ingreso","Egreso")</f>
        <v>Egreso</v>
      </c>
      <c r="M1842" t="str">
        <f t="shared" si="28"/>
        <v>Único</v>
      </c>
    </row>
    <row r="1843" spans="1:13" x14ac:dyDescent="0.25">
      <c r="A1843" s="1" t="s">
        <v>17</v>
      </c>
      <c r="B1843" s="33">
        <v>45689</v>
      </c>
      <c r="C1843" s="5">
        <v>45659</v>
      </c>
      <c r="D1843" s="33">
        <v>45689</v>
      </c>
      <c r="E1843" s="9">
        <v>45659</v>
      </c>
      <c r="F1843" s="6" t="s">
        <v>18</v>
      </c>
      <c r="G1843" s="7" t="s">
        <v>2023</v>
      </c>
      <c r="H1843" s="6"/>
      <c r="I1843" s="8">
        <v>-35.979999999999997</v>
      </c>
      <c r="J1843" s="6"/>
      <c r="K1843" s="8">
        <v>7285.6</v>
      </c>
      <c r="L1843" t="str">
        <f>IF(Gastos[[#This Row],[Importe]]&gt;0,"Ingreso","Egreso")</f>
        <v>Egreso</v>
      </c>
      <c r="M1843" t="str">
        <f t="shared" si="28"/>
        <v>Único</v>
      </c>
    </row>
    <row r="1844" spans="1:13" ht="25.5" x14ac:dyDescent="0.25">
      <c r="A1844" s="1" t="s">
        <v>14</v>
      </c>
      <c r="B1844" s="33">
        <v>45689</v>
      </c>
      <c r="C1844" s="5">
        <v>45659</v>
      </c>
      <c r="D1844" s="33">
        <v>45689</v>
      </c>
      <c r="E1844" s="9">
        <v>45659</v>
      </c>
      <c r="F1844" s="6" t="s">
        <v>22</v>
      </c>
      <c r="G1844" s="7" t="s">
        <v>2001</v>
      </c>
      <c r="H1844" s="6"/>
      <c r="I1844" s="8">
        <v>-104.82</v>
      </c>
      <c r="J1844" s="6"/>
      <c r="K1844" s="8">
        <v>2350.56</v>
      </c>
      <c r="L1844" t="str">
        <f>IF(Gastos[[#This Row],[Importe]]&gt;0,"Ingreso","Egreso")</f>
        <v>Egreso</v>
      </c>
      <c r="M1844" t="str">
        <f t="shared" si="28"/>
        <v>Único</v>
      </c>
    </row>
    <row r="1845" spans="1:13" x14ac:dyDescent="0.25">
      <c r="A1845" s="1" t="s">
        <v>17</v>
      </c>
      <c r="B1845" s="33">
        <v>45689</v>
      </c>
      <c r="C1845" s="5">
        <v>45659</v>
      </c>
      <c r="D1845" s="33">
        <v>45689</v>
      </c>
      <c r="E1845" s="9">
        <v>45659</v>
      </c>
      <c r="F1845" s="6" t="s">
        <v>35</v>
      </c>
      <c r="G1845" s="7" t="s">
        <v>2024</v>
      </c>
      <c r="H1845" s="6"/>
      <c r="I1845" s="8">
        <v>-300</v>
      </c>
      <c r="J1845" s="6"/>
      <c r="K1845" s="8">
        <v>7321.58</v>
      </c>
      <c r="L1845" t="str">
        <f>IF(Gastos[[#This Row],[Importe]]&gt;0,"Ingreso","Egreso")</f>
        <v>Egreso</v>
      </c>
      <c r="M1845" t="str">
        <f t="shared" si="28"/>
        <v>Único</v>
      </c>
    </row>
    <row r="1846" spans="1:13" x14ac:dyDescent="0.25">
      <c r="A1846" s="1" t="s">
        <v>11</v>
      </c>
      <c r="B1846" s="33">
        <v>45689</v>
      </c>
      <c r="C1846" s="5">
        <v>45659</v>
      </c>
      <c r="D1846" s="33">
        <v>45658</v>
      </c>
      <c r="E1846" s="9">
        <v>45659</v>
      </c>
      <c r="F1846" s="6" t="s">
        <v>132</v>
      </c>
      <c r="G1846" s="7" t="s">
        <v>1974</v>
      </c>
      <c r="H1846" s="6"/>
      <c r="I1846" s="8">
        <v>-11</v>
      </c>
      <c r="J1846" s="6"/>
      <c r="K1846" s="8">
        <v>2839.91</v>
      </c>
      <c r="L1846" t="str">
        <f>IF(Gastos[[#This Row],[Importe]]&gt;0,"Ingreso","Egreso")</f>
        <v>Egreso</v>
      </c>
      <c r="M1846" t="str">
        <f t="shared" si="28"/>
        <v>Único</v>
      </c>
    </row>
    <row r="1847" spans="1:13" x14ac:dyDescent="0.25">
      <c r="A1847" s="1" t="s">
        <v>11</v>
      </c>
      <c r="B1847" s="33">
        <v>45689</v>
      </c>
      <c r="C1847" s="5">
        <v>45659</v>
      </c>
      <c r="D1847" s="33">
        <v>45689</v>
      </c>
      <c r="E1847" s="9">
        <v>45659</v>
      </c>
      <c r="F1847" s="6" t="s">
        <v>132</v>
      </c>
      <c r="G1847" s="7" t="s">
        <v>1971</v>
      </c>
      <c r="H1847" s="6"/>
      <c r="I1847" s="8">
        <v>-9.6999999999999993</v>
      </c>
      <c r="J1847" s="6"/>
      <c r="K1847" s="8">
        <v>2788.87</v>
      </c>
      <c r="L1847" t="str">
        <f>IF(Gastos[[#This Row],[Importe]]&gt;0,"Ingreso","Egreso")</f>
        <v>Egreso</v>
      </c>
      <c r="M1847" t="str">
        <f t="shared" si="28"/>
        <v>Único</v>
      </c>
    </row>
    <row r="1848" spans="1:13" x14ac:dyDescent="0.25">
      <c r="A1848" s="1" t="s">
        <v>14</v>
      </c>
      <c r="B1848" s="33">
        <v>45657</v>
      </c>
      <c r="C1848" s="5">
        <v>45657</v>
      </c>
      <c r="D1848" s="33">
        <v>45657</v>
      </c>
      <c r="E1848" s="9">
        <v>45657</v>
      </c>
      <c r="F1848" s="6" t="s">
        <v>132</v>
      </c>
      <c r="G1848" s="7" t="s">
        <v>2007</v>
      </c>
      <c r="H1848" s="6"/>
      <c r="I1848" s="8">
        <v>-30</v>
      </c>
      <c r="J1848" s="6"/>
      <c r="K1848" s="8">
        <v>2374.0500000000002</v>
      </c>
      <c r="L1848" t="str">
        <f>IF(Gastos[[#This Row],[Importe]]&gt;0,"Ingreso","Egreso")</f>
        <v>Egreso</v>
      </c>
      <c r="M1848" t="str">
        <f t="shared" si="28"/>
        <v>Único</v>
      </c>
    </row>
    <row r="1849" spans="1:13" x14ac:dyDescent="0.25">
      <c r="A1849" s="1" t="s">
        <v>11</v>
      </c>
      <c r="B1849" s="33">
        <v>45657</v>
      </c>
      <c r="C1849" s="5">
        <v>45657</v>
      </c>
      <c r="D1849" s="33">
        <v>45657</v>
      </c>
      <c r="E1849" s="9">
        <v>45657</v>
      </c>
      <c r="F1849" s="6" t="s">
        <v>804</v>
      </c>
      <c r="G1849" s="7" t="s">
        <v>805</v>
      </c>
      <c r="H1849" s="6"/>
      <c r="I1849" s="8">
        <v>-400</v>
      </c>
      <c r="J1849" s="6"/>
      <c r="K1849" s="8">
        <v>650.88</v>
      </c>
      <c r="L1849" t="str">
        <f>IF(Gastos[[#This Row],[Importe]]&gt;0,"Ingreso","Egreso")</f>
        <v>Egreso</v>
      </c>
      <c r="M1849" t="str">
        <f t="shared" si="28"/>
        <v>Único</v>
      </c>
    </row>
    <row r="1850" spans="1:13" ht="25.5" x14ac:dyDescent="0.25">
      <c r="A1850" s="1" t="s">
        <v>14</v>
      </c>
      <c r="B1850" s="33">
        <v>45657</v>
      </c>
      <c r="C1850" s="5">
        <v>45657</v>
      </c>
      <c r="D1850" s="33">
        <v>45657</v>
      </c>
      <c r="E1850" s="9">
        <v>45657</v>
      </c>
      <c r="F1850" s="6" t="s">
        <v>22</v>
      </c>
      <c r="G1850" s="7" t="s">
        <v>2005</v>
      </c>
      <c r="H1850" s="6"/>
      <c r="I1850" s="8">
        <v>-24.91</v>
      </c>
      <c r="J1850" s="6"/>
      <c r="K1850" s="8">
        <v>2358.86</v>
      </c>
      <c r="L1850" t="str">
        <f>IF(Gastos[[#This Row],[Importe]]&gt;0,"Ingreso","Egreso")</f>
        <v>Egreso</v>
      </c>
      <c r="M1850" t="str">
        <f t="shared" si="28"/>
        <v>Único</v>
      </c>
    </row>
    <row r="1851" spans="1:13" x14ac:dyDescent="0.25">
      <c r="A1851" s="1" t="s">
        <v>14</v>
      </c>
      <c r="B1851" s="33">
        <v>45657</v>
      </c>
      <c r="C1851" s="5">
        <v>45657</v>
      </c>
      <c r="D1851" s="33">
        <v>45657</v>
      </c>
      <c r="E1851" s="9">
        <v>45657</v>
      </c>
      <c r="F1851" s="6" t="s">
        <v>140</v>
      </c>
      <c r="G1851" s="7" t="s">
        <v>141</v>
      </c>
      <c r="H1851" s="6"/>
      <c r="I1851" s="8">
        <v>200</v>
      </c>
      <c r="J1851" s="6"/>
      <c r="K1851" s="8">
        <v>2411.5700000000002</v>
      </c>
      <c r="L1851" t="str">
        <f>IF(Gastos[[#This Row],[Importe]]&gt;0,"Ingreso","Egreso")</f>
        <v>Ingreso</v>
      </c>
      <c r="M1851" t="str">
        <f t="shared" si="28"/>
        <v>Único</v>
      </c>
    </row>
    <row r="1852" spans="1:13" ht="25.5" x14ac:dyDescent="0.25">
      <c r="A1852" s="1" t="s">
        <v>17</v>
      </c>
      <c r="B1852" s="33">
        <v>45657</v>
      </c>
      <c r="C1852" s="5">
        <v>45657</v>
      </c>
      <c r="D1852" s="33">
        <v>45657</v>
      </c>
      <c r="E1852" s="9">
        <v>45657</v>
      </c>
      <c r="F1852" s="6" t="s">
        <v>102</v>
      </c>
      <c r="G1852" s="7" t="s">
        <v>2026</v>
      </c>
      <c r="H1852" s="6"/>
      <c r="I1852" s="8">
        <v>-68.319999999999993</v>
      </c>
      <c r="J1852" s="6"/>
      <c r="K1852" s="8">
        <v>7622.98</v>
      </c>
      <c r="L1852" t="str">
        <f>IF(Gastos[[#This Row],[Importe]]&gt;0,"Ingreso","Egreso")</f>
        <v>Egreso</v>
      </c>
      <c r="M1852" t="str">
        <f t="shared" si="28"/>
        <v>Único</v>
      </c>
    </row>
    <row r="1853" spans="1:13" ht="25.5" x14ac:dyDescent="0.25">
      <c r="A1853" s="1" t="s">
        <v>17</v>
      </c>
      <c r="B1853" s="33">
        <v>45657</v>
      </c>
      <c r="C1853" s="5">
        <v>45657</v>
      </c>
      <c r="D1853" s="33">
        <v>45657</v>
      </c>
      <c r="E1853" s="9">
        <v>45657</v>
      </c>
      <c r="F1853" s="6" t="s">
        <v>102</v>
      </c>
      <c r="G1853" s="7" t="s">
        <v>2027</v>
      </c>
      <c r="H1853" s="6"/>
      <c r="I1853" s="8">
        <v>-42.79</v>
      </c>
      <c r="J1853" s="6"/>
      <c r="K1853" s="8">
        <v>7691.3</v>
      </c>
      <c r="L1853" t="str">
        <f>IF(Gastos[[#This Row],[Importe]]&gt;0,"Ingreso","Egreso")</f>
        <v>Egreso</v>
      </c>
      <c r="M1853" t="str">
        <f t="shared" si="28"/>
        <v>Único</v>
      </c>
    </row>
    <row r="1854" spans="1:13" ht="25.5" x14ac:dyDescent="0.25">
      <c r="A1854" s="1" t="s">
        <v>14</v>
      </c>
      <c r="B1854" s="33">
        <v>45657</v>
      </c>
      <c r="C1854" s="5">
        <v>45657</v>
      </c>
      <c r="D1854" s="33">
        <v>45657</v>
      </c>
      <c r="E1854" s="9">
        <v>45657</v>
      </c>
      <c r="F1854" s="6" t="s">
        <v>22</v>
      </c>
      <c r="G1854" s="7" t="s">
        <v>2008</v>
      </c>
      <c r="H1854" s="6"/>
      <c r="I1854" s="8">
        <v>-7.52</v>
      </c>
      <c r="J1854" s="6"/>
      <c r="K1854" s="8">
        <v>2404.0500000000002</v>
      </c>
      <c r="L1854" t="str">
        <f>IF(Gastos[[#This Row],[Importe]]&gt;0,"Ingreso","Egreso")</f>
        <v>Egreso</v>
      </c>
      <c r="M1854" t="str">
        <f t="shared" si="28"/>
        <v>Único</v>
      </c>
    </row>
    <row r="1855" spans="1:13" x14ac:dyDescent="0.25">
      <c r="A1855" s="1" t="s">
        <v>14</v>
      </c>
      <c r="B1855" s="33">
        <v>45657</v>
      </c>
      <c r="C1855" s="5">
        <v>45657</v>
      </c>
      <c r="D1855" s="33">
        <v>45657</v>
      </c>
      <c r="E1855" s="9">
        <v>45657</v>
      </c>
      <c r="F1855" s="6" t="s">
        <v>183</v>
      </c>
      <c r="G1855" s="7" t="s">
        <v>2006</v>
      </c>
      <c r="H1855" s="6"/>
      <c r="I1855" s="8">
        <v>9.7200000000000006</v>
      </c>
      <c r="J1855" s="6"/>
      <c r="K1855" s="8">
        <v>2383.77</v>
      </c>
      <c r="L1855" t="str">
        <f>IF(Gastos[[#This Row],[Importe]]&gt;0,"Ingreso","Egreso")</f>
        <v>Ingreso</v>
      </c>
      <c r="M1855" t="str">
        <f t="shared" si="28"/>
        <v>Único</v>
      </c>
    </row>
    <row r="1856" spans="1:13" x14ac:dyDescent="0.25">
      <c r="A1856" s="1" t="s">
        <v>17</v>
      </c>
      <c r="B1856" s="33">
        <v>45657</v>
      </c>
      <c r="C1856" s="5">
        <v>45657</v>
      </c>
      <c r="D1856" s="33">
        <v>45657</v>
      </c>
      <c r="E1856" s="9">
        <v>45657</v>
      </c>
      <c r="F1856" s="6" t="s">
        <v>132</v>
      </c>
      <c r="G1856" s="7" t="s">
        <v>2025</v>
      </c>
      <c r="H1856" s="6"/>
      <c r="I1856" s="8">
        <v>-1.4</v>
      </c>
      <c r="J1856" s="6"/>
      <c r="K1856" s="8">
        <v>7621.58</v>
      </c>
      <c r="L1856" t="str">
        <f>IF(Gastos[[#This Row],[Importe]]&gt;0,"Ingreso","Egreso")</f>
        <v>Egreso</v>
      </c>
      <c r="M1856" t="str">
        <f t="shared" si="28"/>
        <v>Único</v>
      </c>
    </row>
    <row r="1857" spans="1:13" ht="25.5" x14ac:dyDescent="0.25">
      <c r="A1857" s="1" t="s">
        <v>11</v>
      </c>
      <c r="B1857" s="33">
        <v>45656</v>
      </c>
      <c r="C1857" s="5">
        <v>45656</v>
      </c>
      <c r="D1857" s="33">
        <v>45656</v>
      </c>
      <c r="E1857" s="9">
        <v>45656</v>
      </c>
      <c r="F1857" s="6" t="s">
        <v>132</v>
      </c>
      <c r="G1857" s="7" t="s">
        <v>1976</v>
      </c>
      <c r="H1857" s="6"/>
      <c r="I1857" s="8">
        <v>-19.48</v>
      </c>
      <c r="J1857" s="6"/>
      <c r="K1857" s="8">
        <v>1050.8800000000001</v>
      </c>
      <c r="L1857" t="str">
        <f>IF(Gastos[[#This Row],[Importe]]&gt;0,"Ingreso","Egreso")</f>
        <v>Egreso</v>
      </c>
      <c r="M1857" t="str">
        <f t="shared" si="28"/>
        <v>Único</v>
      </c>
    </row>
    <row r="1858" spans="1:13" x14ac:dyDescent="0.25">
      <c r="A1858" s="1" t="s">
        <v>11</v>
      </c>
      <c r="B1858" s="33">
        <v>45656</v>
      </c>
      <c r="C1858" s="5">
        <v>45656</v>
      </c>
      <c r="D1858" s="33">
        <v>45656</v>
      </c>
      <c r="E1858" s="9">
        <v>45656</v>
      </c>
      <c r="F1858" s="6" t="s">
        <v>183</v>
      </c>
      <c r="G1858" s="7" t="s">
        <v>1977</v>
      </c>
      <c r="H1858" s="6"/>
      <c r="I1858" s="8">
        <v>-82</v>
      </c>
      <c r="J1858" s="6"/>
      <c r="K1858" s="8">
        <v>1070.3599999999999</v>
      </c>
      <c r="L1858" t="str">
        <f>IF(Gastos[[#This Row],[Importe]]&gt;0,"Ingreso","Egreso")</f>
        <v>Egreso</v>
      </c>
      <c r="M1858" t="str">
        <f t="shared" ref="M1858:M1921" si="29">IF(AND(COUNTIFS($B$2:$B$3988,B1858,$I$2:$I$3988,I1858,$K$2:$K$3988,K1858)&gt;1,F1858=""),"DUPLICADO","Único")</f>
        <v>Único</v>
      </c>
    </row>
    <row r="1859" spans="1:13" ht="25.5" x14ac:dyDescent="0.25">
      <c r="A1859" s="1" t="s">
        <v>14</v>
      </c>
      <c r="B1859" s="33">
        <v>45656</v>
      </c>
      <c r="C1859" s="5">
        <v>45656</v>
      </c>
      <c r="D1859" s="33">
        <v>45656</v>
      </c>
      <c r="E1859" s="9">
        <v>45656</v>
      </c>
      <c r="F1859" s="6" t="s">
        <v>22</v>
      </c>
      <c r="G1859" s="7" t="s">
        <v>2009</v>
      </c>
      <c r="H1859" s="6"/>
      <c r="I1859" s="8">
        <v>-1.94</v>
      </c>
      <c r="J1859" s="6"/>
      <c r="K1859" s="8">
        <v>2211.5700000000002</v>
      </c>
      <c r="L1859" t="str">
        <f>IF(Gastos[[#This Row],[Importe]]&gt;0,"Ingreso","Egreso")</f>
        <v>Egreso</v>
      </c>
      <c r="M1859" t="str">
        <f t="shared" si="29"/>
        <v>Único</v>
      </c>
    </row>
    <row r="1860" spans="1:13" x14ac:dyDescent="0.25">
      <c r="A1860" s="1" t="s">
        <v>14</v>
      </c>
      <c r="B1860" s="33">
        <v>45656</v>
      </c>
      <c r="C1860" s="5">
        <v>45656</v>
      </c>
      <c r="D1860" s="33">
        <v>45656</v>
      </c>
      <c r="E1860" s="9">
        <v>45656</v>
      </c>
      <c r="F1860" s="6" t="s">
        <v>67</v>
      </c>
      <c r="G1860" s="7" t="s">
        <v>2011</v>
      </c>
      <c r="H1860" s="6"/>
      <c r="I1860" s="8">
        <v>-21.8</v>
      </c>
      <c r="J1860" s="6"/>
      <c r="K1860" s="8">
        <v>2241.8000000000002</v>
      </c>
      <c r="L1860" t="str">
        <f>IF(Gastos[[#This Row],[Importe]]&gt;0,"Ingreso","Egreso")</f>
        <v>Egreso</v>
      </c>
      <c r="M1860" t="str">
        <f t="shared" si="29"/>
        <v>Único</v>
      </c>
    </row>
    <row r="1861" spans="1:13" x14ac:dyDescent="0.25">
      <c r="A1861" s="1" t="s">
        <v>17</v>
      </c>
      <c r="B1861" s="33">
        <v>45656</v>
      </c>
      <c r="C1861" s="5">
        <v>45656</v>
      </c>
      <c r="D1861" s="33">
        <v>45656</v>
      </c>
      <c r="E1861" s="9">
        <v>45656</v>
      </c>
      <c r="F1861" s="6" t="s">
        <v>88</v>
      </c>
      <c r="G1861" s="7" t="s">
        <v>89</v>
      </c>
      <c r="H1861" s="6"/>
      <c r="I1861" s="8">
        <v>-918</v>
      </c>
      <c r="J1861" s="6"/>
      <c r="K1861" s="8">
        <v>7742.11</v>
      </c>
      <c r="L1861" t="str">
        <f>IF(Gastos[[#This Row],[Importe]]&gt;0,"Ingreso","Egreso")</f>
        <v>Egreso</v>
      </c>
      <c r="M1861" t="str">
        <f t="shared" si="29"/>
        <v>Único</v>
      </c>
    </row>
    <row r="1862" spans="1:13" ht="25.5" x14ac:dyDescent="0.25">
      <c r="A1862" s="1" t="s">
        <v>17</v>
      </c>
      <c r="B1862" s="33">
        <v>45656</v>
      </c>
      <c r="C1862" s="5">
        <v>45656</v>
      </c>
      <c r="D1862" s="33">
        <v>45655</v>
      </c>
      <c r="E1862" s="9">
        <v>45656</v>
      </c>
      <c r="F1862" s="6" t="s">
        <v>20</v>
      </c>
      <c r="G1862" s="7" t="s">
        <v>2029</v>
      </c>
      <c r="H1862" s="6"/>
      <c r="I1862" s="8">
        <v>-1.9</v>
      </c>
      <c r="J1862" s="6"/>
      <c r="K1862" s="8">
        <v>8660.11</v>
      </c>
      <c r="L1862" t="str">
        <f>IF(Gastos[[#This Row],[Importe]]&gt;0,"Ingreso","Egreso")</f>
        <v>Egreso</v>
      </c>
      <c r="M1862" t="str">
        <f t="shared" si="29"/>
        <v>Único</v>
      </c>
    </row>
    <row r="1863" spans="1:13" ht="25.5" x14ac:dyDescent="0.25">
      <c r="A1863" s="1" t="s">
        <v>14</v>
      </c>
      <c r="B1863" s="33">
        <v>45656</v>
      </c>
      <c r="C1863" s="5">
        <v>45656</v>
      </c>
      <c r="D1863" s="33">
        <v>45656</v>
      </c>
      <c r="E1863" s="9">
        <v>45656</v>
      </c>
      <c r="F1863" s="6" t="s">
        <v>22</v>
      </c>
      <c r="G1863" s="7" t="s">
        <v>2010</v>
      </c>
      <c r="H1863" s="6"/>
      <c r="I1863" s="8">
        <v>-28.29</v>
      </c>
      <c r="J1863" s="6"/>
      <c r="K1863" s="8">
        <v>2213.5100000000002</v>
      </c>
      <c r="L1863" t="str">
        <f>IF(Gastos[[#This Row],[Importe]]&gt;0,"Ingreso","Egreso")</f>
        <v>Egreso</v>
      </c>
      <c r="M1863" t="str">
        <f t="shared" si="29"/>
        <v>Único</v>
      </c>
    </row>
    <row r="1864" spans="1:13" ht="25.5" x14ac:dyDescent="0.25">
      <c r="A1864" s="1" t="s">
        <v>14</v>
      </c>
      <c r="B1864" s="33">
        <v>45656</v>
      </c>
      <c r="C1864" s="5">
        <v>45656</v>
      </c>
      <c r="D1864" s="33">
        <v>45654</v>
      </c>
      <c r="E1864" s="9">
        <v>45656</v>
      </c>
      <c r="F1864" s="6" t="s">
        <v>22</v>
      </c>
      <c r="G1864" s="7" t="s">
        <v>2012</v>
      </c>
      <c r="H1864" s="6"/>
      <c r="I1864" s="8">
        <v>-15.37</v>
      </c>
      <c r="J1864" s="6"/>
      <c r="K1864" s="8">
        <v>2263.6</v>
      </c>
      <c r="L1864" t="str">
        <f>IF(Gastos[[#This Row],[Importe]]&gt;0,"Ingreso","Egreso")</f>
        <v>Egreso</v>
      </c>
      <c r="M1864" t="str">
        <f t="shared" si="29"/>
        <v>Único</v>
      </c>
    </row>
    <row r="1865" spans="1:13" x14ac:dyDescent="0.25">
      <c r="A1865" s="1" t="s">
        <v>17</v>
      </c>
      <c r="B1865" s="33">
        <v>45656</v>
      </c>
      <c r="C1865" s="5">
        <v>45656</v>
      </c>
      <c r="D1865" s="33">
        <v>45656</v>
      </c>
      <c r="E1865" s="9">
        <v>45656</v>
      </c>
      <c r="F1865" s="6" t="s">
        <v>132</v>
      </c>
      <c r="G1865" s="7" t="s">
        <v>2028</v>
      </c>
      <c r="H1865" s="6"/>
      <c r="I1865" s="8">
        <v>-8.02</v>
      </c>
      <c r="J1865" s="6"/>
      <c r="K1865" s="8">
        <v>7734.09</v>
      </c>
      <c r="L1865" t="str">
        <f>IF(Gastos[[#This Row],[Importe]]&gt;0,"Ingreso","Egreso")</f>
        <v>Egreso</v>
      </c>
      <c r="M1865" t="str">
        <f t="shared" si="29"/>
        <v>Único</v>
      </c>
    </row>
    <row r="1866" spans="1:13" x14ac:dyDescent="0.25">
      <c r="A1866" s="1" t="s">
        <v>11</v>
      </c>
      <c r="B1866" s="33">
        <v>45656</v>
      </c>
      <c r="C1866" s="5">
        <v>45656</v>
      </c>
      <c r="D1866" s="33">
        <v>45656</v>
      </c>
      <c r="E1866" s="9">
        <v>45656</v>
      </c>
      <c r="F1866" s="6" t="s">
        <v>132</v>
      </c>
      <c r="G1866" s="7" t="s">
        <v>1978</v>
      </c>
      <c r="H1866" s="6"/>
      <c r="I1866" s="8">
        <v>-2.66</v>
      </c>
      <c r="J1866" s="6"/>
      <c r="K1866" s="8">
        <v>1152.3599999999999</v>
      </c>
      <c r="L1866" t="str">
        <f>IF(Gastos[[#This Row],[Importe]]&gt;0,"Ingreso","Egreso")</f>
        <v>Egreso</v>
      </c>
      <c r="M1866" t="str">
        <f t="shared" si="29"/>
        <v>Único</v>
      </c>
    </row>
    <row r="1867" spans="1:13" x14ac:dyDescent="0.25">
      <c r="A1867" s="1" t="s">
        <v>11</v>
      </c>
      <c r="B1867" s="33">
        <v>45656</v>
      </c>
      <c r="C1867" s="5">
        <v>45656</v>
      </c>
      <c r="D1867" s="33">
        <v>45655</v>
      </c>
      <c r="E1867" s="9">
        <v>45655</v>
      </c>
      <c r="F1867" s="6" t="s">
        <v>132</v>
      </c>
      <c r="G1867" s="7" t="s">
        <v>1979</v>
      </c>
      <c r="H1867" s="6"/>
      <c r="I1867" s="8">
        <v>-36.5</v>
      </c>
      <c r="J1867" s="6"/>
      <c r="K1867" s="8">
        <v>1155.02</v>
      </c>
      <c r="L1867" t="str">
        <f>IF(Gastos[[#This Row],[Importe]]&gt;0,"Ingreso","Egreso")</f>
        <v>Egreso</v>
      </c>
      <c r="M1867" t="str">
        <f t="shared" si="29"/>
        <v>Único</v>
      </c>
    </row>
    <row r="1868" spans="1:13" x14ac:dyDescent="0.25">
      <c r="A1868" s="1" t="s">
        <v>11</v>
      </c>
      <c r="B1868" s="33">
        <v>45656</v>
      </c>
      <c r="C1868" s="5">
        <v>45656</v>
      </c>
      <c r="D1868" s="33">
        <v>45655</v>
      </c>
      <c r="E1868" s="9">
        <v>45655</v>
      </c>
      <c r="F1868" s="6" t="s">
        <v>20</v>
      </c>
      <c r="G1868" s="7" t="s">
        <v>1981</v>
      </c>
      <c r="H1868" s="6"/>
      <c r="I1868" s="8">
        <v>-3.2</v>
      </c>
      <c r="J1868" s="6"/>
      <c r="K1868" s="8">
        <v>1201.22</v>
      </c>
      <c r="L1868" t="str">
        <f>IF(Gastos[[#This Row],[Importe]]&gt;0,"Ingreso","Egreso")</f>
        <v>Egreso</v>
      </c>
      <c r="M1868" t="str">
        <f t="shared" si="29"/>
        <v>Único</v>
      </c>
    </row>
    <row r="1869" spans="1:13" x14ac:dyDescent="0.25">
      <c r="A1869" s="1" t="s">
        <v>11</v>
      </c>
      <c r="B1869" s="33">
        <v>45656</v>
      </c>
      <c r="C1869" s="5">
        <v>45656</v>
      </c>
      <c r="D1869" s="33">
        <v>45655</v>
      </c>
      <c r="E1869" s="9">
        <v>45655</v>
      </c>
      <c r="F1869" s="6" t="s">
        <v>20</v>
      </c>
      <c r="G1869" s="7" t="s">
        <v>1982</v>
      </c>
      <c r="H1869" s="6"/>
      <c r="I1869" s="8">
        <v>-2.5</v>
      </c>
      <c r="J1869" s="6"/>
      <c r="K1869" s="8">
        <v>1204.42</v>
      </c>
      <c r="L1869" t="str">
        <f>IF(Gastos[[#This Row],[Importe]]&gt;0,"Ingreso","Egreso")</f>
        <v>Egreso</v>
      </c>
      <c r="M1869" t="str">
        <f t="shared" si="29"/>
        <v>Único</v>
      </c>
    </row>
    <row r="1870" spans="1:13" x14ac:dyDescent="0.25">
      <c r="A1870" s="1" t="s">
        <v>11</v>
      </c>
      <c r="B1870" s="33">
        <v>45656</v>
      </c>
      <c r="C1870" s="5">
        <v>45656</v>
      </c>
      <c r="D1870" s="33">
        <v>45655</v>
      </c>
      <c r="E1870" s="9">
        <v>45655</v>
      </c>
      <c r="F1870" s="6" t="s">
        <v>20</v>
      </c>
      <c r="G1870" s="7" t="s">
        <v>1983</v>
      </c>
      <c r="H1870" s="6"/>
      <c r="I1870" s="8">
        <v>-4</v>
      </c>
      <c r="J1870" s="6"/>
      <c r="K1870" s="8">
        <v>1206.92</v>
      </c>
      <c r="L1870" t="str">
        <f>IF(Gastos[[#This Row],[Importe]]&gt;0,"Ingreso","Egreso")</f>
        <v>Egreso</v>
      </c>
      <c r="M1870" t="str">
        <f t="shared" si="29"/>
        <v>Único</v>
      </c>
    </row>
    <row r="1871" spans="1:13" x14ac:dyDescent="0.25">
      <c r="A1871" s="1" t="s">
        <v>11</v>
      </c>
      <c r="B1871" s="33">
        <v>45656</v>
      </c>
      <c r="C1871" s="5">
        <v>45656</v>
      </c>
      <c r="D1871" s="33">
        <v>45655</v>
      </c>
      <c r="E1871" s="9">
        <v>45655</v>
      </c>
      <c r="F1871" s="6" t="s">
        <v>132</v>
      </c>
      <c r="G1871" s="7" t="s">
        <v>1980</v>
      </c>
      <c r="H1871" s="6"/>
      <c r="I1871" s="8">
        <v>-9.6999999999999993</v>
      </c>
      <c r="J1871" s="6"/>
      <c r="K1871" s="8">
        <v>1191.52</v>
      </c>
      <c r="L1871" t="str">
        <f>IF(Gastos[[#This Row],[Importe]]&gt;0,"Ingreso","Egreso")</f>
        <v>Egreso</v>
      </c>
      <c r="M1871" t="str">
        <f t="shared" si="29"/>
        <v>Único</v>
      </c>
    </row>
    <row r="1872" spans="1:13" x14ac:dyDescent="0.25">
      <c r="A1872" s="1" t="s">
        <v>11</v>
      </c>
      <c r="B1872" s="33">
        <v>45656</v>
      </c>
      <c r="C1872" s="5">
        <v>45656</v>
      </c>
      <c r="D1872" s="33">
        <v>45654</v>
      </c>
      <c r="E1872" s="9">
        <v>45654</v>
      </c>
      <c r="F1872" s="6" t="s">
        <v>132</v>
      </c>
      <c r="G1872" s="7" t="s">
        <v>1984</v>
      </c>
      <c r="H1872" s="6"/>
      <c r="I1872" s="8">
        <v>-43.45</v>
      </c>
      <c r="J1872" s="6"/>
      <c r="K1872" s="8">
        <v>1210.92</v>
      </c>
      <c r="L1872" t="str">
        <f>IF(Gastos[[#This Row],[Importe]]&gt;0,"Ingreso","Egreso")</f>
        <v>Egreso</v>
      </c>
      <c r="M1872" t="str">
        <f t="shared" si="29"/>
        <v>Único</v>
      </c>
    </row>
    <row r="1873" spans="1:13" x14ac:dyDescent="0.25">
      <c r="A1873" s="1" t="s">
        <v>11</v>
      </c>
      <c r="B1873" s="33">
        <v>45656</v>
      </c>
      <c r="C1873" s="5">
        <v>45656</v>
      </c>
      <c r="D1873" s="33">
        <v>45654</v>
      </c>
      <c r="E1873" s="9">
        <v>45654</v>
      </c>
      <c r="F1873" s="6" t="s">
        <v>132</v>
      </c>
      <c r="G1873" s="7" t="s">
        <v>1986</v>
      </c>
      <c r="H1873" s="6"/>
      <c r="I1873" s="8">
        <v>-16.3</v>
      </c>
      <c r="J1873" s="6"/>
      <c r="K1873" s="8">
        <v>1261.3699999999999</v>
      </c>
      <c r="L1873" t="str">
        <f>IF(Gastos[[#This Row],[Importe]]&gt;0,"Ingreso","Egreso")</f>
        <v>Egreso</v>
      </c>
      <c r="M1873" t="str">
        <f t="shared" si="29"/>
        <v>Único</v>
      </c>
    </row>
    <row r="1874" spans="1:13" x14ac:dyDescent="0.25">
      <c r="A1874" s="1" t="s">
        <v>11</v>
      </c>
      <c r="B1874" s="33">
        <v>45656</v>
      </c>
      <c r="C1874" s="5">
        <v>45656</v>
      </c>
      <c r="D1874" s="33">
        <v>45654</v>
      </c>
      <c r="E1874" s="9">
        <v>45654</v>
      </c>
      <c r="F1874" s="6" t="s">
        <v>67</v>
      </c>
      <c r="G1874" s="7" t="s">
        <v>1987</v>
      </c>
      <c r="H1874" s="6"/>
      <c r="I1874" s="8">
        <v>-17.100000000000001</v>
      </c>
      <c r="J1874" s="6"/>
      <c r="K1874" s="8">
        <v>1277.67</v>
      </c>
      <c r="L1874" t="str">
        <f>IF(Gastos[[#This Row],[Importe]]&gt;0,"Ingreso","Egreso")</f>
        <v>Egreso</v>
      </c>
      <c r="M1874" t="str">
        <f t="shared" si="29"/>
        <v>Único</v>
      </c>
    </row>
    <row r="1875" spans="1:13" x14ac:dyDescent="0.25">
      <c r="A1875" s="1" t="s">
        <v>11</v>
      </c>
      <c r="B1875" s="33">
        <v>45656</v>
      </c>
      <c r="C1875" s="5">
        <v>45656</v>
      </c>
      <c r="D1875" s="33">
        <v>45654</v>
      </c>
      <c r="E1875" s="9">
        <v>45654</v>
      </c>
      <c r="F1875" s="6" t="s">
        <v>132</v>
      </c>
      <c r="G1875" s="7" t="s">
        <v>1985</v>
      </c>
      <c r="H1875" s="6"/>
      <c r="I1875" s="8">
        <v>-7</v>
      </c>
      <c r="J1875" s="6"/>
      <c r="K1875" s="8">
        <v>1254.3699999999999</v>
      </c>
      <c r="L1875" t="str">
        <f>IF(Gastos[[#This Row],[Importe]]&gt;0,"Ingreso","Egreso")</f>
        <v>Egreso</v>
      </c>
      <c r="M1875" t="str">
        <f t="shared" si="29"/>
        <v>Único</v>
      </c>
    </row>
    <row r="1876" spans="1:13" x14ac:dyDescent="0.25">
      <c r="A1876" s="1" t="s">
        <v>11</v>
      </c>
      <c r="B1876" s="33">
        <v>45653</v>
      </c>
      <c r="C1876" s="5">
        <v>45653</v>
      </c>
      <c r="D1876" s="33">
        <v>45653</v>
      </c>
      <c r="E1876" s="9">
        <v>45653</v>
      </c>
      <c r="F1876" s="6" t="s">
        <v>132</v>
      </c>
      <c r="G1876" s="7" t="s">
        <v>1988</v>
      </c>
      <c r="H1876" s="6"/>
      <c r="I1876" s="8">
        <v>-36.950000000000003</v>
      </c>
      <c r="J1876" s="6"/>
      <c r="K1876" s="8">
        <v>1297.67</v>
      </c>
      <c r="L1876" t="str">
        <f>IF(Gastos[[#This Row],[Importe]]&gt;0,"Ingreso","Egreso")</f>
        <v>Egreso</v>
      </c>
      <c r="M1876" t="str">
        <f t="shared" si="29"/>
        <v>Único</v>
      </c>
    </row>
    <row r="1877" spans="1:13" x14ac:dyDescent="0.25">
      <c r="A1877" s="1" t="s">
        <v>17</v>
      </c>
      <c r="B1877" s="33">
        <v>45653</v>
      </c>
      <c r="C1877" s="5">
        <v>45653</v>
      </c>
      <c r="D1877" s="33">
        <v>45653</v>
      </c>
      <c r="E1877" s="9">
        <v>45653</v>
      </c>
      <c r="F1877" s="6" t="s">
        <v>132</v>
      </c>
      <c r="G1877" s="7" t="s">
        <v>2032</v>
      </c>
      <c r="H1877" s="6"/>
      <c r="I1877" s="8">
        <v>-16</v>
      </c>
      <c r="J1877" s="6"/>
      <c r="K1877" s="8">
        <v>8711.36</v>
      </c>
      <c r="L1877" t="str">
        <f>IF(Gastos[[#This Row],[Importe]]&gt;0,"Ingreso","Egreso")</f>
        <v>Egreso</v>
      </c>
      <c r="M1877" t="str">
        <f t="shared" si="29"/>
        <v>Único</v>
      </c>
    </row>
    <row r="1878" spans="1:13" x14ac:dyDescent="0.25">
      <c r="A1878" s="1" t="s">
        <v>14</v>
      </c>
      <c r="B1878" s="33">
        <v>45653</v>
      </c>
      <c r="C1878" s="5">
        <v>45653</v>
      </c>
      <c r="D1878" s="33">
        <v>45653</v>
      </c>
      <c r="E1878" s="9">
        <v>45653</v>
      </c>
      <c r="F1878" s="6" t="s">
        <v>67</v>
      </c>
      <c r="G1878" s="7" t="s">
        <v>2014</v>
      </c>
      <c r="H1878" s="6"/>
      <c r="I1878" s="8">
        <v>-21.8</v>
      </c>
      <c r="J1878" s="6"/>
      <c r="K1878" s="8">
        <v>2270.9699999999998</v>
      </c>
      <c r="L1878" t="str">
        <f>IF(Gastos[[#This Row],[Importe]]&gt;0,"Ingreso","Egreso")</f>
        <v>Egreso</v>
      </c>
      <c r="M1878" t="str">
        <f t="shared" si="29"/>
        <v>Único</v>
      </c>
    </row>
    <row r="1879" spans="1:13" x14ac:dyDescent="0.25">
      <c r="A1879" s="1" t="s">
        <v>17</v>
      </c>
      <c r="B1879" s="33">
        <v>45653</v>
      </c>
      <c r="C1879" s="5">
        <v>45653</v>
      </c>
      <c r="D1879" s="33">
        <v>45653</v>
      </c>
      <c r="E1879" s="9">
        <v>45653</v>
      </c>
      <c r="F1879" s="6" t="s">
        <v>18</v>
      </c>
      <c r="G1879" s="7" t="s">
        <v>2030</v>
      </c>
      <c r="H1879" s="6"/>
      <c r="I1879" s="8">
        <v>-39.950000000000003</v>
      </c>
      <c r="J1879" s="6"/>
      <c r="K1879" s="8">
        <v>8662.01</v>
      </c>
      <c r="L1879" t="str">
        <f>IF(Gastos[[#This Row],[Importe]]&gt;0,"Ingreso","Egreso")</f>
        <v>Egreso</v>
      </c>
      <c r="M1879" t="str">
        <f t="shared" si="29"/>
        <v>Único</v>
      </c>
    </row>
    <row r="1880" spans="1:13" ht="25.5" x14ac:dyDescent="0.25">
      <c r="A1880" s="1" t="s">
        <v>17</v>
      </c>
      <c r="B1880" s="33">
        <v>45653</v>
      </c>
      <c r="C1880" s="5">
        <v>45653</v>
      </c>
      <c r="D1880" s="33">
        <v>45653</v>
      </c>
      <c r="E1880" s="9">
        <v>45653</v>
      </c>
      <c r="F1880" s="6" t="s">
        <v>132</v>
      </c>
      <c r="G1880" s="7" t="s">
        <v>2031</v>
      </c>
      <c r="H1880" s="6"/>
      <c r="I1880" s="8">
        <v>-9.4</v>
      </c>
      <c r="J1880" s="6"/>
      <c r="K1880" s="8">
        <v>8701.9599999999991</v>
      </c>
      <c r="L1880" t="str">
        <f>IF(Gastos[[#This Row],[Importe]]&gt;0,"Ingreso","Egreso")</f>
        <v>Egreso</v>
      </c>
      <c r="M1880" t="str">
        <f t="shared" si="29"/>
        <v>Único</v>
      </c>
    </row>
    <row r="1881" spans="1:13" x14ac:dyDescent="0.25">
      <c r="A1881" s="1" t="s">
        <v>11</v>
      </c>
      <c r="B1881" s="33">
        <v>45653</v>
      </c>
      <c r="C1881" s="5">
        <v>45653</v>
      </c>
      <c r="D1881" s="33">
        <v>45653</v>
      </c>
      <c r="E1881" s="9">
        <v>45653</v>
      </c>
      <c r="F1881" s="6" t="s">
        <v>132</v>
      </c>
      <c r="G1881" s="7" t="s">
        <v>1988</v>
      </c>
      <c r="H1881" s="6"/>
      <c r="I1881" s="8">
        <v>-2.9</v>
      </c>
      <c r="J1881" s="6"/>
      <c r="K1881" s="8">
        <v>1294.77</v>
      </c>
      <c r="L1881" t="str">
        <f>IF(Gastos[[#This Row],[Importe]]&gt;0,"Ingreso","Egreso")</f>
        <v>Egreso</v>
      </c>
      <c r="M1881" t="str">
        <f t="shared" si="29"/>
        <v>Único</v>
      </c>
    </row>
    <row r="1882" spans="1:13" x14ac:dyDescent="0.25">
      <c r="A1882" s="1" t="s">
        <v>14</v>
      </c>
      <c r="B1882" s="33">
        <v>45653</v>
      </c>
      <c r="C1882" s="5">
        <v>45653</v>
      </c>
      <c r="D1882" s="33">
        <v>45653</v>
      </c>
      <c r="E1882" s="9">
        <v>45653</v>
      </c>
      <c r="F1882" s="6" t="s">
        <v>132</v>
      </c>
      <c r="G1882" s="7" t="s">
        <v>2013</v>
      </c>
      <c r="H1882" s="6"/>
      <c r="I1882" s="8">
        <v>8</v>
      </c>
      <c r="J1882" s="6"/>
      <c r="K1882" s="8">
        <v>2278.9699999999998</v>
      </c>
      <c r="L1882" t="str">
        <f>IF(Gastos[[#This Row],[Importe]]&gt;0,"Ingreso","Egreso")</f>
        <v>Ingreso</v>
      </c>
      <c r="M1882" t="str">
        <f t="shared" si="29"/>
        <v>Único</v>
      </c>
    </row>
    <row r="1883" spans="1:13" x14ac:dyDescent="0.25">
      <c r="A1883" s="1" t="s">
        <v>11</v>
      </c>
      <c r="B1883" s="33">
        <v>45652</v>
      </c>
      <c r="C1883" s="5">
        <v>45652</v>
      </c>
      <c r="D1883" s="33">
        <v>45652</v>
      </c>
      <c r="E1883" s="9">
        <v>45652</v>
      </c>
      <c r="F1883" s="6" t="s">
        <v>132</v>
      </c>
      <c r="G1883" s="7" t="s">
        <v>1989</v>
      </c>
      <c r="H1883" s="6"/>
      <c r="I1883" s="8">
        <v>-29.9</v>
      </c>
      <c r="J1883" s="6"/>
      <c r="K1883" s="8">
        <v>1334.62</v>
      </c>
      <c r="L1883" t="str">
        <f>IF(Gastos[[#This Row],[Importe]]&gt;0,"Ingreso","Egreso")</f>
        <v>Egreso</v>
      </c>
      <c r="M1883" t="str">
        <f t="shared" si="29"/>
        <v>Único</v>
      </c>
    </row>
    <row r="1884" spans="1:13" x14ac:dyDescent="0.25">
      <c r="A1884" s="1" t="s">
        <v>17</v>
      </c>
      <c r="B1884" s="33">
        <v>45652</v>
      </c>
      <c r="C1884" s="5">
        <v>45652</v>
      </c>
      <c r="D1884" s="33">
        <v>45652</v>
      </c>
      <c r="E1884" s="9">
        <v>45652</v>
      </c>
      <c r="F1884" s="6" t="s">
        <v>132</v>
      </c>
      <c r="G1884" s="7" t="s">
        <v>2033</v>
      </c>
      <c r="H1884" s="6"/>
      <c r="I1884" s="8">
        <v>-11.2</v>
      </c>
      <c r="J1884" s="6"/>
      <c r="K1884" s="8">
        <v>8727.36</v>
      </c>
      <c r="L1884" t="str">
        <f>IF(Gastos[[#This Row],[Importe]]&gt;0,"Ingreso","Egreso")</f>
        <v>Egreso</v>
      </c>
      <c r="M1884" t="str">
        <f t="shared" si="29"/>
        <v>Único</v>
      </c>
    </row>
    <row r="1885" spans="1:13" ht="25.5" x14ac:dyDescent="0.25">
      <c r="A1885" s="1" t="s">
        <v>11</v>
      </c>
      <c r="B1885" s="33">
        <v>45652</v>
      </c>
      <c r="C1885" s="5">
        <v>45652</v>
      </c>
      <c r="D1885" s="33">
        <v>45652</v>
      </c>
      <c r="E1885" s="9">
        <v>45652</v>
      </c>
      <c r="F1885" s="6" t="s">
        <v>132</v>
      </c>
      <c r="G1885" s="7" t="s">
        <v>1990</v>
      </c>
      <c r="H1885" s="6"/>
      <c r="I1885" s="8">
        <v>-8</v>
      </c>
      <c r="J1885" s="6"/>
      <c r="K1885" s="8">
        <v>1364.52</v>
      </c>
      <c r="L1885" t="str">
        <f>IF(Gastos[[#This Row],[Importe]]&gt;0,"Ingreso","Egreso")</f>
        <v>Egreso</v>
      </c>
      <c r="M1885" t="str">
        <f t="shared" si="29"/>
        <v>Único</v>
      </c>
    </row>
    <row r="1886" spans="1:13" x14ac:dyDescent="0.25">
      <c r="A1886" s="1" t="s">
        <v>11</v>
      </c>
      <c r="B1886" s="33">
        <v>45652</v>
      </c>
      <c r="C1886" s="5">
        <v>45652</v>
      </c>
      <c r="D1886" s="33">
        <v>45651</v>
      </c>
      <c r="E1886" s="9">
        <v>45651</v>
      </c>
      <c r="F1886" s="6" t="s">
        <v>132</v>
      </c>
      <c r="G1886" s="7" t="s">
        <v>1991</v>
      </c>
      <c r="H1886" s="6"/>
      <c r="I1886" s="8">
        <v>-16.5</v>
      </c>
      <c r="J1886" s="6"/>
      <c r="K1886" s="8">
        <v>1372.52</v>
      </c>
      <c r="L1886" t="str">
        <f>IF(Gastos[[#This Row],[Importe]]&gt;0,"Ingreso","Egreso")</f>
        <v>Egreso</v>
      </c>
      <c r="M1886" t="str">
        <f t="shared" si="29"/>
        <v>Único</v>
      </c>
    </row>
    <row r="1887" spans="1:13" x14ac:dyDescent="0.25">
      <c r="A1887" s="1" t="s">
        <v>14</v>
      </c>
      <c r="B1887" s="33">
        <v>45652</v>
      </c>
      <c r="C1887" s="5">
        <v>45652</v>
      </c>
      <c r="D1887" s="33">
        <v>45651</v>
      </c>
      <c r="E1887" s="9">
        <v>45651</v>
      </c>
      <c r="F1887" s="6" t="s">
        <v>132</v>
      </c>
      <c r="G1887" s="7" t="s">
        <v>577</v>
      </c>
      <c r="H1887" s="6"/>
      <c r="I1887" s="8">
        <v>7</v>
      </c>
      <c r="J1887" s="6"/>
      <c r="K1887" s="8">
        <v>2292.77</v>
      </c>
      <c r="L1887" t="str">
        <f>IF(Gastos[[#This Row],[Importe]]&gt;0,"Ingreso","Egreso")</f>
        <v>Ingreso</v>
      </c>
      <c r="M1887" t="str">
        <f t="shared" si="29"/>
        <v>Único</v>
      </c>
    </row>
    <row r="1888" spans="1:13" x14ac:dyDescent="0.25">
      <c r="A1888" s="1" t="s">
        <v>11</v>
      </c>
      <c r="B1888" s="33">
        <v>45650</v>
      </c>
      <c r="C1888" s="5">
        <v>45650</v>
      </c>
      <c r="D1888" s="33">
        <v>45650</v>
      </c>
      <c r="E1888" s="9">
        <v>45650</v>
      </c>
      <c r="F1888" s="6" t="s">
        <v>132</v>
      </c>
      <c r="G1888" s="7" t="s">
        <v>1992</v>
      </c>
      <c r="H1888" s="6"/>
      <c r="I1888" s="8">
        <v>-21.34</v>
      </c>
      <c r="J1888" s="6"/>
      <c r="K1888" s="8">
        <v>1389.02</v>
      </c>
      <c r="L1888" t="str">
        <f>IF(Gastos[[#This Row],[Importe]]&gt;0,"Ingreso","Egreso")</f>
        <v>Egreso</v>
      </c>
      <c r="M1888" t="str">
        <f t="shared" si="29"/>
        <v>Único</v>
      </c>
    </row>
    <row r="1889" spans="1:13" ht="25.5" x14ac:dyDescent="0.25">
      <c r="A1889" s="1" t="s">
        <v>14</v>
      </c>
      <c r="B1889" s="33">
        <v>45650</v>
      </c>
      <c r="C1889" s="5">
        <v>45650</v>
      </c>
      <c r="D1889" s="33">
        <v>45650</v>
      </c>
      <c r="E1889" s="9">
        <v>45650</v>
      </c>
      <c r="F1889" s="6" t="s">
        <v>22</v>
      </c>
      <c r="G1889" s="7" t="s">
        <v>2015</v>
      </c>
      <c r="H1889" s="6"/>
      <c r="I1889" s="8">
        <v>-1.35</v>
      </c>
      <c r="J1889" s="6"/>
      <c r="K1889" s="8">
        <v>2285.77</v>
      </c>
      <c r="L1889" t="str">
        <f>IF(Gastos[[#This Row],[Importe]]&gt;0,"Ingreso","Egreso")</f>
        <v>Egreso</v>
      </c>
      <c r="M1889" t="str">
        <f t="shared" si="29"/>
        <v>Único</v>
      </c>
    </row>
    <row r="1890" spans="1:13" x14ac:dyDescent="0.25">
      <c r="A1890" s="1" t="s">
        <v>17</v>
      </c>
      <c r="B1890" s="33">
        <v>45650</v>
      </c>
      <c r="C1890" s="5">
        <v>45650</v>
      </c>
      <c r="D1890" s="33">
        <v>45650</v>
      </c>
      <c r="E1890" s="9">
        <v>45650</v>
      </c>
      <c r="F1890" s="6" t="s">
        <v>18</v>
      </c>
      <c r="G1890" s="7" t="s">
        <v>2034</v>
      </c>
      <c r="H1890" s="6"/>
      <c r="I1890" s="8">
        <v>-1</v>
      </c>
      <c r="J1890" s="6"/>
      <c r="K1890" s="8">
        <v>8738.56</v>
      </c>
      <c r="L1890" t="str">
        <f>IF(Gastos[[#This Row],[Importe]]&gt;0,"Ingreso","Egreso")</f>
        <v>Egreso</v>
      </c>
      <c r="M1890" t="str">
        <f t="shared" si="29"/>
        <v>Único</v>
      </c>
    </row>
    <row r="1891" spans="1:13" x14ac:dyDescent="0.25">
      <c r="A1891" s="1" t="s">
        <v>17</v>
      </c>
      <c r="B1891" s="33">
        <v>45650</v>
      </c>
      <c r="C1891" s="5">
        <v>45650</v>
      </c>
      <c r="D1891" s="33">
        <v>45650</v>
      </c>
      <c r="E1891" s="9">
        <v>45650</v>
      </c>
      <c r="F1891" s="6" t="s">
        <v>90</v>
      </c>
      <c r="G1891" s="7" t="s">
        <v>93</v>
      </c>
      <c r="H1891" s="6"/>
      <c r="I1891" s="8">
        <v>1781.76</v>
      </c>
      <c r="J1891" s="6"/>
      <c r="K1891" s="8">
        <v>8739.56</v>
      </c>
      <c r="L1891" t="str">
        <f>IF(Gastos[[#This Row],[Importe]]&gt;0,"Ingreso","Egreso")</f>
        <v>Ingreso</v>
      </c>
      <c r="M1891" t="str">
        <f t="shared" si="29"/>
        <v>Único</v>
      </c>
    </row>
    <row r="1892" spans="1:13" ht="25.5" x14ac:dyDescent="0.25">
      <c r="A1892" s="1" t="s">
        <v>11</v>
      </c>
      <c r="B1892" s="33">
        <v>45649</v>
      </c>
      <c r="C1892" s="5">
        <v>45649</v>
      </c>
      <c r="D1892" s="33">
        <v>45649</v>
      </c>
      <c r="E1892" s="9">
        <v>45649</v>
      </c>
      <c r="F1892" s="6" t="s">
        <v>132</v>
      </c>
      <c r="G1892" s="7" t="s">
        <v>1778</v>
      </c>
      <c r="H1892" s="6"/>
      <c r="I1892" s="8">
        <v>-20</v>
      </c>
      <c r="J1892" s="6"/>
      <c r="K1892" s="8">
        <v>1442.28</v>
      </c>
      <c r="L1892" t="str">
        <f>IF(Gastos[[#This Row],[Importe]]&gt;0,"Ingreso","Egreso")</f>
        <v>Egreso</v>
      </c>
      <c r="M1892" t="str">
        <f t="shared" si="29"/>
        <v>Único</v>
      </c>
    </row>
    <row r="1893" spans="1:13" x14ac:dyDescent="0.25">
      <c r="A1893" s="1" t="s">
        <v>11</v>
      </c>
      <c r="B1893" s="33">
        <v>45649</v>
      </c>
      <c r="C1893" s="5">
        <v>45649</v>
      </c>
      <c r="D1893" s="33">
        <v>45649</v>
      </c>
      <c r="E1893" s="9">
        <v>45649</v>
      </c>
      <c r="F1893" s="6" t="s">
        <v>132</v>
      </c>
      <c r="G1893" s="7" t="s">
        <v>1779</v>
      </c>
      <c r="H1893" s="6"/>
      <c r="I1893" s="8">
        <v>-15.25</v>
      </c>
      <c r="J1893" s="6"/>
      <c r="K1893" s="8">
        <v>1462.28</v>
      </c>
      <c r="L1893" t="str">
        <f>IF(Gastos[[#This Row],[Importe]]&gt;0,"Ingreso","Egreso")</f>
        <v>Egreso</v>
      </c>
      <c r="M1893" t="str">
        <f t="shared" si="29"/>
        <v>Único</v>
      </c>
    </row>
    <row r="1894" spans="1:13" x14ac:dyDescent="0.25">
      <c r="A1894" s="1" t="s">
        <v>11</v>
      </c>
      <c r="B1894" s="33">
        <v>45649</v>
      </c>
      <c r="C1894" s="5">
        <v>45649</v>
      </c>
      <c r="D1894" s="33">
        <v>45649</v>
      </c>
      <c r="E1894" s="9">
        <v>45649</v>
      </c>
      <c r="F1894" s="6" t="s">
        <v>1917</v>
      </c>
      <c r="G1894" s="7" t="s">
        <v>1776</v>
      </c>
      <c r="H1894" s="6"/>
      <c r="I1894" s="8">
        <v>-10</v>
      </c>
      <c r="J1894" s="6"/>
      <c r="K1894" s="8">
        <v>1416.28</v>
      </c>
      <c r="L1894" t="str">
        <f>IF(Gastos[[#This Row],[Importe]]&gt;0,"Ingreso","Egreso")</f>
        <v>Egreso</v>
      </c>
      <c r="M1894" t="str">
        <f t="shared" si="29"/>
        <v>Único</v>
      </c>
    </row>
    <row r="1895" spans="1:13" x14ac:dyDescent="0.25">
      <c r="A1895" s="1" t="s">
        <v>11</v>
      </c>
      <c r="B1895" s="33">
        <v>45649</v>
      </c>
      <c r="C1895" s="5">
        <v>45649</v>
      </c>
      <c r="D1895" s="33">
        <v>45649</v>
      </c>
      <c r="E1895" s="9">
        <v>45649</v>
      </c>
      <c r="F1895" s="6" t="s">
        <v>1917</v>
      </c>
      <c r="G1895" s="7" t="s">
        <v>1777</v>
      </c>
      <c r="H1895" s="6"/>
      <c r="I1895" s="8">
        <v>-16</v>
      </c>
      <c r="J1895" s="6"/>
      <c r="K1895" s="8">
        <v>1426.28</v>
      </c>
      <c r="L1895" t="str">
        <f>IF(Gastos[[#This Row],[Importe]]&gt;0,"Ingreso","Egreso")</f>
        <v>Egreso</v>
      </c>
      <c r="M1895" t="str">
        <f t="shared" si="29"/>
        <v>Único</v>
      </c>
    </row>
    <row r="1896" spans="1:13" ht="25.5" x14ac:dyDescent="0.25">
      <c r="A1896" s="1" t="s">
        <v>11</v>
      </c>
      <c r="B1896" s="33">
        <v>45649</v>
      </c>
      <c r="C1896" s="5">
        <v>45649</v>
      </c>
      <c r="D1896" s="33">
        <v>45649</v>
      </c>
      <c r="E1896" s="9">
        <v>45649</v>
      </c>
      <c r="F1896" s="6" t="s">
        <v>1917</v>
      </c>
      <c r="G1896" s="7" t="s">
        <v>1780</v>
      </c>
      <c r="H1896" s="6"/>
      <c r="I1896" s="8">
        <v>-20.03</v>
      </c>
      <c r="J1896" s="6"/>
      <c r="K1896" s="8">
        <v>1483.23</v>
      </c>
      <c r="L1896" t="str">
        <f>IF(Gastos[[#This Row],[Importe]]&gt;0,"Ingreso","Egreso")</f>
        <v>Egreso</v>
      </c>
      <c r="M1896" t="str">
        <f t="shared" si="29"/>
        <v>Único</v>
      </c>
    </row>
    <row r="1897" spans="1:13" ht="25.5" x14ac:dyDescent="0.25">
      <c r="A1897" s="1" t="s">
        <v>11</v>
      </c>
      <c r="B1897" s="33">
        <v>45649</v>
      </c>
      <c r="C1897" s="5">
        <v>45649</v>
      </c>
      <c r="D1897" s="33">
        <v>45649</v>
      </c>
      <c r="E1897" s="9">
        <v>45649</v>
      </c>
      <c r="F1897" s="6" t="s">
        <v>18</v>
      </c>
      <c r="G1897" s="7" t="s">
        <v>1780</v>
      </c>
      <c r="H1897" s="6"/>
      <c r="I1897" s="8">
        <v>-4.2</v>
      </c>
      <c r="J1897" s="6"/>
      <c r="K1897" s="8">
        <v>1503.26</v>
      </c>
      <c r="L1897" t="str">
        <f>IF(Gastos[[#This Row],[Importe]]&gt;0,"Ingreso","Egreso")</f>
        <v>Egreso</v>
      </c>
      <c r="M1897" t="str">
        <f t="shared" si="29"/>
        <v>Único</v>
      </c>
    </row>
    <row r="1898" spans="1:13" x14ac:dyDescent="0.25">
      <c r="A1898" s="1" t="s">
        <v>14</v>
      </c>
      <c r="B1898" s="33">
        <v>45650</v>
      </c>
      <c r="C1898" s="5">
        <v>45650</v>
      </c>
      <c r="D1898" s="33">
        <v>45649</v>
      </c>
      <c r="E1898" s="9">
        <v>45649</v>
      </c>
      <c r="F1898" s="6" t="s">
        <v>39</v>
      </c>
      <c r="G1898" s="7" t="s">
        <v>131</v>
      </c>
      <c r="H1898" s="6"/>
      <c r="I1898" s="8">
        <v>-0.61</v>
      </c>
      <c r="J1898" s="6"/>
      <c r="K1898" s="8">
        <v>2287.12</v>
      </c>
      <c r="L1898" t="str">
        <f>IF(Gastos[[#This Row],[Importe]]&gt;0,"Ingreso","Egreso")</f>
        <v>Egreso</v>
      </c>
      <c r="M1898" t="str">
        <f t="shared" si="29"/>
        <v>Único</v>
      </c>
    </row>
    <row r="1899" spans="1:13" x14ac:dyDescent="0.25">
      <c r="A1899" s="1" t="s">
        <v>14</v>
      </c>
      <c r="B1899" s="33">
        <v>45649</v>
      </c>
      <c r="C1899" s="5">
        <v>45649</v>
      </c>
      <c r="D1899" s="33">
        <v>45649</v>
      </c>
      <c r="E1899" s="9">
        <v>45649</v>
      </c>
      <c r="F1899" s="6" t="s">
        <v>54</v>
      </c>
      <c r="G1899" s="7" t="s">
        <v>1883</v>
      </c>
      <c r="H1899" s="6"/>
      <c r="I1899" s="8">
        <v>-20.57</v>
      </c>
      <c r="J1899" s="6"/>
      <c r="K1899" s="8">
        <v>2287.73</v>
      </c>
      <c r="L1899" t="str">
        <f>IF(Gastos[[#This Row],[Importe]]&gt;0,"Ingreso","Egreso")</f>
        <v>Egreso</v>
      </c>
      <c r="M1899" t="str">
        <f t="shared" si="29"/>
        <v>Único</v>
      </c>
    </row>
    <row r="1900" spans="1:13" ht="25.5" x14ac:dyDescent="0.25">
      <c r="A1900" s="1" t="s">
        <v>14</v>
      </c>
      <c r="B1900" s="33">
        <v>45649</v>
      </c>
      <c r="C1900" s="5">
        <v>45649</v>
      </c>
      <c r="D1900" s="33">
        <v>45649</v>
      </c>
      <c r="E1900" s="9">
        <v>45649</v>
      </c>
      <c r="F1900" s="6" t="s">
        <v>22</v>
      </c>
      <c r="G1900" s="7" t="s">
        <v>1884</v>
      </c>
      <c r="H1900" s="6"/>
      <c r="I1900" s="8">
        <v>-12.32</v>
      </c>
      <c r="J1900" s="6"/>
      <c r="K1900" s="8">
        <v>2308.3000000000002</v>
      </c>
      <c r="L1900" t="str">
        <f>IF(Gastos[[#This Row],[Importe]]&gt;0,"Ingreso","Egreso")</f>
        <v>Egreso</v>
      </c>
      <c r="M1900" t="str">
        <f t="shared" si="29"/>
        <v>Único</v>
      </c>
    </row>
    <row r="1901" spans="1:13" ht="25.5" x14ac:dyDescent="0.25">
      <c r="A1901" s="1" t="s">
        <v>11</v>
      </c>
      <c r="B1901" s="33">
        <v>45649</v>
      </c>
      <c r="C1901" s="5">
        <v>45649</v>
      </c>
      <c r="D1901" s="33">
        <v>45649</v>
      </c>
      <c r="E1901" s="9">
        <v>45649</v>
      </c>
      <c r="F1901" s="6" t="s">
        <v>132</v>
      </c>
      <c r="G1901" s="7" t="s">
        <v>1781</v>
      </c>
      <c r="H1901" s="6"/>
      <c r="I1901" s="8">
        <v>-8.4499999999999993</v>
      </c>
      <c r="J1901" s="6"/>
      <c r="K1901" s="8">
        <v>1507.46</v>
      </c>
      <c r="L1901" t="str">
        <f>IF(Gastos[[#This Row],[Importe]]&gt;0,"Ingreso","Egreso")</f>
        <v>Egreso</v>
      </c>
      <c r="M1901" t="str">
        <f t="shared" si="29"/>
        <v>Único</v>
      </c>
    </row>
    <row r="1902" spans="1:13" x14ac:dyDescent="0.25">
      <c r="A1902" s="1" t="s">
        <v>11</v>
      </c>
      <c r="B1902" s="33">
        <v>45649</v>
      </c>
      <c r="C1902" s="5">
        <v>45649</v>
      </c>
      <c r="D1902" s="33">
        <v>45649</v>
      </c>
      <c r="E1902" s="9">
        <v>45649</v>
      </c>
      <c r="F1902" s="6" t="s">
        <v>132</v>
      </c>
      <c r="G1902" s="7" t="s">
        <v>1775</v>
      </c>
      <c r="H1902" s="6"/>
      <c r="I1902" s="8">
        <v>-5.92</v>
      </c>
      <c r="J1902" s="6"/>
      <c r="K1902" s="8">
        <v>1410.36</v>
      </c>
      <c r="L1902" t="str">
        <f>IF(Gastos[[#This Row],[Importe]]&gt;0,"Ingreso","Egreso")</f>
        <v>Egreso</v>
      </c>
      <c r="M1902" t="str">
        <f t="shared" si="29"/>
        <v>Único</v>
      </c>
    </row>
    <row r="1903" spans="1:13" x14ac:dyDescent="0.25">
      <c r="A1903" s="1" t="s">
        <v>11</v>
      </c>
      <c r="B1903" s="33">
        <v>45649</v>
      </c>
      <c r="C1903" s="5">
        <v>45649</v>
      </c>
      <c r="D1903" s="33">
        <v>45649</v>
      </c>
      <c r="E1903" s="9">
        <v>45649</v>
      </c>
      <c r="F1903" s="6" t="s">
        <v>132</v>
      </c>
      <c r="G1903" s="7" t="s">
        <v>1775</v>
      </c>
      <c r="H1903" s="6"/>
      <c r="I1903" s="8">
        <v>-3.2</v>
      </c>
      <c r="J1903" s="6"/>
      <c r="K1903" s="8">
        <v>1477.53</v>
      </c>
      <c r="L1903" t="str">
        <f>IF(Gastos[[#This Row],[Importe]]&gt;0,"Ingreso","Egreso")</f>
        <v>Egreso</v>
      </c>
      <c r="M1903" t="str">
        <f t="shared" si="29"/>
        <v>Único</v>
      </c>
    </row>
    <row r="1904" spans="1:13" x14ac:dyDescent="0.25">
      <c r="A1904" s="1" t="s">
        <v>11</v>
      </c>
      <c r="B1904" s="33">
        <v>45649</v>
      </c>
      <c r="C1904" s="5">
        <v>45649</v>
      </c>
      <c r="D1904" s="33">
        <v>45649</v>
      </c>
      <c r="E1904" s="9">
        <v>45649</v>
      </c>
      <c r="F1904" s="6" t="s">
        <v>132</v>
      </c>
      <c r="G1904" s="7" t="s">
        <v>1775</v>
      </c>
      <c r="H1904" s="6"/>
      <c r="I1904" s="8">
        <v>-2.5</v>
      </c>
      <c r="J1904" s="6"/>
      <c r="K1904" s="8">
        <v>1480.73</v>
      </c>
      <c r="L1904" t="str">
        <f>IF(Gastos[[#This Row],[Importe]]&gt;0,"Ingreso","Egreso")</f>
        <v>Egreso</v>
      </c>
      <c r="M1904" t="str">
        <f t="shared" si="29"/>
        <v>Único</v>
      </c>
    </row>
    <row r="1905" spans="1:13" ht="25.5" x14ac:dyDescent="0.25">
      <c r="A1905" s="1" t="s">
        <v>11</v>
      </c>
      <c r="B1905" s="33">
        <v>45649</v>
      </c>
      <c r="C1905" s="5">
        <v>45649</v>
      </c>
      <c r="D1905" s="33">
        <v>45648</v>
      </c>
      <c r="E1905" s="9">
        <v>45648</v>
      </c>
      <c r="F1905" s="6" t="s">
        <v>132</v>
      </c>
      <c r="G1905" s="7" t="s">
        <v>1782</v>
      </c>
      <c r="H1905" s="6"/>
      <c r="I1905" s="8">
        <v>-17</v>
      </c>
      <c r="J1905" s="6"/>
      <c r="K1905" s="8">
        <v>1515.91</v>
      </c>
      <c r="L1905" t="str">
        <f>IF(Gastos[[#This Row],[Importe]]&gt;0,"Ingreso","Egreso")</f>
        <v>Egreso</v>
      </c>
      <c r="M1905" t="str">
        <f t="shared" si="29"/>
        <v>Único</v>
      </c>
    </row>
    <row r="1906" spans="1:13" ht="25.5" x14ac:dyDescent="0.25">
      <c r="A1906" s="1" t="s">
        <v>14</v>
      </c>
      <c r="B1906" s="33">
        <v>45649</v>
      </c>
      <c r="C1906" s="5">
        <v>45649</v>
      </c>
      <c r="D1906" s="33">
        <v>45648</v>
      </c>
      <c r="E1906" s="9">
        <v>45648</v>
      </c>
      <c r="F1906" s="6" t="s">
        <v>22</v>
      </c>
      <c r="G1906" s="7" t="s">
        <v>1885</v>
      </c>
      <c r="H1906" s="6"/>
      <c r="I1906" s="8">
        <v>-11.65</v>
      </c>
      <c r="J1906" s="6"/>
      <c r="K1906" s="8">
        <v>2320.62</v>
      </c>
      <c r="L1906" t="str">
        <f>IF(Gastos[[#This Row],[Importe]]&gt;0,"Ingreso","Egreso")</f>
        <v>Egreso</v>
      </c>
      <c r="M1906" t="str">
        <f t="shared" si="29"/>
        <v>Único</v>
      </c>
    </row>
    <row r="1907" spans="1:13" ht="25.5" x14ac:dyDescent="0.25">
      <c r="A1907" s="1" t="s">
        <v>14</v>
      </c>
      <c r="B1907" s="33">
        <v>45649</v>
      </c>
      <c r="C1907" s="5">
        <v>45649</v>
      </c>
      <c r="D1907" s="33">
        <v>45647</v>
      </c>
      <c r="E1907" s="9">
        <v>45647</v>
      </c>
      <c r="F1907" s="6" t="s">
        <v>22</v>
      </c>
      <c r="G1907" s="7" t="s">
        <v>1887</v>
      </c>
      <c r="H1907" s="6"/>
      <c r="I1907" s="8">
        <v>-24.23</v>
      </c>
      <c r="J1907" s="6"/>
      <c r="K1907" s="8">
        <v>2327.77</v>
      </c>
      <c r="L1907" t="str">
        <f>IF(Gastos[[#This Row],[Importe]]&gt;0,"Ingreso","Egreso")</f>
        <v>Egreso</v>
      </c>
      <c r="M1907" t="str">
        <f t="shared" si="29"/>
        <v>Único</v>
      </c>
    </row>
    <row r="1908" spans="1:13" x14ac:dyDescent="0.25">
      <c r="A1908" s="1" t="s">
        <v>14</v>
      </c>
      <c r="B1908" s="33">
        <v>45649</v>
      </c>
      <c r="C1908" s="5">
        <v>45649</v>
      </c>
      <c r="D1908" s="33">
        <v>45647</v>
      </c>
      <c r="E1908" s="9">
        <v>45647</v>
      </c>
      <c r="F1908" s="6" t="s">
        <v>132</v>
      </c>
      <c r="G1908" s="7" t="s">
        <v>1886</v>
      </c>
      <c r="H1908" s="6"/>
      <c r="I1908" s="8">
        <v>4.5</v>
      </c>
      <c r="J1908" s="6"/>
      <c r="K1908" s="8">
        <v>2332.27</v>
      </c>
      <c r="L1908" t="str">
        <f>IF(Gastos[[#This Row],[Importe]]&gt;0,"Ingreso","Egreso")</f>
        <v>Ingreso</v>
      </c>
      <c r="M1908" t="str">
        <f t="shared" si="29"/>
        <v>Único</v>
      </c>
    </row>
    <row r="1909" spans="1:13" x14ac:dyDescent="0.25">
      <c r="A1909" s="1" t="s">
        <v>11</v>
      </c>
      <c r="B1909" s="33">
        <v>45646</v>
      </c>
      <c r="C1909" s="11">
        <v>45646</v>
      </c>
      <c r="D1909" s="33">
        <v>45646</v>
      </c>
      <c r="E1909" s="9">
        <v>45646</v>
      </c>
      <c r="F1909" s="6" t="s">
        <v>132</v>
      </c>
      <c r="G1909" s="7" t="s">
        <v>1784</v>
      </c>
      <c r="H1909" s="6"/>
      <c r="I1909" s="8">
        <v>-30.39</v>
      </c>
      <c r="J1909" s="6"/>
      <c r="K1909" s="8">
        <v>1572.91</v>
      </c>
      <c r="L1909" t="str">
        <f>IF(Gastos[[#This Row],[Importe]]&gt;0,"Ingreso","Egreso")</f>
        <v>Egreso</v>
      </c>
      <c r="M1909" t="str">
        <f t="shared" si="29"/>
        <v>Único</v>
      </c>
    </row>
    <row r="1910" spans="1:13" x14ac:dyDescent="0.25">
      <c r="A1910" s="1" t="s">
        <v>11</v>
      </c>
      <c r="B1910" s="33">
        <v>45646</v>
      </c>
      <c r="C1910" s="11">
        <v>45646</v>
      </c>
      <c r="D1910" s="33">
        <v>45646</v>
      </c>
      <c r="E1910" s="9">
        <v>45646</v>
      </c>
      <c r="F1910" s="6" t="s">
        <v>1917</v>
      </c>
      <c r="G1910" s="7" t="s">
        <v>1783</v>
      </c>
      <c r="H1910" s="6"/>
      <c r="I1910" s="8">
        <v>-40</v>
      </c>
      <c r="J1910" s="6"/>
      <c r="K1910" s="8">
        <v>1532.91</v>
      </c>
      <c r="L1910" t="str">
        <f>IF(Gastos[[#This Row],[Importe]]&gt;0,"Ingreso","Egreso")</f>
        <v>Egreso</v>
      </c>
      <c r="M1910" t="str">
        <f t="shared" si="29"/>
        <v>Único</v>
      </c>
    </row>
    <row r="1911" spans="1:13" ht="25.5" x14ac:dyDescent="0.25">
      <c r="A1911" s="1" t="s">
        <v>14</v>
      </c>
      <c r="B1911" s="33">
        <v>45646</v>
      </c>
      <c r="C1911" s="11">
        <v>45646</v>
      </c>
      <c r="D1911" s="33">
        <v>45646</v>
      </c>
      <c r="E1911" s="9">
        <v>45646</v>
      </c>
      <c r="F1911" s="6" t="s">
        <v>22</v>
      </c>
      <c r="G1911" s="7" t="s">
        <v>1888</v>
      </c>
      <c r="H1911" s="6"/>
      <c r="I1911" s="8">
        <v>-68.95</v>
      </c>
      <c r="J1911" s="6"/>
      <c r="K1911" s="8">
        <v>2352</v>
      </c>
      <c r="L1911" t="str">
        <f>IF(Gastos[[#This Row],[Importe]]&gt;0,"Ingreso","Egreso")</f>
        <v>Egreso</v>
      </c>
      <c r="M1911" t="str">
        <f t="shared" si="29"/>
        <v>Único</v>
      </c>
    </row>
    <row r="1912" spans="1:13" ht="25.5" x14ac:dyDescent="0.25">
      <c r="A1912" s="1" t="s">
        <v>14</v>
      </c>
      <c r="B1912" s="33">
        <v>45646</v>
      </c>
      <c r="C1912" s="11">
        <v>45646</v>
      </c>
      <c r="D1912" s="33">
        <v>45646</v>
      </c>
      <c r="E1912" s="9">
        <v>45646</v>
      </c>
      <c r="F1912" s="6" t="s">
        <v>15</v>
      </c>
      <c r="G1912" s="7" t="s">
        <v>1890</v>
      </c>
      <c r="H1912" s="6"/>
      <c r="I1912" s="8">
        <v>-148.28</v>
      </c>
      <c r="J1912" s="6"/>
      <c r="K1912" s="8">
        <v>2510.2800000000002</v>
      </c>
      <c r="L1912" t="str">
        <f>IF(Gastos[[#This Row],[Importe]]&gt;0,"Ingreso","Egreso")</f>
        <v>Egreso</v>
      </c>
      <c r="M1912" t="str">
        <f t="shared" si="29"/>
        <v>Único</v>
      </c>
    </row>
    <row r="1913" spans="1:13" ht="25.5" x14ac:dyDescent="0.25">
      <c r="A1913" s="1" t="s">
        <v>14</v>
      </c>
      <c r="B1913" s="33">
        <v>45646</v>
      </c>
      <c r="C1913" s="11">
        <v>45646</v>
      </c>
      <c r="D1913" s="33">
        <v>45646</v>
      </c>
      <c r="E1913" s="9">
        <v>45646</v>
      </c>
      <c r="F1913" s="6" t="s">
        <v>22</v>
      </c>
      <c r="G1913" s="7" t="s">
        <v>1889</v>
      </c>
      <c r="H1913" s="6"/>
      <c r="I1913" s="8">
        <v>-89.33</v>
      </c>
      <c r="J1913" s="6"/>
      <c r="K1913" s="8">
        <v>2420.9499999999998</v>
      </c>
      <c r="L1913" t="str">
        <f>IF(Gastos[[#This Row],[Importe]]&gt;0,"Ingreso","Egreso")</f>
        <v>Egreso</v>
      </c>
      <c r="M1913" t="str">
        <f t="shared" si="29"/>
        <v>Único</v>
      </c>
    </row>
    <row r="1914" spans="1:13" ht="25.5" x14ac:dyDescent="0.25">
      <c r="A1914" s="1" t="s">
        <v>17</v>
      </c>
      <c r="B1914" s="33">
        <v>45646</v>
      </c>
      <c r="C1914" s="11">
        <v>45646</v>
      </c>
      <c r="D1914" s="33">
        <v>45646</v>
      </c>
      <c r="E1914" s="9">
        <v>45646</v>
      </c>
      <c r="F1914" s="6" t="s">
        <v>132</v>
      </c>
      <c r="G1914" s="7" t="s">
        <v>1845</v>
      </c>
      <c r="H1914" s="6"/>
      <c r="I1914" s="8">
        <v>-9.5500000000000007</v>
      </c>
      <c r="J1914" s="6"/>
      <c r="K1914" s="8">
        <v>6957.8</v>
      </c>
      <c r="L1914" t="str">
        <f>IF(Gastos[[#This Row],[Importe]]&gt;0,"Ingreso","Egreso")</f>
        <v>Egreso</v>
      </c>
      <c r="M1914" t="str">
        <f t="shared" si="29"/>
        <v>Único</v>
      </c>
    </row>
    <row r="1915" spans="1:13" x14ac:dyDescent="0.25">
      <c r="A1915" s="1" t="s">
        <v>17</v>
      </c>
      <c r="B1915" s="33">
        <v>45646</v>
      </c>
      <c r="C1915" s="11">
        <v>45646</v>
      </c>
      <c r="D1915" s="33">
        <v>45646</v>
      </c>
      <c r="E1915" s="9">
        <v>45646</v>
      </c>
      <c r="F1915" s="6" t="s">
        <v>132</v>
      </c>
      <c r="G1915" s="7" t="s">
        <v>577</v>
      </c>
      <c r="H1915" s="6"/>
      <c r="I1915" s="8">
        <v>13.95</v>
      </c>
      <c r="J1915" s="6"/>
      <c r="K1915" s="8">
        <v>6967.35</v>
      </c>
      <c r="L1915" t="str">
        <f>IF(Gastos[[#This Row],[Importe]]&gt;0,"Ingreso","Egreso")</f>
        <v>Ingreso</v>
      </c>
      <c r="M1915" t="str">
        <f t="shared" si="29"/>
        <v>Único</v>
      </c>
    </row>
    <row r="1916" spans="1:13" x14ac:dyDescent="0.25">
      <c r="A1916" s="1" t="s">
        <v>11</v>
      </c>
      <c r="B1916" s="33">
        <v>45645</v>
      </c>
      <c r="C1916" s="5">
        <v>45645</v>
      </c>
      <c r="D1916" s="33">
        <v>45645</v>
      </c>
      <c r="E1916" s="9">
        <v>45645</v>
      </c>
      <c r="F1916" s="6" t="s">
        <v>132</v>
      </c>
      <c r="G1916" s="7" t="s">
        <v>1786</v>
      </c>
      <c r="H1916" s="6"/>
      <c r="I1916" s="8">
        <v>-20</v>
      </c>
      <c r="J1916" s="6"/>
      <c r="K1916" s="8">
        <v>1663.75</v>
      </c>
      <c r="L1916" t="str">
        <f>IF(Gastos[[#This Row],[Importe]]&gt;0,"Ingreso","Egreso")</f>
        <v>Egreso</v>
      </c>
      <c r="M1916" t="str">
        <f t="shared" si="29"/>
        <v>Único</v>
      </c>
    </row>
    <row r="1917" spans="1:13" x14ac:dyDescent="0.25">
      <c r="A1917" s="1" t="s">
        <v>11</v>
      </c>
      <c r="B1917" s="33">
        <v>45645</v>
      </c>
      <c r="C1917" s="5">
        <v>45645</v>
      </c>
      <c r="D1917" s="33">
        <v>45645</v>
      </c>
      <c r="E1917" s="9">
        <v>45645</v>
      </c>
      <c r="F1917" s="6" t="s">
        <v>132</v>
      </c>
      <c r="G1917" s="7" t="s">
        <v>1787</v>
      </c>
      <c r="H1917" s="6"/>
      <c r="I1917" s="8">
        <v>-18</v>
      </c>
      <c r="J1917" s="6"/>
      <c r="K1917" s="8">
        <v>1683.75</v>
      </c>
      <c r="L1917" t="str">
        <f>IF(Gastos[[#This Row],[Importe]]&gt;0,"Ingreso","Egreso")</f>
        <v>Egreso</v>
      </c>
      <c r="M1917" t="str">
        <f t="shared" si="29"/>
        <v>Único</v>
      </c>
    </row>
    <row r="1918" spans="1:13" x14ac:dyDescent="0.25">
      <c r="A1918" s="1" t="s">
        <v>11</v>
      </c>
      <c r="B1918" s="33">
        <v>45645</v>
      </c>
      <c r="C1918" s="5">
        <v>45645</v>
      </c>
      <c r="D1918" s="33">
        <v>45645</v>
      </c>
      <c r="E1918" s="9">
        <v>45645</v>
      </c>
      <c r="F1918" s="6" t="s">
        <v>1917</v>
      </c>
      <c r="G1918" s="7" t="s">
        <v>1785</v>
      </c>
      <c r="H1918" s="6"/>
      <c r="I1918" s="8">
        <v>-60.45</v>
      </c>
      <c r="J1918" s="6"/>
      <c r="K1918" s="8">
        <v>1603.3</v>
      </c>
      <c r="L1918" t="str">
        <f>IF(Gastos[[#This Row],[Importe]]&gt;0,"Ingreso","Egreso")</f>
        <v>Egreso</v>
      </c>
      <c r="M1918" t="str">
        <f t="shared" si="29"/>
        <v>Único</v>
      </c>
    </row>
    <row r="1919" spans="1:13" x14ac:dyDescent="0.25">
      <c r="A1919" s="1" t="s">
        <v>17</v>
      </c>
      <c r="B1919" s="33">
        <v>45645</v>
      </c>
      <c r="C1919" s="5">
        <v>45645</v>
      </c>
      <c r="D1919" s="33">
        <v>45645</v>
      </c>
      <c r="E1919" s="9">
        <v>45645</v>
      </c>
      <c r="F1919" s="6" t="s">
        <v>18</v>
      </c>
      <c r="G1919" s="7" t="s">
        <v>1846</v>
      </c>
      <c r="H1919" s="6"/>
      <c r="I1919" s="8">
        <v>-13.95</v>
      </c>
      <c r="J1919" s="6"/>
      <c r="K1919" s="8">
        <v>6953.4</v>
      </c>
      <c r="L1919" t="str">
        <f>IF(Gastos[[#This Row],[Importe]]&gt;0,"Ingreso","Egreso")</f>
        <v>Egreso</v>
      </c>
      <c r="M1919" t="str">
        <f t="shared" si="29"/>
        <v>Único</v>
      </c>
    </row>
    <row r="1920" spans="1:13" ht="25.5" x14ac:dyDescent="0.25">
      <c r="A1920" s="1" t="s">
        <v>17</v>
      </c>
      <c r="B1920" s="33">
        <v>45645</v>
      </c>
      <c r="C1920" s="5">
        <v>45645</v>
      </c>
      <c r="D1920" s="33">
        <v>45645</v>
      </c>
      <c r="E1920" s="9">
        <v>45645</v>
      </c>
      <c r="F1920" s="6" t="s">
        <v>18</v>
      </c>
      <c r="G1920" s="7" t="s">
        <v>1847</v>
      </c>
      <c r="H1920" s="6"/>
      <c r="I1920" s="8">
        <v>-6</v>
      </c>
      <c r="J1920" s="6"/>
      <c r="K1920" s="8">
        <v>6967.35</v>
      </c>
      <c r="L1920" t="str">
        <f>IF(Gastos[[#This Row],[Importe]]&gt;0,"Ingreso","Egreso")</f>
        <v>Egreso</v>
      </c>
      <c r="M1920" t="str">
        <f t="shared" si="29"/>
        <v>Único</v>
      </c>
    </row>
    <row r="1921" spans="1:13" x14ac:dyDescent="0.25">
      <c r="A1921" s="1" t="s">
        <v>17</v>
      </c>
      <c r="B1921" s="33">
        <v>45645</v>
      </c>
      <c r="C1921" s="5">
        <v>45645</v>
      </c>
      <c r="D1921" s="33">
        <v>45645</v>
      </c>
      <c r="E1921" s="9">
        <v>45645</v>
      </c>
      <c r="F1921" s="6" t="s">
        <v>1917</v>
      </c>
      <c r="G1921" s="7" t="s">
        <v>1848</v>
      </c>
      <c r="H1921" s="6"/>
      <c r="I1921" s="8">
        <v>-19.98</v>
      </c>
      <c r="J1921" s="6"/>
      <c r="K1921" s="8">
        <v>6973.35</v>
      </c>
      <c r="L1921" t="str">
        <f>IF(Gastos[[#This Row],[Importe]]&gt;0,"Ingreso","Egreso")</f>
        <v>Egreso</v>
      </c>
      <c r="M1921" t="str">
        <f t="shared" si="29"/>
        <v>Único</v>
      </c>
    </row>
    <row r="1922" spans="1:13" x14ac:dyDescent="0.25">
      <c r="A1922" s="1" t="s">
        <v>11</v>
      </c>
      <c r="B1922" s="33">
        <v>45645</v>
      </c>
      <c r="C1922" s="5">
        <v>45645</v>
      </c>
      <c r="D1922" s="33">
        <v>45645</v>
      </c>
      <c r="E1922" s="9">
        <v>45645</v>
      </c>
      <c r="F1922" s="6" t="s">
        <v>132</v>
      </c>
      <c r="G1922" s="7" t="s">
        <v>1788</v>
      </c>
      <c r="H1922" s="6"/>
      <c r="I1922" s="8">
        <v>-4.5</v>
      </c>
      <c r="J1922" s="6"/>
      <c r="K1922" s="8">
        <v>1701.75</v>
      </c>
      <c r="L1922" t="str">
        <f>IF(Gastos[[#This Row],[Importe]]&gt;0,"Ingreso","Egreso")</f>
        <v>Egreso</v>
      </c>
      <c r="M1922" t="str">
        <f t="shared" ref="M1922:M1985" si="30">IF(AND(COUNTIFS($B$2:$B$3988,B1922,$I$2:$I$3988,I1922,$K$2:$K$3988,K1922)&gt;1,F1922=""),"DUPLICADO","Único")</f>
        <v>Único</v>
      </c>
    </row>
    <row r="1923" spans="1:13" x14ac:dyDescent="0.25">
      <c r="A1923" s="1" t="s">
        <v>17</v>
      </c>
      <c r="B1923" s="33">
        <v>45644</v>
      </c>
      <c r="C1923" s="5">
        <v>45644</v>
      </c>
      <c r="D1923" s="33">
        <v>45644</v>
      </c>
      <c r="E1923" s="9">
        <v>45644</v>
      </c>
      <c r="F1923" s="6" t="s">
        <v>132</v>
      </c>
      <c r="G1923" s="7" t="s">
        <v>1850</v>
      </c>
      <c r="H1923" s="6"/>
      <c r="I1923" s="8">
        <v>-16</v>
      </c>
      <c r="J1923" s="6"/>
      <c r="K1923" s="8">
        <v>7004.33</v>
      </c>
      <c r="L1923" t="str">
        <f>IF(Gastos[[#This Row],[Importe]]&gt;0,"Ingreso","Egreso")</f>
        <v>Egreso</v>
      </c>
      <c r="M1923" t="str">
        <f t="shared" si="30"/>
        <v>Único</v>
      </c>
    </row>
    <row r="1924" spans="1:13" x14ac:dyDescent="0.25">
      <c r="A1924" s="1" t="s">
        <v>11</v>
      </c>
      <c r="B1924" s="33">
        <v>45644</v>
      </c>
      <c r="C1924" s="5">
        <v>45644</v>
      </c>
      <c r="D1924" s="33">
        <v>45644</v>
      </c>
      <c r="E1924" s="9">
        <v>45644</v>
      </c>
      <c r="F1924" s="6" t="s">
        <v>18</v>
      </c>
      <c r="G1924" s="7" t="s">
        <v>1789</v>
      </c>
      <c r="H1924" s="6"/>
      <c r="I1924" s="8">
        <v>-56.02</v>
      </c>
      <c r="J1924" s="6"/>
      <c r="K1924" s="8">
        <v>1706.25</v>
      </c>
      <c r="L1924" t="str">
        <f>IF(Gastos[[#This Row],[Importe]]&gt;0,"Ingreso","Egreso")</f>
        <v>Egreso</v>
      </c>
      <c r="M1924" t="str">
        <f t="shared" si="30"/>
        <v>Único</v>
      </c>
    </row>
    <row r="1925" spans="1:13" x14ac:dyDescent="0.25">
      <c r="A1925" s="1" t="s">
        <v>17</v>
      </c>
      <c r="B1925" s="33">
        <v>45644</v>
      </c>
      <c r="C1925" s="5">
        <v>45644</v>
      </c>
      <c r="D1925" s="33">
        <v>45644</v>
      </c>
      <c r="E1925" s="9">
        <v>45644</v>
      </c>
      <c r="F1925" s="6" t="s">
        <v>1917</v>
      </c>
      <c r="G1925" s="7" t="s">
        <v>1849</v>
      </c>
      <c r="H1925" s="6"/>
      <c r="I1925" s="8">
        <v>-11</v>
      </c>
      <c r="J1925" s="6"/>
      <c r="K1925" s="8">
        <v>6993.33</v>
      </c>
      <c r="L1925" t="str">
        <f>IF(Gastos[[#This Row],[Importe]]&gt;0,"Ingreso","Egreso")</f>
        <v>Egreso</v>
      </c>
      <c r="M1925" t="str">
        <f t="shared" si="30"/>
        <v>Único</v>
      </c>
    </row>
    <row r="1926" spans="1:13" ht="25.5" x14ac:dyDescent="0.25">
      <c r="A1926" s="1" t="s">
        <v>14</v>
      </c>
      <c r="B1926" s="33">
        <v>45644</v>
      </c>
      <c r="C1926" s="5">
        <v>45644</v>
      </c>
      <c r="D1926" s="33">
        <v>45644</v>
      </c>
      <c r="E1926" s="9">
        <v>45644</v>
      </c>
      <c r="F1926" s="6" t="s">
        <v>22</v>
      </c>
      <c r="G1926" s="7" t="s">
        <v>1891</v>
      </c>
      <c r="H1926" s="6"/>
      <c r="I1926" s="8">
        <v>-1.55</v>
      </c>
      <c r="J1926" s="6"/>
      <c r="K1926" s="8">
        <v>2658.56</v>
      </c>
      <c r="L1926" t="str">
        <f>IF(Gastos[[#This Row],[Importe]]&gt;0,"Ingreso","Egreso")</f>
        <v>Egreso</v>
      </c>
      <c r="M1926" t="str">
        <f t="shared" si="30"/>
        <v>Único</v>
      </c>
    </row>
    <row r="1927" spans="1:13" x14ac:dyDescent="0.25">
      <c r="A1927" s="1" t="s">
        <v>11</v>
      </c>
      <c r="B1927" s="33">
        <v>45643</v>
      </c>
      <c r="C1927" s="5">
        <v>45643</v>
      </c>
      <c r="D1927" s="33">
        <v>45643</v>
      </c>
      <c r="E1927" s="9">
        <v>45643</v>
      </c>
      <c r="F1927" s="6" t="s">
        <v>183</v>
      </c>
      <c r="G1927" s="7" t="s">
        <v>1790</v>
      </c>
      <c r="H1927" s="6"/>
      <c r="I1927" s="8">
        <v>-108.5</v>
      </c>
      <c r="J1927" s="6"/>
      <c r="K1927" s="8">
        <v>1762.27</v>
      </c>
      <c r="L1927" t="str">
        <f>IF(Gastos[[#This Row],[Importe]]&gt;0,"Ingreso","Egreso")</f>
        <v>Egreso</v>
      </c>
      <c r="M1927" t="str">
        <f t="shared" si="30"/>
        <v>Único</v>
      </c>
    </row>
    <row r="1928" spans="1:13" x14ac:dyDescent="0.25">
      <c r="A1928" s="1" t="s">
        <v>11</v>
      </c>
      <c r="B1928" s="33">
        <v>45642</v>
      </c>
      <c r="C1928" s="5">
        <v>45642</v>
      </c>
      <c r="D1928" s="33">
        <v>45642</v>
      </c>
      <c r="E1928" s="9">
        <v>45642</v>
      </c>
      <c r="F1928" s="6" t="s">
        <v>586</v>
      </c>
      <c r="G1928" s="7" t="s">
        <v>1792</v>
      </c>
      <c r="H1928" s="6"/>
      <c r="I1928" s="8">
        <v>-150</v>
      </c>
      <c r="J1928" s="6"/>
      <c r="K1928" s="8">
        <v>1879.75</v>
      </c>
      <c r="L1928" t="str">
        <f>IF(Gastos[[#This Row],[Importe]]&gt;0,"Ingreso","Egreso")</f>
        <v>Egreso</v>
      </c>
      <c r="M1928" t="str">
        <f t="shared" si="30"/>
        <v>Único</v>
      </c>
    </row>
    <row r="1929" spans="1:13" x14ac:dyDescent="0.25">
      <c r="A1929" s="1" t="s">
        <v>11</v>
      </c>
      <c r="B1929" s="33">
        <v>45642</v>
      </c>
      <c r="C1929" s="5">
        <v>45642</v>
      </c>
      <c r="D1929" s="33">
        <v>45642</v>
      </c>
      <c r="E1929" s="9">
        <v>45642</v>
      </c>
      <c r="F1929" s="6" t="s">
        <v>1917</v>
      </c>
      <c r="G1929" s="7" t="s">
        <v>1793</v>
      </c>
      <c r="H1929" s="6"/>
      <c r="I1929" s="8">
        <v>-219</v>
      </c>
      <c r="J1929" s="6"/>
      <c r="K1929" s="8">
        <v>2029.75</v>
      </c>
      <c r="L1929" t="str">
        <f>IF(Gastos[[#This Row],[Importe]]&gt;0,"Ingreso","Egreso")</f>
        <v>Egreso</v>
      </c>
      <c r="M1929" t="str">
        <f t="shared" si="30"/>
        <v>Único</v>
      </c>
    </row>
    <row r="1930" spans="1:13" x14ac:dyDescent="0.25">
      <c r="A1930" s="1" t="s">
        <v>17</v>
      </c>
      <c r="B1930" s="33">
        <v>45642</v>
      </c>
      <c r="C1930" s="5">
        <v>45642</v>
      </c>
      <c r="D1930" s="33">
        <v>45642</v>
      </c>
      <c r="E1930" s="9">
        <v>45642</v>
      </c>
      <c r="F1930" s="6" t="s">
        <v>1917</v>
      </c>
      <c r="G1930" s="7" t="s">
        <v>1851</v>
      </c>
      <c r="H1930" s="6"/>
      <c r="I1930" s="8">
        <v>-14.8</v>
      </c>
      <c r="J1930" s="6"/>
      <c r="K1930" s="8">
        <v>7020.33</v>
      </c>
      <c r="L1930" t="str">
        <f>IF(Gastos[[#This Row],[Importe]]&gt;0,"Ingreso","Egreso")</f>
        <v>Egreso</v>
      </c>
      <c r="M1930" t="str">
        <f t="shared" si="30"/>
        <v>Único</v>
      </c>
    </row>
    <row r="1931" spans="1:13" x14ac:dyDescent="0.25">
      <c r="A1931" s="1" t="s">
        <v>14</v>
      </c>
      <c r="B1931" s="33">
        <v>45642</v>
      </c>
      <c r="C1931" s="5">
        <v>45642</v>
      </c>
      <c r="D1931" s="33">
        <v>45642</v>
      </c>
      <c r="E1931" s="9">
        <v>45642</v>
      </c>
      <c r="F1931" s="6" t="s">
        <v>54</v>
      </c>
      <c r="G1931" s="7" t="s">
        <v>1892</v>
      </c>
      <c r="H1931" s="6"/>
      <c r="I1931" s="8">
        <v>-25.95</v>
      </c>
      <c r="J1931" s="6"/>
      <c r="K1931" s="8">
        <v>2660.11</v>
      </c>
      <c r="L1931" t="str">
        <f>IF(Gastos[[#This Row],[Importe]]&gt;0,"Ingreso","Egreso")</f>
        <v>Egreso</v>
      </c>
      <c r="M1931" t="str">
        <f t="shared" si="30"/>
        <v>Único</v>
      </c>
    </row>
    <row r="1932" spans="1:13" x14ac:dyDescent="0.25">
      <c r="A1932" s="1" t="s">
        <v>11</v>
      </c>
      <c r="B1932" s="33">
        <v>45642</v>
      </c>
      <c r="C1932" s="5">
        <v>45642</v>
      </c>
      <c r="D1932" s="33">
        <v>45642</v>
      </c>
      <c r="E1932" s="9">
        <v>45642</v>
      </c>
      <c r="F1932" s="6" t="s">
        <v>132</v>
      </c>
      <c r="G1932" s="7" t="s">
        <v>1791</v>
      </c>
      <c r="H1932" s="6"/>
      <c r="I1932" s="8">
        <v>-8.98</v>
      </c>
      <c r="J1932" s="6"/>
      <c r="K1932" s="8">
        <v>1870.77</v>
      </c>
      <c r="L1932" t="str">
        <f>IF(Gastos[[#This Row],[Importe]]&gt;0,"Ingreso","Egreso")</f>
        <v>Egreso</v>
      </c>
      <c r="M1932" t="str">
        <f t="shared" si="30"/>
        <v>Único</v>
      </c>
    </row>
    <row r="1933" spans="1:13" x14ac:dyDescent="0.25">
      <c r="A1933" s="1" t="s">
        <v>11</v>
      </c>
      <c r="B1933" s="33">
        <v>45642</v>
      </c>
      <c r="C1933" s="5">
        <v>45642</v>
      </c>
      <c r="D1933" s="33">
        <v>45640</v>
      </c>
      <c r="E1933" s="9">
        <v>45641</v>
      </c>
      <c r="F1933" s="6" t="s">
        <v>132</v>
      </c>
      <c r="G1933" s="7" t="s">
        <v>1795</v>
      </c>
      <c r="H1933" s="6"/>
      <c r="I1933" s="8">
        <v>-42.6</v>
      </c>
      <c r="J1933" s="6"/>
      <c r="K1933" s="8">
        <v>2283.94</v>
      </c>
      <c r="L1933" t="str">
        <f>IF(Gastos[[#This Row],[Importe]]&gt;0,"Ingreso","Egreso")</f>
        <v>Egreso</v>
      </c>
      <c r="M1933" t="str">
        <f t="shared" si="30"/>
        <v>Único</v>
      </c>
    </row>
    <row r="1934" spans="1:13" x14ac:dyDescent="0.25">
      <c r="A1934" s="1" t="s">
        <v>11</v>
      </c>
      <c r="B1934" s="33">
        <v>45642</v>
      </c>
      <c r="C1934" s="5">
        <v>45642</v>
      </c>
      <c r="D1934" s="33">
        <v>45641</v>
      </c>
      <c r="E1934" s="9">
        <v>45641</v>
      </c>
      <c r="F1934" s="6" t="s">
        <v>132</v>
      </c>
      <c r="G1934" s="7" t="s">
        <v>1794</v>
      </c>
      <c r="H1934" s="6"/>
      <c r="I1934" s="8">
        <v>-35.19</v>
      </c>
      <c r="J1934" s="6"/>
      <c r="K1934" s="8">
        <v>2248.75</v>
      </c>
      <c r="L1934" t="str">
        <f>IF(Gastos[[#This Row],[Importe]]&gt;0,"Ingreso","Egreso")</f>
        <v>Egreso</v>
      </c>
      <c r="M1934" t="str">
        <f t="shared" si="30"/>
        <v>Único</v>
      </c>
    </row>
    <row r="1935" spans="1:13" ht="25.5" x14ac:dyDescent="0.25">
      <c r="A1935" s="1" t="s">
        <v>11</v>
      </c>
      <c r="B1935" s="33">
        <v>45642</v>
      </c>
      <c r="C1935" s="5">
        <v>45642</v>
      </c>
      <c r="D1935" s="33">
        <v>45640</v>
      </c>
      <c r="E1935" s="9">
        <v>45641</v>
      </c>
      <c r="F1935" s="6" t="s">
        <v>132</v>
      </c>
      <c r="G1935" s="7" t="s">
        <v>1796</v>
      </c>
      <c r="H1935" s="6"/>
      <c r="I1935" s="8">
        <v>-7.2</v>
      </c>
      <c r="J1935" s="6"/>
      <c r="K1935" s="8">
        <v>2326.54</v>
      </c>
      <c r="L1935" t="str">
        <f>IF(Gastos[[#This Row],[Importe]]&gt;0,"Ingreso","Egreso")</f>
        <v>Egreso</v>
      </c>
      <c r="M1935" t="str">
        <f t="shared" si="30"/>
        <v>Único</v>
      </c>
    </row>
    <row r="1936" spans="1:13" x14ac:dyDescent="0.25">
      <c r="A1936" s="1" t="s">
        <v>14</v>
      </c>
      <c r="B1936" s="33">
        <v>45642</v>
      </c>
      <c r="C1936" s="5">
        <v>45642</v>
      </c>
      <c r="D1936" s="33">
        <v>45641</v>
      </c>
      <c r="E1936" s="9">
        <v>45641</v>
      </c>
      <c r="F1936" s="6" t="s">
        <v>132</v>
      </c>
      <c r="G1936" s="7" t="s">
        <v>1855</v>
      </c>
      <c r="H1936" s="6"/>
      <c r="I1936" s="8">
        <v>5</v>
      </c>
      <c r="J1936" s="6"/>
      <c r="K1936" s="8">
        <v>2668.06</v>
      </c>
      <c r="L1936" t="str">
        <f>IF(Gastos[[#This Row],[Importe]]&gt;0,"Ingreso","Egreso")</f>
        <v>Ingreso</v>
      </c>
      <c r="M1936" t="str">
        <f t="shared" si="30"/>
        <v>Único</v>
      </c>
    </row>
    <row r="1937" spans="1:13" x14ac:dyDescent="0.25">
      <c r="A1937" s="1" t="s">
        <v>14</v>
      </c>
      <c r="B1937" s="33">
        <v>45642</v>
      </c>
      <c r="C1937" s="5">
        <v>45642</v>
      </c>
      <c r="D1937" s="33">
        <v>45641</v>
      </c>
      <c r="E1937" s="9">
        <v>45641</v>
      </c>
      <c r="F1937" s="6" t="s">
        <v>132</v>
      </c>
      <c r="G1937" s="7" t="s">
        <v>577</v>
      </c>
      <c r="H1937" s="6"/>
      <c r="I1937" s="8">
        <v>18</v>
      </c>
      <c r="J1937" s="6"/>
      <c r="K1937" s="8">
        <v>2686.06</v>
      </c>
      <c r="L1937" t="str">
        <f>IF(Gastos[[#This Row],[Importe]]&gt;0,"Ingreso","Egreso")</f>
        <v>Ingreso</v>
      </c>
      <c r="M1937" t="str">
        <f t="shared" si="30"/>
        <v>Único</v>
      </c>
    </row>
    <row r="1938" spans="1:13" ht="25.5" x14ac:dyDescent="0.25">
      <c r="A1938" s="1" t="s">
        <v>17</v>
      </c>
      <c r="B1938" s="33">
        <v>45642</v>
      </c>
      <c r="C1938" s="5">
        <v>45642</v>
      </c>
      <c r="D1938" s="33">
        <v>45640</v>
      </c>
      <c r="E1938" s="9">
        <v>45640</v>
      </c>
      <c r="F1938" s="6" t="s">
        <v>1917</v>
      </c>
      <c r="G1938" s="7" t="s">
        <v>1852</v>
      </c>
      <c r="H1938" s="6"/>
      <c r="I1938" s="8">
        <v>-15</v>
      </c>
      <c r="J1938" s="6"/>
      <c r="K1938" s="8">
        <v>7035.13</v>
      </c>
      <c r="L1938" t="str">
        <f>IF(Gastos[[#This Row],[Importe]]&gt;0,"Ingreso","Egreso")</f>
        <v>Egreso</v>
      </c>
      <c r="M1938" t="str">
        <f t="shared" si="30"/>
        <v>Único</v>
      </c>
    </row>
    <row r="1939" spans="1:13" ht="25.5" x14ac:dyDescent="0.25">
      <c r="A1939" s="1" t="s">
        <v>14</v>
      </c>
      <c r="B1939" s="33">
        <v>45642</v>
      </c>
      <c r="C1939" s="5">
        <v>45642</v>
      </c>
      <c r="D1939" s="33">
        <v>45640</v>
      </c>
      <c r="E1939" s="9">
        <v>45640</v>
      </c>
      <c r="F1939" s="6" t="s">
        <v>22</v>
      </c>
      <c r="G1939" s="7" t="s">
        <v>1893</v>
      </c>
      <c r="H1939" s="6"/>
      <c r="I1939" s="8">
        <v>-142.44</v>
      </c>
      <c r="J1939" s="6"/>
      <c r="K1939" s="8">
        <v>2663.06</v>
      </c>
      <c r="L1939" t="str">
        <f>IF(Gastos[[#This Row],[Importe]]&gt;0,"Ingreso","Egreso")</f>
        <v>Egreso</v>
      </c>
      <c r="M1939" t="str">
        <f t="shared" si="30"/>
        <v>Único</v>
      </c>
    </row>
    <row r="1940" spans="1:13" x14ac:dyDescent="0.25">
      <c r="A1940" s="1" t="s">
        <v>17</v>
      </c>
      <c r="B1940" s="33">
        <v>45642</v>
      </c>
      <c r="C1940" s="5">
        <v>45642</v>
      </c>
      <c r="D1940" s="33">
        <v>45640</v>
      </c>
      <c r="E1940" s="9">
        <v>45640</v>
      </c>
      <c r="F1940" s="6" t="s">
        <v>132</v>
      </c>
      <c r="G1940" s="7" t="s">
        <v>1853</v>
      </c>
      <c r="H1940" s="6"/>
      <c r="I1940" s="8">
        <v>-2.0099999999999998</v>
      </c>
      <c r="J1940" s="6"/>
      <c r="K1940" s="8">
        <v>7050.13</v>
      </c>
      <c r="L1940" t="str">
        <f>IF(Gastos[[#This Row],[Importe]]&gt;0,"Ingreso","Egreso")</f>
        <v>Egreso</v>
      </c>
      <c r="M1940" t="str">
        <f t="shared" si="30"/>
        <v>Único</v>
      </c>
    </row>
    <row r="1941" spans="1:13" x14ac:dyDescent="0.25">
      <c r="A1941" s="1" t="s">
        <v>11</v>
      </c>
      <c r="B1941" s="33">
        <v>45642</v>
      </c>
      <c r="C1941" s="5">
        <v>45642</v>
      </c>
      <c r="D1941" s="33">
        <v>45639</v>
      </c>
      <c r="E1941" s="9">
        <v>45639</v>
      </c>
      <c r="F1941" s="6" t="s">
        <v>1917</v>
      </c>
      <c r="G1941" s="7" t="s">
        <v>1797</v>
      </c>
      <c r="H1941" s="6"/>
      <c r="I1941" s="8">
        <v>-29</v>
      </c>
      <c r="J1941" s="6"/>
      <c r="K1941" s="8">
        <v>2333.7399999999998</v>
      </c>
      <c r="L1941" t="str">
        <f>IF(Gastos[[#This Row],[Importe]]&gt;0,"Ingreso","Egreso")</f>
        <v>Egreso</v>
      </c>
      <c r="M1941" t="str">
        <f t="shared" si="30"/>
        <v>Único</v>
      </c>
    </row>
    <row r="1942" spans="1:13" x14ac:dyDescent="0.25">
      <c r="A1942" s="1" t="s">
        <v>11</v>
      </c>
      <c r="B1942" s="33">
        <v>45639</v>
      </c>
      <c r="C1942" s="5">
        <v>45639</v>
      </c>
      <c r="D1942" s="33">
        <v>45639</v>
      </c>
      <c r="E1942" s="9">
        <v>45639</v>
      </c>
      <c r="F1942" s="6" t="s">
        <v>1917</v>
      </c>
      <c r="G1942" s="7" t="s">
        <v>1798</v>
      </c>
      <c r="H1942" s="6"/>
      <c r="I1942" s="8">
        <v>-8.4</v>
      </c>
      <c r="J1942" s="6"/>
      <c r="K1942" s="8">
        <v>2362.7399999999998</v>
      </c>
      <c r="L1942" t="str">
        <f>IF(Gastos[[#This Row],[Importe]]&gt;0,"Ingreso","Egreso")</f>
        <v>Egreso</v>
      </c>
      <c r="M1942" t="str">
        <f t="shared" si="30"/>
        <v>Único</v>
      </c>
    </row>
    <row r="1943" spans="1:13" x14ac:dyDescent="0.25">
      <c r="A1943" s="1" t="s">
        <v>11</v>
      </c>
      <c r="B1943" s="33">
        <v>45639</v>
      </c>
      <c r="C1943" s="5">
        <v>45639</v>
      </c>
      <c r="D1943" s="33">
        <v>45639</v>
      </c>
      <c r="E1943" s="9">
        <v>45639</v>
      </c>
      <c r="F1943" s="6" t="s">
        <v>1917</v>
      </c>
      <c r="G1943" s="7" t="s">
        <v>1798</v>
      </c>
      <c r="H1943" s="6"/>
      <c r="I1943" s="8">
        <v>-0.6</v>
      </c>
      <c r="J1943" s="6"/>
      <c r="K1943" s="8">
        <v>2371.14</v>
      </c>
      <c r="L1943" t="str">
        <f>IF(Gastos[[#This Row],[Importe]]&gt;0,"Ingreso","Egreso")</f>
        <v>Egreso</v>
      </c>
      <c r="M1943" t="str">
        <f t="shared" si="30"/>
        <v>Único</v>
      </c>
    </row>
    <row r="1944" spans="1:13" x14ac:dyDescent="0.25">
      <c r="A1944" s="1" t="s">
        <v>11</v>
      </c>
      <c r="B1944" s="33">
        <v>45639</v>
      </c>
      <c r="C1944" s="5">
        <v>45639</v>
      </c>
      <c r="D1944" s="33">
        <v>45639</v>
      </c>
      <c r="E1944" s="9">
        <v>45639</v>
      </c>
      <c r="F1944" s="6" t="s">
        <v>1917</v>
      </c>
      <c r="G1944" s="7" t="s">
        <v>1798</v>
      </c>
      <c r="H1944" s="6"/>
      <c r="I1944" s="8">
        <v>-13</v>
      </c>
      <c r="J1944" s="6"/>
      <c r="K1944" s="8">
        <v>2371.7399999999998</v>
      </c>
      <c r="L1944" t="str">
        <f>IF(Gastos[[#This Row],[Importe]]&gt;0,"Ingreso","Egreso")</f>
        <v>Egreso</v>
      </c>
      <c r="M1944" t="str">
        <f t="shared" si="30"/>
        <v>Único</v>
      </c>
    </row>
    <row r="1945" spans="1:13" x14ac:dyDescent="0.25">
      <c r="A1945" s="1" t="s">
        <v>17</v>
      </c>
      <c r="B1945" s="33">
        <v>45639</v>
      </c>
      <c r="C1945" s="5">
        <v>45639</v>
      </c>
      <c r="D1945" s="33">
        <v>45639</v>
      </c>
      <c r="E1945" s="9">
        <v>45639</v>
      </c>
      <c r="F1945" s="6" t="s">
        <v>90</v>
      </c>
      <c r="G1945" s="7" t="s">
        <v>93</v>
      </c>
      <c r="H1945" s="6"/>
      <c r="I1945" s="8">
        <v>1937.98</v>
      </c>
      <c r="J1945" s="6"/>
      <c r="K1945" s="8">
        <v>7052.14</v>
      </c>
      <c r="L1945" t="str">
        <f>IF(Gastos[[#This Row],[Importe]]&gt;0,"Ingreso","Egreso")</f>
        <v>Ingreso</v>
      </c>
      <c r="M1945" t="str">
        <f t="shared" si="30"/>
        <v>Único</v>
      </c>
    </row>
    <row r="1946" spans="1:13" x14ac:dyDescent="0.25">
      <c r="A1946" s="1" t="s">
        <v>11</v>
      </c>
      <c r="B1946" s="33">
        <v>45639</v>
      </c>
      <c r="C1946" s="5">
        <v>45639</v>
      </c>
      <c r="D1946" s="33">
        <v>45638</v>
      </c>
      <c r="E1946" s="9">
        <v>45638</v>
      </c>
      <c r="F1946" s="6" t="s">
        <v>132</v>
      </c>
      <c r="G1946" s="7" t="s">
        <v>1799</v>
      </c>
      <c r="H1946" s="6"/>
      <c r="I1946" s="8">
        <v>-43</v>
      </c>
      <c r="J1946" s="6"/>
      <c r="K1946" s="8">
        <v>2384.7399999999998</v>
      </c>
      <c r="L1946" t="str">
        <f>IF(Gastos[[#This Row],[Importe]]&gt;0,"Ingreso","Egreso")</f>
        <v>Egreso</v>
      </c>
      <c r="M1946" t="str">
        <f t="shared" si="30"/>
        <v>Único</v>
      </c>
    </row>
    <row r="1947" spans="1:13" x14ac:dyDescent="0.25">
      <c r="A1947" s="1" t="s">
        <v>11</v>
      </c>
      <c r="B1947" s="33">
        <v>45638</v>
      </c>
      <c r="C1947" s="11">
        <v>45638</v>
      </c>
      <c r="D1947" s="33">
        <v>45638</v>
      </c>
      <c r="E1947" s="9">
        <v>45638</v>
      </c>
      <c r="F1947" s="6" t="s">
        <v>20</v>
      </c>
      <c r="G1947" s="7" t="s">
        <v>1800</v>
      </c>
      <c r="H1947" s="6"/>
      <c r="I1947" s="8">
        <v>-1.9</v>
      </c>
      <c r="J1947" s="6"/>
      <c r="K1947" s="8">
        <v>2435.84</v>
      </c>
      <c r="L1947" t="str">
        <f>IF(Gastos[[#This Row],[Importe]]&gt;0,"Ingreso","Egreso")</f>
        <v>Egreso</v>
      </c>
      <c r="M1947" t="str">
        <f t="shared" si="30"/>
        <v>Único</v>
      </c>
    </row>
    <row r="1948" spans="1:13" x14ac:dyDescent="0.25">
      <c r="A1948" s="1" t="s">
        <v>11</v>
      </c>
      <c r="B1948" s="33">
        <v>45638</v>
      </c>
      <c r="C1948" s="11">
        <v>45638</v>
      </c>
      <c r="D1948" s="33">
        <v>45638</v>
      </c>
      <c r="E1948" s="9">
        <v>45638</v>
      </c>
      <c r="F1948" s="6" t="s">
        <v>132</v>
      </c>
      <c r="G1948" s="7" t="s">
        <v>1800</v>
      </c>
      <c r="H1948" s="6"/>
      <c r="I1948" s="8">
        <v>-8.1</v>
      </c>
      <c r="J1948" s="6"/>
      <c r="K1948" s="8">
        <v>2427.7399999999998</v>
      </c>
      <c r="L1948" t="str">
        <f>IF(Gastos[[#This Row],[Importe]]&gt;0,"Ingreso","Egreso")</f>
        <v>Egreso</v>
      </c>
      <c r="M1948" t="str">
        <f t="shared" si="30"/>
        <v>Único</v>
      </c>
    </row>
    <row r="1949" spans="1:13" ht="25.5" x14ac:dyDescent="0.25">
      <c r="A1949" s="1" t="s">
        <v>17</v>
      </c>
      <c r="B1949" s="33">
        <v>45638</v>
      </c>
      <c r="C1949" s="5">
        <v>45638</v>
      </c>
      <c r="D1949" s="33">
        <v>45638</v>
      </c>
      <c r="E1949" s="9">
        <v>45638</v>
      </c>
      <c r="F1949" s="6" t="s">
        <v>132</v>
      </c>
      <c r="G1949" s="7" t="s">
        <v>1854</v>
      </c>
      <c r="H1949" s="6"/>
      <c r="I1949" s="8">
        <v>-6.01</v>
      </c>
      <c r="J1949" s="6"/>
      <c r="K1949" s="8">
        <v>5114.16</v>
      </c>
      <c r="L1949" t="str">
        <f>IF(Gastos[[#This Row],[Importe]]&gt;0,"Ingreso","Egreso")</f>
        <v>Egreso</v>
      </c>
      <c r="M1949" t="str">
        <f t="shared" si="30"/>
        <v>Único</v>
      </c>
    </row>
    <row r="1950" spans="1:13" x14ac:dyDescent="0.25">
      <c r="A1950" s="1" t="s">
        <v>11</v>
      </c>
      <c r="B1950" s="33">
        <v>45608</v>
      </c>
      <c r="C1950" s="11">
        <v>45637</v>
      </c>
      <c r="D1950" s="33">
        <v>45608</v>
      </c>
      <c r="E1950" s="9">
        <v>45637</v>
      </c>
      <c r="F1950" s="6" t="s">
        <v>132</v>
      </c>
      <c r="G1950" s="7" t="s">
        <v>1801</v>
      </c>
      <c r="H1950" s="6"/>
      <c r="I1950" s="8">
        <v>-30.8</v>
      </c>
      <c r="J1950" s="6"/>
      <c r="K1950" s="8">
        <v>2437.7399999999998</v>
      </c>
      <c r="L1950" t="str">
        <f>IF(Gastos[[#This Row],[Importe]]&gt;0,"Ingreso","Egreso")</f>
        <v>Egreso</v>
      </c>
      <c r="M1950" t="str">
        <f t="shared" si="30"/>
        <v>Único</v>
      </c>
    </row>
    <row r="1951" spans="1:13" x14ac:dyDescent="0.25">
      <c r="A1951" s="1" t="s">
        <v>11</v>
      </c>
      <c r="B1951" s="33">
        <v>45577</v>
      </c>
      <c r="C1951" s="11">
        <v>45636</v>
      </c>
      <c r="D1951" s="33">
        <v>45577</v>
      </c>
      <c r="E1951" s="9">
        <v>45636</v>
      </c>
      <c r="F1951" s="6" t="s">
        <v>18</v>
      </c>
      <c r="G1951" s="7" t="s">
        <v>1802</v>
      </c>
      <c r="H1951" s="6"/>
      <c r="I1951" s="8">
        <v>-18</v>
      </c>
      <c r="J1951" s="6"/>
      <c r="K1951" s="8">
        <v>2468.54</v>
      </c>
      <c r="L1951" t="str">
        <f>IF(Gastos[[#This Row],[Importe]]&gt;0,"Ingreso","Egreso")</f>
        <v>Egreso</v>
      </c>
      <c r="M1951" t="str">
        <f t="shared" si="30"/>
        <v>Único</v>
      </c>
    </row>
    <row r="1952" spans="1:13" x14ac:dyDescent="0.25">
      <c r="A1952" s="1" t="s">
        <v>11</v>
      </c>
      <c r="B1952" s="33">
        <v>45577</v>
      </c>
      <c r="C1952" s="11">
        <v>45636</v>
      </c>
      <c r="D1952" s="33">
        <v>45577</v>
      </c>
      <c r="E1952" s="9">
        <v>45636</v>
      </c>
      <c r="F1952" s="6" t="s">
        <v>1917</v>
      </c>
      <c r="G1952" s="7" t="s">
        <v>1803</v>
      </c>
      <c r="H1952" s="6"/>
      <c r="I1952" s="8">
        <v>-44.95</v>
      </c>
      <c r="J1952" s="6"/>
      <c r="K1952" s="8">
        <v>2486.54</v>
      </c>
      <c r="L1952" t="str">
        <f>IF(Gastos[[#This Row],[Importe]]&gt;0,"Ingreso","Egreso")</f>
        <v>Egreso</v>
      </c>
      <c r="M1952" t="str">
        <f t="shared" si="30"/>
        <v>Único</v>
      </c>
    </row>
    <row r="1953" spans="1:13" x14ac:dyDescent="0.25">
      <c r="A1953" s="1" t="s">
        <v>17</v>
      </c>
      <c r="B1953" s="33">
        <v>45577</v>
      </c>
      <c r="C1953" s="5">
        <v>45636</v>
      </c>
      <c r="D1953" s="33">
        <v>45577</v>
      </c>
      <c r="E1953" s="9">
        <v>45636</v>
      </c>
      <c r="F1953" s="6" t="s">
        <v>18</v>
      </c>
      <c r="G1953" s="7" t="s">
        <v>1857</v>
      </c>
      <c r="H1953" s="6"/>
      <c r="I1953" s="8">
        <v>-21</v>
      </c>
      <c r="J1953" s="6"/>
      <c r="K1953" s="8">
        <v>5120.17</v>
      </c>
      <c r="L1953" t="str">
        <f>IF(Gastos[[#This Row],[Importe]]&gt;0,"Ingreso","Egreso")</f>
        <v>Egreso</v>
      </c>
      <c r="M1953" t="str">
        <f t="shared" si="30"/>
        <v>Único</v>
      </c>
    </row>
    <row r="1954" spans="1:13" ht="25.5" x14ac:dyDescent="0.25">
      <c r="A1954" s="1" t="s">
        <v>17</v>
      </c>
      <c r="B1954" s="33">
        <v>45577</v>
      </c>
      <c r="C1954" s="5">
        <v>45636</v>
      </c>
      <c r="D1954" s="33">
        <v>45577</v>
      </c>
      <c r="E1954" s="9">
        <v>45636</v>
      </c>
      <c r="F1954" s="6" t="s">
        <v>132</v>
      </c>
      <c r="G1954" s="7" t="s">
        <v>1856</v>
      </c>
      <c r="H1954" s="6"/>
      <c r="I1954" s="8">
        <v>-7.95</v>
      </c>
      <c r="J1954" s="6"/>
      <c r="K1954" s="8">
        <v>5112.22</v>
      </c>
      <c r="L1954" t="str">
        <f>IF(Gastos[[#This Row],[Importe]]&gt;0,"Ingreso","Egreso")</f>
        <v>Egreso</v>
      </c>
      <c r="M1954" t="str">
        <f t="shared" si="30"/>
        <v>Único</v>
      </c>
    </row>
    <row r="1955" spans="1:13" x14ac:dyDescent="0.25">
      <c r="A1955" s="1" t="s">
        <v>11</v>
      </c>
      <c r="B1955" s="33">
        <v>45577</v>
      </c>
      <c r="C1955" s="11">
        <v>45636</v>
      </c>
      <c r="D1955" s="33">
        <v>45577</v>
      </c>
      <c r="E1955" s="9">
        <v>45636</v>
      </c>
      <c r="F1955" s="6" t="s">
        <v>132</v>
      </c>
      <c r="G1955" s="7" t="s">
        <v>1804</v>
      </c>
      <c r="H1955" s="6"/>
      <c r="I1955" s="8">
        <v>-6.24</v>
      </c>
      <c r="J1955" s="6"/>
      <c r="K1955" s="8">
        <v>2531.4899999999998</v>
      </c>
      <c r="L1955" t="str">
        <f>IF(Gastos[[#This Row],[Importe]]&gt;0,"Ingreso","Egreso")</f>
        <v>Egreso</v>
      </c>
      <c r="M1955" t="str">
        <f t="shared" si="30"/>
        <v>Único</v>
      </c>
    </row>
    <row r="1956" spans="1:13" x14ac:dyDescent="0.25">
      <c r="A1956" s="1" t="s">
        <v>17</v>
      </c>
      <c r="B1956" s="33">
        <v>45577</v>
      </c>
      <c r="C1956" s="5">
        <v>45636</v>
      </c>
      <c r="D1956" s="33">
        <v>45577</v>
      </c>
      <c r="E1956" s="9">
        <v>45636</v>
      </c>
      <c r="F1956" s="6" t="s">
        <v>132</v>
      </c>
      <c r="G1956" s="7" t="s">
        <v>1855</v>
      </c>
      <c r="H1956" s="6"/>
      <c r="I1956" s="8">
        <v>7.95</v>
      </c>
      <c r="J1956" s="6"/>
      <c r="K1956" s="8">
        <v>5120.17</v>
      </c>
      <c r="L1956" t="str">
        <f>IF(Gastos[[#This Row],[Importe]]&gt;0,"Ingreso","Egreso")</f>
        <v>Ingreso</v>
      </c>
      <c r="M1956" t="str">
        <f t="shared" si="30"/>
        <v>Único</v>
      </c>
    </row>
    <row r="1957" spans="1:13" x14ac:dyDescent="0.25">
      <c r="A1957" s="1" t="s">
        <v>11</v>
      </c>
      <c r="B1957" s="33">
        <v>45547</v>
      </c>
      <c r="C1957" s="5">
        <v>45635</v>
      </c>
      <c r="D1957" s="33">
        <v>45547</v>
      </c>
      <c r="E1957" s="9">
        <v>45635</v>
      </c>
      <c r="F1957" s="6" t="s">
        <v>132</v>
      </c>
      <c r="G1957" s="7" t="s">
        <v>1806</v>
      </c>
      <c r="H1957" s="6"/>
      <c r="I1957" s="8">
        <v>-14.9</v>
      </c>
      <c r="J1957" s="6"/>
      <c r="K1957" s="8">
        <v>2547.2399999999998</v>
      </c>
      <c r="L1957" t="str">
        <f>IF(Gastos[[#This Row],[Importe]]&gt;0,"Ingreso","Egreso")</f>
        <v>Egreso</v>
      </c>
      <c r="M1957" t="str">
        <f t="shared" si="30"/>
        <v>Único</v>
      </c>
    </row>
    <row r="1958" spans="1:13" x14ac:dyDescent="0.25">
      <c r="A1958" s="1" t="s">
        <v>11</v>
      </c>
      <c r="B1958" s="33">
        <v>45547</v>
      </c>
      <c r="C1958" s="5">
        <v>45635</v>
      </c>
      <c r="D1958" s="33">
        <v>45547</v>
      </c>
      <c r="E1958" s="9">
        <v>45635</v>
      </c>
      <c r="F1958" s="6" t="s">
        <v>132</v>
      </c>
      <c r="G1958" s="7" t="s">
        <v>1808</v>
      </c>
      <c r="H1958" s="6"/>
      <c r="I1958" s="8">
        <v>-12.95</v>
      </c>
      <c r="J1958" s="6"/>
      <c r="K1958" s="8">
        <v>2572.14</v>
      </c>
      <c r="L1958" t="str">
        <f>IF(Gastos[[#This Row],[Importe]]&gt;0,"Ingreso","Egreso")</f>
        <v>Egreso</v>
      </c>
      <c r="M1958" t="str">
        <f t="shared" si="30"/>
        <v>Único</v>
      </c>
    </row>
    <row r="1959" spans="1:13" x14ac:dyDescent="0.25">
      <c r="A1959" s="1" t="s">
        <v>11</v>
      </c>
      <c r="B1959" s="33">
        <v>45547</v>
      </c>
      <c r="C1959" s="5">
        <v>45635</v>
      </c>
      <c r="D1959" s="33">
        <v>45547</v>
      </c>
      <c r="E1959" s="9">
        <v>45635</v>
      </c>
      <c r="F1959" s="6" t="s">
        <v>1917</v>
      </c>
      <c r="G1959" s="7" t="s">
        <v>1807</v>
      </c>
      <c r="H1959" s="6"/>
      <c r="I1959" s="8">
        <v>-10</v>
      </c>
      <c r="J1959" s="6"/>
      <c r="K1959" s="8">
        <v>2562.14</v>
      </c>
      <c r="L1959" t="str">
        <f>IF(Gastos[[#This Row],[Importe]]&gt;0,"Ingreso","Egreso")</f>
        <v>Egreso</v>
      </c>
      <c r="M1959" t="str">
        <f t="shared" si="30"/>
        <v>Único</v>
      </c>
    </row>
    <row r="1960" spans="1:13" x14ac:dyDescent="0.25">
      <c r="A1960" s="1" t="s">
        <v>17</v>
      </c>
      <c r="B1960" s="33">
        <v>45547</v>
      </c>
      <c r="C1960" s="5">
        <v>45635</v>
      </c>
      <c r="D1960" s="33">
        <v>45547</v>
      </c>
      <c r="E1960" s="9">
        <v>45635</v>
      </c>
      <c r="F1960" s="6" t="s">
        <v>39</v>
      </c>
      <c r="G1960" s="7" t="s">
        <v>1858</v>
      </c>
      <c r="H1960" s="6"/>
      <c r="I1960" s="8">
        <v>-0.25</v>
      </c>
      <c r="J1960" s="6"/>
      <c r="K1960" s="8">
        <v>5141.17</v>
      </c>
      <c r="L1960" t="str">
        <f>IF(Gastos[[#This Row],[Importe]]&gt;0,"Ingreso","Egreso")</f>
        <v>Egreso</v>
      </c>
      <c r="M1960" t="str">
        <f t="shared" si="30"/>
        <v>Único</v>
      </c>
    </row>
    <row r="1961" spans="1:13" x14ac:dyDescent="0.25">
      <c r="A1961" s="1" t="s">
        <v>17</v>
      </c>
      <c r="B1961" s="33">
        <v>45547</v>
      </c>
      <c r="C1961" s="5">
        <v>45635</v>
      </c>
      <c r="D1961" s="33">
        <v>45547</v>
      </c>
      <c r="E1961" s="9">
        <v>45635</v>
      </c>
      <c r="F1961" s="6" t="s">
        <v>1917</v>
      </c>
      <c r="G1961" s="7" t="s">
        <v>1859</v>
      </c>
      <c r="H1961" s="6"/>
      <c r="I1961" s="8">
        <v>-2.2400000000000002</v>
      </c>
      <c r="J1961" s="6"/>
      <c r="K1961" s="8">
        <v>5141.42</v>
      </c>
      <c r="L1961" t="str">
        <f>IF(Gastos[[#This Row],[Importe]]&gt;0,"Ingreso","Egreso")</f>
        <v>Egreso</v>
      </c>
      <c r="M1961" t="str">
        <f t="shared" si="30"/>
        <v>Único</v>
      </c>
    </row>
    <row r="1962" spans="1:13" x14ac:dyDescent="0.25">
      <c r="A1962" s="1" t="s">
        <v>17</v>
      </c>
      <c r="B1962" s="33">
        <v>45547</v>
      </c>
      <c r="C1962" s="5">
        <v>45635</v>
      </c>
      <c r="D1962" s="33">
        <v>45547</v>
      </c>
      <c r="E1962" s="9">
        <v>45635</v>
      </c>
      <c r="F1962" s="6" t="s">
        <v>20</v>
      </c>
      <c r="G1962" s="7" t="s">
        <v>1860</v>
      </c>
      <c r="H1962" s="6"/>
      <c r="I1962" s="8">
        <v>-2.4</v>
      </c>
      <c r="J1962" s="6"/>
      <c r="K1962" s="8">
        <v>5143.66</v>
      </c>
      <c r="L1962" t="str">
        <f>IF(Gastos[[#This Row],[Importe]]&gt;0,"Ingreso","Egreso")</f>
        <v>Egreso</v>
      </c>
      <c r="M1962" t="str">
        <f t="shared" si="30"/>
        <v>Único</v>
      </c>
    </row>
    <row r="1963" spans="1:13" x14ac:dyDescent="0.25">
      <c r="A1963" s="1" t="s">
        <v>14</v>
      </c>
      <c r="B1963" s="33">
        <v>45547</v>
      </c>
      <c r="C1963" s="5">
        <v>45635</v>
      </c>
      <c r="D1963" s="33">
        <v>45547</v>
      </c>
      <c r="E1963" s="9">
        <v>45635</v>
      </c>
      <c r="F1963" s="6" t="s">
        <v>67</v>
      </c>
      <c r="G1963" s="7" t="s">
        <v>1894</v>
      </c>
      <c r="H1963" s="6"/>
      <c r="I1963" s="8">
        <v>-21.8</v>
      </c>
      <c r="J1963" s="6"/>
      <c r="K1963" s="8">
        <v>2805.5</v>
      </c>
      <c r="L1963" t="str">
        <f>IF(Gastos[[#This Row],[Importe]]&gt;0,"Ingreso","Egreso")</f>
        <v>Egreso</v>
      </c>
      <c r="M1963" t="str">
        <f t="shared" si="30"/>
        <v>Único</v>
      </c>
    </row>
    <row r="1964" spans="1:13" x14ac:dyDescent="0.25">
      <c r="A1964" s="1" t="s">
        <v>14</v>
      </c>
      <c r="B1964" s="33">
        <v>45547</v>
      </c>
      <c r="C1964" s="5">
        <v>45635</v>
      </c>
      <c r="D1964" s="33">
        <v>45547</v>
      </c>
      <c r="E1964" s="9">
        <v>45635</v>
      </c>
      <c r="F1964" s="6" t="s">
        <v>15</v>
      </c>
      <c r="G1964" s="7" t="s">
        <v>1898</v>
      </c>
      <c r="H1964" s="6"/>
      <c r="I1964" s="8">
        <v>-46.2</v>
      </c>
      <c r="J1964" s="6"/>
      <c r="K1964" s="8">
        <v>2870.65</v>
      </c>
      <c r="L1964" t="str">
        <f>IF(Gastos[[#This Row],[Importe]]&gt;0,"Ingreso","Egreso")</f>
        <v>Egreso</v>
      </c>
      <c r="M1964" t="str">
        <f t="shared" si="30"/>
        <v>Único</v>
      </c>
    </row>
    <row r="1965" spans="1:13" ht="25.5" x14ac:dyDescent="0.25">
      <c r="A1965" s="1" t="s">
        <v>11</v>
      </c>
      <c r="B1965" s="33">
        <v>45547</v>
      </c>
      <c r="C1965" s="5">
        <v>45635</v>
      </c>
      <c r="D1965" s="33">
        <v>45547</v>
      </c>
      <c r="E1965" s="9">
        <v>45635</v>
      </c>
      <c r="F1965" s="6" t="s">
        <v>132</v>
      </c>
      <c r="G1965" s="7" t="s">
        <v>1805</v>
      </c>
      <c r="H1965" s="6"/>
      <c r="I1965" s="8">
        <v>-9.51</v>
      </c>
      <c r="J1965" s="6"/>
      <c r="K1965" s="8">
        <v>2537.73</v>
      </c>
      <c r="L1965" t="str">
        <f>IF(Gastos[[#This Row],[Importe]]&gt;0,"Ingreso","Egreso")</f>
        <v>Egreso</v>
      </c>
      <c r="M1965" t="str">
        <f t="shared" si="30"/>
        <v>Único</v>
      </c>
    </row>
    <row r="1966" spans="1:13" x14ac:dyDescent="0.25">
      <c r="A1966" s="1" t="s">
        <v>11</v>
      </c>
      <c r="B1966" s="33">
        <v>45547</v>
      </c>
      <c r="C1966" s="5">
        <v>45635</v>
      </c>
      <c r="D1966" s="33">
        <v>45547</v>
      </c>
      <c r="E1966" s="9">
        <v>45635</v>
      </c>
      <c r="F1966" s="6" t="s">
        <v>132</v>
      </c>
      <c r="G1966" s="7" t="s">
        <v>1809</v>
      </c>
      <c r="H1966" s="6"/>
      <c r="I1966" s="8">
        <v>-1.85</v>
      </c>
      <c r="J1966" s="6"/>
      <c r="K1966" s="8">
        <v>2585.09</v>
      </c>
      <c r="L1966" t="str">
        <f>IF(Gastos[[#This Row],[Importe]]&gt;0,"Ingreso","Egreso")</f>
        <v>Egreso</v>
      </c>
      <c r="M1966" t="str">
        <f t="shared" si="30"/>
        <v>Único</v>
      </c>
    </row>
    <row r="1967" spans="1:13" ht="25.5" x14ac:dyDescent="0.25">
      <c r="A1967" s="1" t="s">
        <v>17</v>
      </c>
      <c r="B1967" s="33">
        <v>45547</v>
      </c>
      <c r="C1967" s="5">
        <v>45635</v>
      </c>
      <c r="D1967" s="33">
        <v>45547</v>
      </c>
      <c r="E1967" s="9">
        <v>45635</v>
      </c>
      <c r="F1967" s="6" t="s">
        <v>132</v>
      </c>
      <c r="G1967" s="7" t="s">
        <v>1861</v>
      </c>
      <c r="H1967" s="6"/>
      <c r="I1967" s="8">
        <v>-1.4</v>
      </c>
      <c r="J1967" s="6"/>
      <c r="K1967" s="8">
        <v>5146.0600000000004</v>
      </c>
      <c r="L1967" t="str">
        <f>IF(Gastos[[#This Row],[Importe]]&gt;0,"Ingreso","Egreso")</f>
        <v>Egreso</v>
      </c>
      <c r="M1967" t="str">
        <f t="shared" si="30"/>
        <v>Único</v>
      </c>
    </row>
    <row r="1968" spans="1:13" x14ac:dyDescent="0.25">
      <c r="A1968" s="1" t="s">
        <v>11</v>
      </c>
      <c r="B1968" s="33">
        <v>45547</v>
      </c>
      <c r="C1968" s="5">
        <v>45635</v>
      </c>
      <c r="D1968" s="33">
        <v>45516</v>
      </c>
      <c r="E1968" s="9">
        <v>45634</v>
      </c>
      <c r="F1968" s="6" t="s">
        <v>18</v>
      </c>
      <c r="G1968" s="7" t="s">
        <v>1810</v>
      </c>
      <c r="H1968" s="6"/>
      <c r="I1968" s="8">
        <v>-49.5</v>
      </c>
      <c r="J1968" s="6"/>
      <c r="K1968" s="8">
        <v>2586.94</v>
      </c>
      <c r="L1968" t="str">
        <f>IF(Gastos[[#This Row],[Importe]]&gt;0,"Ingreso","Egreso")</f>
        <v>Egreso</v>
      </c>
      <c r="M1968" t="str">
        <f t="shared" si="30"/>
        <v>Único</v>
      </c>
    </row>
    <row r="1969" spans="1:13" x14ac:dyDescent="0.25">
      <c r="A1969" s="1" t="s">
        <v>11</v>
      </c>
      <c r="B1969" s="33">
        <v>45547</v>
      </c>
      <c r="C1969" s="5">
        <v>45635</v>
      </c>
      <c r="D1969" s="33">
        <v>45516</v>
      </c>
      <c r="E1969" s="9">
        <v>45634</v>
      </c>
      <c r="F1969" s="6" t="s">
        <v>20</v>
      </c>
      <c r="G1969" s="7" t="s">
        <v>1811</v>
      </c>
      <c r="H1969" s="6"/>
      <c r="I1969" s="8">
        <v>-11.5</v>
      </c>
      <c r="J1969" s="6"/>
      <c r="K1969" s="8">
        <v>2636.44</v>
      </c>
      <c r="L1969" t="str">
        <f>IF(Gastos[[#This Row],[Importe]]&gt;0,"Ingreso","Egreso")</f>
        <v>Egreso</v>
      </c>
      <c r="M1969" t="str">
        <f t="shared" si="30"/>
        <v>Único</v>
      </c>
    </row>
    <row r="1970" spans="1:13" ht="25.5" x14ac:dyDescent="0.25">
      <c r="A1970" s="1" t="s">
        <v>14</v>
      </c>
      <c r="B1970" s="33">
        <v>45547</v>
      </c>
      <c r="C1970" s="5">
        <v>45635</v>
      </c>
      <c r="D1970" s="33">
        <v>45516</v>
      </c>
      <c r="E1970" s="9">
        <v>45634</v>
      </c>
      <c r="F1970" s="6" t="s">
        <v>22</v>
      </c>
      <c r="G1970" s="7" t="s">
        <v>1895</v>
      </c>
      <c r="H1970" s="6"/>
      <c r="I1970" s="8">
        <v>-3.93</v>
      </c>
      <c r="J1970" s="6"/>
      <c r="K1970" s="8">
        <v>2827.3</v>
      </c>
      <c r="L1970" t="str">
        <f>IF(Gastos[[#This Row],[Importe]]&gt;0,"Ingreso","Egreso")</f>
        <v>Egreso</v>
      </c>
      <c r="M1970" t="str">
        <f t="shared" si="30"/>
        <v>Único</v>
      </c>
    </row>
    <row r="1971" spans="1:13" x14ac:dyDescent="0.25">
      <c r="A1971" s="1" t="s">
        <v>11</v>
      </c>
      <c r="B1971" s="33">
        <v>45547</v>
      </c>
      <c r="C1971" s="5">
        <v>45635</v>
      </c>
      <c r="D1971" s="33">
        <v>45485</v>
      </c>
      <c r="E1971" s="9">
        <v>45633</v>
      </c>
      <c r="F1971" s="6" t="s">
        <v>132</v>
      </c>
      <c r="G1971" s="7" t="s">
        <v>1815</v>
      </c>
      <c r="H1971" s="6"/>
      <c r="I1971" s="8">
        <v>-42</v>
      </c>
      <c r="J1971" s="6"/>
      <c r="K1971" s="8">
        <v>2754.13</v>
      </c>
      <c r="L1971" t="str">
        <f>IF(Gastos[[#This Row],[Importe]]&gt;0,"Ingreso","Egreso")</f>
        <v>Egreso</v>
      </c>
      <c r="M1971" t="str">
        <f t="shared" si="30"/>
        <v>Único</v>
      </c>
    </row>
    <row r="1972" spans="1:13" ht="25.5" x14ac:dyDescent="0.25">
      <c r="A1972" s="1" t="s">
        <v>17</v>
      </c>
      <c r="B1972" s="33">
        <v>45547</v>
      </c>
      <c r="C1972" s="5">
        <v>45635</v>
      </c>
      <c r="D1972" s="33">
        <v>45485</v>
      </c>
      <c r="E1972" s="9">
        <v>45633</v>
      </c>
      <c r="F1972" s="6" t="s">
        <v>132</v>
      </c>
      <c r="G1972" s="7" t="s">
        <v>1863</v>
      </c>
      <c r="H1972" s="6"/>
      <c r="I1972" s="8">
        <v>-16.350000000000001</v>
      </c>
      <c r="J1972" s="6"/>
      <c r="K1972" s="8">
        <v>5151.1099999999997</v>
      </c>
      <c r="L1972" t="str">
        <f>IF(Gastos[[#This Row],[Importe]]&gt;0,"Ingreso","Egreso")</f>
        <v>Egreso</v>
      </c>
      <c r="M1972" t="str">
        <f t="shared" si="30"/>
        <v>Único</v>
      </c>
    </row>
    <row r="1973" spans="1:13" ht="25.5" x14ac:dyDescent="0.25">
      <c r="A1973" s="1" t="s">
        <v>11</v>
      </c>
      <c r="B1973" s="33">
        <v>45547</v>
      </c>
      <c r="C1973" s="5">
        <v>45635</v>
      </c>
      <c r="D1973" s="33">
        <v>45485</v>
      </c>
      <c r="E1973" s="9">
        <v>45633</v>
      </c>
      <c r="F1973" s="6" t="s">
        <v>1917</v>
      </c>
      <c r="G1973" s="7" t="s">
        <v>1812</v>
      </c>
      <c r="H1973" s="6"/>
      <c r="I1973" s="8">
        <v>-4</v>
      </c>
      <c r="J1973" s="6"/>
      <c r="K1973" s="8">
        <v>2647.94</v>
      </c>
      <c r="L1973" t="str">
        <f>IF(Gastos[[#This Row],[Importe]]&gt;0,"Ingreso","Egreso")</f>
        <v>Egreso</v>
      </c>
      <c r="M1973" t="str">
        <f t="shared" si="30"/>
        <v>Único</v>
      </c>
    </row>
    <row r="1974" spans="1:13" ht="25.5" x14ac:dyDescent="0.25">
      <c r="A1974" s="1" t="s">
        <v>11</v>
      </c>
      <c r="B1974" s="33">
        <v>45547</v>
      </c>
      <c r="C1974" s="5">
        <v>45635</v>
      </c>
      <c r="D1974" s="33">
        <v>45485</v>
      </c>
      <c r="E1974" s="9">
        <v>45633</v>
      </c>
      <c r="F1974" s="6" t="s">
        <v>1917</v>
      </c>
      <c r="G1974" s="7" t="s">
        <v>1813</v>
      </c>
      <c r="H1974" s="6"/>
      <c r="I1974" s="8">
        <v>-16.190000000000001</v>
      </c>
      <c r="J1974" s="6"/>
      <c r="K1974" s="8">
        <v>2651.94</v>
      </c>
      <c r="L1974" t="str">
        <f>IF(Gastos[[#This Row],[Importe]]&gt;0,"Ingreso","Egreso")</f>
        <v>Egreso</v>
      </c>
      <c r="M1974" t="str">
        <f t="shared" si="30"/>
        <v>Único</v>
      </c>
    </row>
    <row r="1975" spans="1:13" ht="25.5" x14ac:dyDescent="0.25">
      <c r="A1975" s="1" t="s">
        <v>11</v>
      </c>
      <c r="B1975" s="33">
        <v>45547</v>
      </c>
      <c r="C1975" s="5">
        <v>45635</v>
      </c>
      <c r="D1975" s="33">
        <v>45485</v>
      </c>
      <c r="E1975" s="9">
        <v>45633</v>
      </c>
      <c r="F1975" s="6" t="s">
        <v>1917</v>
      </c>
      <c r="G1975" s="7" t="s">
        <v>1812</v>
      </c>
      <c r="H1975" s="6"/>
      <c r="I1975" s="8">
        <v>-11</v>
      </c>
      <c r="J1975" s="6"/>
      <c r="K1975" s="8">
        <v>2668.13</v>
      </c>
      <c r="L1975" t="str">
        <f>IF(Gastos[[#This Row],[Importe]]&gt;0,"Ingreso","Egreso")</f>
        <v>Egreso</v>
      </c>
      <c r="M1975" t="str">
        <f t="shared" si="30"/>
        <v>Único</v>
      </c>
    </row>
    <row r="1976" spans="1:13" ht="25.5" x14ac:dyDescent="0.25">
      <c r="A1976" s="1" t="s">
        <v>11</v>
      </c>
      <c r="B1976" s="33">
        <v>45547</v>
      </c>
      <c r="C1976" s="5">
        <v>45635</v>
      </c>
      <c r="D1976" s="33">
        <v>45485</v>
      </c>
      <c r="E1976" s="9">
        <v>45633</v>
      </c>
      <c r="F1976" s="6" t="s">
        <v>1917</v>
      </c>
      <c r="G1976" s="7" t="s">
        <v>1812</v>
      </c>
      <c r="H1976" s="6"/>
      <c r="I1976" s="8">
        <v>-20</v>
      </c>
      <c r="J1976" s="6"/>
      <c r="K1976" s="8">
        <v>2679.13</v>
      </c>
      <c r="L1976" t="str">
        <f>IF(Gastos[[#This Row],[Importe]]&gt;0,"Ingreso","Egreso")</f>
        <v>Egreso</v>
      </c>
      <c r="M1976" t="str">
        <f t="shared" si="30"/>
        <v>Único</v>
      </c>
    </row>
    <row r="1977" spans="1:13" ht="25.5" x14ac:dyDescent="0.25">
      <c r="A1977" s="1" t="s">
        <v>11</v>
      </c>
      <c r="B1977" s="33">
        <v>45547</v>
      </c>
      <c r="C1977" s="5">
        <v>45635</v>
      </c>
      <c r="D1977" s="33">
        <v>45485</v>
      </c>
      <c r="E1977" s="9">
        <v>45633</v>
      </c>
      <c r="F1977" s="6" t="s">
        <v>18</v>
      </c>
      <c r="G1977" s="7" t="s">
        <v>1814</v>
      </c>
      <c r="H1977" s="6"/>
      <c r="I1977" s="8">
        <v>-55</v>
      </c>
      <c r="J1977" s="6"/>
      <c r="K1977" s="8">
        <v>2699.13</v>
      </c>
      <c r="L1977" t="str">
        <f>IF(Gastos[[#This Row],[Importe]]&gt;0,"Ingreso","Egreso")</f>
        <v>Egreso</v>
      </c>
      <c r="M1977" t="str">
        <f t="shared" si="30"/>
        <v>Único</v>
      </c>
    </row>
    <row r="1978" spans="1:13" ht="25.5" x14ac:dyDescent="0.25">
      <c r="A1978" s="1" t="s">
        <v>11</v>
      </c>
      <c r="B1978" s="33">
        <v>45547</v>
      </c>
      <c r="C1978" s="5">
        <v>45635</v>
      </c>
      <c r="D1978" s="33">
        <v>45485</v>
      </c>
      <c r="E1978" s="9">
        <v>45633</v>
      </c>
      <c r="F1978" s="6" t="s">
        <v>22</v>
      </c>
      <c r="G1978" s="7" t="s">
        <v>1816</v>
      </c>
      <c r="H1978" s="6"/>
      <c r="I1978" s="8">
        <v>-8.9</v>
      </c>
      <c r="J1978" s="6"/>
      <c r="K1978" s="8">
        <v>2796.13</v>
      </c>
      <c r="L1978" t="str">
        <f>IF(Gastos[[#This Row],[Importe]]&gt;0,"Ingreso","Egreso")</f>
        <v>Egreso</v>
      </c>
      <c r="M1978" t="str">
        <f t="shared" si="30"/>
        <v>Único</v>
      </c>
    </row>
    <row r="1979" spans="1:13" x14ac:dyDescent="0.25">
      <c r="A1979" s="1" t="s">
        <v>17</v>
      </c>
      <c r="B1979" s="33">
        <v>45547</v>
      </c>
      <c r="C1979" s="5">
        <v>45635</v>
      </c>
      <c r="D1979" s="33">
        <v>45485</v>
      </c>
      <c r="E1979" s="9">
        <v>45633</v>
      </c>
      <c r="F1979" s="6" t="s">
        <v>18</v>
      </c>
      <c r="G1979" s="7" t="s">
        <v>1862</v>
      </c>
      <c r="H1979" s="6"/>
      <c r="I1979" s="8">
        <v>-20</v>
      </c>
      <c r="J1979" s="6"/>
      <c r="K1979" s="8">
        <v>5147.46</v>
      </c>
      <c r="L1979" t="str">
        <f>IF(Gastos[[#This Row],[Importe]]&gt;0,"Ingreso","Egreso")</f>
        <v>Egreso</v>
      </c>
      <c r="M1979" t="str">
        <f t="shared" si="30"/>
        <v>Único</v>
      </c>
    </row>
    <row r="1980" spans="1:13" x14ac:dyDescent="0.25">
      <c r="A1980" s="1" t="s">
        <v>17</v>
      </c>
      <c r="B1980" s="33">
        <v>45547</v>
      </c>
      <c r="C1980" s="5">
        <v>45635</v>
      </c>
      <c r="D1980" s="33">
        <v>45485</v>
      </c>
      <c r="E1980" s="9">
        <v>45633</v>
      </c>
      <c r="F1980" s="6" t="s">
        <v>132</v>
      </c>
      <c r="G1980" s="7" t="s">
        <v>1855</v>
      </c>
      <c r="H1980" s="6"/>
      <c r="I1980" s="8">
        <v>16.350000000000001</v>
      </c>
      <c r="J1980" s="6"/>
      <c r="K1980" s="8">
        <v>5167.46</v>
      </c>
      <c r="L1980" t="str">
        <f>IF(Gastos[[#This Row],[Importe]]&gt;0,"Ingreso","Egreso")</f>
        <v>Ingreso</v>
      </c>
      <c r="M1980" t="str">
        <f t="shared" si="30"/>
        <v>Único</v>
      </c>
    </row>
    <row r="1981" spans="1:13" x14ac:dyDescent="0.25">
      <c r="A1981" s="1" t="s">
        <v>14</v>
      </c>
      <c r="B1981" s="33">
        <v>45547</v>
      </c>
      <c r="C1981" s="5">
        <v>45635</v>
      </c>
      <c r="D1981" s="33">
        <v>45455</v>
      </c>
      <c r="E1981" s="9">
        <v>45632</v>
      </c>
      <c r="F1981" s="6" t="s">
        <v>18</v>
      </c>
      <c r="G1981" s="7" t="s">
        <v>1896</v>
      </c>
      <c r="H1981" s="6"/>
      <c r="I1981" s="8">
        <v>-13.44</v>
      </c>
      <c r="J1981" s="6"/>
      <c r="K1981" s="8">
        <v>2831.23</v>
      </c>
      <c r="L1981" t="str">
        <f>IF(Gastos[[#This Row],[Importe]]&gt;0,"Ingreso","Egreso")</f>
        <v>Egreso</v>
      </c>
      <c r="M1981" t="str">
        <f t="shared" si="30"/>
        <v>Único</v>
      </c>
    </row>
    <row r="1982" spans="1:13" ht="25.5" x14ac:dyDescent="0.25">
      <c r="A1982" s="1" t="s">
        <v>14</v>
      </c>
      <c r="B1982" s="33">
        <v>45547</v>
      </c>
      <c r="C1982" s="5">
        <v>45635</v>
      </c>
      <c r="D1982" s="33">
        <v>45455</v>
      </c>
      <c r="E1982" s="9">
        <v>45632</v>
      </c>
      <c r="F1982" s="6" t="s">
        <v>22</v>
      </c>
      <c r="G1982" s="7" t="s">
        <v>1897</v>
      </c>
      <c r="H1982" s="6"/>
      <c r="I1982" s="8">
        <v>-25.98</v>
      </c>
      <c r="J1982" s="6"/>
      <c r="K1982" s="8">
        <v>2844.67</v>
      </c>
      <c r="L1982" t="str">
        <f>IF(Gastos[[#This Row],[Importe]]&gt;0,"Ingreso","Egreso")</f>
        <v>Egreso</v>
      </c>
      <c r="M1982" t="str">
        <f t="shared" si="30"/>
        <v>Único</v>
      </c>
    </row>
    <row r="1983" spans="1:13" x14ac:dyDescent="0.25">
      <c r="A1983" s="1" t="s">
        <v>11</v>
      </c>
      <c r="B1983" s="33">
        <v>45424</v>
      </c>
      <c r="C1983" s="5">
        <v>45631</v>
      </c>
      <c r="D1983" s="33">
        <v>45424</v>
      </c>
      <c r="E1983" s="9">
        <v>45631</v>
      </c>
      <c r="F1983" s="6" t="s">
        <v>18</v>
      </c>
      <c r="G1983" s="7" t="s">
        <v>1817</v>
      </c>
      <c r="H1983" s="6"/>
      <c r="I1983" s="8">
        <v>-14.3</v>
      </c>
      <c r="J1983" s="6"/>
      <c r="K1983" s="8">
        <v>2805.03</v>
      </c>
      <c r="L1983" t="str">
        <f>IF(Gastos[[#This Row],[Importe]]&gt;0,"Ingreso","Egreso")</f>
        <v>Egreso</v>
      </c>
      <c r="M1983" t="str">
        <f t="shared" si="30"/>
        <v>Único</v>
      </c>
    </row>
    <row r="1984" spans="1:13" ht="25.5" x14ac:dyDescent="0.25">
      <c r="A1984" s="1" t="s">
        <v>14</v>
      </c>
      <c r="B1984" s="33">
        <v>45424</v>
      </c>
      <c r="C1984" s="5">
        <v>45631</v>
      </c>
      <c r="D1984" s="33">
        <v>45424</v>
      </c>
      <c r="E1984" s="9">
        <v>45631</v>
      </c>
      <c r="F1984" s="6" t="s">
        <v>22</v>
      </c>
      <c r="G1984" s="7" t="s">
        <v>1900</v>
      </c>
      <c r="H1984" s="6"/>
      <c r="I1984" s="8">
        <v>-29.1</v>
      </c>
      <c r="J1984" s="6"/>
      <c r="K1984" s="8">
        <v>2920.03</v>
      </c>
      <c r="L1984" t="str">
        <f>IF(Gastos[[#This Row],[Importe]]&gt;0,"Ingreso","Egreso")</f>
        <v>Egreso</v>
      </c>
      <c r="M1984" t="str">
        <f t="shared" si="30"/>
        <v>Único</v>
      </c>
    </row>
    <row r="1985" spans="1:13" ht="25.5" x14ac:dyDescent="0.25">
      <c r="A1985" s="1" t="s">
        <v>14</v>
      </c>
      <c r="B1985" s="33">
        <v>45424</v>
      </c>
      <c r="C1985" s="5">
        <v>45631</v>
      </c>
      <c r="D1985" s="33">
        <v>45424</v>
      </c>
      <c r="E1985" s="9">
        <v>45631</v>
      </c>
      <c r="F1985" s="6" t="s">
        <v>22</v>
      </c>
      <c r="G1985" s="7" t="s">
        <v>1899</v>
      </c>
      <c r="H1985" s="6"/>
      <c r="I1985" s="8">
        <v>-3.18</v>
      </c>
      <c r="J1985" s="6"/>
      <c r="K1985" s="8">
        <v>2916.85</v>
      </c>
      <c r="L1985" t="str">
        <f>IF(Gastos[[#This Row],[Importe]]&gt;0,"Ingreso","Egreso")</f>
        <v>Egreso</v>
      </c>
      <c r="M1985" t="str">
        <f t="shared" si="30"/>
        <v>Único</v>
      </c>
    </row>
    <row r="1986" spans="1:13" ht="25.5" x14ac:dyDescent="0.25">
      <c r="A1986" s="1" t="s">
        <v>14</v>
      </c>
      <c r="B1986" s="33">
        <v>45424</v>
      </c>
      <c r="C1986" s="5">
        <v>45631</v>
      </c>
      <c r="D1986" s="33">
        <v>45424</v>
      </c>
      <c r="E1986" s="9">
        <v>45631</v>
      </c>
      <c r="F1986" s="6" t="s">
        <v>22</v>
      </c>
      <c r="G1986" s="7" t="s">
        <v>1899</v>
      </c>
      <c r="H1986" s="6"/>
      <c r="I1986" s="8">
        <v>-69.69</v>
      </c>
      <c r="J1986" s="6"/>
      <c r="K1986" s="8">
        <v>2949.13</v>
      </c>
      <c r="L1986" t="str">
        <f>IF(Gastos[[#This Row],[Importe]]&gt;0,"Ingreso","Egreso")</f>
        <v>Egreso</v>
      </c>
      <c r="M1986" t="str">
        <f t="shared" ref="M1986:M2049" si="31">IF(AND(COUNTIFS($B$2:$B$3988,B1986,$I$2:$I$3988,I1986,$K$2:$K$3988,K1986)&gt;1,F1986=""),"DUPLICADO","Único")</f>
        <v>Único</v>
      </c>
    </row>
    <row r="1987" spans="1:13" x14ac:dyDescent="0.25">
      <c r="A1987" s="1" t="s">
        <v>17</v>
      </c>
      <c r="B1987" s="33">
        <v>45424</v>
      </c>
      <c r="C1987" s="5">
        <v>45631</v>
      </c>
      <c r="D1987" s="33">
        <v>45424</v>
      </c>
      <c r="E1987" s="9">
        <v>45631</v>
      </c>
      <c r="F1987" s="6" t="s">
        <v>132</v>
      </c>
      <c r="G1987" s="7" t="s">
        <v>1864</v>
      </c>
      <c r="H1987" s="6"/>
      <c r="I1987" s="8">
        <v>-2.5099999999999998</v>
      </c>
      <c r="J1987" s="6"/>
      <c r="K1987" s="8">
        <v>5167.46</v>
      </c>
      <c r="L1987" t="str">
        <f>IF(Gastos[[#This Row],[Importe]]&gt;0,"Ingreso","Egreso")</f>
        <v>Egreso</v>
      </c>
      <c r="M1987" t="str">
        <f t="shared" si="31"/>
        <v>Único</v>
      </c>
    </row>
    <row r="1988" spans="1:13" ht="25.5" x14ac:dyDescent="0.25">
      <c r="A1988" s="1" t="s">
        <v>17</v>
      </c>
      <c r="B1988" s="33">
        <v>45394</v>
      </c>
      <c r="C1988" s="5">
        <v>45630</v>
      </c>
      <c r="D1988" s="33">
        <v>45394</v>
      </c>
      <c r="E1988" s="9">
        <v>45630</v>
      </c>
      <c r="F1988" s="6" t="s">
        <v>3343</v>
      </c>
      <c r="G1988" s="7" t="s">
        <v>1866</v>
      </c>
      <c r="H1988" s="6"/>
      <c r="I1988" s="8">
        <v>-17.95</v>
      </c>
      <c r="J1988" s="6"/>
      <c r="K1988" s="8">
        <v>5174.47</v>
      </c>
      <c r="L1988" t="str">
        <f>IF(Gastos[[#This Row],[Importe]]&gt;0,"Ingreso","Egreso")</f>
        <v>Egreso</v>
      </c>
      <c r="M1988" t="str">
        <f t="shared" si="31"/>
        <v>Único</v>
      </c>
    </row>
    <row r="1989" spans="1:13" x14ac:dyDescent="0.25">
      <c r="A1989" s="1" t="s">
        <v>17</v>
      </c>
      <c r="B1989" s="33">
        <v>45394</v>
      </c>
      <c r="C1989" s="5">
        <v>45630</v>
      </c>
      <c r="D1989" s="33">
        <v>45394</v>
      </c>
      <c r="E1989" s="9">
        <v>45630</v>
      </c>
      <c r="F1989" s="6" t="s">
        <v>20</v>
      </c>
      <c r="G1989" s="7" t="s">
        <v>1868</v>
      </c>
      <c r="H1989" s="6"/>
      <c r="I1989" s="8">
        <v>-4.9000000000000004</v>
      </c>
      <c r="J1989" s="6"/>
      <c r="K1989" s="8">
        <v>5199.83</v>
      </c>
      <c r="L1989" t="str">
        <f>IF(Gastos[[#This Row],[Importe]]&gt;0,"Ingreso","Egreso")</f>
        <v>Egreso</v>
      </c>
      <c r="M1989" t="str">
        <f t="shared" si="31"/>
        <v>Único</v>
      </c>
    </row>
    <row r="1990" spans="1:13" x14ac:dyDescent="0.25">
      <c r="A1990" s="1" t="s">
        <v>17</v>
      </c>
      <c r="B1990" s="33">
        <v>45424</v>
      </c>
      <c r="C1990" s="5">
        <v>45631</v>
      </c>
      <c r="D1990" s="33">
        <v>45394</v>
      </c>
      <c r="E1990" s="9">
        <v>45630</v>
      </c>
      <c r="F1990" s="6" t="s">
        <v>1917</v>
      </c>
      <c r="G1990" s="7" t="s">
        <v>1865</v>
      </c>
      <c r="H1990" s="6"/>
      <c r="I1990" s="8">
        <v>-4.5</v>
      </c>
      <c r="J1990" s="6"/>
      <c r="K1990" s="8">
        <v>5169.97</v>
      </c>
      <c r="L1990" t="str">
        <f>IF(Gastos[[#This Row],[Importe]]&gt;0,"Ingreso","Egreso")</f>
        <v>Egreso</v>
      </c>
      <c r="M1990" t="str">
        <f t="shared" si="31"/>
        <v>Único</v>
      </c>
    </row>
    <row r="1991" spans="1:13" ht="25.5" x14ac:dyDescent="0.25">
      <c r="A1991" s="1" t="s">
        <v>17</v>
      </c>
      <c r="B1991" s="33">
        <v>45394</v>
      </c>
      <c r="C1991" s="5">
        <v>45630</v>
      </c>
      <c r="D1991" s="33">
        <v>45394</v>
      </c>
      <c r="E1991" s="9">
        <v>45630</v>
      </c>
      <c r="F1991" s="6" t="s">
        <v>132</v>
      </c>
      <c r="G1991" s="7" t="s">
        <v>1867</v>
      </c>
      <c r="H1991" s="6"/>
      <c r="I1991" s="8">
        <v>-7.41</v>
      </c>
      <c r="J1991" s="6"/>
      <c r="K1991" s="8">
        <v>5192.42</v>
      </c>
      <c r="L1991" t="str">
        <f>IF(Gastos[[#This Row],[Importe]]&gt;0,"Ingreso","Egreso")</f>
        <v>Egreso</v>
      </c>
      <c r="M1991" t="str">
        <f t="shared" si="31"/>
        <v>Único</v>
      </c>
    </row>
    <row r="1992" spans="1:13" x14ac:dyDescent="0.25">
      <c r="A1992" s="1" t="s">
        <v>11</v>
      </c>
      <c r="B1992" s="33">
        <v>45394</v>
      </c>
      <c r="C1992" s="5">
        <v>45630</v>
      </c>
      <c r="D1992" s="33">
        <v>45394</v>
      </c>
      <c r="E1992" s="9">
        <v>45630</v>
      </c>
      <c r="F1992" s="6" t="s">
        <v>132</v>
      </c>
      <c r="G1992" s="7" t="s">
        <v>1819</v>
      </c>
      <c r="H1992" s="6"/>
      <c r="I1992" s="8">
        <v>-6.5</v>
      </c>
      <c r="J1992" s="6"/>
      <c r="K1992" s="8">
        <v>2823.33</v>
      </c>
      <c r="L1992" t="str">
        <f>IF(Gastos[[#This Row],[Importe]]&gt;0,"Ingreso","Egreso")</f>
        <v>Egreso</v>
      </c>
      <c r="M1992" t="str">
        <f t="shared" si="31"/>
        <v>Único</v>
      </c>
    </row>
    <row r="1993" spans="1:13" x14ac:dyDescent="0.25">
      <c r="A1993" s="1" t="s">
        <v>11</v>
      </c>
      <c r="B1993" s="33">
        <v>45394</v>
      </c>
      <c r="C1993" s="5">
        <v>45630</v>
      </c>
      <c r="D1993" s="33">
        <v>45394</v>
      </c>
      <c r="E1993" s="9">
        <v>45630</v>
      </c>
      <c r="F1993" s="6" t="s">
        <v>132</v>
      </c>
      <c r="G1993" s="7" t="s">
        <v>1819</v>
      </c>
      <c r="H1993" s="6"/>
      <c r="I1993" s="8">
        <v>-5.5</v>
      </c>
      <c r="J1993" s="6"/>
      <c r="K1993" s="8">
        <v>2829.83</v>
      </c>
      <c r="L1993" t="str">
        <f>IF(Gastos[[#This Row],[Importe]]&gt;0,"Ingreso","Egreso")</f>
        <v>Egreso</v>
      </c>
      <c r="M1993" t="str">
        <f t="shared" si="31"/>
        <v>Único</v>
      </c>
    </row>
    <row r="1994" spans="1:13" x14ac:dyDescent="0.25">
      <c r="A1994" s="1" t="s">
        <v>11</v>
      </c>
      <c r="B1994" s="33">
        <v>45394</v>
      </c>
      <c r="C1994" s="5">
        <v>45630</v>
      </c>
      <c r="D1994" s="33">
        <v>45394</v>
      </c>
      <c r="E1994" s="9">
        <v>45630</v>
      </c>
      <c r="F1994" s="6" t="s">
        <v>132</v>
      </c>
      <c r="G1994" s="7" t="s">
        <v>1818</v>
      </c>
      <c r="H1994" s="6"/>
      <c r="I1994" s="8">
        <v>-4</v>
      </c>
      <c r="J1994" s="6"/>
      <c r="K1994" s="8">
        <v>2819.33</v>
      </c>
      <c r="L1994" t="str">
        <f>IF(Gastos[[#This Row],[Importe]]&gt;0,"Ingreso","Egreso")</f>
        <v>Egreso</v>
      </c>
      <c r="M1994" t="str">
        <f t="shared" si="31"/>
        <v>Único</v>
      </c>
    </row>
    <row r="1995" spans="1:13" x14ac:dyDescent="0.25">
      <c r="A1995" s="1" t="s">
        <v>11</v>
      </c>
      <c r="B1995" s="33">
        <v>45363</v>
      </c>
      <c r="C1995" s="5">
        <v>45629</v>
      </c>
      <c r="D1995" s="33">
        <v>45363</v>
      </c>
      <c r="E1995" s="9">
        <v>45629</v>
      </c>
      <c r="F1995" s="6" t="s">
        <v>1917</v>
      </c>
      <c r="G1995" s="7" t="s">
        <v>1820</v>
      </c>
      <c r="H1995" s="6"/>
      <c r="I1995" s="8">
        <v>-99.9</v>
      </c>
      <c r="J1995" s="6"/>
      <c r="K1995" s="8">
        <v>2835.33</v>
      </c>
      <c r="L1995" t="str">
        <f>IF(Gastos[[#This Row],[Importe]]&gt;0,"Ingreso","Egreso")</f>
        <v>Egreso</v>
      </c>
      <c r="M1995" t="str">
        <f t="shared" si="31"/>
        <v>Único</v>
      </c>
    </row>
    <row r="1996" spans="1:13" x14ac:dyDescent="0.25">
      <c r="A1996" s="1" t="s">
        <v>17</v>
      </c>
      <c r="B1996" s="33">
        <v>45363</v>
      </c>
      <c r="C1996" s="5">
        <v>45629</v>
      </c>
      <c r="D1996" s="33">
        <v>45363</v>
      </c>
      <c r="E1996" s="9">
        <v>45629</v>
      </c>
      <c r="F1996" s="6" t="s">
        <v>3343</v>
      </c>
      <c r="G1996" s="7" t="s">
        <v>1869</v>
      </c>
      <c r="H1996" s="6"/>
      <c r="I1996" s="8">
        <v>-19.95</v>
      </c>
      <c r="J1996" s="6"/>
      <c r="K1996" s="8">
        <v>5204.7299999999996</v>
      </c>
      <c r="L1996" t="str">
        <f>IF(Gastos[[#This Row],[Importe]]&gt;0,"Ingreso","Egreso")</f>
        <v>Egreso</v>
      </c>
      <c r="M1996" t="str">
        <f t="shared" si="31"/>
        <v>Único</v>
      </c>
    </row>
    <row r="1997" spans="1:13" x14ac:dyDescent="0.25">
      <c r="A1997" s="1" t="s">
        <v>17</v>
      </c>
      <c r="B1997" s="33">
        <v>45363</v>
      </c>
      <c r="C1997" s="5">
        <v>45629</v>
      </c>
      <c r="D1997" s="33">
        <v>45363</v>
      </c>
      <c r="E1997" s="9">
        <v>45629</v>
      </c>
      <c r="F1997" s="6" t="s">
        <v>3343</v>
      </c>
      <c r="G1997" s="7" t="s">
        <v>1870</v>
      </c>
      <c r="H1997" s="6"/>
      <c r="I1997" s="8">
        <v>-5.6</v>
      </c>
      <c r="J1997" s="6"/>
      <c r="K1997" s="8">
        <v>5224.68</v>
      </c>
      <c r="L1997" t="str">
        <f>IF(Gastos[[#This Row],[Importe]]&gt;0,"Ingreso","Egreso")</f>
        <v>Egreso</v>
      </c>
      <c r="M1997" t="str">
        <f t="shared" si="31"/>
        <v>Único</v>
      </c>
    </row>
    <row r="1998" spans="1:13" x14ac:dyDescent="0.25">
      <c r="A1998" s="1" t="s">
        <v>17</v>
      </c>
      <c r="B1998" s="33">
        <v>45363</v>
      </c>
      <c r="C1998" s="5">
        <v>45629</v>
      </c>
      <c r="D1998" s="33">
        <v>45363</v>
      </c>
      <c r="E1998" s="9">
        <v>45629</v>
      </c>
      <c r="F1998" s="6" t="s">
        <v>132</v>
      </c>
      <c r="G1998" s="7" t="s">
        <v>1871</v>
      </c>
      <c r="H1998" s="6"/>
      <c r="I1998" s="8">
        <v>-11.46</v>
      </c>
      <c r="J1998" s="6"/>
      <c r="K1998" s="8">
        <v>5230.28</v>
      </c>
      <c r="L1998" t="str">
        <f>IF(Gastos[[#This Row],[Importe]]&gt;0,"Ingreso","Egreso")</f>
        <v>Egreso</v>
      </c>
      <c r="M1998" t="str">
        <f t="shared" si="31"/>
        <v>Único</v>
      </c>
    </row>
    <row r="1999" spans="1:13" x14ac:dyDescent="0.25">
      <c r="A1999" s="1" t="s">
        <v>17</v>
      </c>
      <c r="B1999" s="33">
        <v>45363</v>
      </c>
      <c r="C1999" s="5">
        <v>45629</v>
      </c>
      <c r="D1999" s="33">
        <v>45363</v>
      </c>
      <c r="E1999" s="9">
        <v>45629</v>
      </c>
      <c r="F1999" s="6" t="s">
        <v>22</v>
      </c>
      <c r="G1999" s="7" t="s">
        <v>1872</v>
      </c>
      <c r="H1999" s="6"/>
      <c r="I1999" s="8">
        <v>-10.42</v>
      </c>
      <c r="J1999" s="6"/>
      <c r="K1999" s="8">
        <v>5241.74</v>
      </c>
      <c r="L1999" t="str">
        <f>IF(Gastos[[#This Row],[Importe]]&gt;0,"Ingreso","Egreso")</f>
        <v>Egreso</v>
      </c>
      <c r="M1999" t="str">
        <f t="shared" si="31"/>
        <v>Único</v>
      </c>
    </row>
    <row r="2000" spans="1:13" x14ac:dyDescent="0.25">
      <c r="A2000" s="1" t="s">
        <v>14</v>
      </c>
      <c r="B2000" s="33">
        <v>45363</v>
      </c>
      <c r="C2000" s="5">
        <v>45629</v>
      </c>
      <c r="D2000" s="33">
        <v>45363</v>
      </c>
      <c r="E2000" s="9">
        <v>45629</v>
      </c>
      <c r="F2000" s="6" t="s">
        <v>67</v>
      </c>
      <c r="G2000" s="7" t="s">
        <v>1901</v>
      </c>
      <c r="H2000" s="6"/>
      <c r="I2000" s="8">
        <v>-21.8</v>
      </c>
      <c r="J2000" s="6"/>
      <c r="K2000" s="8">
        <v>3018.82</v>
      </c>
      <c r="L2000" t="str">
        <f>IF(Gastos[[#This Row],[Importe]]&gt;0,"Ingreso","Egreso")</f>
        <v>Egreso</v>
      </c>
      <c r="M2000" t="str">
        <f t="shared" si="31"/>
        <v>Único</v>
      </c>
    </row>
    <row r="2001" spans="1:13" x14ac:dyDescent="0.25">
      <c r="A2001" s="1" t="s">
        <v>11</v>
      </c>
      <c r="B2001" s="33">
        <v>45363</v>
      </c>
      <c r="C2001" s="5">
        <v>45629</v>
      </c>
      <c r="D2001" s="33">
        <v>45363</v>
      </c>
      <c r="E2001" s="9">
        <v>45629</v>
      </c>
      <c r="F2001" s="6" t="s">
        <v>90</v>
      </c>
      <c r="G2001" s="7" t="s">
        <v>1821</v>
      </c>
      <c r="H2001" s="6"/>
      <c r="I2001" s="8">
        <v>2200.33</v>
      </c>
      <c r="J2001" s="6"/>
      <c r="K2001" s="8">
        <v>2935.23</v>
      </c>
      <c r="L2001" t="str">
        <f>IF(Gastos[[#This Row],[Importe]]&gt;0,"Ingreso","Egreso")</f>
        <v>Ingreso</v>
      </c>
      <c r="M2001" t="str">
        <f t="shared" si="31"/>
        <v>Único</v>
      </c>
    </row>
    <row r="2002" spans="1:13" ht="25.5" x14ac:dyDescent="0.25">
      <c r="A2002" s="1" t="s">
        <v>11</v>
      </c>
      <c r="B2002" s="33">
        <v>45334</v>
      </c>
      <c r="C2002" s="5">
        <v>45628</v>
      </c>
      <c r="D2002" s="33">
        <v>45334</v>
      </c>
      <c r="E2002" s="9">
        <v>45628</v>
      </c>
      <c r="F2002" s="6" t="s">
        <v>1917</v>
      </c>
      <c r="G2002" s="7" t="s">
        <v>1822</v>
      </c>
      <c r="H2002" s="6"/>
      <c r="I2002" s="8">
        <v>-89.4</v>
      </c>
      <c r="J2002" s="6"/>
      <c r="K2002" s="8">
        <v>734.9</v>
      </c>
      <c r="L2002" t="str">
        <f>IF(Gastos[[#This Row],[Importe]]&gt;0,"Ingreso","Egreso")</f>
        <v>Egreso</v>
      </c>
      <c r="M2002" t="str">
        <f t="shared" si="31"/>
        <v>Único</v>
      </c>
    </row>
    <row r="2003" spans="1:13" x14ac:dyDescent="0.25">
      <c r="A2003" s="1" t="s">
        <v>11</v>
      </c>
      <c r="B2003" s="33">
        <v>45334</v>
      </c>
      <c r="C2003" s="5">
        <v>45628</v>
      </c>
      <c r="D2003" s="33">
        <v>45334</v>
      </c>
      <c r="E2003" s="9">
        <v>45628</v>
      </c>
      <c r="F2003" s="6" t="s">
        <v>18</v>
      </c>
      <c r="G2003" s="7" t="s">
        <v>1823</v>
      </c>
      <c r="H2003" s="6"/>
      <c r="I2003" s="8">
        <v>-13.95</v>
      </c>
      <c r="J2003" s="6"/>
      <c r="K2003" s="8">
        <v>824.3</v>
      </c>
      <c r="L2003" t="str">
        <f>IF(Gastos[[#This Row],[Importe]]&gt;0,"Ingreso","Egreso")</f>
        <v>Egreso</v>
      </c>
      <c r="M2003" t="str">
        <f t="shared" si="31"/>
        <v>Único</v>
      </c>
    </row>
    <row r="2004" spans="1:13" x14ac:dyDescent="0.25">
      <c r="A2004" s="1" t="s">
        <v>11</v>
      </c>
      <c r="B2004" s="33">
        <v>45334</v>
      </c>
      <c r="C2004" s="5">
        <v>45628</v>
      </c>
      <c r="D2004" s="33">
        <v>45334</v>
      </c>
      <c r="E2004" s="9">
        <v>45628</v>
      </c>
      <c r="F2004" s="6" t="s">
        <v>18</v>
      </c>
      <c r="G2004" s="7" t="s">
        <v>1824</v>
      </c>
      <c r="H2004" s="6"/>
      <c r="I2004" s="8">
        <v>-23.75</v>
      </c>
      <c r="J2004" s="6"/>
      <c r="K2004" s="8">
        <v>838.25</v>
      </c>
      <c r="L2004" t="str">
        <f>IF(Gastos[[#This Row],[Importe]]&gt;0,"Ingreso","Egreso")</f>
        <v>Egreso</v>
      </c>
      <c r="M2004" t="str">
        <f t="shared" si="31"/>
        <v>Único</v>
      </c>
    </row>
    <row r="2005" spans="1:13" ht="25.5" x14ac:dyDescent="0.25">
      <c r="A2005" s="1" t="s">
        <v>17</v>
      </c>
      <c r="B2005" s="33">
        <v>45334</v>
      </c>
      <c r="C2005" s="5">
        <v>45628</v>
      </c>
      <c r="D2005" s="33">
        <v>45334</v>
      </c>
      <c r="E2005" s="9">
        <v>45628</v>
      </c>
      <c r="F2005" s="6" t="s">
        <v>102</v>
      </c>
      <c r="G2005" s="7" t="s">
        <v>1873</v>
      </c>
      <c r="H2005" s="6"/>
      <c r="I2005" s="8">
        <v>-68.319999999999993</v>
      </c>
      <c r="J2005" s="6"/>
      <c r="K2005" s="8">
        <v>5252.16</v>
      </c>
      <c r="L2005" t="str">
        <f>IF(Gastos[[#This Row],[Importe]]&gt;0,"Ingreso","Egreso")</f>
        <v>Egreso</v>
      </c>
      <c r="M2005" t="str">
        <f t="shared" si="31"/>
        <v>Único</v>
      </c>
    </row>
    <row r="2006" spans="1:13" ht="25.5" x14ac:dyDescent="0.25">
      <c r="A2006" s="1" t="s">
        <v>17</v>
      </c>
      <c r="B2006" s="33">
        <v>45334</v>
      </c>
      <c r="C2006" s="5">
        <v>45628</v>
      </c>
      <c r="D2006" s="33">
        <v>45334</v>
      </c>
      <c r="E2006" s="9">
        <v>45628</v>
      </c>
      <c r="F2006" s="6" t="s">
        <v>102</v>
      </c>
      <c r="G2006" s="7" t="s">
        <v>1874</v>
      </c>
      <c r="H2006" s="6"/>
      <c r="I2006" s="8">
        <v>-42.71</v>
      </c>
      <c r="J2006" s="6"/>
      <c r="K2006" s="8">
        <v>5320.48</v>
      </c>
      <c r="L2006" t="str">
        <f>IF(Gastos[[#This Row],[Importe]]&gt;0,"Ingreso","Egreso")</f>
        <v>Egreso</v>
      </c>
      <c r="M2006" t="str">
        <f t="shared" si="31"/>
        <v>Único</v>
      </c>
    </row>
    <row r="2007" spans="1:13" x14ac:dyDescent="0.25">
      <c r="A2007" s="1" t="s">
        <v>14</v>
      </c>
      <c r="B2007" s="33">
        <v>45334</v>
      </c>
      <c r="C2007" s="5">
        <v>45628</v>
      </c>
      <c r="D2007" s="33">
        <v>45334</v>
      </c>
      <c r="E2007" s="9">
        <v>45628</v>
      </c>
      <c r="F2007" s="6" t="s">
        <v>76</v>
      </c>
      <c r="G2007" s="7" t="s">
        <v>1902</v>
      </c>
      <c r="H2007" s="6"/>
      <c r="I2007" s="8">
        <v>-99.48</v>
      </c>
      <c r="J2007" s="6"/>
      <c r="K2007" s="8">
        <v>3040.62</v>
      </c>
      <c r="L2007" t="str">
        <f>IF(Gastos[[#This Row],[Importe]]&gt;0,"Ingreso","Egreso")</f>
        <v>Egreso</v>
      </c>
      <c r="M2007" t="str">
        <f t="shared" si="31"/>
        <v>Único</v>
      </c>
    </row>
    <row r="2008" spans="1:13" x14ac:dyDescent="0.25">
      <c r="A2008" s="1" t="s">
        <v>14</v>
      </c>
      <c r="B2008" s="33">
        <v>45334</v>
      </c>
      <c r="C2008" s="5">
        <v>45628</v>
      </c>
      <c r="D2008" s="33">
        <v>45334</v>
      </c>
      <c r="E2008" s="9">
        <v>45628</v>
      </c>
      <c r="F2008" s="6" t="s">
        <v>140</v>
      </c>
      <c r="G2008" s="7" t="s">
        <v>141</v>
      </c>
      <c r="H2008" s="6"/>
      <c r="I2008" s="8">
        <v>200</v>
      </c>
      <c r="J2008" s="6"/>
      <c r="K2008" s="8">
        <v>3140.1</v>
      </c>
      <c r="L2008" t="str">
        <f>IF(Gastos[[#This Row],[Importe]]&gt;0,"Ingreso","Egreso")</f>
        <v>Ingreso</v>
      </c>
      <c r="M2008" t="str">
        <f t="shared" si="31"/>
        <v>Único</v>
      </c>
    </row>
    <row r="2009" spans="1:13" ht="25.5" x14ac:dyDescent="0.25">
      <c r="A2009" s="1" t="s">
        <v>11</v>
      </c>
      <c r="B2009" s="33">
        <v>45334</v>
      </c>
      <c r="C2009" s="5">
        <v>45628</v>
      </c>
      <c r="D2009" s="33">
        <v>45303</v>
      </c>
      <c r="E2009" s="9">
        <v>45627</v>
      </c>
      <c r="F2009" s="6" t="s">
        <v>18</v>
      </c>
      <c r="G2009" s="7" t="s">
        <v>1826</v>
      </c>
      <c r="H2009" s="6"/>
      <c r="I2009" s="8">
        <v>-2.7</v>
      </c>
      <c r="J2009" s="6"/>
      <c r="K2009" s="8">
        <v>868.5</v>
      </c>
      <c r="L2009" t="str">
        <f>IF(Gastos[[#This Row],[Importe]]&gt;0,"Ingreso","Egreso")</f>
        <v>Egreso</v>
      </c>
      <c r="M2009" t="str">
        <f t="shared" si="31"/>
        <v>Único</v>
      </c>
    </row>
    <row r="2010" spans="1:13" x14ac:dyDescent="0.25">
      <c r="A2010" s="1" t="s">
        <v>11</v>
      </c>
      <c r="B2010" s="33">
        <v>45334</v>
      </c>
      <c r="C2010" s="5">
        <v>45628</v>
      </c>
      <c r="D2010" s="33">
        <v>45303</v>
      </c>
      <c r="E2010" s="9">
        <v>45627</v>
      </c>
      <c r="F2010" s="6" t="s">
        <v>132</v>
      </c>
      <c r="G2010" s="7" t="s">
        <v>1825</v>
      </c>
      <c r="H2010" s="6"/>
      <c r="I2010" s="8">
        <v>-6.5</v>
      </c>
      <c r="J2010" s="6"/>
      <c r="K2010" s="8">
        <v>862</v>
      </c>
      <c r="L2010" t="str">
        <f>IF(Gastos[[#This Row],[Importe]]&gt;0,"Ingreso","Egreso")</f>
        <v>Egreso</v>
      </c>
      <c r="M2010" t="str">
        <f t="shared" si="31"/>
        <v>Único</v>
      </c>
    </row>
    <row r="2011" spans="1:13" x14ac:dyDescent="0.25">
      <c r="A2011" s="1" t="s">
        <v>11</v>
      </c>
      <c r="B2011" s="33">
        <v>45669</v>
      </c>
      <c r="C2011" s="5">
        <v>45992</v>
      </c>
      <c r="D2011" s="33">
        <v>45669</v>
      </c>
      <c r="E2011" s="9">
        <v>45627</v>
      </c>
      <c r="F2011" s="6"/>
      <c r="G2011" s="7" t="s">
        <v>3263</v>
      </c>
      <c r="H2011" s="6"/>
      <c r="I2011" s="8">
        <v>-9.66</v>
      </c>
      <c r="J2011" s="6"/>
      <c r="K2011" s="8">
        <v>4931.45</v>
      </c>
      <c r="L2011" t="str">
        <f>IF(Gastos[[#This Row],[Importe]]&gt;0,"Ingreso","Egreso")</f>
        <v>Egreso</v>
      </c>
      <c r="M2011" t="str">
        <f t="shared" si="31"/>
        <v>Único</v>
      </c>
    </row>
    <row r="2012" spans="1:13" x14ac:dyDescent="0.25">
      <c r="A2012" s="1" t="s">
        <v>11</v>
      </c>
      <c r="B2012" s="33">
        <v>45669</v>
      </c>
      <c r="C2012" s="5">
        <v>45992</v>
      </c>
      <c r="D2012" s="33">
        <v>45669</v>
      </c>
      <c r="E2012" s="9">
        <v>45627</v>
      </c>
      <c r="F2012" s="6"/>
      <c r="G2012" s="7" t="s">
        <v>3264</v>
      </c>
      <c r="H2012" s="6"/>
      <c r="I2012" s="8">
        <v>-22</v>
      </c>
      <c r="J2012" s="6"/>
      <c r="K2012" s="8">
        <v>4941.1099999999997</v>
      </c>
      <c r="L2012" t="str">
        <f>IF(Gastos[[#This Row],[Importe]]&gt;0,"Ingreso","Egreso")</f>
        <v>Egreso</v>
      </c>
      <c r="M2012" t="str">
        <f t="shared" si="31"/>
        <v>Único</v>
      </c>
    </row>
    <row r="2013" spans="1:13" x14ac:dyDescent="0.25">
      <c r="A2013" s="1" t="s">
        <v>11</v>
      </c>
      <c r="B2013" s="33">
        <v>45669</v>
      </c>
      <c r="C2013" s="5">
        <v>45992</v>
      </c>
      <c r="D2013" s="33">
        <v>45669</v>
      </c>
      <c r="E2013" s="9">
        <v>45627</v>
      </c>
      <c r="F2013" s="6"/>
      <c r="G2013" s="7" t="s">
        <v>3265</v>
      </c>
      <c r="H2013" s="6"/>
      <c r="I2013" s="8">
        <v>-12.67</v>
      </c>
      <c r="J2013" s="6"/>
      <c r="K2013" s="8">
        <v>4963.1099999999997</v>
      </c>
      <c r="L2013" t="str">
        <f>IF(Gastos[[#This Row],[Importe]]&gt;0,"Ingreso","Egreso")</f>
        <v>Egreso</v>
      </c>
      <c r="M2013" t="str">
        <f t="shared" si="31"/>
        <v>Único</v>
      </c>
    </row>
    <row r="2014" spans="1:13" x14ac:dyDescent="0.25">
      <c r="A2014" s="1" t="s">
        <v>11</v>
      </c>
      <c r="B2014" s="33">
        <v>45669</v>
      </c>
      <c r="C2014" s="5">
        <v>45992</v>
      </c>
      <c r="D2014" s="33">
        <v>45669</v>
      </c>
      <c r="E2014" s="9">
        <v>45627</v>
      </c>
      <c r="F2014" s="6" t="s">
        <v>804</v>
      </c>
      <c r="G2014" s="7" t="s">
        <v>805</v>
      </c>
      <c r="H2014" s="6"/>
      <c r="I2014" s="8">
        <v>-400</v>
      </c>
      <c r="J2014" s="6"/>
      <c r="K2014" s="8">
        <v>4975.78</v>
      </c>
      <c r="L2014" t="str">
        <f>IF(Gastos[[#This Row],[Importe]]&gt;0,"Ingreso","Egreso")</f>
        <v>Egreso</v>
      </c>
      <c r="M2014" t="str">
        <f t="shared" si="31"/>
        <v>Único</v>
      </c>
    </row>
    <row r="2015" spans="1:13" x14ac:dyDescent="0.25">
      <c r="A2015" s="1" t="s">
        <v>14</v>
      </c>
      <c r="B2015" s="33">
        <v>45334</v>
      </c>
      <c r="C2015" s="5">
        <v>45628</v>
      </c>
      <c r="D2015" s="33">
        <v>45626</v>
      </c>
      <c r="E2015" s="9">
        <v>45626</v>
      </c>
      <c r="F2015" s="6" t="s">
        <v>132</v>
      </c>
      <c r="G2015" s="7" t="s">
        <v>1903</v>
      </c>
      <c r="H2015" s="6"/>
      <c r="I2015" s="8">
        <v>-24.4</v>
      </c>
      <c r="J2015" s="6"/>
      <c r="K2015" s="8">
        <v>2940.1</v>
      </c>
      <c r="L2015" t="str">
        <f>IF(Gastos[[#This Row],[Importe]]&gt;0,"Ingreso","Egreso")</f>
        <v>Egreso</v>
      </c>
      <c r="M2015" t="str">
        <f t="shared" si="31"/>
        <v>Único</v>
      </c>
    </row>
    <row r="2016" spans="1:13" ht="25.5" x14ac:dyDescent="0.25">
      <c r="A2016" s="1" t="s">
        <v>11</v>
      </c>
      <c r="B2016" s="33">
        <v>45334</v>
      </c>
      <c r="C2016" s="5">
        <v>45628</v>
      </c>
      <c r="D2016" s="33">
        <v>45626</v>
      </c>
      <c r="E2016" s="9">
        <v>45626</v>
      </c>
      <c r="F2016" s="6" t="s">
        <v>18</v>
      </c>
      <c r="G2016" s="7" t="s">
        <v>1830</v>
      </c>
      <c r="H2016" s="6"/>
      <c r="I2016" s="8">
        <v>-0.9</v>
      </c>
      <c r="J2016" s="6"/>
      <c r="K2016" s="8">
        <v>892.3</v>
      </c>
      <c r="L2016" t="str">
        <f>IF(Gastos[[#This Row],[Importe]]&gt;0,"Ingreso","Egreso")</f>
        <v>Egreso</v>
      </c>
      <c r="M2016" t="str">
        <f t="shared" si="31"/>
        <v>Único</v>
      </c>
    </row>
    <row r="2017" spans="1:13" x14ac:dyDescent="0.25">
      <c r="A2017" s="1" t="s">
        <v>14</v>
      </c>
      <c r="B2017" s="33">
        <v>45334</v>
      </c>
      <c r="C2017" s="5">
        <v>45628</v>
      </c>
      <c r="D2017" s="33">
        <v>45626</v>
      </c>
      <c r="E2017" s="9">
        <v>45626</v>
      </c>
      <c r="F2017" s="6" t="s">
        <v>183</v>
      </c>
      <c r="G2017" s="7" t="s">
        <v>1904</v>
      </c>
      <c r="H2017" s="6"/>
      <c r="I2017" s="8">
        <v>-35</v>
      </c>
      <c r="J2017" s="6"/>
      <c r="K2017" s="8">
        <v>2964.5</v>
      </c>
      <c r="L2017" t="str">
        <f>IF(Gastos[[#This Row],[Importe]]&gt;0,"Ingreso","Egreso")</f>
        <v>Egreso</v>
      </c>
      <c r="M2017" t="str">
        <f t="shared" si="31"/>
        <v>Único</v>
      </c>
    </row>
    <row r="2018" spans="1:13" ht="25.5" x14ac:dyDescent="0.25">
      <c r="A2018" s="1" t="s">
        <v>14</v>
      </c>
      <c r="B2018" s="33">
        <v>45334</v>
      </c>
      <c r="C2018" s="5">
        <v>45628</v>
      </c>
      <c r="D2018" s="33">
        <v>45626</v>
      </c>
      <c r="E2018" s="9">
        <v>45626</v>
      </c>
      <c r="F2018" s="6" t="s">
        <v>22</v>
      </c>
      <c r="G2018" s="7" t="s">
        <v>1905</v>
      </c>
      <c r="H2018" s="6"/>
      <c r="I2018" s="8">
        <v>-35.81</v>
      </c>
      <c r="J2018" s="6"/>
      <c r="K2018" s="8">
        <v>2999.5</v>
      </c>
      <c r="L2018" t="str">
        <f>IF(Gastos[[#This Row],[Importe]]&gt;0,"Ingreso","Egreso")</f>
        <v>Egreso</v>
      </c>
      <c r="M2018" t="str">
        <f t="shared" si="31"/>
        <v>Único</v>
      </c>
    </row>
    <row r="2019" spans="1:13" ht="25.5" x14ac:dyDescent="0.25">
      <c r="A2019" s="1" t="s">
        <v>14</v>
      </c>
      <c r="B2019" s="33">
        <v>45334</v>
      </c>
      <c r="C2019" s="5">
        <v>45628</v>
      </c>
      <c r="D2019" s="33">
        <v>45626</v>
      </c>
      <c r="E2019" s="9">
        <v>45626</v>
      </c>
      <c r="F2019" s="6" t="s">
        <v>22</v>
      </c>
      <c r="G2019" s="7" t="s">
        <v>1906</v>
      </c>
      <c r="H2019" s="6"/>
      <c r="I2019" s="8">
        <v>-99.12</v>
      </c>
      <c r="J2019" s="6"/>
      <c r="K2019" s="8">
        <v>3035.31</v>
      </c>
      <c r="L2019" t="str">
        <f>IF(Gastos[[#This Row],[Importe]]&gt;0,"Ingreso","Egreso")</f>
        <v>Egreso</v>
      </c>
      <c r="M2019" t="str">
        <f t="shared" si="31"/>
        <v>Único</v>
      </c>
    </row>
    <row r="2020" spans="1:13" x14ac:dyDescent="0.25">
      <c r="A2020" s="1" t="s">
        <v>11</v>
      </c>
      <c r="B2020" s="33">
        <v>45334</v>
      </c>
      <c r="C2020" s="5">
        <v>45628</v>
      </c>
      <c r="D2020" s="33">
        <v>45626</v>
      </c>
      <c r="E2020" s="9">
        <v>45626</v>
      </c>
      <c r="F2020" s="6" t="s">
        <v>132</v>
      </c>
      <c r="G2020" s="7" t="s">
        <v>1828</v>
      </c>
      <c r="H2020" s="6"/>
      <c r="I2020" s="8">
        <v>-10</v>
      </c>
      <c r="J2020" s="6"/>
      <c r="K2020" s="8">
        <v>875.7</v>
      </c>
      <c r="L2020" t="str">
        <f>IF(Gastos[[#This Row],[Importe]]&gt;0,"Ingreso","Egreso")</f>
        <v>Egreso</v>
      </c>
      <c r="M2020" t="str">
        <f t="shared" si="31"/>
        <v>Único</v>
      </c>
    </row>
    <row r="2021" spans="1:13" x14ac:dyDescent="0.25">
      <c r="A2021" s="1" t="s">
        <v>11</v>
      </c>
      <c r="B2021" s="33">
        <v>45334</v>
      </c>
      <c r="C2021" s="5">
        <v>45628</v>
      </c>
      <c r="D2021" s="33">
        <v>45626</v>
      </c>
      <c r="E2021" s="9">
        <v>45626</v>
      </c>
      <c r="F2021" s="6" t="s">
        <v>132</v>
      </c>
      <c r="G2021" s="7" t="s">
        <v>1829</v>
      </c>
      <c r="H2021" s="6"/>
      <c r="I2021" s="8">
        <v>-6.6</v>
      </c>
      <c r="J2021" s="6"/>
      <c r="K2021" s="8">
        <v>885.7</v>
      </c>
      <c r="L2021" t="str">
        <f>IF(Gastos[[#This Row],[Importe]]&gt;0,"Ingreso","Egreso")</f>
        <v>Egreso</v>
      </c>
      <c r="M2021" t="str">
        <f t="shared" si="31"/>
        <v>Único</v>
      </c>
    </row>
    <row r="2022" spans="1:13" x14ac:dyDescent="0.25">
      <c r="A2022" s="1" t="s">
        <v>11</v>
      </c>
      <c r="B2022" s="33">
        <v>45334</v>
      </c>
      <c r="C2022" s="5">
        <v>45628</v>
      </c>
      <c r="D2022" s="33">
        <v>45626</v>
      </c>
      <c r="E2022" s="9">
        <v>45626</v>
      </c>
      <c r="F2022" s="6" t="s">
        <v>132</v>
      </c>
      <c r="G2022" s="7" t="s">
        <v>1827</v>
      </c>
      <c r="H2022" s="6"/>
      <c r="I2022" s="8">
        <v>-4.5</v>
      </c>
      <c r="J2022" s="6"/>
      <c r="K2022" s="8">
        <v>871.2</v>
      </c>
      <c r="L2022" t="str">
        <f>IF(Gastos[[#This Row],[Importe]]&gt;0,"Ingreso","Egreso")</f>
        <v>Egreso</v>
      </c>
      <c r="M2022" t="str">
        <f t="shared" si="31"/>
        <v>Único</v>
      </c>
    </row>
    <row r="2023" spans="1:13" ht="25.5" x14ac:dyDescent="0.25">
      <c r="A2023" s="1" t="s">
        <v>11</v>
      </c>
      <c r="B2023" s="33">
        <v>45625</v>
      </c>
      <c r="C2023" s="9">
        <v>45625</v>
      </c>
      <c r="D2023" s="33">
        <v>45625</v>
      </c>
      <c r="E2023" s="9">
        <v>45625</v>
      </c>
      <c r="F2023" s="6" t="s">
        <v>132</v>
      </c>
      <c r="G2023" s="7" t="s">
        <v>1831</v>
      </c>
      <c r="H2023" s="6"/>
      <c r="I2023" s="8">
        <v>-16.989999999999998</v>
      </c>
      <c r="J2023" s="6"/>
      <c r="K2023" s="8">
        <v>893.2</v>
      </c>
      <c r="L2023" t="str">
        <f>IF(Gastos[[#This Row],[Importe]]&gt;0,"Ingreso","Egreso")</f>
        <v>Egreso</v>
      </c>
      <c r="M2023" t="str">
        <f t="shared" si="31"/>
        <v>Único</v>
      </c>
    </row>
    <row r="2024" spans="1:13" ht="25.5" x14ac:dyDescent="0.25">
      <c r="A2024" s="1" t="s">
        <v>11</v>
      </c>
      <c r="B2024" s="33">
        <v>45625</v>
      </c>
      <c r="C2024" s="9">
        <v>45625</v>
      </c>
      <c r="D2024" s="33">
        <v>45625</v>
      </c>
      <c r="E2024" s="9">
        <v>45625</v>
      </c>
      <c r="F2024" s="6" t="s">
        <v>18</v>
      </c>
      <c r="G2024" s="7" t="s">
        <v>1831</v>
      </c>
      <c r="H2024" s="6"/>
      <c r="I2024" s="8">
        <v>-0.45</v>
      </c>
      <c r="J2024" s="6"/>
      <c r="K2024" s="8">
        <v>910.19</v>
      </c>
      <c r="L2024" t="str">
        <f>IF(Gastos[[#This Row],[Importe]]&gt;0,"Ingreso","Egreso")</f>
        <v>Egreso</v>
      </c>
      <c r="M2024" t="str">
        <f t="shared" si="31"/>
        <v>Único</v>
      </c>
    </row>
    <row r="2025" spans="1:13" ht="25.5" x14ac:dyDescent="0.25">
      <c r="A2025" s="1" t="s">
        <v>14</v>
      </c>
      <c r="B2025" s="33">
        <v>45625</v>
      </c>
      <c r="C2025" s="5">
        <v>45625</v>
      </c>
      <c r="D2025" s="33">
        <v>45625</v>
      </c>
      <c r="E2025" s="9">
        <v>45625</v>
      </c>
      <c r="F2025" s="6" t="s">
        <v>22</v>
      </c>
      <c r="G2025" s="7" t="s">
        <v>1907</v>
      </c>
      <c r="H2025" s="6"/>
      <c r="I2025" s="8">
        <v>-3.98</v>
      </c>
      <c r="J2025" s="6"/>
      <c r="K2025" s="8">
        <v>3134.43</v>
      </c>
      <c r="L2025" t="str">
        <f>IF(Gastos[[#This Row],[Importe]]&gt;0,"Ingreso","Egreso")</f>
        <v>Egreso</v>
      </c>
      <c r="M2025" t="str">
        <f t="shared" si="31"/>
        <v>Único</v>
      </c>
    </row>
    <row r="2026" spans="1:13" ht="25.5" x14ac:dyDescent="0.25">
      <c r="A2026" s="1" t="s">
        <v>17</v>
      </c>
      <c r="B2026" s="33">
        <v>45625</v>
      </c>
      <c r="C2026" s="11">
        <v>45625</v>
      </c>
      <c r="D2026" s="33">
        <v>45625</v>
      </c>
      <c r="E2026" s="9">
        <v>45625</v>
      </c>
      <c r="F2026" s="6" t="s">
        <v>18</v>
      </c>
      <c r="G2026" s="7" t="s">
        <v>1875</v>
      </c>
      <c r="H2026" s="6"/>
      <c r="I2026" s="8">
        <v>-4.59</v>
      </c>
      <c r="J2026" s="6"/>
      <c r="K2026" s="8">
        <v>5363.19</v>
      </c>
      <c r="L2026" t="str">
        <f>IF(Gastos[[#This Row],[Importe]]&gt;0,"Ingreso","Egreso")</f>
        <v>Egreso</v>
      </c>
      <c r="M2026" t="str">
        <f t="shared" si="31"/>
        <v>Único</v>
      </c>
    </row>
    <row r="2027" spans="1:13" x14ac:dyDescent="0.25">
      <c r="A2027" s="1" t="s">
        <v>17</v>
      </c>
      <c r="B2027" s="34">
        <v>45625</v>
      </c>
      <c r="C2027" s="32">
        <v>45625</v>
      </c>
      <c r="D2027" s="34">
        <v>45625</v>
      </c>
      <c r="E2027" s="9">
        <v>45625</v>
      </c>
      <c r="F2027" s="1" t="s">
        <v>18</v>
      </c>
      <c r="G2027" s="12" t="s">
        <v>1876</v>
      </c>
      <c r="H2027" s="1"/>
      <c r="I2027" s="13">
        <v>-1.7</v>
      </c>
      <c r="J2027" s="1"/>
      <c r="K2027" s="13">
        <v>5367.78</v>
      </c>
      <c r="L2027" t="str">
        <f>IF(Gastos[[#This Row],[Importe]]&gt;0,"Ingreso","Egreso")</f>
        <v>Egreso</v>
      </c>
      <c r="M2027" t="str">
        <f t="shared" si="31"/>
        <v>Único</v>
      </c>
    </row>
    <row r="2028" spans="1:13" x14ac:dyDescent="0.25">
      <c r="A2028" s="1" t="s">
        <v>17</v>
      </c>
      <c r="B2028" s="33">
        <v>45625</v>
      </c>
      <c r="C2028" s="11">
        <v>45625</v>
      </c>
      <c r="D2028" s="33">
        <v>45625</v>
      </c>
      <c r="E2028" s="9">
        <v>45625</v>
      </c>
      <c r="F2028" s="6" t="s">
        <v>88</v>
      </c>
      <c r="G2028" s="7" t="s">
        <v>89</v>
      </c>
      <c r="H2028" s="6"/>
      <c r="I2028" s="8">
        <v>-918</v>
      </c>
      <c r="J2028" s="6"/>
      <c r="K2028" s="8">
        <v>5381.99</v>
      </c>
      <c r="L2028" t="str">
        <f>IF(Gastos[[#This Row],[Importe]]&gt;0,"Ingreso","Egreso")</f>
        <v>Egreso</v>
      </c>
      <c r="M2028" t="str">
        <f t="shared" si="31"/>
        <v>Único</v>
      </c>
    </row>
    <row r="2029" spans="1:13" x14ac:dyDescent="0.25">
      <c r="A2029" s="1" t="s">
        <v>17</v>
      </c>
      <c r="B2029" s="33">
        <v>45625</v>
      </c>
      <c r="C2029" s="11">
        <v>45625</v>
      </c>
      <c r="D2029" s="33">
        <v>45625</v>
      </c>
      <c r="E2029" s="9">
        <v>45625</v>
      </c>
      <c r="F2029" s="6" t="s">
        <v>90</v>
      </c>
      <c r="G2029" s="7" t="s">
        <v>93</v>
      </c>
      <c r="H2029" s="6"/>
      <c r="I2029" s="8">
        <v>1781.76</v>
      </c>
      <c r="J2029" s="6"/>
      <c r="K2029" s="8">
        <v>6299.99</v>
      </c>
      <c r="L2029" t="str">
        <f>IF(Gastos[[#This Row],[Importe]]&gt;0,"Ingreso","Egreso")</f>
        <v>Ingreso</v>
      </c>
      <c r="M2029" t="str">
        <f t="shared" si="31"/>
        <v>Único</v>
      </c>
    </row>
    <row r="2030" spans="1:13" x14ac:dyDescent="0.25">
      <c r="A2030" s="1" t="s">
        <v>17</v>
      </c>
      <c r="B2030" s="33">
        <v>45625</v>
      </c>
      <c r="C2030" s="11">
        <v>45625</v>
      </c>
      <c r="D2030" s="33">
        <v>45625</v>
      </c>
      <c r="E2030" s="9">
        <v>45625</v>
      </c>
      <c r="F2030" s="6" t="s">
        <v>132</v>
      </c>
      <c r="G2030" s="7" t="s">
        <v>1878</v>
      </c>
      <c r="H2030" s="6"/>
      <c r="I2030" s="8">
        <v>-7.9</v>
      </c>
      <c r="J2030" s="6"/>
      <c r="K2030" s="8">
        <v>5374.09</v>
      </c>
      <c r="L2030" t="str">
        <f>IF(Gastos[[#This Row],[Importe]]&gt;0,"Ingreso","Egreso")</f>
        <v>Egreso</v>
      </c>
      <c r="M2030" t="str">
        <f t="shared" si="31"/>
        <v>Único</v>
      </c>
    </row>
    <row r="2031" spans="1:13" x14ac:dyDescent="0.25">
      <c r="A2031" s="1" t="s">
        <v>11</v>
      </c>
      <c r="B2031" s="33">
        <v>45625</v>
      </c>
      <c r="C2031" s="9">
        <v>45625</v>
      </c>
      <c r="D2031" s="33">
        <v>45625</v>
      </c>
      <c r="E2031" s="9">
        <v>45625</v>
      </c>
      <c r="F2031" s="6" t="s">
        <v>132</v>
      </c>
      <c r="G2031" s="7" t="s">
        <v>1833</v>
      </c>
      <c r="H2031" s="6"/>
      <c r="I2031" s="8">
        <v>-7.4</v>
      </c>
      <c r="J2031" s="6"/>
      <c r="K2031" s="8">
        <v>917.42</v>
      </c>
      <c r="L2031" t="str">
        <f>IF(Gastos[[#This Row],[Importe]]&gt;0,"Ingreso","Egreso")</f>
        <v>Egreso</v>
      </c>
      <c r="M2031" t="str">
        <f t="shared" si="31"/>
        <v>Único</v>
      </c>
    </row>
    <row r="2032" spans="1:13" x14ac:dyDescent="0.25">
      <c r="A2032" s="1" t="s">
        <v>11</v>
      </c>
      <c r="B2032" s="33">
        <v>45625</v>
      </c>
      <c r="C2032" s="9">
        <v>45625</v>
      </c>
      <c r="D2032" s="33">
        <v>45625</v>
      </c>
      <c r="E2032" s="9">
        <v>45625</v>
      </c>
      <c r="F2032" s="6" t="s">
        <v>132</v>
      </c>
      <c r="G2032" s="7" t="s">
        <v>1832</v>
      </c>
      <c r="H2032" s="6"/>
      <c r="I2032" s="8">
        <v>-6.78</v>
      </c>
      <c r="J2032" s="6"/>
      <c r="K2032" s="8">
        <v>910.64</v>
      </c>
      <c r="L2032" t="str">
        <f>IF(Gastos[[#This Row],[Importe]]&gt;0,"Ingreso","Egreso")</f>
        <v>Egreso</v>
      </c>
      <c r="M2032" t="str">
        <f t="shared" si="31"/>
        <v>Único</v>
      </c>
    </row>
    <row r="2033" spans="1:13" x14ac:dyDescent="0.25">
      <c r="A2033" s="1" t="s">
        <v>17</v>
      </c>
      <c r="B2033" s="33">
        <v>45625</v>
      </c>
      <c r="C2033" s="11">
        <v>45625</v>
      </c>
      <c r="D2033" s="33">
        <v>45625</v>
      </c>
      <c r="E2033" s="9">
        <v>45625</v>
      </c>
      <c r="F2033" s="6" t="s">
        <v>132</v>
      </c>
      <c r="G2033" s="7" t="s">
        <v>1877</v>
      </c>
      <c r="H2033" s="6"/>
      <c r="I2033" s="8">
        <v>-4.6100000000000003</v>
      </c>
      <c r="J2033" s="6"/>
      <c r="K2033" s="8">
        <v>5369.48</v>
      </c>
      <c r="L2033" t="str">
        <f>IF(Gastos[[#This Row],[Importe]]&gt;0,"Ingreso","Egreso")</f>
        <v>Egreso</v>
      </c>
      <c r="M2033" t="str">
        <f t="shared" si="31"/>
        <v>Único</v>
      </c>
    </row>
    <row r="2034" spans="1:13" ht="25.5" x14ac:dyDescent="0.25">
      <c r="A2034" s="1" t="s">
        <v>14</v>
      </c>
      <c r="B2034" s="33">
        <v>45624</v>
      </c>
      <c r="C2034" s="5">
        <v>45624</v>
      </c>
      <c r="D2034" s="33">
        <v>45624</v>
      </c>
      <c r="E2034" s="9">
        <v>45624</v>
      </c>
      <c r="F2034" s="6" t="s">
        <v>22</v>
      </c>
      <c r="G2034" s="7" t="s">
        <v>1908</v>
      </c>
      <c r="H2034" s="6"/>
      <c r="I2034" s="8">
        <v>-3.6</v>
      </c>
      <c r="J2034" s="6"/>
      <c r="K2034" s="8">
        <v>3138.41</v>
      </c>
      <c r="L2034" t="str">
        <f>IF(Gastos[[#This Row],[Importe]]&gt;0,"Ingreso","Egreso")</f>
        <v>Egreso</v>
      </c>
      <c r="M2034" t="str">
        <f t="shared" si="31"/>
        <v>Único</v>
      </c>
    </row>
    <row r="2035" spans="1:13" ht="25.5" x14ac:dyDescent="0.25">
      <c r="A2035" s="1" t="s">
        <v>14</v>
      </c>
      <c r="B2035" s="33">
        <v>45624</v>
      </c>
      <c r="C2035" s="5">
        <v>45624</v>
      </c>
      <c r="D2035" s="33">
        <v>45624</v>
      </c>
      <c r="E2035" s="9">
        <v>45624</v>
      </c>
      <c r="F2035" s="6" t="s">
        <v>22</v>
      </c>
      <c r="G2035" s="7" t="s">
        <v>1909</v>
      </c>
      <c r="H2035" s="6"/>
      <c r="I2035" s="8">
        <v>-38.299999999999997</v>
      </c>
      <c r="J2035" s="6"/>
      <c r="K2035" s="8">
        <v>3142.01</v>
      </c>
      <c r="L2035" t="str">
        <f>IF(Gastos[[#This Row],[Importe]]&gt;0,"Ingreso","Egreso")</f>
        <v>Egreso</v>
      </c>
      <c r="M2035" t="str">
        <f t="shared" si="31"/>
        <v>Único</v>
      </c>
    </row>
    <row r="2036" spans="1:13" x14ac:dyDescent="0.25">
      <c r="A2036" s="1" t="s">
        <v>11</v>
      </c>
      <c r="B2036" s="33">
        <v>45623</v>
      </c>
      <c r="C2036" s="5">
        <v>45623</v>
      </c>
      <c r="D2036" s="33">
        <v>45623</v>
      </c>
      <c r="E2036" s="9">
        <v>45623</v>
      </c>
      <c r="F2036" s="6" t="s">
        <v>20</v>
      </c>
      <c r="G2036" s="7" t="s">
        <v>1835</v>
      </c>
      <c r="H2036" s="6"/>
      <c r="I2036" s="8">
        <v>-5</v>
      </c>
      <c r="J2036" s="6"/>
      <c r="K2036" s="8">
        <v>926.67</v>
      </c>
      <c r="L2036" t="str">
        <f>IF(Gastos[[#This Row],[Importe]]&gt;0,"Ingreso","Egreso")</f>
        <v>Egreso</v>
      </c>
      <c r="M2036" t="str">
        <f t="shared" si="31"/>
        <v>Único</v>
      </c>
    </row>
    <row r="2037" spans="1:13" x14ac:dyDescent="0.25">
      <c r="A2037" s="1" t="s">
        <v>14</v>
      </c>
      <c r="B2037" s="33">
        <v>45623</v>
      </c>
      <c r="C2037" s="5">
        <v>45623</v>
      </c>
      <c r="D2037" s="33">
        <v>45623</v>
      </c>
      <c r="E2037" s="9">
        <v>45623</v>
      </c>
      <c r="F2037" s="6" t="s">
        <v>67</v>
      </c>
      <c r="G2037" s="7" t="s">
        <v>1910</v>
      </c>
      <c r="H2037" s="6"/>
      <c r="I2037" s="8">
        <v>-21.8</v>
      </c>
      <c r="J2037" s="6"/>
      <c r="K2037" s="8">
        <v>3156.31</v>
      </c>
      <c r="L2037" t="str">
        <f>IF(Gastos[[#This Row],[Importe]]&gt;0,"Ingreso","Egreso")</f>
        <v>Egreso</v>
      </c>
      <c r="M2037" t="str">
        <f t="shared" si="31"/>
        <v>Único</v>
      </c>
    </row>
    <row r="2038" spans="1:13" x14ac:dyDescent="0.25">
      <c r="A2038" s="1" t="s">
        <v>17</v>
      </c>
      <c r="B2038" s="33">
        <v>45623</v>
      </c>
      <c r="C2038" s="11">
        <v>45623</v>
      </c>
      <c r="D2038" s="33">
        <v>45623</v>
      </c>
      <c r="E2038" s="9">
        <v>45623</v>
      </c>
      <c r="F2038" s="6" t="s">
        <v>20</v>
      </c>
      <c r="G2038" s="7" t="s">
        <v>1879</v>
      </c>
      <c r="H2038" s="6"/>
      <c r="I2038" s="8">
        <v>-0.85</v>
      </c>
      <c r="J2038" s="6"/>
      <c r="K2038" s="8">
        <v>4518.2299999999996</v>
      </c>
      <c r="L2038" t="str">
        <f>IF(Gastos[[#This Row],[Importe]]&gt;0,"Ingreso","Egreso")</f>
        <v>Egreso</v>
      </c>
      <c r="M2038" t="str">
        <f t="shared" si="31"/>
        <v>Único</v>
      </c>
    </row>
    <row r="2039" spans="1:13" ht="25.5" x14ac:dyDescent="0.25">
      <c r="A2039" s="1" t="s">
        <v>17</v>
      </c>
      <c r="B2039" s="33">
        <v>45623</v>
      </c>
      <c r="C2039" s="11">
        <v>45623</v>
      </c>
      <c r="D2039" s="33">
        <v>45623</v>
      </c>
      <c r="E2039" s="9">
        <v>45623</v>
      </c>
      <c r="F2039" s="6" t="s">
        <v>132</v>
      </c>
      <c r="G2039" s="7" t="s">
        <v>1880</v>
      </c>
      <c r="H2039" s="6"/>
      <c r="I2039" s="8">
        <v>-3.81</v>
      </c>
      <c r="J2039" s="6"/>
      <c r="K2039" s="8">
        <v>4519.08</v>
      </c>
      <c r="L2039" t="str">
        <f>IF(Gastos[[#This Row],[Importe]]&gt;0,"Ingreso","Egreso")</f>
        <v>Egreso</v>
      </c>
      <c r="M2039" t="str">
        <f t="shared" si="31"/>
        <v>Único</v>
      </c>
    </row>
    <row r="2040" spans="1:13" x14ac:dyDescent="0.25">
      <c r="A2040" s="1" t="s">
        <v>11</v>
      </c>
      <c r="B2040" s="33">
        <v>45623</v>
      </c>
      <c r="C2040" s="5">
        <v>45623</v>
      </c>
      <c r="D2040" s="33">
        <v>45623</v>
      </c>
      <c r="E2040" s="9">
        <v>45623</v>
      </c>
      <c r="F2040" s="6" t="s">
        <v>132</v>
      </c>
      <c r="G2040" s="7" t="s">
        <v>1834</v>
      </c>
      <c r="H2040" s="6"/>
      <c r="I2040" s="8">
        <v>-1.85</v>
      </c>
      <c r="J2040" s="6"/>
      <c r="K2040" s="8">
        <v>924.82</v>
      </c>
      <c r="L2040" t="str">
        <f>IF(Gastos[[#This Row],[Importe]]&gt;0,"Ingreso","Egreso")</f>
        <v>Egreso</v>
      </c>
      <c r="M2040" t="str">
        <f t="shared" si="31"/>
        <v>Único</v>
      </c>
    </row>
    <row r="2041" spans="1:13" x14ac:dyDescent="0.25">
      <c r="A2041" s="1" t="s">
        <v>14</v>
      </c>
      <c r="B2041" s="33">
        <v>45623</v>
      </c>
      <c r="C2041" s="5">
        <v>45623</v>
      </c>
      <c r="D2041" s="33">
        <v>45623</v>
      </c>
      <c r="E2041" s="9">
        <v>45623</v>
      </c>
      <c r="F2041" s="6" t="s">
        <v>132</v>
      </c>
      <c r="G2041" s="7" t="s">
        <v>1855</v>
      </c>
      <c r="H2041" s="6"/>
      <c r="I2041" s="8">
        <v>24</v>
      </c>
      <c r="J2041" s="6"/>
      <c r="K2041" s="8">
        <v>3180.31</v>
      </c>
      <c r="L2041" t="str">
        <f>IF(Gastos[[#This Row],[Importe]]&gt;0,"Ingreso","Egreso")</f>
        <v>Ingreso</v>
      </c>
      <c r="M2041" t="str">
        <f t="shared" si="31"/>
        <v>Único</v>
      </c>
    </row>
    <row r="2042" spans="1:13" ht="25.5" x14ac:dyDescent="0.25">
      <c r="A2042" s="1" t="s">
        <v>14</v>
      </c>
      <c r="B2042" s="33">
        <v>45622</v>
      </c>
      <c r="C2042" s="5">
        <v>45622</v>
      </c>
      <c r="D2042" s="33">
        <v>45622</v>
      </c>
      <c r="E2042" s="9">
        <v>45622</v>
      </c>
      <c r="F2042" s="6" t="s">
        <v>22</v>
      </c>
      <c r="G2042" s="7" t="s">
        <v>1911</v>
      </c>
      <c r="H2042" s="6"/>
      <c r="I2042" s="8">
        <v>-4.0199999999999996</v>
      </c>
      <c r="J2042" s="6"/>
      <c r="K2042" s="8">
        <v>3178.11</v>
      </c>
      <c r="L2042" t="str">
        <f>IF(Gastos[[#This Row],[Importe]]&gt;0,"Ingreso","Egreso")</f>
        <v>Egreso</v>
      </c>
      <c r="M2042" t="str">
        <f t="shared" si="31"/>
        <v>Único</v>
      </c>
    </row>
    <row r="2043" spans="1:13" x14ac:dyDescent="0.25">
      <c r="A2043" s="1" t="s">
        <v>11</v>
      </c>
      <c r="B2043" s="33">
        <v>45621</v>
      </c>
      <c r="C2043" s="11">
        <v>45621</v>
      </c>
      <c r="D2043" s="33">
        <v>45621</v>
      </c>
      <c r="E2043" s="9">
        <v>45621</v>
      </c>
      <c r="F2043" s="6" t="s">
        <v>132</v>
      </c>
      <c r="G2043" s="7" t="s">
        <v>1836</v>
      </c>
      <c r="H2043" s="6"/>
      <c r="I2043" s="8">
        <v>-13.71</v>
      </c>
      <c r="J2043" s="6"/>
      <c r="K2043" s="8">
        <v>931.67</v>
      </c>
      <c r="L2043" t="str">
        <f>IF(Gastos[[#This Row],[Importe]]&gt;0,"Ingreso","Egreso")</f>
        <v>Egreso</v>
      </c>
      <c r="M2043" t="str">
        <f t="shared" si="31"/>
        <v>Único</v>
      </c>
    </row>
    <row r="2044" spans="1:13" ht="25.5" x14ac:dyDescent="0.25">
      <c r="A2044" s="1" t="s">
        <v>14</v>
      </c>
      <c r="B2044" s="33">
        <v>45621</v>
      </c>
      <c r="C2044" s="5">
        <v>45621</v>
      </c>
      <c r="D2044" s="33">
        <v>45621</v>
      </c>
      <c r="E2044" s="9">
        <v>45621</v>
      </c>
      <c r="F2044" s="6" t="s">
        <v>22</v>
      </c>
      <c r="G2044" s="7" t="s">
        <v>1912</v>
      </c>
      <c r="H2044" s="6"/>
      <c r="I2044" s="8">
        <v>-2.14</v>
      </c>
      <c r="J2044" s="6"/>
      <c r="K2044" s="8">
        <v>3182.13</v>
      </c>
      <c r="L2044" t="str">
        <f>IF(Gastos[[#This Row],[Importe]]&gt;0,"Ingreso","Egreso")</f>
        <v>Egreso</v>
      </c>
      <c r="M2044" t="str">
        <f t="shared" si="31"/>
        <v>Único</v>
      </c>
    </row>
    <row r="2045" spans="1:13" ht="25.5" x14ac:dyDescent="0.25">
      <c r="A2045" s="1" t="s">
        <v>14</v>
      </c>
      <c r="B2045" s="33">
        <v>45621</v>
      </c>
      <c r="C2045" s="5">
        <v>45621</v>
      </c>
      <c r="D2045" s="33">
        <v>45621</v>
      </c>
      <c r="E2045" s="9">
        <v>45621</v>
      </c>
      <c r="F2045" s="6" t="s">
        <v>15</v>
      </c>
      <c r="G2045" s="7" t="s">
        <v>1913</v>
      </c>
      <c r="H2045" s="6"/>
      <c r="I2045" s="8">
        <v>-80.84</v>
      </c>
      <c r="J2045" s="6"/>
      <c r="K2045" s="8">
        <v>3184.27</v>
      </c>
      <c r="L2045" t="str">
        <f>IF(Gastos[[#This Row],[Importe]]&gt;0,"Ingreso","Egreso")</f>
        <v>Egreso</v>
      </c>
      <c r="M2045" t="str">
        <f t="shared" si="31"/>
        <v>Único</v>
      </c>
    </row>
    <row r="2046" spans="1:13" ht="25.5" x14ac:dyDescent="0.25">
      <c r="A2046" s="1" t="s">
        <v>17</v>
      </c>
      <c r="B2046" s="33">
        <v>45621</v>
      </c>
      <c r="C2046" s="11">
        <v>45621</v>
      </c>
      <c r="D2046" s="33">
        <v>45621</v>
      </c>
      <c r="E2046" s="9">
        <v>45621</v>
      </c>
      <c r="F2046" s="6" t="s">
        <v>132</v>
      </c>
      <c r="G2046" s="7" t="s">
        <v>1881</v>
      </c>
      <c r="H2046" s="6"/>
      <c r="I2046" s="8">
        <v>-1.4</v>
      </c>
      <c r="J2046" s="6"/>
      <c r="K2046" s="8">
        <v>4522.8900000000003</v>
      </c>
      <c r="L2046" t="str">
        <f>IF(Gastos[[#This Row],[Importe]]&gt;0,"Ingreso","Egreso")</f>
        <v>Egreso</v>
      </c>
      <c r="M2046" t="str">
        <f t="shared" si="31"/>
        <v>Único</v>
      </c>
    </row>
    <row r="2047" spans="1:13" ht="25.5" x14ac:dyDescent="0.25">
      <c r="A2047" s="1" t="s">
        <v>11</v>
      </c>
      <c r="B2047" s="33">
        <v>45621</v>
      </c>
      <c r="C2047" s="11">
        <v>45621</v>
      </c>
      <c r="D2047" s="33">
        <v>45620</v>
      </c>
      <c r="E2047" s="9">
        <v>45620</v>
      </c>
      <c r="F2047" s="6" t="s">
        <v>132</v>
      </c>
      <c r="G2047" s="7" t="s">
        <v>1839</v>
      </c>
      <c r="H2047" s="6"/>
      <c r="I2047" s="8">
        <v>-35.950000000000003</v>
      </c>
      <c r="J2047" s="6"/>
      <c r="K2047" s="8">
        <v>992.68</v>
      </c>
      <c r="L2047" t="str">
        <f>IF(Gastos[[#This Row],[Importe]]&gt;0,"Ingreso","Egreso")</f>
        <v>Egreso</v>
      </c>
      <c r="M2047" t="str">
        <f t="shared" si="31"/>
        <v>Único</v>
      </c>
    </row>
    <row r="2048" spans="1:13" x14ac:dyDescent="0.25">
      <c r="A2048" s="1" t="s">
        <v>11</v>
      </c>
      <c r="B2048" s="33">
        <v>45621</v>
      </c>
      <c r="C2048" s="11">
        <v>45621</v>
      </c>
      <c r="D2048" s="33">
        <v>45620</v>
      </c>
      <c r="E2048" s="9">
        <v>45620</v>
      </c>
      <c r="F2048" s="6" t="s">
        <v>132</v>
      </c>
      <c r="G2048" s="7" t="s">
        <v>1840</v>
      </c>
      <c r="H2048" s="6"/>
      <c r="I2048" s="8">
        <v>-13.17</v>
      </c>
      <c r="J2048" s="6"/>
      <c r="K2048" s="8">
        <v>970.41</v>
      </c>
      <c r="L2048" t="str">
        <f>IF(Gastos[[#This Row],[Importe]]&gt;0,"Ingreso","Egreso")</f>
        <v>Egreso</v>
      </c>
      <c r="M2048" t="str">
        <f t="shared" si="31"/>
        <v>Único</v>
      </c>
    </row>
    <row r="2049" spans="1:13" x14ac:dyDescent="0.25">
      <c r="A2049" s="1" t="s">
        <v>11</v>
      </c>
      <c r="B2049" s="33">
        <v>45621</v>
      </c>
      <c r="C2049" s="11">
        <v>45621</v>
      </c>
      <c r="D2049" s="33">
        <v>45620</v>
      </c>
      <c r="E2049" s="9">
        <v>45620</v>
      </c>
      <c r="F2049" s="6" t="s">
        <v>18</v>
      </c>
      <c r="G2049" s="7" t="s">
        <v>1837</v>
      </c>
      <c r="H2049" s="6"/>
      <c r="I2049" s="8">
        <v>-9.9</v>
      </c>
      <c r="J2049" s="6"/>
      <c r="K2049" s="8">
        <v>945.38</v>
      </c>
      <c r="L2049" t="str">
        <f>IF(Gastos[[#This Row],[Importe]]&gt;0,"Ingreso","Egreso")</f>
        <v>Egreso</v>
      </c>
      <c r="M2049" t="str">
        <f t="shared" si="31"/>
        <v>Único</v>
      </c>
    </row>
    <row r="2050" spans="1:13" ht="25.5" x14ac:dyDescent="0.25">
      <c r="A2050" s="1" t="s">
        <v>11</v>
      </c>
      <c r="B2050" s="33">
        <v>45621</v>
      </c>
      <c r="C2050" s="11">
        <v>45621</v>
      </c>
      <c r="D2050" s="33">
        <v>45620</v>
      </c>
      <c r="E2050" s="9">
        <v>45620</v>
      </c>
      <c r="F2050" s="6" t="s">
        <v>1917</v>
      </c>
      <c r="G2050" s="7" t="s">
        <v>1838</v>
      </c>
      <c r="H2050" s="6"/>
      <c r="I2050" s="8">
        <v>-3.3</v>
      </c>
      <c r="J2050" s="6"/>
      <c r="K2050" s="8">
        <v>955.28</v>
      </c>
      <c r="L2050" t="str">
        <f>IF(Gastos[[#This Row],[Importe]]&gt;0,"Ingreso","Egreso")</f>
        <v>Egreso</v>
      </c>
      <c r="M2050" t="str">
        <f t="shared" ref="M2050:M2113" si="32">IF(AND(COUNTIFS($B$2:$B$3988,B2050,$I$2:$I$3988,I2050,$K$2:$K$3988,K2050)&gt;1,F2050=""),"DUPLICADO","Único")</f>
        <v>Único</v>
      </c>
    </row>
    <row r="2051" spans="1:13" ht="25.5" x14ac:dyDescent="0.25">
      <c r="A2051" s="1" t="s">
        <v>11</v>
      </c>
      <c r="B2051" s="33">
        <v>45621</v>
      </c>
      <c r="C2051" s="11">
        <v>45621</v>
      </c>
      <c r="D2051" s="33">
        <v>45620</v>
      </c>
      <c r="E2051" s="9">
        <v>45620</v>
      </c>
      <c r="F2051" s="6" t="s">
        <v>1917</v>
      </c>
      <c r="G2051" s="7" t="s">
        <v>1839</v>
      </c>
      <c r="H2051" s="6"/>
      <c r="I2051" s="8">
        <v>-10.57</v>
      </c>
      <c r="J2051" s="6"/>
      <c r="K2051" s="8">
        <v>958.58</v>
      </c>
      <c r="L2051" t="str">
        <f>IF(Gastos[[#This Row],[Importe]]&gt;0,"Ingreso","Egreso")</f>
        <v>Egreso</v>
      </c>
      <c r="M2051" t="str">
        <f t="shared" si="32"/>
        <v>Único</v>
      </c>
    </row>
    <row r="2052" spans="1:13" x14ac:dyDescent="0.25">
      <c r="A2052" s="1" t="s">
        <v>11</v>
      </c>
      <c r="B2052" s="33">
        <v>45621</v>
      </c>
      <c r="C2052" s="11">
        <v>45621</v>
      </c>
      <c r="D2052" s="33">
        <v>45620</v>
      </c>
      <c r="E2052" s="9">
        <v>45620</v>
      </c>
      <c r="F2052" s="6" t="s">
        <v>1917</v>
      </c>
      <c r="G2052" s="7" t="s">
        <v>1841</v>
      </c>
      <c r="H2052" s="6"/>
      <c r="I2052" s="8">
        <v>-9.1</v>
      </c>
      <c r="J2052" s="6"/>
      <c r="K2052" s="8">
        <v>983.58</v>
      </c>
      <c r="L2052" t="str">
        <f>IF(Gastos[[#This Row],[Importe]]&gt;0,"Ingreso","Egreso")</f>
        <v>Egreso</v>
      </c>
      <c r="M2052" t="str">
        <f t="shared" si="32"/>
        <v>Único</v>
      </c>
    </row>
    <row r="2053" spans="1:13" ht="25.5" x14ac:dyDescent="0.25">
      <c r="A2053" s="1" t="s">
        <v>11</v>
      </c>
      <c r="B2053" s="33">
        <v>45621</v>
      </c>
      <c r="C2053" s="11">
        <v>45621</v>
      </c>
      <c r="D2053" s="33">
        <v>45620</v>
      </c>
      <c r="E2053" s="9">
        <v>45620</v>
      </c>
      <c r="F2053" s="6" t="s">
        <v>1917</v>
      </c>
      <c r="G2053" s="7" t="s">
        <v>1839</v>
      </c>
      <c r="H2053" s="6"/>
      <c r="I2053" s="8">
        <v>-3.15</v>
      </c>
      <c r="J2053" s="6"/>
      <c r="K2053" s="8">
        <v>1028.6300000000001</v>
      </c>
      <c r="L2053" t="str">
        <f>IF(Gastos[[#This Row],[Importe]]&gt;0,"Ingreso","Egreso")</f>
        <v>Egreso</v>
      </c>
      <c r="M2053" t="str">
        <f t="shared" si="32"/>
        <v>Único</v>
      </c>
    </row>
    <row r="2054" spans="1:13" x14ac:dyDescent="0.25">
      <c r="A2054" s="1" t="s">
        <v>11</v>
      </c>
      <c r="B2054" s="33">
        <v>45621</v>
      </c>
      <c r="C2054" s="11">
        <v>45621</v>
      </c>
      <c r="D2054" s="33">
        <v>45620</v>
      </c>
      <c r="E2054" s="9">
        <v>45620</v>
      </c>
      <c r="F2054" s="6" t="s">
        <v>132</v>
      </c>
      <c r="G2054" s="7" t="s">
        <v>1840</v>
      </c>
      <c r="H2054" s="6"/>
      <c r="I2054" s="8">
        <v>-1.26</v>
      </c>
      <c r="J2054" s="6"/>
      <c r="K2054" s="8">
        <v>969.15</v>
      </c>
      <c r="L2054" t="str">
        <f>IF(Gastos[[#This Row],[Importe]]&gt;0,"Ingreso","Egreso")</f>
        <v>Egreso</v>
      </c>
      <c r="M2054" t="str">
        <f t="shared" si="32"/>
        <v>Único</v>
      </c>
    </row>
    <row r="2055" spans="1:13" x14ac:dyDescent="0.25">
      <c r="A2055" s="1" t="s">
        <v>11</v>
      </c>
      <c r="B2055" s="33">
        <v>45621</v>
      </c>
      <c r="C2055" s="11">
        <v>45621</v>
      </c>
      <c r="D2055" s="33">
        <v>45619</v>
      </c>
      <c r="E2055" s="9">
        <v>45619</v>
      </c>
      <c r="F2055" s="6" t="s">
        <v>132</v>
      </c>
      <c r="G2055" s="7" t="s">
        <v>1844</v>
      </c>
      <c r="H2055" s="6"/>
      <c r="I2055" s="8">
        <v>-45.3</v>
      </c>
      <c r="J2055" s="6"/>
      <c r="K2055" s="8">
        <v>1048.8800000000001</v>
      </c>
      <c r="L2055" t="str">
        <f>IF(Gastos[[#This Row],[Importe]]&gt;0,"Ingreso","Egreso")</f>
        <v>Egreso</v>
      </c>
      <c r="M2055" t="str">
        <f t="shared" si="32"/>
        <v>Único</v>
      </c>
    </row>
    <row r="2056" spans="1:13" x14ac:dyDescent="0.25">
      <c r="A2056" s="1" t="s">
        <v>11</v>
      </c>
      <c r="B2056" s="33">
        <v>45621</v>
      </c>
      <c r="C2056" s="11">
        <v>45621</v>
      </c>
      <c r="D2056" s="33">
        <v>45619</v>
      </c>
      <c r="E2056" s="9">
        <v>45619</v>
      </c>
      <c r="F2056" s="6" t="s">
        <v>132</v>
      </c>
      <c r="G2056" s="7" t="s">
        <v>1843</v>
      </c>
      <c r="H2056" s="6"/>
      <c r="I2056" s="8">
        <v>-11.8</v>
      </c>
      <c r="J2056" s="6"/>
      <c r="K2056" s="8">
        <v>1037.08</v>
      </c>
      <c r="L2056" t="str">
        <f>IF(Gastos[[#This Row],[Importe]]&gt;0,"Ingreso","Egreso")</f>
        <v>Egreso</v>
      </c>
      <c r="M2056" t="str">
        <f t="shared" si="32"/>
        <v>Único</v>
      </c>
    </row>
    <row r="2057" spans="1:13" ht="25.5" x14ac:dyDescent="0.25">
      <c r="A2057" s="1" t="s">
        <v>14</v>
      </c>
      <c r="B2057" s="33">
        <v>45621</v>
      </c>
      <c r="C2057" s="5">
        <v>45621</v>
      </c>
      <c r="D2057" s="33">
        <v>45619</v>
      </c>
      <c r="E2057" s="9">
        <v>45619</v>
      </c>
      <c r="F2057" s="6" t="s">
        <v>22</v>
      </c>
      <c r="G2057" s="7" t="s">
        <v>1914</v>
      </c>
      <c r="H2057" s="6"/>
      <c r="I2057" s="8">
        <v>-22.72</v>
      </c>
      <c r="J2057" s="6"/>
      <c r="K2057" s="8">
        <v>3265.11</v>
      </c>
      <c r="L2057" t="str">
        <f>IF(Gastos[[#This Row],[Importe]]&gt;0,"Ingreso","Egreso")</f>
        <v>Egreso</v>
      </c>
      <c r="M2057" t="str">
        <f t="shared" si="32"/>
        <v>Único</v>
      </c>
    </row>
    <row r="2058" spans="1:13" x14ac:dyDescent="0.25">
      <c r="A2058" s="1" t="s">
        <v>17</v>
      </c>
      <c r="B2058" s="33">
        <v>45621</v>
      </c>
      <c r="C2058" s="11">
        <v>45621</v>
      </c>
      <c r="D2058" s="33">
        <v>45619</v>
      </c>
      <c r="E2058" s="9">
        <v>45619</v>
      </c>
      <c r="F2058" s="6" t="s">
        <v>18</v>
      </c>
      <c r="G2058" s="7" t="s">
        <v>1882</v>
      </c>
      <c r="H2058" s="6"/>
      <c r="I2058" s="8">
        <v>-111.81</v>
      </c>
      <c r="J2058" s="6"/>
      <c r="K2058" s="8">
        <v>4524.29</v>
      </c>
      <c r="L2058" t="str">
        <f>IF(Gastos[[#This Row],[Importe]]&gt;0,"Ingreso","Egreso")</f>
        <v>Egreso</v>
      </c>
      <c r="M2058" t="str">
        <f t="shared" si="32"/>
        <v>Único</v>
      </c>
    </row>
    <row r="2059" spans="1:13" x14ac:dyDescent="0.25">
      <c r="A2059" s="1" t="s">
        <v>11</v>
      </c>
      <c r="B2059" s="33">
        <v>45621</v>
      </c>
      <c r="C2059" s="11">
        <v>45621</v>
      </c>
      <c r="D2059" s="33">
        <v>45619</v>
      </c>
      <c r="E2059" s="9">
        <v>45619</v>
      </c>
      <c r="F2059" s="6" t="s">
        <v>132</v>
      </c>
      <c r="G2059" s="7" t="s">
        <v>1842</v>
      </c>
      <c r="H2059" s="6"/>
      <c r="I2059" s="8">
        <v>-5.3</v>
      </c>
      <c r="J2059" s="6"/>
      <c r="K2059" s="8">
        <v>1031.78</v>
      </c>
      <c r="L2059" t="str">
        <f>IF(Gastos[[#This Row],[Importe]]&gt;0,"Ingreso","Egreso")</f>
        <v>Egreso</v>
      </c>
      <c r="M2059" t="str">
        <f t="shared" si="32"/>
        <v>Único</v>
      </c>
    </row>
    <row r="2060" spans="1:13" x14ac:dyDescent="0.25">
      <c r="A2060" s="1" t="s">
        <v>11</v>
      </c>
      <c r="B2060" s="33">
        <v>45618</v>
      </c>
      <c r="C2060" s="11">
        <v>45618</v>
      </c>
      <c r="D2060" s="33">
        <v>45618</v>
      </c>
      <c r="E2060" s="9">
        <v>45618</v>
      </c>
      <c r="F2060" s="6" t="s">
        <v>132</v>
      </c>
      <c r="G2060" s="7" t="s">
        <v>13</v>
      </c>
      <c r="H2060" s="6"/>
      <c r="I2060" s="8">
        <v>-11.11</v>
      </c>
      <c r="J2060" s="6"/>
      <c r="K2060" s="8">
        <v>1095.99</v>
      </c>
      <c r="L2060" t="str">
        <f>IF(Gastos[[#This Row],[Importe]]&gt;0,"Ingreso","Egreso")</f>
        <v>Egreso</v>
      </c>
      <c r="M2060" t="str">
        <f t="shared" si="32"/>
        <v>Único</v>
      </c>
    </row>
    <row r="2061" spans="1:13" x14ac:dyDescent="0.25">
      <c r="A2061" s="1" t="s">
        <v>14</v>
      </c>
      <c r="B2061" s="33">
        <v>45621</v>
      </c>
      <c r="C2061" s="5">
        <v>45621</v>
      </c>
      <c r="D2061" s="33">
        <v>45618</v>
      </c>
      <c r="E2061" s="9">
        <v>45618</v>
      </c>
      <c r="F2061" s="6" t="s">
        <v>39</v>
      </c>
      <c r="G2061" s="7" t="s">
        <v>131</v>
      </c>
      <c r="H2061" s="6"/>
      <c r="I2061" s="8">
        <v>-0.6</v>
      </c>
      <c r="J2061" s="6"/>
      <c r="K2061" s="8">
        <v>3287.83</v>
      </c>
      <c r="L2061" t="str">
        <f>IF(Gastos[[#This Row],[Importe]]&gt;0,"Ingreso","Egreso")</f>
        <v>Egreso</v>
      </c>
      <c r="M2061" t="str">
        <f t="shared" si="32"/>
        <v>Único</v>
      </c>
    </row>
    <row r="2062" spans="1:13" x14ac:dyDescent="0.25">
      <c r="A2062" s="1" t="s">
        <v>14</v>
      </c>
      <c r="B2062" s="33">
        <v>45618</v>
      </c>
      <c r="C2062" s="5">
        <v>45618</v>
      </c>
      <c r="D2062" s="33">
        <v>45618</v>
      </c>
      <c r="E2062" s="9">
        <v>45618</v>
      </c>
      <c r="F2062" s="6" t="s">
        <v>54</v>
      </c>
      <c r="G2062" s="7" t="s">
        <v>1915</v>
      </c>
      <c r="H2062" s="6"/>
      <c r="I2062" s="8">
        <v>-20.22</v>
      </c>
      <c r="J2062" s="6"/>
      <c r="K2062" s="8">
        <v>3288.43</v>
      </c>
      <c r="L2062" t="str">
        <f>IF(Gastos[[#This Row],[Importe]]&gt;0,"Ingreso","Egreso")</f>
        <v>Egreso</v>
      </c>
      <c r="M2062" t="str">
        <f t="shared" si="32"/>
        <v>Único</v>
      </c>
    </row>
    <row r="2063" spans="1:13" ht="25.5" x14ac:dyDescent="0.25">
      <c r="A2063" s="1" t="s">
        <v>14</v>
      </c>
      <c r="B2063" s="33">
        <v>45618</v>
      </c>
      <c r="C2063" s="5">
        <v>45618</v>
      </c>
      <c r="D2063" s="33">
        <v>45618</v>
      </c>
      <c r="E2063" s="9">
        <v>45618</v>
      </c>
      <c r="F2063" s="6" t="s">
        <v>22</v>
      </c>
      <c r="G2063" s="7" t="s">
        <v>1916</v>
      </c>
      <c r="H2063" s="6"/>
      <c r="I2063" s="8">
        <v>-20.78</v>
      </c>
      <c r="J2063" s="6"/>
      <c r="K2063" s="8">
        <v>3308.65</v>
      </c>
      <c r="L2063" t="str">
        <f>IF(Gastos[[#This Row],[Importe]]&gt;0,"Ingreso","Egreso")</f>
        <v>Egreso</v>
      </c>
      <c r="M2063" t="str">
        <f t="shared" si="32"/>
        <v>Único</v>
      </c>
    </row>
    <row r="2064" spans="1:13" ht="25.5" x14ac:dyDescent="0.25">
      <c r="A2064" s="1" t="s">
        <v>14</v>
      </c>
      <c r="B2064" s="33">
        <v>45618</v>
      </c>
      <c r="C2064" s="5">
        <v>45618</v>
      </c>
      <c r="D2064" s="33">
        <v>45618</v>
      </c>
      <c r="E2064" s="9">
        <v>45618</v>
      </c>
      <c r="F2064" s="6" t="s">
        <v>15</v>
      </c>
      <c r="G2064" s="7" t="s">
        <v>16</v>
      </c>
      <c r="H2064" s="6"/>
      <c r="I2064" s="8">
        <v>-148.54</v>
      </c>
      <c r="J2064" s="6"/>
      <c r="K2064" s="8">
        <v>3329.43</v>
      </c>
      <c r="L2064" t="str">
        <f>IF(Gastos[[#This Row],[Importe]]&gt;0,"Ingreso","Egreso")</f>
        <v>Egreso</v>
      </c>
      <c r="M2064" t="str">
        <f t="shared" si="32"/>
        <v>Único</v>
      </c>
    </row>
    <row r="2065" spans="1:13" x14ac:dyDescent="0.25">
      <c r="A2065" s="1" t="s">
        <v>17</v>
      </c>
      <c r="B2065" s="33">
        <v>45618</v>
      </c>
      <c r="C2065" s="5">
        <v>45618</v>
      </c>
      <c r="D2065" s="33">
        <v>45618</v>
      </c>
      <c r="E2065" s="9">
        <v>45618</v>
      </c>
      <c r="F2065" s="6" t="s">
        <v>18</v>
      </c>
      <c r="G2065" s="7" t="s">
        <v>19</v>
      </c>
      <c r="H2065" s="6"/>
      <c r="I2065" s="8">
        <v>-90</v>
      </c>
      <c r="J2065" s="6"/>
      <c r="K2065" s="8">
        <v>4636.1000000000004</v>
      </c>
      <c r="L2065" t="str">
        <f>IF(Gastos[[#This Row],[Importe]]&gt;0,"Ingreso","Egreso")</f>
        <v>Egreso</v>
      </c>
      <c r="M2065" t="str">
        <f t="shared" si="32"/>
        <v>Único</v>
      </c>
    </row>
    <row r="2066" spans="1:13" x14ac:dyDescent="0.25">
      <c r="A2066" s="1" t="s">
        <v>17</v>
      </c>
      <c r="B2066" s="33">
        <v>45618</v>
      </c>
      <c r="C2066" s="5">
        <v>45618</v>
      </c>
      <c r="D2066" s="33">
        <v>45618</v>
      </c>
      <c r="E2066" s="9">
        <v>45618</v>
      </c>
      <c r="F2066" s="6" t="s">
        <v>20</v>
      </c>
      <c r="G2066" s="7" t="s">
        <v>21</v>
      </c>
      <c r="H2066" s="6"/>
      <c r="I2066" s="8">
        <v>-4.9000000000000004</v>
      </c>
      <c r="J2066" s="6"/>
      <c r="K2066" s="8">
        <v>4726.1000000000004</v>
      </c>
      <c r="L2066" t="str">
        <f>IF(Gastos[[#This Row],[Importe]]&gt;0,"Ingreso","Egreso")</f>
        <v>Egreso</v>
      </c>
      <c r="M2066" t="str">
        <f t="shared" si="32"/>
        <v>Único</v>
      </c>
    </row>
    <row r="2067" spans="1:13" x14ac:dyDescent="0.25">
      <c r="A2067" s="1" t="s">
        <v>11</v>
      </c>
      <c r="B2067" s="33">
        <v>45618</v>
      </c>
      <c r="C2067" s="5">
        <v>45618</v>
      </c>
      <c r="D2067" s="33">
        <v>45618</v>
      </c>
      <c r="E2067" s="9">
        <v>45618</v>
      </c>
      <c r="F2067" s="6" t="s">
        <v>12</v>
      </c>
      <c r="G2067" s="7" t="s">
        <v>13</v>
      </c>
      <c r="H2067" s="6"/>
      <c r="I2067" s="8">
        <v>-1.81</v>
      </c>
      <c r="J2067" s="6"/>
      <c r="K2067" s="8">
        <v>1094.18</v>
      </c>
      <c r="L2067" t="str">
        <f>IF(Gastos[[#This Row],[Importe]]&gt;0,"Ingreso","Egreso")</f>
        <v>Egreso</v>
      </c>
      <c r="M2067" t="str">
        <f t="shared" si="32"/>
        <v>Único</v>
      </c>
    </row>
    <row r="2068" spans="1:13" ht="25.5" x14ac:dyDescent="0.25">
      <c r="A2068" s="1" t="s">
        <v>14</v>
      </c>
      <c r="B2068" s="33">
        <v>45617</v>
      </c>
      <c r="C2068" s="5">
        <v>45617</v>
      </c>
      <c r="D2068" s="33">
        <v>45617</v>
      </c>
      <c r="E2068" s="9">
        <v>45617</v>
      </c>
      <c r="F2068" s="6" t="s">
        <v>22</v>
      </c>
      <c r="G2068" s="7" t="s">
        <v>23</v>
      </c>
      <c r="H2068" s="6"/>
      <c r="I2068" s="8">
        <v>-110.1</v>
      </c>
      <c r="J2068" s="6"/>
      <c r="K2068" s="8">
        <v>3477.97</v>
      </c>
      <c r="L2068" t="str">
        <f>IF(Gastos[[#This Row],[Importe]]&gt;0,"Ingreso","Egreso")</f>
        <v>Egreso</v>
      </c>
      <c r="M2068" t="str">
        <f t="shared" si="32"/>
        <v>Único</v>
      </c>
    </row>
    <row r="2069" spans="1:13" ht="25.5" x14ac:dyDescent="0.25">
      <c r="A2069" s="1" t="s">
        <v>11</v>
      </c>
      <c r="B2069" s="33">
        <v>45616</v>
      </c>
      <c r="C2069" s="5">
        <v>45616</v>
      </c>
      <c r="D2069" s="33">
        <v>45616</v>
      </c>
      <c r="E2069" s="9">
        <v>45616</v>
      </c>
      <c r="F2069" s="6" t="s">
        <v>12</v>
      </c>
      <c r="G2069" s="7" t="s">
        <v>24</v>
      </c>
      <c r="H2069" s="6"/>
      <c r="I2069" s="8">
        <v>-17.45</v>
      </c>
      <c r="J2069" s="6"/>
      <c r="K2069" s="8">
        <v>1107.0999999999999</v>
      </c>
      <c r="L2069" t="str">
        <f>IF(Gastos[[#This Row],[Importe]]&gt;0,"Ingreso","Egreso")</f>
        <v>Egreso</v>
      </c>
      <c r="M2069" t="str">
        <f t="shared" si="32"/>
        <v>Único</v>
      </c>
    </row>
    <row r="2070" spans="1:13" ht="25.5" x14ac:dyDescent="0.25">
      <c r="A2070" s="1" t="s">
        <v>11</v>
      </c>
      <c r="B2070" s="33">
        <v>45616</v>
      </c>
      <c r="C2070" s="5">
        <v>45616</v>
      </c>
      <c r="D2070" s="33">
        <v>45616</v>
      </c>
      <c r="E2070" s="9">
        <v>45616</v>
      </c>
      <c r="F2070" s="6" t="s">
        <v>12</v>
      </c>
      <c r="G2070" s="7" t="s">
        <v>25</v>
      </c>
      <c r="H2070" s="6"/>
      <c r="I2070" s="8">
        <v>-13</v>
      </c>
      <c r="J2070" s="6"/>
      <c r="K2070" s="8">
        <v>1124.55</v>
      </c>
      <c r="L2070" t="str">
        <f>IF(Gastos[[#This Row],[Importe]]&gt;0,"Ingreso","Egreso")</f>
        <v>Egreso</v>
      </c>
      <c r="M2070" t="str">
        <f t="shared" si="32"/>
        <v>Único</v>
      </c>
    </row>
    <row r="2071" spans="1:13" x14ac:dyDescent="0.25">
      <c r="A2071" s="1" t="s">
        <v>17</v>
      </c>
      <c r="B2071" s="33">
        <v>45616</v>
      </c>
      <c r="C2071" s="5">
        <v>45616</v>
      </c>
      <c r="D2071" s="33">
        <v>45616</v>
      </c>
      <c r="E2071" s="9">
        <v>45616</v>
      </c>
      <c r="F2071" s="6" t="s">
        <v>20</v>
      </c>
      <c r="G2071" s="7" t="s">
        <v>27</v>
      </c>
      <c r="H2071" s="6"/>
      <c r="I2071" s="8">
        <v>-2.4</v>
      </c>
      <c r="J2071" s="6"/>
      <c r="K2071" s="8">
        <v>4739.41</v>
      </c>
      <c r="L2071" t="str">
        <f>IF(Gastos[[#This Row],[Importe]]&gt;0,"Ingreso","Egreso")</f>
        <v>Egreso</v>
      </c>
      <c r="M2071" t="str">
        <f t="shared" si="32"/>
        <v>Único</v>
      </c>
    </row>
    <row r="2072" spans="1:13" ht="25.5" x14ac:dyDescent="0.25">
      <c r="A2072" s="1" t="s">
        <v>17</v>
      </c>
      <c r="B2072" s="33">
        <v>45616</v>
      </c>
      <c r="C2072" s="5">
        <v>45616</v>
      </c>
      <c r="D2072" s="33">
        <v>45616</v>
      </c>
      <c r="E2072" s="9">
        <v>45616</v>
      </c>
      <c r="F2072" s="6" t="s">
        <v>132</v>
      </c>
      <c r="G2072" s="7" t="s">
        <v>26</v>
      </c>
      <c r="H2072" s="6"/>
      <c r="I2072" s="8">
        <v>-8.41</v>
      </c>
      <c r="J2072" s="6"/>
      <c r="K2072" s="8">
        <v>4731</v>
      </c>
      <c r="L2072" t="str">
        <f>IF(Gastos[[#This Row],[Importe]]&gt;0,"Ingreso","Egreso")</f>
        <v>Egreso</v>
      </c>
      <c r="M2072" t="str">
        <f t="shared" si="32"/>
        <v>Único</v>
      </c>
    </row>
    <row r="2073" spans="1:13" x14ac:dyDescent="0.25">
      <c r="A2073" s="1" t="s">
        <v>11</v>
      </c>
      <c r="B2073" s="33">
        <v>45615</v>
      </c>
      <c r="C2073" s="5">
        <v>45615</v>
      </c>
      <c r="D2073" s="33">
        <v>45615</v>
      </c>
      <c r="E2073" s="9">
        <v>45615</v>
      </c>
      <c r="F2073" s="6" t="s">
        <v>12</v>
      </c>
      <c r="G2073" s="7" t="s">
        <v>28</v>
      </c>
      <c r="H2073" s="6"/>
      <c r="I2073" s="8">
        <v>-38.1</v>
      </c>
      <c r="J2073" s="6"/>
      <c r="K2073" s="8">
        <v>1137.55</v>
      </c>
      <c r="L2073" t="str">
        <f>IF(Gastos[[#This Row],[Importe]]&gt;0,"Ingreso","Egreso")</f>
        <v>Egreso</v>
      </c>
      <c r="M2073" t="str">
        <f t="shared" si="32"/>
        <v>Único</v>
      </c>
    </row>
    <row r="2074" spans="1:13" x14ac:dyDescent="0.25">
      <c r="A2074" s="1" t="s">
        <v>17</v>
      </c>
      <c r="B2074" s="33">
        <v>45615</v>
      </c>
      <c r="C2074" s="5">
        <v>45615</v>
      </c>
      <c r="D2074" s="33">
        <v>45615</v>
      </c>
      <c r="E2074" s="9">
        <v>45615</v>
      </c>
      <c r="F2074" s="6" t="s">
        <v>12</v>
      </c>
      <c r="G2074" s="7" t="s">
        <v>30</v>
      </c>
      <c r="H2074" s="6"/>
      <c r="I2074" s="8">
        <v>-14.6</v>
      </c>
      <c r="J2074" s="6"/>
      <c r="K2074" s="8">
        <v>4741.8100000000004</v>
      </c>
      <c r="L2074" t="str">
        <f>IF(Gastos[[#This Row],[Importe]]&gt;0,"Ingreso","Egreso")</f>
        <v>Egreso</v>
      </c>
      <c r="M2074" t="str">
        <f t="shared" si="32"/>
        <v>Único</v>
      </c>
    </row>
    <row r="2075" spans="1:13" x14ac:dyDescent="0.25">
      <c r="A2075" s="1" t="s">
        <v>17</v>
      </c>
      <c r="B2075" s="33">
        <v>45615</v>
      </c>
      <c r="C2075" s="5">
        <v>45615</v>
      </c>
      <c r="D2075" s="33">
        <v>45615</v>
      </c>
      <c r="E2075" s="9">
        <v>45615</v>
      </c>
      <c r="F2075" s="6" t="s">
        <v>20</v>
      </c>
      <c r="G2075" s="7" t="s">
        <v>31</v>
      </c>
      <c r="H2075" s="6"/>
      <c r="I2075" s="8">
        <v>-2.4</v>
      </c>
      <c r="J2075" s="6"/>
      <c r="K2075" s="8">
        <v>4756.41</v>
      </c>
      <c r="L2075" t="str">
        <f>IF(Gastos[[#This Row],[Importe]]&gt;0,"Ingreso","Egreso")</f>
        <v>Egreso</v>
      </c>
      <c r="M2075" t="str">
        <f t="shared" si="32"/>
        <v>Único</v>
      </c>
    </row>
    <row r="2076" spans="1:13" x14ac:dyDescent="0.25">
      <c r="A2076" s="1" t="s">
        <v>11</v>
      </c>
      <c r="B2076" s="33">
        <v>45615</v>
      </c>
      <c r="C2076" s="5">
        <v>45615</v>
      </c>
      <c r="D2076" s="33">
        <v>45615</v>
      </c>
      <c r="E2076" s="9">
        <v>45615</v>
      </c>
      <c r="F2076" s="6" t="s">
        <v>12</v>
      </c>
      <c r="G2076" s="7" t="s">
        <v>29</v>
      </c>
      <c r="H2076" s="6"/>
      <c r="I2076" s="8">
        <v>-8.73</v>
      </c>
      <c r="J2076" s="6"/>
      <c r="K2076" s="8">
        <v>1175.6500000000001</v>
      </c>
      <c r="L2076" t="str">
        <f>IF(Gastos[[#This Row],[Importe]]&gt;0,"Ingreso","Egreso")</f>
        <v>Egreso</v>
      </c>
      <c r="M2076" t="str">
        <f t="shared" si="32"/>
        <v>Único</v>
      </c>
    </row>
    <row r="2077" spans="1:13" x14ac:dyDescent="0.25">
      <c r="A2077" s="1" t="s">
        <v>11</v>
      </c>
      <c r="B2077" s="33">
        <v>45614</v>
      </c>
      <c r="C2077" s="5">
        <v>45614</v>
      </c>
      <c r="D2077" s="33">
        <v>45614</v>
      </c>
      <c r="E2077" s="9">
        <v>45614</v>
      </c>
      <c r="F2077" s="6" t="s">
        <v>18</v>
      </c>
      <c r="G2077" s="7" t="s">
        <v>32</v>
      </c>
      <c r="H2077" s="6"/>
      <c r="I2077" s="8">
        <v>-19.86</v>
      </c>
      <c r="J2077" s="6"/>
      <c r="K2077" s="8">
        <v>1184.3800000000001</v>
      </c>
      <c r="L2077" t="str">
        <f>IF(Gastos[[#This Row],[Importe]]&gt;0,"Ingreso","Egreso")</f>
        <v>Egreso</v>
      </c>
      <c r="M2077" t="str">
        <f t="shared" si="32"/>
        <v>Único</v>
      </c>
    </row>
    <row r="2078" spans="1:13" x14ac:dyDescent="0.25">
      <c r="A2078" s="1" t="s">
        <v>11</v>
      </c>
      <c r="B2078" s="33">
        <v>45614</v>
      </c>
      <c r="C2078" s="5">
        <v>45614</v>
      </c>
      <c r="D2078" s="33">
        <v>45614</v>
      </c>
      <c r="E2078" s="9">
        <v>45614</v>
      </c>
      <c r="F2078" s="6" t="s">
        <v>18</v>
      </c>
      <c r="G2078" s="7" t="s">
        <v>33</v>
      </c>
      <c r="H2078" s="6"/>
      <c r="I2078" s="8">
        <v>-26.99</v>
      </c>
      <c r="J2078" s="6"/>
      <c r="K2078" s="8">
        <v>1204.24</v>
      </c>
      <c r="L2078" t="str">
        <f>IF(Gastos[[#This Row],[Importe]]&gt;0,"Ingreso","Egreso")</f>
        <v>Egreso</v>
      </c>
      <c r="M2078" t="str">
        <f t="shared" si="32"/>
        <v>Único</v>
      </c>
    </row>
    <row r="2079" spans="1:13" x14ac:dyDescent="0.25">
      <c r="A2079" s="1" t="s">
        <v>11</v>
      </c>
      <c r="B2079" s="33">
        <v>45614</v>
      </c>
      <c r="C2079" s="5">
        <v>45614</v>
      </c>
      <c r="D2079" s="33">
        <v>45614</v>
      </c>
      <c r="E2079" s="9">
        <v>45614</v>
      </c>
      <c r="F2079" s="6" t="s">
        <v>35</v>
      </c>
      <c r="G2079" s="7" t="s">
        <v>36</v>
      </c>
      <c r="H2079" s="6"/>
      <c r="I2079" s="8">
        <v>-2000</v>
      </c>
      <c r="J2079" s="6"/>
      <c r="K2079" s="8">
        <v>1550.56</v>
      </c>
      <c r="L2079" t="str">
        <f>IF(Gastos[[#This Row],[Importe]]&gt;0,"Ingreso","Egreso")</f>
        <v>Egreso</v>
      </c>
      <c r="M2079" t="str">
        <f t="shared" si="32"/>
        <v>Único</v>
      </c>
    </row>
    <row r="2080" spans="1:13" ht="25.5" x14ac:dyDescent="0.25">
      <c r="A2080" s="1" t="s">
        <v>14</v>
      </c>
      <c r="B2080" s="33">
        <v>45614</v>
      </c>
      <c r="C2080" s="5">
        <v>45614</v>
      </c>
      <c r="D2080" s="33">
        <v>45614</v>
      </c>
      <c r="E2080" s="9">
        <v>45614</v>
      </c>
      <c r="F2080" s="6" t="s">
        <v>22</v>
      </c>
      <c r="G2080" s="7" t="s">
        <v>37</v>
      </c>
      <c r="H2080" s="6"/>
      <c r="I2080" s="8">
        <v>-5.56</v>
      </c>
      <c r="J2080" s="6"/>
      <c r="K2080" s="8">
        <v>3588.07</v>
      </c>
      <c r="L2080" t="str">
        <f>IF(Gastos[[#This Row],[Importe]]&gt;0,"Ingreso","Egreso")</f>
        <v>Egreso</v>
      </c>
      <c r="M2080" t="str">
        <f t="shared" si="32"/>
        <v>Único</v>
      </c>
    </row>
    <row r="2081" spans="1:13" x14ac:dyDescent="0.25">
      <c r="A2081" s="1" t="s">
        <v>14</v>
      </c>
      <c r="B2081" s="33">
        <v>45614</v>
      </c>
      <c r="C2081" s="5">
        <v>45614</v>
      </c>
      <c r="D2081" s="33">
        <v>45614</v>
      </c>
      <c r="E2081" s="9">
        <v>45614</v>
      </c>
      <c r="F2081" s="6" t="s">
        <v>35</v>
      </c>
      <c r="G2081" s="7" t="s">
        <v>38</v>
      </c>
      <c r="H2081" s="6"/>
      <c r="I2081" s="8">
        <v>2000</v>
      </c>
      <c r="J2081" s="6"/>
      <c r="K2081" s="8">
        <v>3608.57</v>
      </c>
      <c r="L2081" t="str">
        <f>IF(Gastos[[#This Row],[Importe]]&gt;0,"Ingreso","Egreso")</f>
        <v>Ingreso</v>
      </c>
      <c r="M2081" t="str">
        <f t="shared" si="32"/>
        <v>Único</v>
      </c>
    </row>
    <row r="2082" spans="1:13" ht="25.5" x14ac:dyDescent="0.25">
      <c r="A2082" s="1" t="s">
        <v>17</v>
      </c>
      <c r="B2082" s="33">
        <v>45614</v>
      </c>
      <c r="C2082" s="5">
        <v>45614</v>
      </c>
      <c r="D2082" s="33">
        <v>45614</v>
      </c>
      <c r="E2082" s="9">
        <v>45614</v>
      </c>
      <c r="F2082" s="6" t="s">
        <v>39</v>
      </c>
      <c r="G2082" s="7" t="s">
        <v>40</v>
      </c>
      <c r="H2082" s="6"/>
      <c r="I2082" s="8">
        <v>383.45</v>
      </c>
      <c r="J2082" s="6"/>
      <c r="K2082" s="8">
        <v>4758.8100000000004</v>
      </c>
      <c r="L2082" t="str">
        <f>IF(Gastos[[#This Row],[Importe]]&gt;0,"Ingreso","Egreso")</f>
        <v>Ingreso</v>
      </c>
      <c r="M2082" t="str">
        <f t="shared" si="32"/>
        <v>Único</v>
      </c>
    </row>
    <row r="2083" spans="1:13" x14ac:dyDescent="0.25">
      <c r="A2083" s="1" t="s">
        <v>11</v>
      </c>
      <c r="B2083" s="33">
        <v>45614</v>
      </c>
      <c r="C2083" s="5">
        <v>45614</v>
      </c>
      <c r="D2083" s="33">
        <v>45614</v>
      </c>
      <c r="E2083" s="9">
        <v>45614</v>
      </c>
      <c r="F2083" s="6" t="s">
        <v>12</v>
      </c>
      <c r="G2083" s="7" t="s">
        <v>34</v>
      </c>
      <c r="H2083" s="6"/>
      <c r="I2083" s="8">
        <v>-4.5</v>
      </c>
      <c r="J2083" s="6"/>
      <c r="K2083" s="8">
        <v>1231.23</v>
      </c>
      <c r="L2083" t="str">
        <f>IF(Gastos[[#This Row],[Importe]]&gt;0,"Ingreso","Egreso")</f>
        <v>Egreso</v>
      </c>
      <c r="M2083" t="str">
        <f t="shared" si="32"/>
        <v>Único</v>
      </c>
    </row>
    <row r="2084" spans="1:13" x14ac:dyDescent="0.25">
      <c r="A2084" s="1" t="s">
        <v>11</v>
      </c>
      <c r="B2084" s="33">
        <v>45614</v>
      </c>
      <c r="C2084" s="5">
        <v>45614</v>
      </c>
      <c r="D2084" s="33">
        <v>45613</v>
      </c>
      <c r="E2084" s="9">
        <v>45613</v>
      </c>
      <c r="F2084" s="6" t="s">
        <v>12</v>
      </c>
      <c r="G2084" s="7" t="s">
        <v>45</v>
      </c>
      <c r="H2084" s="6"/>
      <c r="I2084" s="8">
        <v>-29.25</v>
      </c>
      <c r="J2084" s="6"/>
      <c r="K2084" s="8">
        <v>1411.3</v>
      </c>
      <c r="L2084" t="str">
        <f>IF(Gastos[[#This Row],[Importe]]&gt;0,"Ingreso","Egreso")</f>
        <v>Egreso</v>
      </c>
      <c r="M2084" t="str">
        <f t="shared" si="32"/>
        <v>Único</v>
      </c>
    </row>
    <row r="2085" spans="1:13" x14ac:dyDescent="0.25">
      <c r="A2085" s="1" t="s">
        <v>11</v>
      </c>
      <c r="B2085" s="33">
        <v>45614</v>
      </c>
      <c r="C2085" s="5">
        <v>45614</v>
      </c>
      <c r="D2085" s="33">
        <v>45613</v>
      </c>
      <c r="E2085" s="9">
        <v>45613</v>
      </c>
      <c r="F2085" s="6" t="s">
        <v>12</v>
      </c>
      <c r="G2085" s="7" t="s">
        <v>46</v>
      </c>
      <c r="H2085" s="6"/>
      <c r="I2085" s="8">
        <v>-15.21</v>
      </c>
      <c r="J2085" s="6"/>
      <c r="K2085" s="8">
        <v>1440.55</v>
      </c>
      <c r="L2085" t="str">
        <f>IF(Gastos[[#This Row],[Importe]]&gt;0,"Ingreso","Egreso")</f>
        <v>Egreso</v>
      </c>
      <c r="M2085" t="str">
        <f t="shared" si="32"/>
        <v>Único</v>
      </c>
    </row>
    <row r="2086" spans="1:13" x14ac:dyDescent="0.25">
      <c r="A2086" s="1" t="s">
        <v>11</v>
      </c>
      <c r="B2086" s="33">
        <v>45614</v>
      </c>
      <c r="C2086" s="5">
        <v>45614</v>
      </c>
      <c r="D2086" s="33">
        <v>45613</v>
      </c>
      <c r="E2086" s="9">
        <v>45613</v>
      </c>
      <c r="F2086" s="6" t="s">
        <v>18</v>
      </c>
      <c r="G2086" s="7" t="s">
        <v>43</v>
      </c>
      <c r="H2086" s="6"/>
      <c r="I2086" s="8">
        <v>-94.95</v>
      </c>
      <c r="J2086" s="6"/>
      <c r="K2086" s="8">
        <v>1250.28</v>
      </c>
      <c r="L2086" t="str">
        <f>IF(Gastos[[#This Row],[Importe]]&gt;0,"Ingreso","Egreso")</f>
        <v>Egreso</v>
      </c>
      <c r="M2086" t="str">
        <f t="shared" si="32"/>
        <v>Único</v>
      </c>
    </row>
    <row r="2087" spans="1:13" x14ac:dyDescent="0.25">
      <c r="A2087" s="1" t="s">
        <v>11</v>
      </c>
      <c r="B2087" s="33">
        <v>45614</v>
      </c>
      <c r="C2087" s="5">
        <v>45614</v>
      </c>
      <c r="D2087" s="33">
        <v>45613</v>
      </c>
      <c r="E2087" s="9">
        <v>45613</v>
      </c>
      <c r="F2087" s="6" t="s">
        <v>18</v>
      </c>
      <c r="G2087" s="7" t="s">
        <v>44</v>
      </c>
      <c r="H2087" s="6"/>
      <c r="I2087" s="8">
        <v>-66.069999999999993</v>
      </c>
      <c r="J2087" s="6"/>
      <c r="K2087" s="8">
        <v>1345.23</v>
      </c>
      <c r="L2087" t="str">
        <f>IF(Gastos[[#This Row],[Importe]]&gt;0,"Ingreso","Egreso")</f>
        <v>Egreso</v>
      </c>
      <c r="M2087" t="str">
        <f t="shared" si="32"/>
        <v>Único</v>
      </c>
    </row>
    <row r="2088" spans="1:13" x14ac:dyDescent="0.25">
      <c r="A2088" s="1" t="s">
        <v>11</v>
      </c>
      <c r="B2088" s="33">
        <v>45614</v>
      </c>
      <c r="C2088" s="5">
        <v>45614</v>
      </c>
      <c r="D2088" s="33">
        <v>45613</v>
      </c>
      <c r="E2088" s="9">
        <v>45613</v>
      </c>
      <c r="F2088" s="6" t="s">
        <v>12</v>
      </c>
      <c r="G2088" s="7" t="s">
        <v>42</v>
      </c>
      <c r="H2088" s="6"/>
      <c r="I2088" s="8">
        <v>-7.65</v>
      </c>
      <c r="J2088" s="6"/>
      <c r="K2088" s="8">
        <v>1242.6300000000001</v>
      </c>
      <c r="L2088" t="str">
        <f>IF(Gastos[[#This Row],[Importe]]&gt;0,"Ingreso","Egreso")</f>
        <v>Egreso</v>
      </c>
      <c r="M2088" t="str">
        <f t="shared" si="32"/>
        <v>Único</v>
      </c>
    </row>
    <row r="2089" spans="1:13" x14ac:dyDescent="0.25">
      <c r="A2089" s="1" t="s">
        <v>11</v>
      </c>
      <c r="B2089" s="33">
        <v>45614</v>
      </c>
      <c r="C2089" s="5">
        <v>45614</v>
      </c>
      <c r="D2089" s="33">
        <v>45613</v>
      </c>
      <c r="E2089" s="9">
        <v>45613</v>
      </c>
      <c r="F2089" s="6" t="s">
        <v>12</v>
      </c>
      <c r="G2089" s="7" t="s">
        <v>41</v>
      </c>
      <c r="H2089" s="6"/>
      <c r="I2089" s="8">
        <v>-6.9</v>
      </c>
      <c r="J2089" s="6"/>
      <c r="K2089" s="8">
        <v>1235.73</v>
      </c>
      <c r="L2089" t="str">
        <f>IF(Gastos[[#This Row],[Importe]]&gt;0,"Ingreso","Egreso")</f>
        <v>Egreso</v>
      </c>
      <c r="M2089" t="str">
        <f t="shared" si="32"/>
        <v>Único</v>
      </c>
    </row>
    <row r="2090" spans="1:13" x14ac:dyDescent="0.25">
      <c r="A2090" s="1" t="s">
        <v>11</v>
      </c>
      <c r="B2090" s="33">
        <v>45614</v>
      </c>
      <c r="C2090" s="5">
        <v>45614</v>
      </c>
      <c r="D2090" s="33">
        <v>45612</v>
      </c>
      <c r="E2090" s="9">
        <v>45612</v>
      </c>
      <c r="F2090" s="6" t="s">
        <v>12</v>
      </c>
      <c r="G2090" s="7" t="s">
        <v>50</v>
      </c>
      <c r="H2090" s="6"/>
      <c r="I2090" s="8">
        <v>-27</v>
      </c>
      <c r="J2090" s="6"/>
      <c r="K2090" s="8">
        <v>1523.56</v>
      </c>
      <c r="L2090" t="str">
        <f>IF(Gastos[[#This Row],[Importe]]&gt;0,"Ingreso","Egreso")</f>
        <v>Egreso</v>
      </c>
      <c r="M2090" t="str">
        <f t="shared" si="32"/>
        <v>Único</v>
      </c>
    </row>
    <row r="2091" spans="1:13" x14ac:dyDescent="0.25">
      <c r="A2091" s="1" t="s">
        <v>11</v>
      </c>
      <c r="B2091" s="33">
        <v>45614</v>
      </c>
      <c r="C2091" s="5">
        <v>45614</v>
      </c>
      <c r="D2091" s="33">
        <v>45612</v>
      </c>
      <c r="E2091" s="9">
        <v>45612</v>
      </c>
      <c r="F2091" s="6" t="s">
        <v>12</v>
      </c>
      <c r="G2091" s="7" t="s">
        <v>47</v>
      </c>
      <c r="H2091" s="6"/>
      <c r="I2091" s="8">
        <v>-20.3</v>
      </c>
      <c r="J2091" s="6"/>
      <c r="K2091" s="8">
        <v>1466.76</v>
      </c>
      <c r="L2091" t="str">
        <f>IF(Gastos[[#This Row],[Importe]]&gt;0,"Ingreso","Egreso")</f>
        <v>Egreso</v>
      </c>
      <c r="M2091" t="str">
        <f t="shared" si="32"/>
        <v>Único</v>
      </c>
    </row>
    <row r="2092" spans="1:13" x14ac:dyDescent="0.25">
      <c r="A2092" s="1" t="s">
        <v>11</v>
      </c>
      <c r="B2092" s="33">
        <v>45614</v>
      </c>
      <c r="C2092" s="5">
        <v>45614</v>
      </c>
      <c r="D2092" s="33">
        <v>45612</v>
      </c>
      <c r="E2092" s="9">
        <v>45612</v>
      </c>
      <c r="F2092" s="6" t="s">
        <v>12</v>
      </c>
      <c r="G2092" s="7" t="s">
        <v>47</v>
      </c>
      <c r="H2092" s="6"/>
      <c r="I2092" s="8">
        <v>-11</v>
      </c>
      <c r="J2092" s="6"/>
      <c r="K2092" s="8">
        <v>1455.76</v>
      </c>
      <c r="L2092" t="str">
        <f>IF(Gastos[[#This Row],[Importe]]&gt;0,"Ingreso","Egreso")</f>
        <v>Egreso</v>
      </c>
      <c r="M2092" t="str">
        <f t="shared" si="32"/>
        <v>Único</v>
      </c>
    </row>
    <row r="2093" spans="1:13" x14ac:dyDescent="0.25">
      <c r="A2093" s="1" t="s">
        <v>11</v>
      </c>
      <c r="B2093" s="33">
        <v>45614</v>
      </c>
      <c r="C2093" s="5">
        <v>45614</v>
      </c>
      <c r="D2093" s="33">
        <v>45612</v>
      </c>
      <c r="E2093" s="9">
        <v>45612</v>
      </c>
      <c r="F2093" s="6" t="s">
        <v>12</v>
      </c>
      <c r="G2093" s="7" t="s">
        <v>47</v>
      </c>
      <c r="H2093" s="6"/>
      <c r="I2093" s="8">
        <v>-10.24</v>
      </c>
      <c r="J2093" s="6"/>
      <c r="K2093" s="8">
        <v>1487.06</v>
      </c>
      <c r="L2093" t="str">
        <f>IF(Gastos[[#This Row],[Importe]]&gt;0,"Ingreso","Egreso")</f>
        <v>Egreso</v>
      </c>
      <c r="M2093" t="str">
        <f t="shared" si="32"/>
        <v>Único</v>
      </c>
    </row>
    <row r="2094" spans="1:13" x14ac:dyDescent="0.25">
      <c r="A2094" s="1" t="s">
        <v>11</v>
      </c>
      <c r="B2094" s="33">
        <v>45614</v>
      </c>
      <c r="C2094" s="5">
        <v>45614</v>
      </c>
      <c r="D2094" s="33">
        <v>45612</v>
      </c>
      <c r="E2094" s="9">
        <v>45612</v>
      </c>
      <c r="F2094" s="6" t="s">
        <v>18</v>
      </c>
      <c r="G2094" s="7" t="s">
        <v>48</v>
      </c>
      <c r="H2094" s="6"/>
      <c r="I2094" s="8">
        <v>-11.76</v>
      </c>
      <c r="J2094" s="6"/>
      <c r="K2094" s="8">
        <v>1504.8</v>
      </c>
      <c r="L2094" t="str">
        <f>IF(Gastos[[#This Row],[Importe]]&gt;0,"Ingreso","Egreso")</f>
        <v>Egreso</v>
      </c>
      <c r="M2094" t="str">
        <f t="shared" si="32"/>
        <v>Único</v>
      </c>
    </row>
    <row r="2095" spans="1:13" x14ac:dyDescent="0.25">
      <c r="A2095" s="1" t="s">
        <v>11</v>
      </c>
      <c r="B2095" s="33">
        <v>45614</v>
      </c>
      <c r="C2095" s="5">
        <v>45614</v>
      </c>
      <c r="D2095" s="33">
        <v>45612</v>
      </c>
      <c r="E2095" s="9">
        <v>45612</v>
      </c>
      <c r="F2095" s="6" t="s">
        <v>18</v>
      </c>
      <c r="G2095" s="7" t="s">
        <v>49</v>
      </c>
      <c r="H2095" s="6"/>
      <c r="I2095" s="8">
        <v>-7</v>
      </c>
      <c r="J2095" s="6"/>
      <c r="K2095" s="8">
        <v>1516.56</v>
      </c>
      <c r="L2095" t="str">
        <f>IF(Gastos[[#This Row],[Importe]]&gt;0,"Ingreso","Egreso")</f>
        <v>Egreso</v>
      </c>
      <c r="M2095" t="str">
        <f t="shared" si="32"/>
        <v>Único</v>
      </c>
    </row>
    <row r="2096" spans="1:13" ht="25.5" x14ac:dyDescent="0.25">
      <c r="A2096" s="1" t="s">
        <v>14</v>
      </c>
      <c r="B2096" s="33">
        <v>45614</v>
      </c>
      <c r="C2096" s="5">
        <v>45614</v>
      </c>
      <c r="D2096" s="33">
        <v>45612</v>
      </c>
      <c r="E2096" s="9">
        <v>45612</v>
      </c>
      <c r="F2096" s="6" t="s">
        <v>22</v>
      </c>
      <c r="G2096" s="7" t="s">
        <v>51</v>
      </c>
      <c r="H2096" s="6"/>
      <c r="I2096" s="8">
        <v>-4.3499999999999996</v>
      </c>
      <c r="J2096" s="6"/>
      <c r="K2096" s="8">
        <v>3593.63</v>
      </c>
      <c r="L2096" t="str">
        <f>IF(Gastos[[#This Row],[Importe]]&gt;0,"Ingreso","Egreso")</f>
        <v>Egreso</v>
      </c>
      <c r="M2096" t="str">
        <f t="shared" si="32"/>
        <v>Único</v>
      </c>
    </row>
    <row r="2097" spans="1:13" ht="25.5" x14ac:dyDescent="0.25">
      <c r="A2097" s="1" t="s">
        <v>14</v>
      </c>
      <c r="B2097" s="33">
        <v>45614</v>
      </c>
      <c r="C2097" s="5">
        <v>45614</v>
      </c>
      <c r="D2097" s="33">
        <v>45612</v>
      </c>
      <c r="E2097" s="9">
        <v>45612</v>
      </c>
      <c r="F2097" s="6" t="s">
        <v>22</v>
      </c>
      <c r="G2097" s="7" t="s">
        <v>52</v>
      </c>
      <c r="H2097" s="6"/>
      <c r="I2097" s="8">
        <v>-10.59</v>
      </c>
      <c r="J2097" s="6"/>
      <c r="K2097" s="8">
        <v>3597.98</v>
      </c>
      <c r="L2097" t="str">
        <f>IF(Gastos[[#This Row],[Importe]]&gt;0,"Ingreso","Egreso")</f>
        <v>Egreso</v>
      </c>
      <c r="M2097" t="str">
        <f t="shared" si="32"/>
        <v>Único</v>
      </c>
    </row>
    <row r="2098" spans="1:13" x14ac:dyDescent="0.25">
      <c r="A2098" s="1" t="s">
        <v>11</v>
      </c>
      <c r="B2098" s="33">
        <v>45614</v>
      </c>
      <c r="C2098" s="5">
        <v>45614</v>
      </c>
      <c r="D2098" s="33">
        <v>45612</v>
      </c>
      <c r="E2098" s="9">
        <v>45612</v>
      </c>
      <c r="F2098" s="6" t="s">
        <v>12</v>
      </c>
      <c r="G2098" s="7" t="s">
        <v>47</v>
      </c>
      <c r="H2098" s="6"/>
      <c r="I2098" s="8">
        <v>-7.5</v>
      </c>
      <c r="J2098" s="6"/>
      <c r="K2098" s="8">
        <v>1497.3</v>
      </c>
      <c r="L2098" t="str">
        <f>IF(Gastos[[#This Row],[Importe]]&gt;0,"Ingreso","Egreso")</f>
        <v>Egreso</v>
      </c>
      <c r="M2098" t="str">
        <f t="shared" si="32"/>
        <v>Único</v>
      </c>
    </row>
    <row r="2099" spans="1:13" x14ac:dyDescent="0.25">
      <c r="A2099" s="1" t="s">
        <v>11</v>
      </c>
      <c r="B2099" s="33">
        <v>45614</v>
      </c>
      <c r="C2099" s="5">
        <v>45614</v>
      </c>
      <c r="D2099" s="33">
        <v>45611</v>
      </c>
      <c r="E2099" s="9">
        <v>45611</v>
      </c>
      <c r="F2099" s="6" t="s">
        <v>12</v>
      </c>
      <c r="G2099" s="7" t="s">
        <v>53</v>
      </c>
      <c r="H2099" s="6"/>
      <c r="I2099" s="8">
        <v>-40.4</v>
      </c>
      <c r="J2099" s="6"/>
      <c r="K2099" s="8">
        <v>3550.56</v>
      </c>
      <c r="L2099" t="str">
        <f>IF(Gastos[[#This Row],[Importe]]&gt;0,"Ingreso","Egreso")</f>
        <v>Egreso</v>
      </c>
      <c r="M2099" t="str">
        <f t="shared" si="32"/>
        <v>Único</v>
      </c>
    </row>
    <row r="2100" spans="1:13" x14ac:dyDescent="0.25">
      <c r="A2100" s="1" t="s">
        <v>14</v>
      </c>
      <c r="B2100" s="33">
        <v>45611</v>
      </c>
      <c r="C2100" s="5">
        <v>45611</v>
      </c>
      <c r="D2100" s="33">
        <v>45611</v>
      </c>
      <c r="E2100" s="9">
        <v>45611</v>
      </c>
      <c r="F2100" s="6" t="s">
        <v>54</v>
      </c>
      <c r="G2100" s="7" t="s">
        <v>55</v>
      </c>
      <c r="H2100" s="6"/>
      <c r="I2100" s="8">
        <v>-25.95</v>
      </c>
      <c r="J2100" s="6"/>
      <c r="K2100" s="8">
        <v>1608.57</v>
      </c>
      <c r="L2100" t="str">
        <f>IF(Gastos[[#This Row],[Importe]]&gt;0,"Ingreso","Egreso")</f>
        <v>Egreso</v>
      </c>
      <c r="M2100" t="str">
        <f t="shared" si="32"/>
        <v>Único</v>
      </c>
    </row>
    <row r="2101" spans="1:13" ht="25.5" x14ac:dyDescent="0.25">
      <c r="A2101" s="1" t="s">
        <v>14</v>
      </c>
      <c r="B2101" s="33">
        <v>45611</v>
      </c>
      <c r="C2101" s="5">
        <v>45611</v>
      </c>
      <c r="D2101" s="33">
        <v>45611</v>
      </c>
      <c r="E2101" s="9">
        <v>45611</v>
      </c>
      <c r="F2101" s="6" t="s">
        <v>22</v>
      </c>
      <c r="G2101" s="7" t="s">
        <v>56</v>
      </c>
      <c r="H2101" s="6"/>
      <c r="I2101" s="8">
        <v>-1.65</v>
      </c>
      <c r="J2101" s="6"/>
      <c r="K2101" s="8">
        <v>1634.52</v>
      </c>
      <c r="L2101" t="str">
        <f>IF(Gastos[[#This Row],[Importe]]&gt;0,"Ingreso","Egreso")</f>
        <v>Egreso</v>
      </c>
      <c r="M2101" t="str">
        <f t="shared" si="32"/>
        <v>Único</v>
      </c>
    </row>
    <row r="2102" spans="1:13" ht="25.5" x14ac:dyDescent="0.25">
      <c r="A2102" s="1" t="s">
        <v>14</v>
      </c>
      <c r="B2102" s="33">
        <v>45611</v>
      </c>
      <c r="C2102" s="5">
        <v>45611</v>
      </c>
      <c r="D2102" s="33">
        <v>45611</v>
      </c>
      <c r="E2102" s="9">
        <v>45611</v>
      </c>
      <c r="F2102" s="6" t="s">
        <v>22</v>
      </c>
      <c r="G2102" s="7" t="s">
        <v>57</v>
      </c>
      <c r="H2102" s="6"/>
      <c r="I2102" s="8">
        <v>-72.38</v>
      </c>
      <c r="J2102" s="6"/>
      <c r="K2102" s="8">
        <v>1636.17</v>
      </c>
      <c r="L2102" t="str">
        <f>IF(Gastos[[#This Row],[Importe]]&gt;0,"Ingreso","Egreso")</f>
        <v>Egreso</v>
      </c>
      <c r="M2102" t="str">
        <f t="shared" si="32"/>
        <v>Único</v>
      </c>
    </row>
    <row r="2103" spans="1:13" ht="25.5" x14ac:dyDescent="0.25">
      <c r="A2103" s="1" t="s">
        <v>14</v>
      </c>
      <c r="B2103" s="33">
        <v>45611</v>
      </c>
      <c r="C2103" s="5">
        <v>45611</v>
      </c>
      <c r="D2103" s="33">
        <v>45611</v>
      </c>
      <c r="E2103" s="9">
        <v>45611</v>
      </c>
      <c r="F2103" s="6" t="s">
        <v>39</v>
      </c>
      <c r="G2103" s="7" t="s">
        <v>40</v>
      </c>
      <c r="H2103" s="6"/>
      <c r="I2103" s="8">
        <v>237.91</v>
      </c>
      <c r="J2103" s="6"/>
      <c r="K2103" s="8">
        <v>1708.55</v>
      </c>
      <c r="L2103" t="str">
        <f>IF(Gastos[[#This Row],[Importe]]&gt;0,"Ingreso","Egreso")</f>
        <v>Ingreso</v>
      </c>
      <c r="M2103" t="str">
        <f t="shared" si="32"/>
        <v>Único</v>
      </c>
    </row>
    <row r="2104" spans="1:13" ht="25.5" x14ac:dyDescent="0.25">
      <c r="A2104" s="1" t="s">
        <v>11</v>
      </c>
      <c r="B2104" s="33">
        <v>45609</v>
      </c>
      <c r="C2104" s="5">
        <v>45609</v>
      </c>
      <c r="D2104" s="33">
        <v>45609</v>
      </c>
      <c r="E2104" s="9">
        <v>45609</v>
      </c>
      <c r="F2104" s="6" t="s">
        <v>12</v>
      </c>
      <c r="G2104" s="7" t="s">
        <v>59</v>
      </c>
      <c r="H2104" s="6"/>
      <c r="I2104" s="8">
        <v>-39.020000000000003</v>
      </c>
      <c r="J2104" s="6"/>
      <c r="K2104" s="8">
        <v>3605.51</v>
      </c>
      <c r="L2104" t="str">
        <f>IF(Gastos[[#This Row],[Importe]]&gt;0,"Ingreso","Egreso")</f>
        <v>Egreso</v>
      </c>
      <c r="M2104" t="str">
        <f t="shared" si="32"/>
        <v>Único</v>
      </c>
    </row>
    <row r="2105" spans="1:13" x14ac:dyDescent="0.25">
      <c r="A2105" s="1" t="s">
        <v>11</v>
      </c>
      <c r="B2105" s="33">
        <v>45609</v>
      </c>
      <c r="C2105" s="5">
        <v>45609</v>
      </c>
      <c r="D2105" s="33">
        <v>45609</v>
      </c>
      <c r="E2105" s="9">
        <v>45609</v>
      </c>
      <c r="F2105" s="6" t="s">
        <v>18</v>
      </c>
      <c r="G2105" s="7" t="s">
        <v>58</v>
      </c>
      <c r="H2105" s="6"/>
      <c r="I2105" s="8">
        <v>-14.55</v>
      </c>
      <c r="J2105" s="6"/>
      <c r="K2105" s="8">
        <v>3590.96</v>
      </c>
      <c r="L2105" t="str">
        <f>IF(Gastos[[#This Row],[Importe]]&gt;0,"Ingreso","Egreso")</f>
        <v>Egreso</v>
      </c>
      <c r="M2105" t="str">
        <f t="shared" si="32"/>
        <v>Único</v>
      </c>
    </row>
    <row r="2106" spans="1:13" ht="25.5" x14ac:dyDescent="0.25">
      <c r="A2106" s="1" t="s">
        <v>17</v>
      </c>
      <c r="B2106" s="33">
        <v>45609</v>
      </c>
      <c r="C2106" s="5">
        <v>45609</v>
      </c>
      <c r="D2106" s="33">
        <v>45609</v>
      </c>
      <c r="E2106" s="9">
        <v>45609</v>
      </c>
      <c r="F2106" s="6" t="s">
        <v>22</v>
      </c>
      <c r="G2106" s="7" t="s">
        <v>60</v>
      </c>
      <c r="H2106" s="6"/>
      <c r="I2106" s="8">
        <v>-4.01</v>
      </c>
      <c r="J2106" s="6"/>
      <c r="K2106" s="8">
        <v>4375.3599999999997</v>
      </c>
      <c r="L2106" t="str">
        <f>IF(Gastos[[#This Row],[Importe]]&gt;0,"Ingreso","Egreso")</f>
        <v>Egreso</v>
      </c>
      <c r="M2106" t="str">
        <f t="shared" si="32"/>
        <v>Único</v>
      </c>
    </row>
    <row r="2107" spans="1:13" x14ac:dyDescent="0.25">
      <c r="A2107" s="1" t="s">
        <v>17</v>
      </c>
      <c r="B2107" s="33">
        <v>45607</v>
      </c>
      <c r="C2107" s="5">
        <v>45607</v>
      </c>
      <c r="D2107" s="33">
        <v>45576</v>
      </c>
      <c r="E2107" s="9">
        <v>45606</v>
      </c>
      <c r="F2107" s="6" t="s">
        <v>20</v>
      </c>
      <c r="G2107" s="7" t="s">
        <v>62</v>
      </c>
      <c r="H2107" s="6"/>
      <c r="I2107" s="8">
        <v>-1.7</v>
      </c>
      <c r="J2107" s="6"/>
      <c r="K2107" s="8">
        <v>4379.37</v>
      </c>
      <c r="L2107" t="str">
        <f>IF(Gastos[[#This Row],[Importe]]&gt;0,"Ingreso","Egreso")</f>
        <v>Egreso</v>
      </c>
      <c r="M2107" t="str">
        <f t="shared" si="32"/>
        <v>Único</v>
      </c>
    </row>
    <row r="2108" spans="1:13" x14ac:dyDescent="0.25">
      <c r="A2108" s="1" t="s">
        <v>11</v>
      </c>
      <c r="B2108" s="33">
        <v>45607</v>
      </c>
      <c r="C2108" s="5">
        <v>45607</v>
      </c>
      <c r="D2108" s="33">
        <v>45576</v>
      </c>
      <c r="E2108" s="9">
        <v>45606</v>
      </c>
      <c r="F2108" s="6" t="s">
        <v>12</v>
      </c>
      <c r="G2108" s="7" t="s">
        <v>61</v>
      </c>
      <c r="H2108" s="6"/>
      <c r="I2108" s="8">
        <v>-8.11</v>
      </c>
      <c r="J2108" s="6"/>
      <c r="K2108" s="8">
        <v>3644.53</v>
      </c>
      <c r="L2108" t="str">
        <f>IF(Gastos[[#This Row],[Importe]]&gt;0,"Ingreso","Egreso")</f>
        <v>Egreso</v>
      </c>
      <c r="M2108" t="str">
        <f t="shared" si="32"/>
        <v>Único</v>
      </c>
    </row>
    <row r="2109" spans="1:13" ht="25.5" x14ac:dyDescent="0.25">
      <c r="A2109" s="1" t="s">
        <v>14</v>
      </c>
      <c r="B2109" s="33">
        <v>45607</v>
      </c>
      <c r="C2109" s="5">
        <v>45607</v>
      </c>
      <c r="D2109" s="33">
        <v>45546</v>
      </c>
      <c r="E2109" s="9">
        <v>45605</v>
      </c>
      <c r="F2109" s="6" t="s">
        <v>22</v>
      </c>
      <c r="G2109" s="7" t="s">
        <v>64</v>
      </c>
      <c r="H2109" s="6"/>
      <c r="I2109" s="8">
        <v>-3.59</v>
      </c>
      <c r="J2109" s="6"/>
      <c r="K2109" s="8">
        <v>1470.64</v>
      </c>
      <c r="L2109" t="str">
        <f>IF(Gastos[[#This Row],[Importe]]&gt;0,"Ingreso","Egreso")</f>
        <v>Egreso</v>
      </c>
      <c r="M2109" t="str">
        <f t="shared" si="32"/>
        <v>Único</v>
      </c>
    </row>
    <row r="2110" spans="1:13" x14ac:dyDescent="0.25">
      <c r="A2110" s="1" t="s">
        <v>17</v>
      </c>
      <c r="B2110" s="33">
        <v>45607</v>
      </c>
      <c r="C2110" s="5">
        <v>45607</v>
      </c>
      <c r="D2110" s="33">
        <v>45546</v>
      </c>
      <c r="E2110" s="9">
        <v>45605</v>
      </c>
      <c r="F2110" s="6" t="s">
        <v>22</v>
      </c>
      <c r="G2110" s="7" t="s">
        <v>65</v>
      </c>
      <c r="H2110" s="6"/>
      <c r="I2110" s="8">
        <v>-10</v>
      </c>
      <c r="J2110" s="6"/>
      <c r="K2110" s="8">
        <v>4381.07</v>
      </c>
      <c r="L2110" t="str">
        <f>IF(Gastos[[#This Row],[Importe]]&gt;0,"Ingreso","Egreso")</f>
        <v>Egreso</v>
      </c>
      <c r="M2110" t="str">
        <f t="shared" si="32"/>
        <v>Único</v>
      </c>
    </row>
    <row r="2111" spans="1:13" x14ac:dyDescent="0.25">
      <c r="A2111" s="1" t="s">
        <v>17</v>
      </c>
      <c r="B2111" s="33">
        <v>45607</v>
      </c>
      <c r="C2111" s="5">
        <v>45607</v>
      </c>
      <c r="D2111" s="33">
        <v>45546</v>
      </c>
      <c r="E2111" s="9">
        <v>45605</v>
      </c>
      <c r="F2111" s="6" t="s">
        <v>18</v>
      </c>
      <c r="G2111" s="7" t="s">
        <v>66</v>
      </c>
      <c r="H2111" s="6"/>
      <c r="I2111" s="8">
        <v>-9.99</v>
      </c>
      <c r="J2111" s="6"/>
      <c r="K2111" s="8">
        <v>4391.07</v>
      </c>
      <c r="L2111" t="str">
        <f>IF(Gastos[[#This Row],[Importe]]&gt;0,"Ingreso","Egreso")</f>
        <v>Egreso</v>
      </c>
      <c r="M2111" t="str">
        <f t="shared" si="32"/>
        <v>Único</v>
      </c>
    </row>
    <row r="2112" spans="1:13" x14ac:dyDescent="0.25">
      <c r="A2112" s="1" t="s">
        <v>17</v>
      </c>
      <c r="B2112" s="33">
        <v>45607</v>
      </c>
      <c r="C2112" s="5">
        <v>45607</v>
      </c>
      <c r="D2112" s="33">
        <v>45546</v>
      </c>
      <c r="E2112" s="9">
        <v>45605</v>
      </c>
      <c r="F2112" s="6" t="s">
        <v>67</v>
      </c>
      <c r="G2112" s="7" t="s">
        <v>68</v>
      </c>
      <c r="H2112" s="6"/>
      <c r="I2112" s="8">
        <v>-21.8</v>
      </c>
      <c r="J2112" s="6"/>
      <c r="K2112" s="8">
        <v>4401.0600000000004</v>
      </c>
      <c r="L2112" t="str">
        <f>IF(Gastos[[#This Row],[Importe]]&gt;0,"Ingreso","Egreso")</f>
        <v>Egreso</v>
      </c>
      <c r="M2112" t="str">
        <f t="shared" si="32"/>
        <v>Único</v>
      </c>
    </row>
    <row r="2113" spans="1:13" x14ac:dyDescent="0.25">
      <c r="A2113" s="1" t="s">
        <v>11</v>
      </c>
      <c r="B2113" s="33">
        <v>45607</v>
      </c>
      <c r="C2113" s="5">
        <v>45607</v>
      </c>
      <c r="D2113" s="33">
        <v>45546</v>
      </c>
      <c r="E2113" s="9">
        <v>45605</v>
      </c>
      <c r="F2113" s="6" t="s">
        <v>12</v>
      </c>
      <c r="G2113" s="7" t="s">
        <v>63</v>
      </c>
      <c r="H2113" s="6"/>
      <c r="I2113" s="8">
        <v>-5.0199999999999996</v>
      </c>
      <c r="J2113" s="6"/>
      <c r="K2113" s="8">
        <v>3652.64</v>
      </c>
      <c r="L2113" t="str">
        <f>IF(Gastos[[#This Row],[Importe]]&gt;0,"Ingreso","Egreso")</f>
        <v>Egreso</v>
      </c>
      <c r="M2113" t="str">
        <f t="shared" si="32"/>
        <v>Único</v>
      </c>
    </row>
    <row r="2114" spans="1:13" ht="25.5" x14ac:dyDescent="0.25">
      <c r="A2114" s="1" t="s">
        <v>14</v>
      </c>
      <c r="B2114" s="33">
        <v>45515</v>
      </c>
      <c r="C2114" s="5">
        <v>45604</v>
      </c>
      <c r="D2114" s="33">
        <v>45515</v>
      </c>
      <c r="E2114" s="9">
        <v>45604</v>
      </c>
      <c r="F2114" s="6" t="s">
        <v>22</v>
      </c>
      <c r="G2114" s="7" t="s">
        <v>69</v>
      </c>
      <c r="H2114" s="6"/>
      <c r="I2114" s="8">
        <v>-17.93</v>
      </c>
      <c r="J2114" s="6"/>
      <c r="K2114" s="8">
        <v>1474.23</v>
      </c>
      <c r="L2114" t="str">
        <f>IF(Gastos[[#This Row],[Importe]]&gt;0,"Ingreso","Egreso")</f>
        <v>Egreso</v>
      </c>
      <c r="M2114" t="str">
        <f t="shared" ref="M2114:M2177" si="33">IF(AND(COUNTIFS($B$2:$B$3988,B2114,$I$2:$I$3988,I2114,$K$2:$K$3988,K2114)&gt;1,F2114=""),"DUPLICADO","Único")</f>
        <v>Único</v>
      </c>
    </row>
    <row r="2115" spans="1:13" ht="25.5" x14ac:dyDescent="0.25">
      <c r="A2115" s="1" t="s">
        <v>14</v>
      </c>
      <c r="B2115" s="33">
        <v>45515</v>
      </c>
      <c r="C2115" s="5">
        <v>45604</v>
      </c>
      <c r="D2115" s="33">
        <v>45515</v>
      </c>
      <c r="E2115" s="9">
        <v>45604</v>
      </c>
      <c r="F2115" s="6" t="s">
        <v>22</v>
      </c>
      <c r="G2115" s="7" t="s">
        <v>70</v>
      </c>
      <c r="H2115" s="6"/>
      <c r="I2115" s="8">
        <v>-86.78</v>
      </c>
      <c r="J2115" s="6"/>
      <c r="K2115" s="8">
        <v>1492.16</v>
      </c>
      <c r="L2115" t="str">
        <f>IF(Gastos[[#This Row],[Importe]]&gt;0,"Ingreso","Egreso")</f>
        <v>Egreso</v>
      </c>
      <c r="M2115" t="str">
        <f t="shared" si="33"/>
        <v>Único</v>
      </c>
    </row>
    <row r="2116" spans="1:13" x14ac:dyDescent="0.25">
      <c r="A2116" s="1" t="s">
        <v>14</v>
      </c>
      <c r="B2116" s="33">
        <v>45454</v>
      </c>
      <c r="C2116" s="5">
        <v>45602</v>
      </c>
      <c r="D2116" s="33">
        <v>45454</v>
      </c>
      <c r="E2116" s="9">
        <v>45602</v>
      </c>
      <c r="F2116" s="6" t="s">
        <v>15</v>
      </c>
      <c r="G2116" s="7" t="s">
        <v>71</v>
      </c>
      <c r="H2116" s="6"/>
      <c r="I2116" s="8">
        <v>-46.2</v>
      </c>
      <c r="J2116" s="6"/>
      <c r="K2116" s="8">
        <v>1578.94</v>
      </c>
      <c r="L2116" t="str">
        <f>IF(Gastos[[#This Row],[Importe]]&gt;0,"Ingreso","Egreso")</f>
        <v>Egreso</v>
      </c>
      <c r="M2116" t="str">
        <f t="shared" si="33"/>
        <v>Único</v>
      </c>
    </row>
    <row r="2117" spans="1:13" ht="25.5" x14ac:dyDescent="0.25">
      <c r="A2117" s="1" t="s">
        <v>17</v>
      </c>
      <c r="B2117" s="33">
        <v>45423</v>
      </c>
      <c r="C2117" s="5">
        <v>45601</v>
      </c>
      <c r="D2117" s="33">
        <v>45423</v>
      </c>
      <c r="E2117" s="9">
        <v>45601</v>
      </c>
      <c r="F2117" s="6" t="s">
        <v>22</v>
      </c>
      <c r="G2117" s="7" t="s">
        <v>72</v>
      </c>
      <c r="H2117" s="6"/>
      <c r="I2117" s="8">
        <v>-2.04</v>
      </c>
      <c r="J2117" s="6"/>
      <c r="K2117" s="8">
        <v>4422.8599999999997</v>
      </c>
      <c r="L2117" t="str">
        <f>IF(Gastos[[#This Row],[Importe]]&gt;0,"Ingreso","Egreso")</f>
        <v>Egreso</v>
      </c>
      <c r="M2117" t="str">
        <f t="shared" si="33"/>
        <v>Único</v>
      </c>
    </row>
    <row r="2118" spans="1:13" ht="25.5" x14ac:dyDescent="0.25">
      <c r="A2118" s="1" t="s">
        <v>14</v>
      </c>
      <c r="B2118" s="33">
        <v>45393</v>
      </c>
      <c r="C2118" s="5">
        <v>45600</v>
      </c>
      <c r="D2118" s="33">
        <v>45393</v>
      </c>
      <c r="E2118" s="9">
        <v>45600</v>
      </c>
      <c r="F2118" s="6" t="s">
        <v>22</v>
      </c>
      <c r="G2118" s="7" t="s">
        <v>75</v>
      </c>
      <c r="H2118" s="6"/>
      <c r="I2118" s="8">
        <v>-7.27</v>
      </c>
      <c r="J2118" s="6"/>
      <c r="K2118" s="8">
        <v>1625.14</v>
      </c>
      <c r="L2118" t="str">
        <f>IF(Gastos[[#This Row],[Importe]]&gt;0,"Ingreso","Egreso")</f>
        <v>Egreso</v>
      </c>
      <c r="M2118" t="str">
        <f t="shared" si="33"/>
        <v>Único</v>
      </c>
    </row>
    <row r="2119" spans="1:13" x14ac:dyDescent="0.25">
      <c r="A2119" s="1" t="s">
        <v>14</v>
      </c>
      <c r="B2119" s="33">
        <v>45393</v>
      </c>
      <c r="C2119" s="5">
        <v>45600</v>
      </c>
      <c r="D2119" s="33">
        <v>45393</v>
      </c>
      <c r="E2119" s="9">
        <v>45600</v>
      </c>
      <c r="F2119" s="6" t="s">
        <v>76</v>
      </c>
      <c r="G2119" s="7" t="s">
        <v>77</v>
      </c>
      <c r="H2119" s="6"/>
      <c r="I2119" s="8">
        <v>-99.48</v>
      </c>
      <c r="J2119" s="6"/>
      <c r="K2119" s="8">
        <v>1632.41</v>
      </c>
      <c r="L2119" t="str">
        <f>IF(Gastos[[#This Row],[Importe]]&gt;0,"Ingreso","Egreso")</f>
        <v>Egreso</v>
      </c>
      <c r="M2119" t="str">
        <f t="shared" si="33"/>
        <v>Único</v>
      </c>
    </row>
    <row r="2120" spans="1:13" x14ac:dyDescent="0.25">
      <c r="A2120" s="1" t="s">
        <v>11</v>
      </c>
      <c r="B2120" s="33">
        <v>45393</v>
      </c>
      <c r="C2120" s="5">
        <v>45600</v>
      </c>
      <c r="D2120" s="33">
        <v>45393</v>
      </c>
      <c r="E2120" s="9">
        <v>45600</v>
      </c>
      <c r="F2120" s="6" t="s">
        <v>73</v>
      </c>
      <c r="G2120" s="7" t="s">
        <v>74</v>
      </c>
      <c r="H2120" s="6"/>
      <c r="I2120" s="8">
        <v>-30</v>
      </c>
      <c r="J2120" s="6"/>
      <c r="K2120" s="8">
        <v>3643.66</v>
      </c>
      <c r="L2120" t="str">
        <f>IF(Gastos[[#This Row],[Importe]]&gt;0,"Ingreso","Egreso")</f>
        <v>Egreso</v>
      </c>
      <c r="M2120" t="str">
        <f t="shared" si="33"/>
        <v>Único</v>
      </c>
    </row>
    <row r="2121" spans="1:13" ht="25.5" x14ac:dyDescent="0.25">
      <c r="A2121" s="1" t="s">
        <v>17</v>
      </c>
      <c r="B2121" s="33">
        <v>45393</v>
      </c>
      <c r="C2121" s="5">
        <v>45600</v>
      </c>
      <c r="D2121" s="33">
        <v>45393</v>
      </c>
      <c r="E2121" s="9">
        <v>45600</v>
      </c>
      <c r="F2121" s="6" t="s">
        <v>22</v>
      </c>
      <c r="G2121" s="7" t="s">
        <v>78</v>
      </c>
      <c r="H2121" s="6"/>
      <c r="I2121" s="8">
        <v>-1.28</v>
      </c>
      <c r="J2121" s="6"/>
      <c r="K2121" s="8">
        <v>4424.8999999999996</v>
      </c>
      <c r="L2121" t="str">
        <f>IF(Gastos[[#This Row],[Importe]]&gt;0,"Ingreso","Egreso")</f>
        <v>Egreso</v>
      </c>
      <c r="M2121" t="str">
        <f t="shared" si="33"/>
        <v>Único</v>
      </c>
    </row>
    <row r="2122" spans="1:13" x14ac:dyDescent="0.25">
      <c r="A2122" s="1" t="s">
        <v>17</v>
      </c>
      <c r="B2122" s="33">
        <v>45393</v>
      </c>
      <c r="C2122" s="5">
        <v>45600</v>
      </c>
      <c r="D2122" s="33">
        <v>45393</v>
      </c>
      <c r="E2122" s="9">
        <v>45600</v>
      </c>
      <c r="F2122" s="6" t="s">
        <v>20</v>
      </c>
      <c r="G2122" s="7" t="s">
        <v>79</v>
      </c>
      <c r="H2122" s="6"/>
      <c r="I2122" s="8">
        <v>-2.4</v>
      </c>
      <c r="J2122" s="6"/>
      <c r="K2122" s="8">
        <v>4426.18</v>
      </c>
      <c r="L2122" t="str">
        <f>IF(Gastos[[#This Row],[Importe]]&gt;0,"Ingreso","Egreso")</f>
        <v>Egreso</v>
      </c>
      <c r="M2122" t="str">
        <f t="shared" si="33"/>
        <v>Único</v>
      </c>
    </row>
    <row r="2123" spans="1:13" x14ac:dyDescent="0.25">
      <c r="A2123" s="1" t="s">
        <v>11</v>
      </c>
      <c r="B2123" s="33">
        <v>45393</v>
      </c>
      <c r="C2123" s="5">
        <v>45600</v>
      </c>
      <c r="D2123" s="33">
        <v>45362</v>
      </c>
      <c r="E2123" s="9">
        <v>45599</v>
      </c>
      <c r="F2123" s="6" t="s">
        <v>12</v>
      </c>
      <c r="G2123" s="7" t="s">
        <v>80</v>
      </c>
      <c r="H2123" s="6"/>
      <c r="I2123" s="8">
        <v>-17.899999999999999</v>
      </c>
      <c r="J2123" s="6"/>
      <c r="K2123" s="8">
        <v>3673.66</v>
      </c>
      <c r="L2123" t="str">
        <f>IF(Gastos[[#This Row],[Importe]]&gt;0,"Ingreso","Egreso")</f>
        <v>Egreso</v>
      </c>
      <c r="M2123" t="str">
        <f t="shared" si="33"/>
        <v>Único</v>
      </c>
    </row>
    <row r="2124" spans="1:13" x14ac:dyDescent="0.25">
      <c r="A2124" s="1" t="s">
        <v>14</v>
      </c>
      <c r="B2124" s="33">
        <v>45393</v>
      </c>
      <c r="C2124" s="5">
        <v>45600</v>
      </c>
      <c r="D2124" s="33">
        <v>45362</v>
      </c>
      <c r="E2124" s="9">
        <v>45599</v>
      </c>
      <c r="F2124" s="6" t="s">
        <v>22</v>
      </c>
      <c r="G2124" s="7" t="s">
        <v>81</v>
      </c>
      <c r="H2124" s="6"/>
      <c r="I2124" s="8">
        <v>22</v>
      </c>
      <c r="J2124" s="6"/>
      <c r="K2124" s="8">
        <v>1731.89</v>
      </c>
      <c r="L2124" t="str">
        <f>IF(Gastos[[#This Row],[Importe]]&gt;0,"Ingreso","Egreso")</f>
        <v>Ingreso</v>
      </c>
      <c r="M2124" t="str">
        <f t="shared" si="33"/>
        <v>Único</v>
      </c>
    </row>
    <row r="2125" spans="1:13" x14ac:dyDescent="0.25">
      <c r="A2125" s="1" t="s">
        <v>11</v>
      </c>
      <c r="B2125" s="33">
        <v>45393</v>
      </c>
      <c r="C2125" s="5">
        <v>45600</v>
      </c>
      <c r="D2125" s="33">
        <v>45333</v>
      </c>
      <c r="E2125" s="9">
        <v>45598</v>
      </c>
      <c r="F2125" s="6" t="s">
        <v>12</v>
      </c>
      <c r="G2125" s="7" t="s">
        <v>87</v>
      </c>
      <c r="H2125" s="6"/>
      <c r="I2125" s="8">
        <v>-39.200000000000003</v>
      </c>
      <c r="J2125" s="6"/>
      <c r="K2125" s="8">
        <v>3756.81</v>
      </c>
      <c r="L2125" t="str">
        <f>IF(Gastos[[#This Row],[Importe]]&gt;0,"Ingreso","Egreso")</f>
        <v>Egreso</v>
      </c>
      <c r="M2125" t="str">
        <f t="shared" si="33"/>
        <v>Único</v>
      </c>
    </row>
    <row r="2126" spans="1:13" x14ac:dyDescent="0.25">
      <c r="A2126" s="1" t="s">
        <v>11</v>
      </c>
      <c r="B2126" s="33">
        <v>45393</v>
      </c>
      <c r="C2126" s="5">
        <v>45600</v>
      </c>
      <c r="D2126" s="33">
        <v>45333</v>
      </c>
      <c r="E2126" s="9">
        <v>45598</v>
      </c>
      <c r="F2126" s="6" t="s">
        <v>12</v>
      </c>
      <c r="G2126" s="7" t="s">
        <v>86</v>
      </c>
      <c r="H2126" s="6"/>
      <c r="I2126" s="8">
        <v>-30.8</v>
      </c>
      <c r="J2126" s="6"/>
      <c r="K2126" s="8">
        <v>3726.01</v>
      </c>
      <c r="L2126" t="str">
        <f>IF(Gastos[[#This Row],[Importe]]&gt;0,"Ingreso","Egreso")</f>
        <v>Egreso</v>
      </c>
      <c r="M2126" t="str">
        <f t="shared" si="33"/>
        <v>Único</v>
      </c>
    </row>
    <row r="2127" spans="1:13" ht="25.5" x14ac:dyDescent="0.25">
      <c r="A2127" s="1" t="s">
        <v>11</v>
      </c>
      <c r="B2127" s="33">
        <v>45393</v>
      </c>
      <c r="C2127" s="5">
        <v>45600</v>
      </c>
      <c r="D2127" s="33">
        <v>45333</v>
      </c>
      <c r="E2127" s="9">
        <v>45598</v>
      </c>
      <c r="F2127" s="6" t="s">
        <v>12</v>
      </c>
      <c r="G2127" s="7" t="s">
        <v>82</v>
      </c>
      <c r="H2127" s="6"/>
      <c r="I2127" s="8">
        <v>-14.96</v>
      </c>
      <c r="J2127" s="6"/>
      <c r="K2127" s="8">
        <v>3691.56</v>
      </c>
      <c r="L2127" t="str">
        <f>IF(Gastos[[#This Row],[Importe]]&gt;0,"Ingreso","Egreso")</f>
        <v>Egreso</v>
      </c>
      <c r="M2127" t="str">
        <f t="shared" si="33"/>
        <v>Único</v>
      </c>
    </row>
    <row r="2128" spans="1:13" x14ac:dyDescent="0.25">
      <c r="A2128" s="1" t="s">
        <v>11</v>
      </c>
      <c r="B2128" s="33">
        <v>45393</v>
      </c>
      <c r="C2128" s="5">
        <v>45600</v>
      </c>
      <c r="D2128" s="33">
        <v>45333</v>
      </c>
      <c r="E2128" s="9">
        <v>45598</v>
      </c>
      <c r="F2128" s="6" t="s">
        <v>12</v>
      </c>
      <c r="G2128" s="7" t="s">
        <v>85</v>
      </c>
      <c r="H2128" s="6"/>
      <c r="I2128" s="8">
        <v>-13.14</v>
      </c>
      <c r="J2128" s="6"/>
      <c r="K2128" s="8">
        <v>3712.87</v>
      </c>
      <c r="L2128" t="str">
        <f>IF(Gastos[[#This Row],[Importe]]&gt;0,"Ingreso","Egreso")</f>
        <v>Egreso</v>
      </c>
      <c r="M2128" t="str">
        <f t="shared" si="33"/>
        <v>Único</v>
      </c>
    </row>
    <row r="2129" spans="1:13" ht="25.5" x14ac:dyDescent="0.25">
      <c r="A2129" s="1" t="s">
        <v>11</v>
      </c>
      <c r="B2129" s="33">
        <v>45393</v>
      </c>
      <c r="C2129" s="5">
        <v>45600</v>
      </c>
      <c r="D2129" s="33">
        <v>45333</v>
      </c>
      <c r="E2129" s="9">
        <v>45598</v>
      </c>
      <c r="F2129" s="6" t="s">
        <v>18</v>
      </c>
      <c r="G2129" s="7" t="s">
        <v>84</v>
      </c>
      <c r="H2129" s="6"/>
      <c r="I2129" s="8">
        <v>-2.5</v>
      </c>
      <c r="J2129" s="6"/>
      <c r="K2129" s="8">
        <v>3710.37</v>
      </c>
      <c r="L2129" t="str">
        <f>IF(Gastos[[#This Row],[Importe]]&gt;0,"Ingreso","Egreso")</f>
        <v>Egreso</v>
      </c>
      <c r="M2129" t="str">
        <f t="shared" si="33"/>
        <v>Único</v>
      </c>
    </row>
    <row r="2130" spans="1:13" ht="25.5" x14ac:dyDescent="0.25">
      <c r="A2130" s="1" t="s">
        <v>11</v>
      </c>
      <c r="B2130" s="33">
        <v>45393</v>
      </c>
      <c r="C2130" s="5">
        <v>45600</v>
      </c>
      <c r="D2130" s="33">
        <v>45333</v>
      </c>
      <c r="E2130" s="9">
        <v>45598</v>
      </c>
      <c r="F2130" s="6" t="s">
        <v>12</v>
      </c>
      <c r="G2130" s="7" t="s">
        <v>83</v>
      </c>
      <c r="H2130" s="6"/>
      <c r="I2130" s="8">
        <v>-3.85</v>
      </c>
      <c r="J2130" s="6"/>
      <c r="K2130" s="8">
        <v>3706.52</v>
      </c>
      <c r="L2130" t="str">
        <f>IF(Gastos[[#This Row],[Importe]]&gt;0,"Ingreso","Egreso")</f>
        <v>Egreso</v>
      </c>
      <c r="M2130" t="str">
        <f t="shared" si="33"/>
        <v>Único</v>
      </c>
    </row>
    <row r="2131" spans="1:13" ht="25.5" x14ac:dyDescent="0.25">
      <c r="A2131" s="1" t="s">
        <v>14</v>
      </c>
      <c r="B2131" s="33">
        <v>45393</v>
      </c>
      <c r="C2131" s="5">
        <v>45600</v>
      </c>
      <c r="D2131" s="33">
        <v>45302</v>
      </c>
      <c r="E2131" s="9">
        <v>45597</v>
      </c>
      <c r="F2131" s="6" t="s">
        <v>22</v>
      </c>
      <c r="G2131" s="7" t="s">
        <v>92</v>
      </c>
      <c r="H2131" s="6"/>
      <c r="I2131" s="8">
        <v>-7.49</v>
      </c>
      <c r="J2131" s="6"/>
      <c r="K2131" s="8">
        <v>1709.89</v>
      </c>
      <c r="L2131" t="str">
        <f>IF(Gastos[[#This Row],[Importe]]&gt;0,"Ingreso","Egreso")</f>
        <v>Egreso</v>
      </c>
      <c r="M2131" t="str">
        <f t="shared" si="33"/>
        <v>Único</v>
      </c>
    </row>
    <row r="2132" spans="1:13" ht="25.5" x14ac:dyDescent="0.25">
      <c r="A2132" s="1" t="s">
        <v>14</v>
      </c>
      <c r="B2132" s="33">
        <v>45393</v>
      </c>
      <c r="C2132" s="5">
        <v>45600</v>
      </c>
      <c r="D2132" s="33">
        <v>45302</v>
      </c>
      <c r="E2132" s="9">
        <v>45597</v>
      </c>
      <c r="F2132" s="6" t="s">
        <v>22</v>
      </c>
      <c r="G2132" s="7" t="s">
        <v>92</v>
      </c>
      <c r="H2132" s="6"/>
      <c r="I2132" s="8">
        <v>-4.49</v>
      </c>
      <c r="J2132" s="6"/>
      <c r="K2132" s="8">
        <v>1717.38</v>
      </c>
      <c r="L2132" t="str">
        <f>IF(Gastos[[#This Row],[Importe]]&gt;0,"Ingreso","Egreso")</f>
        <v>Egreso</v>
      </c>
      <c r="M2132" t="str">
        <f t="shared" si="33"/>
        <v>Único</v>
      </c>
    </row>
    <row r="2133" spans="1:13" ht="25.5" x14ac:dyDescent="0.25">
      <c r="A2133" s="1" t="s">
        <v>14</v>
      </c>
      <c r="B2133" s="33">
        <v>45393</v>
      </c>
      <c r="C2133" s="5">
        <v>45600</v>
      </c>
      <c r="D2133" s="33">
        <v>45302</v>
      </c>
      <c r="E2133" s="9">
        <v>45597</v>
      </c>
      <c r="F2133" s="6" t="s">
        <v>22</v>
      </c>
      <c r="G2133" s="7" t="s">
        <v>92</v>
      </c>
      <c r="H2133" s="6"/>
      <c r="I2133" s="8">
        <v>-2.65</v>
      </c>
      <c r="J2133" s="6"/>
      <c r="K2133" s="8">
        <v>1721.87</v>
      </c>
      <c r="L2133" t="str">
        <f>IF(Gastos[[#This Row],[Importe]]&gt;0,"Ingreso","Egreso")</f>
        <v>Egreso</v>
      </c>
      <c r="M2133" t="str">
        <f t="shared" si="33"/>
        <v>Único</v>
      </c>
    </row>
    <row r="2134" spans="1:13" x14ac:dyDescent="0.25">
      <c r="A2134" s="10" t="s">
        <v>17</v>
      </c>
      <c r="B2134" s="33">
        <v>45594</v>
      </c>
      <c r="C2134" s="5">
        <v>45597</v>
      </c>
      <c r="D2134" s="33">
        <v>45594</v>
      </c>
      <c r="E2134" s="9">
        <v>45597</v>
      </c>
      <c r="F2134" s="6" t="s">
        <v>88</v>
      </c>
      <c r="G2134" s="7" t="s">
        <v>89</v>
      </c>
      <c r="H2134" s="6"/>
      <c r="I2134" s="8">
        <v>-918</v>
      </c>
      <c r="J2134" s="6"/>
      <c r="K2134" s="8">
        <v>2760.8</v>
      </c>
      <c r="L2134" t="str">
        <f>IF(Gastos[[#This Row],[Importe]]&gt;0,"Ingreso","Egreso")</f>
        <v>Egreso</v>
      </c>
      <c r="M2134" t="str">
        <f t="shared" si="33"/>
        <v>Único</v>
      </c>
    </row>
    <row r="2135" spans="1:13" x14ac:dyDescent="0.25">
      <c r="A2135" s="1" t="s">
        <v>11</v>
      </c>
      <c r="B2135" s="33">
        <v>45393</v>
      </c>
      <c r="C2135" s="5">
        <v>45600</v>
      </c>
      <c r="D2135" s="33">
        <v>45302</v>
      </c>
      <c r="E2135" s="9">
        <v>45597</v>
      </c>
      <c r="F2135" s="6" t="s">
        <v>90</v>
      </c>
      <c r="G2135" s="7" t="s">
        <v>91</v>
      </c>
      <c r="H2135" s="6"/>
      <c r="I2135" s="8">
        <v>2200.33</v>
      </c>
      <c r="J2135" s="6"/>
      <c r="K2135" s="8">
        <v>3796.01</v>
      </c>
      <c r="L2135" t="str">
        <f>IF(Gastos[[#This Row],[Importe]]&gt;0,"Ingreso","Egreso")</f>
        <v>Ingreso</v>
      </c>
      <c r="M2135" t="str">
        <f t="shared" si="33"/>
        <v>Único</v>
      </c>
    </row>
    <row r="2136" spans="1:13" x14ac:dyDescent="0.25">
      <c r="A2136" s="1" t="s">
        <v>17</v>
      </c>
      <c r="B2136" s="34">
        <v>45393</v>
      </c>
      <c r="C2136" s="3">
        <v>45600</v>
      </c>
      <c r="D2136" s="34">
        <v>45302</v>
      </c>
      <c r="E2136" s="9">
        <v>45597</v>
      </c>
      <c r="F2136" s="1" t="s">
        <v>90</v>
      </c>
      <c r="G2136" s="12" t="s">
        <v>93</v>
      </c>
      <c r="H2136" s="1"/>
      <c r="I2136" s="13">
        <v>1781.76</v>
      </c>
      <c r="J2136" s="1"/>
      <c r="K2136" s="13">
        <v>4428.58</v>
      </c>
      <c r="L2136" t="str">
        <f>IF(Gastos[[#This Row],[Importe]]&gt;0,"Ingreso","Egreso")</f>
        <v>Ingreso</v>
      </c>
      <c r="M2136" t="str">
        <f t="shared" si="33"/>
        <v>Único</v>
      </c>
    </row>
    <row r="2137" spans="1:13" x14ac:dyDescent="0.25">
      <c r="A2137" s="1" t="s">
        <v>11</v>
      </c>
      <c r="B2137" s="33">
        <v>45596</v>
      </c>
      <c r="C2137" s="5">
        <v>45596</v>
      </c>
      <c r="D2137" s="33">
        <v>45596</v>
      </c>
      <c r="E2137" s="9">
        <v>45596</v>
      </c>
      <c r="F2137" s="6" t="s">
        <v>12</v>
      </c>
      <c r="G2137" s="7" t="s">
        <v>98</v>
      </c>
      <c r="H2137" s="6"/>
      <c r="I2137" s="8">
        <v>-10</v>
      </c>
      <c r="J2137" s="6"/>
      <c r="K2137" s="8">
        <v>1607.18</v>
      </c>
      <c r="L2137" t="str">
        <f>IF(Gastos[[#This Row],[Importe]]&gt;0,"Ingreso","Egreso")</f>
        <v>Egreso</v>
      </c>
      <c r="M2137" t="str">
        <f t="shared" si="33"/>
        <v>Único</v>
      </c>
    </row>
    <row r="2138" spans="1:13" x14ac:dyDescent="0.25">
      <c r="A2138" s="1" t="s">
        <v>11</v>
      </c>
      <c r="B2138" s="33">
        <v>45596</v>
      </c>
      <c r="C2138" s="5">
        <v>45596</v>
      </c>
      <c r="D2138" s="33">
        <v>45596</v>
      </c>
      <c r="E2138" s="9">
        <v>45596</v>
      </c>
      <c r="F2138" s="6" t="s">
        <v>18</v>
      </c>
      <c r="G2138" s="7" t="s">
        <v>97</v>
      </c>
      <c r="H2138" s="6"/>
      <c r="I2138" s="8">
        <v>-5</v>
      </c>
      <c r="J2138" s="6"/>
      <c r="K2138" s="8">
        <v>1602.18</v>
      </c>
      <c r="L2138" t="str">
        <f>IF(Gastos[[#This Row],[Importe]]&gt;0,"Ingreso","Egreso")</f>
        <v>Egreso</v>
      </c>
      <c r="M2138" t="str">
        <f t="shared" si="33"/>
        <v>Único</v>
      </c>
    </row>
    <row r="2139" spans="1:13" ht="25.5" x14ac:dyDescent="0.25">
      <c r="A2139" s="1" t="s">
        <v>14</v>
      </c>
      <c r="B2139" s="33">
        <v>45596</v>
      </c>
      <c r="C2139" s="5">
        <v>45596</v>
      </c>
      <c r="D2139" s="33">
        <v>45596</v>
      </c>
      <c r="E2139" s="9">
        <v>45596</v>
      </c>
      <c r="F2139" s="6" t="s">
        <v>22</v>
      </c>
      <c r="G2139" s="7" t="s">
        <v>94</v>
      </c>
      <c r="H2139" s="6"/>
      <c r="I2139" s="8">
        <v>-32.61</v>
      </c>
      <c r="J2139" s="6"/>
      <c r="K2139" s="8">
        <v>1724.52</v>
      </c>
      <c r="L2139" t="str">
        <f>IF(Gastos[[#This Row],[Importe]]&gt;0,"Ingreso","Egreso")</f>
        <v>Egreso</v>
      </c>
      <c r="M2139" t="str">
        <f t="shared" si="33"/>
        <v>Único</v>
      </c>
    </row>
    <row r="2140" spans="1:13" ht="25.5" x14ac:dyDescent="0.25">
      <c r="A2140" s="1" t="s">
        <v>14</v>
      </c>
      <c r="B2140" s="33">
        <v>45596</v>
      </c>
      <c r="C2140" s="5">
        <v>45596</v>
      </c>
      <c r="D2140" s="33">
        <v>45596</v>
      </c>
      <c r="E2140" s="9">
        <v>45596</v>
      </c>
      <c r="F2140" s="6" t="s">
        <v>22</v>
      </c>
      <c r="G2140" s="7" t="s">
        <v>95</v>
      </c>
      <c r="H2140" s="6"/>
      <c r="I2140" s="8">
        <v>-63.26</v>
      </c>
      <c r="J2140" s="6"/>
      <c r="K2140" s="8">
        <v>1757.13</v>
      </c>
      <c r="L2140" t="str">
        <f>IF(Gastos[[#This Row],[Importe]]&gt;0,"Ingreso","Egreso")</f>
        <v>Egreso</v>
      </c>
      <c r="M2140" t="str">
        <f t="shared" si="33"/>
        <v>Único</v>
      </c>
    </row>
    <row r="2141" spans="1:13" x14ac:dyDescent="0.25">
      <c r="A2141" s="10" t="s">
        <v>11</v>
      </c>
      <c r="B2141" s="33">
        <v>45596</v>
      </c>
      <c r="C2141" s="11">
        <v>45596</v>
      </c>
      <c r="D2141" s="33">
        <v>45596</v>
      </c>
      <c r="E2141" s="9">
        <v>45596</v>
      </c>
      <c r="F2141" s="6" t="s">
        <v>12</v>
      </c>
      <c r="G2141" s="7" t="s">
        <v>96</v>
      </c>
      <c r="H2141" s="6"/>
      <c r="I2141" s="8">
        <v>-6.5</v>
      </c>
      <c r="J2141" s="6"/>
      <c r="K2141" s="8">
        <v>1595.68</v>
      </c>
      <c r="L2141" t="str">
        <f>IF(Gastos[[#This Row],[Importe]]&gt;0,"Ingreso","Egreso")</f>
        <v>Egreso</v>
      </c>
      <c r="M2141" t="str">
        <f t="shared" si="33"/>
        <v>Único</v>
      </c>
    </row>
    <row r="2142" spans="1:13" x14ac:dyDescent="0.25">
      <c r="A2142" s="10" t="s">
        <v>11</v>
      </c>
      <c r="B2142" s="33">
        <v>45595</v>
      </c>
      <c r="C2142" s="11">
        <v>45595</v>
      </c>
      <c r="D2142" s="33">
        <v>45595</v>
      </c>
      <c r="E2142" s="9">
        <v>45595</v>
      </c>
      <c r="F2142" s="6" t="s">
        <v>12</v>
      </c>
      <c r="G2142" s="7" t="s">
        <v>105</v>
      </c>
      <c r="H2142" s="6"/>
      <c r="I2142" s="8">
        <v>-36.9</v>
      </c>
      <c r="J2142" s="6"/>
      <c r="K2142" s="8">
        <v>1617.18</v>
      </c>
      <c r="L2142" t="str">
        <f>IF(Gastos[[#This Row],[Importe]]&gt;0,"Ingreso","Egreso")</f>
        <v>Egreso</v>
      </c>
      <c r="M2142" t="str">
        <f t="shared" si="33"/>
        <v>Único</v>
      </c>
    </row>
    <row r="2143" spans="1:13" x14ac:dyDescent="0.25">
      <c r="A2143" s="10" t="s">
        <v>11</v>
      </c>
      <c r="B2143" s="33">
        <v>45595</v>
      </c>
      <c r="C2143" s="11">
        <v>45595</v>
      </c>
      <c r="D2143" s="33">
        <v>45595</v>
      </c>
      <c r="E2143" s="9">
        <v>45595</v>
      </c>
      <c r="F2143" s="6" t="s">
        <v>12</v>
      </c>
      <c r="G2143" s="7" t="s">
        <v>106</v>
      </c>
      <c r="H2143" s="6"/>
      <c r="I2143" s="8">
        <v>-14</v>
      </c>
      <c r="J2143" s="6"/>
      <c r="K2143" s="8">
        <v>1654.08</v>
      </c>
      <c r="L2143" t="str">
        <f>IF(Gastos[[#This Row],[Importe]]&gt;0,"Ingreso","Egreso")</f>
        <v>Egreso</v>
      </c>
      <c r="M2143" t="str">
        <f t="shared" si="33"/>
        <v>Único</v>
      </c>
    </row>
    <row r="2144" spans="1:13" x14ac:dyDescent="0.25">
      <c r="A2144" s="1" t="s">
        <v>14</v>
      </c>
      <c r="B2144" s="33">
        <v>45595</v>
      </c>
      <c r="C2144" s="11">
        <v>45595</v>
      </c>
      <c r="D2144" s="33">
        <v>45595</v>
      </c>
      <c r="E2144" s="9">
        <v>45595</v>
      </c>
      <c r="F2144" s="6" t="s">
        <v>67</v>
      </c>
      <c r="G2144" s="7" t="s">
        <v>99</v>
      </c>
      <c r="H2144" s="6"/>
      <c r="I2144" s="8">
        <v>-21.8</v>
      </c>
      <c r="J2144" s="6"/>
      <c r="K2144" s="8">
        <v>1820.39</v>
      </c>
      <c r="L2144" t="str">
        <f>IF(Gastos[[#This Row],[Importe]]&gt;0,"Ingreso","Egreso")</f>
        <v>Egreso</v>
      </c>
      <c r="M2144" t="str">
        <f t="shared" si="33"/>
        <v>Único</v>
      </c>
    </row>
    <row r="2145" spans="1:13" x14ac:dyDescent="0.25">
      <c r="A2145" s="10" t="s">
        <v>17</v>
      </c>
      <c r="B2145" s="33">
        <v>45595</v>
      </c>
      <c r="C2145" s="11">
        <v>45595</v>
      </c>
      <c r="D2145" s="33">
        <v>45595</v>
      </c>
      <c r="E2145" s="9">
        <v>45595</v>
      </c>
      <c r="F2145" s="6" t="s">
        <v>20</v>
      </c>
      <c r="G2145" s="7" t="s">
        <v>100</v>
      </c>
      <c r="H2145" s="6"/>
      <c r="I2145" s="8">
        <v>-0.85</v>
      </c>
      <c r="J2145" s="6"/>
      <c r="K2145" s="8">
        <v>2646.82</v>
      </c>
      <c r="L2145" t="str">
        <f>IF(Gastos[[#This Row],[Importe]]&gt;0,"Ingreso","Egreso")</f>
        <v>Egreso</v>
      </c>
      <c r="M2145" t="str">
        <f t="shared" si="33"/>
        <v>Único</v>
      </c>
    </row>
    <row r="2146" spans="1:13" ht="25.5" x14ac:dyDescent="0.25">
      <c r="A2146" s="10" t="s">
        <v>17</v>
      </c>
      <c r="B2146" s="33">
        <v>45595</v>
      </c>
      <c r="C2146" s="11">
        <v>45595</v>
      </c>
      <c r="D2146" s="33">
        <v>45595</v>
      </c>
      <c r="E2146" s="9">
        <v>45595</v>
      </c>
      <c r="F2146" s="6" t="s">
        <v>102</v>
      </c>
      <c r="G2146" s="7" t="s">
        <v>103</v>
      </c>
      <c r="H2146" s="6"/>
      <c r="I2146" s="8">
        <v>-68.319999999999993</v>
      </c>
      <c r="J2146" s="6"/>
      <c r="K2146" s="8">
        <v>2649.77</v>
      </c>
      <c r="L2146" t="str">
        <f>IF(Gastos[[#This Row],[Importe]]&gt;0,"Ingreso","Egreso")</f>
        <v>Egreso</v>
      </c>
      <c r="M2146" t="str">
        <f t="shared" si="33"/>
        <v>Único</v>
      </c>
    </row>
    <row r="2147" spans="1:13" ht="25.5" x14ac:dyDescent="0.25">
      <c r="A2147" s="10" t="s">
        <v>17</v>
      </c>
      <c r="B2147" s="33">
        <v>45595</v>
      </c>
      <c r="C2147" s="11">
        <v>45595</v>
      </c>
      <c r="D2147" s="33">
        <v>45595</v>
      </c>
      <c r="E2147" s="9">
        <v>45595</v>
      </c>
      <c r="F2147" s="6" t="s">
        <v>102</v>
      </c>
      <c r="G2147" s="7" t="s">
        <v>104</v>
      </c>
      <c r="H2147" s="6"/>
      <c r="I2147" s="8">
        <v>-42.71</v>
      </c>
      <c r="J2147" s="6"/>
      <c r="K2147" s="8">
        <v>2718.09</v>
      </c>
      <c r="L2147" t="str">
        <f>IF(Gastos[[#This Row],[Importe]]&gt;0,"Ingreso","Egreso")</f>
        <v>Egreso</v>
      </c>
      <c r="M2147" t="str">
        <f t="shared" si="33"/>
        <v>Único</v>
      </c>
    </row>
    <row r="2148" spans="1:13" x14ac:dyDescent="0.25">
      <c r="A2148" s="10" t="s">
        <v>11</v>
      </c>
      <c r="B2148" s="33">
        <v>45595</v>
      </c>
      <c r="C2148" s="11">
        <v>45595</v>
      </c>
      <c r="D2148" s="33">
        <v>45595</v>
      </c>
      <c r="E2148" s="9">
        <v>45595</v>
      </c>
      <c r="F2148" s="6" t="s">
        <v>20</v>
      </c>
      <c r="G2148" s="7" t="s">
        <v>108</v>
      </c>
      <c r="H2148" s="6"/>
      <c r="I2148" s="8">
        <v>-11.7</v>
      </c>
      <c r="J2148" s="6"/>
      <c r="K2148" s="8">
        <v>1676.03</v>
      </c>
      <c r="L2148" t="str">
        <f>IF(Gastos[[#This Row],[Importe]]&gt;0,"Ingreso","Egreso")</f>
        <v>Egreso</v>
      </c>
      <c r="M2148" t="str">
        <f t="shared" si="33"/>
        <v>Único</v>
      </c>
    </row>
    <row r="2149" spans="1:13" x14ac:dyDescent="0.25">
      <c r="A2149" s="10" t="s">
        <v>11</v>
      </c>
      <c r="B2149" s="33">
        <v>45595</v>
      </c>
      <c r="C2149" s="11">
        <v>45595</v>
      </c>
      <c r="D2149" s="33">
        <v>45595</v>
      </c>
      <c r="E2149" s="9">
        <v>45595</v>
      </c>
      <c r="F2149" s="6" t="s">
        <v>12</v>
      </c>
      <c r="G2149" s="7" t="s">
        <v>107</v>
      </c>
      <c r="H2149" s="6"/>
      <c r="I2149" s="8">
        <v>-7.95</v>
      </c>
      <c r="J2149" s="6"/>
      <c r="K2149" s="8">
        <v>1668.08</v>
      </c>
      <c r="L2149" t="str">
        <f>IF(Gastos[[#This Row],[Importe]]&gt;0,"Ingreso","Egreso")</f>
        <v>Egreso</v>
      </c>
      <c r="M2149" t="str">
        <f t="shared" si="33"/>
        <v>Único</v>
      </c>
    </row>
    <row r="2150" spans="1:13" ht="25.5" x14ac:dyDescent="0.25">
      <c r="A2150" s="10" t="s">
        <v>17</v>
      </c>
      <c r="B2150" s="33">
        <v>45595</v>
      </c>
      <c r="C2150" s="11">
        <v>45595</v>
      </c>
      <c r="D2150" s="33">
        <v>45595</v>
      </c>
      <c r="E2150" s="9">
        <v>45595</v>
      </c>
      <c r="F2150" s="6" t="s">
        <v>132</v>
      </c>
      <c r="G2150" s="7" t="s">
        <v>101</v>
      </c>
      <c r="H2150" s="6"/>
      <c r="I2150" s="8">
        <v>-2.1</v>
      </c>
      <c r="J2150" s="6"/>
      <c r="K2150" s="8">
        <v>2647.67</v>
      </c>
      <c r="L2150" t="str">
        <f>IF(Gastos[[#This Row],[Importe]]&gt;0,"Ingreso","Egreso")</f>
        <v>Egreso</v>
      </c>
      <c r="M2150" t="str">
        <f t="shared" si="33"/>
        <v>Único</v>
      </c>
    </row>
    <row r="2151" spans="1:13" x14ac:dyDescent="0.25">
      <c r="A2151" s="1" t="s">
        <v>11</v>
      </c>
      <c r="B2151" s="33">
        <v>45393</v>
      </c>
      <c r="C2151" s="5">
        <v>45600</v>
      </c>
      <c r="D2151" s="33">
        <v>45595</v>
      </c>
      <c r="E2151" s="9">
        <v>45595</v>
      </c>
      <c r="F2151" s="6" t="s">
        <v>12</v>
      </c>
      <c r="G2151" s="7" t="s">
        <v>109</v>
      </c>
      <c r="H2151" s="6"/>
      <c r="I2151" s="8" t="s">
        <v>110</v>
      </c>
      <c r="J2151" s="6"/>
      <c r="K2151" s="8" t="s">
        <v>111</v>
      </c>
      <c r="L2151" t="str">
        <f>IF(Gastos[[#This Row],[Importe]]&gt;0,"Ingreso","Egreso")</f>
        <v>Ingreso</v>
      </c>
      <c r="M2151" t="str">
        <f t="shared" si="33"/>
        <v>Único</v>
      </c>
    </row>
    <row r="2152" spans="1:13" x14ac:dyDescent="0.25">
      <c r="A2152" s="10" t="s">
        <v>11</v>
      </c>
      <c r="B2152" s="33">
        <v>45594</v>
      </c>
      <c r="C2152" s="5">
        <v>45594</v>
      </c>
      <c r="D2152" s="33">
        <v>45594</v>
      </c>
      <c r="E2152" s="9">
        <v>45594</v>
      </c>
      <c r="F2152" s="6" t="s">
        <v>12</v>
      </c>
      <c r="G2152" s="7" t="s">
        <v>114</v>
      </c>
      <c r="H2152" s="6"/>
      <c r="I2152" s="8">
        <v>-13.5</v>
      </c>
      <c r="J2152" s="6"/>
      <c r="K2152" s="8">
        <v>1699.73</v>
      </c>
      <c r="L2152" t="str">
        <f>IF(Gastos[[#This Row],[Importe]]&gt;0,"Ingreso","Egreso")</f>
        <v>Egreso</v>
      </c>
      <c r="M2152" t="str">
        <f t="shared" si="33"/>
        <v>Único</v>
      </c>
    </row>
    <row r="2153" spans="1:13" x14ac:dyDescent="0.25">
      <c r="A2153" s="10" t="s">
        <v>11</v>
      </c>
      <c r="B2153" s="33">
        <v>45594</v>
      </c>
      <c r="C2153" s="5">
        <v>45594</v>
      </c>
      <c r="D2153" s="33">
        <v>45594</v>
      </c>
      <c r="E2153" s="9">
        <v>45594</v>
      </c>
      <c r="F2153" s="6" t="s">
        <v>112</v>
      </c>
      <c r="G2153" s="7" t="s">
        <v>113</v>
      </c>
      <c r="H2153" s="6"/>
      <c r="I2153" s="8">
        <v>-12</v>
      </c>
      <c r="J2153" s="6"/>
      <c r="K2153" s="8">
        <v>1687.73</v>
      </c>
      <c r="L2153" t="str">
        <f>IF(Gastos[[#This Row],[Importe]]&gt;0,"Ingreso","Egreso")</f>
        <v>Egreso</v>
      </c>
      <c r="M2153" t="str">
        <f t="shared" si="33"/>
        <v>Único</v>
      </c>
    </row>
    <row r="2154" spans="1:13" ht="25.5" x14ac:dyDescent="0.25">
      <c r="A2154" s="10" t="s">
        <v>11</v>
      </c>
      <c r="B2154" s="33">
        <v>45594</v>
      </c>
      <c r="C2154" s="5">
        <v>45594</v>
      </c>
      <c r="D2154" s="33">
        <v>45594</v>
      </c>
      <c r="E2154" s="9">
        <v>45594</v>
      </c>
      <c r="F2154" s="6" t="s">
        <v>18</v>
      </c>
      <c r="G2154" s="7" t="s">
        <v>115</v>
      </c>
      <c r="H2154" s="6"/>
      <c r="I2154" s="8">
        <v>-5</v>
      </c>
      <c r="J2154" s="6"/>
      <c r="K2154" s="8">
        <v>1713.23</v>
      </c>
      <c r="L2154" t="str">
        <f>IF(Gastos[[#This Row],[Importe]]&gt;0,"Ingreso","Egreso")</f>
        <v>Egreso</v>
      </c>
      <c r="M2154" t="str">
        <f t="shared" si="33"/>
        <v>Único</v>
      </c>
    </row>
    <row r="2155" spans="1:13" x14ac:dyDescent="0.25">
      <c r="A2155" s="10" t="s">
        <v>11</v>
      </c>
      <c r="B2155" s="33">
        <v>45593</v>
      </c>
      <c r="C2155" s="5">
        <v>45593</v>
      </c>
      <c r="D2155" s="33">
        <v>45593</v>
      </c>
      <c r="E2155" s="9">
        <v>45593</v>
      </c>
      <c r="F2155" s="6" t="s">
        <v>12</v>
      </c>
      <c r="G2155" s="7" t="s">
        <v>121</v>
      </c>
      <c r="H2155" s="6"/>
      <c r="I2155" s="8">
        <v>-16</v>
      </c>
      <c r="J2155" s="6"/>
      <c r="K2155" s="8">
        <v>1737.73</v>
      </c>
      <c r="L2155" t="str">
        <f>IF(Gastos[[#This Row],[Importe]]&gt;0,"Ingreso","Egreso")</f>
        <v>Egreso</v>
      </c>
      <c r="M2155" t="str">
        <f t="shared" si="33"/>
        <v>Único</v>
      </c>
    </row>
    <row r="2156" spans="1:13" x14ac:dyDescent="0.25">
      <c r="A2156" s="10" t="s">
        <v>11</v>
      </c>
      <c r="B2156" s="33">
        <v>45593</v>
      </c>
      <c r="C2156" s="5">
        <v>45593</v>
      </c>
      <c r="D2156" s="33">
        <v>45593</v>
      </c>
      <c r="E2156" s="9">
        <v>45593</v>
      </c>
      <c r="F2156" s="6" t="s">
        <v>12</v>
      </c>
      <c r="G2156" s="7" t="s">
        <v>120</v>
      </c>
      <c r="H2156" s="6"/>
      <c r="I2156" s="8">
        <v>-15</v>
      </c>
      <c r="J2156" s="6"/>
      <c r="K2156" s="8">
        <v>1722.73</v>
      </c>
      <c r="L2156" t="str">
        <f>IF(Gastos[[#This Row],[Importe]]&gt;0,"Ingreso","Egreso")</f>
        <v>Egreso</v>
      </c>
      <c r="M2156" t="str">
        <f t="shared" si="33"/>
        <v>Único</v>
      </c>
    </row>
    <row r="2157" spans="1:13" ht="25.5" x14ac:dyDescent="0.25">
      <c r="A2157" s="10" t="s">
        <v>17</v>
      </c>
      <c r="B2157" s="33">
        <v>45593</v>
      </c>
      <c r="C2157" s="5">
        <v>45593</v>
      </c>
      <c r="D2157" s="33">
        <v>45593</v>
      </c>
      <c r="E2157" s="9">
        <v>45593</v>
      </c>
      <c r="F2157" s="6" t="s">
        <v>12</v>
      </c>
      <c r="G2157" s="7" t="s">
        <v>117</v>
      </c>
      <c r="H2157" s="6"/>
      <c r="I2157" s="8">
        <v>-12.96</v>
      </c>
      <c r="J2157" s="6"/>
      <c r="K2157" s="8">
        <v>3744.77</v>
      </c>
      <c r="L2157" t="str">
        <f>IF(Gastos[[#This Row],[Importe]]&gt;0,"Ingreso","Egreso")</f>
        <v>Egreso</v>
      </c>
      <c r="M2157" t="str">
        <f t="shared" si="33"/>
        <v>Único</v>
      </c>
    </row>
    <row r="2158" spans="1:13" x14ac:dyDescent="0.25">
      <c r="A2158" s="10" t="s">
        <v>17</v>
      </c>
      <c r="B2158" s="33">
        <v>45593</v>
      </c>
      <c r="C2158" s="5">
        <v>45593</v>
      </c>
      <c r="D2158" s="33">
        <v>45593</v>
      </c>
      <c r="E2158" s="9">
        <v>45593</v>
      </c>
      <c r="F2158" s="6" t="s">
        <v>18</v>
      </c>
      <c r="G2158" s="7" t="s">
        <v>116</v>
      </c>
      <c r="H2158" s="6"/>
      <c r="I2158" s="8">
        <v>-65.97</v>
      </c>
      <c r="J2158" s="6"/>
      <c r="K2158" s="8">
        <v>3678.8</v>
      </c>
      <c r="L2158" t="str">
        <f>IF(Gastos[[#This Row],[Importe]]&gt;0,"Ingreso","Egreso")</f>
        <v>Egreso</v>
      </c>
      <c r="M2158" t="str">
        <f t="shared" si="33"/>
        <v>Único</v>
      </c>
    </row>
    <row r="2159" spans="1:13" x14ac:dyDescent="0.25">
      <c r="A2159" s="10" t="s">
        <v>11</v>
      </c>
      <c r="B2159" s="33">
        <v>45593</v>
      </c>
      <c r="C2159" s="5">
        <v>45593</v>
      </c>
      <c r="D2159" s="33">
        <v>45593</v>
      </c>
      <c r="E2159" s="9">
        <v>45593</v>
      </c>
      <c r="F2159" s="6" t="s">
        <v>12</v>
      </c>
      <c r="G2159" s="7" t="s">
        <v>119</v>
      </c>
      <c r="H2159" s="6"/>
      <c r="I2159" s="8">
        <v>-6.45</v>
      </c>
      <c r="J2159" s="6"/>
      <c r="K2159" s="8">
        <v>1753.73</v>
      </c>
      <c r="L2159" t="str">
        <f>IF(Gastos[[#This Row],[Importe]]&gt;0,"Ingreso","Egreso")</f>
        <v>Egreso</v>
      </c>
      <c r="M2159" t="str">
        <f t="shared" si="33"/>
        <v>Único</v>
      </c>
    </row>
    <row r="2160" spans="1:13" x14ac:dyDescent="0.25">
      <c r="A2160" s="10" t="s">
        <v>11</v>
      </c>
      <c r="B2160" s="33">
        <v>45593</v>
      </c>
      <c r="C2160" s="5">
        <v>45593</v>
      </c>
      <c r="D2160" s="33">
        <v>45593</v>
      </c>
      <c r="E2160" s="9">
        <v>45593</v>
      </c>
      <c r="F2160" s="6" t="s">
        <v>12</v>
      </c>
      <c r="G2160" s="7" t="s">
        <v>122</v>
      </c>
      <c r="H2160" s="6"/>
      <c r="I2160" s="8">
        <v>-5.7</v>
      </c>
      <c r="J2160" s="6"/>
      <c r="K2160" s="8">
        <v>1760.18</v>
      </c>
      <c r="L2160" t="str">
        <f>IF(Gastos[[#This Row],[Importe]]&gt;0,"Ingreso","Egreso")</f>
        <v>Egreso</v>
      </c>
      <c r="M2160" t="str">
        <f t="shared" si="33"/>
        <v>Único</v>
      </c>
    </row>
    <row r="2161" spans="1:13" x14ac:dyDescent="0.25">
      <c r="A2161" s="10" t="s">
        <v>11</v>
      </c>
      <c r="B2161" s="33">
        <v>45593</v>
      </c>
      <c r="C2161" s="5">
        <v>45593</v>
      </c>
      <c r="D2161" s="33">
        <v>45593</v>
      </c>
      <c r="E2161" s="9">
        <v>45593</v>
      </c>
      <c r="F2161" s="6" t="s">
        <v>12</v>
      </c>
      <c r="G2161" s="7" t="s">
        <v>119</v>
      </c>
      <c r="H2161" s="6"/>
      <c r="I2161" s="8">
        <v>-4.5</v>
      </c>
      <c r="J2161" s="6"/>
      <c r="K2161" s="8">
        <v>1718.23</v>
      </c>
      <c r="L2161" t="str">
        <f>IF(Gastos[[#This Row],[Importe]]&gt;0,"Ingreso","Egreso")</f>
        <v>Egreso</v>
      </c>
      <c r="M2161" t="str">
        <f t="shared" si="33"/>
        <v>Único</v>
      </c>
    </row>
    <row r="2162" spans="1:13" ht="25.5" x14ac:dyDescent="0.25">
      <c r="A2162" s="10" t="s">
        <v>11</v>
      </c>
      <c r="B2162" s="33">
        <v>45593</v>
      </c>
      <c r="C2162" s="5">
        <v>45593</v>
      </c>
      <c r="D2162" s="33">
        <v>45593</v>
      </c>
      <c r="E2162" s="9">
        <v>45593</v>
      </c>
      <c r="F2162" s="6" t="s">
        <v>12</v>
      </c>
      <c r="G2162" s="7" t="s">
        <v>123</v>
      </c>
      <c r="H2162" s="6"/>
      <c r="I2162" s="8">
        <v>-2.4</v>
      </c>
      <c r="J2162" s="6"/>
      <c r="K2162" s="8">
        <v>1765.88</v>
      </c>
      <c r="L2162" t="str">
        <f>IF(Gastos[[#This Row],[Importe]]&gt;0,"Ingreso","Egreso")</f>
        <v>Egreso</v>
      </c>
      <c r="M2162" t="str">
        <f t="shared" si="33"/>
        <v>Único</v>
      </c>
    </row>
    <row r="2163" spans="1:13" ht="25.5" x14ac:dyDescent="0.25">
      <c r="A2163" s="10" t="s">
        <v>17</v>
      </c>
      <c r="B2163" s="33">
        <v>45593</v>
      </c>
      <c r="C2163" s="5">
        <v>45593</v>
      </c>
      <c r="D2163" s="33">
        <v>45593</v>
      </c>
      <c r="E2163" s="9">
        <v>45593</v>
      </c>
      <c r="F2163" s="6" t="s">
        <v>132</v>
      </c>
      <c r="G2163" s="7" t="s">
        <v>118</v>
      </c>
      <c r="H2163" s="6"/>
      <c r="I2163" s="8">
        <v>-1.4</v>
      </c>
      <c r="J2163" s="6"/>
      <c r="K2163" s="8">
        <v>3757.73</v>
      </c>
      <c r="L2163" t="str">
        <f>IF(Gastos[[#This Row],[Importe]]&gt;0,"Ingreso","Egreso")</f>
        <v>Egreso</v>
      </c>
      <c r="M2163" t="str">
        <f t="shared" si="33"/>
        <v>Único</v>
      </c>
    </row>
    <row r="2164" spans="1:13" x14ac:dyDescent="0.25">
      <c r="A2164" s="1" t="s">
        <v>14</v>
      </c>
      <c r="B2164" s="33">
        <v>45593</v>
      </c>
      <c r="C2164" s="5">
        <v>45593</v>
      </c>
      <c r="D2164" s="33">
        <v>45592</v>
      </c>
      <c r="E2164" s="9">
        <v>45592</v>
      </c>
      <c r="F2164" s="6" t="s">
        <v>67</v>
      </c>
      <c r="G2164" s="7" t="s">
        <v>124</v>
      </c>
      <c r="H2164" s="6"/>
      <c r="I2164" s="8">
        <v>-21.8</v>
      </c>
      <c r="J2164" s="6"/>
      <c r="K2164" s="8">
        <v>1842.19</v>
      </c>
      <c r="L2164" t="str">
        <f>IF(Gastos[[#This Row],[Importe]]&gt;0,"Ingreso","Egreso")</f>
        <v>Egreso</v>
      </c>
      <c r="M2164" t="str">
        <f t="shared" si="33"/>
        <v>Único</v>
      </c>
    </row>
    <row r="2165" spans="1:13" ht="25.5" x14ac:dyDescent="0.25">
      <c r="A2165" s="10" t="s">
        <v>11</v>
      </c>
      <c r="B2165" s="33">
        <v>45593</v>
      </c>
      <c r="C2165" s="5">
        <v>45593</v>
      </c>
      <c r="D2165" s="33">
        <v>45592</v>
      </c>
      <c r="E2165" s="9">
        <v>45592</v>
      </c>
      <c r="F2165" s="6" t="s">
        <v>12</v>
      </c>
      <c r="G2165" s="7" t="s">
        <v>125</v>
      </c>
      <c r="H2165" s="6"/>
      <c r="I2165" s="8">
        <v>-3.7</v>
      </c>
      <c r="J2165" s="6"/>
      <c r="K2165" s="8">
        <v>1768.28</v>
      </c>
      <c r="L2165" t="str">
        <f>IF(Gastos[[#This Row],[Importe]]&gt;0,"Ingreso","Egreso")</f>
        <v>Egreso</v>
      </c>
      <c r="M2165" t="str">
        <f t="shared" si="33"/>
        <v>Único</v>
      </c>
    </row>
    <row r="2166" spans="1:13" x14ac:dyDescent="0.25">
      <c r="A2166" s="1" t="s">
        <v>14</v>
      </c>
      <c r="B2166" s="33">
        <v>45593</v>
      </c>
      <c r="C2166" s="5">
        <v>45593</v>
      </c>
      <c r="D2166" s="33">
        <v>45591</v>
      </c>
      <c r="E2166" s="9">
        <v>45591</v>
      </c>
      <c r="F2166" s="6" t="s">
        <v>12</v>
      </c>
      <c r="G2166" s="7" t="s">
        <v>126</v>
      </c>
      <c r="H2166" s="6"/>
      <c r="I2166" s="8">
        <v>-20.97</v>
      </c>
      <c r="J2166" s="6"/>
      <c r="K2166" s="8">
        <v>1863.99</v>
      </c>
      <c r="L2166" t="str">
        <f>IF(Gastos[[#This Row],[Importe]]&gt;0,"Ingreso","Egreso")</f>
        <v>Egreso</v>
      </c>
      <c r="M2166" t="str">
        <f t="shared" si="33"/>
        <v>Único</v>
      </c>
    </row>
    <row r="2167" spans="1:13" x14ac:dyDescent="0.25">
      <c r="A2167" s="10" t="s">
        <v>14</v>
      </c>
      <c r="B2167" s="33">
        <v>45590</v>
      </c>
      <c r="C2167" s="5">
        <v>45590</v>
      </c>
      <c r="D2167" s="33">
        <v>45590</v>
      </c>
      <c r="E2167" s="9">
        <v>45590</v>
      </c>
      <c r="F2167" s="5" t="s">
        <v>12</v>
      </c>
      <c r="G2167" s="7" t="s">
        <v>127</v>
      </c>
      <c r="H2167" s="6"/>
      <c r="I2167" s="8">
        <v>-13.91</v>
      </c>
      <c r="J2167" s="6"/>
      <c r="K2167" s="8">
        <v>1885.4</v>
      </c>
      <c r="L2167" t="str">
        <f>IF(Gastos[[#This Row],[Importe]]&gt;0,"Ingreso","Egreso")</f>
        <v>Egreso</v>
      </c>
      <c r="M2167" t="str">
        <f t="shared" si="33"/>
        <v>Único</v>
      </c>
    </row>
    <row r="2168" spans="1:13" ht="25.5" x14ac:dyDescent="0.25">
      <c r="A2168" s="10" t="s">
        <v>14</v>
      </c>
      <c r="B2168" s="33">
        <v>45590</v>
      </c>
      <c r="C2168" s="5">
        <v>45590</v>
      </c>
      <c r="D2168" s="33">
        <v>45590</v>
      </c>
      <c r="E2168" s="9">
        <v>45590</v>
      </c>
      <c r="F2168" s="5" t="s">
        <v>22</v>
      </c>
      <c r="G2168" s="7" t="s">
        <v>129</v>
      </c>
      <c r="H2168" s="6"/>
      <c r="I2168" s="8">
        <v>-7.92</v>
      </c>
      <c r="J2168" s="6"/>
      <c r="K2168" s="8">
        <v>1900.62</v>
      </c>
      <c r="L2168" t="str">
        <f>IF(Gastos[[#This Row],[Importe]]&gt;0,"Ingreso","Egreso")</f>
        <v>Egreso</v>
      </c>
      <c r="M2168" t="str">
        <f t="shared" si="33"/>
        <v>Único</v>
      </c>
    </row>
    <row r="2169" spans="1:13" x14ac:dyDescent="0.25">
      <c r="A2169" s="1" t="s">
        <v>14</v>
      </c>
      <c r="B2169" s="33">
        <v>45593</v>
      </c>
      <c r="C2169" s="5">
        <v>45593</v>
      </c>
      <c r="D2169" s="33">
        <v>45590</v>
      </c>
      <c r="E2169" s="9">
        <v>45590</v>
      </c>
      <c r="F2169" s="6" t="s">
        <v>39</v>
      </c>
      <c r="G2169" s="7" t="s">
        <v>131</v>
      </c>
      <c r="H2169" s="6"/>
      <c r="I2169" s="8">
        <v>-0.41</v>
      </c>
      <c r="J2169" s="6"/>
      <c r="K2169" s="8">
        <v>1884.96</v>
      </c>
      <c r="L2169" t="str">
        <f>IF(Gastos[[#This Row],[Importe]]&gt;0,"Ingreso","Egreso")</f>
        <v>Egreso</v>
      </c>
      <c r="M2169" t="str">
        <f t="shared" si="33"/>
        <v>Único</v>
      </c>
    </row>
    <row r="2170" spans="1:13" x14ac:dyDescent="0.25">
      <c r="A2170" s="1" t="s">
        <v>14</v>
      </c>
      <c r="B2170" s="33">
        <v>45593</v>
      </c>
      <c r="C2170" s="5">
        <v>45593</v>
      </c>
      <c r="D2170" s="33">
        <v>45590</v>
      </c>
      <c r="E2170" s="9">
        <v>45590</v>
      </c>
      <c r="F2170" s="6" t="s">
        <v>39</v>
      </c>
      <c r="G2170" s="7" t="s">
        <v>131</v>
      </c>
      <c r="H2170" s="6"/>
      <c r="I2170" s="8">
        <v>-0.03</v>
      </c>
      <c r="J2170" s="6"/>
      <c r="K2170" s="8">
        <v>1885.37</v>
      </c>
      <c r="L2170" t="str">
        <f>IF(Gastos[[#This Row],[Importe]]&gt;0,"Ingreso","Egreso")</f>
        <v>Egreso</v>
      </c>
      <c r="M2170" t="str">
        <f t="shared" si="33"/>
        <v>Único</v>
      </c>
    </row>
    <row r="2171" spans="1:13" ht="25.5" x14ac:dyDescent="0.25">
      <c r="A2171" s="10" t="s">
        <v>14</v>
      </c>
      <c r="B2171" s="33">
        <v>45590</v>
      </c>
      <c r="C2171" s="5">
        <v>45590</v>
      </c>
      <c r="D2171" s="33">
        <v>45590</v>
      </c>
      <c r="E2171" s="9">
        <v>45590</v>
      </c>
      <c r="F2171" s="5" t="s">
        <v>22</v>
      </c>
      <c r="G2171" s="7" t="s">
        <v>130</v>
      </c>
      <c r="H2171" s="6"/>
      <c r="I2171" s="8">
        <v>-67.739999999999995</v>
      </c>
      <c r="J2171" s="6"/>
      <c r="K2171" s="8">
        <v>1908.54</v>
      </c>
      <c r="L2171" t="str">
        <f>IF(Gastos[[#This Row],[Importe]]&gt;0,"Ingreso","Egreso")</f>
        <v>Egreso</v>
      </c>
      <c r="M2171" t="str">
        <f t="shared" si="33"/>
        <v>Único</v>
      </c>
    </row>
    <row r="2172" spans="1:13" x14ac:dyDescent="0.25">
      <c r="A2172" s="10" t="s">
        <v>14</v>
      </c>
      <c r="B2172" s="33">
        <v>45590</v>
      </c>
      <c r="C2172" s="5">
        <v>45590</v>
      </c>
      <c r="D2172" s="33">
        <v>45590</v>
      </c>
      <c r="E2172" s="9">
        <v>45590</v>
      </c>
      <c r="F2172" s="5" t="s">
        <v>12</v>
      </c>
      <c r="G2172" s="7" t="s">
        <v>128</v>
      </c>
      <c r="H2172" s="6"/>
      <c r="I2172" s="8">
        <v>-1.31</v>
      </c>
      <c r="J2172" s="6"/>
      <c r="K2172" s="8">
        <v>1899.31</v>
      </c>
      <c r="L2172" t="str">
        <f>IF(Gastos[[#This Row],[Importe]]&gt;0,"Ingreso","Egreso")</f>
        <v>Egreso</v>
      </c>
      <c r="M2172" t="str">
        <f t="shared" si="33"/>
        <v>Único</v>
      </c>
    </row>
    <row r="2173" spans="1:13" ht="25.5" x14ac:dyDescent="0.25">
      <c r="A2173" t="s">
        <v>17</v>
      </c>
      <c r="B2173" s="33">
        <v>45589</v>
      </c>
      <c r="C2173" s="5">
        <v>45589</v>
      </c>
      <c r="D2173" s="33">
        <v>45589</v>
      </c>
      <c r="E2173" s="9">
        <v>45589</v>
      </c>
      <c r="F2173" s="6" t="s">
        <v>3343</v>
      </c>
      <c r="G2173" s="7" t="s">
        <v>134</v>
      </c>
      <c r="H2173" s="6"/>
      <c r="I2173" s="8">
        <v>-10</v>
      </c>
      <c r="J2173" s="6"/>
      <c r="K2173" s="8">
        <v>3759.13</v>
      </c>
      <c r="L2173" t="str">
        <f>IF(Gastos[[#This Row],[Importe]]&gt;0,"Ingreso","Egreso")</f>
        <v>Egreso</v>
      </c>
      <c r="M2173" t="str">
        <f t="shared" si="33"/>
        <v>Único</v>
      </c>
    </row>
    <row r="2174" spans="1:13" x14ac:dyDescent="0.25">
      <c r="A2174" s="1" t="s">
        <v>11</v>
      </c>
      <c r="B2174" s="33">
        <v>45590</v>
      </c>
      <c r="C2174" s="5">
        <v>45590</v>
      </c>
      <c r="D2174" s="33">
        <v>45589</v>
      </c>
      <c r="E2174" s="9">
        <v>45589</v>
      </c>
      <c r="F2174" s="5" t="s">
        <v>39</v>
      </c>
      <c r="G2174" s="7" t="s">
        <v>131</v>
      </c>
      <c r="H2174" s="6"/>
      <c r="I2174" s="8">
        <v>-0.02</v>
      </c>
      <c r="J2174" s="6"/>
      <c r="K2174" s="8">
        <v>1771.98</v>
      </c>
      <c r="L2174" t="str">
        <f>IF(Gastos[[#This Row],[Importe]]&gt;0,"Ingreso","Egreso")</f>
        <v>Egreso</v>
      </c>
      <c r="M2174" t="str">
        <f t="shared" si="33"/>
        <v>Único</v>
      </c>
    </row>
    <row r="2175" spans="1:13" x14ac:dyDescent="0.25">
      <c r="A2175" s="1" t="s">
        <v>11</v>
      </c>
      <c r="B2175" s="33">
        <v>45589</v>
      </c>
      <c r="C2175" s="5">
        <v>45589</v>
      </c>
      <c r="D2175" s="33">
        <v>45589</v>
      </c>
      <c r="E2175" s="9">
        <v>45589</v>
      </c>
      <c r="F2175" s="5" t="s">
        <v>132</v>
      </c>
      <c r="G2175" s="7" t="s">
        <v>133</v>
      </c>
      <c r="H2175" s="6"/>
      <c r="I2175" s="8">
        <v>-0.68</v>
      </c>
      <c r="J2175" s="6"/>
      <c r="K2175" s="8">
        <v>1772</v>
      </c>
      <c r="L2175" t="str">
        <f>IF(Gastos[[#This Row],[Importe]]&gt;0,"Ingreso","Egreso")</f>
        <v>Egreso</v>
      </c>
      <c r="M2175" t="str">
        <f t="shared" si="33"/>
        <v>Único</v>
      </c>
    </row>
    <row r="2176" spans="1:13" x14ac:dyDescent="0.25">
      <c r="A2176" s="1" t="s">
        <v>11</v>
      </c>
      <c r="B2176" s="33">
        <v>45589</v>
      </c>
      <c r="C2176" s="5">
        <v>45589</v>
      </c>
      <c r="D2176" s="33">
        <v>45588</v>
      </c>
      <c r="E2176" s="9">
        <v>45588</v>
      </c>
      <c r="F2176" s="5" t="s">
        <v>39</v>
      </c>
      <c r="G2176" s="7" t="s">
        <v>131</v>
      </c>
      <c r="H2176" s="6"/>
      <c r="I2176" s="8">
        <v>-0.12</v>
      </c>
      <c r="J2176" s="6"/>
      <c r="K2176" s="8">
        <v>1772.68</v>
      </c>
      <c r="L2176" t="str">
        <f>IF(Gastos[[#This Row],[Importe]]&gt;0,"Ingreso","Egreso")</f>
        <v>Egreso</v>
      </c>
      <c r="M2176" t="str">
        <f t="shared" si="33"/>
        <v>Único</v>
      </c>
    </row>
    <row r="2177" spans="1:13" ht="25.5" x14ac:dyDescent="0.25">
      <c r="A2177" s="10" t="s">
        <v>14</v>
      </c>
      <c r="B2177" s="33">
        <v>45588</v>
      </c>
      <c r="C2177" s="5">
        <v>45588</v>
      </c>
      <c r="D2177" s="33">
        <v>45588</v>
      </c>
      <c r="E2177" s="9">
        <v>45588</v>
      </c>
      <c r="F2177" s="5" t="s">
        <v>15</v>
      </c>
      <c r="G2177" s="7" t="s">
        <v>136</v>
      </c>
      <c r="H2177" s="6"/>
      <c r="I2177" s="8">
        <v>-145.37</v>
      </c>
      <c r="J2177" s="6"/>
      <c r="K2177" s="8">
        <v>1976.28</v>
      </c>
      <c r="L2177" t="str">
        <f>IF(Gastos[[#This Row],[Importe]]&gt;0,"Ingreso","Egreso")</f>
        <v>Egreso</v>
      </c>
      <c r="M2177" t="str">
        <f t="shared" si="33"/>
        <v>Único</v>
      </c>
    </row>
    <row r="2178" spans="1:13" x14ac:dyDescent="0.25">
      <c r="A2178" t="s">
        <v>17</v>
      </c>
      <c r="B2178" s="33">
        <v>45588</v>
      </c>
      <c r="C2178" s="5">
        <v>45588</v>
      </c>
      <c r="D2178" s="33">
        <v>45588</v>
      </c>
      <c r="E2178" s="9">
        <v>45588</v>
      </c>
      <c r="F2178" s="5" t="s">
        <v>20</v>
      </c>
      <c r="G2178" s="7" t="s">
        <v>137</v>
      </c>
      <c r="H2178" s="6"/>
      <c r="I2178" s="8">
        <v>-0.95</v>
      </c>
      <c r="J2178" s="6"/>
      <c r="K2178" s="8">
        <v>3769.13</v>
      </c>
      <c r="L2178" t="str">
        <f>IF(Gastos[[#This Row],[Importe]]&gt;0,"Ingreso","Egreso")</f>
        <v>Egreso</v>
      </c>
      <c r="M2178" t="str">
        <f t="shared" ref="M2178:M2241" si="34">IF(AND(COUNTIFS($B$2:$B$3988,B2178,$I$2:$I$3988,I2178,$K$2:$K$3988,K2178)&gt;1,F2178=""),"DUPLICADO","Único")</f>
        <v>Único</v>
      </c>
    </row>
    <row r="2179" spans="1:13" x14ac:dyDescent="0.25">
      <c r="A2179" t="s">
        <v>17</v>
      </c>
      <c r="B2179" s="33">
        <v>45588</v>
      </c>
      <c r="C2179" s="5">
        <v>45588</v>
      </c>
      <c r="D2179" s="33">
        <v>45588</v>
      </c>
      <c r="E2179" s="9">
        <v>45588</v>
      </c>
      <c r="F2179" s="5" t="s">
        <v>20</v>
      </c>
      <c r="G2179" s="7" t="s">
        <v>138</v>
      </c>
      <c r="H2179" s="6"/>
      <c r="I2179" s="8">
        <v>-2.4</v>
      </c>
      <c r="J2179" s="6"/>
      <c r="K2179" s="8">
        <v>3770.08</v>
      </c>
      <c r="L2179" t="str">
        <f>IF(Gastos[[#This Row],[Importe]]&gt;0,"Ingreso","Egreso")</f>
        <v>Egreso</v>
      </c>
      <c r="M2179" t="str">
        <f t="shared" si="34"/>
        <v>Único</v>
      </c>
    </row>
    <row r="2180" spans="1:13" x14ac:dyDescent="0.25">
      <c r="A2180" s="1" t="s">
        <v>11</v>
      </c>
      <c r="B2180" s="33">
        <v>45588</v>
      </c>
      <c r="C2180" s="5">
        <v>45588</v>
      </c>
      <c r="D2180" s="33">
        <v>45588</v>
      </c>
      <c r="E2180" s="9">
        <v>45588</v>
      </c>
      <c r="F2180" s="5" t="s">
        <v>132</v>
      </c>
      <c r="G2180" s="7" t="s">
        <v>135</v>
      </c>
      <c r="H2180" s="6"/>
      <c r="I2180" s="8">
        <v>-4.1100000000000003</v>
      </c>
      <c r="J2180" s="6"/>
      <c r="K2180" s="8">
        <v>1772.8</v>
      </c>
      <c r="L2180" t="str">
        <f>IF(Gastos[[#This Row],[Importe]]&gt;0,"Ingreso","Egreso")</f>
        <v>Egreso</v>
      </c>
      <c r="M2180" t="str">
        <f t="shared" si="34"/>
        <v>Único</v>
      </c>
    </row>
    <row r="2181" spans="1:13" x14ac:dyDescent="0.25">
      <c r="A2181" s="10" t="s">
        <v>14</v>
      </c>
      <c r="B2181" s="33">
        <v>45588</v>
      </c>
      <c r="C2181" s="5">
        <v>45588</v>
      </c>
      <c r="D2181" s="33">
        <v>45587</v>
      </c>
      <c r="E2181" s="9">
        <v>45587</v>
      </c>
      <c r="F2181" s="5" t="s">
        <v>39</v>
      </c>
      <c r="G2181" s="7" t="s">
        <v>131</v>
      </c>
      <c r="H2181" s="6"/>
      <c r="I2181" s="8">
        <v>-0.59</v>
      </c>
      <c r="J2181" s="6"/>
      <c r="K2181" s="8">
        <v>2121.65</v>
      </c>
      <c r="L2181" t="str">
        <f>IF(Gastos[[#This Row],[Importe]]&gt;0,"Ingreso","Egreso")</f>
        <v>Egreso</v>
      </c>
      <c r="M2181" t="str">
        <f t="shared" si="34"/>
        <v>Único</v>
      </c>
    </row>
    <row r="2182" spans="1:13" x14ac:dyDescent="0.25">
      <c r="A2182" s="10" t="s">
        <v>14</v>
      </c>
      <c r="B2182" s="33">
        <v>45587</v>
      </c>
      <c r="C2182" s="5">
        <v>45587</v>
      </c>
      <c r="D2182" s="33">
        <v>45587</v>
      </c>
      <c r="E2182" s="9">
        <v>45587</v>
      </c>
      <c r="F2182" s="5" t="s">
        <v>54</v>
      </c>
      <c r="G2182" s="7" t="s">
        <v>139</v>
      </c>
      <c r="H2182" s="6"/>
      <c r="I2182" s="8">
        <v>-19.670000000000002</v>
      </c>
      <c r="J2182" s="6"/>
      <c r="K2182" s="8">
        <v>2122.2399999999998</v>
      </c>
      <c r="L2182" t="str">
        <f>IF(Gastos[[#This Row],[Importe]]&gt;0,"Ingreso","Egreso")</f>
        <v>Egreso</v>
      </c>
      <c r="M2182" t="str">
        <f t="shared" si="34"/>
        <v>Único</v>
      </c>
    </row>
    <row r="2183" spans="1:13" x14ac:dyDescent="0.25">
      <c r="A2183" s="10" t="s">
        <v>14</v>
      </c>
      <c r="B2183" s="33">
        <v>45587</v>
      </c>
      <c r="C2183" s="5">
        <v>45587</v>
      </c>
      <c r="D2183" s="33">
        <v>45587</v>
      </c>
      <c r="E2183" s="9">
        <v>45587</v>
      </c>
      <c r="F2183" s="5" t="s">
        <v>140</v>
      </c>
      <c r="G2183" s="7" t="s">
        <v>141</v>
      </c>
      <c r="H2183" s="6"/>
      <c r="I2183" s="8">
        <v>200</v>
      </c>
      <c r="J2183" s="6"/>
      <c r="K2183" s="8">
        <v>2141.91</v>
      </c>
      <c r="L2183" t="str">
        <f>IF(Gastos[[#This Row],[Importe]]&gt;0,"Ingreso","Egreso")</f>
        <v>Ingreso</v>
      </c>
      <c r="M2183" t="str">
        <f t="shared" si="34"/>
        <v>Único</v>
      </c>
    </row>
    <row r="2184" spans="1:13" ht="25.5" x14ac:dyDescent="0.25">
      <c r="A2184" t="s">
        <v>17</v>
      </c>
      <c r="B2184" s="33">
        <v>45587</v>
      </c>
      <c r="C2184" s="5">
        <v>45587</v>
      </c>
      <c r="D2184" s="33">
        <v>45587</v>
      </c>
      <c r="E2184" s="9">
        <v>45587</v>
      </c>
      <c r="F2184" s="5" t="s">
        <v>18</v>
      </c>
      <c r="G2184" s="7" t="s">
        <v>142</v>
      </c>
      <c r="H2184" s="6"/>
      <c r="I2184" s="8">
        <v>-14.14</v>
      </c>
      <c r="J2184" s="6"/>
      <c r="K2184" s="8">
        <v>3772.48</v>
      </c>
      <c r="L2184" t="str">
        <f>IF(Gastos[[#This Row],[Importe]]&gt;0,"Ingreso","Egreso")</f>
        <v>Egreso</v>
      </c>
      <c r="M2184" t="str">
        <f t="shared" si="34"/>
        <v>Único</v>
      </c>
    </row>
    <row r="2185" spans="1:13" ht="25.5" x14ac:dyDescent="0.25">
      <c r="A2185" s="1" t="s">
        <v>11</v>
      </c>
      <c r="B2185" s="33">
        <v>45586</v>
      </c>
      <c r="C2185" s="5">
        <v>45586</v>
      </c>
      <c r="D2185" s="33">
        <v>45586</v>
      </c>
      <c r="E2185" s="9">
        <v>45586</v>
      </c>
      <c r="F2185" s="5" t="s">
        <v>132</v>
      </c>
      <c r="G2185" s="7" t="s">
        <v>145</v>
      </c>
      <c r="H2185" s="6"/>
      <c r="I2185" s="8">
        <v>-10.5</v>
      </c>
      <c r="J2185" s="6"/>
      <c r="K2185" s="8">
        <v>1793.61</v>
      </c>
      <c r="L2185" t="str">
        <f>IF(Gastos[[#This Row],[Importe]]&gt;0,"Ingreso","Egreso")</f>
        <v>Egreso</v>
      </c>
      <c r="M2185" t="str">
        <f t="shared" si="34"/>
        <v>Único</v>
      </c>
    </row>
    <row r="2186" spans="1:13" x14ac:dyDescent="0.25">
      <c r="A2186" s="1" t="s">
        <v>11</v>
      </c>
      <c r="B2186" s="33">
        <v>45587</v>
      </c>
      <c r="C2186" s="5">
        <v>45587</v>
      </c>
      <c r="D2186" s="33">
        <v>45586</v>
      </c>
      <c r="E2186" s="9">
        <v>45586</v>
      </c>
      <c r="F2186" s="5" t="s">
        <v>39</v>
      </c>
      <c r="G2186" s="7" t="s">
        <v>131</v>
      </c>
      <c r="H2186" s="6"/>
      <c r="I2186" s="8">
        <v>-0.24</v>
      </c>
      <c r="J2186" s="6"/>
      <c r="K2186" s="8">
        <v>1776.91</v>
      </c>
      <c r="L2186" t="str">
        <f>IF(Gastos[[#This Row],[Importe]]&gt;0,"Ingreso","Egreso")</f>
        <v>Egreso</v>
      </c>
      <c r="M2186" t="str">
        <f t="shared" si="34"/>
        <v>Único</v>
      </c>
    </row>
    <row r="2187" spans="1:13" x14ac:dyDescent="0.25">
      <c r="A2187" t="s">
        <v>17</v>
      </c>
      <c r="B2187" s="33">
        <v>45586</v>
      </c>
      <c r="C2187" s="5">
        <v>45586</v>
      </c>
      <c r="D2187" s="33">
        <v>45586</v>
      </c>
      <c r="E2187" s="9">
        <v>45586</v>
      </c>
      <c r="F2187" s="5" t="s">
        <v>20</v>
      </c>
      <c r="G2187" s="7" t="s">
        <v>146</v>
      </c>
      <c r="H2187" s="6"/>
      <c r="I2187" s="8">
        <v>-3.8</v>
      </c>
      <c r="J2187" s="6"/>
      <c r="K2187" s="8">
        <v>3786.62</v>
      </c>
      <c r="L2187" t="str">
        <f>IF(Gastos[[#This Row],[Importe]]&gt;0,"Ingreso","Egreso")</f>
        <v>Egreso</v>
      </c>
      <c r="M2187" t="str">
        <f t="shared" si="34"/>
        <v>Único</v>
      </c>
    </row>
    <row r="2188" spans="1:13" ht="25.5" x14ac:dyDescent="0.25">
      <c r="A2188" s="1" t="s">
        <v>11</v>
      </c>
      <c r="B2188" s="33">
        <v>45586</v>
      </c>
      <c r="C2188" s="5">
        <v>45586</v>
      </c>
      <c r="D2188" s="33">
        <v>45586</v>
      </c>
      <c r="E2188" s="9">
        <v>45586</v>
      </c>
      <c r="F2188" s="5" t="s">
        <v>132</v>
      </c>
      <c r="G2188" s="7" t="s">
        <v>143</v>
      </c>
      <c r="H2188" s="6"/>
      <c r="I2188" s="8">
        <v>-8.2799999999999994</v>
      </c>
      <c r="J2188" s="6"/>
      <c r="K2188" s="8">
        <v>1777.15</v>
      </c>
      <c r="L2188" t="str">
        <f>IF(Gastos[[#This Row],[Importe]]&gt;0,"Ingreso","Egreso")</f>
        <v>Egreso</v>
      </c>
      <c r="M2188" t="str">
        <f t="shared" si="34"/>
        <v>Único</v>
      </c>
    </row>
    <row r="2189" spans="1:13" x14ac:dyDescent="0.25">
      <c r="A2189" s="1" t="s">
        <v>11</v>
      </c>
      <c r="B2189" s="33">
        <v>45586</v>
      </c>
      <c r="C2189" s="5">
        <v>45586</v>
      </c>
      <c r="D2189" s="33">
        <v>45586</v>
      </c>
      <c r="E2189" s="9">
        <v>45586</v>
      </c>
      <c r="F2189" s="5" t="s">
        <v>132</v>
      </c>
      <c r="G2189" s="7" t="s">
        <v>144</v>
      </c>
      <c r="H2189" s="6"/>
      <c r="I2189" s="8">
        <v>-8.18</v>
      </c>
      <c r="J2189" s="6"/>
      <c r="K2189" s="8">
        <v>1785.43</v>
      </c>
      <c r="L2189" t="str">
        <f>IF(Gastos[[#This Row],[Importe]]&gt;0,"Ingreso","Egreso")</f>
        <v>Egreso</v>
      </c>
      <c r="M2189" t="str">
        <f t="shared" si="34"/>
        <v>Único</v>
      </c>
    </row>
    <row r="2190" spans="1:13" x14ac:dyDescent="0.25">
      <c r="A2190" t="s">
        <v>17</v>
      </c>
      <c r="B2190" s="33">
        <v>45586</v>
      </c>
      <c r="C2190" s="5">
        <v>45586</v>
      </c>
      <c r="D2190" s="33">
        <v>45585</v>
      </c>
      <c r="E2190" s="9">
        <v>45585</v>
      </c>
      <c r="F2190" s="5" t="s">
        <v>132</v>
      </c>
      <c r="G2190" s="7" t="s">
        <v>150</v>
      </c>
      <c r="H2190" s="6"/>
      <c r="I2190" s="8">
        <v>-32.5</v>
      </c>
      <c r="J2190" s="6"/>
      <c r="K2190" s="8">
        <v>3782.97</v>
      </c>
      <c r="L2190" t="str">
        <f>IF(Gastos[[#This Row],[Importe]]&gt;0,"Ingreso","Egreso")</f>
        <v>Egreso</v>
      </c>
      <c r="M2190" t="str">
        <f t="shared" si="34"/>
        <v>Único</v>
      </c>
    </row>
    <row r="2191" spans="1:13" ht="25.5" x14ac:dyDescent="0.25">
      <c r="A2191" s="10" t="s">
        <v>14</v>
      </c>
      <c r="B2191" s="33">
        <v>45586</v>
      </c>
      <c r="C2191" s="5">
        <v>45586</v>
      </c>
      <c r="D2191" s="33">
        <v>45585</v>
      </c>
      <c r="E2191" s="9">
        <v>45585</v>
      </c>
      <c r="F2191" s="5" t="s">
        <v>22</v>
      </c>
      <c r="G2191" s="7" t="s">
        <v>147</v>
      </c>
      <c r="H2191" s="6"/>
      <c r="I2191" s="8">
        <v>-20.010000000000002</v>
      </c>
      <c r="J2191" s="6"/>
      <c r="K2191" s="8">
        <v>1941.91</v>
      </c>
      <c r="L2191" t="str">
        <f>IF(Gastos[[#This Row],[Importe]]&gt;0,"Ingreso","Egreso")</f>
        <v>Egreso</v>
      </c>
      <c r="M2191" t="str">
        <f t="shared" si="34"/>
        <v>Único</v>
      </c>
    </row>
    <row r="2192" spans="1:13" x14ac:dyDescent="0.25">
      <c r="A2192" t="s">
        <v>17</v>
      </c>
      <c r="B2192" s="33">
        <v>45586</v>
      </c>
      <c r="C2192" s="5">
        <v>45586</v>
      </c>
      <c r="D2192" s="33">
        <v>45585</v>
      </c>
      <c r="E2192" s="9">
        <v>45585</v>
      </c>
      <c r="F2192" s="5" t="s">
        <v>20</v>
      </c>
      <c r="G2192" s="7" t="s">
        <v>148</v>
      </c>
      <c r="H2192" s="6"/>
      <c r="I2192" s="8">
        <v>-3.35</v>
      </c>
      <c r="J2192" s="6"/>
      <c r="K2192" s="8">
        <v>3790.42</v>
      </c>
      <c r="L2192" t="str">
        <f>IF(Gastos[[#This Row],[Importe]]&gt;0,"Ingreso","Egreso")</f>
        <v>Egreso</v>
      </c>
      <c r="M2192" t="str">
        <f t="shared" si="34"/>
        <v>Único</v>
      </c>
    </row>
    <row r="2193" spans="1:13" x14ac:dyDescent="0.25">
      <c r="A2193" t="s">
        <v>17</v>
      </c>
      <c r="B2193" s="33">
        <v>45586</v>
      </c>
      <c r="C2193" s="5">
        <v>45586</v>
      </c>
      <c r="D2193" s="33">
        <v>45585</v>
      </c>
      <c r="E2193" s="9">
        <v>45585</v>
      </c>
      <c r="F2193" s="5" t="s">
        <v>132</v>
      </c>
      <c r="G2193" s="7" t="s">
        <v>149</v>
      </c>
      <c r="H2193" s="6"/>
      <c r="I2193" s="8">
        <v>10.8</v>
      </c>
      <c r="J2193" s="6"/>
      <c r="K2193" s="8">
        <v>3793.77</v>
      </c>
      <c r="L2193" t="str">
        <f>IF(Gastos[[#This Row],[Importe]]&gt;0,"Ingreso","Egreso")</f>
        <v>Ingreso</v>
      </c>
      <c r="M2193" t="str">
        <f t="shared" si="34"/>
        <v>Único</v>
      </c>
    </row>
    <row r="2194" spans="1:13" x14ac:dyDescent="0.25">
      <c r="A2194" s="1" t="s">
        <v>11</v>
      </c>
      <c r="B2194" s="33">
        <v>45586</v>
      </c>
      <c r="C2194" s="5">
        <v>45586</v>
      </c>
      <c r="D2194" s="33">
        <v>45584</v>
      </c>
      <c r="E2194" s="9">
        <v>45584</v>
      </c>
      <c r="F2194" s="5" t="s">
        <v>132</v>
      </c>
      <c r="G2194" s="7" t="s">
        <v>153</v>
      </c>
      <c r="H2194" s="6"/>
      <c r="I2194" s="8">
        <v>-20</v>
      </c>
      <c r="J2194" s="6"/>
      <c r="K2194" s="8">
        <v>1813.91</v>
      </c>
      <c r="L2194" t="str">
        <f>IF(Gastos[[#This Row],[Importe]]&gt;0,"Ingreso","Egreso")</f>
        <v>Egreso</v>
      </c>
      <c r="M2194" t="str">
        <f t="shared" si="34"/>
        <v>Único</v>
      </c>
    </row>
    <row r="2195" spans="1:13" ht="25.5" x14ac:dyDescent="0.25">
      <c r="A2195" s="1" t="s">
        <v>11</v>
      </c>
      <c r="B2195" s="33">
        <v>45586</v>
      </c>
      <c r="C2195" s="5">
        <v>45586</v>
      </c>
      <c r="D2195" s="33">
        <v>45584</v>
      </c>
      <c r="E2195" s="9">
        <v>45584</v>
      </c>
      <c r="F2195" s="5" t="s">
        <v>151</v>
      </c>
      <c r="G2195" s="7" t="s">
        <v>152</v>
      </c>
      <c r="H2195" s="6"/>
      <c r="I2195" s="8">
        <v>-9.8000000000000007</v>
      </c>
      <c r="J2195" s="6"/>
      <c r="K2195" s="8">
        <v>1804.11</v>
      </c>
      <c r="L2195" t="str">
        <f>IF(Gastos[[#This Row],[Importe]]&gt;0,"Ingreso","Egreso")</f>
        <v>Egreso</v>
      </c>
      <c r="M2195" t="str">
        <f t="shared" si="34"/>
        <v>Único</v>
      </c>
    </row>
    <row r="2196" spans="1:13" x14ac:dyDescent="0.25">
      <c r="A2196" s="10" t="s">
        <v>14</v>
      </c>
      <c r="B2196" s="33">
        <v>45586</v>
      </c>
      <c r="C2196" s="5">
        <v>45586</v>
      </c>
      <c r="D2196" s="33">
        <v>45584</v>
      </c>
      <c r="E2196" s="9">
        <v>45584</v>
      </c>
      <c r="F2196" s="5" t="s">
        <v>22</v>
      </c>
      <c r="G2196" s="7" t="s">
        <v>154</v>
      </c>
      <c r="H2196" s="6"/>
      <c r="I2196" s="8">
        <v>-3.78</v>
      </c>
      <c r="J2196" s="6"/>
      <c r="K2196" s="8">
        <v>1961.92</v>
      </c>
      <c r="L2196" t="str">
        <f>IF(Gastos[[#This Row],[Importe]]&gt;0,"Ingreso","Egreso")</f>
        <v>Egreso</v>
      </c>
      <c r="M2196" t="str">
        <f t="shared" si="34"/>
        <v>Único</v>
      </c>
    </row>
    <row r="2197" spans="1:13" x14ac:dyDescent="0.25">
      <c r="A2197" t="s">
        <v>17</v>
      </c>
      <c r="B2197" s="33">
        <v>45586</v>
      </c>
      <c r="C2197" s="5">
        <v>45586</v>
      </c>
      <c r="D2197" s="33">
        <v>45584</v>
      </c>
      <c r="E2197" s="9">
        <v>45584</v>
      </c>
      <c r="F2197" s="5" t="s">
        <v>132</v>
      </c>
      <c r="G2197" s="7" t="s">
        <v>156</v>
      </c>
      <c r="H2197" s="6"/>
      <c r="I2197" s="8">
        <v>-8.76</v>
      </c>
      <c r="J2197" s="6"/>
      <c r="K2197" s="8">
        <v>3815.47</v>
      </c>
      <c r="L2197" t="str">
        <f>IF(Gastos[[#This Row],[Importe]]&gt;0,"Ingreso","Egreso")</f>
        <v>Egreso</v>
      </c>
      <c r="M2197" t="str">
        <f t="shared" si="34"/>
        <v>Único</v>
      </c>
    </row>
    <row r="2198" spans="1:13" x14ac:dyDescent="0.25">
      <c r="A2198" s="10" t="s">
        <v>14</v>
      </c>
      <c r="B2198" s="33">
        <v>45586</v>
      </c>
      <c r="C2198" s="5">
        <v>45586</v>
      </c>
      <c r="D2198" s="33">
        <v>45584</v>
      </c>
      <c r="E2198" s="9">
        <v>45584</v>
      </c>
      <c r="F2198" s="5" t="s">
        <v>132</v>
      </c>
      <c r="G2198" s="7" t="s">
        <v>155</v>
      </c>
      <c r="H2198" s="6"/>
      <c r="I2198" s="8">
        <v>10</v>
      </c>
      <c r="J2198" s="6"/>
      <c r="K2198" s="8">
        <v>1965.7</v>
      </c>
      <c r="L2198" t="str">
        <f>IF(Gastos[[#This Row],[Importe]]&gt;0,"Ingreso","Egreso")</f>
        <v>Ingreso</v>
      </c>
      <c r="M2198" t="str">
        <f t="shared" si="34"/>
        <v>Único</v>
      </c>
    </row>
    <row r="2199" spans="1:13" x14ac:dyDescent="0.25">
      <c r="A2199" t="s">
        <v>17</v>
      </c>
      <c r="B2199" s="33">
        <v>45582</v>
      </c>
      <c r="C2199" s="5">
        <v>45582</v>
      </c>
      <c r="D2199" s="33">
        <v>45582</v>
      </c>
      <c r="E2199" s="9">
        <v>45582</v>
      </c>
      <c r="F2199" s="5" t="s">
        <v>18</v>
      </c>
      <c r="G2199" s="7" t="s">
        <v>158</v>
      </c>
      <c r="H2199" s="6"/>
      <c r="I2199" s="8">
        <v>-8.99</v>
      </c>
      <c r="J2199" s="6"/>
      <c r="K2199" s="8">
        <v>3824.23</v>
      </c>
      <c r="L2199" t="str">
        <f>IF(Gastos[[#This Row],[Importe]]&gt;0,"Ingreso","Egreso")</f>
        <v>Egreso</v>
      </c>
      <c r="M2199" t="str">
        <f t="shared" si="34"/>
        <v>Único</v>
      </c>
    </row>
    <row r="2200" spans="1:13" ht="25.5" x14ac:dyDescent="0.25">
      <c r="A2200" s="10" t="s">
        <v>14</v>
      </c>
      <c r="B2200" s="33">
        <v>45582</v>
      </c>
      <c r="C2200" s="5">
        <v>45582</v>
      </c>
      <c r="D2200" s="33">
        <v>45582</v>
      </c>
      <c r="E2200" s="9">
        <v>45582</v>
      </c>
      <c r="F2200" s="5" t="s">
        <v>22</v>
      </c>
      <c r="G2200" s="7" t="s">
        <v>157</v>
      </c>
      <c r="H2200" s="6"/>
      <c r="I2200" s="8">
        <v>-77.02</v>
      </c>
      <c r="J2200" s="6"/>
      <c r="K2200" s="8">
        <v>1955.7</v>
      </c>
      <c r="L2200" t="str">
        <f>IF(Gastos[[#This Row],[Importe]]&gt;0,"Ingreso","Egreso")</f>
        <v>Egreso</v>
      </c>
      <c r="M2200" t="str">
        <f t="shared" si="34"/>
        <v>Único</v>
      </c>
    </row>
    <row r="2201" spans="1:13" x14ac:dyDescent="0.25">
      <c r="A2201" s="10" t="s">
        <v>14</v>
      </c>
      <c r="B2201" s="33">
        <v>45581</v>
      </c>
      <c r="C2201" s="5">
        <v>45581</v>
      </c>
      <c r="D2201" s="33">
        <v>45581</v>
      </c>
      <c r="E2201" s="9">
        <v>45581</v>
      </c>
      <c r="F2201" s="5" t="s">
        <v>22</v>
      </c>
      <c r="G2201" s="7" t="s">
        <v>159</v>
      </c>
      <c r="H2201" s="6"/>
      <c r="I2201" s="8">
        <v>-2.2000000000000002</v>
      </c>
      <c r="J2201" s="6"/>
      <c r="K2201" s="8">
        <v>2032.72</v>
      </c>
      <c r="L2201" t="str">
        <f>IF(Gastos[[#This Row],[Importe]]&gt;0,"Ingreso","Egreso")</f>
        <v>Egreso</v>
      </c>
      <c r="M2201" t="str">
        <f t="shared" si="34"/>
        <v>Único</v>
      </c>
    </row>
    <row r="2202" spans="1:13" x14ac:dyDescent="0.25">
      <c r="A2202" t="s">
        <v>17</v>
      </c>
      <c r="B2202" s="33">
        <v>45581</v>
      </c>
      <c r="C2202" s="5">
        <v>45581</v>
      </c>
      <c r="D2202" s="33">
        <v>45581</v>
      </c>
      <c r="E2202" s="9">
        <v>45581</v>
      </c>
      <c r="F2202" s="5" t="s">
        <v>22</v>
      </c>
      <c r="G2202" s="7" t="s">
        <v>160</v>
      </c>
      <c r="H2202" s="6"/>
      <c r="I2202" s="8">
        <v>-1</v>
      </c>
      <c r="J2202" s="6"/>
      <c r="K2202" s="8">
        <v>3833.22</v>
      </c>
      <c r="L2202" t="str">
        <f>IF(Gastos[[#This Row],[Importe]]&gt;0,"Ingreso","Egreso")</f>
        <v>Egreso</v>
      </c>
      <c r="M2202" t="str">
        <f t="shared" si="34"/>
        <v>Único</v>
      </c>
    </row>
    <row r="2203" spans="1:13" x14ac:dyDescent="0.25">
      <c r="A2203" t="s">
        <v>17</v>
      </c>
      <c r="B2203" s="33">
        <v>45581</v>
      </c>
      <c r="C2203" s="5">
        <v>45581</v>
      </c>
      <c r="D2203" s="33">
        <v>45581</v>
      </c>
      <c r="E2203" s="9">
        <v>45581</v>
      </c>
      <c r="F2203" s="5" t="s">
        <v>20</v>
      </c>
      <c r="G2203" s="7" t="s">
        <v>161</v>
      </c>
      <c r="H2203" s="6"/>
      <c r="I2203" s="8">
        <v>-0.85</v>
      </c>
      <c r="J2203" s="6"/>
      <c r="K2203" s="8">
        <v>3834.22</v>
      </c>
      <c r="L2203" t="str">
        <f>IF(Gastos[[#This Row],[Importe]]&gt;0,"Ingreso","Egreso")</f>
        <v>Egreso</v>
      </c>
      <c r="M2203" t="str">
        <f t="shared" si="34"/>
        <v>Único</v>
      </c>
    </row>
    <row r="2204" spans="1:13" x14ac:dyDescent="0.25">
      <c r="A2204" s="1" t="s">
        <v>11</v>
      </c>
      <c r="B2204" s="33">
        <v>45580</v>
      </c>
      <c r="C2204" s="5">
        <v>45580</v>
      </c>
      <c r="D2204" s="33">
        <v>45580</v>
      </c>
      <c r="E2204" s="9">
        <v>45580</v>
      </c>
      <c r="F2204" s="5" t="s">
        <v>18</v>
      </c>
      <c r="G2204" s="7" t="s">
        <v>162</v>
      </c>
      <c r="H2204" s="6"/>
      <c r="I2204" s="8">
        <v>-7</v>
      </c>
      <c r="J2204" s="6"/>
      <c r="K2204" s="8">
        <v>1833.91</v>
      </c>
      <c r="L2204" t="str">
        <f>IF(Gastos[[#This Row],[Importe]]&gt;0,"Ingreso","Egreso")</f>
        <v>Egreso</v>
      </c>
      <c r="M2204" t="str">
        <f t="shared" si="34"/>
        <v>Único</v>
      </c>
    </row>
    <row r="2205" spans="1:13" x14ac:dyDescent="0.25">
      <c r="A2205" s="10" t="s">
        <v>14</v>
      </c>
      <c r="B2205" s="33">
        <v>45580</v>
      </c>
      <c r="C2205" s="5">
        <v>45580</v>
      </c>
      <c r="D2205" s="33">
        <v>45580</v>
      </c>
      <c r="E2205" s="9">
        <v>45580</v>
      </c>
      <c r="F2205" s="5" t="s">
        <v>54</v>
      </c>
      <c r="G2205" s="7" t="s">
        <v>163</v>
      </c>
      <c r="H2205" s="6"/>
      <c r="I2205" s="8">
        <v>-25.95</v>
      </c>
      <c r="J2205" s="6"/>
      <c r="K2205" s="8">
        <v>2034.92</v>
      </c>
      <c r="L2205" t="str">
        <f>IF(Gastos[[#This Row],[Importe]]&gt;0,"Ingreso","Egreso")</f>
        <v>Egreso</v>
      </c>
      <c r="M2205" t="str">
        <f t="shared" si="34"/>
        <v>Único</v>
      </c>
    </row>
    <row r="2206" spans="1:13" ht="25.5" x14ac:dyDescent="0.25">
      <c r="A2206" t="s">
        <v>17</v>
      </c>
      <c r="B2206" s="33">
        <v>45580</v>
      </c>
      <c r="C2206" s="5">
        <v>45580</v>
      </c>
      <c r="D2206" s="33">
        <v>45580</v>
      </c>
      <c r="E2206" s="9">
        <v>45580</v>
      </c>
      <c r="F2206" s="5" t="s">
        <v>18</v>
      </c>
      <c r="G2206" s="7" t="s">
        <v>164</v>
      </c>
      <c r="H2206" s="6"/>
      <c r="I2206" s="8">
        <v>-7.95</v>
      </c>
      <c r="J2206" s="6"/>
      <c r="K2206" s="8">
        <v>3835.07</v>
      </c>
      <c r="L2206" t="str">
        <f>IF(Gastos[[#This Row],[Importe]]&gt;0,"Ingreso","Egreso")</f>
        <v>Egreso</v>
      </c>
      <c r="M2206" t="str">
        <f t="shared" si="34"/>
        <v>Único</v>
      </c>
    </row>
    <row r="2207" spans="1:13" x14ac:dyDescent="0.25">
      <c r="A2207" s="10" t="s">
        <v>14</v>
      </c>
      <c r="B2207" s="33">
        <v>45579</v>
      </c>
      <c r="C2207" s="5">
        <v>45579</v>
      </c>
      <c r="D2207" s="33">
        <v>45579</v>
      </c>
      <c r="E2207" s="9">
        <v>45579</v>
      </c>
      <c r="F2207" s="5" t="s">
        <v>132</v>
      </c>
      <c r="G2207" s="7" t="s">
        <v>165</v>
      </c>
      <c r="H2207" s="6"/>
      <c r="I2207" s="8">
        <v>-32.78</v>
      </c>
      <c r="J2207" s="6"/>
      <c r="K2207" s="8">
        <v>2060.87</v>
      </c>
      <c r="L2207" t="str">
        <f>IF(Gastos[[#This Row],[Importe]]&gt;0,"Ingreso","Egreso")</f>
        <v>Egreso</v>
      </c>
      <c r="M2207" t="str">
        <f t="shared" si="34"/>
        <v>Único</v>
      </c>
    </row>
    <row r="2208" spans="1:13" x14ac:dyDescent="0.25">
      <c r="A2208" t="s">
        <v>17</v>
      </c>
      <c r="B2208" s="33">
        <v>45579</v>
      </c>
      <c r="C2208" s="5">
        <v>45579</v>
      </c>
      <c r="D2208" s="33">
        <v>45579</v>
      </c>
      <c r="E2208" s="9">
        <v>45579</v>
      </c>
      <c r="F2208" s="5" t="s">
        <v>132</v>
      </c>
      <c r="G2208" s="7" t="s">
        <v>166</v>
      </c>
      <c r="H2208" s="6"/>
      <c r="I2208" s="8">
        <v>-14.71</v>
      </c>
      <c r="J2208" s="6"/>
      <c r="K2208" s="8">
        <v>3843.02</v>
      </c>
      <c r="L2208" t="str">
        <f>IF(Gastos[[#This Row],[Importe]]&gt;0,"Ingreso","Egreso")</f>
        <v>Egreso</v>
      </c>
      <c r="M2208" t="str">
        <f t="shared" si="34"/>
        <v>Único</v>
      </c>
    </row>
    <row r="2209" spans="1:13" x14ac:dyDescent="0.25">
      <c r="A2209" t="s">
        <v>17</v>
      </c>
      <c r="B2209" s="33">
        <v>45579</v>
      </c>
      <c r="C2209" s="5">
        <v>45579</v>
      </c>
      <c r="D2209" s="33">
        <v>45579</v>
      </c>
      <c r="E2209" s="9">
        <v>45579</v>
      </c>
      <c r="F2209" s="5" t="s">
        <v>20</v>
      </c>
      <c r="G2209" s="7" t="s">
        <v>167</v>
      </c>
      <c r="H2209" s="6"/>
      <c r="I2209" s="8">
        <v>-2.4</v>
      </c>
      <c r="J2209" s="6"/>
      <c r="K2209" s="8">
        <v>3857.73</v>
      </c>
      <c r="L2209" t="str">
        <f>IF(Gastos[[#This Row],[Importe]]&gt;0,"Ingreso","Egreso")</f>
        <v>Egreso</v>
      </c>
      <c r="M2209" t="str">
        <f t="shared" si="34"/>
        <v>Único</v>
      </c>
    </row>
    <row r="2210" spans="1:13" x14ac:dyDescent="0.25">
      <c r="A2210" s="1" t="s">
        <v>11</v>
      </c>
      <c r="B2210" s="33">
        <v>45579</v>
      </c>
      <c r="C2210" s="5">
        <v>45579</v>
      </c>
      <c r="D2210" s="33">
        <v>45578</v>
      </c>
      <c r="E2210" s="9">
        <v>45578</v>
      </c>
      <c r="F2210" s="5" t="s">
        <v>132</v>
      </c>
      <c r="G2210" s="7" t="s">
        <v>171</v>
      </c>
      <c r="H2210" s="6"/>
      <c r="I2210" s="8">
        <v>-28.12</v>
      </c>
      <c r="J2210" s="6"/>
      <c r="K2210" s="8">
        <v>1871.2</v>
      </c>
      <c r="L2210" t="str">
        <f>IF(Gastos[[#This Row],[Importe]]&gt;0,"Ingreso","Egreso")</f>
        <v>Egreso</v>
      </c>
      <c r="M2210" t="str">
        <f t="shared" si="34"/>
        <v>Único</v>
      </c>
    </row>
    <row r="2211" spans="1:13" x14ac:dyDescent="0.25">
      <c r="A2211" s="1" t="s">
        <v>11</v>
      </c>
      <c r="B2211" s="33">
        <v>45579</v>
      </c>
      <c r="C2211" s="5">
        <v>45579</v>
      </c>
      <c r="D2211" s="33">
        <v>45578</v>
      </c>
      <c r="E2211" s="9">
        <v>45578</v>
      </c>
      <c r="F2211" s="5" t="s">
        <v>132</v>
      </c>
      <c r="G2211" s="7" t="s">
        <v>170</v>
      </c>
      <c r="H2211" s="6"/>
      <c r="I2211" s="8">
        <v>-20</v>
      </c>
      <c r="J2211" s="6"/>
      <c r="K2211" s="8">
        <v>1851.2</v>
      </c>
      <c r="L2211" t="str">
        <f>IF(Gastos[[#This Row],[Importe]]&gt;0,"Ingreso","Egreso")</f>
        <v>Egreso</v>
      </c>
      <c r="M2211" t="str">
        <f t="shared" si="34"/>
        <v>Único</v>
      </c>
    </row>
    <row r="2212" spans="1:13" ht="25.5" x14ac:dyDescent="0.25">
      <c r="A2212" s="10" t="s">
        <v>14</v>
      </c>
      <c r="B2212" s="33">
        <v>45579</v>
      </c>
      <c r="C2212" s="5">
        <v>45579</v>
      </c>
      <c r="D2212" s="33">
        <v>45578</v>
      </c>
      <c r="E2212" s="9">
        <v>45578</v>
      </c>
      <c r="F2212" s="5" t="s">
        <v>22</v>
      </c>
      <c r="G2212" s="7" t="s">
        <v>172</v>
      </c>
      <c r="H2212" s="6"/>
      <c r="I2212" s="8">
        <v>-2.56</v>
      </c>
      <c r="J2212" s="6"/>
      <c r="K2212" s="8">
        <v>2093.65</v>
      </c>
      <c r="L2212" t="str">
        <f>IF(Gastos[[#This Row],[Importe]]&gt;0,"Ingreso","Egreso")</f>
        <v>Egreso</v>
      </c>
      <c r="M2212" t="str">
        <f t="shared" si="34"/>
        <v>Único</v>
      </c>
    </row>
    <row r="2213" spans="1:13" ht="25.5" x14ac:dyDescent="0.25">
      <c r="A2213" s="10" t="s">
        <v>14</v>
      </c>
      <c r="B2213" s="33">
        <v>45579</v>
      </c>
      <c r="C2213" s="5">
        <v>45579</v>
      </c>
      <c r="D2213" s="33">
        <v>45578</v>
      </c>
      <c r="E2213" s="9">
        <v>45578</v>
      </c>
      <c r="F2213" s="5" t="s">
        <v>22</v>
      </c>
      <c r="G2213" s="7" t="s">
        <v>173</v>
      </c>
      <c r="H2213" s="6"/>
      <c r="I2213" s="8">
        <v>-23.7</v>
      </c>
      <c r="J2213" s="6"/>
      <c r="K2213" s="8">
        <v>2096.21</v>
      </c>
      <c r="L2213" t="str">
        <f>IF(Gastos[[#This Row],[Importe]]&gt;0,"Ingreso","Egreso")</f>
        <v>Egreso</v>
      </c>
      <c r="M2213" t="str">
        <f t="shared" si="34"/>
        <v>Único</v>
      </c>
    </row>
    <row r="2214" spans="1:13" ht="25.5" x14ac:dyDescent="0.25">
      <c r="A2214" s="1" t="s">
        <v>11</v>
      </c>
      <c r="B2214" s="33">
        <v>45579</v>
      </c>
      <c r="C2214" s="5">
        <v>45579</v>
      </c>
      <c r="D2214" s="33">
        <v>45578</v>
      </c>
      <c r="E2214" s="9">
        <v>45578</v>
      </c>
      <c r="F2214" s="5" t="s">
        <v>132</v>
      </c>
      <c r="G2214" s="7" t="s">
        <v>169</v>
      </c>
      <c r="H2214" s="6"/>
      <c r="I2214" s="8">
        <v>-8</v>
      </c>
      <c r="J2214" s="6"/>
      <c r="K2214" s="8">
        <v>1843.2</v>
      </c>
      <c r="L2214" t="str">
        <f>IF(Gastos[[#This Row],[Importe]]&gt;0,"Ingreso","Egreso")</f>
        <v>Egreso</v>
      </c>
      <c r="M2214" t="str">
        <f t="shared" si="34"/>
        <v>Único</v>
      </c>
    </row>
    <row r="2215" spans="1:13" ht="25.5" x14ac:dyDescent="0.25">
      <c r="A2215" s="1" t="s">
        <v>11</v>
      </c>
      <c r="B2215" s="33">
        <v>45579</v>
      </c>
      <c r="C2215" s="5">
        <v>45579</v>
      </c>
      <c r="D2215" s="33">
        <v>45578</v>
      </c>
      <c r="E2215" s="9">
        <v>45578</v>
      </c>
      <c r="F2215" s="5" t="s">
        <v>132</v>
      </c>
      <c r="G2215" s="7" t="s">
        <v>168</v>
      </c>
      <c r="H2215" s="6"/>
      <c r="I2215" s="8">
        <v>-2.29</v>
      </c>
      <c r="J2215" s="6"/>
      <c r="K2215" s="8">
        <v>1840.91</v>
      </c>
      <c r="L2215" t="str">
        <f>IF(Gastos[[#This Row],[Importe]]&gt;0,"Ingreso","Egreso")</f>
        <v>Egreso</v>
      </c>
      <c r="M2215" t="str">
        <f t="shared" si="34"/>
        <v>Único</v>
      </c>
    </row>
    <row r="2216" spans="1:13" x14ac:dyDescent="0.25">
      <c r="A2216" s="1" t="s">
        <v>11</v>
      </c>
      <c r="B2216" s="33">
        <v>45579</v>
      </c>
      <c r="C2216" s="5">
        <v>45579</v>
      </c>
      <c r="D2216" s="33">
        <v>45636</v>
      </c>
      <c r="E2216" s="9">
        <v>45577</v>
      </c>
      <c r="F2216" s="5" t="s">
        <v>132</v>
      </c>
      <c r="G2216" s="7" t="s">
        <v>176</v>
      </c>
      <c r="H2216" s="6"/>
      <c r="I2216" s="8">
        <v>-23.55</v>
      </c>
      <c r="J2216" s="6"/>
      <c r="K2216" s="8">
        <v>1918.17</v>
      </c>
      <c r="L2216" t="str">
        <f>IF(Gastos[[#This Row],[Importe]]&gt;0,"Ingreso","Egreso")</f>
        <v>Egreso</v>
      </c>
      <c r="M2216" t="str">
        <f t="shared" si="34"/>
        <v>Único</v>
      </c>
    </row>
    <row r="2217" spans="1:13" x14ac:dyDescent="0.25">
      <c r="A2217" s="1" t="s">
        <v>11</v>
      </c>
      <c r="B2217" s="33">
        <v>45579</v>
      </c>
      <c r="C2217" s="5">
        <v>45579</v>
      </c>
      <c r="D2217" s="33">
        <v>45636</v>
      </c>
      <c r="E2217" s="9">
        <v>45577</v>
      </c>
      <c r="F2217" s="5" t="s">
        <v>20</v>
      </c>
      <c r="G2217" s="7" t="s">
        <v>174</v>
      </c>
      <c r="H2217" s="6"/>
      <c r="I2217" s="8">
        <v>-7.3</v>
      </c>
      <c r="J2217" s="6"/>
      <c r="K2217" s="8">
        <v>1899.32</v>
      </c>
      <c r="L2217" t="str">
        <f>IF(Gastos[[#This Row],[Importe]]&gt;0,"Ingreso","Egreso")</f>
        <v>Egreso</v>
      </c>
      <c r="M2217" t="str">
        <f t="shared" si="34"/>
        <v>Único</v>
      </c>
    </row>
    <row r="2218" spans="1:13" x14ac:dyDescent="0.25">
      <c r="A2218" s="1" t="s">
        <v>11</v>
      </c>
      <c r="B2218" s="33">
        <v>45579</v>
      </c>
      <c r="C2218" s="5">
        <v>45579</v>
      </c>
      <c r="D2218" s="33">
        <v>45636</v>
      </c>
      <c r="E2218" s="9">
        <v>45577</v>
      </c>
      <c r="F2218" s="5" t="s">
        <v>20</v>
      </c>
      <c r="G2218" s="7" t="s">
        <v>175</v>
      </c>
      <c r="H2218" s="6"/>
      <c r="I2218" s="8">
        <v>-11.55</v>
      </c>
      <c r="J2218" s="6"/>
      <c r="K2218" s="8">
        <v>1906.62</v>
      </c>
      <c r="L2218" t="str">
        <f>IF(Gastos[[#This Row],[Importe]]&gt;0,"Ingreso","Egreso")</f>
        <v>Egreso</v>
      </c>
      <c r="M2218" t="str">
        <f t="shared" si="34"/>
        <v>Único</v>
      </c>
    </row>
    <row r="2219" spans="1:13" x14ac:dyDescent="0.25">
      <c r="A2219" s="10" t="s">
        <v>14</v>
      </c>
      <c r="B2219" s="33">
        <v>45579</v>
      </c>
      <c r="C2219" s="5">
        <v>45579</v>
      </c>
      <c r="D2219" s="33">
        <v>45636</v>
      </c>
      <c r="E2219" s="9">
        <v>45577</v>
      </c>
      <c r="F2219" s="5" t="s">
        <v>132</v>
      </c>
      <c r="G2219" s="7" t="s">
        <v>155</v>
      </c>
      <c r="H2219" s="6"/>
      <c r="I2219" s="8">
        <v>11</v>
      </c>
      <c r="J2219" s="6"/>
      <c r="K2219" s="8">
        <v>2119.91</v>
      </c>
      <c r="L2219" t="str">
        <f>IF(Gastos[[#This Row],[Importe]]&gt;0,"Ingreso","Egreso")</f>
        <v>Ingreso</v>
      </c>
      <c r="M2219" t="str">
        <f t="shared" si="34"/>
        <v>Único</v>
      </c>
    </row>
    <row r="2220" spans="1:13" x14ac:dyDescent="0.25">
      <c r="A2220" s="10" t="s">
        <v>14</v>
      </c>
      <c r="B2220" s="33">
        <v>45606</v>
      </c>
      <c r="C2220" s="5">
        <v>45576</v>
      </c>
      <c r="D2220" s="33">
        <v>45606</v>
      </c>
      <c r="E2220" s="9">
        <v>45576</v>
      </c>
      <c r="F2220" s="5" t="s">
        <v>54</v>
      </c>
      <c r="G2220" s="7" t="s">
        <v>178</v>
      </c>
      <c r="H2220" s="6"/>
      <c r="I2220" s="8">
        <v>-12.99</v>
      </c>
      <c r="J2220" s="6"/>
      <c r="K2220" s="8">
        <v>2108.91</v>
      </c>
      <c r="L2220" t="str">
        <f>IF(Gastos[[#This Row],[Importe]]&gt;0,"Ingreso","Egreso")</f>
        <v>Egreso</v>
      </c>
      <c r="M2220" t="str">
        <f t="shared" si="34"/>
        <v>Único</v>
      </c>
    </row>
    <row r="2221" spans="1:13" x14ac:dyDescent="0.25">
      <c r="A2221" s="1" t="s">
        <v>11</v>
      </c>
      <c r="B2221" s="33">
        <v>45606</v>
      </c>
      <c r="C2221" s="5">
        <v>45576</v>
      </c>
      <c r="D2221" s="33">
        <v>45606</v>
      </c>
      <c r="E2221" s="9">
        <v>45576</v>
      </c>
      <c r="F2221" s="5" t="s">
        <v>132</v>
      </c>
      <c r="G2221" s="7" t="s">
        <v>177</v>
      </c>
      <c r="H2221" s="6"/>
      <c r="I2221" s="8">
        <v>-4.3</v>
      </c>
      <c r="J2221" s="6"/>
      <c r="K2221" s="8">
        <v>1941.72</v>
      </c>
      <c r="L2221" t="str">
        <f>IF(Gastos[[#This Row],[Importe]]&gt;0,"Ingreso","Egreso")</f>
        <v>Egreso</v>
      </c>
      <c r="M2221" t="str">
        <f t="shared" si="34"/>
        <v>Único</v>
      </c>
    </row>
    <row r="2222" spans="1:13" x14ac:dyDescent="0.25">
      <c r="A2222" s="1" t="s">
        <v>14</v>
      </c>
      <c r="B2222" s="33">
        <v>45575</v>
      </c>
      <c r="C2222" s="5">
        <v>45575</v>
      </c>
      <c r="D2222" s="33">
        <v>45575</v>
      </c>
      <c r="E2222" s="9">
        <v>45575</v>
      </c>
      <c r="F2222" s="6" t="s">
        <v>67</v>
      </c>
      <c r="G2222" s="7" t="s">
        <v>181</v>
      </c>
      <c r="H2222" s="6"/>
      <c r="I2222" s="8">
        <v>-21.8</v>
      </c>
      <c r="J2222" s="6"/>
      <c r="K2222" s="8">
        <v>2186.7399999999998</v>
      </c>
      <c r="L2222" t="str">
        <f>IF(Gastos[[#This Row],[Importe]]&gt;0,"Ingreso","Egreso")</f>
        <v>Egreso</v>
      </c>
      <c r="M2222" t="str">
        <f t="shared" si="34"/>
        <v>Único</v>
      </c>
    </row>
    <row r="2223" spans="1:13" x14ac:dyDescent="0.25">
      <c r="A2223" s="1" t="s">
        <v>11</v>
      </c>
      <c r="B2223" s="33">
        <v>45575</v>
      </c>
      <c r="C2223" s="5">
        <v>45575</v>
      </c>
      <c r="D2223" s="33">
        <v>45575</v>
      </c>
      <c r="E2223" s="9">
        <v>45575</v>
      </c>
      <c r="F2223" s="6" t="s">
        <v>20</v>
      </c>
      <c r="G2223" s="7" t="s">
        <v>182</v>
      </c>
      <c r="H2223" s="6"/>
      <c r="I2223" s="8">
        <v>-11.8</v>
      </c>
      <c r="J2223" s="6"/>
      <c r="K2223" s="8">
        <v>1946.02</v>
      </c>
      <c r="L2223" t="str">
        <f>IF(Gastos[[#This Row],[Importe]]&gt;0,"Ingreso","Egreso")</f>
        <v>Egreso</v>
      </c>
      <c r="M2223" t="str">
        <f t="shared" si="34"/>
        <v>Único</v>
      </c>
    </row>
    <row r="2224" spans="1:13" x14ac:dyDescent="0.25">
      <c r="A2224" s="1" t="s">
        <v>11</v>
      </c>
      <c r="B2224" s="33">
        <v>45575</v>
      </c>
      <c r="C2224" s="5">
        <v>45575</v>
      </c>
      <c r="D2224" s="33">
        <v>45575</v>
      </c>
      <c r="E2224" s="9">
        <v>45575</v>
      </c>
      <c r="F2224" s="5" t="s">
        <v>183</v>
      </c>
      <c r="G2224" s="7" t="s">
        <v>184</v>
      </c>
      <c r="H2224" s="6"/>
      <c r="I2224" s="8">
        <v>-52</v>
      </c>
      <c r="J2224" s="6"/>
      <c r="K2224" s="8">
        <v>1957.82</v>
      </c>
      <c r="L2224" t="str">
        <f>IF(Gastos[[#This Row],[Importe]]&gt;0,"Ingreso","Egreso")</f>
        <v>Egreso</v>
      </c>
      <c r="M2224" t="str">
        <f t="shared" si="34"/>
        <v>Único</v>
      </c>
    </row>
    <row r="2225" spans="1:13" x14ac:dyDescent="0.25">
      <c r="A2225" t="s">
        <v>17</v>
      </c>
      <c r="B2225" s="33">
        <v>45575</v>
      </c>
      <c r="C2225" s="5">
        <v>45575</v>
      </c>
      <c r="D2225" s="33">
        <v>45575</v>
      </c>
      <c r="E2225" s="9">
        <v>45575</v>
      </c>
      <c r="F2225" s="5" t="s">
        <v>20</v>
      </c>
      <c r="G2225" s="7" t="s">
        <v>180</v>
      </c>
      <c r="H2225" s="6"/>
      <c r="I2225" s="8">
        <v>-2.4</v>
      </c>
      <c r="J2225" s="6"/>
      <c r="K2225" s="8">
        <v>3860.13</v>
      </c>
      <c r="L2225" t="str">
        <f>IF(Gastos[[#This Row],[Importe]]&gt;0,"Ingreso","Egreso")</f>
        <v>Egreso</v>
      </c>
      <c r="M2225" t="str">
        <f t="shared" si="34"/>
        <v>Único</v>
      </c>
    </row>
    <row r="2226" spans="1:13" ht="25.5" x14ac:dyDescent="0.25">
      <c r="A2226" s="1" t="s">
        <v>14</v>
      </c>
      <c r="B2226" s="33">
        <v>45575</v>
      </c>
      <c r="C2226" s="5">
        <v>45575</v>
      </c>
      <c r="D2226" s="33">
        <v>45575</v>
      </c>
      <c r="E2226" s="9">
        <v>45575</v>
      </c>
      <c r="F2226" s="6" t="s">
        <v>22</v>
      </c>
      <c r="G2226" s="7" t="s">
        <v>179</v>
      </c>
      <c r="H2226" s="6"/>
      <c r="I2226" s="8">
        <v>-64.84</v>
      </c>
      <c r="J2226" s="6"/>
      <c r="K2226" s="8">
        <v>2121.9</v>
      </c>
      <c r="L2226" t="str">
        <f>IF(Gastos[[#This Row],[Importe]]&gt;0,"Ingreso","Egreso")</f>
        <v>Egreso</v>
      </c>
      <c r="M2226" t="str">
        <f t="shared" si="34"/>
        <v>Único</v>
      </c>
    </row>
    <row r="2227" spans="1:13" x14ac:dyDescent="0.25">
      <c r="A2227" s="1" t="s">
        <v>11</v>
      </c>
      <c r="B2227" s="33">
        <v>45575</v>
      </c>
      <c r="C2227" s="5">
        <v>45575</v>
      </c>
      <c r="D2227" s="33">
        <v>45575</v>
      </c>
      <c r="E2227" s="9">
        <v>45575</v>
      </c>
      <c r="F2227" s="5" t="s">
        <v>132</v>
      </c>
      <c r="G2227" s="7" t="s">
        <v>187</v>
      </c>
      <c r="H2227" s="6"/>
      <c r="I2227" s="8">
        <v>-5</v>
      </c>
      <c r="J2227" s="6"/>
      <c r="K2227" s="8">
        <v>2017.5</v>
      </c>
      <c r="L2227" t="str">
        <f>IF(Gastos[[#This Row],[Importe]]&gt;0,"Ingreso","Egreso")</f>
        <v>Egreso</v>
      </c>
      <c r="M2227" t="str">
        <f t="shared" si="34"/>
        <v>Único</v>
      </c>
    </row>
    <row r="2228" spans="1:13" ht="25.5" x14ac:dyDescent="0.25">
      <c r="A2228" s="1" t="s">
        <v>11</v>
      </c>
      <c r="B2228" s="33">
        <v>45575</v>
      </c>
      <c r="C2228" s="5">
        <v>45575</v>
      </c>
      <c r="D2228" s="33">
        <v>45575</v>
      </c>
      <c r="E2228" s="9">
        <v>45575</v>
      </c>
      <c r="F2228" s="5" t="s">
        <v>132</v>
      </c>
      <c r="G2228" s="7" t="s">
        <v>186</v>
      </c>
      <c r="H2228" s="6"/>
      <c r="I2228" s="8">
        <v>-4.28</v>
      </c>
      <c r="J2228" s="6"/>
      <c r="K2228" s="8">
        <v>2013.22</v>
      </c>
      <c r="L2228" t="str">
        <f>IF(Gastos[[#This Row],[Importe]]&gt;0,"Ingreso","Egreso")</f>
        <v>Egreso</v>
      </c>
      <c r="M2228" t="str">
        <f t="shared" si="34"/>
        <v>Único</v>
      </c>
    </row>
    <row r="2229" spans="1:13" x14ac:dyDescent="0.25">
      <c r="A2229" s="1" t="s">
        <v>11</v>
      </c>
      <c r="B2229" s="33">
        <v>45575</v>
      </c>
      <c r="C2229" s="5">
        <v>45575</v>
      </c>
      <c r="D2229" s="33">
        <v>45575</v>
      </c>
      <c r="E2229" s="9">
        <v>45575</v>
      </c>
      <c r="F2229" s="5" t="s">
        <v>132</v>
      </c>
      <c r="G2229" s="7" t="s">
        <v>185</v>
      </c>
      <c r="H2229" s="6"/>
      <c r="I2229" s="8">
        <v>-3.4</v>
      </c>
      <c r="J2229" s="6"/>
      <c r="K2229" s="8">
        <v>2009.82</v>
      </c>
      <c r="L2229" t="str">
        <f>IF(Gastos[[#This Row],[Importe]]&gt;0,"Ingreso","Egreso")</f>
        <v>Egreso</v>
      </c>
      <c r="M2229" t="str">
        <f t="shared" si="34"/>
        <v>Único</v>
      </c>
    </row>
    <row r="2230" spans="1:13" ht="25.5" x14ac:dyDescent="0.25">
      <c r="A2230" s="1" t="s">
        <v>14</v>
      </c>
      <c r="B2230" s="33">
        <v>45514</v>
      </c>
      <c r="C2230" s="5">
        <v>45573</v>
      </c>
      <c r="D2230" s="33">
        <v>45514</v>
      </c>
      <c r="E2230" s="9">
        <v>45573</v>
      </c>
      <c r="F2230" s="6" t="s">
        <v>22</v>
      </c>
      <c r="G2230" s="7" t="s">
        <v>188</v>
      </c>
      <c r="H2230" s="6"/>
      <c r="I2230" s="8">
        <v>-2.56</v>
      </c>
      <c r="J2230" s="6"/>
      <c r="K2230" s="8">
        <v>2208.54</v>
      </c>
      <c r="L2230" t="str">
        <f>IF(Gastos[[#This Row],[Importe]]&gt;0,"Ingreso","Egreso")</f>
        <v>Egreso</v>
      </c>
      <c r="M2230" t="str">
        <f t="shared" si="34"/>
        <v>Único</v>
      </c>
    </row>
    <row r="2231" spans="1:13" ht="25.5" x14ac:dyDescent="0.25">
      <c r="A2231" s="1" t="s">
        <v>14</v>
      </c>
      <c r="B2231" s="33">
        <v>45514</v>
      </c>
      <c r="C2231" s="5">
        <v>45573</v>
      </c>
      <c r="D2231" s="33">
        <v>45514</v>
      </c>
      <c r="E2231" s="9">
        <v>45573</v>
      </c>
      <c r="F2231" s="6" t="s">
        <v>22</v>
      </c>
      <c r="G2231" s="7" t="s">
        <v>189</v>
      </c>
      <c r="H2231" s="6"/>
      <c r="I2231" s="8">
        <v>-6.74</v>
      </c>
      <c r="J2231" s="6"/>
      <c r="K2231" s="8">
        <v>2211.1</v>
      </c>
      <c r="L2231" t="str">
        <f>IF(Gastos[[#This Row],[Importe]]&gt;0,"Ingreso","Egreso")</f>
        <v>Egreso</v>
      </c>
      <c r="M2231" t="str">
        <f t="shared" si="34"/>
        <v>Único</v>
      </c>
    </row>
    <row r="2232" spans="1:13" x14ac:dyDescent="0.25">
      <c r="A2232" s="1" t="s">
        <v>11</v>
      </c>
      <c r="B2232" s="33">
        <v>45514</v>
      </c>
      <c r="C2232" s="5">
        <v>45573</v>
      </c>
      <c r="D2232" s="33">
        <v>45514</v>
      </c>
      <c r="E2232" s="9">
        <v>45573</v>
      </c>
      <c r="F2232" s="6" t="s">
        <v>20</v>
      </c>
      <c r="G2232" s="7" t="s">
        <v>191</v>
      </c>
      <c r="H2232" s="6"/>
      <c r="I2232" s="8">
        <v>-10</v>
      </c>
      <c r="J2232" s="6"/>
      <c r="K2232" s="8">
        <v>2039.84</v>
      </c>
      <c r="L2232" t="str">
        <f>IF(Gastos[[#This Row],[Importe]]&gt;0,"Ingreso","Egreso")</f>
        <v>Egreso</v>
      </c>
      <c r="M2232" t="str">
        <f t="shared" si="34"/>
        <v>Único</v>
      </c>
    </row>
    <row r="2233" spans="1:13" ht="25.5" x14ac:dyDescent="0.25">
      <c r="A2233" s="1" t="s">
        <v>11</v>
      </c>
      <c r="B2233" s="33">
        <v>45514</v>
      </c>
      <c r="C2233" s="5">
        <v>45573</v>
      </c>
      <c r="D2233" s="33">
        <v>45514</v>
      </c>
      <c r="E2233" s="9">
        <v>45573</v>
      </c>
      <c r="F2233" s="6" t="s">
        <v>22</v>
      </c>
      <c r="G2233" s="7" t="s">
        <v>190</v>
      </c>
      <c r="H2233" s="6"/>
      <c r="I2233" s="8">
        <v>-17.34</v>
      </c>
      <c r="J2233" s="6"/>
      <c r="K2233" s="8">
        <v>2022.5</v>
      </c>
      <c r="L2233" t="str">
        <f>IF(Gastos[[#This Row],[Importe]]&gt;0,"Ingreso","Egreso")</f>
        <v>Egreso</v>
      </c>
      <c r="M2233" t="str">
        <f t="shared" si="34"/>
        <v>Único</v>
      </c>
    </row>
    <row r="2234" spans="1:13" x14ac:dyDescent="0.25">
      <c r="A2234" s="1" t="s">
        <v>17</v>
      </c>
      <c r="B2234" s="33">
        <v>45483</v>
      </c>
      <c r="C2234" s="5">
        <v>45572</v>
      </c>
      <c r="D2234" s="33">
        <v>45483</v>
      </c>
      <c r="E2234" s="9">
        <v>45572</v>
      </c>
      <c r="F2234" s="6" t="s">
        <v>18</v>
      </c>
      <c r="G2234" s="7" t="s">
        <v>192</v>
      </c>
      <c r="H2234" s="6"/>
      <c r="I2234" s="8">
        <v>-0.75</v>
      </c>
      <c r="J2234" s="6"/>
      <c r="K2234" s="8">
        <v>3862.53</v>
      </c>
      <c r="L2234" t="str">
        <f>IF(Gastos[[#This Row],[Importe]]&gt;0,"Ingreso","Egreso")</f>
        <v>Egreso</v>
      </c>
      <c r="M2234" t="str">
        <f t="shared" si="34"/>
        <v>Único</v>
      </c>
    </row>
    <row r="2235" spans="1:13" x14ac:dyDescent="0.25">
      <c r="A2235" s="1" t="s">
        <v>17</v>
      </c>
      <c r="B2235" s="33">
        <v>45483</v>
      </c>
      <c r="C2235" s="5">
        <v>45572</v>
      </c>
      <c r="D2235" s="33">
        <v>45483</v>
      </c>
      <c r="E2235" s="9">
        <v>45572</v>
      </c>
      <c r="F2235" s="6" t="s">
        <v>20</v>
      </c>
      <c r="G2235" s="7" t="s">
        <v>193</v>
      </c>
      <c r="H2235" s="6"/>
      <c r="I2235" s="8">
        <v>-2.4</v>
      </c>
      <c r="J2235" s="6"/>
      <c r="K2235" s="8">
        <v>3863.28</v>
      </c>
      <c r="L2235" t="str">
        <f>IF(Gastos[[#This Row],[Importe]]&gt;0,"Ingreso","Egreso")</f>
        <v>Egreso</v>
      </c>
      <c r="M2235" t="str">
        <f t="shared" si="34"/>
        <v>Único</v>
      </c>
    </row>
    <row r="2236" spans="1:13" ht="25.5" x14ac:dyDescent="0.25">
      <c r="A2236" s="1" t="s">
        <v>11</v>
      </c>
      <c r="B2236" s="33">
        <v>45483</v>
      </c>
      <c r="C2236" s="5">
        <v>45572</v>
      </c>
      <c r="D2236" s="33">
        <v>45483</v>
      </c>
      <c r="E2236" s="9">
        <v>45572</v>
      </c>
      <c r="F2236" s="6" t="s">
        <v>20</v>
      </c>
      <c r="G2236" s="7" t="s">
        <v>195</v>
      </c>
      <c r="H2236" s="6"/>
      <c r="I2236" s="8">
        <v>-7.3</v>
      </c>
      <c r="J2236" s="6"/>
      <c r="K2236" s="8">
        <v>2055.9</v>
      </c>
      <c r="L2236" t="str">
        <f>IF(Gastos[[#This Row],[Importe]]&gt;0,"Ingreso","Egreso")</f>
        <v>Egreso</v>
      </c>
      <c r="M2236" t="str">
        <f t="shared" si="34"/>
        <v>Único</v>
      </c>
    </row>
    <row r="2237" spans="1:13" x14ac:dyDescent="0.25">
      <c r="A2237" s="1" t="s">
        <v>11</v>
      </c>
      <c r="B2237" s="33">
        <v>45483</v>
      </c>
      <c r="C2237" s="5">
        <v>45572</v>
      </c>
      <c r="D2237" s="33">
        <v>45483</v>
      </c>
      <c r="E2237" s="9">
        <v>45572</v>
      </c>
      <c r="F2237" s="6" t="s">
        <v>132</v>
      </c>
      <c r="G2237" s="7" t="s">
        <v>194</v>
      </c>
      <c r="H2237" s="6"/>
      <c r="I2237" s="8">
        <v>-6.06</v>
      </c>
      <c r="J2237" s="6"/>
      <c r="K2237" s="8">
        <v>2049.84</v>
      </c>
      <c r="L2237" t="str">
        <f>IF(Gastos[[#This Row],[Importe]]&gt;0,"Ingreso","Egreso")</f>
        <v>Egreso</v>
      </c>
      <c r="M2237" t="str">
        <f t="shared" si="34"/>
        <v>Único</v>
      </c>
    </row>
    <row r="2238" spans="1:13" x14ac:dyDescent="0.25">
      <c r="A2238" s="1" t="s">
        <v>11</v>
      </c>
      <c r="B2238" s="33">
        <v>45483</v>
      </c>
      <c r="C2238" s="5">
        <v>45572</v>
      </c>
      <c r="D2238" s="33">
        <v>45453</v>
      </c>
      <c r="E2238" s="9">
        <v>45571</v>
      </c>
      <c r="F2238" s="6" t="s">
        <v>132</v>
      </c>
      <c r="G2238" s="7" t="s">
        <v>197</v>
      </c>
      <c r="H2238" s="6"/>
      <c r="I2238" s="8">
        <v>-59.5</v>
      </c>
      <c r="J2238" s="6"/>
      <c r="K2238" s="8">
        <v>2079.1999999999998</v>
      </c>
      <c r="L2238" t="str">
        <f>IF(Gastos[[#This Row],[Importe]]&gt;0,"Ingreso","Egreso")</f>
        <v>Egreso</v>
      </c>
      <c r="M2238" t="str">
        <f t="shared" si="34"/>
        <v>Único</v>
      </c>
    </row>
    <row r="2239" spans="1:13" x14ac:dyDescent="0.25">
      <c r="A2239" s="1" t="s">
        <v>11</v>
      </c>
      <c r="B2239" s="33">
        <v>45483</v>
      </c>
      <c r="C2239" s="5">
        <v>45572</v>
      </c>
      <c r="D2239" s="33">
        <v>45453</v>
      </c>
      <c r="E2239" s="9">
        <v>45571</v>
      </c>
      <c r="F2239" s="6" t="s">
        <v>132</v>
      </c>
      <c r="G2239" s="7" t="s">
        <v>196</v>
      </c>
      <c r="H2239" s="6"/>
      <c r="I2239" s="8">
        <v>-16</v>
      </c>
      <c r="J2239" s="6"/>
      <c r="K2239" s="8">
        <v>2063.1999999999998</v>
      </c>
      <c r="L2239" t="str">
        <f>IF(Gastos[[#This Row],[Importe]]&gt;0,"Ingreso","Egreso")</f>
        <v>Egreso</v>
      </c>
      <c r="M2239" t="str">
        <f t="shared" si="34"/>
        <v>Único</v>
      </c>
    </row>
    <row r="2240" spans="1:13" ht="25.5" x14ac:dyDescent="0.25">
      <c r="A2240" s="1" t="s">
        <v>17</v>
      </c>
      <c r="B2240" s="33">
        <v>45483</v>
      </c>
      <c r="C2240" s="5">
        <v>45572</v>
      </c>
      <c r="D2240" s="33">
        <v>45422</v>
      </c>
      <c r="E2240" s="9">
        <v>45570</v>
      </c>
      <c r="F2240" s="6" t="s">
        <v>22</v>
      </c>
      <c r="G2240" s="7" t="s">
        <v>198</v>
      </c>
      <c r="H2240" s="6"/>
      <c r="I2240" s="8">
        <v>-12.53</v>
      </c>
      <c r="J2240" s="6"/>
      <c r="K2240" s="8">
        <v>3865.68</v>
      </c>
      <c r="L2240" t="str">
        <f>IF(Gastos[[#This Row],[Importe]]&gt;0,"Ingreso","Egreso")</f>
        <v>Egreso</v>
      </c>
      <c r="M2240" t="str">
        <f t="shared" si="34"/>
        <v>Único</v>
      </c>
    </row>
    <row r="2241" spans="1:13" ht="25.5" x14ac:dyDescent="0.25">
      <c r="A2241" s="1" t="s">
        <v>14</v>
      </c>
      <c r="B2241" s="33">
        <v>45483</v>
      </c>
      <c r="C2241" s="5">
        <v>45572</v>
      </c>
      <c r="D2241" s="33">
        <v>45422</v>
      </c>
      <c r="E2241" s="9">
        <v>45570</v>
      </c>
      <c r="F2241" s="6" t="s">
        <v>22</v>
      </c>
      <c r="G2241" s="7" t="s">
        <v>199</v>
      </c>
      <c r="H2241" s="6"/>
      <c r="I2241" s="8">
        <v>-7.05</v>
      </c>
      <c r="J2241" s="6"/>
      <c r="K2241" s="8">
        <v>2217.84</v>
      </c>
      <c r="L2241" t="str">
        <f>IF(Gastos[[#This Row],[Importe]]&gt;0,"Ingreso","Egreso")</f>
        <v>Egreso</v>
      </c>
      <c r="M2241" t="str">
        <f t="shared" si="34"/>
        <v>Único</v>
      </c>
    </row>
    <row r="2242" spans="1:13" x14ac:dyDescent="0.25">
      <c r="A2242" s="1" t="s">
        <v>11</v>
      </c>
      <c r="B2242" s="33">
        <v>45392</v>
      </c>
      <c r="C2242" s="5">
        <v>45569</v>
      </c>
      <c r="D2242" s="33">
        <v>45392</v>
      </c>
      <c r="E2242" s="9">
        <v>45569</v>
      </c>
      <c r="F2242" s="6" t="s">
        <v>132</v>
      </c>
      <c r="G2242" s="7" t="s">
        <v>203</v>
      </c>
      <c r="H2242" s="6"/>
      <c r="I2242" s="8">
        <v>-17.5</v>
      </c>
      <c r="J2242" s="6"/>
      <c r="K2242" s="8">
        <v>2148.5</v>
      </c>
      <c r="L2242" t="str">
        <f>IF(Gastos[[#This Row],[Importe]]&gt;0,"Ingreso","Egreso")</f>
        <v>Egreso</v>
      </c>
      <c r="M2242" t="str">
        <f t="shared" ref="M2242:M2305" si="35">IF(AND(COUNTIFS($B$2:$B$3988,B2242,$I$2:$I$3988,I2242,$K$2:$K$3988,K2242)&gt;1,F2242=""),"DUPLICADO","Único")</f>
        <v>Único</v>
      </c>
    </row>
    <row r="2243" spans="1:13" ht="25.5" x14ac:dyDescent="0.25">
      <c r="A2243" s="1" t="s">
        <v>11</v>
      </c>
      <c r="B2243" s="33">
        <v>45392</v>
      </c>
      <c r="C2243" s="5">
        <v>45569</v>
      </c>
      <c r="D2243" s="33">
        <v>45392</v>
      </c>
      <c r="E2243" s="9">
        <v>45569</v>
      </c>
      <c r="F2243" s="6" t="s">
        <v>132</v>
      </c>
      <c r="G2243" s="7" t="s">
        <v>204</v>
      </c>
      <c r="H2243" s="6"/>
      <c r="I2243" s="8">
        <v>-17</v>
      </c>
      <c r="J2243" s="6"/>
      <c r="K2243" s="8">
        <v>2174.1</v>
      </c>
      <c r="L2243" t="str">
        <f>IF(Gastos[[#This Row],[Importe]]&gt;0,"Ingreso","Egreso")</f>
        <v>Egreso</v>
      </c>
      <c r="M2243" t="str">
        <f t="shared" si="35"/>
        <v>Único</v>
      </c>
    </row>
    <row r="2244" spans="1:13" x14ac:dyDescent="0.25">
      <c r="A2244" s="1" t="s">
        <v>11</v>
      </c>
      <c r="B2244" s="33">
        <v>45392</v>
      </c>
      <c r="C2244" s="5">
        <v>45569</v>
      </c>
      <c r="D2244" s="33">
        <v>45392</v>
      </c>
      <c r="E2244" s="9">
        <v>45569</v>
      </c>
      <c r="F2244" s="6" t="s">
        <v>132</v>
      </c>
      <c r="G2244" s="7" t="s">
        <v>203</v>
      </c>
      <c r="H2244" s="6"/>
      <c r="I2244" s="8">
        <v>-9.8000000000000007</v>
      </c>
      <c r="J2244" s="6"/>
      <c r="K2244" s="8">
        <v>2138.6999999999998</v>
      </c>
      <c r="L2244" t="str">
        <f>IF(Gastos[[#This Row],[Importe]]&gt;0,"Ingreso","Egreso")</f>
        <v>Egreso</v>
      </c>
      <c r="M2244" t="str">
        <f t="shared" si="35"/>
        <v>Único</v>
      </c>
    </row>
    <row r="2245" spans="1:13" ht="25.5" x14ac:dyDescent="0.25">
      <c r="A2245" s="1" t="s">
        <v>14</v>
      </c>
      <c r="B2245" s="33">
        <v>45392</v>
      </c>
      <c r="C2245" s="5">
        <v>45569</v>
      </c>
      <c r="D2245" s="33">
        <v>45392</v>
      </c>
      <c r="E2245" s="9">
        <v>45569</v>
      </c>
      <c r="F2245" s="6" t="s">
        <v>22</v>
      </c>
      <c r="G2245" s="7" t="s">
        <v>201</v>
      </c>
      <c r="H2245" s="6"/>
      <c r="I2245" s="8">
        <v>-6.79</v>
      </c>
      <c r="J2245" s="6"/>
      <c r="K2245" s="8">
        <v>2224.89</v>
      </c>
      <c r="L2245" t="str">
        <f>IF(Gastos[[#This Row],[Importe]]&gt;0,"Ingreso","Egreso")</f>
        <v>Egreso</v>
      </c>
      <c r="M2245" t="str">
        <f t="shared" si="35"/>
        <v>Único</v>
      </c>
    </row>
    <row r="2246" spans="1:13" ht="25.5" x14ac:dyDescent="0.25">
      <c r="A2246" s="1" t="s">
        <v>14</v>
      </c>
      <c r="B2246" s="33">
        <v>45392</v>
      </c>
      <c r="C2246" s="5">
        <v>45569</v>
      </c>
      <c r="D2246" s="33">
        <v>45392</v>
      </c>
      <c r="E2246" s="9">
        <v>45569</v>
      </c>
      <c r="F2246" s="6" t="s">
        <v>22</v>
      </c>
      <c r="G2246" s="7" t="s">
        <v>201</v>
      </c>
      <c r="H2246" s="6"/>
      <c r="I2246" s="8">
        <v>-21.97</v>
      </c>
      <c r="J2246" s="6"/>
      <c r="K2246" s="8">
        <v>2231.6799999999998</v>
      </c>
      <c r="L2246" t="str">
        <f>IF(Gastos[[#This Row],[Importe]]&gt;0,"Ingreso","Egreso")</f>
        <v>Egreso</v>
      </c>
      <c r="M2246" t="str">
        <f t="shared" si="35"/>
        <v>Único</v>
      </c>
    </row>
    <row r="2247" spans="1:13" x14ac:dyDescent="0.25">
      <c r="A2247" s="1" t="s">
        <v>11</v>
      </c>
      <c r="B2247" s="33">
        <v>45392</v>
      </c>
      <c r="C2247" s="5">
        <v>45569</v>
      </c>
      <c r="D2247" s="33">
        <v>45392</v>
      </c>
      <c r="E2247" s="9">
        <v>45569</v>
      </c>
      <c r="F2247" s="6" t="s">
        <v>18</v>
      </c>
      <c r="G2247" s="7" t="s">
        <v>205</v>
      </c>
      <c r="H2247" s="6"/>
      <c r="I2247" s="8">
        <v>-7.99</v>
      </c>
      <c r="J2247" s="6"/>
      <c r="K2247" s="8">
        <v>2191.1</v>
      </c>
      <c r="L2247" t="str">
        <f>IF(Gastos[[#This Row],[Importe]]&gt;0,"Ingreso","Egreso")</f>
        <v>Egreso</v>
      </c>
      <c r="M2247" t="str">
        <f t="shared" si="35"/>
        <v>Único</v>
      </c>
    </row>
    <row r="2248" spans="1:13" ht="25.5" x14ac:dyDescent="0.25">
      <c r="A2248" s="1" t="s">
        <v>14</v>
      </c>
      <c r="B2248" s="33">
        <v>45392</v>
      </c>
      <c r="C2248" s="5">
        <v>45569</v>
      </c>
      <c r="D2248" s="33">
        <v>45392</v>
      </c>
      <c r="E2248" s="9">
        <v>45569</v>
      </c>
      <c r="F2248" s="6" t="s">
        <v>22</v>
      </c>
      <c r="G2248" s="7" t="s">
        <v>202</v>
      </c>
      <c r="H2248" s="6"/>
      <c r="I2248" s="8">
        <v>-102.62</v>
      </c>
      <c r="J2248" s="6"/>
      <c r="K2248" s="8">
        <v>2253.65</v>
      </c>
      <c r="L2248" t="str">
        <f>IF(Gastos[[#This Row],[Importe]]&gt;0,"Ingreso","Egreso")</f>
        <v>Egreso</v>
      </c>
      <c r="M2248" t="str">
        <f t="shared" si="35"/>
        <v>Único</v>
      </c>
    </row>
    <row r="2249" spans="1:13" x14ac:dyDescent="0.25">
      <c r="A2249" s="1" t="s">
        <v>11</v>
      </c>
      <c r="B2249" s="33">
        <v>45392</v>
      </c>
      <c r="C2249" s="5">
        <v>45569</v>
      </c>
      <c r="D2249" s="33">
        <v>45392</v>
      </c>
      <c r="E2249" s="9">
        <v>45569</v>
      </c>
      <c r="F2249" s="6" t="s">
        <v>132</v>
      </c>
      <c r="G2249" s="7" t="s">
        <v>200</v>
      </c>
      <c r="H2249" s="6"/>
      <c r="I2249" s="8">
        <v>-8.1</v>
      </c>
      <c r="J2249" s="6"/>
      <c r="K2249" s="8">
        <v>2166</v>
      </c>
      <c r="L2249" t="str">
        <f>IF(Gastos[[#This Row],[Importe]]&gt;0,"Ingreso","Egreso")</f>
        <v>Egreso</v>
      </c>
      <c r="M2249" t="str">
        <f t="shared" si="35"/>
        <v>Único</v>
      </c>
    </row>
    <row r="2250" spans="1:13" x14ac:dyDescent="0.25">
      <c r="A2250" s="1" t="s">
        <v>11</v>
      </c>
      <c r="B2250" s="33">
        <v>45392</v>
      </c>
      <c r="C2250" s="5">
        <v>45569</v>
      </c>
      <c r="D2250" s="33">
        <v>45392</v>
      </c>
      <c r="E2250" s="9">
        <v>45569</v>
      </c>
      <c r="F2250" s="6" t="s">
        <v>132</v>
      </c>
      <c r="G2250" s="7" t="s">
        <v>206</v>
      </c>
      <c r="H2250" s="6"/>
      <c r="I2250" s="8">
        <v>-3.6</v>
      </c>
      <c r="J2250" s="6"/>
      <c r="K2250" s="8">
        <v>2199.09</v>
      </c>
      <c r="L2250" t="str">
        <f>IF(Gastos[[#This Row],[Importe]]&gt;0,"Ingreso","Egreso")</f>
        <v>Egreso</v>
      </c>
      <c r="M2250" t="str">
        <f t="shared" si="35"/>
        <v>Único</v>
      </c>
    </row>
    <row r="2251" spans="1:13" ht="25.5" x14ac:dyDescent="0.25">
      <c r="A2251" s="1" t="s">
        <v>11</v>
      </c>
      <c r="B2251" s="33">
        <v>45392</v>
      </c>
      <c r="C2251" s="5">
        <v>45569</v>
      </c>
      <c r="D2251" s="33">
        <v>45392</v>
      </c>
      <c r="E2251" s="9">
        <v>45569</v>
      </c>
      <c r="F2251" s="6" t="s">
        <v>132</v>
      </c>
      <c r="G2251" s="7" t="s">
        <v>207</v>
      </c>
      <c r="H2251" s="6"/>
      <c r="I2251" s="8">
        <v>-3.35</v>
      </c>
      <c r="J2251" s="6"/>
      <c r="K2251" s="8">
        <v>2202.69</v>
      </c>
      <c r="L2251" t="str">
        <f>IF(Gastos[[#This Row],[Importe]]&gt;0,"Ingreso","Egreso")</f>
        <v>Egreso</v>
      </c>
      <c r="M2251" t="str">
        <f t="shared" si="35"/>
        <v>Único</v>
      </c>
    </row>
    <row r="2252" spans="1:13" x14ac:dyDescent="0.25">
      <c r="A2252" s="1" t="s">
        <v>17</v>
      </c>
      <c r="B2252" s="33">
        <v>45361</v>
      </c>
      <c r="C2252" s="5">
        <v>45568</v>
      </c>
      <c r="D2252" s="33">
        <v>45361</v>
      </c>
      <c r="E2252" s="9">
        <v>45568</v>
      </c>
      <c r="F2252" s="6" t="s">
        <v>183</v>
      </c>
      <c r="G2252" s="7" t="s">
        <v>212</v>
      </c>
      <c r="H2252" s="6"/>
      <c r="I2252" s="8">
        <v>20</v>
      </c>
      <c r="J2252" s="6"/>
      <c r="K2252" s="8">
        <v>3965.31</v>
      </c>
      <c r="L2252" t="str">
        <f>IF(Gastos[[#This Row],[Importe]]&gt;0,"Ingreso","Egreso")</f>
        <v>Ingreso</v>
      </c>
      <c r="M2252" t="str">
        <f t="shared" si="35"/>
        <v>Único</v>
      </c>
    </row>
    <row r="2253" spans="1:13" x14ac:dyDescent="0.25">
      <c r="A2253" s="1" t="s">
        <v>17</v>
      </c>
      <c r="B2253" s="33">
        <v>45361</v>
      </c>
      <c r="C2253" s="5">
        <v>45568</v>
      </c>
      <c r="D2253" s="33">
        <v>45361</v>
      </c>
      <c r="E2253" s="9">
        <v>45568</v>
      </c>
      <c r="F2253" s="6" t="s">
        <v>39</v>
      </c>
      <c r="G2253" s="7" t="s">
        <v>208</v>
      </c>
      <c r="H2253" s="6"/>
      <c r="I2253" s="8">
        <v>-60</v>
      </c>
      <c r="J2253" s="6"/>
      <c r="K2253" s="8">
        <v>3905.31</v>
      </c>
      <c r="L2253" t="str">
        <f>IF(Gastos[[#This Row],[Importe]]&gt;0,"Ingreso","Egreso")</f>
        <v>Egreso</v>
      </c>
      <c r="M2253" t="str">
        <f t="shared" si="35"/>
        <v>Único</v>
      </c>
    </row>
    <row r="2254" spans="1:13" ht="25.5" x14ac:dyDescent="0.25">
      <c r="A2254" s="1" t="s">
        <v>17</v>
      </c>
      <c r="B2254" s="33">
        <v>45361</v>
      </c>
      <c r="C2254" s="5">
        <v>45568</v>
      </c>
      <c r="D2254" s="33">
        <v>45361</v>
      </c>
      <c r="E2254" s="9">
        <v>45568</v>
      </c>
      <c r="F2254" s="6" t="s">
        <v>22</v>
      </c>
      <c r="G2254" s="7" t="s">
        <v>209</v>
      </c>
      <c r="H2254" s="6"/>
      <c r="I2254" s="8">
        <v>-2.65</v>
      </c>
      <c r="J2254" s="6"/>
      <c r="K2254" s="8">
        <v>3878.21</v>
      </c>
      <c r="L2254" t="str">
        <f>IF(Gastos[[#This Row],[Importe]]&gt;0,"Ingreso","Egreso")</f>
        <v>Egreso</v>
      </c>
      <c r="M2254" t="str">
        <f t="shared" si="35"/>
        <v>Único</v>
      </c>
    </row>
    <row r="2255" spans="1:13" x14ac:dyDescent="0.25">
      <c r="A2255" s="1" t="s">
        <v>17</v>
      </c>
      <c r="B2255" s="33">
        <v>45361</v>
      </c>
      <c r="C2255" s="5">
        <v>45568</v>
      </c>
      <c r="D2255" s="33">
        <v>45361</v>
      </c>
      <c r="E2255" s="9">
        <v>45568</v>
      </c>
      <c r="F2255" s="6" t="s">
        <v>18</v>
      </c>
      <c r="G2255" s="7" t="s">
        <v>210</v>
      </c>
      <c r="H2255" s="6"/>
      <c r="I2255" s="8">
        <v>-1.65</v>
      </c>
      <c r="J2255" s="6"/>
      <c r="K2255" s="8">
        <v>3880.86</v>
      </c>
      <c r="L2255" t="str">
        <f>IF(Gastos[[#This Row],[Importe]]&gt;0,"Ingreso","Egreso")</f>
        <v>Egreso</v>
      </c>
      <c r="M2255" t="str">
        <f t="shared" si="35"/>
        <v>Único</v>
      </c>
    </row>
    <row r="2256" spans="1:13" ht="25.5" x14ac:dyDescent="0.25">
      <c r="A2256" s="1" t="s">
        <v>17</v>
      </c>
      <c r="B2256" s="33">
        <v>45361</v>
      </c>
      <c r="C2256" s="5">
        <v>45568</v>
      </c>
      <c r="D2256" s="33">
        <v>45361</v>
      </c>
      <c r="E2256" s="9">
        <v>45568</v>
      </c>
      <c r="F2256" s="6" t="s">
        <v>20</v>
      </c>
      <c r="G2256" s="7" t="s">
        <v>211</v>
      </c>
      <c r="H2256" s="6"/>
      <c r="I2256" s="8">
        <v>-2.8</v>
      </c>
      <c r="J2256" s="6"/>
      <c r="K2256" s="8">
        <v>3882.51</v>
      </c>
      <c r="L2256" t="str">
        <f>IF(Gastos[[#This Row],[Importe]]&gt;0,"Ingreso","Egreso")</f>
        <v>Egreso</v>
      </c>
      <c r="M2256" t="str">
        <f t="shared" si="35"/>
        <v>Único</v>
      </c>
    </row>
    <row r="2257" spans="1:13" x14ac:dyDescent="0.25">
      <c r="A2257" s="1" t="s">
        <v>17</v>
      </c>
      <c r="B2257" s="33">
        <v>45361</v>
      </c>
      <c r="C2257" s="5">
        <v>45568</v>
      </c>
      <c r="D2257" s="33">
        <v>45361</v>
      </c>
      <c r="E2257" s="9">
        <v>45568</v>
      </c>
      <c r="F2257" s="6" t="s">
        <v>183</v>
      </c>
      <c r="G2257" s="7" t="s">
        <v>208</v>
      </c>
      <c r="H2257" s="6"/>
      <c r="I2257" s="8">
        <v>-20</v>
      </c>
      <c r="J2257" s="6"/>
      <c r="K2257" s="8">
        <v>3885.31</v>
      </c>
      <c r="L2257" t="str">
        <f>IF(Gastos[[#This Row],[Importe]]&gt;0,"Ingreso","Egreso")</f>
        <v>Egreso</v>
      </c>
      <c r="M2257" t="str">
        <f t="shared" si="35"/>
        <v>Único</v>
      </c>
    </row>
    <row r="2258" spans="1:13" x14ac:dyDescent="0.25">
      <c r="A2258" s="1" t="s">
        <v>14</v>
      </c>
      <c r="B2258" s="33">
        <v>45332</v>
      </c>
      <c r="C2258" s="5">
        <v>45567</v>
      </c>
      <c r="D2258" s="33">
        <v>45332</v>
      </c>
      <c r="E2258" s="9">
        <v>45567</v>
      </c>
      <c r="F2258" s="6" t="s">
        <v>140</v>
      </c>
      <c r="G2258" s="7" t="s">
        <v>214</v>
      </c>
      <c r="H2258" s="6"/>
      <c r="I2258" s="8">
        <v>200</v>
      </c>
      <c r="J2258" s="6"/>
      <c r="K2258" s="8">
        <v>2395.17</v>
      </c>
      <c r="L2258" t="str">
        <f>IF(Gastos[[#This Row],[Importe]]&gt;0,"Ingreso","Egreso")</f>
        <v>Ingreso</v>
      </c>
      <c r="M2258" t="str">
        <f t="shared" si="35"/>
        <v>Único</v>
      </c>
    </row>
    <row r="2259" spans="1:13" x14ac:dyDescent="0.25">
      <c r="A2259" s="1" t="s">
        <v>11</v>
      </c>
      <c r="B2259" s="33">
        <v>45332</v>
      </c>
      <c r="C2259" s="5">
        <v>45567</v>
      </c>
      <c r="D2259" s="33">
        <v>45332</v>
      </c>
      <c r="E2259" s="9">
        <v>45567</v>
      </c>
      <c r="F2259" s="6" t="s">
        <v>18</v>
      </c>
      <c r="G2259" s="7" t="s">
        <v>215</v>
      </c>
      <c r="H2259" s="6"/>
      <c r="I2259" s="8">
        <v>-20.98</v>
      </c>
      <c r="J2259" s="6"/>
      <c r="K2259" s="8">
        <v>2206.04</v>
      </c>
      <c r="L2259" t="str">
        <f>IF(Gastos[[#This Row],[Importe]]&gt;0,"Ingreso","Egreso")</f>
        <v>Egreso</v>
      </c>
      <c r="M2259" t="str">
        <f t="shared" si="35"/>
        <v>Único</v>
      </c>
    </row>
    <row r="2260" spans="1:13" x14ac:dyDescent="0.25">
      <c r="A2260" s="1" t="s">
        <v>14</v>
      </c>
      <c r="B2260" s="33">
        <v>45332</v>
      </c>
      <c r="C2260" s="5">
        <v>45567</v>
      </c>
      <c r="D2260" s="33">
        <v>45332</v>
      </c>
      <c r="E2260" s="9">
        <v>45567</v>
      </c>
      <c r="F2260" s="6" t="s">
        <v>183</v>
      </c>
      <c r="G2260" s="7" t="s">
        <v>213</v>
      </c>
      <c r="H2260" s="6"/>
      <c r="I2260" s="8">
        <v>-38.9</v>
      </c>
      <c r="J2260" s="6"/>
      <c r="K2260" s="8">
        <v>2356.27</v>
      </c>
      <c r="L2260" t="str">
        <f>IF(Gastos[[#This Row],[Importe]]&gt;0,"Ingreso","Egreso")</f>
        <v>Egreso</v>
      </c>
      <c r="M2260" t="str">
        <f t="shared" si="35"/>
        <v>Único</v>
      </c>
    </row>
    <row r="2261" spans="1:13" x14ac:dyDescent="0.25">
      <c r="A2261" s="1" t="s">
        <v>14</v>
      </c>
      <c r="B2261" s="33">
        <v>45301</v>
      </c>
      <c r="C2261" s="5">
        <v>45566</v>
      </c>
      <c r="D2261" s="33">
        <v>45301</v>
      </c>
      <c r="E2261" s="9">
        <v>45566</v>
      </c>
      <c r="F2261" s="6" t="s">
        <v>132</v>
      </c>
      <c r="G2261" s="7" t="s">
        <v>220</v>
      </c>
      <c r="H2261" s="6"/>
      <c r="I2261" s="8">
        <v>-29.67</v>
      </c>
      <c r="J2261" s="6"/>
      <c r="K2261" s="8">
        <v>2195.17</v>
      </c>
      <c r="L2261" t="str">
        <f>IF(Gastos[[#This Row],[Importe]]&gt;0,"Ingreso","Egreso")</f>
        <v>Egreso</v>
      </c>
      <c r="M2261" t="str">
        <f t="shared" si="35"/>
        <v>Único</v>
      </c>
    </row>
    <row r="2262" spans="1:13" x14ac:dyDescent="0.25">
      <c r="A2262" s="1" t="s">
        <v>17</v>
      </c>
      <c r="B2262" s="33">
        <v>45301</v>
      </c>
      <c r="C2262" s="5">
        <v>45566</v>
      </c>
      <c r="D2262" s="33">
        <v>45301</v>
      </c>
      <c r="E2262" s="9">
        <v>45566</v>
      </c>
      <c r="F2262" s="6" t="s">
        <v>183</v>
      </c>
      <c r="G2262" s="7" t="s">
        <v>216</v>
      </c>
      <c r="H2262" s="6"/>
      <c r="I2262" s="8">
        <v>9.5</v>
      </c>
      <c r="J2262" s="6"/>
      <c r="K2262" s="8">
        <v>2277.44</v>
      </c>
      <c r="L2262" t="str">
        <f>IF(Gastos[[#This Row],[Importe]]&gt;0,"Ingreso","Egreso")</f>
        <v>Ingreso</v>
      </c>
      <c r="M2262" t="str">
        <f t="shared" si="35"/>
        <v>Único</v>
      </c>
    </row>
    <row r="2263" spans="1:13" ht="25.5" x14ac:dyDescent="0.25">
      <c r="A2263" s="1" t="s">
        <v>17</v>
      </c>
      <c r="B2263" s="33">
        <v>45301</v>
      </c>
      <c r="C2263" s="5">
        <v>45566</v>
      </c>
      <c r="D2263" s="33">
        <v>45301</v>
      </c>
      <c r="E2263" s="9">
        <v>45566</v>
      </c>
      <c r="F2263" s="6" t="s">
        <v>102</v>
      </c>
      <c r="G2263" s="7" t="s">
        <v>218</v>
      </c>
      <c r="H2263" s="6"/>
      <c r="I2263" s="8">
        <v>-68.319999999999993</v>
      </c>
      <c r="J2263" s="6"/>
      <c r="K2263" s="8">
        <v>3948.41</v>
      </c>
      <c r="L2263" t="str">
        <f>IF(Gastos[[#This Row],[Importe]]&gt;0,"Ingreso","Egreso")</f>
        <v>Egreso</v>
      </c>
      <c r="M2263" t="str">
        <f t="shared" si="35"/>
        <v>Único</v>
      </c>
    </row>
    <row r="2264" spans="1:13" ht="25.5" x14ac:dyDescent="0.25">
      <c r="A2264" s="1" t="s">
        <v>17</v>
      </c>
      <c r="B2264" s="33">
        <v>45301</v>
      </c>
      <c r="C2264" s="5">
        <v>45566</v>
      </c>
      <c r="D2264" s="33">
        <v>45301</v>
      </c>
      <c r="E2264" s="9">
        <v>45566</v>
      </c>
      <c r="F2264" s="6" t="s">
        <v>102</v>
      </c>
      <c r="G2264" s="7" t="s">
        <v>219</v>
      </c>
      <c r="H2264" s="6"/>
      <c r="I2264" s="8">
        <v>-42.71</v>
      </c>
      <c r="J2264" s="6"/>
      <c r="K2264" s="8">
        <v>4016.73</v>
      </c>
      <c r="L2264" t="str">
        <f>IF(Gastos[[#This Row],[Importe]]&gt;0,"Ingreso","Egreso")</f>
        <v>Egreso</v>
      </c>
      <c r="M2264" t="str">
        <f t="shared" si="35"/>
        <v>Único</v>
      </c>
    </row>
    <row r="2265" spans="1:13" x14ac:dyDescent="0.25">
      <c r="A2265" s="1" t="s">
        <v>17</v>
      </c>
      <c r="B2265" s="33">
        <v>45565</v>
      </c>
      <c r="C2265" s="5">
        <v>45565</v>
      </c>
      <c r="D2265" s="33">
        <v>45565</v>
      </c>
      <c r="E2265" s="9">
        <v>45566</v>
      </c>
      <c r="F2265" s="6" t="s">
        <v>88</v>
      </c>
      <c r="G2265" s="7" t="s">
        <v>89</v>
      </c>
      <c r="H2265" s="6"/>
      <c r="I2265" s="8">
        <v>-918</v>
      </c>
      <c r="J2265" s="6"/>
      <c r="K2265" s="8">
        <v>2293.1999999999998</v>
      </c>
      <c r="L2265" t="str">
        <f>IF(Gastos[[#This Row],[Importe]]&gt;0,"Ingreso","Egreso")</f>
        <v>Egreso</v>
      </c>
      <c r="M2265" t="str">
        <f t="shared" si="35"/>
        <v>Único</v>
      </c>
    </row>
    <row r="2266" spans="1:13" x14ac:dyDescent="0.25">
      <c r="A2266" s="1" t="s">
        <v>14</v>
      </c>
      <c r="B2266" s="33">
        <v>45301</v>
      </c>
      <c r="C2266" s="5">
        <v>45566</v>
      </c>
      <c r="D2266" s="33">
        <v>45301</v>
      </c>
      <c r="E2266" s="9">
        <v>45566</v>
      </c>
      <c r="F2266" s="6" t="s">
        <v>76</v>
      </c>
      <c r="G2266" s="7" t="s">
        <v>222</v>
      </c>
      <c r="H2266" s="6"/>
      <c r="I2266" s="8">
        <v>-60</v>
      </c>
      <c r="J2266" s="6"/>
      <c r="K2266" s="8">
        <v>2226.7399999999998</v>
      </c>
      <c r="L2266" t="str">
        <f>IF(Gastos[[#This Row],[Importe]]&gt;0,"Ingreso","Egreso")</f>
        <v>Egreso</v>
      </c>
      <c r="M2266" t="str">
        <f t="shared" si="35"/>
        <v>Único</v>
      </c>
    </row>
    <row r="2267" spans="1:13" x14ac:dyDescent="0.25">
      <c r="A2267" s="1" t="s">
        <v>14</v>
      </c>
      <c r="B2267" s="33">
        <v>45301</v>
      </c>
      <c r="C2267" s="5">
        <v>45566</v>
      </c>
      <c r="D2267" s="33">
        <v>45301</v>
      </c>
      <c r="E2267" s="9">
        <v>45566</v>
      </c>
      <c r="F2267" s="6" t="s">
        <v>76</v>
      </c>
      <c r="G2267" s="7" t="s">
        <v>223</v>
      </c>
      <c r="H2267" s="6"/>
      <c r="I2267" s="8">
        <v>-99.48</v>
      </c>
      <c r="J2267" s="6"/>
      <c r="K2267" s="8">
        <v>2286.7399999999998</v>
      </c>
      <c r="L2267" t="str">
        <f>IF(Gastos[[#This Row],[Importe]]&gt;0,"Ingreso","Egreso")</f>
        <v>Egreso</v>
      </c>
      <c r="M2267" t="str">
        <f t="shared" si="35"/>
        <v>Único</v>
      </c>
    </row>
    <row r="2268" spans="1:13" x14ac:dyDescent="0.25">
      <c r="A2268" s="1" t="s">
        <v>11</v>
      </c>
      <c r="B2268" s="33">
        <v>45301</v>
      </c>
      <c r="C2268" s="5">
        <v>45566</v>
      </c>
      <c r="D2268" s="33">
        <v>45301</v>
      </c>
      <c r="E2268" s="9">
        <v>45566</v>
      </c>
      <c r="F2268" s="6" t="s">
        <v>18</v>
      </c>
      <c r="G2268" s="7" t="s">
        <v>224</v>
      </c>
      <c r="H2268" s="6"/>
      <c r="I2268" s="8">
        <v>-7.38</v>
      </c>
      <c r="J2268" s="6"/>
      <c r="K2268" s="8">
        <v>2227.02</v>
      </c>
      <c r="L2268" t="str">
        <f>IF(Gastos[[#This Row],[Importe]]&gt;0,"Ingreso","Egreso")</f>
        <v>Egreso</v>
      </c>
      <c r="M2268" t="str">
        <f t="shared" si="35"/>
        <v>Único</v>
      </c>
    </row>
    <row r="2269" spans="1:13" ht="25.5" x14ac:dyDescent="0.25">
      <c r="A2269" s="1" t="s">
        <v>14</v>
      </c>
      <c r="B2269" s="33">
        <v>45301</v>
      </c>
      <c r="C2269" s="5">
        <v>45566</v>
      </c>
      <c r="D2269" s="33">
        <v>45301</v>
      </c>
      <c r="E2269" s="9">
        <v>45566</v>
      </c>
      <c r="F2269" s="6" t="s">
        <v>22</v>
      </c>
      <c r="G2269" s="7" t="s">
        <v>221</v>
      </c>
      <c r="H2269" s="6"/>
      <c r="I2269" s="8">
        <v>-1.9</v>
      </c>
      <c r="J2269" s="6"/>
      <c r="K2269" s="8">
        <v>2224.84</v>
      </c>
      <c r="L2269" t="str">
        <f>IF(Gastos[[#This Row],[Importe]]&gt;0,"Ingreso","Egreso")</f>
        <v>Egreso</v>
      </c>
      <c r="M2269" t="str">
        <f t="shared" si="35"/>
        <v>Único</v>
      </c>
    </row>
    <row r="2270" spans="1:13" x14ac:dyDescent="0.25">
      <c r="A2270" s="1" t="s">
        <v>17</v>
      </c>
      <c r="B2270" s="33">
        <v>45301</v>
      </c>
      <c r="C2270" s="5">
        <v>45566</v>
      </c>
      <c r="D2270" s="33">
        <v>45301</v>
      </c>
      <c r="E2270" s="9">
        <v>45566</v>
      </c>
      <c r="F2270" s="6" t="s">
        <v>90</v>
      </c>
      <c r="G2270" s="7" t="s">
        <v>93</v>
      </c>
      <c r="H2270" s="6"/>
      <c r="I2270" s="8">
        <v>1782</v>
      </c>
      <c r="J2270" s="6"/>
      <c r="K2270" s="8">
        <v>4059.44</v>
      </c>
      <c r="L2270" t="str">
        <f>IF(Gastos[[#This Row],[Importe]]&gt;0,"Ingreso","Egreso")</f>
        <v>Ingreso</v>
      </c>
      <c r="M2270" t="str">
        <f t="shared" si="35"/>
        <v>Único</v>
      </c>
    </row>
    <row r="2271" spans="1:13" x14ac:dyDescent="0.25">
      <c r="A2271" s="1" t="s">
        <v>11</v>
      </c>
      <c r="B2271" s="33">
        <v>45301</v>
      </c>
      <c r="C2271" s="5">
        <v>45566</v>
      </c>
      <c r="D2271" s="33">
        <v>45301</v>
      </c>
      <c r="E2271" s="9">
        <v>45566</v>
      </c>
      <c r="F2271" s="6" t="s">
        <v>90</v>
      </c>
      <c r="G2271" s="7" t="s">
        <v>225</v>
      </c>
      <c r="H2271" s="6"/>
      <c r="I2271" s="8">
        <v>2200.33</v>
      </c>
      <c r="J2271" s="6"/>
      <c r="K2271" s="8">
        <v>2234.4</v>
      </c>
      <c r="L2271" t="str">
        <f>IF(Gastos[[#This Row],[Importe]]&gt;0,"Ingreso","Egreso")</f>
        <v>Ingreso</v>
      </c>
      <c r="M2271" t="str">
        <f t="shared" si="35"/>
        <v>Único</v>
      </c>
    </row>
    <row r="2272" spans="1:13" x14ac:dyDescent="0.25">
      <c r="A2272" s="1" t="s">
        <v>17</v>
      </c>
      <c r="B2272" s="33">
        <v>45301</v>
      </c>
      <c r="C2272" s="5">
        <v>45566</v>
      </c>
      <c r="D2272" s="33">
        <v>45301</v>
      </c>
      <c r="E2272" s="9">
        <v>45566</v>
      </c>
      <c r="F2272" s="6" t="s">
        <v>132</v>
      </c>
      <c r="G2272" s="7" t="s">
        <v>217</v>
      </c>
      <c r="H2272" s="6"/>
      <c r="I2272" s="8">
        <v>-3.1</v>
      </c>
      <c r="J2272" s="6"/>
      <c r="K2272" s="8">
        <v>3945.31</v>
      </c>
      <c r="L2272" t="str">
        <f>IF(Gastos[[#This Row],[Importe]]&gt;0,"Ingreso","Egreso")</f>
        <v>Egreso</v>
      </c>
      <c r="M2272" t="str">
        <f t="shared" si="35"/>
        <v>Único</v>
      </c>
    </row>
    <row r="2273" spans="1:13" ht="25.5" x14ac:dyDescent="0.25">
      <c r="A2273" s="1" t="s">
        <v>17</v>
      </c>
      <c r="B2273" s="33">
        <v>45565</v>
      </c>
      <c r="C2273" s="5">
        <v>45565</v>
      </c>
      <c r="D2273" s="33">
        <v>45565</v>
      </c>
      <c r="E2273" s="9">
        <v>45565</v>
      </c>
      <c r="F2273" s="6" t="s">
        <v>20</v>
      </c>
      <c r="G2273" s="7" t="s">
        <v>226</v>
      </c>
      <c r="H2273" s="6"/>
      <c r="I2273" s="8">
        <v>-5.6</v>
      </c>
      <c r="J2273" s="6"/>
      <c r="K2273" s="8">
        <v>2267.94</v>
      </c>
      <c r="L2273" t="str">
        <f>IF(Gastos[[#This Row],[Importe]]&gt;0,"Ingreso","Egreso")</f>
        <v>Egreso</v>
      </c>
      <c r="M2273" t="str">
        <f t="shared" si="35"/>
        <v>Único</v>
      </c>
    </row>
    <row r="2274" spans="1:13" x14ac:dyDescent="0.25">
      <c r="A2274" s="1" t="s">
        <v>17</v>
      </c>
      <c r="B2274" s="33">
        <v>45565</v>
      </c>
      <c r="C2274" s="5">
        <v>45565</v>
      </c>
      <c r="D2274" s="33">
        <v>45565</v>
      </c>
      <c r="E2274" s="9">
        <v>45565</v>
      </c>
      <c r="F2274" s="6" t="s">
        <v>20</v>
      </c>
      <c r="G2274" s="7" t="s">
        <v>227</v>
      </c>
      <c r="H2274" s="6"/>
      <c r="I2274" s="8">
        <v>-5.5</v>
      </c>
      <c r="J2274" s="6"/>
      <c r="K2274" s="8">
        <v>2283.54</v>
      </c>
      <c r="L2274" t="str">
        <f>IF(Gastos[[#This Row],[Importe]]&gt;0,"Ingreso","Egreso")</f>
        <v>Egreso</v>
      </c>
      <c r="M2274" t="str">
        <f t="shared" si="35"/>
        <v>Único</v>
      </c>
    </row>
    <row r="2275" spans="1:13" x14ac:dyDescent="0.25">
      <c r="A2275" s="1" t="s">
        <v>14</v>
      </c>
      <c r="B2275" s="33">
        <v>45565</v>
      </c>
      <c r="C2275" s="5">
        <v>45565</v>
      </c>
      <c r="D2275" s="33">
        <v>45565</v>
      </c>
      <c r="E2275" s="9">
        <v>45565</v>
      </c>
      <c r="F2275" s="6" t="s">
        <v>18</v>
      </c>
      <c r="G2275" s="7" t="s">
        <v>228</v>
      </c>
      <c r="H2275" s="6"/>
      <c r="I2275" s="8">
        <v>-7.1</v>
      </c>
      <c r="J2275" s="6"/>
      <c r="K2275" s="8">
        <v>2422.8200000000002</v>
      </c>
      <c r="L2275" t="str">
        <f>IF(Gastos[[#This Row],[Importe]]&gt;0,"Ingreso","Egreso")</f>
        <v>Egreso</v>
      </c>
      <c r="M2275" t="str">
        <f t="shared" si="35"/>
        <v>Único</v>
      </c>
    </row>
    <row r="2276" spans="1:13" x14ac:dyDescent="0.25">
      <c r="A2276" s="1" t="s">
        <v>17</v>
      </c>
      <c r="B2276" s="33">
        <v>45565</v>
      </c>
      <c r="C2276" s="5">
        <v>45565</v>
      </c>
      <c r="D2276" s="33">
        <v>45565</v>
      </c>
      <c r="E2276" s="9">
        <v>45565</v>
      </c>
      <c r="F2276" s="6" t="s">
        <v>183</v>
      </c>
      <c r="G2276" s="7" t="s">
        <v>229</v>
      </c>
      <c r="H2276" s="6"/>
      <c r="I2276" s="8">
        <v>-10</v>
      </c>
      <c r="J2276" s="6"/>
      <c r="K2276" s="8">
        <v>2273.54</v>
      </c>
      <c r="L2276" t="str">
        <f>IF(Gastos[[#This Row],[Importe]]&gt;0,"Ingreso","Egreso")</f>
        <v>Egreso</v>
      </c>
      <c r="M2276" t="str">
        <f t="shared" si="35"/>
        <v>Único</v>
      </c>
    </row>
    <row r="2277" spans="1:13" x14ac:dyDescent="0.25">
      <c r="A2277" s="1" t="s">
        <v>14</v>
      </c>
      <c r="B2277" s="33">
        <v>45565</v>
      </c>
      <c r="C2277" s="5">
        <v>45565</v>
      </c>
      <c r="D2277" s="33">
        <v>45565</v>
      </c>
      <c r="E2277" s="9">
        <v>45565</v>
      </c>
      <c r="F2277" s="6" t="s">
        <v>67</v>
      </c>
      <c r="G2277" s="7" t="s">
        <v>232</v>
      </c>
      <c r="H2277" s="6"/>
      <c r="I2277" s="8">
        <v>-12.9</v>
      </c>
      <c r="J2277" s="6"/>
      <c r="K2277" s="8">
        <v>2387.2199999999998</v>
      </c>
      <c r="L2277" t="str">
        <f>IF(Gastos[[#This Row],[Importe]]&gt;0,"Ingreso","Egreso")</f>
        <v>Egreso</v>
      </c>
      <c r="M2277" t="str">
        <f t="shared" si="35"/>
        <v>Único</v>
      </c>
    </row>
    <row r="2278" spans="1:13" x14ac:dyDescent="0.25">
      <c r="A2278" s="1" t="s">
        <v>14</v>
      </c>
      <c r="B2278" s="33">
        <v>45565</v>
      </c>
      <c r="C2278" s="5">
        <v>45565</v>
      </c>
      <c r="D2278" s="33">
        <v>45565</v>
      </c>
      <c r="E2278" s="9">
        <v>45565</v>
      </c>
      <c r="F2278" s="6" t="s">
        <v>67</v>
      </c>
      <c r="G2278" s="7" t="s">
        <v>233</v>
      </c>
      <c r="H2278" s="6"/>
      <c r="I2278" s="8">
        <v>-21.8</v>
      </c>
      <c r="J2278" s="6"/>
      <c r="K2278" s="8">
        <v>2400.12</v>
      </c>
      <c r="L2278" t="str">
        <f>IF(Gastos[[#This Row],[Importe]]&gt;0,"Ingreso","Egreso")</f>
        <v>Egreso</v>
      </c>
      <c r="M2278" t="str">
        <f t="shared" si="35"/>
        <v>Único</v>
      </c>
    </row>
    <row r="2279" spans="1:13" ht="25.5" x14ac:dyDescent="0.25">
      <c r="A2279" s="1" t="s">
        <v>14</v>
      </c>
      <c r="B2279" s="33">
        <v>45565</v>
      </c>
      <c r="C2279" s="5">
        <v>45565</v>
      </c>
      <c r="D2279" s="33">
        <v>45565</v>
      </c>
      <c r="E2279" s="9">
        <v>45565</v>
      </c>
      <c r="F2279" s="6" t="s">
        <v>18</v>
      </c>
      <c r="G2279" s="7" t="s">
        <v>234</v>
      </c>
      <c r="H2279" s="6"/>
      <c r="I2279" s="8">
        <v>-0.9</v>
      </c>
      <c r="J2279" s="6"/>
      <c r="K2279" s="8">
        <v>2421.92</v>
      </c>
      <c r="L2279" t="str">
        <f>IF(Gastos[[#This Row],[Importe]]&gt;0,"Ingreso","Egreso")</f>
        <v>Egreso</v>
      </c>
      <c r="M2279" t="str">
        <f t="shared" si="35"/>
        <v>Único</v>
      </c>
    </row>
    <row r="2280" spans="1:13" ht="25.5" x14ac:dyDescent="0.25">
      <c r="A2280" s="1" t="s">
        <v>14</v>
      </c>
      <c r="B2280" s="33">
        <v>45565</v>
      </c>
      <c r="C2280" s="5">
        <v>45565</v>
      </c>
      <c r="D2280" s="33">
        <v>45565</v>
      </c>
      <c r="E2280" s="9">
        <v>45565</v>
      </c>
      <c r="F2280" s="6" t="s">
        <v>18</v>
      </c>
      <c r="G2280" s="7" t="s">
        <v>235</v>
      </c>
      <c r="H2280" s="6"/>
      <c r="I2280" s="8">
        <v>-3</v>
      </c>
      <c r="J2280" s="6"/>
      <c r="K2280" s="8">
        <v>2429.92</v>
      </c>
      <c r="L2280" t="str">
        <f>IF(Gastos[[#This Row],[Importe]]&gt;0,"Ingreso","Egreso")</f>
        <v>Egreso</v>
      </c>
      <c r="M2280" t="str">
        <f t="shared" si="35"/>
        <v>Único</v>
      </c>
    </row>
    <row r="2281" spans="1:13" x14ac:dyDescent="0.25">
      <c r="A2281" s="1" t="s">
        <v>14</v>
      </c>
      <c r="B2281" s="33">
        <v>45565</v>
      </c>
      <c r="C2281" s="5">
        <v>45565</v>
      </c>
      <c r="D2281" s="33">
        <v>45565</v>
      </c>
      <c r="E2281" s="9">
        <v>45565</v>
      </c>
      <c r="F2281" s="6" t="s">
        <v>18</v>
      </c>
      <c r="G2281" s="7" t="s">
        <v>237</v>
      </c>
      <c r="H2281" s="6"/>
      <c r="I2281" s="8">
        <v>-30</v>
      </c>
      <c r="J2281" s="6"/>
      <c r="K2281" s="8">
        <v>2444.5300000000002</v>
      </c>
      <c r="L2281" t="str">
        <f>IF(Gastos[[#This Row],[Importe]]&gt;0,"Ingreso","Egreso")</f>
        <v>Egreso</v>
      </c>
      <c r="M2281" t="str">
        <f t="shared" si="35"/>
        <v>Único</v>
      </c>
    </row>
    <row r="2282" spans="1:13" x14ac:dyDescent="0.25">
      <c r="A2282" s="1" t="s">
        <v>11</v>
      </c>
      <c r="B2282" s="33">
        <v>45565</v>
      </c>
      <c r="C2282" s="5">
        <v>45565</v>
      </c>
      <c r="D2282" s="33">
        <v>45565</v>
      </c>
      <c r="E2282" s="9">
        <v>45565</v>
      </c>
      <c r="F2282" s="6" t="s">
        <v>18</v>
      </c>
      <c r="G2282" s="7" t="s">
        <v>238</v>
      </c>
      <c r="H2282" s="6"/>
      <c r="I2282" s="8">
        <v>30</v>
      </c>
      <c r="J2282" s="6"/>
      <c r="K2282" s="8">
        <v>34.07</v>
      </c>
      <c r="L2282" t="str">
        <f>IF(Gastos[[#This Row],[Importe]]&gt;0,"Ingreso","Egreso")</f>
        <v>Ingreso</v>
      </c>
      <c r="M2282" t="str">
        <f t="shared" si="35"/>
        <v>Único</v>
      </c>
    </row>
    <row r="2283" spans="1:13" ht="25.5" x14ac:dyDescent="0.25">
      <c r="A2283" s="1" t="s">
        <v>14</v>
      </c>
      <c r="B2283" s="33">
        <v>45565</v>
      </c>
      <c r="C2283" s="5">
        <v>45565</v>
      </c>
      <c r="D2283" s="33">
        <v>45565</v>
      </c>
      <c r="E2283" s="9">
        <v>45565</v>
      </c>
      <c r="F2283" s="6" t="s">
        <v>22</v>
      </c>
      <c r="G2283" s="7" t="s">
        <v>231</v>
      </c>
      <c r="H2283" s="6"/>
      <c r="I2283" s="8">
        <v>-1</v>
      </c>
      <c r="J2283" s="6"/>
      <c r="K2283" s="8">
        <v>2386.2199999999998</v>
      </c>
      <c r="L2283" t="str">
        <f>IF(Gastos[[#This Row],[Importe]]&gt;0,"Ingreso","Egreso")</f>
        <v>Egreso</v>
      </c>
      <c r="M2283" t="str">
        <f t="shared" si="35"/>
        <v>Único</v>
      </c>
    </row>
    <row r="2284" spans="1:13" x14ac:dyDescent="0.25">
      <c r="A2284" s="1" t="s">
        <v>14</v>
      </c>
      <c r="B2284" s="33">
        <v>45565</v>
      </c>
      <c r="C2284" s="5">
        <v>45565</v>
      </c>
      <c r="D2284" s="33">
        <v>45565</v>
      </c>
      <c r="E2284" s="9">
        <v>45565</v>
      </c>
      <c r="F2284" s="6" t="s">
        <v>132</v>
      </c>
      <c r="G2284" s="7" t="s">
        <v>236</v>
      </c>
      <c r="H2284" s="6"/>
      <c r="I2284" s="8">
        <v>-4.7</v>
      </c>
      <c r="J2284" s="6"/>
      <c r="K2284" s="8">
        <v>2432.92</v>
      </c>
      <c r="L2284" t="str">
        <f>IF(Gastos[[#This Row],[Importe]]&gt;0,"Ingreso","Egreso")</f>
        <v>Egreso</v>
      </c>
      <c r="M2284" t="str">
        <f t="shared" si="35"/>
        <v>Único</v>
      </c>
    </row>
    <row r="2285" spans="1:13" x14ac:dyDescent="0.25">
      <c r="A2285" s="1" t="s">
        <v>17</v>
      </c>
      <c r="B2285" s="33">
        <v>45565</v>
      </c>
      <c r="C2285" s="5">
        <v>45565</v>
      </c>
      <c r="D2285" s="33">
        <v>45565</v>
      </c>
      <c r="E2285" s="9">
        <v>45565</v>
      </c>
      <c r="F2285" s="6" t="s">
        <v>132</v>
      </c>
      <c r="G2285" s="7" t="s">
        <v>230</v>
      </c>
      <c r="H2285" s="6"/>
      <c r="I2285" s="8">
        <v>-4.16</v>
      </c>
      <c r="J2285" s="6"/>
      <c r="K2285" s="8">
        <v>2289.04</v>
      </c>
      <c r="L2285" t="str">
        <f>IF(Gastos[[#This Row],[Importe]]&gt;0,"Ingreso","Egreso")</f>
        <v>Egreso</v>
      </c>
      <c r="M2285" t="str">
        <f t="shared" si="35"/>
        <v>Único</v>
      </c>
    </row>
    <row r="2286" spans="1:13" x14ac:dyDescent="0.25">
      <c r="A2286" s="1" t="s">
        <v>17</v>
      </c>
      <c r="B2286" s="33">
        <v>45565</v>
      </c>
      <c r="C2286" s="5">
        <v>45565</v>
      </c>
      <c r="D2286" s="33">
        <v>45564</v>
      </c>
      <c r="E2286" s="9">
        <v>45564</v>
      </c>
      <c r="F2286" s="6" t="s">
        <v>132</v>
      </c>
      <c r="G2286" s="7" t="s">
        <v>241</v>
      </c>
      <c r="H2286" s="6"/>
      <c r="I2286" s="8">
        <v>-13.76</v>
      </c>
      <c r="J2286" s="6"/>
      <c r="K2286" s="8">
        <v>3223.84</v>
      </c>
      <c r="L2286" t="str">
        <f>IF(Gastos[[#This Row],[Importe]]&gt;0,"Ingreso","Egreso")</f>
        <v>Egreso</v>
      </c>
      <c r="M2286" t="str">
        <f t="shared" si="35"/>
        <v>Único</v>
      </c>
    </row>
    <row r="2287" spans="1:13" x14ac:dyDescent="0.25">
      <c r="A2287" s="1" t="s">
        <v>17</v>
      </c>
      <c r="B2287" s="33">
        <v>45565</v>
      </c>
      <c r="C2287" s="5">
        <v>45565</v>
      </c>
      <c r="D2287" s="33">
        <v>45564</v>
      </c>
      <c r="E2287" s="9">
        <v>45564</v>
      </c>
      <c r="F2287" s="6" t="s">
        <v>132</v>
      </c>
      <c r="G2287" s="7" t="s">
        <v>239</v>
      </c>
      <c r="H2287" s="6"/>
      <c r="I2287" s="8">
        <v>-10.65</v>
      </c>
      <c r="J2287" s="6"/>
      <c r="K2287" s="8">
        <v>3211.2</v>
      </c>
      <c r="L2287" t="str">
        <f>IF(Gastos[[#This Row],[Importe]]&gt;0,"Ingreso","Egreso")</f>
        <v>Egreso</v>
      </c>
      <c r="M2287" t="str">
        <f t="shared" si="35"/>
        <v>Único</v>
      </c>
    </row>
    <row r="2288" spans="1:13" x14ac:dyDescent="0.25">
      <c r="A2288" s="1" t="s">
        <v>17</v>
      </c>
      <c r="B2288" s="33">
        <v>45565</v>
      </c>
      <c r="C2288" s="5">
        <v>45565</v>
      </c>
      <c r="D2288" s="33">
        <v>45564</v>
      </c>
      <c r="E2288" s="9">
        <v>45564</v>
      </c>
      <c r="F2288" s="6" t="s">
        <v>18</v>
      </c>
      <c r="G2288" s="7" t="s">
        <v>240</v>
      </c>
      <c r="H2288" s="6"/>
      <c r="I2288" s="8">
        <v>-1.99</v>
      </c>
      <c r="J2288" s="6"/>
      <c r="K2288" s="8">
        <v>3221.85</v>
      </c>
      <c r="L2288" t="str">
        <f>IF(Gastos[[#This Row],[Importe]]&gt;0,"Ingreso","Egreso")</f>
        <v>Egreso</v>
      </c>
      <c r="M2288" t="str">
        <f t="shared" si="35"/>
        <v>Único</v>
      </c>
    </row>
    <row r="2289" spans="1:13" ht="25.5" x14ac:dyDescent="0.25">
      <c r="A2289" s="1" t="s">
        <v>14</v>
      </c>
      <c r="B2289" s="33">
        <v>45565</v>
      </c>
      <c r="C2289" s="5">
        <v>45565</v>
      </c>
      <c r="D2289" s="33">
        <v>45564</v>
      </c>
      <c r="E2289" s="9">
        <v>45564</v>
      </c>
      <c r="F2289" s="6" t="s">
        <v>22</v>
      </c>
      <c r="G2289" s="7" t="s">
        <v>242</v>
      </c>
      <c r="H2289" s="6"/>
      <c r="I2289" s="8">
        <v>-6.91</v>
      </c>
      <c r="J2289" s="6"/>
      <c r="K2289" s="8">
        <v>2437.62</v>
      </c>
      <c r="L2289" t="str">
        <f>IF(Gastos[[#This Row],[Importe]]&gt;0,"Ingreso","Egreso")</f>
        <v>Egreso</v>
      </c>
      <c r="M2289" t="str">
        <f t="shared" si="35"/>
        <v>Único</v>
      </c>
    </row>
    <row r="2290" spans="1:13" x14ac:dyDescent="0.25">
      <c r="A2290" s="1" t="s">
        <v>14</v>
      </c>
      <c r="B2290" s="33">
        <v>45565</v>
      </c>
      <c r="C2290" s="5">
        <v>45565</v>
      </c>
      <c r="D2290" s="33">
        <v>45563</v>
      </c>
      <c r="E2290" s="9">
        <v>45563</v>
      </c>
      <c r="F2290" s="6" t="s">
        <v>112</v>
      </c>
      <c r="G2290" s="7" t="s">
        <v>246</v>
      </c>
      <c r="H2290" s="6"/>
      <c r="I2290" s="8">
        <v>50</v>
      </c>
      <c r="J2290" s="6"/>
      <c r="K2290" s="8">
        <v>2442.5300000000002</v>
      </c>
      <c r="L2290" t="str">
        <f>IF(Gastos[[#This Row],[Importe]]&gt;0,"Ingreso","Egreso")</f>
        <v>Ingreso</v>
      </c>
      <c r="M2290" t="str">
        <f t="shared" si="35"/>
        <v>Único</v>
      </c>
    </row>
    <row r="2291" spans="1:13" x14ac:dyDescent="0.25">
      <c r="A2291" s="1" t="s">
        <v>14</v>
      </c>
      <c r="B2291" s="33">
        <v>45565</v>
      </c>
      <c r="C2291" s="5">
        <v>45565</v>
      </c>
      <c r="D2291" s="33">
        <v>45563</v>
      </c>
      <c r="E2291" s="9">
        <v>45563</v>
      </c>
      <c r="F2291" s="6" t="s">
        <v>112</v>
      </c>
      <c r="G2291" s="7" t="s">
        <v>245</v>
      </c>
      <c r="H2291" s="6"/>
      <c r="I2291" s="8">
        <v>32</v>
      </c>
      <c r="J2291" s="6"/>
      <c r="K2291" s="8">
        <v>2474.5300000000002</v>
      </c>
      <c r="L2291" t="str">
        <f>IF(Gastos[[#This Row],[Importe]]&gt;0,"Ingreso","Egreso")</f>
        <v>Ingreso</v>
      </c>
      <c r="M2291" t="str">
        <f t="shared" si="35"/>
        <v>Único</v>
      </c>
    </row>
    <row r="2292" spans="1:13" x14ac:dyDescent="0.25">
      <c r="A2292" s="1" t="s">
        <v>17</v>
      </c>
      <c r="B2292" s="33">
        <v>45565</v>
      </c>
      <c r="C2292" s="5">
        <v>45565</v>
      </c>
      <c r="D2292" s="33">
        <v>45563</v>
      </c>
      <c r="E2292" s="9">
        <v>45563</v>
      </c>
      <c r="F2292" s="6" t="s">
        <v>112</v>
      </c>
      <c r="G2292" s="7" t="s">
        <v>244</v>
      </c>
      <c r="H2292" s="6"/>
      <c r="I2292" s="8">
        <v>-128.04</v>
      </c>
      <c r="J2292" s="6"/>
      <c r="K2292" s="8">
        <v>3247.1</v>
      </c>
      <c r="L2292" t="str">
        <f>IF(Gastos[[#This Row],[Importe]]&gt;0,"Ingreso","Egreso")</f>
        <v>Egreso</v>
      </c>
      <c r="M2292" t="str">
        <f t="shared" si="35"/>
        <v>Único</v>
      </c>
    </row>
    <row r="2293" spans="1:13" x14ac:dyDescent="0.25">
      <c r="A2293" s="1" t="s">
        <v>14</v>
      </c>
      <c r="B2293" s="33">
        <v>45565</v>
      </c>
      <c r="C2293" s="5">
        <v>45565</v>
      </c>
      <c r="D2293" s="33">
        <v>45563</v>
      </c>
      <c r="E2293" s="9">
        <v>45563</v>
      </c>
      <c r="F2293" s="6" t="s">
        <v>112</v>
      </c>
      <c r="G2293" s="7" t="s">
        <v>247</v>
      </c>
      <c r="H2293" s="6"/>
      <c r="I2293" s="8">
        <v>-148</v>
      </c>
      <c r="J2293" s="6"/>
      <c r="K2293" s="8">
        <v>2392.5300000000002</v>
      </c>
      <c r="L2293" t="str">
        <f>IF(Gastos[[#This Row],[Importe]]&gt;0,"Ingreso","Egreso")</f>
        <v>Egreso</v>
      </c>
      <c r="M2293" t="str">
        <f t="shared" si="35"/>
        <v>Único</v>
      </c>
    </row>
    <row r="2294" spans="1:13" ht="25.5" x14ac:dyDescent="0.25">
      <c r="A2294" s="1" t="s">
        <v>17</v>
      </c>
      <c r="B2294" s="33">
        <v>45565</v>
      </c>
      <c r="C2294" s="5">
        <v>45565</v>
      </c>
      <c r="D2294" s="33">
        <v>45563</v>
      </c>
      <c r="E2294" s="9">
        <v>45563</v>
      </c>
      <c r="F2294" s="6" t="s">
        <v>183</v>
      </c>
      <c r="G2294" s="7" t="s">
        <v>243</v>
      </c>
      <c r="H2294" s="6"/>
      <c r="I2294" s="8">
        <v>-9.5</v>
      </c>
      <c r="J2294" s="6"/>
      <c r="K2294" s="8">
        <v>3237.6</v>
      </c>
      <c r="L2294" t="str">
        <f>IF(Gastos[[#This Row],[Importe]]&gt;0,"Ingreso","Egreso")</f>
        <v>Egreso</v>
      </c>
      <c r="M2294" t="str">
        <f t="shared" si="35"/>
        <v>Único</v>
      </c>
    </row>
    <row r="2295" spans="1:13" ht="25.5" x14ac:dyDescent="0.25">
      <c r="A2295" s="1" t="s">
        <v>17</v>
      </c>
      <c r="B2295" s="33">
        <v>45562</v>
      </c>
      <c r="C2295" s="5">
        <v>45562</v>
      </c>
      <c r="D2295" s="33">
        <v>45562</v>
      </c>
      <c r="E2295" s="9">
        <v>45562</v>
      </c>
      <c r="F2295" s="6" t="s">
        <v>22</v>
      </c>
      <c r="G2295" s="7" t="s">
        <v>248</v>
      </c>
      <c r="H2295" s="6"/>
      <c r="I2295" s="8">
        <v>-9.15</v>
      </c>
      <c r="J2295" s="6"/>
      <c r="K2295" s="8">
        <v>3375.14</v>
      </c>
      <c r="L2295" t="str">
        <f>IF(Gastos[[#This Row],[Importe]]&gt;0,"Ingreso","Egreso")</f>
        <v>Egreso</v>
      </c>
      <c r="M2295" t="str">
        <f t="shared" si="35"/>
        <v>Único</v>
      </c>
    </row>
    <row r="2296" spans="1:13" x14ac:dyDescent="0.25">
      <c r="A2296" s="1" t="s">
        <v>17</v>
      </c>
      <c r="B2296" s="33">
        <v>45562</v>
      </c>
      <c r="C2296" s="5">
        <v>45562</v>
      </c>
      <c r="D2296" s="33">
        <v>45562</v>
      </c>
      <c r="E2296" s="9">
        <v>45562</v>
      </c>
      <c r="F2296" s="6" t="s">
        <v>183</v>
      </c>
      <c r="G2296" s="7" t="s">
        <v>249</v>
      </c>
      <c r="H2296" s="6"/>
      <c r="I2296" s="8">
        <v>-86</v>
      </c>
      <c r="J2296" s="6"/>
      <c r="K2296" s="8">
        <v>3479.29</v>
      </c>
      <c r="L2296" t="str">
        <f>IF(Gastos[[#This Row],[Importe]]&gt;0,"Ingreso","Egreso")</f>
        <v>Egreso</v>
      </c>
      <c r="M2296" t="str">
        <f t="shared" si="35"/>
        <v>Único</v>
      </c>
    </row>
    <row r="2297" spans="1:13" x14ac:dyDescent="0.25">
      <c r="A2297" s="1" t="s">
        <v>17</v>
      </c>
      <c r="B2297" s="33">
        <v>45562</v>
      </c>
      <c r="C2297" s="5">
        <v>45562</v>
      </c>
      <c r="D2297" s="33">
        <v>45562</v>
      </c>
      <c r="E2297" s="9">
        <v>45562</v>
      </c>
      <c r="F2297" s="6" t="s">
        <v>183</v>
      </c>
      <c r="G2297" s="7" t="s">
        <v>250</v>
      </c>
      <c r="H2297" s="6"/>
      <c r="I2297" s="8">
        <v>-82</v>
      </c>
      <c r="J2297" s="6"/>
      <c r="K2297" s="8">
        <v>3384.29</v>
      </c>
      <c r="L2297" t="str">
        <f>IF(Gastos[[#This Row],[Importe]]&gt;0,"Ingreso","Egreso")</f>
        <v>Egreso</v>
      </c>
      <c r="M2297" t="str">
        <f t="shared" si="35"/>
        <v>Único</v>
      </c>
    </row>
    <row r="2298" spans="1:13" ht="25.5" x14ac:dyDescent="0.25">
      <c r="A2298" s="1" t="s">
        <v>17</v>
      </c>
      <c r="B2298" s="33">
        <v>45562</v>
      </c>
      <c r="C2298" s="5">
        <v>45562</v>
      </c>
      <c r="D2298" s="33">
        <v>45562</v>
      </c>
      <c r="E2298" s="9">
        <v>45562</v>
      </c>
      <c r="F2298" s="6" t="s">
        <v>18</v>
      </c>
      <c r="G2298" s="7" t="s">
        <v>251</v>
      </c>
      <c r="H2298" s="6"/>
      <c r="I2298" s="8">
        <v>-13</v>
      </c>
      <c r="J2298" s="6"/>
      <c r="K2298" s="8">
        <v>3466.29</v>
      </c>
      <c r="L2298" t="str">
        <f>IF(Gastos[[#This Row],[Importe]]&gt;0,"Ingreso","Egreso")</f>
        <v>Egreso</v>
      </c>
      <c r="M2298" t="str">
        <f t="shared" si="35"/>
        <v>Único</v>
      </c>
    </row>
    <row r="2299" spans="1:13" x14ac:dyDescent="0.25">
      <c r="A2299" s="1" t="s">
        <v>17</v>
      </c>
      <c r="B2299" s="33">
        <v>45562</v>
      </c>
      <c r="C2299" s="5">
        <v>45562</v>
      </c>
      <c r="D2299" s="33">
        <v>45562</v>
      </c>
      <c r="E2299" s="9">
        <v>45562</v>
      </c>
      <c r="F2299" s="6" t="s">
        <v>18</v>
      </c>
      <c r="G2299" s="7" t="s">
        <v>252</v>
      </c>
      <c r="H2299" s="6"/>
      <c r="I2299" s="8">
        <v>-5.78</v>
      </c>
      <c r="J2299" s="6"/>
      <c r="K2299" s="8">
        <v>3565.29</v>
      </c>
      <c r="L2299" t="str">
        <f>IF(Gastos[[#This Row],[Importe]]&gt;0,"Ingreso","Egreso")</f>
        <v>Egreso</v>
      </c>
      <c r="M2299" t="str">
        <f t="shared" si="35"/>
        <v>Único</v>
      </c>
    </row>
    <row r="2300" spans="1:13" ht="25.5" x14ac:dyDescent="0.25">
      <c r="A2300" s="1" t="s">
        <v>14</v>
      </c>
      <c r="B2300" s="33">
        <v>45562</v>
      </c>
      <c r="C2300" s="5">
        <v>45562</v>
      </c>
      <c r="D2300" s="33">
        <v>45562</v>
      </c>
      <c r="E2300" s="9">
        <v>45562</v>
      </c>
      <c r="F2300" s="6" t="s">
        <v>22</v>
      </c>
      <c r="G2300" s="7" t="s">
        <v>253</v>
      </c>
      <c r="H2300" s="6"/>
      <c r="I2300" s="8">
        <v>-42.41</v>
      </c>
      <c r="J2300" s="6"/>
      <c r="K2300" s="8">
        <v>2540.5300000000002</v>
      </c>
      <c r="L2300" t="str">
        <f>IF(Gastos[[#This Row],[Importe]]&gt;0,"Ingreso","Egreso")</f>
        <v>Egreso</v>
      </c>
      <c r="M2300" t="str">
        <f t="shared" si="35"/>
        <v>Único</v>
      </c>
    </row>
    <row r="2301" spans="1:13" x14ac:dyDescent="0.25">
      <c r="A2301" s="1" t="s">
        <v>14</v>
      </c>
      <c r="B2301" s="33">
        <v>45562</v>
      </c>
      <c r="C2301" s="5">
        <v>45562</v>
      </c>
      <c r="D2301" s="33">
        <v>45562</v>
      </c>
      <c r="E2301" s="9">
        <v>45562</v>
      </c>
      <c r="F2301" s="6" t="s">
        <v>20</v>
      </c>
      <c r="G2301" s="7" t="s">
        <v>255</v>
      </c>
      <c r="H2301" s="6"/>
      <c r="I2301" s="8">
        <v>-3.8</v>
      </c>
      <c r="J2301" s="6"/>
      <c r="K2301" s="8">
        <v>2653.47</v>
      </c>
      <c r="L2301" t="str">
        <f>IF(Gastos[[#This Row],[Importe]]&gt;0,"Ingreso","Egreso")</f>
        <v>Egreso</v>
      </c>
      <c r="M2301" t="str">
        <f t="shared" si="35"/>
        <v>Único</v>
      </c>
    </row>
    <row r="2302" spans="1:13" ht="25.5" x14ac:dyDescent="0.25">
      <c r="A2302" s="1" t="s">
        <v>14</v>
      </c>
      <c r="B2302" s="33">
        <v>45562</v>
      </c>
      <c r="C2302" s="5">
        <v>45562</v>
      </c>
      <c r="D2302" s="33">
        <v>45562</v>
      </c>
      <c r="E2302" s="9">
        <v>45562</v>
      </c>
      <c r="F2302" s="6" t="s">
        <v>22</v>
      </c>
      <c r="G2302" s="7" t="s">
        <v>254</v>
      </c>
      <c r="H2302" s="6"/>
      <c r="I2302" s="8">
        <v>-70.53</v>
      </c>
      <c r="J2302" s="6"/>
      <c r="K2302" s="8">
        <v>2582.94</v>
      </c>
      <c r="L2302" t="str">
        <f>IF(Gastos[[#This Row],[Importe]]&gt;0,"Ingreso","Egreso")</f>
        <v>Egreso</v>
      </c>
      <c r="M2302" t="str">
        <f t="shared" si="35"/>
        <v>Único</v>
      </c>
    </row>
    <row r="2303" spans="1:13" ht="25.5" x14ac:dyDescent="0.25">
      <c r="A2303" s="1" t="s">
        <v>17</v>
      </c>
      <c r="B2303" s="33">
        <v>45561</v>
      </c>
      <c r="C2303" s="5">
        <v>45561</v>
      </c>
      <c r="D2303" s="33">
        <v>45561</v>
      </c>
      <c r="E2303" s="9">
        <v>45561</v>
      </c>
      <c r="F2303" s="6" t="s">
        <v>183</v>
      </c>
      <c r="G2303" s="7" t="s">
        <v>261</v>
      </c>
      <c r="H2303" s="6"/>
      <c r="I2303" s="8">
        <v>-13.73</v>
      </c>
      <c r="J2303" s="6"/>
      <c r="K2303" s="8">
        <v>3571.07</v>
      </c>
      <c r="L2303" t="str">
        <f>IF(Gastos[[#This Row],[Importe]]&gt;0,"Ingreso","Egreso")</f>
        <v>Egreso</v>
      </c>
      <c r="M2303" t="str">
        <f t="shared" si="35"/>
        <v>Único</v>
      </c>
    </row>
    <row r="2304" spans="1:13" x14ac:dyDescent="0.25">
      <c r="A2304" s="1" t="s">
        <v>17</v>
      </c>
      <c r="B2304" s="33">
        <v>45561</v>
      </c>
      <c r="C2304" s="5">
        <v>45561</v>
      </c>
      <c r="D2304" s="33">
        <v>45561</v>
      </c>
      <c r="E2304" s="9">
        <v>45561</v>
      </c>
      <c r="F2304" s="6" t="s">
        <v>18</v>
      </c>
      <c r="G2304" s="7" t="s">
        <v>263</v>
      </c>
      <c r="H2304" s="6"/>
      <c r="I2304" s="8">
        <v>-7.9</v>
      </c>
      <c r="J2304" s="6"/>
      <c r="K2304" s="8">
        <v>3613.5</v>
      </c>
      <c r="L2304" t="str">
        <f>IF(Gastos[[#This Row],[Importe]]&gt;0,"Ingreso","Egreso")</f>
        <v>Egreso</v>
      </c>
      <c r="M2304" t="str">
        <f t="shared" si="35"/>
        <v>Único</v>
      </c>
    </row>
    <row r="2305" spans="1:13" x14ac:dyDescent="0.25">
      <c r="A2305" s="1" t="s">
        <v>17</v>
      </c>
      <c r="B2305" s="33">
        <v>45561</v>
      </c>
      <c r="C2305" s="5">
        <v>45561</v>
      </c>
      <c r="D2305" s="33">
        <v>45561</v>
      </c>
      <c r="E2305" s="9">
        <v>45561</v>
      </c>
      <c r="F2305" s="6" t="s">
        <v>18</v>
      </c>
      <c r="G2305" s="7" t="s">
        <v>258</v>
      </c>
      <c r="H2305" s="6"/>
      <c r="I2305" s="8">
        <v>-5.78</v>
      </c>
      <c r="J2305" s="6"/>
      <c r="K2305" s="8">
        <v>3625.39</v>
      </c>
      <c r="L2305" t="str">
        <f>IF(Gastos[[#This Row],[Importe]]&gt;0,"Ingreso","Egreso")</f>
        <v>Egreso</v>
      </c>
      <c r="M2305" t="str">
        <f t="shared" si="35"/>
        <v>Único</v>
      </c>
    </row>
    <row r="2306" spans="1:13" ht="25.5" x14ac:dyDescent="0.25">
      <c r="A2306" s="1" t="s">
        <v>17</v>
      </c>
      <c r="B2306" s="33">
        <v>45561</v>
      </c>
      <c r="C2306" s="5">
        <v>45561</v>
      </c>
      <c r="D2306" s="33">
        <v>45561</v>
      </c>
      <c r="E2306" s="9">
        <v>45561</v>
      </c>
      <c r="F2306" s="6" t="s">
        <v>18</v>
      </c>
      <c r="G2306" s="7" t="s">
        <v>259</v>
      </c>
      <c r="H2306" s="6"/>
      <c r="I2306" s="8">
        <v>-5.29</v>
      </c>
      <c r="J2306" s="6"/>
      <c r="K2306" s="8">
        <v>3631.17</v>
      </c>
      <c r="L2306" t="str">
        <f>IF(Gastos[[#This Row],[Importe]]&gt;0,"Ingreso","Egreso")</f>
        <v>Egreso</v>
      </c>
      <c r="M2306" t="str">
        <f t="shared" ref="M2306:M2369" si="36">IF(AND(COUNTIFS($B$2:$B$3988,B2306,$I$2:$I$3988,I2306,$K$2:$K$3988,K2306)&gt;1,F2306=""),"DUPLICADO","Único")</f>
        <v>Único</v>
      </c>
    </row>
    <row r="2307" spans="1:13" ht="25.5" x14ac:dyDescent="0.25">
      <c r="A2307" s="1" t="s">
        <v>14</v>
      </c>
      <c r="B2307" s="33">
        <v>45561</v>
      </c>
      <c r="C2307" s="5">
        <v>45561</v>
      </c>
      <c r="D2307" s="33">
        <v>45561</v>
      </c>
      <c r="E2307" s="9">
        <v>45561</v>
      </c>
      <c r="F2307" s="6" t="s">
        <v>18</v>
      </c>
      <c r="G2307" s="7" t="s">
        <v>257</v>
      </c>
      <c r="H2307" s="6"/>
      <c r="I2307" s="8">
        <v>-1.98</v>
      </c>
      <c r="J2307" s="6"/>
      <c r="K2307" s="8">
        <v>2660.97</v>
      </c>
      <c r="L2307" t="str">
        <f>IF(Gastos[[#This Row],[Importe]]&gt;0,"Ingreso","Egreso")</f>
        <v>Egreso</v>
      </c>
      <c r="M2307" t="str">
        <f t="shared" si="36"/>
        <v>Único</v>
      </c>
    </row>
    <row r="2308" spans="1:13" ht="25.5" x14ac:dyDescent="0.25">
      <c r="A2308" s="1" t="s">
        <v>17</v>
      </c>
      <c r="B2308" s="33">
        <v>45561</v>
      </c>
      <c r="C2308" s="5">
        <v>45561</v>
      </c>
      <c r="D2308" s="33">
        <v>45561</v>
      </c>
      <c r="E2308" s="9">
        <v>45561</v>
      </c>
      <c r="F2308" s="6" t="s">
        <v>183</v>
      </c>
      <c r="G2308" s="7" t="s">
        <v>262</v>
      </c>
      <c r="H2308" s="6"/>
      <c r="I2308" s="8">
        <v>-28.7</v>
      </c>
      <c r="J2308" s="6"/>
      <c r="K2308" s="8">
        <v>3584.8</v>
      </c>
      <c r="L2308" t="str">
        <f>IF(Gastos[[#This Row],[Importe]]&gt;0,"Ingreso","Egreso")</f>
        <v>Egreso</v>
      </c>
      <c r="M2308" t="str">
        <f t="shared" si="36"/>
        <v>Único</v>
      </c>
    </row>
    <row r="2309" spans="1:13" x14ac:dyDescent="0.25">
      <c r="A2309" s="1" t="s">
        <v>17</v>
      </c>
      <c r="B2309" s="33">
        <v>45561</v>
      </c>
      <c r="C2309" s="5">
        <v>45561</v>
      </c>
      <c r="D2309" s="33">
        <v>45561</v>
      </c>
      <c r="E2309" s="9">
        <v>45561</v>
      </c>
      <c r="F2309" s="6" t="s">
        <v>132</v>
      </c>
      <c r="G2309" s="7" t="s">
        <v>260</v>
      </c>
      <c r="H2309" s="6"/>
      <c r="I2309" s="8">
        <v>-4.9000000000000004</v>
      </c>
      <c r="J2309" s="6"/>
      <c r="K2309" s="8">
        <v>3636.46</v>
      </c>
      <c r="L2309" t="str">
        <f>IF(Gastos[[#This Row],[Importe]]&gt;0,"Ingreso","Egreso")</f>
        <v>Egreso</v>
      </c>
      <c r="M2309" t="str">
        <f t="shared" si="36"/>
        <v>Único</v>
      </c>
    </row>
    <row r="2310" spans="1:13" x14ac:dyDescent="0.25">
      <c r="A2310" s="1" t="s">
        <v>17</v>
      </c>
      <c r="B2310" s="33">
        <v>45561</v>
      </c>
      <c r="C2310" s="5">
        <v>45561</v>
      </c>
      <c r="D2310" s="33">
        <v>45561</v>
      </c>
      <c r="E2310" s="9">
        <v>45561</v>
      </c>
      <c r="F2310" s="6" t="s">
        <v>132</v>
      </c>
      <c r="G2310" s="7" t="s">
        <v>264</v>
      </c>
      <c r="H2310" s="6"/>
      <c r="I2310" s="8">
        <v>-3.99</v>
      </c>
      <c r="J2310" s="6"/>
      <c r="K2310" s="8">
        <v>3621.4</v>
      </c>
      <c r="L2310" t="str">
        <f>IF(Gastos[[#This Row],[Importe]]&gt;0,"Ingreso","Egreso")</f>
        <v>Egreso</v>
      </c>
      <c r="M2310" t="str">
        <f t="shared" si="36"/>
        <v>Único</v>
      </c>
    </row>
    <row r="2311" spans="1:13" x14ac:dyDescent="0.25">
      <c r="A2311" s="1" t="s">
        <v>14</v>
      </c>
      <c r="B2311" s="33">
        <v>45561</v>
      </c>
      <c r="C2311" s="5">
        <v>45561</v>
      </c>
      <c r="D2311" s="33">
        <v>45561</v>
      </c>
      <c r="E2311" s="9">
        <v>45561</v>
      </c>
      <c r="F2311" s="6" t="s">
        <v>132</v>
      </c>
      <c r="G2311" s="7" t="s">
        <v>256</v>
      </c>
      <c r="H2311" s="6"/>
      <c r="I2311" s="8">
        <v>-3.7</v>
      </c>
      <c r="J2311" s="6"/>
      <c r="K2311" s="8">
        <v>2657.27</v>
      </c>
      <c r="L2311" t="str">
        <f>IF(Gastos[[#This Row],[Importe]]&gt;0,"Ingreso","Egreso")</f>
        <v>Egreso</v>
      </c>
      <c r="M2311" t="str">
        <f t="shared" si="36"/>
        <v>Único</v>
      </c>
    </row>
    <row r="2312" spans="1:13" x14ac:dyDescent="0.25">
      <c r="A2312" s="1" t="s">
        <v>17</v>
      </c>
      <c r="B2312" s="33">
        <v>45560</v>
      </c>
      <c r="C2312" s="5">
        <v>45560</v>
      </c>
      <c r="D2312" s="33">
        <v>45560</v>
      </c>
      <c r="E2312" s="9">
        <v>45560</v>
      </c>
      <c r="F2312" s="6" t="s">
        <v>132</v>
      </c>
      <c r="G2312" s="7" t="s">
        <v>266</v>
      </c>
      <c r="H2312" s="6"/>
      <c r="I2312" s="8">
        <v>-22.2</v>
      </c>
      <c r="J2312" s="6"/>
      <c r="K2312" s="8">
        <v>3641.36</v>
      </c>
      <c r="L2312" t="str">
        <f>IF(Gastos[[#This Row],[Importe]]&gt;0,"Ingreso","Egreso")</f>
        <v>Egreso</v>
      </c>
      <c r="M2312" t="str">
        <f t="shared" si="36"/>
        <v>Único</v>
      </c>
    </row>
    <row r="2313" spans="1:13" x14ac:dyDescent="0.25">
      <c r="A2313" s="1" t="s">
        <v>17</v>
      </c>
      <c r="B2313" s="33">
        <v>45560</v>
      </c>
      <c r="C2313" s="5">
        <v>45560</v>
      </c>
      <c r="D2313" s="33">
        <v>45560</v>
      </c>
      <c r="E2313" s="9">
        <v>45560</v>
      </c>
      <c r="F2313" s="6" t="s">
        <v>112</v>
      </c>
      <c r="G2313" s="7" t="s">
        <v>267</v>
      </c>
      <c r="H2313" s="6"/>
      <c r="I2313" s="8">
        <v>-19.43</v>
      </c>
      <c r="J2313" s="6"/>
      <c r="K2313" s="8">
        <v>3663.56</v>
      </c>
      <c r="L2313" t="str">
        <f>IF(Gastos[[#This Row],[Importe]]&gt;0,"Ingreso","Egreso")</f>
        <v>Egreso</v>
      </c>
      <c r="M2313" t="str">
        <f t="shared" si="36"/>
        <v>Único</v>
      </c>
    </row>
    <row r="2314" spans="1:13" x14ac:dyDescent="0.25">
      <c r="A2314" s="1" t="s">
        <v>17</v>
      </c>
      <c r="B2314" s="33">
        <v>45560</v>
      </c>
      <c r="C2314" s="5">
        <v>45560</v>
      </c>
      <c r="D2314" s="33">
        <v>45560</v>
      </c>
      <c r="E2314" s="9">
        <v>45560</v>
      </c>
      <c r="F2314" s="6" t="s">
        <v>112</v>
      </c>
      <c r="G2314" s="7" t="s">
        <v>270</v>
      </c>
      <c r="H2314" s="6"/>
      <c r="I2314" s="8">
        <v>-30.9</v>
      </c>
      <c r="J2314" s="6"/>
      <c r="K2314" s="8">
        <v>3688.89</v>
      </c>
      <c r="L2314" t="str">
        <f>IF(Gastos[[#This Row],[Importe]]&gt;0,"Ingreso","Egreso")</f>
        <v>Egreso</v>
      </c>
      <c r="M2314" t="str">
        <f t="shared" si="36"/>
        <v>Único</v>
      </c>
    </row>
    <row r="2315" spans="1:13" x14ac:dyDescent="0.25">
      <c r="A2315" s="1" t="s">
        <v>17</v>
      </c>
      <c r="B2315" s="33">
        <v>45560</v>
      </c>
      <c r="C2315" s="5">
        <v>45560</v>
      </c>
      <c r="D2315" s="33">
        <v>45560</v>
      </c>
      <c r="E2315" s="9">
        <v>45560</v>
      </c>
      <c r="F2315" s="6" t="s">
        <v>269</v>
      </c>
      <c r="G2315" s="7" t="s">
        <v>271</v>
      </c>
      <c r="H2315" s="6"/>
      <c r="I2315" s="8">
        <v>-8</v>
      </c>
      <c r="J2315" s="6"/>
      <c r="K2315" s="8">
        <v>3719.79</v>
      </c>
      <c r="L2315" t="str">
        <f>IF(Gastos[[#This Row],[Importe]]&gt;0,"Ingreso","Egreso")</f>
        <v>Egreso</v>
      </c>
      <c r="M2315" t="str">
        <f t="shared" si="36"/>
        <v>Único</v>
      </c>
    </row>
    <row r="2316" spans="1:13" x14ac:dyDescent="0.25">
      <c r="A2316" s="1" t="s">
        <v>17</v>
      </c>
      <c r="B2316" s="33">
        <v>45560</v>
      </c>
      <c r="C2316" s="5">
        <v>45560</v>
      </c>
      <c r="D2316" s="33">
        <v>45560</v>
      </c>
      <c r="E2316" s="9">
        <v>45560</v>
      </c>
      <c r="F2316" s="6" t="s">
        <v>67</v>
      </c>
      <c r="G2316" s="7" t="s">
        <v>272</v>
      </c>
      <c r="H2316" s="6"/>
      <c r="I2316" s="8">
        <v>-8.58</v>
      </c>
      <c r="J2316" s="6"/>
      <c r="K2316" s="8">
        <v>3727.79</v>
      </c>
      <c r="L2316" t="str">
        <f>IF(Gastos[[#This Row],[Importe]]&gt;0,"Ingreso","Egreso")</f>
        <v>Egreso</v>
      </c>
      <c r="M2316" t="str">
        <f t="shared" si="36"/>
        <v>Único</v>
      </c>
    </row>
    <row r="2317" spans="1:13" x14ac:dyDescent="0.25">
      <c r="A2317" s="1" t="s">
        <v>17</v>
      </c>
      <c r="B2317" s="33">
        <v>45560</v>
      </c>
      <c r="C2317" s="5">
        <v>45560</v>
      </c>
      <c r="D2317" s="33">
        <v>45560</v>
      </c>
      <c r="E2317" s="9">
        <v>45560</v>
      </c>
      <c r="F2317" s="6" t="s">
        <v>20</v>
      </c>
      <c r="G2317" s="7" t="s">
        <v>274</v>
      </c>
      <c r="H2317" s="6"/>
      <c r="I2317" s="8">
        <v>-8.85</v>
      </c>
      <c r="J2317" s="6"/>
      <c r="K2317" s="8">
        <v>3738.37</v>
      </c>
      <c r="L2317" t="str">
        <f>IF(Gastos[[#This Row],[Importe]]&gt;0,"Ingreso","Egreso")</f>
        <v>Egreso</v>
      </c>
      <c r="M2317" t="str">
        <f t="shared" si="36"/>
        <v>Único</v>
      </c>
    </row>
    <row r="2318" spans="1:13" x14ac:dyDescent="0.25">
      <c r="A2318" s="1" t="s">
        <v>14</v>
      </c>
      <c r="B2318" s="33">
        <v>45560</v>
      </c>
      <c r="C2318" s="5">
        <v>45560</v>
      </c>
      <c r="D2318" s="33">
        <v>45560</v>
      </c>
      <c r="E2318" s="9">
        <v>45560</v>
      </c>
      <c r="F2318" s="6" t="s">
        <v>183</v>
      </c>
      <c r="G2318" s="7" t="s">
        <v>265</v>
      </c>
      <c r="H2318" s="6"/>
      <c r="I2318" s="8">
        <v>-56.6</v>
      </c>
      <c r="J2318" s="6"/>
      <c r="K2318" s="8">
        <v>2662.95</v>
      </c>
      <c r="L2318" t="str">
        <f>IF(Gastos[[#This Row],[Importe]]&gt;0,"Ingreso","Egreso")</f>
        <v>Egreso</v>
      </c>
      <c r="M2318" t="str">
        <f t="shared" si="36"/>
        <v>Único</v>
      </c>
    </row>
    <row r="2319" spans="1:13" x14ac:dyDescent="0.25">
      <c r="A2319" s="1" t="s">
        <v>17</v>
      </c>
      <c r="B2319" s="33">
        <v>45560</v>
      </c>
      <c r="C2319" s="5">
        <v>45560</v>
      </c>
      <c r="D2319" s="33">
        <v>45560</v>
      </c>
      <c r="E2319" s="9">
        <v>45560</v>
      </c>
      <c r="F2319" s="6" t="s">
        <v>132</v>
      </c>
      <c r="G2319" s="7" t="s">
        <v>268</v>
      </c>
      <c r="H2319" s="6"/>
      <c r="I2319" s="8">
        <v>-5.9</v>
      </c>
      <c r="J2319" s="6"/>
      <c r="K2319" s="8">
        <v>3682.99</v>
      </c>
      <c r="L2319" t="str">
        <f>IF(Gastos[[#This Row],[Importe]]&gt;0,"Ingreso","Egreso")</f>
        <v>Egreso</v>
      </c>
      <c r="M2319" t="str">
        <f t="shared" si="36"/>
        <v>Único</v>
      </c>
    </row>
    <row r="2320" spans="1:13" x14ac:dyDescent="0.25">
      <c r="A2320" s="1" t="s">
        <v>17</v>
      </c>
      <c r="B2320" s="33">
        <v>45560</v>
      </c>
      <c r="C2320" s="5">
        <v>45560</v>
      </c>
      <c r="D2320" s="33">
        <v>45560</v>
      </c>
      <c r="E2320" s="9">
        <v>45560</v>
      </c>
      <c r="F2320" s="6" t="s">
        <v>132</v>
      </c>
      <c r="G2320" s="7" t="s">
        <v>273</v>
      </c>
      <c r="H2320" s="6"/>
      <c r="I2320" s="8">
        <v>-2</v>
      </c>
      <c r="J2320" s="6"/>
      <c r="K2320" s="8">
        <v>3736.37</v>
      </c>
      <c r="L2320" t="str">
        <f>IF(Gastos[[#This Row],[Importe]]&gt;0,"Ingreso","Egreso")</f>
        <v>Egreso</v>
      </c>
      <c r="M2320" t="str">
        <f t="shared" si="36"/>
        <v>Único</v>
      </c>
    </row>
    <row r="2321" spans="1:13" ht="25.5" x14ac:dyDescent="0.25">
      <c r="A2321" s="1" t="s">
        <v>17</v>
      </c>
      <c r="B2321" s="33">
        <v>45559</v>
      </c>
      <c r="C2321" s="11">
        <v>45559</v>
      </c>
      <c r="D2321" s="33">
        <v>45559</v>
      </c>
      <c r="E2321" s="9">
        <v>45559</v>
      </c>
      <c r="F2321" s="6" t="s">
        <v>183</v>
      </c>
      <c r="G2321" s="7" t="s">
        <v>277</v>
      </c>
      <c r="H2321" s="6"/>
      <c r="I2321" s="8">
        <v>-6.73</v>
      </c>
      <c r="J2321" s="6"/>
      <c r="K2321" s="8">
        <v>3761.42</v>
      </c>
      <c r="L2321" t="str">
        <f>IF(Gastos[[#This Row],[Importe]]&gt;0,"Ingreso","Egreso")</f>
        <v>Egreso</v>
      </c>
      <c r="M2321" t="str">
        <f t="shared" si="36"/>
        <v>Único</v>
      </c>
    </row>
    <row r="2322" spans="1:13" ht="25.5" x14ac:dyDescent="0.25">
      <c r="A2322" s="1" t="s">
        <v>17</v>
      </c>
      <c r="B2322" s="33">
        <v>45559</v>
      </c>
      <c r="C2322" s="11">
        <v>45559</v>
      </c>
      <c r="D2322" s="33">
        <v>45559</v>
      </c>
      <c r="E2322" s="9">
        <v>45559</v>
      </c>
      <c r="F2322" s="6" t="s">
        <v>269</v>
      </c>
      <c r="G2322" s="7" t="s">
        <v>278</v>
      </c>
      <c r="H2322" s="6"/>
      <c r="I2322" s="8">
        <v>-17.3</v>
      </c>
      <c r="J2322" s="6"/>
      <c r="K2322" s="8">
        <v>3829.75</v>
      </c>
      <c r="L2322" t="str">
        <f>IF(Gastos[[#This Row],[Importe]]&gt;0,"Ingreso","Egreso")</f>
        <v>Egreso</v>
      </c>
      <c r="M2322" t="str">
        <f t="shared" si="36"/>
        <v>Único</v>
      </c>
    </row>
    <row r="2323" spans="1:13" ht="25.5" x14ac:dyDescent="0.25">
      <c r="A2323" s="1" t="s">
        <v>14</v>
      </c>
      <c r="B2323" s="33">
        <v>45559</v>
      </c>
      <c r="C2323" s="5">
        <v>45559</v>
      </c>
      <c r="D2323" s="33">
        <v>45559</v>
      </c>
      <c r="E2323" s="9">
        <v>45559</v>
      </c>
      <c r="F2323" s="6" t="s">
        <v>15</v>
      </c>
      <c r="G2323" s="7" t="s">
        <v>275</v>
      </c>
      <c r="H2323" s="6"/>
      <c r="I2323" s="8">
        <v>-123.71</v>
      </c>
      <c r="J2323" s="6"/>
      <c r="K2323" s="8">
        <v>2719.55</v>
      </c>
      <c r="L2323" t="str">
        <f>IF(Gastos[[#This Row],[Importe]]&gt;0,"Ingreso","Egreso")</f>
        <v>Egreso</v>
      </c>
      <c r="M2323" t="str">
        <f t="shared" si="36"/>
        <v>Único</v>
      </c>
    </row>
    <row r="2324" spans="1:13" ht="25.5" x14ac:dyDescent="0.25">
      <c r="A2324" s="1" t="s">
        <v>17</v>
      </c>
      <c r="B2324" s="34">
        <v>45559</v>
      </c>
      <c r="C2324" s="32">
        <v>45559</v>
      </c>
      <c r="D2324" s="34">
        <v>45559</v>
      </c>
      <c r="E2324" s="9">
        <v>45559</v>
      </c>
      <c r="F2324" s="1" t="s">
        <v>183</v>
      </c>
      <c r="G2324" s="12" t="s">
        <v>276</v>
      </c>
      <c r="H2324" s="1"/>
      <c r="I2324" s="13">
        <v>-14.2</v>
      </c>
      <c r="J2324" s="1"/>
      <c r="K2324" s="13">
        <v>3747.22</v>
      </c>
      <c r="L2324" t="str">
        <f>IF(Gastos[[#This Row],[Importe]]&gt;0,"Ingreso","Egreso")</f>
        <v>Egreso</v>
      </c>
      <c r="M2324" t="str">
        <f t="shared" si="36"/>
        <v>Único</v>
      </c>
    </row>
    <row r="2325" spans="1:13" ht="25.5" x14ac:dyDescent="0.25">
      <c r="A2325" s="1" t="s">
        <v>17</v>
      </c>
      <c r="B2325" s="33">
        <v>45559</v>
      </c>
      <c r="C2325" s="11">
        <v>45559</v>
      </c>
      <c r="D2325" s="33">
        <v>45559</v>
      </c>
      <c r="E2325" s="9">
        <v>45559</v>
      </c>
      <c r="F2325" s="6" t="s">
        <v>183</v>
      </c>
      <c r="G2325" s="7" t="s">
        <v>276</v>
      </c>
      <c r="H2325" s="6"/>
      <c r="I2325" s="8">
        <v>-61.6</v>
      </c>
      <c r="J2325" s="6"/>
      <c r="K2325" s="8">
        <v>3768.15</v>
      </c>
      <c r="L2325" t="str">
        <f>IF(Gastos[[#This Row],[Importe]]&gt;0,"Ingreso","Egreso")</f>
        <v>Egreso</v>
      </c>
      <c r="M2325" t="str">
        <f t="shared" si="36"/>
        <v>Único</v>
      </c>
    </row>
    <row r="2326" spans="1:13" x14ac:dyDescent="0.25">
      <c r="A2326" s="1" t="s">
        <v>17</v>
      </c>
      <c r="B2326" s="33">
        <v>45559</v>
      </c>
      <c r="C2326" s="11">
        <v>45559</v>
      </c>
      <c r="D2326" s="33">
        <v>45559</v>
      </c>
      <c r="E2326" s="9">
        <v>45559</v>
      </c>
      <c r="F2326" s="6" t="s">
        <v>183</v>
      </c>
      <c r="G2326" s="7" t="s">
        <v>279</v>
      </c>
      <c r="H2326" s="6"/>
      <c r="I2326" s="8">
        <v>8.58</v>
      </c>
      <c r="J2326" s="6"/>
      <c r="K2326" s="8">
        <v>3847.05</v>
      </c>
      <c r="L2326" t="str">
        <f>IF(Gastos[[#This Row],[Importe]]&gt;0,"Ingreso","Egreso")</f>
        <v>Ingreso</v>
      </c>
      <c r="M2326" t="str">
        <f t="shared" si="36"/>
        <v>Único</v>
      </c>
    </row>
    <row r="2327" spans="1:13" x14ac:dyDescent="0.25">
      <c r="A2327" s="1" t="s">
        <v>14</v>
      </c>
      <c r="B2327" s="33">
        <v>45559</v>
      </c>
      <c r="C2327" s="5">
        <v>45559</v>
      </c>
      <c r="D2327" s="33">
        <v>45558</v>
      </c>
      <c r="E2327" s="9">
        <v>45558</v>
      </c>
      <c r="F2327" s="6" t="s">
        <v>39</v>
      </c>
      <c r="G2327" s="7" t="s">
        <v>131</v>
      </c>
      <c r="H2327" s="6"/>
      <c r="I2327" s="8">
        <v>-0.56999999999999995</v>
      </c>
      <c r="J2327" s="6"/>
      <c r="K2327" s="8">
        <v>2843.26</v>
      </c>
      <c r="L2327" t="str">
        <f>IF(Gastos[[#This Row],[Importe]]&gt;0,"Ingreso","Egreso")</f>
        <v>Egreso</v>
      </c>
      <c r="M2327" t="str">
        <f t="shared" si="36"/>
        <v>Único</v>
      </c>
    </row>
    <row r="2328" spans="1:13" x14ac:dyDescent="0.25">
      <c r="A2328" s="1" t="s">
        <v>14</v>
      </c>
      <c r="B2328" s="33">
        <v>45558</v>
      </c>
      <c r="C2328" s="5">
        <v>45558</v>
      </c>
      <c r="D2328" s="33">
        <v>45558</v>
      </c>
      <c r="E2328" s="9">
        <v>45558</v>
      </c>
      <c r="F2328" s="6" t="s">
        <v>54</v>
      </c>
      <c r="G2328" s="7" t="s">
        <v>280</v>
      </c>
      <c r="H2328" s="6"/>
      <c r="I2328" s="8">
        <v>-19.23</v>
      </c>
      <c r="J2328" s="6"/>
      <c r="K2328" s="8">
        <v>2843.83</v>
      </c>
      <c r="L2328" t="str">
        <f>IF(Gastos[[#This Row],[Importe]]&gt;0,"Ingreso","Egreso")</f>
        <v>Egreso</v>
      </c>
      <c r="M2328" t="str">
        <f t="shared" si="36"/>
        <v>Único</v>
      </c>
    </row>
    <row r="2329" spans="1:13" ht="25.5" x14ac:dyDescent="0.25">
      <c r="A2329" s="1" t="s">
        <v>14</v>
      </c>
      <c r="B2329" s="33">
        <v>45558</v>
      </c>
      <c r="C2329" s="5">
        <v>45558</v>
      </c>
      <c r="D2329" s="33">
        <v>45558</v>
      </c>
      <c r="E2329" s="9">
        <v>45558</v>
      </c>
      <c r="F2329" s="6" t="s">
        <v>15</v>
      </c>
      <c r="G2329" s="7" t="s">
        <v>281</v>
      </c>
      <c r="H2329" s="6"/>
      <c r="I2329" s="8">
        <v>-172.76</v>
      </c>
      <c r="J2329" s="6"/>
      <c r="K2329" s="8">
        <v>2863.06</v>
      </c>
      <c r="L2329" t="str">
        <f>IF(Gastos[[#This Row],[Importe]]&gt;0,"Ingreso","Egreso")</f>
        <v>Egreso</v>
      </c>
      <c r="M2329" t="str">
        <f t="shared" si="36"/>
        <v>Único</v>
      </c>
    </row>
    <row r="2330" spans="1:13" x14ac:dyDescent="0.25">
      <c r="A2330" s="1" t="s">
        <v>17</v>
      </c>
      <c r="B2330" s="33">
        <v>45558</v>
      </c>
      <c r="C2330" s="5">
        <v>45558</v>
      </c>
      <c r="D2330" s="33">
        <v>45558</v>
      </c>
      <c r="E2330" s="9">
        <v>45558</v>
      </c>
      <c r="F2330" s="6" t="s">
        <v>269</v>
      </c>
      <c r="G2330" s="7" t="s">
        <v>282</v>
      </c>
      <c r="H2330" s="6"/>
      <c r="I2330" s="8">
        <v>-7.3</v>
      </c>
      <c r="J2330" s="6"/>
      <c r="K2330" s="8">
        <v>3838.47</v>
      </c>
      <c r="L2330" t="str">
        <f>IF(Gastos[[#This Row],[Importe]]&gt;0,"Ingreso","Egreso")</f>
        <v>Egreso</v>
      </c>
      <c r="M2330" t="str">
        <f t="shared" si="36"/>
        <v>Único</v>
      </c>
    </row>
    <row r="2331" spans="1:13" x14ac:dyDescent="0.25">
      <c r="A2331" s="1" t="s">
        <v>17</v>
      </c>
      <c r="B2331" s="33">
        <v>45558</v>
      </c>
      <c r="C2331" s="5">
        <v>45558</v>
      </c>
      <c r="D2331" s="33">
        <v>45558</v>
      </c>
      <c r="E2331" s="9">
        <v>45558</v>
      </c>
      <c r="F2331" s="6" t="s">
        <v>269</v>
      </c>
      <c r="G2331" s="7" t="s">
        <v>283</v>
      </c>
      <c r="H2331" s="6"/>
      <c r="I2331" s="8">
        <v>-0.7</v>
      </c>
      <c r="J2331" s="6"/>
      <c r="K2331" s="8">
        <v>3845.77</v>
      </c>
      <c r="L2331" t="str">
        <f>IF(Gastos[[#This Row],[Importe]]&gt;0,"Ingreso","Egreso")</f>
        <v>Egreso</v>
      </c>
      <c r="M2331" t="str">
        <f t="shared" si="36"/>
        <v>Único</v>
      </c>
    </row>
    <row r="2332" spans="1:13" x14ac:dyDescent="0.25">
      <c r="A2332" s="1" t="s">
        <v>17</v>
      </c>
      <c r="B2332" s="33">
        <v>45558</v>
      </c>
      <c r="C2332" s="5">
        <v>45558</v>
      </c>
      <c r="D2332" s="33">
        <v>45558</v>
      </c>
      <c r="E2332" s="9">
        <v>45558</v>
      </c>
      <c r="F2332" s="6" t="s">
        <v>269</v>
      </c>
      <c r="G2332" s="7" t="s">
        <v>283</v>
      </c>
      <c r="H2332" s="6"/>
      <c r="I2332" s="8">
        <v>-18.7</v>
      </c>
      <c r="J2332" s="6"/>
      <c r="K2332" s="8">
        <v>3846.47</v>
      </c>
      <c r="L2332" t="str">
        <f>IF(Gastos[[#This Row],[Importe]]&gt;0,"Ingreso","Egreso")</f>
        <v>Egreso</v>
      </c>
      <c r="M2332" t="str">
        <f t="shared" si="36"/>
        <v>Único</v>
      </c>
    </row>
    <row r="2333" spans="1:13" x14ac:dyDescent="0.25">
      <c r="A2333" s="1" t="s">
        <v>17</v>
      </c>
      <c r="B2333" s="33">
        <v>45558</v>
      </c>
      <c r="C2333" s="5">
        <v>45558</v>
      </c>
      <c r="D2333" s="33">
        <v>45558</v>
      </c>
      <c r="E2333" s="9">
        <v>45558</v>
      </c>
      <c r="F2333" s="6" t="s">
        <v>269</v>
      </c>
      <c r="G2333" s="7" t="s">
        <v>284</v>
      </c>
      <c r="H2333" s="6"/>
      <c r="I2333" s="8">
        <v>-5.7</v>
      </c>
      <c r="J2333" s="6"/>
      <c r="K2333" s="8">
        <v>3865.17</v>
      </c>
      <c r="L2333" t="str">
        <f>IF(Gastos[[#This Row],[Importe]]&gt;0,"Ingreso","Egreso")</f>
        <v>Egreso</v>
      </c>
      <c r="M2333" t="str">
        <f t="shared" si="36"/>
        <v>Único</v>
      </c>
    </row>
    <row r="2334" spans="1:13" x14ac:dyDescent="0.25">
      <c r="A2334" s="1" t="s">
        <v>17</v>
      </c>
      <c r="B2334" s="33">
        <v>45558</v>
      </c>
      <c r="C2334" s="5">
        <v>45558</v>
      </c>
      <c r="D2334" s="33">
        <v>45558</v>
      </c>
      <c r="E2334" s="9">
        <v>45558</v>
      </c>
      <c r="F2334" s="6" t="s">
        <v>269</v>
      </c>
      <c r="G2334" s="7" t="s">
        <v>285</v>
      </c>
      <c r="H2334" s="6"/>
      <c r="I2334" s="8">
        <v>-69.2</v>
      </c>
      <c r="J2334" s="6"/>
      <c r="K2334" s="8">
        <v>3870.87</v>
      </c>
      <c r="L2334" t="str">
        <f>IF(Gastos[[#This Row],[Importe]]&gt;0,"Ingreso","Egreso")</f>
        <v>Egreso</v>
      </c>
      <c r="M2334" t="str">
        <f t="shared" si="36"/>
        <v>Único</v>
      </c>
    </row>
    <row r="2335" spans="1:13" x14ac:dyDescent="0.25">
      <c r="A2335" s="1" t="s">
        <v>17</v>
      </c>
      <c r="B2335" s="33">
        <v>45558</v>
      </c>
      <c r="C2335" s="5">
        <v>45558</v>
      </c>
      <c r="D2335" s="33">
        <v>45558</v>
      </c>
      <c r="E2335" s="9">
        <v>45558</v>
      </c>
      <c r="F2335" s="6" t="s">
        <v>269</v>
      </c>
      <c r="G2335" s="7" t="s">
        <v>286</v>
      </c>
      <c r="H2335" s="6"/>
      <c r="I2335" s="8">
        <v>-47.88</v>
      </c>
      <c r="J2335" s="6"/>
      <c r="K2335" s="8">
        <v>3940.07</v>
      </c>
      <c r="L2335" t="str">
        <f>IF(Gastos[[#This Row],[Importe]]&gt;0,"Ingreso","Egreso")</f>
        <v>Egreso</v>
      </c>
      <c r="M2335" t="str">
        <f t="shared" si="36"/>
        <v>Único</v>
      </c>
    </row>
    <row r="2336" spans="1:13" x14ac:dyDescent="0.25">
      <c r="A2336" s="1" t="s">
        <v>17</v>
      </c>
      <c r="B2336" s="33">
        <v>45558</v>
      </c>
      <c r="C2336" s="5">
        <v>45558</v>
      </c>
      <c r="D2336" s="33">
        <v>45558</v>
      </c>
      <c r="E2336" s="9">
        <v>45558</v>
      </c>
      <c r="F2336" s="6" t="s">
        <v>269</v>
      </c>
      <c r="G2336" s="7" t="s">
        <v>287</v>
      </c>
      <c r="H2336" s="6"/>
      <c r="I2336" s="8">
        <v>-11.9</v>
      </c>
      <c r="J2336" s="6"/>
      <c r="K2336" s="8">
        <v>3987.95</v>
      </c>
      <c r="L2336" t="str">
        <f>IF(Gastos[[#This Row],[Importe]]&gt;0,"Ingreso","Egreso")</f>
        <v>Egreso</v>
      </c>
      <c r="M2336" t="str">
        <f t="shared" si="36"/>
        <v>Único</v>
      </c>
    </row>
    <row r="2337" spans="1:13" x14ac:dyDescent="0.25">
      <c r="A2337" s="1" t="s">
        <v>17</v>
      </c>
      <c r="B2337" s="33">
        <v>45558</v>
      </c>
      <c r="C2337" s="5">
        <v>45558</v>
      </c>
      <c r="D2337" s="33">
        <v>45558</v>
      </c>
      <c r="E2337" s="9">
        <v>45558</v>
      </c>
      <c r="F2337" s="6" t="s">
        <v>269</v>
      </c>
      <c r="G2337" s="7" t="s">
        <v>288</v>
      </c>
      <c r="H2337" s="6"/>
      <c r="I2337" s="8">
        <v>-21</v>
      </c>
      <c r="J2337" s="6"/>
      <c r="K2337" s="8">
        <v>3999.85</v>
      </c>
      <c r="L2337" t="str">
        <f>IF(Gastos[[#This Row],[Importe]]&gt;0,"Ingreso","Egreso")</f>
        <v>Egreso</v>
      </c>
      <c r="M2337" t="str">
        <f t="shared" si="36"/>
        <v>Único</v>
      </c>
    </row>
    <row r="2338" spans="1:13" x14ac:dyDescent="0.25">
      <c r="A2338" s="1" t="s">
        <v>17</v>
      </c>
      <c r="B2338" s="33">
        <v>45558</v>
      </c>
      <c r="C2338" s="5">
        <v>45558</v>
      </c>
      <c r="D2338" s="33">
        <v>45558</v>
      </c>
      <c r="E2338" s="9">
        <v>45558</v>
      </c>
      <c r="F2338" s="6" t="s">
        <v>269</v>
      </c>
      <c r="G2338" s="7" t="s">
        <v>289</v>
      </c>
      <c r="H2338" s="6"/>
      <c r="I2338" s="8">
        <v>-3.2</v>
      </c>
      <c r="J2338" s="6"/>
      <c r="K2338" s="8">
        <v>4020.85</v>
      </c>
      <c r="L2338" t="str">
        <f>IF(Gastos[[#This Row],[Importe]]&gt;0,"Ingreso","Egreso")</f>
        <v>Egreso</v>
      </c>
      <c r="M2338" t="str">
        <f t="shared" si="36"/>
        <v>Único</v>
      </c>
    </row>
    <row r="2339" spans="1:13" x14ac:dyDescent="0.25">
      <c r="A2339" s="1" t="s">
        <v>17</v>
      </c>
      <c r="B2339" s="33">
        <v>45558</v>
      </c>
      <c r="C2339" s="5">
        <v>45558</v>
      </c>
      <c r="D2339" s="33">
        <v>45558</v>
      </c>
      <c r="E2339" s="9">
        <v>45558</v>
      </c>
      <c r="F2339" s="6" t="s">
        <v>269</v>
      </c>
      <c r="G2339" s="7" t="s">
        <v>290</v>
      </c>
      <c r="H2339" s="6"/>
      <c r="I2339" s="8">
        <v>-10.3</v>
      </c>
      <c r="J2339" s="6"/>
      <c r="K2339" s="8">
        <v>4024.05</v>
      </c>
      <c r="L2339" t="str">
        <f>IF(Gastos[[#This Row],[Importe]]&gt;0,"Ingreso","Egreso")</f>
        <v>Egreso</v>
      </c>
      <c r="M2339" t="str">
        <f t="shared" si="36"/>
        <v>Único</v>
      </c>
    </row>
    <row r="2340" spans="1:13" x14ac:dyDescent="0.25">
      <c r="A2340" s="1" t="s">
        <v>17</v>
      </c>
      <c r="B2340" s="33">
        <v>45558</v>
      </c>
      <c r="C2340" s="5">
        <v>45558</v>
      </c>
      <c r="D2340" s="33">
        <v>45557</v>
      </c>
      <c r="E2340" s="9">
        <v>45557</v>
      </c>
      <c r="F2340" s="6" t="s">
        <v>132</v>
      </c>
      <c r="G2340" s="7" t="s">
        <v>293</v>
      </c>
      <c r="H2340" s="6"/>
      <c r="I2340" s="8">
        <v>-12.55</v>
      </c>
      <c r="J2340" s="6"/>
      <c r="K2340" s="8">
        <v>4034.35</v>
      </c>
      <c r="L2340" t="str">
        <f>IF(Gastos[[#This Row],[Importe]]&gt;0,"Ingreso","Egreso")</f>
        <v>Egreso</v>
      </c>
      <c r="M2340" t="str">
        <f t="shared" si="36"/>
        <v>Único</v>
      </c>
    </row>
    <row r="2341" spans="1:13" x14ac:dyDescent="0.25">
      <c r="A2341" s="1" t="s">
        <v>14</v>
      </c>
      <c r="B2341" s="33">
        <v>45558</v>
      </c>
      <c r="C2341" s="5">
        <v>45558</v>
      </c>
      <c r="D2341" s="33">
        <v>45557</v>
      </c>
      <c r="E2341" s="9">
        <v>45557</v>
      </c>
      <c r="F2341" s="6" t="s">
        <v>112</v>
      </c>
      <c r="G2341" s="7" t="s">
        <v>292</v>
      </c>
      <c r="H2341" s="6"/>
      <c r="I2341" s="8">
        <v>40</v>
      </c>
      <c r="J2341" s="6"/>
      <c r="K2341" s="8">
        <v>3057.62</v>
      </c>
      <c r="L2341" t="str">
        <f>IF(Gastos[[#This Row],[Importe]]&gt;0,"Ingreso","Egreso")</f>
        <v>Ingreso</v>
      </c>
      <c r="M2341" t="str">
        <f t="shared" si="36"/>
        <v>Único</v>
      </c>
    </row>
    <row r="2342" spans="1:13" x14ac:dyDescent="0.25">
      <c r="A2342" s="1" t="s">
        <v>14</v>
      </c>
      <c r="B2342" s="33">
        <v>45558</v>
      </c>
      <c r="C2342" s="5">
        <v>45558</v>
      </c>
      <c r="D2342" s="33">
        <v>45557</v>
      </c>
      <c r="E2342" s="9">
        <v>45557</v>
      </c>
      <c r="F2342" s="6" t="s">
        <v>67</v>
      </c>
      <c r="G2342" s="7" t="s">
        <v>291</v>
      </c>
      <c r="H2342" s="6"/>
      <c r="I2342" s="8">
        <v>-21.8</v>
      </c>
      <c r="J2342" s="6"/>
      <c r="K2342" s="8">
        <v>3035.82</v>
      </c>
      <c r="L2342" t="str">
        <f>IF(Gastos[[#This Row],[Importe]]&gt;0,"Ingreso","Egreso")</f>
        <v>Egreso</v>
      </c>
      <c r="M2342" t="str">
        <f t="shared" si="36"/>
        <v>Único</v>
      </c>
    </row>
    <row r="2343" spans="1:13" ht="25.5" x14ac:dyDescent="0.25">
      <c r="A2343" s="1" t="s">
        <v>17</v>
      </c>
      <c r="B2343" s="33">
        <v>45558</v>
      </c>
      <c r="C2343" s="5">
        <v>45558</v>
      </c>
      <c r="D2343" s="33">
        <v>45557</v>
      </c>
      <c r="E2343" s="9">
        <v>45557</v>
      </c>
      <c r="F2343" s="6" t="s">
        <v>18</v>
      </c>
      <c r="G2343" s="7" t="s">
        <v>294</v>
      </c>
      <c r="H2343" s="6"/>
      <c r="I2343" s="8">
        <v>-71.489999999999995</v>
      </c>
      <c r="J2343" s="6"/>
      <c r="K2343" s="8">
        <v>4046.9</v>
      </c>
      <c r="L2343" t="str">
        <f>IF(Gastos[[#This Row],[Importe]]&gt;0,"Ingreso","Egreso")</f>
        <v>Egreso</v>
      </c>
      <c r="M2343" t="str">
        <f t="shared" si="36"/>
        <v>Único</v>
      </c>
    </row>
    <row r="2344" spans="1:13" x14ac:dyDescent="0.25">
      <c r="A2344" s="1" t="s">
        <v>17</v>
      </c>
      <c r="B2344" s="33">
        <v>45558</v>
      </c>
      <c r="C2344" s="5">
        <v>45558</v>
      </c>
      <c r="D2344" s="33">
        <v>45557</v>
      </c>
      <c r="E2344" s="9">
        <v>45557</v>
      </c>
      <c r="F2344" s="6" t="s">
        <v>132</v>
      </c>
      <c r="G2344" s="7" t="s">
        <v>295</v>
      </c>
      <c r="H2344" s="6"/>
      <c r="I2344" s="8">
        <v>-6.77</v>
      </c>
      <c r="J2344" s="6"/>
      <c r="K2344" s="8">
        <v>4118.3900000000003</v>
      </c>
      <c r="L2344" t="str">
        <f>IF(Gastos[[#This Row],[Importe]]&gt;0,"Ingreso","Egreso")</f>
        <v>Egreso</v>
      </c>
      <c r="M2344" t="str">
        <f t="shared" si="36"/>
        <v>Único</v>
      </c>
    </row>
    <row r="2345" spans="1:13" ht="25.5" x14ac:dyDescent="0.25">
      <c r="A2345" s="1" t="s">
        <v>14</v>
      </c>
      <c r="B2345" s="33">
        <v>45558</v>
      </c>
      <c r="C2345" s="5">
        <v>45558</v>
      </c>
      <c r="D2345" s="33">
        <v>45556</v>
      </c>
      <c r="E2345" s="9">
        <v>45556</v>
      </c>
      <c r="F2345" s="6" t="s">
        <v>22</v>
      </c>
      <c r="G2345" s="7" t="s">
        <v>296</v>
      </c>
      <c r="H2345" s="6"/>
      <c r="I2345" s="8">
        <v>-5.56</v>
      </c>
      <c r="J2345" s="6"/>
      <c r="K2345" s="8">
        <v>3017.62</v>
      </c>
      <c r="L2345" t="str">
        <f>IF(Gastos[[#This Row],[Importe]]&gt;0,"Ingreso","Egreso")</f>
        <v>Egreso</v>
      </c>
      <c r="M2345" t="str">
        <f t="shared" si="36"/>
        <v>Único</v>
      </c>
    </row>
    <row r="2346" spans="1:13" ht="25.5" x14ac:dyDescent="0.25">
      <c r="A2346" s="1" t="s">
        <v>17</v>
      </c>
      <c r="B2346" s="33">
        <v>45558</v>
      </c>
      <c r="C2346" s="5">
        <v>45558</v>
      </c>
      <c r="D2346" s="33">
        <v>45556</v>
      </c>
      <c r="E2346" s="9">
        <v>45556</v>
      </c>
      <c r="F2346" s="6" t="s">
        <v>18</v>
      </c>
      <c r="G2346" s="7" t="s">
        <v>298</v>
      </c>
      <c r="H2346" s="6"/>
      <c r="I2346" s="8">
        <v>-4.9400000000000004</v>
      </c>
      <c r="J2346" s="6"/>
      <c r="K2346" s="8">
        <v>4125.16</v>
      </c>
      <c r="L2346" t="str">
        <f>IF(Gastos[[#This Row],[Importe]]&gt;0,"Ingreso","Egreso")</f>
        <v>Egreso</v>
      </c>
      <c r="M2346" t="str">
        <f t="shared" si="36"/>
        <v>Único</v>
      </c>
    </row>
    <row r="2347" spans="1:13" x14ac:dyDescent="0.25">
      <c r="A2347" s="1" t="s">
        <v>17</v>
      </c>
      <c r="B2347" s="33">
        <v>45558</v>
      </c>
      <c r="C2347" s="5">
        <v>45558</v>
      </c>
      <c r="D2347" s="33">
        <v>45556</v>
      </c>
      <c r="E2347" s="9">
        <v>45556</v>
      </c>
      <c r="F2347" s="6" t="s">
        <v>18</v>
      </c>
      <c r="G2347" s="7" t="s">
        <v>300</v>
      </c>
      <c r="H2347" s="6"/>
      <c r="I2347" s="8">
        <v>-21</v>
      </c>
      <c r="J2347" s="6"/>
      <c r="K2347" s="8">
        <v>4149.8999999999996</v>
      </c>
      <c r="L2347" t="str">
        <f>IF(Gastos[[#This Row],[Importe]]&gt;0,"Ingreso","Egreso")</f>
        <v>Egreso</v>
      </c>
      <c r="M2347" t="str">
        <f t="shared" si="36"/>
        <v>Único</v>
      </c>
    </row>
    <row r="2348" spans="1:13" ht="25.5" x14ac:dyDescent="0.25">
      <c r="A2348" s="1" t="s">
        <v>14</v>
      </c>
      <c r="B2348" s="33">
        <v>45558</v>
      </c>
      <c r="C2348" s="5">
        <v>45558</v>
      </c>
      <c r="D2348" s="33">
        <v>45556</v>
      </c>
      <c r="E2348" s="9">
        <v>45556</v>
      </c>
      <c r="F2348" s="6" t="s">
        <v>22</v>
      </c>
      <c r="G2348" s="7" t="s">
        <v>297</v>
      </c>
      <c r="H2348" s="6"/>
      <c r="I2348" s="8">
        <v>-112.95</v>
      </c>
      <c r="J2348" s="6"/>
      <c r="K2348" s="8">
        <v>3023.18</v>
      </c>
      <c r="L2348" t="str">
        <f>IF(Gastos[[#This Row],[Importe]]&gt;0,"Ingreso","Egreso")</f>
        <v>Egreso</v>
      </c>
      <c r="M2348" t="str">
        <f t="shared" si="36"/>
        <v>Único</v>
      </c>
    </row>
    <row r="2349" spans="1:13" ht="25.5" x14ac:dyDescent="0.25">
      <c r="A2349" s="1" t="s">
        <v>17</v>
      </c>
      <c r="B2349" s="33">
        <v>45558</v>
      </c>
      <c r="C2349" s="5">
        <v>45558</v>
      </c>
      <c r="D2349" s="33">
        <v>45556</v>
      </c>
      <c r="E2349" s="9">
        <v>45556</v>
      </c>
      <c r="F2349" s="6" t="s">
        <v>183</v>
      </c>
      <c r="G2349" s="7" t="s">
        <v>299</v>
      </c>
      <c r="H2349" s="6"/>
      <c r="I2349" s="8">
        <v>-19.8</v>
      </c>
      <c r="J2349" s="6"/>
      <c r="K2349" s="8">
        <v>4130.1000000000004</v>
      </c>
      <c r="L2349" t="str">
        <f>IF(Gastos[[#This Row],[Importe]]&gt;0,"Ingreso","Egreso")</f>
        <v>Egreso</v>
      </c>
      <c r="M2349" t="str">
        <f t="shared" si="36"/>
        <v>Único</v>
      </c>
    </row>
    <row r="2350" spans="1:13" x14ac:dyDescent="0.25">
      <c r="A2350" s="1" t="s">
        <v>11</v>
      </c>
      <c r="B2350" s="33">
        <v>45555</v>
      </c>
      <c r="C2350" s="5">
        <v>45555</v>
      </c>
      <c r="D2350" s="33">
        <v>45555</v>
      </c>
      <c r="E2350" s="9">
        <v>45555</v>
      </c>
      <c r="F2350" s="6" t="s">
        <v>269</v>
      </c>
      <c r="G2350" s="7" t="s">
        <v>301</v>
      </c>
      <c r="H2350" s="6"/>
      <c r="I2350" s="8">
        <v>-3</v>
      </c>
      <c r="J2350" s="6"/>
      <c r="K2350" s="8">
        <v>4.07</v>
      </c>
      <c r="L2350" t="str">
        <f>IF(Gastos[[#This Row],[Importe]]&gt;0,"Ingreso","Egreso")</f>
        <v>Egreso</v>
      </c>
      <c r="M2350" t="str">
        <f t="shared" si="36"/>
        <v>Único</v>
      </c>
    </row>
    <row r="2351" spans="1:13" x14ac:dyDescent="0.25">
      <c r="A2351" s="1" t="s">
        <v>11</v>
      </c>
      <c r="B2351" s="33">
        <v>45555</v>
      </c>
      <c r="C2351" s="5">
        <v>45555</v>
      </c>
      <c r="D2351" s="33">
        <v>45555</v>
      </c>
      <c r="E2351" s="9">
        <v>45555</v>
      </c>
      <c r="F2351" s="6" t="s">
        <v>269</v>
      </c>
      <c r="G2351" s="7" t="s">
        <v>302</v>
      </c>
      <c r="H2351" s="6"/>
      <c r="I2351" s="8">
        <v>-5.55</v>
      </c>
      <c r="J2351" s="6"/>
      <c r="K2351" s="8">
        <v>7.07</v>
      </c>
      <c r="L2351" t="str">
        <f>IF(Gastos[[#This Row],[Importe]]&gt;0,"Ingreso","Egreso")</f>
        <v>Egreso</v>
      </c>
      <c r="M2351" t="str">
        <f t="shared" si="36"/>
        <v>Único</v>
      </c>
    </row>
    <row r="2352" spans="1:13" ht="25.5" x14ac:dyDescent="0.25">
      <c r="A2352" s="1" t="s">
        <v>11</v>
      </c>
      <c r="B2352" s="33">
        <v>45555</v>
      </c>
      <c r="C2352" s="5">
        <v>45555</v>
      </c>
      <c r="D2352" s="33">
        <v>45555</v>
      </c>
      <c r="E2352" s="9">
        <v>45555</v>
      </c>
      <c r="F2352" s="6" t="s">
        <v>269</v>
      </c>
      <c r="G2352" s="7" t="s">
        <v>303</v>
      </c>
      <c r="H2352" s="6"/>
      <c r="I2352" s="8">
        <v>-42</v>
      </c>
      <c r="J2352" s="6"/>
      <c r="K2352" s="8">
        <v>12.62</v>
      </c>
      <c r="L2352" t="str">
        <f>IF(Gastos[[#This Row],[Importe]]&gt;0,"Ingreso","Egreso")</f>
        <v>Egreso</v>
      </c>
      <c r="M2352" t="str">
        <f t="shared" si="36"/>
        <v>Único</v>
      </c>
    </row>
    <row r="2353" spans="1:13" x14ac:dyDescent="0.25">
      <c r="A2353" s="1" t="s">
        <v>11</v>
      </c>
      <c r="B2353" s="33">
        <v>45555</v>
      </c>
      <c r="C2353" s="5">
        <v>45555</v>
      </c>
      <c r="D2353" s="33">
        <v>45555</v>
      </c>
      <c r="E2353" s="9">
        <v>45555</v>
      </c>
      <c r="F2353" s="6" t="s">
        <v>269</v>
      </c>
      <c r="G2353" s="7" t="s">
        <v>304</v>
      </c>
      <c r="H2353" s="6"/>
      <c r="I2353" s="8">
        <v>-10.43</v>
      </c>
      <c r="J2353" s="6"/>
      <c r="K2353" s="8">
        <v>54.62</v>
      </c>
      <c r="L2353" t="str">
        <f>IF(Gastos[[#This Row],[Importe]]&gt;0,"Ingreso","Egreso")</f>
        <v>Egreso</v>
      </c>
      <c r="M2353" t="str">
        <f t="shared" si="36"/>
        <v>Único</v>
      </c>
    </row>
    <row r="2354" spans="1:13" x14ac:dyDescent="0.25">
      <c r="A2354" s="1" t="s">
        <v>11</v>
      </c>
      <c r="B2354" s="33">
        <v>45555</v>
      </c>
      <c r="C2354" s="5">
        <v>45555</v>
      </c>
      <c r="D2354" s="33">
        <v>45555</v>
      </c>
      <c r="E2354" s="9">
        <v>45555</v>
      </c>
      <c r="F2354" s="6" t="s">
        <v>269</v>
      </c>
      <c r="G2354" s="7" t="s">
        <v>305</v>
      </c>
      <c r="H2354" s="6"/>
      <c r="I2354" s="8">
        <v>-84</v>
      </c>
      <c r="J2354" s="6"/>
      <c r="K2354" s="8">
        <v>65.05</v>
      </c>
      <c r="L2354" t="str">
        <f>IF(Gastos[[#This Row],[Importe]]&gt;0,"Ingreso","Egreso")</f>
        <v>Egreso</v>
      </c>
      <c r="M2354" t="str">
        <f t="shared" si="36"/>
        <v>Único</v>
      </c>
    </row>
    <row r="2355" spans="1:13" x14ac:dyDescent="0.25">
      <c r="A2355" s="1" t="s">
        <v>11</v>
      </c>
      <c r="B2355" s="33">
        <v>45555</v>
      </c>
      <c r="C2355" s="5">
        <v>45555</v>
      </c>
      <c r="D2355" s="33">
        <v>45555</v>
      </c>
      <c r="E2355" s="9">
        <v>45555</v>
      </c>
      <c r="F2355" s="6" t="s">
        <v>269</v>
      </c>
      <c r="G2355" s="7" t="s">
        <v>306</v>
      </c>
      <c r="H2355" s="6"/>
      <c r="I2355" s="8">
        <v>-7.8</v>
      </c>
      <c r="J2355" s="6"/>
      <c r="K2355" s="8">
        <v>149.05000000000001</v>
      </c>
      <c r="L2355" t="str">
        <f>IF(Gastos[[#This Row],[Importe]]&gt;0,"Ingreso","Egreso")</f>
        <v>Egreso</v>
      </c>
      <c r="M2355" t="str">
        <f t="shared" si="36"/>
        <v>Único</v>
      </c>
    </row>
    <row r="2356" spans="1:13" x14ac:dyDescent="0.25">
      <c r="A2356" s="1" t="s">
        <v>17</v>
      </c>
      <c r="B2356" s="33">
        <v>45555</v>
      </c>
      <c r="C2356" s="5">
        <v>45555</v>
      </c>
      <c r="D2356" s="33">
        <v>45555</v>
      </c>
      <c r="E2356" s="9">
        <v>45555</v>
      </c>
      <c r="F2356" s="6" t="s">
        <v>269</v>
      </c>
      <c r="G2356" s="7" t="s">
        <v>307</v>
      </c>
      <c r="H2356" s="6"/>
      <c r="I2356" s="8">
        <v>-51.15</v>
      </c>
      <c r="J2356" s="6"/>
      <c r="K2356" s="8">
        <v>4170.8999999999996</v>
      </c>
      <c r="L2356" t="str">
        <f>IF(Gastos[[#This Row],[Importe]]&gt;0,"Ingreso","Egreso")</f>
        <v>Egreso</v>
      </c>
      <c r="M2356" t="str">
        <f t="shared" si="36"/>
        <v>Único</v>
      </c>
    </row>
    <row r="2357" spans="1:13" x14ac:dyDescent="0.25">
      <c r="A2357" s="1" t="s">
        <v>17</v>
      </c>
      <c r="B2357" s="33">
        <v>45555</v>
      </c>
      <c r="C2357" s="5">
        <v>45555</v>
      </c>
      <c r="D2357" s="33">
        <v>45555</v>
      </c>
      <c r="E2357" s="9">
        <v>45555</v>
      </c>
      <c r="F2357" s="6" t="s">
        <v>269</v>
      </c>
      <c r="G2357" s="7" t="s">
        <v>308</v>
      </c>
      <c r="H2357" s="6"/>
      <c r="I2357" s="8">
        <v>-10</v>
      </c>
      <c r="J2357" s="6"/>
      <c r="K2357" s="8">
        <v>4222.05</v>
      </c>
      <c r="L2357" t="str">
        <f>IF(Gastos[[#This Row],[Importe]]&gt;0,"Ingreso","Egreso")</f>
        <v>Egreso</v>
      </c>
      <c r="M2357" t="str">
        <f t="shared" si="36"/>
        <v>Único</v>
      </c>
    </row>
    <row r="2358" spans="1:13" x14ac:dyDescent="0.25">
      <c r="A2358" s="1" t="s">
        <v>17</v>
      </c>
      <c r="B2358" s="33">
        <v>45555</v>
      </c>
      <c r="C2358" s="5">
        <v>45555</v>
      </c>
      <c r="D2358" s="33">
        <v>45555</v>
      </c>
      <c r="E2358" s="9">
        <v>45555</v>
      </c>
      <c r="F2358" s="6" t="s">
        <v>269</v>
      </c>
      <c r="G2358" s="7" t="s">
        <v>309</v>
      </c>
      <c r="H2358" s="6"/>
      <c r="I2358" s="8">
        <v>-60</v>
      </c>
      <c r="J2358" s="6"/>
      <c r="K2358" s="8">
        <v>4232.05</v>
      </c>
      <c r="L2358" t="str">
        <f>IF(Gastos[[#This Row],[Importe]]&gt;0,"Ingreso","Egreso")</f>
        <v>Egreso</v>
      </c>
      <c r="M2358" t="str">
        <f t="shared" si="36"/>
        <v>Único</v>
      </c>
    </row>
    <row r="2359" spans="1:13" x14ac:dyDescent="0.25">
      <c r="A2359" s="1" t="s">
        <v>11</v>
      </c>
      <c r="B2359" s="33">
        <v>45555</v>
      </c>
      <c r="C2359" s="5">
        <v>45555</v>
      </c>
      <c r="D2359" s="33">
        <v>45554</v>
      </c>
      <c r="E2359" s="9">
        <v>45554</v>
      </c>
      <c r="F2359" s="6" t="s">
        <v>15</v>
      </c>
      <c r="G2359" s="7" t="s">
        <v>310</v>
      </c>
      <c r="H2359" s="6"/>
      <c r="I2359" s="8">
        <v>-0.01</v>
      </c>
      <c r="J2359" s="6"/>
      <c r="K2359" s="8">
        <v>156.85</v>
      </c>
      <c r="L2359" t="str">
        <f>IF(Gastos[[#This Row],[Importe]]&gt;0,"Ingreso","Egreso")</f>
        <v>Egreso</v>
      </c>
      <c r="M2359" t="str">
        <f t="shared" si="36"/>
        <v>Único</v>
      </c>
    </row>
    <row r="2360" spans="1:13" x14ac:dyDescent="0.25">
      <c r="A2360" s="1" t="s">
        <v>11</v>
      </c>
      <c r="B2360" s="33">
        <v>45554</v>
      </c>
      <c r="C2360" s="5">
        <v>45554</v>
      </c>
      <c r="D2360" s="33">
        <v>45554</v>
      </c>
      <c r="E2360" s="9">
        <v>45554</v>
      </c>
      <c r="F2360" s="6" t="s">
        <v>269</v>
      </c>
      <c r="G2360" s="7" t="s">
        <v>311</v>
      </c>
      <c r="H2360" s="6"/>
      <c r="I2360" s="8">
        <v>-8.0500000000000007</v>
      </c>
      <c r="J2360" s="6"/>
      <c r="K2360" s="8">
        <v>156.86000000000001</v>
      </c>
      <c r="L2360" t="str">
        <f>IF(Gastos[[#This Row],[Importe]]&gt;0,"Ingreso","Egreso")</f>
        <v>Egreso</v>
      </c>
      <c r="M2360" t="str">
        <f t="shared" si="36"/>
        <v>Único</v>
      </c>
    </row>
    <row r="2361" spans="1:13" x14ac:dyDescent="0.25">
      <c r="A2361" s="1" t="s">
        <v>11</v>
      </c>
      <c r="B2361" s="33">
        <v>45554</v>
      </c>
      <c r="C2361" s="5">
        <v>45554</v>
      </c>
      <c r="D2361" s="33">
        <v>45554</v>
      </c>
      <c r="E2361" s="9">
        <v>45554</v>
      </c>
      <c r="F2361" s="6" t="s">
        <v>269</v>
      </c>
      <c r="G2361" s="7" t="s">
        <v>312</v>
      </c>
      <c r="H2361" s="6"/>
      <c r="I2361" s="8">
        <v>-7.2</v>
      </c>
      <c r="J2361" s="6"/>
      <c r="K2361" s="8">
        <v>164.91</v>
      </c>
      <c r="L2361" t="str">
        <f>IF(Gastos[[#This Row],[Importe]]&gt;0,"Ingreso","Egreso")</f>
        <v>Egreso</v>
      </c>
      <c r="M2361" t="str">
        <f t="shared" si="36"/>
        <v>Único</v>
      </c>
    </row>
    <row r="2362" spans="1:13" x14ac:dyDescent="0.25">
      <c r="A2362" s="1" t="s">
        <v>11</v>
      </c>
      <c r="B2362" s="33">
        <v>45554</v>
      </c>
      <c r="C2362" s="5">
        <v>45554</v>
      </c>
      <c r="D2362" s="33">
        <v>45554</v>
      </c>
      <c r="E2362" s="9">
        <v>45554</v>
      </c>
      <c r="F2362" s="6" t="s">
        <v>269</v>
      </c>
      <c r="G2362" s="7" t="s">
        <v>312</v>
      </c>
      <c r="H2362" s="6"/>
      <c r="I2362" s="8">
        <v>-1.6</v>
      </c>
      <c r="J2362" s="6"/>
      <c r="K2362" s="8">
        <v>172.11</v>
      </c>
      <c r="L2362" t="str">
        <f>IF(Gastos[[#This Row],[Importe]]&gt;0,"Ingreso","Egreso")</f>
        <v>Egreso</v>
      </c>
      <c r="M2362" t="str">
        <f t="shared" si="36"/>
        <v>Único</v>
      </c>
    </row>
    <row r="2363" spans="1:13" x14ac:dyDescent="0.25">
      <c r="A2363" s="1" t="s">
        <v>17</v>
      </c>
      <c r="B2363" s="33">
        <v>45554</v>
      </c>
      <c r="C2363" s="5">
        <v>45554</v>
      </c>
      <c r="D2363" s="33">
        <v>45554</v>
      </c>
      <c r="E2363" s="9">
        <v>45554</v>
      </c>
      <c r="F2363" s="6" t="s">
        <v>269</v>
      </c>
      <c r="G2363" s="7" t="s">
        <v>313</v>
      </c>
      <c r="H2363" s="6"/>
      <c r="I2363" s="8">
        <v>-22.35</v>
      </c>
      <c r="J2363" s="6"/>
      <c r="K2363" s="8">
        <v>4292.05</v>
      </c>
      <c r="L2363" t="str">
        <f>IF(Gastos[[#This Row],[Importe]]&gt;0,"Ingreso","Egreso")</f>
        <v>Egreso</v>
      </c>
      <c r="M2363" t="str">
        <f t="shared" si="36"/>
        <v>Único</v>
      </c>
    </row>
    <row r="2364" spans="1:13" x14ac:dyDescent="0.25">
      <c r="A2364" s="1" t="s">
        <v>11</v>
      </c>
      <c r="B2364" s="33">
        <v>45553</v>
      </c>
      <c r="C2364" s="5">
        <v>45553</v>
      </c>
      <c r="D2364" s="33">
        <v>45553</v>
      </c>
      <c r="E2364" s="9">
        <v>45553</v>
      </c>
      <c r="F2364" s="6" t="s">
        <v>132</v>
      </c>
      <c r="G2364" s="7" t="s">
        <v>314</v>
      </c>
      <c r="H2364" s="6"/>
      <c r="I2364" s="8">
        <v>-12.36</v>
      </c>
      <c r="J2364" s="6"/>
      <c r="K2364" s="8">
        <v>173.71</v>
      </c>
      <c r="L2364" t="str">
        <f>IF(Gastos[[#This Row],[Importe]]&gt;0,"Ingreso","Egreso")</f>
        <v>Egreso</v>
      </c>
      <c r="M2364" t="str">
        <f t="shared" si="36"/>
        <v>Único</v>
      </c>
    </row>
    <row r="2365" spans="1:13" x14ac:dyDescent="0.25">
      <c r="A2365" s="1" t="s">
        <v>11</v>
      </c>
      <c r="B2365" s="33">
        <v>45553</v>
      </c>
      <c r="C2365" s="5">
        <v>45553</v>
      </c>
      <c r="D2365" s="33">
        <v>45553</v>
      </c>
      <c r="E2365" s="9">
        <v>45553</v>
      </c>
      <c r="F2365" s="6" t="s">
        <v>269</v>
      </c>
      <c r="G2365" s="7" t="s">
        <v>315</v>
      </c>
      <c r="H2365" s="6"/>
      <c r="I2365" s="8">
        <v>-14.36</v>
      </c>
      <c r="J2365" s="6"/>
      <c r="K2365" s="8">
        <v>186.07</v>
      </c>
      <c r="L2365" t="str">
        <f>IF(Gastos[[#This Row],[Importe]]&gt;0,"Ingreso","Egreso")</f>
        <v>Egreso</v>
      </c>
      <c r="M2365" t="str">
        <f t="shared" si="36"/>
        <v>Único</v>
      </c>
    </row>
    <row r="2366" spans="1:13" x14ac:dyDescent="0.25">
      <c r="A2366" s="1" t="s">
        <v>17</v>
      </c>
      <c r="B2366" s="33">
        <v>45553</v>
      </c>
      <c r="C2366" s="5">
        <v>45553</v>
      </c>
      <c r="D2366" s="33">
        <v>45553</v>
      </c>
      <c r="E2366" s="9">
        <v>45553</v>
      </c>
      <c r="F2366" s="6" t="s">
        <v>132</v>
      </c>
      <c r="G2366" s="7" t="s">
        <v>316</v>
      </c>
      <c r="H2366" s="6"/>
      <c r="I2366" s="8">
        <v>-8.8000000000000007</v>
      </c>
      <c r="J2366" s="6"/>
      <c r="K2366" s="8">
        <v>4314.3999999999996</v>
      </c>
      <c r="L2366" t="str">
        <f>IF(Gastos[[#This Row],[Importe]]&gt;0,"Ingreso","Egreso")</f>
        <v>Egreso</v>
      </c>
      <c r="M2366" t="str">
        <f t="shared" si="36"/>
        <v>Único</v>
      </c>
    </row>
    <row r="2367" spans="1:13" x14ac:dyDescent="0.25">
      <c r="A2367" s="1" t="s">
        <v>11</v>
      </c>
      <c r="B2367" s="33">
        <v>45552</v>
      </c>
      <c r="C2367" s="5">
        <v>45552</v>
      </c>
      <c r="D2367" s="33">
        <v>45552</v>
      </c>
      <c r="E2367" s="9">
        <v>45552</v>
      </c>
      <c r="F2367" s="6" t="s">
        <v>132</v>
      </c>
      <c r="G2367" s="7" t="s">
        <v>317</v>
      </c>
      <c r="H2367" s="6"/>
      <c r="I2367" s="8">
        <v>-23.2</v>
      </c>
      <c r="J2367" s="6"/>
      <c r="K2367" s="8">
        <v>200.43</v>
      </c>
      <c r="L2367" t="str">
        <f>IF(Gastos[[#This Row],[Importe]]&gt;0,"Ingreso","Egreso")</f>
        <v>Egreso</v>
      </c>
      <c r="M2367" t="str">
        <f t="shared" si="36"/>
        <v>Único</v>
      </c>
    </row>
    <row r="2368" spans="1:13" ht="25.5" x14ac:dyDescent="0.25">
      <c r="A2368" s="1" t="s">
        <v>11</v>
      </c>
      <c r="B2368" s="33">
        <v>45552</v>
      </c>
      <c r="C2368" s="5">
        <v>45552</v>
      </c>
      <c r="D2368" s="33">
        <v>45552</v>
      </c>
      <c r="E2368" s="9">
        <v>45552</v>
      </c>
      <c r="F2368" s="6" t="s">
        <v>269</v>
      </c>
      <c r="G2368" s="7" t="s">
        <v>318</v>
      </c>
      <c r="H2368" s="6"/>
      <c r="I2368" s="8">
        <v>-7.75</v>
      </c>
      <c r="J2368" s="6"/>
      <c r="K2368" s="8">
        <v>223.63</v>
      </c>
      <c r="L2368" t="str">
        <f>IF(Gastos[[#This Row],[Importe]]&gt;0,"Ingreso","Egreso")</f>
        <v>Egreso</v>
      </c>
      <c r="M2368" t="str">
        <f t="shared" si="36"/>
        <v>Único</v>
      </c>
    </row>
    <row r="2369" spans="1:13" x14ac:dyDescent="0.25">
      <c r="A2369" s="1" t="s">
        <v>17</v>
      </c>
      <c r="B2369" s="33">
        <v>45552</v>
      </c>
      <c r="C2369" s="5">
        <v>45552</v>
      </c>
      <c r="D2369" s="33">
        <v>45552</v>
      </c>
      <c r="E2369" s="9">
        <v>45552</v>
      </c>
      <c r="F2369" s="6" t="s">
        <v>18</v>
      </c>
      <c r="G2369" s="7" t="s">
        <v>319</v>
      </c>
      <c r="H2369" s="6"/>
      <c r="I2369" s="8">
        <v>-8</v>
      </c>
      <c r="J2369" s="6"/>
      <c r="K2369" s="8">
        <v>4323.2</v>
      </c>
      <c r="L2369" t="str">
        <f>IF(Gastos[[#This Row],[Importe]]&gt;0,"Ingreso","Egreso")</f>
        <v>Egreso</v>
      </c>
      <c r="M2369" t="str">
        <f t="shared" si="36"/>
        <v>Único</v>
      </c>
    </row>
    <row r="2370" spans="1:13" x14ac:dyDescent="0.25">
      <c r="A2370" s="1" t="s">
        <v>17</v>
      </c>
      <c r="B2370" s="33">
        <v>45551</v>
      </c>
      <c r="C2370" s="5">
        <v>45551</v>
      </c>
      <c r="D2370" s="33">
        <v>45551</v>
      </c>
      <c r="E2370" s="9">
        <v>45551</v>
      </c>
      <c r="F2370" s="6" t="s">
        <v>132</v>
      </c>
      <c r="G2370" s="7" t="s">
        <v>323</v>
      </c>
      <c r="H2370" s="6"/>
      <c r="I2370" s="8">
        <v>-11.5</v>
      </c>
      <c r="J2370" s="6"/>
      <c r="K2370" s="8">
        <v>4342.8999999999996</v>
      </c>
      <c r="L2370" t="str">
        <f>IF(Gastos[[#This Row],[Importe]]&gt;0,"Ingreso","Egreso")</f>
        <v>Egreso</v>
      </c>
      <c r="M2370" t="str">
        <f t="shared" ref="M2370:M2433" si="37">IF(AND(COUNTIFS($B$2:$B$3988,B2370,$I$2:$I$3988,I2370,$K$2:$K$3988,K2370)&gt;1,F2370=""),"DUPLICADO","Único")</f>
        <v>Único</v>
      </c>
    </row>
    <row r="2371" spans="1:13" x14ac:dyDescent="0.25">
      <c r="A2371" s="10" t="s">
        <v>14</v>
      </c>
      <c r="B2371" s="33">
        <v>45551</v>
      </c>
      <c r="C2371" s="5">
        <v>45551</v>
      </c>
      <c r="D2371" s="33">
        <v>45551</v>
      </c>
      <c r="E2371" s="9">
        <v>45551</v>
      </c>
      <c r="F2371" s="6" t="s">
        <v>54</v>
      </c>
      <c r="G2371" s="7" t="s">
        <v>320</v>
      </c>
      <c r="H2371" s="6"/>
      <c r="I2371" s="8">
        <v>-25.95</v>
      </c>
      <c r="J2371" s="6"/>
      <c r="K2371" s="8">
        <v>3136.13</v>
      </c>
      <c r="L2371" t="str">
        <f>IF(Gastos[[#This Row],[Importe]]&gt;0,"Ingreso","Egreso")</f>
        <v>Egreso</v>
      </c>
      <c r="M2371" t="str">
        <f t="shared" si="37"/>
        <v>Único</v>
      </c>
    </row>
    <row r="2372" spans="1:13" ht="25.5" x14ac:dyDescent="0.25">
      <c r="A2372" s="1" t="s">
        <v>17</v>
      </c>
      <c r="B2372" s="33">
        <v>45551</v>
      </c>
      <c r="C2372" s="5">
        <v>45551</v>
      </c>
      <c r="D2372" s="33">
        <v>45551</v>
      </c>
      <c r="E2372" s="9">
        <v>45551</v>
      </c>
      <c r="F2372" s="6" t="s">
        <v>18</v>
      </c>
      <c r="G2372" s="7" t="s">
        <v>322</v>
      </c>
      <c r="H2372" s="6"/>
      <c r="I2372" s="8">
        <v>-9</v>
      </c>
      <c r="J2372" s="6"/>
      <c r="K2372" s="8">
        <v>4333.8999999999996</v>
      </c>
      <c r="L2372" t="str">
        <f>IF(Gastos[[#This Row],[Importe]]&gt;0,"Ingreso","Egreso")</f>
        <v>Egreso</v>
      </c>
      <c r="M2372" t="str">
        <f t="shared" si="37"/>
        <v>Único</v>
      </c>
    </row>
    <row r="2373" spans="1:13" ht="25.5" x14ac:dyDescent="0.25">
      <c r="A2373" s="1" t="s">
        <v>17</v>
      </c>
      <c r="B2373" s="33">
        <v>45551</v>
      </c>
      <c r="C2373" s="5">
        <v>45551</v>
      </c>
      <c r="D2373" s="33">
        <v>45551</v>
      </c>
      <c r="E2373" s="9">
        <v>45551</v>
      </c>
      <c r="F2373" s="6" t="s">
        <v>132</v>
      </c>
      <c r="G2373" s="7" t="s">
        <v>321</v>
      </c>
      <c r="H2373" s="6"/>
      <c r="I2373" s="8">
        <v>-2.7</v>
      </c>
      <c r="J2373" s="6"/>
      <c r="K2373" s="8">
        <v>4331.2</v>
      </c>
      <c r="L2373" t="str">
        <f>IF(Gastos[[#This Row],[Importe]]&gt;0,"Ingreso","Egreso")</f>
        <v>Egreso</v>
      </c>
      <c r="M2373" t="str">
        <f t="shared" si="37"/>
        <v>Único</v>
      </c>
    </row>
    <row r="2374" spans="1:13" x14ac:dyDescent="0.25">
      <c r="A2374" s="1" t="s">
        <v>17</v>
      </c>
      <c r="B2374" s="33">
        <v>45551</v>
      </c>
      <c r="C2374" s="5">
        <v>45551</v>
      </c>
      <c r="D2374" s="33">
        <v>45550</v>
      </c>
      <c r="E2374" s="9">
        <v>45550</v>
      </c>
      <c r="F2374" s="6" t="s">
        <v>132</v>
      </c>
      <c r="G2374" s="7" t="s">
        <v>326</v>
      </c>
      <c r="H2374" s="6"/>
      <c r="I2374" s="8">
        <v>-85.4</v>
      </c>
      <c r="J2374" s="6"/>
      <c r="K2374" s="8">
        <v>4310.1499999999996</v>
      </c>
      <c r="L2374" t="str">
        <f>IF(Gastos[[#This Row],[Importe]]&gt;0,"Ingreso","Egreso")</f>
        <v>Egreso</v>
      </c>
      <c r="M2374" t="str">
        <f t="shared" si="37"/>
        <v>Único</v>
      </c>
    </row>
    <row r="2375" spans="1:13" x14ac:dyDescent="0.25">
      <c r="A2375" s="1" t="s">
        <v>11</v>
      </c>
      <c r="B2375" s="33">
        <v>45551</v>
      </c>
      <c r="C2375" s="5">
        <v>45551</v>
      </c>
      <c r="D2375" s="33">
        <v>45550</v>
      </c>
      <c r="E2375" s="9">
        <v>45550</v>
      </c>
      <c r="F2375" s="6" t="s">
        <v>132</v>
      </c>
      <c r="G2375" s="7" t="s">
        <v>324</v>
      </c>
      <c r="H2375" s="6"/>
      <c r="I2375" s="8">
        <v>-15.2</v>
      </c>
      <c r="J2375" s="6"/>
      <c r="K2375" s="8">
        <v>231.38</v>
      </c>
      <c r="L2375" t="str">
        <f>IF(Gastos[[#This Row],[Importe]]&gt;0,"Ingreso","Egreso")</f>
        <v>Egreso</v>
      </c>
      <c r="M2375" t="str">
        <f t="shared" si="37"/>
        <v>Único</v>
      </c>
    </row>
    <row r="2376" spans="1:13" x14ac:dyDescent="0.25">
      <c r="A2376" s="1" t="s">
        <v>17</v>
      </c>
      <c r="B2376" s="33">
        <v>45551</v>
      </c>
      <c r="C2376" s="5">
        <v>45551</v>
      </c>
      <c r="D2376" s="33">
        <v>45550</v>
      </c>
      <c r="E2376" s="9">
        <v>45550</v>
      </c>
      <c r="F2376" s="6" t="s">
        <v>132</v>
      </c>
      <c r="G2376" s="7" t="s">
        <v>325</v>
      </c>
      <c r="H2376" s="6"/>
      <c r="I2376" s="8">
        <v>44.25</v>
      </c>
      <c r="J2376" s="6"/>
      <c r="K2376" s="8">
        <v>4354.3999999999996</v>
      </c>
      <c r="L2376" t="str">
        <f>IF(Gastos[[#This Row],[Importe]]&gt;0,"Ingreso","Egreso")</f>
        <v>Ingreso</v>
      </c>
      <c r="M2376" t="str">
        <f t="shared" si="37"/>
        <v>Único</v>
      </c>
    </row>
    <row r="2377" spans="1:13" ht="25.5" x14ac:dyDescent="0.25">
      <c r="A2377" s="1" t="s">
        <v>11</v>
      </c>
      <c r="B2377" s="33">
        <v>45551</v>
      </c>
      <c r="C2377" s="5">
        <v>45551</v>
      </c>
      <c r="D2377" s="33">
        <v>45549</v>
      </c>
      <c r="E2377" s="9">
        <v>45549</v>
      </c>
      <c r="F2377" s="6" t="s">
        <v>132</v>
      </c>
      <c r="G2377" s="7" t="s">
        <v>327</v>
      </c>
      <c r="H2377" s="6"/>
      <c r="I2377" s="8">
        <v>-21.71</v>
      </c>
      <c r="J2377" s="6"/>
      <c r="K2377" s="8">
        <v>246.58</v>
      </c>
      <c r="L2377" t="str">
        <f>IF(Gastos[[#This Row],[Importe]]&gt;0,"Ingreso","Egreso")</f>
        <v>Egreso</v>
      </c>
      <c r="M2377" t="str">
        <f t="shared" si="37"/>
        <v>Único</v>
      </c>
    </row>
    <row r="2378" spans="1:13" ht="25.5" x14ac:dyDescent="0.25">
      <c r="A2378" s="10" t="s">
        <v>14</v>
      </c>
      <c r="B2378" s="33">
        <v>45551</v>
      </c>
      <c r="C2378" s="5">
        <v>45551</v>
      </c>
      <c r="D2378" s="33">
        <v>45549</v>
      </c>
      <c r="E2378" s="9">
        <v>45549</v>
      </c>
      <c r="F2378" s="6" t="s">
        <v>22</v>
      </c>
      <c r="G2378" s="7" t="s">
        <v>329</v>
      </c>
      <c r="H2378" s="6"/>
      <c r="I2378" s="8">
        <v>-10.1</v>
      </c>
      <c r="J2378" s="6"/>
      <c r="K2378" s="8">
        <v>3162.08</v>
      </c>
      <c r="L2378" t="str">
        <f>IF(Gastos[[#This Row],[Importe]]&gt;0,"Ingreso","Egreso")</f>
        <v>Egreso</v>
      </c>
      <c r="M2378" t="str">
        <f t="shared" si="37"/>
        <v>Único</v>
      </c>
    </row>
    <row r="2379" spans="1:13" ht="25.5" x14ac:dyDescent="0.25">
      <c r="A2379" s="1" t="s">
        <v>11</v>
      </c>
      <c r="B2379" s="33">
        <v>45551</v>
      </c>
      <c r="C2379" s="5">
        <v>45551</v>
      </c>
      <c r="D2379" s="33">
        <v>45549</v>
      </c>
      <c r="E2379" s="9">
        <v>45549</v>
      </c>
      <c r="F2379" s="6" t="s">
        <v>132</v>
      </c>
      <c r="G2379" s="7" t="s">
        <v>328</v>
      </c>
      <c r="H2379" s="6"/>
      <c r="I2379" s="8">
        <v>-8.2200000000000006</v>
      </c>
      <c r="J2379" s="6"/>
      <c r="K2379" s="8">
        <v>271.27999999999997</v>
      </c>
      <c r="L2379" t="str">
        <f>IF(Gastos[[#This Row],[Importe]]&gt;0,"Ingreso","Egreso")</f>
        <v>Egreso</v>
      </c>
      <c r="M2379" t="str">
        <f t="shared" si="37"/>
        <v>Único</v>
      </c>
    </row>
    <row r="2380" spans="1:13" ht="25.5" x14ac:dyDescent="0.25">
      <c r="A2380" s="1" t="s">
        <v>11</v>
      </c>
      <c r="B2380" s="33">
        <v>45551</v>
      </c>
      <c r="C2380" s="5">
        <v>45551</v>
      </c>
      <c r="D2380" s="33">
        <v>45549</v>
      </c>
      <c r="E2380" s="9">
        <v>45549</v>
      </c>
      <c r="F2380" s="6" t="s">
        <v>132</v>
      </c>
      <c r="G2380" s="7" t="s">
        <v>327</v>
      </c>
      <c r="H2380" s="6"/>
      <c r="I2380" s="8">
        <v>-2.99</v>
      </c>
      <c r="J2380" s="6"/>
      <c r="K2380" s="8">
        <v>268.29000000000002</v>
      </c>
      <c r="L2380" t="str">
        <f>IF(Gastos[[#This Row],[Importe]]&gt;0,"Ingreso","Egreso")</f>
        <v>Egreso</v>
      </c>
      <c r="M2380" t="str">
        <f t="shared" si="37"/>
        <v>Único</v>
      </c>
    </row>
    <row r="2381" spans="1:13" ht="25.5" x14ac:dyDescent="0.25">
      <c r="A2381" s="10" t="s">
        <v>14</v>
      </c>
      <c r="B2381" s="33">
        <v>45548</v>
      </c>
      <c r="C2381" s="5">
        <v>45548</v>
      </c>
      <c r="D2381" s="33">
        <v>45548</v>
      </c>
      <c r="E2381" s="9">
        <v>45548</v>
      </c>
      <c r="F2381" s="6" t="s">
        <v>22</v>
      </c>
      <c r="G2381" s="7" t="s">
        <v>331</v>
      </c>
      <c r="H2381" s="6"/>
      <c r="I2381" s="8">
        <v>-19.89</v>
      </c>
      <c r="J2381" s="6"/>
      <c r="K2381" s="8">
        <v>3172.18</v>
      </c>
      <c r="L2381" t="str">
        <f>IF(Gastos[[#This Row],[Importe]]&gt;0,"Ingreso","Egreso")</f>
        <v>Egreso</v>
      </c>
      <c r="M2381" t="str">
        <f t="shared" si="37"/>
        <v>Único</v>
      </c>
    </row>
    <row r="2382" spans="1:13" ht="25.5" x14ac:dyDescent="0.25">
      <c r="A2382" s="10" t="s">
        <v>14</v>
      </c>
      <c r="B2382" s="33">
        <v>45548</v>
      </c>
      <c r="C2382" s="5">
        <v>45548</v>
      </c>
      <c r="D2382" s="33">
        <v>45548</v>
      </c>
      <c r="E2382" s="9">
        <v>45548</v>
      </c>
      <c r="F2382" s="6" t="s">
        <v>22</v>
      </c>
      <c r="G2382" s="7" t="s">
        <v>332</v>
      </c>
      <c r="H2382" s="6"/>
      <c r="I2382" s="8">
        <v>-29.01</v>
      </c>
      <c r="J2382" s="6"/>
      <c r="K2382" s="8">
        <v>3192.07</v>
      </c>
      <c r="L2382" t="str">
        <f>IF(Gastos[[#This Row],[Importe]]&gt;0,"Ingreso","Egreso")</f>
        <v>Egreso</v>
      </c>
      <c r="M2382" t="str">
        <f t="shared" si="37"/>
        <v>Único</v>
      </c>
    </row>
    <row r="2383" spans="1:13" ht="25.5" x14ac:dyDescent="0.25">
      <c r="A2383" s="1" t="s">
        <v>11</v>
      </c>
      <c r="B2383" s="33">
        <v>45548</v>
      </c>
      <c r="C2383" s="5">
        <v>45548</v>
      </c>
      <c r="D2383" s="33">
        <v>45548</v>
      </c>
      <c r="E2383" s="9">
        <v>45548</v>
      </c>
      <c r="F2383" s="6" t="s">
        <v>132</v>
      </c>
      <c r="G2383" s="7" t="s">
        <v>330</v>
      </c>
      <c r="H2383" s="6"/>
      <c r="I2383" s="8">
        <v>-6.3</v>
      </c>
      <c r="J2383" s="6"/>
      <c r="K2383" s="8">
        <v>279.5</v>
      </c>
      <c r="L2383" t="str">
        <f>IF(Gastos[[#This Row],[Importe]]&gt;0,"Ingreso","Egreso")</f>
        <v>Egreso</v>
      </c>
      <c r="M2383" t="str">
        <f t="shared" si="37"/>
        <v>Único</v>
      </c>
    </row>
    <row r="2384" spans="1:13" x14ac:dyDescent="0.25">
      <c r="A2384" s="1" t="s">
        <v>17</v>
      </c>
      <c r="B2384" s="33">
        <v>45548</v>
      </c>
      <c r="C2384" s="5">
        <v>45548</v>
      </c>
      <c r="D2384" s="33">
        <v>45548</v>
      </c>
      <c r="E2384" s="9">
        <v>45548</v>
      </c>
      <c r="F2384" s="6" t="s">
        <v>132</v>
      </c>
      <c r="G2384" s="7" t="s">
        <v>333</v>
      </c>
      <c r="H2384" s="6"/>
      <c r="I2384" s="8">
        <v>-5</v>
      </c>
      <c r="J2384" s="6"/>
      <c r="K2384" s="8">
        <v>4395.55</v>
      </c>
      <c r="L2384" t="str">
        <f>IF(Gastos[[#This Row],[Importe]]&gt;0,"Ingreso","Egreso")</f>
        <v>Egreso</v>
      </c>
      <c r="M2384" t="str">
        <f t="shared" si="37"/>
        <v>Único</v>
      </c>
    </row>
    <row r="2385" spans="1:13" ht="25.5" x14ac:dyDescent="0.25">
      <c r="A2385" s="10" t="s">
        <v>14</v>
      </c>
      <c r="B2385" s="33">
        <v>45635</v>
      </c>
      <c r="C2385" s="5">
        <v>45547</v>
      </c>
      <c r="D2385" s="33">
        <v>45635</v>
      </c>
      <c r="E2385" s="9">
        <v>45547</v>
      </c>
      <c r="F2385" s="6" t="s">
        <v>22</v>
      </c>
      <c r="G2385" s="7" t="s">
        <v>336</v>
      </c>
      <c r="H2385" s="6"/>
      <c r="I2385" s="8">
        <v>-1.25</v>
      </c>
      <c r="J2385" s="6"/>
      <c r="K2385" s="8">
        <v>3221.08</v>
      </c>
      <c r="L2385" t="str">
        <f>IF(Gastos[[#This Row],[Importe]]&gt;0,"Ingreso","Egreso")</f>
        <v>Egreso</v>
      </c>
      <c r="M2385" t="str">
        <f t="shared" si="37"/>
        <v>Único</v>
      </c>
    </row>
    <row r="2386" spans="1:13" x14ac:dyDescent="0.25">
      <c r="A2386" s="1" t="s">
        <v>11</v>
      </c>
      <c r="B2386" s="33">
        <v>45635</v>
      </c>
      <c r="C2386" s="5">
        <v>45547</v>
      </c>
      <c r="D2386" s="33">
        <v>45635</v>
      </c>
      <c r="E2386" s="9">
        <v>45547</v>
      </c>
      <c r="F2386" s="6" t="s">
        <v>132</v>
      </c>
      <c r="G2386" s="7" t="s">
        <v>334</v>
      </c>
      <c r="H2386" s="6"/>
      <c r="I2386" s="8">
        <v>-6.3</v>
      </c>
      <c r="J2386" s="6"/>
      <c r="K2386" s="8">
        <v>285.8</v>
      </c>
      <c r="L2386" t="str">
        <f>IF(Gastos[[#This Row],[Importe]]&gt;0,"Ingreso","Egreso")</f>
        <v>Egreso</v>
      </c>
      <c r="M2386" t="str">
        <f t="shared" si="37"/>
        <v>Único</v>
      </c>
    </row>
    <row r="2387" spans="1:13" x14ac:dyDescent="0.25">
      <c r="A2387" s="1" t="s">
        <v>11</v>
      </c>
      <c r="B2387" s="33">
        <v>45635</v>
      </c>
      <c r="C2387" s="5">
        <v>45547</v>
      </c>
      <c r="D2387" s="33">
        <v>45635</v>
      </c>
      <c r="E2387" s="9">
        <v>45547</v>
      </c>
      <c r="F2387" s="6" t="s">
        <v>132</v>
      </c>
      <c r="G2387" s="7" t="s">
        <v>335</v>
      </c>
      <c r="H2387" s="6"/>
      <c r="I2387" s="8">
        <v>-6</v>
      </c>
      <c r="J2387" s="6"/>
      <c r="K2387" s="8">
        <v>292.10000000000002</v>
      </c>
      <c r="L2387" t="str">
        <f>IF(Gastos[[#This Row],[Importe]]&gt;0,"Ingreso","Egreso")</f>
        <v>Egreso</v>
      </c>
      <c r="M2387" t="str">
        <f t="shared" si="37"/>
        <v>Único</v>
      </c>
    </row>
    <row r="2388" spans="1:13" x14ac:dyDescent="0.25">
      <c r="A2388" s="1" t="s">
        <v>11</v>
      </c>
      <c r="B2388" s="33">
        <v>45605</v>
      </c>
      <c r="C2388" s="5">
        <v>45546</v>
      </c>
      <c r="D2388" s="33">
        <v>45605</v>
      </c>
      <c r="E2388" s="9">
        <v>45546</v>
      </c>
      <c r="F2388" s="6" t="s">
        <v>132</v>
      </c>
      <c r="G2388" s="7" t="s">
        <v>337</v>
      </c>
      <c r="H2388" s="6"/>
      <c r="I2388" s="8">
        <v>-31.5</v>
      </c>
      <c r="J2388" s="6"/>
      <c r="K2388" s="8">
        <v>298.10000000000002</v>
      </c>
      <c r="L2388" t="str">
        <f>IF(Gastos[[#This Row],[Importe]]&gt;0,"Ingreso","Egreso")</f>
        <v>Egreso</v>
      </c>
      <c r="M2388" t="str">
        <f t="shared" si="37"/>
        <v>Único</v>
      </c>
    </row>
    <row r="2389" spans="1:13" x14ac:dyDescent="0.25">
      <c r="A2389" s="10" t="s">
        <v>14</v>
      </c>
      <c r="B2389" s="33">
        <v>45605</v>
      </c>
      <c r="C2389" s="5">
        <v>45546</v>
      </c>
      <c r="D2389" s="33">
        <v>45605</v>
      </c>
      <c r="E2389" s="9">
        <v>45546</v>
      </c>
      <c r="F2389" s="6" t="s">
        <v>54</v>
      </c>
      <c r="G2389" s="7" t="s">
        <v>338</v>
      </c>
      <c r="H2389" s="6"/>
      <c r="I2389" s="8">
        <v>-12.99</v>
      </c>
      <c r="J2389" s="6"/>
      <c r="K2389" s="8">
        <v>3222.33</v>
      </c>
      <c r="L2389" t="str">
        <f>IF(Gastos[[#This Row],[Importe]]&gt;0,"Ingreso","Egreso")</f>
        <v>Egreso</v>
      </c>
      <c r="M2389" t="str">
        <f t="shared" si="37"/>
        <v>Único</v>
      </c>
    </row>
    <row r="2390" spans="1:13" x14ac:dyDescent="0.25">
      <c r="A2390" s="1" t="s">
        <v>11</v>
      </c>
      <c r="B2390" s="33">
        <v>45574</v>
      </c>
      <c r="C2390" s="5">
        <v>45545</v>
      </c>
      <c r="D2390" s="33">
        <v>45574</v>
      </c>
      <c r="E2390" s="9">
        <v>45545</v>
      </c>
      <c r="F2390" s="6" t="s">
        <v>132</v>
      </c>
      <c r="G2390" s="7" t="s">
        <v>339</v>
      </c>
      <c r="H2390" s="6"/>
      <c r="I2390" s="8">
        <v>-32.200000000000003</v>
      </c>
      <c r="J2390" s="6"/>
      <c r="K2390" s="8">
        <v>329.6</v>
      </c>
      <c r="L2390" t="str">
        <f>IF(Gastos[[#This Row],[Importe]]&gt;0,"Ingreso","Egreso")</f>
        <v>Egreso</v>
      </c>
      <c r="M2390" t="str">
        <f t="shared" si="37"/>
        <v>Único</v>
      </c>
    </row>
    <row r="2391" spans="1:13" x14ac:dyDescent="0.25">
      <c r="A2391" s="1" t="s">
        <v>17</v>
      </c>
      <c r="B2391" s="33">
        <v>45574</v>
      </c>
      <c r="C2391" s="5">
        <v>45545</v>
      </c>
      <c r="D2391" s="33">
        <v>45574</v>
      </c>
      <c r="E2391" s="9">
        <v>45545</v>
      </c>
      <c r="F2391" s="6" t="s">
        <v>340</v>
      </c>
      <c r="G2391" s="7" t="s">
        <v>341</v>
      </c>
      <c r="H2391" s="6"/>
      <c r="I2391" s="8">
        <v>-320</v>
      </c>
      <c r="J2391" s="6"/>
      <c r="K2391" s="8">
        <v>4400.55</v>
      </c>
      <c r="L2391" t="str">
        <f>IF(Gastos[[#This Row],[Importe]]&gt;0,"Ingreso","Egreso")</f>
        <v>Egreso</v>
      </c>
      <c r="M2391" t="str">
        <f t="shared" si="37"/>
        <v>Único</v>
      </c>
    </row>
    <row r="2392" spans="1:13" x14ac:dyDescent="0.25">
      <c r="A2392" s="1" t="s">
        <v>11</v>
      </c>
      <c r="B2392" s="33">
        <v>45544</v>
      </c>
      <c r="C2392" s="5">
        <v>45544</v>
      </c>
      <c r="D2392" s="33">
        <v>45544</v>
      </c>
      <c r="E2392" s="9">
        <v>45544</v>
      </c>
      <c r="F2392" s="6" t="s">
        <v>18</v>
      </c>
      <c r="G2392" s="7" t="s">
        <v>342</v>
      </c>
      <c r="H2392" s="6"/>
      <c r="I2392" s="8">
        <v>-4.5999999999999996</v>
      </c>
      <c r="J2392" s="6"/>
      <c r="K2392" s="8">
        <v>361.8</v>
      </c>
      <c r="L2392" t="str">
        <f>IF(Gastos[[#This Row],[Importe]]&gt;0,"Ingreso","Egreso")</f>
        <v>Egreso</v>
      </c>
      <c r="M2392" t="str">
        <f t="shared" si="37"/>
        <v>Único</v>
      </c>
    </row>
    <row r="2393" spans="1:13" x14ac:dyDescent="0.25">
      <c r="A2393" s="10" t="s">
        <v>14</v>
      </c>
      <c r="B2393" s="33">
        <v>45544</v>
      </c>
      <c r="C2393" s="5">
        <v>45544</v>
      </c>
      <c r="D2393" s="33">
        <v>45544</v>
      </c>
      <c r="E2393" s="9">
        <v>45544</v>
      </c>
      <c r="F2393" s="6" t="s">
        <v>67</v>
      </c>
      <c r="G2393" s="7" t="s">
        <v>343</v>
      </c>
      <c r="H2393" s="6"/>
      <c r="I2393" s="8">
        <v>-21.8</v>
      </c>
      <c r="J2393" s="6"/>
      <c r="K2393" s="8">
        <v>3235.32</v>
      </c>
      <c r="L2393" t="str">
        <f>IF(Gastos[[#This Row],[Importe]]&gt;0,"Ingreso","Egreso")</f>
        <v>Egreso</v>
      </c>
      <c r="M2393" t="str">
        <f t="shared" si="37"/>
        <v>Único</v>
      </c>
    </row>
    <row r="2394" spans="1:13" ht="25.5" x14ac:dyDescent="0.25">
      <c r="A2394" s="1" t="s">
        <v>17</v>
      </c>
      <c r="B2394" s="33">
        <v>45544</v>
      </c>
      <c r="C2394" s="5">
        <v>45544</v>
      </c>
      <c r="D2394" s="33">
        <v>45544</v>
      </c>
      <c r="E2394" s="9">
        <v>45544</v>
      </c>
      <c r="F2394" s="6" t="s">
        <v>18</v>
      </c>
      <c r="G2394" s="7" t="s">
        <v>344</v>
      </c>
      <c r="H2394" s="6"/>
      <c r="I2394" s="8">
        <v>-18.98</v>
      </c>
      <c r="J2394" s="6"/>
      <c r="K2394" s="8">
        <v>4720.55</v>
      </c>
      <c r="L2394" t="str">
        <f>IF(Gastos[[#This Row],[Importe]]&gt;0,"Ingreso","Egreso")</f>
        <v>Egreso</v>
      </c>
      <c r="M2394" t="str">
        <f t="shared" si="37"/>
        <v>Único</v>
      </c>
    </row>
    <row r="2395" spans="1:13" x14ac:dyDescent="0.25">
      <c r="A2395" s="1" t="s">
        <v>17</v>
      </c>
      <c r="B2395" s="33">
        <v>45544</v>
      </c>
      <c r="C2395" s="5">
        <v>45544</v>
      </c>
      <c r="D2395" s="33">
        <v>45544</v>
      </c>
      <c r="E2395" s="9">
        <v>45544</v>
      </c>
      <c r="F2395" s="6" t="s">
        <v>132</v>
      </c>
      <c r="G2395" s="7" t="s">
        <v>345</v>
      </c>
      <c r="H2395" s="6"/>
      <c r="I2395" s="8">
        <v>-5.5</v>
      </c>
      <c r="J2395" s="6"/>
      <c r="K2395" s="8">
        <v>4739.53</v>
      </c>
      <c r="L2395" t="str">
        <f>IF(Gastos[[#This Row],[Importe]]&gt;0,"Ingreso","Egreso")</f>
        <v>Egreso</v>
      </c>
      <c r="M2395" t="str">
        <f t="shared" si="37"/>
        <v>Único</v>
      </c>
    </row>
    <row r="2396" spans="1:13" ht="25.5" x14ac:dyDescent="0.25">
      <c r="A2396" s="1" t="s">
        <v>11</v>
      </c>
      <c r="B2396" s="33">
        <v>45544</v>
      </c>
      <c r="C2396" s="5">
        <v>45544</v>
      </c>
      <c r="D2396" s="33">
        <v>45513</v>
      </c>
      <c r="E2396" s="9">
        <v>45543</v>
      </c>
      <c r="F2396" s="6" t="s">
        <v>132</v>
      </c>
      <c r="G2396" s="7" t="s">
        <v>346</v>
      </c>
      <c r="H2396" s="6"/>
      <c r="I2396" s="8">
        <v>-25.98</v>
      </c>
      <c r="J2396" s="6"/>
      <c r="K2396" s="8">
        <v>366.4</v>
      </c>
      <c r="L2396" t="str">
        <f>IF(Gastos[[#This Row],[Importe]]&gt;0,"Ingreso","Egreso")</f>
        <v>Egreso</v>
      </c>
      <c r="M2396" t="str">
        <f t="shared" si="37"/>
        <v>Único</v>
      </c>
    </row>
    <row r="2397" spans="1:13" ht="25.5" x14ac:dyDescent="0.25">
      <c r="A2397" s="10" t="s">
        <v>14</v>
      </c>
      <c r="B2397" s="34">
        <v>45544</v>
      </c>
      <c r="C2397" s="3">
        <v>45544</v>
      </c>
      <c r="D2397" s="34">
        <v>45513</v>
      </c>
      <c r="E2397" s="9">
        <v>45543</v>
      </c>
      <c r="F2397" s="1" t="s">
        <v>22</v>
      </c>
      <c r="G2397" s="12" t="s">
        <v>347</v>
      </c>
      <c r="H2397" s="1"/>
      <c r="I2397" s="13">
        <v>-13.85</v>
      </c>
      <c r="J2397" s="1"/>
      <c r="K2397" s="13">
        <v>3257.12</v>
      </c>
      <c r="L2397" t="str">
        <f>IF(Gastos[[#This Row],[Importe]]&gt;0,"Ingreso","Egreso")</f>
        <v>Egreso</v>
      </c>
      <c r="M2397" t="str">
        <f t="shared" si="37"/>
        <v>Único</v>
      </c>
    </row>
    <row r="2398" spans="1:13" ht="25.5" x14ac:dyDescent="0.25">
      <c r="A2398" s="1" t="s">
        <v>17</v>
      </c>
      <c r="B2398" s="33">
        <v>45544</v>
      </c>
      <c r="C2398" s="5">
        <v>45544</v>
      </c>
      <c r="D2398" s="33">
        <v>45513</v>
      </c>
      <c r="E2398" s="9">
        <v>45543</v>
      </c>
      <c r="F2398" s="6" t="s">
        <v>22</v>
      </c>
      <c r="G2398" s="7" t="s">
        <v>348</v>
      </c>
      <c r="H2398" s="6"/>
      <c r="I2398" s="8">
        <v>-2.95</v>
      </c>
      <c r="J2398" s="6"/>
      <c r="K2398" s="8">
        <v>4745.03</v>
      </c>
      <c r="L2398" t="str">
        <f>IF(Gastos[[#This Row],[Importe]]&gt;0,"Ingreso","Egreso")</f>
        <v>Egreso</v>
      </c>
      <c r="M2398" t="str">
        <f t="shared" si="37"/>
        <v>Único</v>
      </c>
    </row>
    <row r="2399" spans="1:13" x14ac:dyDescent="0.25">
      <c r="A2399" s="1" t="s">
        <v>11</v>
      </c>
      <c r="B2399" s="33">
        <v>45544</v>
      </c>
      <c r="C2399" s="5">
        <v>45544</v>
      </c>
      <c r="D2399" s="33">
        <v>45482</v>
      </c>
      <c r="E2399" s="9">
        <v>45542</v>
      </c>
      <c r="F2399" s="6" t="s">
        <v>132</v>
      </c>
      <c r="G2399" s="7" t="s">
        <v>349</v>
      </c>
      <c r="H2399" s="6"/>
      <c r="I2399" s="8">
        <v>-15.38</v>
      </c>
      <c r="J2399" s="6"/>
      <c r="K2399" s="8">
        <v>392.38</v>
      </c>
      <c r="L2399" t="str">
        <f>IF(Gastos[[#This Row],[Importe]]&gt;0,"Ingreso","Egreso")</f>
        <v>Egreso</v>
      </c>
      <c r="M2399" t="str">
        <f t="shared" si="37"/>
        <v>Único</v>
      </c>
    </row>
    <row r="2400" spans="1:13" x14ac:dyDescent="0.25">
      <c r="A2400" s="1" t="s">
        <v>11</v>
      </c>
      <c r="B2400" s="33">
        <v>45544</v>
      </c>
      <c r="C2400" s="5">
        <v>45544</v>
      </c>
      <c r="D2400" s="33">
        <v>45482</v>
      </c>
      <c r="E2400" s="9">
        <v>45542</v>
      </c>
      <c r="F2400" s="6" t="s">
        <v>18</v>
      </c>
      <c r="G2400" s="7" t="s">
        <v>350</v>
      </c>
      <c r="H2400" s="6"/>
      <c r="I2400" s="8">
        <v>-1.97</v>
      </c>
      <c r="J2400" s="6"/>
      <c r="K2400" s="8">
        <v>407.76</v>
      </c>
      <c r="L2400" t="str">
        <f>IF(Gastos[[#This Row],[Importe]]&gt;0,"Ingreso","Egreso")</f>
        <v>Egreso</v>
      </c>
      <c r="M2400" t="str">
        <f t="shared" si="37"/>
        <v>Único</v>
      </c>
    </row>
    <row r="2401" spans="1:13" ht="25.5" x14ac:dyDescent="0.25">
      <c r="A2401" s="10" t="s">
        <v>14</v>
      </c>
      <c r="B2401" s="33">
        <v>45452</v>
      </c>
      <c r="C2401" s="5">
        <v>45541</v>
      </c>
      <c r="D2401" s="33">
        <v>45452</v>
      </c>
      <c r="E2401" s="9">
        <v>45541</v>
      </c>
      <c r="F2401" s="6" t="s">
        <v>22</v>
      </c>
      <c r="G2401" s="7" t="s">
        <v>351</v>
      </c>
      <c r="H2401" s="6"/>
      <c r="I2401" s="8">
        <v>-4.25</v>
      </c>
      <c r="J2401" s="6"/>
      <c r="K2401" s="8">
        <v>3270.97</v>
      </c>
      <c r="L2401" t="str">
        <f>IF(Gastos[[#This Row],[Importe]]&gt;0,"Ingreso","Egreso")</f>
        <v>Egreso</v>
      </c>
      <c r="M2401" t="str">
        <f t="shared" si="37"/>
        <v>Único</v>
      </c>
    </row>
    <row r="2402" spans="1:13" ht="25.5" x14ac:dyDescent="0.25">
      <c r="A2402" s="10" t="s">
        <v>14</v>
      </c>
      <c r="B2402" s="33">
        <v>45452</v>
      </c>
      <c r="C2402" s="5">
        <v>45541</v>
      </c>
      <c r="D2402" s="33">
        <v>45452</v>
      </c>
      <c r="E2402" s="9">
        <v>45541</v>
      </c>
      <c r="F2402" s="6" t="s">
        <v>22</v>
      </c>
      <c r="G2402" s="7" t="s">
        <v>352</v>
      </c>
      <c r="H2402" s="6"/>
      <c r="I2402" s="8">
        <v>-2.98</v>
      </c>
      <c r="J2402" s="6"/>
      <c r="K2402" s="8">
        <v>3275.22</v>
      </c>
      <c r="L2402" t="str">
        <f>IF(Gastos[[#This Row],[Importe]]&gt;0,"Ingreso","Egreso")</f>
        <v>Egreso</v>
      </c>
      <c r="M2402" t="str">
        <f t="shared" si="37"/>
        <v>Único</v>
      </c>
    </row>
    <row r="2403" spans="1:13" ht="25.5" x14ac:dyDescent="0.25">
      <c r="A2403" s="10" t="s">
        <v>14</v>
      </c>
      <c r="B2403" s="33">
        <v>45452</v>
      </c>
      <c r="C2403" s="5">
        <v>45541</v>
      </c>
      <c r="D2403" s="33">
        <v>45452</v>
      </c>
      <c r="E2403" s="9">
        <v>45541</v>
      </c>
      <c r="F2403" s="6" t="s">
        <v>22</v>
      </c>
      <c r="G2403" s="7" t="s">
        <v>353</v>
      </c>
      <c r="H2403" s="6"/>
      <c r="I2403" s="8">
        <v>-6.8</v>
      </c>
      <c r="J2403" s="6"/>
      <c r="K2403" s="8">
        <v>3278.2</v>
      </c>
      <c r="L2403" t="str">
        <f>IF(Gastos[[#This Row],[Importe]]&gt;0,"Ingreso","Egreso")</f>
        <v>Egreso</v>
      </c>
      <c r="M2403" t="str">
        <f t="shared" si="37"/>
        <v>Único</v>
      </c>
    </row>
    <row r="2404" spans="1:13" ht="25.5" x14ac:dyDescent="0.25">
      <c r="A2404" s="10" t="s">
        <v>14</v>
      </c>
      <c r="B2404" s="33">
        <v>45452</v>
      </c>
      <c r="C2404" s="5">
        <v>45541</v>
      </c>
      <c r="D2404" s="33">
        <v>45452</v>
      </c>
      <c r="E2404" s="9">
        <v>45541</v>
      </c>
      <c r="F2404" s="6" t="s">
        <v>22</v>
      </c>
      <c r="G2404" s="7" t="s">
        <v>353</v>
      </c>
      <c r="H2404" s="6"/>
      <c r="I2404" s="8">
        <v>-118.73</v>
      </c>
      <c r="J2404" s="6"/>
      <c r="K2404" s="8">
        <v>3285</v>
      </c>
      <c r="L2404" t="str">
        <f>IF(Gastos[[#This Row],[Importe]]&gt;0,"Ingreso","Egreso")</f>
        <v>Egreso</v>
      </c>
      <c r="M2404" t="str">
        <f t="shared" si="37"/>
        <v>Único</v>
      </c>
    </row>
    <row r="2405" spans="1:13" x14ac:dyDescent="0.25">
      <c r="A2405" s="1" t="s">
        <v>11</v>
      </c>
      <c r="B2405" s="33">
        <v>45421</v>
      </c>
      <c r="C2405" s="5">
        <v>45421</v>
      </c>
      <c r="D2405" s="33">
        <v>45421</v>
      </c>
      <c r="E2405" s="9">
        <v>45540</v>
      </c>
      <c r="F2405" s="6" t="s">
        <v>132</v>
      </c>
      <c r="G2405" s="7" t="s">
        <v>355</v>
      </c>
      <c r="H2405" s="6"/>
      <c r="I2405" s="8">
        <v>-15.9</v>
      </c>
      <c r="J2405" s="6"/>
      <c r="K2405" s="8">
        <v>470.84</v>
      </c>
      <c r="L2405" t="str">
        <f>IF(Gastos[[#This Row],[Importe]]&gt;0,"Ingreso","Egreso")</f>
        <v>Egreso</v>
      </c>
      <c r="M2405" t="str">
        <f t="shared" si="37"/>
        <v>Único</v>
      </c>
    </row>
    <row r="2406" spans="1:13" x14ac:dyDescent="0.25">
      <c r="A2406" s="1" t="s">
        <v>17</v>
      </c>
      <c r="B2406" s="33">
        <v>45421</v>
      </c>
      <c r="C2406" s="5">
        <v>45540</v>
      </c>
      <c r="D2406" s="33">
        <v>45421</v>
      </c>
      <c r="E2406" s="9">
        <v>45540</v>
      </c>
      <c r="F2406" s="6" t="s">
        <v>132</v>
      </c>
      <c r="G2406" s="7" t="s">
        <v>356</v>
      </c>
      <c r="H2406" s="6"/>
      <c r="I2406" s="8">
        <v>-9.5</v>
      </c>
      <c r="J2406" s="6"/>
      <c r="K2406" s="8">
        <v>4747.9799999999996</v>
      </c>
      <c r="L2406" t="str">
        <f>IF(Gastos[[#This Row],[Importe]]&gt;0,"Ingreso","Egreso")</f>
        <v>Egreso</v>
      </c>
      <c r="M2406" t="str">
        <f t="shared" si="37"/>
        <v>Único</v>
      </c>
    </row>
    <row r="2407" spans="1:13" x14ac:dyDescent="0.25">
      <c r="A2407" s="1" t="s">
        <v>11</v>
      </c>
      <c r="B2407" s="33">
        <v>45421</v>
      </c>
      <c r="C2407" s="5">
        <v>45421</v>
      </c>
      <c r="D2407" s="33">
        <v>45421</v>
      </c>
      <c r="E2407" s="9">
        <v>45540</v>
      </c>
      <c r="F2407" s="6" t="s">
        <v>112</v>
      </c>
      <c r="G2407" s="7" t="s">
        <v>354</v>
      </c>
      <c r="H2407" s="6"/>
      <c r="I2407" s="8">
        <v>-61.11</v>
      </c>
      <c r="J2407" s="6"/>
      <c r="K2407" s="8">
        <v>409.73</v>
      </c>
      <c r="L2407" t="str">
        <f>IF(Gastos[[#This Row],[Importe]]&gt;0,"Ingreso","Egreso")</f>
        <v>Egreso</v>
      </c>
      <c r="M2407" t="str">
        <f t="shared" si="37"/>
        <v>Único</v>
      </c>
    </row>
    <row r="2408" spans="1:13" ht="25.5" x14ac:dyDescent="0.25">
      <c r="A2408" s="1" t="s">
        <v>17</v>
      </c>
      <c r="B2408" s="33">
        <v>45421</v>
      </c>
      <c r="C2408" s="5">
        <v>45540</v>
      </c>
      <c r="D2408" s="33">
        <v>45421</v>
      </c>
      <c r="E2408" s="9">
        <v>45540</v>
      </c>
      <c r="F2408" s="6" t="s">
        <v>18</v>
      </c>
      <c r="G2408" s="7" t="s">
        <v>357</v>
      </c>
      <c r="H2408" s="6"/>
      <c r="I2408" s="8">
        <v>-9.99</v>
      </c>
      <c r="J2408" s="6"/>
      <c r="K2408" s="8">
        <v>4757.4799999999996</v>
      </c>
      <c r="L2408" t="str">
        <f>IF(Gastos[[#This Row],[Importe]]&gt;0,"Ingreso","Egreso")</f>
        <v>Egreso</v>
      </c>
      <c r="M2408" t="str">
        <f t="shared" si="37"/>
        <v>Único</v>
      </c>
    </row>
    <row r="2409" spans="1:13" x14ac:dyDescent="0.25">
      <c r="A2409" s="1" t="s">
        <v>17</v>
      </c>
      <c r="B2409" s="33">
        <v>45421</v>
      </c>
      <c r="C2409" s="5">
        <v>45540</v>
      </c>
      <c r="D2409" s="33">
        <v>45421</v>
      </c>
      <c r="E2409" s="9">
        <v>45540</v>
      </c>
      <c r="F2409" s="6" t="s">
        <v>22</v>
      </c>
      <c r="G2409" s="7" t="s">
        <v>358</v>
      </c>
      <c r="H2409" s="6"/>
      <c r="I2409" s="8">
        <v>-3.95</v>
      </c>
      <c r="J2409" s="6"/>
      <c r="K2409" s="8">
        <v>4767.47</v>
      </c>
      <c r="L2409" t="str">
        <f>IF(Gastos[[#This Row],[Importe]]&gt;0,"Ingreso","Egreso")</f>
        <v>Egreso</v>
      </c>
      <c r="M2409" t="str">
        <f t="shared" si="37"/>
        <v>Único</v>
      </c>
    </row>
    <row r="2410" spans="1:13" x14ac:dyDescent="0.25">
      <c r="A2410" s="1" t="s">
        <v>11</v>
      </c>
      <c r="B2410" s="33">
        <v>45391</v>
      </c>
      <c r="C2410" s="5">
        <v>45391</v>
      </c>
      <c r="D2410" s="33">
        <v>45391</v>
      </c>
      <c r="E2410" s="9">
        <v>45539</v>
      </c>
      <c r="F2410" s="6" t="s">
        <v>183</v>
      </c>
      <c r="G2410" s="7" t="s">
        <v>360</v>
      </c>
      <c r="H2410" s="6"/>
      <c r="I2410" s="8">
        <v>-52</v>
      </c>
      <c r="J2410" s="6"/>
      <c r="K2410" s="8">
        <v>491.24</v>
      </c>
      <c r="L2410" t="str">
        <f>IF(Gastos[[#This Row],[Importe]]&gt;0,"Ingreso","Egreso")</f>
        <v>Egreso</v>
      </c>
      <c r="M2410" t="str">
        <f t="shared" si="37"/>
        <v>Único</v>
      </c>
    </row>
    <row r="2411" spans="1:13" x14ac:dyDescent="0.25">
      <c r="A2411" s="10" t="s">
        <v>14</v>
      </c>
      <c r="B2411" s="33">
        <v>45391</v>
      </c>
      <c r="C2411" s="5">
        <v>45539</v>
      </c>
      <c r="D2411" s="33">
        <v>45391</v>
      </c>
      <c r="E2411" s="9">
        <v>45539</v>
      </c>
      <c r="F2411" s="6" t="s">
        <v>67</v>
      </c>
      <c r="G2411" s="7" t="s">
        <v>362</v>
      </c>
      <c r="H2411" s="6"/>
      <c r="I2411" s="8">
        <v>-11.43</v>
      </c>
      <c r="J2411" s="6"/>
      <c r="K2411" s="8">
        <v>3403.73</v>
      </c>
      <c r="L2411" t="str">
        <f>IF(Gastos[[#This Row],[Importe]]&gt;0,"Ingreso","Egreso")</f>
        <v>Egreso</v>
      </c>
      <c r="M2411" t="str">
        <f t="shared" si="37"/>
        <v>Único</v>
      </c>
    </row>
    <row r="2412" spans="1:13" ht="25.5" x14ac:dyDescent="0.25">
      <c r="A2412" s="1" t="s">
        <v>17</v>
      </c>
      <c r="B2412" s="33">
        <v>45391</v>
      </c>
      <c r="C2412" s="5">
        <v>45539</v>
      </c>
      <c r="D2412" s="33">
        <v>45391</v>
      </c>
      <c r="E2412" s="9">
        <v>45539</v>
      </c>
      <c r="F2412" s="6" t="s">
        <v>132</v>
      </c>
      <c r="G2412" s="7" t="s">
        <v>363</v>
      </c>
      <c r="H2412" s="6"/>
      <c r="I2412" s="8">
        <v>-7.96</v>
      </c>
      <c r="J2412" s="6"/>
      <c r="K2412" s="8">
        <v>4771.42</v>
      </c>
      <c r="L2412" t="str">
        <f>IF(Gastos[[#This Row],[Importe]]&gt;0,"Ingreso","Egreso")</f>
        <v>Egreso</v>
      </c>
      <c r="M2412" t="str">
        <f t="shared" si="37"/>
        <v>Único</v>
      </c>
    </row>
    <row r="2413" spans="1:13" x14ac:dyDescent="0.25">
      <c r="A2413" s="1" t="s">
        <v>11</v>
      </c>
      <c r="B2413" s="33">
        <v>45391</v>
      </c>
      <c r="C2413" s="5">
        <v>45391</v>
      </c>
      <c r="D2413" s="33">
        <v>45391</v>
      </c>
      <c r="E2413" s="9">
        <v>45539</v>
      </c>
      <c r="F2413" s="6" t="s">
        <v>132</v>
      </c>
      <c r="G2413" s="7" t="s">
        <v>361</v>
      </c>
      <c r="H2413" s="6"/>
      <c r="I2413" s="8">
        <v>-5</v>
      </c>
      <c r="J2413" s="6"/>
      <c r="K2413" s="8">
        <v>543.24</v>
      </c>
      <c r="L2413" t="str">
        <f>IF(Gastos[[#This Row],[Importe]]&gt;0,"Ingreso","Egreso")</f>
        <v>Egreso</v>
      </c>
      <c r="M2413" t="str">
        <f t="shared" si="37"/>
        <v>Único</v>
      </c>
    </row>
    <row r="2414" spans="1:13" x14ac:dyDescent="0.25">
      <c r="A2414" s="1" t="s">
        <v>11</v>
      </c>
      <c r="B2414" s="33">
        <v>45391</v>
      </c>
      <c r="C2414" s="5">
        <v>45391</v>
      </c>
      <c r="D2414" s="33">
        <v>45391</v>
      </c>
      <c r="E2414" s="9">
        <v>45539</v>
      </c>
      <c r="F2414" s="6" t="s">
        <v>132</v>
      </c>
      <c r="G2414" s="7" t="s">
        <v>359</v>
      </c>
      <c r="H2414" s="6"/>
      <c r="I2414" s="8">
        <v>-4.5</v>
      </c>
      <c r="J2414" s="6"/>
      <c r="K2414" s="8">
        <v>486.74</v>
      </c>
      <c r="L2414" t="str">
        <f>IF(Gastos[[#This Row],[Importe]]&gt;0,"Ingreso","Egreso")</f>
        <v>Egreso</v>
      </c>
      <c r="M2414" t="str">
        <f t="shared" si="37"/>
        <v>Único</v>
      </c>
    </row>
    <row r="2415" spans="1:13" x14ac:dyDescent="0.25">
      <c r="A2415" s="1" t="s">
        <v>11</v>
      </c>
      <c r="B2415" s="33">
        <v>45360</v>
      </c>
      <c r="C2415" s="5">
        <v>45360</v>
      </c>
      <c r="D2415" s="33">
        <v>45360</v>
      </c>
      <c r="E2415" s="9">
        <v>45538</v>
      </c>
      <c r="F2415" s="6" t="s">
        <v>132</v>
      </c>
      <c r="G2415" s="7" t="s">
        <v>364</v>
      </c>
      <c r="H2415" s="6"/>
      <c r="I2415" s="8">
        <v>-24.5</v>
      </c>
      <c r="J2415" s="6"/>
      <c r="K2415" s="8">
        <v>548.24</v>
      </c>
      <c r="L2415" t="str">
        <f>IF(Gastos[[#This Row],[Importe]]&gt;0,"Ingreso","Egreso")</f>
        <v>Egreso</v>
      </c>
      <c r="M2415" t="str">
        <f t="shared" si="37"/>
        <v>Único</v>
      </c>
    </row>
    <row r="2416" spans="1:13" x14ac:dyDescent="0.25">
      <c r="A2416" s="1" t="s">
        <v>11</v>
      </c>
      <c r="B2416" s="33">
        <v>45360</v>
      </c>
      <c r="C2416" s="5">
        <v>45360</v>
      </c>
      <c r="D2416" s="33">
        <v>45360</v>
      </c>
      <c r="E2416" s="9">
        <v>45538</v>
      </c>
      <c r="F2416" s="6" t="s">
        <v>132</v>
      </c>
      <c r="G2416" s="7" t="s">
        <v>365</v>
      </c>
      <c r="H2416" s="6"/>
      <c r="I2416" s="8">
        <v>-14.02</v>
      </c>
      <c r="J2416" s="6"/>
      <c r="K2416" s="8">
        <v>572.74</v>
      </c>
      <c r="L2416" t="str">
        <f>IF(Gastos[[#This Row],[Importe]]&gt;0,"Ingreso","Egreso")</f>
        <v>Egreso</v>
      </c>
      <c r="M2416" t="str">
        <f t="shared" si="37"/>
        <v>Único</v>
      </c>
    </row>
    <row r="2417" spans="1:13" x14ac:dyDescent="0.25">
      <c r="A2417" s="10" t="s">
        <v>14</v>
      </c>
      <c r="B2417" s="33">
        <v>45360</v>
      </c>
      <c r="C2417" s="5">
        <v>45538</v>
      </c>
      <c r="D2417" s="33">
        <v>45360</v>
      </c>
      <c r="E2417" s="9">
        <v>45538</v>
      </c>
      <c r="F2417" s="6" t="s">
        <v>67</v>
      </c>
      <c r="G2417" s="7" t="s">
        <v>367</v>
      </c>
      <c r="H2417" s="6"/>
      <c r="I2417" s="8">
        <v>11.43</v>
      </c>
      <c r="J2417" s="6"/>
      <c r="K2417" s="8">
        <v>3415.16</v>
      </c>
      <c r="L2417" t="str">
        <f>IF(Gastos[[#This Row],[Importe]]&gt;0,"Ingreso","Egreso")</f>
        <v>Ingreso</v>
      </c>
      <c r="M2417" t="str">
        <f t="shared" si="37"/>
        <v>Único</v>
      </c>
    </row>
    <row r="2418" spans="1:13" x14ac:dyDescent="0.25">
      <c r="A2418" s="10" t="s">
        <v>14</v>
      </c>
      <c r="B2418" s="33">
        <v>45360</v>
      </c>
      <c r="C2418" s="5">
        <v>45538</v>
      </c>
      <c r="D2418" s="33">
        <v>45360</v>
      </c>
      <c r="E2418" s="9">
        <v>45538</v>
      </c>
      <c r="F2418" s="6" t="s">
        <v>140</v>
      </c>
      <c r="G2418" s="7" t="s">
        <v>214</v>
      </c>
      <c r="H2418" s="6"/>
      <c r="I2418" s="8">
        <v>200</v>
      </c>
      <c r="J2418" s="6"/>
      <c r="K2418" s="8">
        <v>3403.73</v>
      </c>
      <c r="L2418" t="str">
        <f>IF(Gastos[[#This Row],[Importe]]&gt;0,"Ingreso","Egreso")</f>
        <v>Ingreso</v>
      </c>
      <c r="M2418" t="str">
        <f t="shared" si="37"/>
        <v>Único</v>
      </c>
    </row>
    <row r="2419" spans="1:13" ht="25.5" x14ac:dyDescent="0.25">
      <c r="A2419" s="1" t="s">
        <v>11</v>
      </c>
      <c r="B2419" s="33">
        <v>45360</v>
      </c>
      <c r="C2419" s="5">
        <v>45360</v>
      </c>
      <c r="D2419" s="33">
        <v>45360</v>
      </c>
      <c r="E2419" s="9">
        <v>45538</v>
      </c>
      <c r="F2419" s="6" t="s">
        <v>132</v>
      </c>
      <c r="G2419" s="7" t="s">
        <v>366</v>
      </c>
      <c r="H2419" s="6"/>
      <c r="I2419" s="8">
        <v>-7.1</v>
      </c>
      <c r="J2419" s="6"/>
      <c r="K2419" s="8">
        <v>586.76</v>
      </c>
      <c r="L2419" t="str">
        <f>IF(Gastos[[#This Row],[Importe]]&gt;0,"Ingreso","Egreso")</f>
        <v>Egreso</v>
      </c>
      <c r="M2419" t="str">
        <f t="shared" si="37"/>
        <v>Único</v>
      </c>
    </row>
    <row r="2420" spans="1:13" x14ac:dyDescent="0.25">
      <c r="A2420" s="1" t="s">
        <v>17</v>
      </c>
      <c r="B2420" s="33">
        <v>45360</v>
      </c>
      <c r="C2420" s="5">
        <v>45538</v>
      </c>
      <c r="D2420" s="33">
        <v>45360</v>
      </c>
      <c r="E2420" s="9">
        <v>45538</v>
      </c>
      <c r="F2420" s="6" t="s">
        <v>132</v>
      </c>
      <c r="G2420" s="7" t="s">
        <v>368</v>
      </c>
      <c r="H2420" s="6"/>
      <c r="I2420" s="8">
        <v>-2.1</v>
      </c>
      <c r="J2420" s="6"/>
      <c r="K2420" s="8">
        <v>4779.38</v>
      </c>
      <c r="L2420" t="str">
        <f>IF(Gastos[[#This Row],[Importe]]&gt;0,"Ingreso","Egreso")</f>
        <v>Egreso</v>
      </c>
      <c r="M2420" t="str">
        <f t="shared" si="37"/>
        <v>Único</v>
      </c>
    </row>
    <row r="2421" spans="1:13" ht="25.5" x14ac:dyDescent="0.25">
      <c r="A2421" s="1" t="s">
        <v>14</v>
      </c>
      <c r="B2421" s="33">
        <v>45331</v>
      </c>
      <c r="C2421" s="5">
        <v>45537</v>
      </c>
      <c r="D2421" s="33">
        <v>45331</v>
      </c>
      <c r="E2421" s="9">
        <v>45537</v>
      </c>
      <c r="F2421" s="6" t="s">
        <v>76</v>
      </c>
      <c r="G2421" s="7" t="s">
        <v>369</v>
      </c>
      <c r="H2421" s="6"/>
      <c r="I2421" s="8">
        <v>-99.48</v>
      </c>
      <c r="J2421" s="6"/>
      <c r="K2421" s="8">
        <v>3203.73</v>
      </c>
      <c r="L2421" t="str">
        <f>IF(Gastos[[#This Row],[Importe]]&gt;0,"Ingreso","Egreso")</f>
        <v>Egreso</v>
      </c>
      <c r="M2421" t="str">
        <f t="shared" si="37"/>
        <v>Único</v>
      </c>
    </row>
    <row r="2422" spans="1:13" ht="25.5" x14ac:dyDescent="0.25">
      <c r="A2422" s="1" t="s">
        <v>14</v>
      </c>
      <c r="B2422" s="33">
        <v>45331</v>
      </c>
      <c r="C2422" s="5">
        <v>45537</v>
      </c>
      <c r="D2422" s="33">
        <v>45331</v>
      </c>
      <c r="E2422" s="9">
        <v>45537</v>
      </c>
      <c r="F2422" s="6" t="s">
        <v>76</v>
      </c>
      <c r="G2422" s="7" t="s">
        <v>370</v>
      </c>
      <c r="H2422" s="6"/>
      <c r="I2422" s="8">
        <v>-4</v>
      </c>
      <c r="J2422" s="6"/>
      <c r="K2422" s="8">
        <v>3303.21</v>
      </c>
      <c r="L2422" t="str">
        <f>IF(Gastos[[#This Row],[Importe]]&gt;0,"Ingreso","Egreso")</f>
        <v>Egreso</v>
      </c>
      <c r="M2422" t="str">
        <f t="shared" si="37"/>
        <v>Único</v>
      </c>
    </row>
    <row r="2423" spans="1:13" x14ac:dyDescent="0.25">
      <c r="A2423" s="1" t="s">
        <v>14</v>
      </c>
      <c r="B2423" s="33">
        <v>45331</v>
      </c>
      <c r="C2423" s="5">
        <v>45537</v>
      </c>
      <c r="D2423" s="33">
        <v>45331</v>
      </c>
      <c r="E2423" s="9">
        <v>45537</v>
      </c>
      <c r="F2423" s="6" t="s">
        <v>35</v>
      </c>
      <c r="G2423" s="7" t="s">
        <v>371</v>
      </c>
      <c r="H2423" s="6"/>
      <c r="I2423" s="8">
        <v>1500</v>
      </c>
      <c r="J2423" s="6"/>
      <c r="K2423" s="8">
        <v>3295.21</v>
      </c>
      <c r="L2423" t="str">
        <f>IF(Gastos[[#This Row],[Importe]]&gt;0,"Ingreso","Egreso")</f>
        <v>Ingreso</v>
      </c>
      <c r="M2423" t="str">
        <f t="shared" si="37"/>
        <v>Único</v>
      </c>
    </row>
    <row r="2424" spans="1:13" ht="25.5" x14ac:dyDescent="0.25">
      <c r="A2424" s="1" t="s">
        <v>17</v>
      </c>
      <c r="B2424" s="33">
        <v>45331</v>
      </c>
      <c r="C2424" s="5">
        <v>45537</v>
      </c>
      <c r="D2424" s="33">
        <v>45331</v>
      </c>
      <c r="E2424" s="9">
        <v>45537</v>
      </c>
      <c r="F2424" s="6" t="s">
        <v>18</v>
      </c>
      <c r="G2424" s="7" t="s">
        <v>373</v>
      </c>
      <c r="H2424" s="6"/>
      <c r="I2424" s="8">
        <v>-10.79</v>
      </c>
      <c r="J2424" s="6"/>
      <c r="K2424" s="8">
        <v>4788.38</v>
      </c>
      <c r="L2424" t="str">
        <f>IF(Gastos[[#This Row],[Importe]]&gt;0,"Ingreso","Egreso")</f>
        <v>Egreso</v>
      </c>
      <c r="M2424" t="str">
        <f t="shared" si="37"/>
        <v>Único</v>
      </c>
    </row>
    <row r="2425" spans="1:13" x14ac:dyDescent="0.25">
      <c r="A2425" s="1" t="s">
        <v>17</v>
      </c>
      <c r="B2425" s="33">
        <v>45331</v>
      </c>
      <c r="C2425" s="5">
        <v>45537</v>
      </c>
      <c r="D2425" s="33">
        <v>45331</v>
      </c>
      <c r="E2425" s="9">
        <v>45537</v>
      </c>
      <c r="F2425" s="6" t="s">
        <v>88</v>
      </c>
      <c r="G2425" s="7" t="s">
        <v>89</v>
      </c>
      <c r="H2425" s="6"/>
      <c r="I2425" s="8">
        <v>-918</v>
      </c>
      <c r="J2425" s="6"/>
      <c r="K2425" s="8">
        <v>4799.17</v>
      </c>
      <c r="L2425" t="str">
        <f>IF(Gastos[[#This Row],[Importe]]&gt;0,"Ingreso","Egreso")</f>
        <v>Egreso</v>
      </c>
      <c r="M2425" t="str">
        <f t="shared" si="37"/>
        <v>Único</v>
      </c>
    </row>
    <row r="2426" spans="1:13" ht="25.5" x14ac:dyDescent="0.25">
      <c r="A2426" s="1" t="s">
        <v>17</v>
      </c>
      <c r="B2426" s="33">
        <v>45331</v>
      </c>
      <c r="C2426" s="5">
        <v>45537</v>
      </c>
      <c r="D2426" s="33">
        <v>45331</v>
      </c>
      <c r="E2426" s="9">
        <v>45537</v>
      </c>
      <c r="F2426" s="6" t="s">
        <v>76</v>
      </c>
      <c r="G2426" s="7" t="s">
        <v>374</v>
      </c>
      <c r="H2426" s="6"/>
      <c r="I2426" s="8">
        <v>149.83000000000001</v>
      </c>
      <c r="J2426" s="6"/>
      <c r="K2426" s="8">
        <v>5706.76</v>
      </c>
      <c r="L2426" t="str">
        <f>IF(Gastos[[#This Row],[Importe]]&gt;0,"Ingreso","Egreso")</f>
        <v>Ingreso</v>
      </c>
      <c r="M2426" t="str">
        <f t="shared" si="37"/>
        <v>Único</v>
      </c>
    </row>
    <row r="2427" spans="1:13" x14ac:dyDescent="0.25">
      <c r="A2427" s="1" t="s">
        <v>11</v>
      </c>
      <c r="B2427" s="33">
        <v>45331</v>
      </c>
      <c r="C2427" s="5">
        <v>45537</v>
      </c>
      <c r="D2427" s="33">
        <v>45331</v>
      </c>
      <c r="E2427" s="9">
        <v>45537</v>
      </c>
      <c r="F2427" s="6" t="s">
        <v>35</v>
      </c>
      <c r="G2427" s="7" t="s">
        <v>377</v>
      </c>
      <c r="H2427" s="6"/>
      <c r="I2427" s="8">
        <v>-1500</v>
      </c>
      <c r="J2427" s="6"/>
      <c r="K2427" s="8">
        <v>625.86</v>
      </c>
      <c r="L2427" t="str">
        <f>IF(Gastos[[#This Row],[Importe]]&gt;0,"Ingreso","Egreso")</f>
        <v>Egreso</v>
      </c>
      <c r="M2427" t="str">
        <f t="shared" si="37"/>
        <v>Único</v>
      </c>
    </row>
    <row r="2428" spans="1:13" x14ac:dyDescent="0.25">
      <c r="A2428" s="1" t="s">
        <v>11</v>
      </c>
      <c r="B2428" s="33">
        <v>45331</v>
      </c>
      <c r="C2428" s="5">
        <v>45537</v>
      </c>
      <c r="D2428" s="33">
        <v>45331</v>
      </c>
      <c r="E2428" s="9">
        <v>45537</v>
      </c>
      <c r="F2428" s="6" t="s">
        <v>183</v>
      </c>
      <c r="G2428" s="7" t="s">
        <v>378</v>
      </c>
      <c r="H2428" s="6"/>
      <c r="I2428" s="8">
        <v>-50</v>
      </c>
      <c r="J2428" s="6"/>
      <c r="K2428" s="8">
        <v>2125.86</v>
      </c>
      <c r="L2428" t="str">
        <f>IF(Gastos[[#This Row],[Importe]]&gt;0,"Ingreso","Egreso")</f>
        <v>Egreso</v>
      </c>
      <c r="M2428" t="str">
        <f t="shared" si="37"/>
        <v>Único</v>
      </c>
    </row>
    <row r="2429" spans="1:13" x14ac:dyDescent="0.25">
      <c r="A2429" s="1" t="s">
        <v>11</v>
      </c>
      <c r="B2429" s="33">
        <v>45331</v>
      </c>
      <c r="C2429" s="5">
        <v>45537</v>
      </c>
      <c r="D2429" s="33">
        <v>45331</v>
      </c>
      <c r="E2429" s="9">
        <v>45537</v>
      </c>
      <c r="F2429" s="6" t="s">
        <v>90</v>
      </c>
      <c r="G2429" s="7" t="s">
        <v>375</v>
      </c>
      <c r="H2429" s="6"/>
      <c r="I2429" s="8">
        <v>2200.33</v>
      </c>
      <c r="J2429" s="6"/>
      <c r="K2429" s="8">
        <v>2218.58</v>
      </c>
      <c r="L2429" t="str">
        <f>IF(Gastos[[#This Row],[Importe]]&gt;0,"Ingreso","Egreso")</f>
        <v>Ingreso</v>
      </c>
      <c r="M2429" t="str">
        <f t="shared" si="37"/>
        <v>Único</v>
      </c>
    </row>
    <row r="2430" spans="1:13" ht="25.5" x14ac:dyDescent="0.25">
      <c r="A2430" s="1" t="s">
        <v>17</v>
      </c>
      <c r="B2430" s="33">
        <v>45331</v>
      </c>
      <c r="C2430" s="5">
        <v>45537</v>
      </c>
      <c r="D2430" s="33">
        <v>45331</v>
      </c>
      <c r="E2430" s="9">
        <v>45537</v>
      </c>
      <c r="F2430" s="6" t="s">
        <v>132</v>
      </c>
      <c r="G2430" s="7" t="s">
        <v>372</v>
      </c>
      <c r="H2430" s="6"/>
      <c r="I2430" s="8">
        <v>-6.9</v>
      </c>
      <c r="J2430" s="6"/>
      <c r="K2430" s="8">
        <v>4781.4799999999996</v>
      </c>
      <c r="L2430" t="str">
        <f>IF(Gastos[[#This Row],[Importe]]&gt;0,"Ingreso","Egreso")</f>
        <v>Egreso</v>
      </c>
      <c r="M2430" t="str">
        <f t="shared" si="37"/>
        <v>Único</v>
      </c>
    </row>
    <row r="2431" spans="1:13" x14ac:dyDescent="0.25">
      <c r="A2431" s="1" t="s">
        <v>11</v>
      </c>
      <c r="B2431" s="33">
        <v>45331</v>
      </c>
      <c r="C2431" s="5">
        <v>45537</v>
      </c>
      <c r="D2431" s="33">
        <v>45331</v>
      </c>
      <c r="E2431" s="9">
        <v>45537</v>
      </c>
      <c r="F2431" s="6" t="s">
        <v>132</v>
      </c>
      <c r="G2431" s="7" t="s">
        <v>376</v>
      </c>
      <c r="H2431" s="6"/>
      <c r="I2431" s="8">
        <v>-4.3499999999999996</v>
      </c>
      <c r="J2431" s="6"/>
      <c r="K2431" s="8">
        <v>593.86</v>
      </c>
      <c r="L2431" t="str">
        <f>IF(Gastos[[#This Row],[Importe]]&gt;0,"Ingreso","Egreso")</f>
        <v>Egreso</v>
      </c>
      <c r="M2431" t="str">
        <f t="shared" si="37"/>
        <v>Único</v>
      </c>
    </row>
    <row r="2432" spans="1:13" x14ac:dyDescent="0.25">
      <c r="A2432" s="1" t="s">
        <v>11</v>
      </c>
      <c r="B2432" s="33">
        <v>45331</v>
      </c>
      <c r="C2432" s="5">
        <v>45537</v>
      </c>
      <c r="D2432" s="33">
        <v>45300</v>
      </c>
      <c r="E2432" s="9">
        <v>45536</v>
      </c>
      <c r="F2432" s="6" t="s">
        <v>132</v>
      </c>
      <c r="G2432" s="7" t="s">
        <v>381</v>
      </c>
      <c r="H2432" s="6"/>
      <c r="I2432" s="8">
        <v>-27.65</v>
      </c>
      <c r="J2432" s="6"/>
      <c r="K2432" s="8">
        <v>598.21</v>
      </c>
      <c r="L2432" t="str">
        <f>IF(Gastos[[#This Row],[Importe]]&gt;0,"Ingreso","Egreso")</f>
        <v>Egreso</v>
      </c>
      <c r="M2432" t="str">
        <f t="shared" si="37"/>
        <v>Único</v>
      </c>
    </row>
    <row r="2433" spans="1:13" x14ac:dyDescent="0.25">
      <c r="A2433" s="1" t="s">
        <v>14</v>
      </c>
      <c r="B2433" s="33">
        <v>45331</v>
      </c>
      <c r="C2433" s="5">
        <v>45537</v>
      </c>
      <c r="D2433" s="33">
        <v>45300</v>
      </c>
      <c r="E2433" s="9">
        <v>45536</v>
      </c>
      <c r="F2433" s="6" t="s">
        <v>183</v>
      </c>
      <c r="G2433" s="7" t="s">
        <v>379</v>
      </c>
      <c r="H2433" s="6"/>
      <c r="I2433" s="8">
        <v>12</v>
      </c>
      <c r="J2433" s="6"/>
      <c r="K2433" s="8">
        <v>3307.21</v>
      </c>
      <c r="L2433" t="str">
        <f>IF(Gastos[[#This Row],[Importe]]&gt;0,"Ingreso","Egreso")</f>
        <v>Ingreso</v>
      </c>
      <c r="M2433" t="str">
        <f t="shared" si="37"/>
        <v>Único</v>
      </c>
    </row>
    <row r="2434" spans="1:13" ht="25.5" x14ac:dyDescent="0.25">
      <c r="A2434" s="1" t="s">
        <v>14</v>
      </c>
      <c r="B2434" s="33">
        <v>45331</v>
      </c>
      <c r="C2434" s="5">
        <v>45537</v>
      </c>
      <c r="D2434" s="33">
        <v>45300</v>
      </c>
      <c r="E2434" s="9">
        <v>45536</v>
      </c>
      <c r="F2434" s="6" t="s">
        <v>22</v>
      </c>
      <c r="G2434" s="7" t="s">
        <v>380</v>
      </c>
      <c r="H2434" s="6"/>
      <c r="I2434" s="8">
        <v>-15.02</v>
      </c>
      <c r="J2434" s="6"/>
      <c r="K2434" s="8">
        <v>1795.21</v>
      </c>
      <c r="L2434" t="str">
        <f>IF(Gastos[[#This Row],[Importe]]&gt;0,"Ingreso","Egreso")</f>
        <v>Egreso</v>
      </c>
      <c r="M2434" t="str">
        <f t="shared" ref="M2434:M2497" si="38">IF(AND(COUNTIFS($B$2:$B$3988,B2434,$I$2:$I$3988,I2434,$K$2:$K$3988,K2434)&gt;1,F2434=""),"DUPLICADO","Único")</f>
        <v>Único</v>
      </c>
    </row>
    <row r="2435" spans="1:13" ht="25.5" x14ac:dyDescent="0.25">
      <c r="A2435" s="1" t="s">
        <v>11</v>
      </c>
      <c r="B2435" s="33">
        <v>45331</v>
      </c>
      <c r="C2435" s="5">
        <v>45537</v>
      </c>
      <c r="D2435" s="33">
        <v>45535</v>
      </c>
      <c r="E2435" s="9">
        <v>45535</v>
      </c>
      <c r="F2435" s="6" t="s">
        <v>132</v>
      </c>
      <c r="G2435" s="7" t="s">
        <v>383</v>
      </c>
      <c r="H2435" s="6"/>
      <c r="I2435" s="8">
        <v>-42.6</v>
      </c>
      <c r="J2435" s="6"/>
      <c r="K2435" s="8">
        <v>2175.98</v>
      </c>
      <c r="L2435" t="str">
        <f>IF(Gastos[[#This Row],[Importe]]&gt;0,"Ingreso","Egreso")</f>
        <v>Egreso</v>
      </c>
      <c r="M2435" t="str">
        <f t="shared" si="38"/>
        <v>Único</v>
      </c>
    </row>
    <row r="2436" spans="1:13" ht="25.5" x14ac:dyDescent="0.25">
      <c r="A2436" s="1" t="s">
        <v>11</v>
      </c>
      <c r="B2436" s="33">
        <v>45331</v>
      </c>
      <c r="C2436" s="5">
        <v>45537</v>
      </c>
      <c r="D2436" s="33">
        <v>45535</v>
      </c>
      <c r="E2436" s="9">
        <v>45535</v>
      </c>
      <c r="F2436" s="6" t="s">
        <v>132</v>
      </c>
      <c r="G2436" s="7" t="s">
        <v>383</v>
      </c>
      <c r="H2436" s="6"/>
      <c r="I2436" s="8">
        <v>-0.12</v>
      </c>
      <c r="J2436" s="6"/>
      <c r="K2436" s="8">
        <v>2175.86</v>
      </c>
      <c r="L2436" t="str">
        <f>IF(Gastos[[#This Row],[Importe]]&gt;0,"Ingreso","Egreso")</f>
        <v>Egreso</v>
      </c>
      <c r="M2436" t="str">
        <f t="shared" si="38"/>
        <v>Único</v>
      </c>
    </row>
    <row r="2437" spans="1:13" x14ac:dyDescent="0.25">
      <c r="A2437" s="1" t="s">
        <v>17</v>
      </c>
      <c r="B2437" s="33">
        <v>45331</v>
      </c>
      <c r="C2437" s="5">
        <v>45537</v>
      </c>
      <c r="D2437" s="33">
        <v>45535</v>
      </c>
      <c r="E2437" s="9">
        <v>45535</v>
      </c>
      <c r="F2437" s="6" t="s">
        <v>132</v>
      </c>
      <c r="G2437" s="7" t="s">
        <v>382</v>
      </c>
      <c r="H2437" s="6"/>
      <c r="I2437" s="8">
        <v>10.41</v>
      </c>
      <c r="J2437" s="6"/>
      <c r="K2437" s="8">
        <v>5717.17</v>
      </c>
      <c r="L2437" t="str">
        <f>IF(Gastos[[#This Row],[Importe]]&gt;0,"Ingreso","Egreso")</f>
        <v>Ingreso</v>
      </c>
      <c r="M2437" t="str">
        <f t="shared" si="38"/>
        <v>Único</v>
      </c>
    </row>
    <row r="2438" spans="1:13" x14ac:dyDescent="0.25">
      <c r="A2438" s="1" t="s">
        <v>17</v>
      </c>
      <c r="B2438" s="33">
        <v>45534</v>
      </c>
      <c r="C2438" s="5">
        <v>45534</v>
      </c>
      <c r="D2438" s="33">
        <v>45534</v>
      </c>
      <c r="E2438" s="9">
        <v>45534</v>
      </c>
      <c r="F2438" s="6" t="s">
        <v>90</v>
      </c>
      <c r="G2438" s="7" t="s">
        <v>93</v>
      </c>
      <c r="H2438" s="6"/>
      <c r="I2438" s="8">
        <v>1805.69</v>
      </c>
      <c r="J2438" s="6"/>
      <c r="K2438" s="8">
        <v>5670.11</v>
      </c>
      <c r="L2438" t="str">
        <f>IF(Gastos[[#This Row],[Importe]]&gt;0,"Ingreso","Egreso")</f>
        <v>Ingreso</v>
      </c>
      <c r="M2438" t="str">
        <f t="shared" si="38"/>
        <v>Único</v>
      </c>
    </row>
    <row r="2439" spans="1:13" ht="25.5" x14ac:dyDescent="0.25">
      <c r="A2439" s="1" t="s">
        <v>14</v>
      </c>
      <c r="B2439" s="33">
        <v>45534</v>
      </c>
      <c r="C2439" s="5">
        <v>45534</v>
      </c>
      <c r="D2439" s="33">
        <v>45534</v>
      </c>
      <c r="E2439" s="9">
        <v>45534</v>
      </c>
      <c r="F2439" s="6" t="s">
        <v>22</v>
      </c>
      <c r="G2439" s="7" t="s">
        <v>384</v>
      </c>
      <c r="H2439" s="6"/>
      <c r="I2439" s="8">
        <v>-6.65</v>
      </c>
      <c r="J2439" s="6"/>
      <c r="K2439" s="8">
        <v>1810.23</v>
      </c>
      <c r="L2439" t="str">
        <f>IF(Gastos[[#This Row],[Importe]]&gt;0,"Ingreso","Egreso")</f>
        <v>Egreso</v>
      </c>
      <c r="M2439" t="str">
        <f t="shared" si="38"/>
        <v>Único</v>
      </c>
    </row>
    <row r="2440" spans="1:13" ht="25.5" x14ac:dyDescent="0.25">
      <c r="A2440" s="1" t="s">
        <v>14</v>
      </c>
      <c r="B2440" s="33">
        <v>45534</v>
      </c>
      <c r="C2440" s="5">
        <v>45534</v>
      </c>
      <c r="D2440" s="33">
        <v>45534</v>
      </c>
      <c r="E2440" s="9">
        <v>45534</v>
      </c>
      <c r="F2440" s="6" t="s">
        <v>22</v>
      </c>
      <c r="G2440" s="7" t="s">
        <v>384</v>
      </c>
      <c r="H2440" s="6"/>
      <c r="I2440" s="8">
        <v>-24.36</v>
      </c>
      <c r="J2440" s="6"/>
      <c r="K2440" s="8">
        <v>1816.88</v>
      </c>
      <c r="L2440" t="str">
        <f>IF(Gastos[[#This Row],[Importe]]&gt;0,"Ingreso","Egreso")</f>
        <v>Egreso</v>
      </c>
      <c r="M2440" t="str">
        <f t="shared" si="38"/>
        <v>Único</v>
      </c>
    </row>
    <row r="2441" spans="1:13" ht="25.5" x14ac:dyDescent="0.25">
      <c r="A2441" s="1" t="s">
        <v>14</v>
      </c>
      <c r="B2441" s="33">
        <v>45534</v>
      </c>
      <c r="C2441" s="5">
        <v>45534</v>
      </c>
      <c r="D2441" s="33">
        <v>45534</v>
      </c>
      <c r="E2441" s="9">
        <v>45534</v>
      </c>
      <c r="F2441" s="6" t="s">
        <v>20</v>
      </c>
      <c r="G2441" s="7" t="s">
        <v>386</v>
      </c>
      <c r="H2441" s="6"/>
      <c r="I2441" s="8">
        <v>-5.83</v>
      </c>
      <c r="J2441" s="6"/>
      <c r="K2441" s="8">
        <v>1920.27</v>
      </c>
      <c r="L2441" t="str">
        <f>IF(Gastos[[#This Row],[Importe]]&gt;0,"Ingreso","Egreso")</f>
        <v>Egreso</v>
      </c>
      <c r="M2441" t="str">
        <f t="shared" si="38"/>
        <v>Único</v>
      </c>
    </row>
    <row r="2442" spans="1:13" x14ac:dyDescent="0.25">
      <c r="A2442" s="1" t="s">
        <v>14</v>
      </c>
      <c r="B2442" s="33">
        <v>45534</v>
      </c>
      <c r="C2442" s="5">
        <v>45534</v>
      </c>
      <c r="D2442" s="33">
        <v>45534</v>
      </c>
      <c r="E2442" s="9">
        <v>45534</v>
      </c>
      <c r="F2442" s="6" t="s">
        <v>67</v>
      </c>
      <c r="G2442" s="7" t="s">
        <v>387</v>
      </c>
      <c r="H2442" s="6"/>
      <c r="I2442" s="8">
        <v>-21.8</v>
      </c>
      <c r="J2442" s="6"/>
      <c r="K2442" s="8">
        <v>1926.1</v>
      </c>
      <c r="L2442" t="str">
        <f>IF(Gastos[[#This Row],[Importe]]&gt;0,"Ingreso","Egreso")</f>
        <v>Egreso</v>
      </c>
      <c r="M2442" t="str">
        <f t="shared" si="38"/>
        <v>Único</v>
      </c>
    </row>
    <row r="2443" spans="1:13" ht="25.5" x14ac:dyDescent="0.25">
      <c r="A2443" s="1" t="s">
        <v>17</v>
      </c>
      <c r="B2443" s="33">
        <v>45534</v>
      </c>
      <c r="C2443" s="5">
        <v>45534</v>
      </c>
      <c r="D2443" s="33">
        <v>45534</v>
      </c>
      <c r="E2443" s="9">
        <v>45534</v>
      </c>
      <c r="F2443" s="6" t="s">
        <v>18</v>
      </c>
      <c r="G2443" s="7" t="s">
        <v>388</v>
      </c>
      <c r="H2443" s="6"/>
      <c r="I2443" s="8">
        <v>-1.3</v>
      </c>
      <c r="J2443" s="6"/>
      <c r="K2443" s="8">
        <v>5556.93</v>
      </c>
      <c r="L2443" t="str">
        <f>IF(Gastos[[#This Row],[Importe]]&gt;0,"Ingreso","Egreso")</f>
        <v>Egreso</v>
      </c>
      <c r="M2443" t="str">
        <f t="shared" si="38"/>
        <v>Único</v>
      </c>
    </row>
    <row r="2444" spans="1:13" x14ac:dyDescent="0.25">
      <c r="A2444" s="1" t="s">
        <v>17</v>
      </c>
      <c r="B2444" s="33">
        <v>45534</v>
      </c>
      <c r="C2444" s="5">
        <v>45534</v>
      </c>
      <c r="D2444" s="33">
        <v>45534</v>
      </c>
      <c r="E2444" s="9">
        <v>45534</v>
      </c>
      <c r="F2444" s="6" t="s">
        <v>20</v>
      </c>
      <c r="G2444" s="7" t="s">
        <v>389</v>
      </c>
      <c r="H2444" s="6"/>
      <c r="I2444" s="8">
        <v>-0.85</v>
      </c>
      <c r="J2444" s="6"/>
      <c r="K2444" s="8">
        <v>5558.23</v>
      </c>
      <c r="L2444" t="str">
        <f>IF(Gastos[[#This Row],[Importe]]&gt;0,"Ingreso","Egreso")</f>
        <v>Egreso</v>
      </c>
      <c r="M2444" t="str">
        <f t="shared" si="38"/>
        <v>Único</v>
      </c>
    </row>
    <row r="2445" spans="1:13" ht="25.5" x14ac:dyDescent="0.25">
      <c r="A2445" s="1" t="s">
        <v>17</v>
      </c>
      <c r="B2445" s="33">
        <v>45534</v>
      </c>
      <c r="C2445" s="5">
        <v>45534</v>
      </c>
      <c r="D2445" s="33">
        <v>45534</v>
      </c>
      <c r="E2445" s="9">
        <v>45534</v>
      </c>
      <c r="F2445" s="6" t="s">
        <v>102</v>
      </c>
      <c r="G2445" s="7" t="s">
        <v>390</v>
      </c>
      <c r="H2445" s="6"/>
      <c r="I2445" s="8">
        <v>-68.319999999999993</v>
      </c>
      <c r="J2445" s="6"/>
      <c r="K2445" s="8">
        <v>5559.08</v>
      </c>
      <c r="L2445" t="str">
        <f>IF(Gastos[[#This Row],[Importe]]&gt;0,"Ingreso","Egreso")</f>
        <v>Egreso</v>
      </c>
      <c r="M2445" t="str">
        <f t="shared" si="38"/>
        <v>Único</v>
      </c>
    </row>
    <row r="2446" spans="1:13" ht="25.5" x14ac:dyDescent="0.25">
      <c r="A2446" s="1" t="s">
        <v>17</v>
      </c>
      <c r="B2446" s="33">
        <v>45534</v>
      </c>
      <c r="C2446" s="5">
        <v>45534</v>
      </c>
      <c r="D2446" s="33">
        <v>45534</v>
      </c>
      <c r="E2446" s="9">
        <v>45534</v>
      </c>
      <c r="F2446" s="6" t="s">
        <v>102</v>
      </c>
      <c r="G2446" s="7" t="s">
        <v>391</v>
      </c>
      <c r="H2446" s="6"/>
      <c r="I2446" s="8">
        <v>-42.71</v>
      </c>
      <c r="J2446" s="6"/>
      <c r="K2446" s="8">
        <v>5627.4</v>
      </c>
      <c r="L2446" t="str">
        <f>IF(Gastos[[#This Row],[Importe]]&gt;0,"Ingreso","Egreso")</f>
        <v>Egreso</v>
      </c>
      <c r="M2446" t="str">
        <f t="shared" si="38"/>
        <v>Único</v>
      </c>
    </row>
    <row r="2447" spans="1:13" ht="25.5" x14ac:dyDescent="0.25">
      <c r="A2447" s="1" t="s">
        <v>14</v>
      </c>
      <c r="B2447" s="33">
        <v>45534</v>
      </c>
      <c r="C2447" s="5">
        <v>45534</v>
      </c>
      <c r="D2447" s="33">
        <v>45534</v>
      </c>
      <c r="E2447" s="9">
        <v>45534</v>
      </c>
      <c r="F2447" s="6" t="s">
        <v>22</v>
      </c>
      <c r="G2447" s="7" t="s">
        <v>385</v>
      </c>
      <c r="H2447" s="6"/>
      <c r="I2447" s="8">
        <v>-79.03</v>
      </c>
      <c r="J2447" s="6"/>
      <c r="K2447" s="8">
        <v>1841.24</v>
      </c>
      <c r="L2447" t="str">
        <f>IF(Gastos[[#This Row],[Importe]]&gt;0,"Ingreso","Egreso")</f>
        <v>Egreso</v>
      </c>
      <c r="M2447" t="str">
        <f t="shared" si="38"/>
        <v>Único</v>
      </c>
    </row>
    <row r="2448" spans="1:13" x14ac:dyDescent="0.25">
      <c r="A2448" s="1" t="s">
        <v>17</v>
      </c>
      <c r="B2448" s="33">
        <v>45533</v>
      </c>
      <c r="C2448" s="5">
        <v>45533</v>
      </c>
      <c r="D2448" s="33">
        <v>45533</v>
      </c>
      <c r="E2448" s="9">
        <v>45533</v>
      </c>
      <c r="F2448" s="6" t="s">
        <v>132</v>
      </c>
      <c r="G2448" s="7" t="s">
        <v>393</v>
      </c>
      <c r="H2448" s="6"/>
      <c r="I2448" s="8">
        <v>-12.11</v>
      </c>
      <c r="J2448" s="6"/>
      <c r="K2448" s="8">
        <v>3864.42</v>
      </c>
      <c r="L2448" t="str">
        <f>IF(Gastos[[#This Row],[Importe]]&gt;0,"Ingreso","Egreso")</f>
        <v>Egreso</v>
      </c>
      <c r="M2448" t="str">
        <f t="shared" si="38"/>
        <v>Único</v>
      </c>
    </row>
    <row r="2449" spans="1:13" ht="25.5" x14ac:dyDescent="0.25">
      <c r="A2449" s="1" t="s">
        <v>14</v>
      </c>
      <c r="B2449" s="33">
        <v>45533</v>
      </c>
      <c r="C2449" s="5">
        <v>45533</v>
      </c>
      <c r="D2449" s="33">
        <v>45533</v>
      </c>
      <c r="E2449" s="9">
        <v>45533</v>
      </c>
      <c r="F2449" s="6" t="s">
        <v>22</v>
      </c>
      <c r="G2449" s="7" t="s">
        <v>392</v>
      </c>
      <c r="H2449" s="6"/>
      <c r="I2449" s="8">
        <v>-2.71</v>
      </c>
      <c r="J2449" s="6"/>
      <c r="K2449" s="8">
        <v>1947.9</v>
      </c>
      <c r="L2449" t="str">
        <f>IF(Gastos[[#This Row],[Importe]]&gt;0,"Ingreso","Egreso")</f>
        <v>Egreso</v>
      </c>
      <c r="M2449" t="str">
        <f t="shared" si="38"/>
        <v>Único</v>
      </c>
    </row>
    <row r="2450" spans="1:13" ht="25.5" x14ac:dyDescent="0.25">
      <c r="A2450" s="1" t="s">
        <v>17</v>
      </c>
      <c r="B2450" s="33">
        <v>45533</v>
      </c>
      <c r="C2450" s="5">
        <v>45533</v>
      </c>
      <c r="D2450" s="33">
        <v>45533</v>
      </c>
      <c r="E2450" s="9">
        <v>45533</v>
      </c>
      <c r="F2450" s="6" t="s">
        <v>340</v>
      </c>
      <c r="G2450" s="7" t="s">
        <v>394</v>
      </c>
      <c r="H2450" s="6"/>
      <c r="I2450" s="8">
        <v>150</v>
      </c>
      <c r="J2450" s="6"/>
      <c r="K2450" s="8">
        <v>3876.53</v>
      </c>
      <c r="L2450" t="str">
        <f>IF(Gastos[[#This Row],[Importe]]&gt;0,"Ingreso","Egreso")</f>
        <v>Ingreso</v>
      </c>
      <c r="M2450" t="str">
        <f t="shared" si="38"/>
        <v>Único</v>
      </c>
    </row>
    <row r="2451" spans="1:13" x14ac:dyDescent="0.25">
      <c r="A2451" s="1" t="s">
        <v>11</v>
      </c>
      <c r="B2451" s="33">
        <v>45533</v>
      </c>
      <c r="C2451" s="5">
        <v>45533</v>
      </c>
      <c r="D2451" s="33">
        <v>45533</v>
      </c>
      <c r="E2451" s="9">
        <v>45533</v>
      </c>
      <c r="F2451" s="6" t="s">
        <v>18</v>
      </c>
      <c r="G2451" s="7" t="s">
        <v>395</v>
      </c>
      <c r="H2451" s="6"/>
      <c r="I2451" s="8">
        <v>-8.99</v>
      </c>
      <c r="J2451" s="6"/>
      <c r="K2451" s="8">
        <v>18.25</v>
      </c>
      <c r="L2451" t="str">
        <f>IF(Gastos[[#This Row],[Importe]]&gt;0,"Ingreso","Egreso")</f>
        <v>Egreso</v>
      </c>
      <c r="M2451" t="str">
        <f t="shared" si="38"/>
        <v>Único</v>
      </c>
    </row>
    <row r="2452" spans="1:13" x14ac:dyDescent="0.25">
      <c r="A2452" s="1" t="s">
        <v>14</v>
      </c>
      <c r="B2452" s="33">
        <v>45531</v>
      </c>
      <c r="C2452" s="5">
        <v>45531</v>
      </c>
      <c r="D2452" s="33">
        <v>45531</v>
      </c>
      <c r="E2452" s="9">
        <v>45531</v>
      </c>
      <c r="F2452" s="6" t="s">
        <v>35</v>
      </c>
      <c r="G2452" s="7" t="s">
        <v>397</v>
      </c>
      <c r="H2452" s="6"/>
      <c r="I2452" s="8">
        <v>-30</v>
      </c>
      <c r="J2452" s="6"/>
      <c r="K2452" s="8">
        <v>1953.18</v>
      </c>
      <c r="L2452" t="str">
        <f>IF(Gastos[[#This Row],[Importe]]&gt;0,"Ingreso","Egreso")</f>
        <v>Egreso</v>
      </c>
      <c r="M2452" t="str">
        <f t="shared" si="38"/>
        <v>Único</v>
      </c>
    </row>
    <row r="2453" spans="1:13" x14ac:dyDescent="0.25">
      <c r="A2453" s="1" t="s">
        <v>11</v>
      </c>
      <c r="B2453" s="33">
        <v>45531</v>
      </c>
      <c r="C2453" s="5">
        <v>45531</v>
      </c>
      <c r="D2453" s="33">
        <v>45531</v>
      </c>
      <c r="E2453" s="9">
        <v>45531</v>
      </c>
      <c r="F2453" s="6" t="s">
        <v>35</v>
      </c>
      <c r="G2453" s="7" t="s">
        <v>400</v>
      </c>
      <c r="H2453" s="6"/>
      <c r="I2453" s="8">
        <v>30</v>
      </c>
      <c r="J2453" s="6"/>
      <c r="K2453" s="8">
        <v>30.72</v>
      </c>
      <c r="L2453" t="str">
        <f>IF(Gastos[[#This Row],[Importe]]&gt;0,"Ingreso","Egreso")</f>
        <v>Ingreso</v>
      </c>
      <c r="M2453" t="str">
        <f t="shared" si="38"/>
        <v>Único</v>
      </c>
    </row>
    <row r="2454" spans="1:13" ht="25.5" x14ac:dyDescent="0.25">
      <c r="A2454" s="1" t="s">
        <v>14</v>
      </c>
      <c r="B2454" s="33">
        <v>45531</v>
      </c>
      <c r="C2454" s="5">
        <v>45531</v>
      </c>
      <c r="D2454" s="33">
        <v>45531</v>
      </c>
      <c r="E2454" s="9">
        <v>45531</v>
      </c>
      <c r="F2454" s="6" t="s">
        <v>22</v>
      </c>
      <c r="G2454" s="7" t="s">
        <v>396</v>
      </c>
      <c r="H2454" s="6"/>
      <c r="I2454" s="8">
        <v>-2.57</v>
      </c>
      <c r="J2454" s="6"/>
      <c r="K2454" s="8">
        <v>1950.61</v>
      </c>
      <c r="L2454" t="str">
        <f>IF(Gastos[[#This Row],[Importe]]&gt;0,"Ingreso","Egreso")</f>
        <v>Egreso</v>
      </c>
      <c r="M2454" t="str">
        <f t="shared" si="38"/>
        <v>Único</v>
      </c>
    </row>
    <row r="2455" spans="1:13" x14ac:dyDescent="0.25">
      <c r="A2455" s="1" t="s">
        <v>17</v>
      </c>
      <c r="B2455" s="33">
        <v>45531</v>
      </c>
      <c r="C2455" s="5">
        <v>45531</v>
      </c>
      <c r="D2455" s="33">
        <v>45531</v>
      </c>
      <c r="E2455" s="9">
        <v>45531</v>
      </c>
      <c r="F2455" s="6" t="s">
        <v>132</v>
      </c>
      <c r="G2455" s="7" t="s">
        <v>398</v>
      </c>
      <c r="H2455" s="6"/>
      <c r="I2455" s="8">
        <v>-4</v>
      </c>
      <c r="J2455" s="6"/>
      <c r="K2455" s="8">
        <v>3726.53</v>
      </c>
      <c r="L2455" t="str">
        <f>IF(Gastos[[#This Row],[Importe]]&gt;0,"Ingreso","Egreso")</f>
        <v>Egreso</v>
      </c>
      <c r="M2455" t="str">
        <f t="shared" si="38"/>
        <v>Único</v>
      </c>
    </row>
    <row r="2456" spans="1:13" x14ac:dyDescent="0.25">
      <c r="A2456" s="1" t="s">
        <v>11</v>
      </c>
      <c r="B2456" s="33">
        <v>45531</v>
      </c>
      <c r="C2456" s="5">
        <v>45531</v>
      </c>
      <c r="D2456" s="33">
        <v>45531</v>
      </c>
      <c r="E2456" s="9">
        <v>45531</v>
      </c>
      <c r="F2456" s="6" t="s">
        <v>132</v>
      </c>
      <c r="G2456" s="7" t="s">
        <v>399</v>
      </c>
      <c r="H2456" s="6"/>
      <c r="I2456" s="8">
        <v>-3.48</v>
      </c>
      <c r="J2456" s="6"/>
      <c r="K2456" s="8">
        <v>27.24</v>
      </c>
      <c r="L2456" t="str">
        <f>IF(Gastos[[#This Row],[Importe]]&gt;0,"Ingreso","Egreso")</f>
        <v>Egreso</v>
      </c>
      <c r="M2456" t="str">
        <f t="shared" si="38"/>
        <v>Único</v>
      </c>
    </row>
    <row r="2457" spans="1:13" x14ac:dyDescent="0.25">
      <c r="A2457" s="1" t="s">
        <v>17</v>
      </c>
      <c r="B2457" s="33">
        <v>45530</v>
      </c>
      <c r="C2457" s="5">
        <v>45530</v>
      </c>
      <c r="D2457" s="33">
        <v>45530</v>
      </c>
      <c r="E2457" s="9">
        <v>45530</v>
      </c>
      <c r="F2457" s="6" t="s">
        <v>132</v>
      </c>
      <c r="G2457" s="7" t="s">
        <v>401</v>
      </c>
      <c r="H2457" s="6"/>
      <c r="I2457" s="8">
        <v>-18.600000000000001</v>
      </c>
      <c r="J2457" s="6"/>
      <c r="K2457" s="8">
        <v>3721.23</v>
      </c>
      <c r="L2457" t="str">
        <f>IF(Gastos[[#This Row],[Importe]]&gt;0,"Ingreso","Egreso")</f>
        <v>Egreso</v>
      </c>
      <c r="M2457" t="str">
        <f t="shared" si="38"/>
        <v>Único</v>
      </c>
    </row>
    <row r="2458" spans="1:13" x14ac:dyDescent="0.25">
      <c r="A2458" s="1" t="s">
        <v>17</v>
      </c>
      <c r="B2458" s="33">
        <v>45530</v>
      </c>
      <c r="C2458" s="5">
        <v>45530</v>
      </c>
      <c r="D2458" s="33">
        <v>45530</v>
      </c>
      <c r="E2458" s="9">
        <v>45530</v>
      </c>
      <c r="F2458" s="6" t="s">
        <v>132</v>
      </c>
      <c r="G2458" s="7" t="s">
        <v>155</v>
      </c>
      <c r="H2458" s="6"/>
      <c r="I2458" s="8">
        <v>9.3000000000000007</v>
      </c>
      <c r="J2458" s="6"/>
      <c r="K2458" s="8">
        <v>3730.53</v>
      </c>
      <c r="L2458" t="str">
        <f>IF(Gastos[[#This Row],[Importe]]&gt;0,"Ingreso","Egreso")</f>
        <v>Ingreso</v>
      </c>
      <c r="M2458" t="str">
        <f t="shared" si="38"/>
        <v>Único</v>
      </c>
    </row>
    <row r="2459" spans="1:13" x14ac:dyDescent="0.25">
      <c r="A2459" s="1" t="s">
        <v>17</v>
      </c>
      <c r="B2459" s="33">
        <v>45530</v>
      </c>
      <c r="C2459" s="5">
        <v>45530</v>
      </c>
      <c r="D2459" s="33">
        <v>45529</v>
      </c>
      <c r="E2459" s="9">
        <v>45529</v>
      </c>
      <c r="F2459" s="6" t="s">
        <v>132</v>
      </c>
      <c r="G2459" s="7" t="s">
        <v>404</v>
      </c>
      <c r="H2459" s="6"/>
      <c r="I2459" s="8">
        <v>-46.4</v>
      </c>
      <c r="J2459" s="6"/>
      <c r="K2459" s="8">
        <v>3783.57</v>
      </c>
      <c r="L2459" t="str">
        <f>IF(Gastos[[#This Row],[Importe]]&gt;0,"Ingreso","Egreso")</f>
        <v>Egreso</v>
      </c>
      <c r="M2459" t="str">
        <f t="shared" si="38"/>
        <v>Único</v>
      </c>
    </row>
    <row r="2460" spans="1:13" x14ac:dyDescent="0.25">
      <c r="A2460" s="1" t="s">
        <v>17</v>
      </c>
      <c r="B2460" s="33">
        <v>45530</v>
      </c>
      <c r="C2460" s="5">
        <v>45530</v>
      </c>
      <c r="D2460" s="33">
        <v>45529</v>
      </c>
      <c r="E2460" s="9">
        <v>45529</v>
      </c>
      <c r="F2460" s="6" t="s">
        <v>132</v>
      </c>
      <c r="G2460" s="7" t="s">
        <v>405</v>
      </c>
      <c r="H2460" s="6"/>
      <c r="I2460" s="8">
        <v>-15.3</v>
      </c>
      <c r="J2460" s="6"/>
      <c r="K2460" s="8">
        <v>3829.97</v>
      </c>
      <c r="L2460" t="str">
        <f>IF(Gastos[[#This Row],[Importe]]&gt;0,"Ingreso","Egreso")</f>
        <v>Egreso</v>
      </c>
      <c r="M2460" t="str">
        <f t="shared" si="38"/>
        <v>Único</v>
      </c>
    </row>
    <row r="2461" spans="1:13" ht="25.5" x14ac:dyDescent="0.25">
      <c r="A2461" s="1" t="s">
        <v>14</v>
      </c>
      <c r="B2461" s="33">
        <v>45530</v>
      </c>
      <c r="C2461" s="5">
        <v>45530</v>
      </c>
      <c r="D2461" s="33">
        <v>45529</v>
      </c>
      <c r="E2461" s="9">
        <v>45529</v>
      </c>
      <c r="F2461" s="6" t="s">
        <v>22</v>
      </c>
      <c r="G2461" s="7" t="s">
        <v>402</v>
      </c>
      <c r="H2461" s="6"/>
      <c r="I2461" s="8">
        <v>-10.050000000000001</v>
      </c>
      <c r="J2461" s="6"/>
      <c r="K2461" s="8">
        <v>1983.18</v>
      </c>
      <c r="L2461" t="str">
        <f>IF(Gastos[[#This Row],[Importe]]&gt;0,"Ingreso","Egreso")</f>
        <v>Egreso</v>
      </c>
      <c r="M2461" t="str">
        <f t="shared" si="38"/>
        <v>Único</v>
      </c>
    </row>
    <row r="2462" spans="1:13" x14ac:dyDescent="0.25">
      <c r="A2462" s="1" t="s">
        <v>17</v>
      </c>
      <c r="B2462" s="33">
        <v>45530</v>
      </c>
      <c r="C2462" s="5">
        <v>45530</v>
      </c>
      <c r="D2462" s="33">
        <v>45529</v>
      </c>
      <c r="E2462" s="9">
        <v>45529</v>
      </c>
      <c r="F2462" s="6" t="s">
        <v>112</v>
      </c>
      <c r="G2462" s="7" t="s">
        <v>403</v>
      </c>
      <c r="H2462" s="6"/>
      <c r="I2462" s="8">
        <v>-43.74</v>
      </c>
      <c r="J2462" s="6"/>
      <c r="K2462" s="8">
        <v>3739.83</v>
      </c>
      <c r="L2462" t="str">
        <f>IF(Gastos[[#This Row],[Importe]]&gt;0,"Ingreso","Egreso")</f>
        <v>Egreso</v>
      </c>
      <c r="M2462" t="str">
        <f t="shared" si="38"/>
        <v>Único</v>
      </c>
    </row>
    <row r="2463" spans="1:13" x14ac:dyDescent="0.25">
      <c r="A2463" s="1" t="s">
        <v>17</v>
      </c>
      <c r="B2463" s="33">
        <v>45530</v>
      </c>
      <c r="C2463" s="5">
        <v>45530</v>
      </c>
      <c r="D2463" s="33">
        <v>45529</v>
      </c>
      <c r="E2463" s="9">
        <v>45529</v>
      </c>
      <c r="F2463" s="6" t="s">
        <v>132</v>
      </c>
      <c r="G2463" s="7" t="s">
        <v>405</v>
      </c>
      <c r="H2463" s="6"/>
      <c r="I2463" s="8">
        <v>-2</v>
      </c>
      <c r="J2463" s="6"/>
      <c r="K2463" s="8">
        <v>3845.27</v>
      </c>
      <c r="L2463" t="str">
        <f>IF(Gastos[[#This Row],[Importe]]&gt;0,"Ingreso","Egreso")</f>
        <v>Egreso</v>
      </c>
      <c r="M2463" t="str">
        <f t="shared" si="38"/>
        <v>Único</v>
      </c>
    </row>
    <row r="2464" spans="1:13" x14ac:dyDescent="0.25">
      <c r="A2464" s="1" t="s">
        <v>17</v>
      </c>
      <c r="B2464" s="33">
        <v>45530</v>
      </c>
      <c r="C2464" s="5">
        <v>45530</v>
      </c>
      <c r="D2464" s="33">
        <v>45528</v>
      </c>
      <c r="E2464" s="9">
        <v>45528</v>
      </c>
      <c r="F2464" s="6" t="s">
        <v>132</v>
      </c>
      <c r="G2464" s="7" t="s">
        <v>408</v>
      </c>
      <c r="H2464" s="6"/>
      <c r="I2464" s="8">
        <v>-20.6</v>
      </c>
      <c r="J2464" s="6"/>
      <c r="K2464" s="8">
        <v>3847.27</v>
      </c>
      <c r="L2464" t="str">
        <f>IF(Gastos[[#This Row],[Importe]]&gt;0,"Ingreso","Egreso")</f>
        <v>Egreso</v>
      </c>
      <c r="M2464" t="str">
        <f t="shared" si="38"/>
        <v>Único</v>
      </c>
    </row>
    <row r="2465" spans="1:13" ht="25.5" x14ac:dyDescent="0.25">
      <c r="A2465" s="1" t="s">
        <v>14</v>
      </c>
      <c r="B2465" s="33">
        <v>45530</v>
      </c>
      <c r="C2465" s="5">
        <v>45530</v>
      </c>
      <c r="D2465" s="33">
        <v>45528</v>
      </c>
      <c r="E2465" s="9">
        <v>45528</v>
      </c>
      <c r="F2465" s="6" t="s">
        <v>22</v>
      </c>
      <c r="G2465" s="7" t="s">
        <v>406</v>
      </c>
      <c r="H2465" s="6"/>
      <c r="I2465" s="8">
        <v>-7.55</v>
      </c>
      <c r="J2465" s="6"/>
      <c r="K2465" s="8">
        <v>1993.23</v>
      </c>
      <c r="L2465" t="str">
        <f>IF(Gastos[[#This Row],[Importe]]&gt;0,"Ingreso","Egreso")</f>
        <v>Egreso</v>
      </c>
      <c r="M2465" t="str">
        <f t="shared" si="38"/>
        <v>Único</v>
      </c>
    </row>
    <row r="2466" spans="1:13" ht="25.5" x14ac:dyDescent="0.25">
      <c r="A2466" s="1" t="s">
        <v>14</v>
      </c>
      <c r="B2466" s="33">
        <v>45530</v>
      </c>
      <c r="C2466" s="5">
        <v>45530</v>
      </c>
      <c r="D2466" s="33">
        <v>45528</v>
      </c>
      <c r="E2466" s="9">
        <v>45528</v>
      </c>
      <c r="F2466" s="6" t="s">
        <v>22</v>
      </c>
      <c r="G2466" s="7" t="s">
        <v>407</v>
      </c>
      <c r="H2466" s="6"/>
      <c r="I2466" s="8">
        <v>-108.52</v>
      </c>
      <c r="J2466" s="6"/>
      <c r="K2466" s="8">
        <v>2000.78</v>
      </c>
      <c r="L2466" t="str">
        <f>IF(Gastos[[#This Row],[Importe]]&gt;0,"Ingreso","Egreso")</f>
        <v>Egreso</v>
      </c>
      <c r="M2466" t="str">
        <f t="shared" si="38"/>
        <v>Único</v>
      </c>
    </row>
    <row r="2467" spans="1:13" x14ac:dyDescent="0.25">
      <c r="A2467" s="1" t="s">
        <v>17</v>
      </c>
      <c r="B2467" s="33">
        <v>45530</v>
      </c>
      <c r="C2467" s="5">
        <v>45530</v>
      </c>
      <c r="D2467" s="33">
        <v>45528</v>
      </c>
      <c r="E2467" s="9">
        <v>45528</v>
      </c>
      <c r="F2467" s="6" t="s">
        <v>132</v>
      </c>
      <c r="G2467" s="7" t="s">
        <v>409</v>
      </c>
      <c r="H2467" s="6"/>
      <c r="I2467" s="8">
        <v>-6.75</v>
      </c>
      <c r="J2467" s="6"/>
      <c r="K2467" s="8">
        <v>3867.87</v>
      </c>
      <c r="L2467" t="str">
        <f>IF(Gastos[[#This Row],[Importe]]&gt;0,"Ingreso","Egreso")</f>
        <v>Egreso</v>
      </c>
      <c r="M2467" t="str">
        <f t="shared" si="38"/>
        <v>Único</v>
      </c>
    </row>
    <row r="2468" spans="1:13" x14ac:dyDescent="0.25">
      <c r="A2468" s="1" t="s">
        <v>14</v>
      </c>
      <c r="B2468" s="33">
        <v>45527</v>
      </c>
      <c r="C2468" s="5">
        <v>45527</v>
      </c>
      <c r="D2468" s="33">
        <v>45527</v>
      </c>
      <c r="E2468" s="9">
        <v>45527</v>
      </c>
      <c r="F2468" s="6" t="s">
        <v>132</v>
      </c>
      <c r="G2468" s="7" t="s">
        <v>411</v>
      </c>
      <c r="H2468" s="6"/>
      <c r="I2468" s="8">
        <v>-26.75</v>
      </c>
      <c r="J2468" s="6"/>
      <c r="K2468" s="8">
        <v>2097.3000000000002</v>
      </c>
      <c r="L2468" t="str">
        <f>IF(Gastos[[#This Row],[Importe]]&gt;0,"Ingreso","Egreso")</f>
        <v>Egreso</v>
      </c>
      <c r="M2468" t="str">
        <f t="shared" si="38"/>
        <v>Único</v>
      </c>
    </row>
    <row r="2469" spans="1:13" x14ac:dyDescent="0.25">
      <c r="A2469" s="1" t="s">
        <v>14</v>
      </c>
      <c r="B2469" s="33">
        <v>45527</v>
      </c>
      <c r="C2469" s="5">
        <v>45527</v>
      </c>
      <c r="D2469" s="33">
        <v>45527</v>
      </c>
      <c r="E2469" s="9">
        <v>45527</v>
      </c>
      <c r="F2469" s="6" t="s">
        <v>54</v>
      </c>
      <c r="G2469" s="7" t="s">
        <v>412</v>
      </c>
      <c r="H2469" s="6"/>
      <c r="I2469" s="8">
        <v>-89.9</v>
      </c>
      <c r="J2469" s="6"/>
      <c r="K2469" s="8">
        <v>2124.0500000000002</v>
      </c>
      <c r="L2469" t="str">
        <f>IF(Gastos[[#This Row],[Importe]]&gt;0,"Ingreso","Egreso")</f>
        <v>Egreso</v>
      </c>
      <c r="M2469" t="str">
        <f t="shared" si="38"/>
        <v>Único</v>
      </c>
    </row>
    <row r="2470" spans="1:13" ht="25.5" x14ac:dyDescent="0.25">
      <c r="A2470" s="1" t="s">
        <v>14</v>
      </c>
      <c r="B2470" s="33">
        <v>45527</v>
      </c>
      <c r="C2470" s="5">
        <v>45527</v>
      </c>
      <c r="D2470" s="33">
        <v>45527</v>
      </c>
      <c r="E2470" s="9">
        <v>45527</v>
      </c>
      <c r="F2470" s="6" t="s">
        <v>76</v>
      </c>
      <c r="G2470" s="7" t="s">
        <v>413</v>
      </c>
      <c r="H2470" s="6"/>
      <c r="I2470" s="8">
        <v>-114.04</v>
      </c>
      <c r="J2470" s="6"/>
      <c r="K2470" s="8">
        <v>2213.9499999999998</v>
      </c>
      <c r="L2470" t="str">
        <f>IF(Gastos[[#This Row],[Importe]]&gt;0,"Ingreso","Egreso")</f>
        <v>Egreso</v>
      </c>
      <c r="M2470" t="str">
        <f t="shared" si="38"/>
        <v>Único</v>
      </c>
    </row>
    <row r="2471" spans="1:13" x14ac:dyDescent="0.25">
      <c r="A2471" s="10" t="s">
        <v>17</v>
      </c>
      <c r="B2471" s="33">
        <v>45527</v>
      </c>
      <c r="C2471" s="5">
        <v>45527</v>
      </c>
      <c r="D2471" s="33">
        <v>45527</v>
      </c>
      <c r="E2471" s="9">
        <v>45527</v>
      </c>
      <c r="F2471" s="6" t="s">
        <v>20</v>
      </c>
      <c r="G2471" s="7" t="s">
        <v>414</v>
      </c>
      <c r="H2471" s="6"/>
      <c r="I2471" s="8">
        <v>-0.85</v>
      </c>
      <c r="J2471" s="6"/>
      <c r="K2471" s="8">
        <v>3874.62</v>
      </c>
      <c r="L2471" t="str">
        <f>IF(Gastos[[#This Row],[Importe]]&gt;0,"Ingreso","Egreso")</f>
        <v>Egreso</v>
      </c>
      <c r="M2471" t="str">
        <f t="shared" si="38"/>
        <v>Único</v>
      </c>
    </row>
    <row r="2472" spans="1:13" x14ac:dyDescent="0.25">
      <c r="A2472" s="1" t="s">
        <v>14</v>
      </c>
      <c r="B2472" s="33">
        <v>45527</v>
      </c>
      <c r="C2472" s="5">
        <v>45527</v>
      </c>
      <c r="D2472" s="33">
        <v>45527</v>
      </c>
      <c r="E2472" s="9">
        <v>45527</v>
      </c>
      <c r="F2472" s="6" t="s">
        <v>132</v>
      </c>
      <c r="G2472" s="7" t="s">
        <v>410</v>
      </c>
      <c r="H2472" s="6"/>
      <c r="I2472" s="8">
        <v>12</v>
      </c>
      <c r="J2472" s="6"/>
      <c r="K2472" s="8">
        <v>2109.3000000000002</v>
      </c>
      <c r="L2472" t="str">
        <f>IF(Gastos[[#This Row],[Importe]]&gt;0,"Ingreso","Egreso")</f>
        <v>Ingreso</v>
      </c>
      <c r="M2472" t="str">
        <f t="shared" si="38"/>
        <v>Único</v>
      </c>
    </row>
    <row r="2473" spans="1:13" x14ac:dyDescent="0.25">
      <c r="A2473" s="1" t="s">
        <v>14</v>
      </c>
      <c r="B2473" s="33">
        <v>45526</v>
      </c>
      <c r="C2473" s="5">
        <v>45526</v>
      </c>
      <c r="D2473" s="33">
        <v>45526</v>
      </c>
      <c r="E2473" s="9">
        <v>45526</v>
      </c>
      <c r="F2473" s="6" t="s">
        <v>132</v>
      </c>
      <c r="G2473" s="7" t="s">
        <v>415</v>
      </c>
      <c r="H2473" s="6"/>
      <c r="I2473" s="8">
        <v>-21.7</v>
      </c>
      <c r="J2473" s="6"/>
      <c r="K2473" s="8">
        <v>2328.56</v>
      </c>
      <c r="L2473" t="str">
        <f>IF(Gastos[[#This Row],[Importe]]&gt;0,"Ingreso","Egreso")</f>
        <v>Egreso</v>
      </c>
      <c r="M2473" t="str">
        <f t="shared" si="38"/>
        <v>Único</v>
      </c>
    </row>
    <row r="2474" spans="1:13" x14ac:dyDescent="0.25">
      <c r="A2474" s="10" t="s">
        <v>17</v>
      </c>
      <c r="B2474" s="33">
        <v>45526</v>
      </c>
      <c r="C2474" s="5">
        <v>45526</v>
      </c>
      <c r="D2474" s="33">
        <v>45526</v>
      </c>
      <c r="E2474" s="9">
        <v>45526</v>
      </c>
      <c r="F2474" s="6" t="s">
        <v>132</v>
      </c>
      <c r="G2474" s="7" t="s">
        <v>418</v>
      </c>
      <c r="H2474" s="6"/>
      <c r="I2474" s="8">
        <v>-9.6999999999999993</v>
      </c>
      <c r="J2474" s="6"/>
      <c r="K2474" s="8">
        <v>3875.47</v>
      </c>
      <c r="L2474" t="str">
        <f>IF(Gastos[[#This Row],[Importe]]&gt;0,"Ingreso","Egreso")</f>
        <v>Egreso</v>
      </c>
      <c r="M2474" t="str">
        <f t="shared" si="38"/>
        <v>Único</v>
      </c>
    </row>
    <row r="2475" spans="1:13" x14ac:dyDescent="0.25">
      <c r="A2475" s="1" t="s">
        <v>14</v>
      </c>
      <c r="B2475" s="33">
        <v>45527</v>
      </c>
      <c r="C2475" s="5">
        <v>45527</v>
      </c>
      <c r="D2475" s="33">
        <v>45526</v>
      </c>
      <c r="E2475" s="9">
        <v>45526</v>
      </c>
      <c r="F2475" s="6" t="s">
        <v>39</v>
      </c>
      <c r="G2475" s="7" t="s">
        <v>131</v>
      </c>
      <c r="H2475" s="6"/>
      <c r="I2475" s="8">
        <v>-0.56999999999999995</v>
      </c>
      <c r="J2475" s="6"/>
      <c r="K2475" s="8">
        <v>2327.9899999999998</v>
      </c>
      <c r="L2475" t="str">
        <f>IF(Gastos[[#This Row],[Importe]]&gt;0,"Ingreso","Egreso")</f>
        <v>Egreso</v>
      </c>
      <c r="M2475" t="str">
        <f t="shared" si="38"/>
        <v>Único</v>
      </c>
    </row>
    <row r="2476" spans="1:13" x14ac:dyDescent="0.25">
      <c r="A2476" s="1" t="s">
        <v>14</v>
      </c>
      <c r="B2476" s="33">
        <v>45526</v>
      </c>
      <c r="C2476" s="5">
        <v>45526</v>
      </c>
      <c r="D2476" s="33">
        <v>45526</v>
      </c>
      <c r="E2476" s="9">
        <v>45526</v>
      </c>
      <c r="F2476" s="6" t="s">
        <v>54</v>
      </c>
      <c r="G2476" s="7" t="s">
        <v>416</v>
      </c>
      <c r="H2476" s="6"/>
      <c r="I2476" s="8">
        <v>-19.309999999999999</v>
      </c>
      <c r="J2476" s="6"/>
      <c r="K2476" s="8">
        <v>2350.2600000000002</v>
      </c>
      <c r="L2476" t="str">
        <f>IF(Gastos[[#This Row],[Importe]]&gt;0,"Ingreso","Egreso")</f>
        <v>Egreso</v>
      </c>
      <c r="M2476" t="str">
        <f t="shared" si="38"/>
        <v>Único</v>
      </c>
    </row>
    <row r="2477" spans="1:13" x14ac:dyDescent="0.25">
      <c r="A2477" s="10" t="s">
        <v>11</v>
      </c>
      <c r="B2477" s="33">
        <v>45526</v>
      </c>
      <c r="C2477" s="5">
        <v>45526</v>
      </c>
      <c r="D2477" s="33">
        <v>45526</v>
      </c>
      <c r="E2477" s="9">
        <v>45526</v>
      </c>
      <c r="F2477" s="6" t="s">
        <v>18</v>
      </c>
      <c r="G2477" s="7" t="s">
        <v>420</v>
      </c>
      <c r="H2477" s="6"/>
      <c r="I2477" s="8">
        <v>-22.98</v>
      </c>
      <c r="J2477" s="6"/>
      <c r="K2477" s="8">
        <v>0.72</v>
      </c>
      <c r="L2477" t="str">
        <f>IF(Gastos[[#This Row],[Importe]]&gt;0,"Ingreso","Egreso")</f>
        <v>Egreso</v>
      </c>
      <c r="M2477" t="str">
        <f t="shared" si="38"/>
        <v>Único</v>
      </c>
    </row>
    <row r="2478" spans="1:13" x14ac:dyDescent="0.25">
      <c r="A2478" s="1" t="s">
        <v>14</v>
      </c>
      <c r="B2478" s="33">
        <v>45526</v>
      </c>
      <c r="C2478" s="5">
        <v>45526</v>
      </c>
      <c r="D2478" s="33">
        <v>45526</v>
      </c>
      <c r="E2478" s="9">
        <v>45526</v>
      </c>
      <c r="F2478" s="6" t="s">
        <v>132</v>
      </c>
      <c r="G2478" s="7" t="s">
        <v>417</v>
      </c>
      <c r="H2478" s="6"/>
      <c r="I2478" s="8">
        <v>-5</v>
      </c>
      <c r="J2478" s="6"/>
      <c r="K2478" s="8">
        <v>2369.5700000000002</v>
      </c>
      <c r="L2478" t="str">
        <f>IF(Gastos[[#This Row],[Importe]]&gt;0,"Ingreso","Egreso")</f>
        <v>Egreso</v>
      </c>
      <c r="M2478" t="str">
        <f t="shared" si="38"/>
        <v>Único</v>
      </c>
    </row>
    <row r="2479" spans="1:13" x14ac:dyDescent="0.25">
      <c r="A2479" s="10" t="s">
        <v>17</v>
      </c>
      <c r="B2479" s="33">
        <v>45526</v>
      </c>
      <c r="C2479" s="5">
        <v>45526</v>
      </c>
      <c r="D2479" s="33">
        <v>45526</v>
      </c>
      <c r="E2479" s="9">
        <v>45526</v>
      </c>
      <c r="F2479" s="6" t="s">
        <v>132</v>
      </c>
      <c r="G2479" s="7" t="s">
        <v>419</v>
      </c>
      <c r="H2479" s="6"/>
      <c r="I2479" s="8">
        <v>-4.9000000000000004</v>
      </c>
      <c r="J2479" s="6"/>
      <c r="K2479" s="8">
        <v>3885.17</v>
      </c>
      <c r="L2479" t="str">
        <f>IF(Gastos[[#This Row],[Importe]]&gt;0,"Ingreso","Egreso")</f>
        <v>Egreso</v>
      </c>
      <c r="M2479" t="str">
        <f t="shared" si="38"/>
        <v>Único</v>
      </c>
    </row>
    <row r="2480" spans="1:13" x14ac:dyDescent="0.25">
      <c r="A2480" s="1" t="s">
        <v>14</v>
      </c>
      <c r="B2480" s="33">
        <v>45525</v>
      </c>
      <c r="C2480" s="5">
        <v>45525</v>
      </c>
      <c r="D2480" s="33">
        <v>45525</v>
      </c>
      <c r="E2480" s="9">
        <v>45525</v>
      </c>
      <c r="F2480" s="6" t="s">
        <v>132</v>
      </c>
      <c r="G2480" s="7" t="s">
        <v>422</v>
      </c>
      <c r="H2480" s="6"/>
      <c r="I2480" s="8">
        <v>-9.9</v>
      </c>
      <c r="J2480" s="6"/>
      <c r="K2480" s="8">
        <v>2378.5700000000002</v>
      </c>
      <c r="L2480" t="str">
        <f>IF(Gastos[[#This Row],[Importe]]&gt;0,"Ingreso","Egreso")</f>
        <v>Egreso</v>
      </c>
      <c r="M2480" t="str">
        <f t="shared" si="38"/>
        <v>Único</v>
      </c>
    </row>
    <row r="2481" spans="1:13" ht="25.5" x14ac:dyDescent="0.25">
      <c r="A2481" s="1" t="s">
        <v>14</v>
      </c>
      <c r="B2481" s="33">
        <v>45525</v>
      </c>
      <c r="C2481" s="5">
        <v>45525</v>
      </c>
      <c r="D2481" s="33">
        <v>45525</v>
      </c>
      <c r="E2481" s="9">
        <v>45525</v>
      </c>
      <c r="F2481" s="6" t="s">
        <v>18</v>
      </c>
      <c r="G2481" s="7" t="s">
        <v>421</v>
      </c>
      <c r="H2481" s="6"/>
      <c r="I2481" s="8">
        <v>-4</v>
      </c>
      <c r="J2481" s="6"/>
      <c r="K2481" s="8">
        <v>2374.5700000000002</v>
      </c>
      <c r="L2481" t="str">
        <f>IF(Gastos[[#This Row],[Importe]]&gt;0,"Ingreso","Egreso")</f>
        <v>Egreso</v>
      </c>
      <c r="M2481" t="str">
        <f t="shared" si="38"/>
        <v>Único</v>
      </c>
    </row>
    <row r="2482" spans="1:13" x14ac:dyDescent="0.25">
      <c r="A2482" s="10" t="s">
        <v>11</v>
      </c>
      <c r="B2482" s="33">
        <v>45525</v>
      </c>
      <c r="C2482" s="5">
        <v>45525</v>
      </c>
      <c r="D2482" s="33">
        <v>45525</v>
      </c>
      <c r="E2482" s="9">
        <v>45525</v>
      </c>
      <c r="F2482" s="6" t="s">
        <v>132</v>
      </c>
      <c r="G2482" s="7" t="s">
        <v>424</v>
      </c>
      <c r="H2482" s="6"/>
      <c r="I2482" s="8">
        <v>-5.7</v>
      </c>
      <c r="J2482" s="6"/>
      <c r="K2482" s="8">
        <v>23.7</v>
      </c>
      <c r="L2482" t="str">
        <f>IF(Gastos[[#This Row],[Importe]]&gt;0,"Ingreso","Egreso")</f>
        <v>Egreso</v>
      </c>
      <c r="M2482" t="str">
        <f t="shared" si="38"/>
        <v>Único</v>
      </c>
    </row>
    <row r="2483" spans="1:13" ht="25.5" x14ac:dyDescent="0.25">
      <c r="A2483" s="10" t="s">
        <v>11</v>
      </c>
      <c r="B2483" s="33">
        <v>45525</v>
      </c>
      <c r="C2483" s="5">
        <v>45525</v>
      </c>
      <c r="D2483" s="33">
        <v>45525</v>
      </c>
      <c r="E2483" s="9">
        <v>45525</v>
      </c>
      <c r="F2483" s="6" t="s">
        <v>132</v>
      </c>
      <c r="G2483" s="7" t="s">
        <v>425</v>
      </c>
      <c r="H2483" s="6"/>
      <c r="I2483" s="8">
        <v>-4.3</v>
      </c>
      <c r="J2483" s="6"/>
      <c r="K2483" s="8">
        <v>29.4</v>
      </c>
      <c r="L2483" t="str">
        <f>IF(Gastos[[#This Row],[Importe]]&gt;0,"Ingreso","Egreso")</f>
        <v>Egreso</v>
      </c>
      <c r="M2483" t="str">
        <f t="shared" si="38"/>
        <v>Único</v>
      </c>
    </row>
    <row r="2484" spans="1:13" ht="25.5" x14ac:dyDescent="0.25">
      <c r="A2484" s="10" t="s">
        <v>17</v>
      </c>
      <c r="B2484" s="33">
        <v>45525</v>
      </c>
      <c r="C2484" s="5">
        <v>45525</v>
      </c>
      <c r="D2484" s="33">
        <v>45525</v>
      </c>
      <c r="E2484" s="9">
        <v>45525</v>
      </c>
      <c r="F2484" s="6" t="s">
        <v>132</v>
      </c>
      <c r="G2484" s="7" t="s">
        <v>423</v>
      </c>
      <c r="H2484" s="6"/>
      <c r="I2484" s="8">
        <v>-1.95</v>
      </c>
      <c r="J2484" s="6"/>
      <c r="K2484" s="8">
        <v>3890.07</v>
      </c>
      <c r="L2484" t="str">
        <f>IF(Gastos[[#This Row],[Importe]]&gt;0,"Ingreso","Egreso")</f>
        <v>Egreso</v>
      </c>
      <c r="M2484" t="str">
        <f t="shared" si="38"/>
        <v>Único</v>
      </c>
    </row>
    <row r="2485" spans="1:13" ht="25.5" x14ac:dyDescent="0.25">
      <c r="A2485" s="1" t="s">
        <v>14</v>
      </c>
      <c r="B2485" s="33">
        <v>45524</v>
      </c>
      <c r="C2485" s="5">
        <v>45524</v>
      </c>
      <c r="D2485" s="33">
        <v>45524</v>
      </c>
      <c r="E2485" s="9">
        <v>45524</v>
      </c>
      <c r="F2485" s="6" t="s">
        <v>22</v>
      </c>
      <c r="G2485" s="7" t="s">
        <v>427</v>
      </c>
      <c r="H2485" s="6"/>
      <c r="I2485" s="8">
        <v>-4.7</v>
      </c>
      <c r="J2485" s="6"/>
      <c r="K2485" s="8">
        <v>2390.62</v>
      </c>
      <c r="L2485" t="str">
        <f>IF(Gastos[[#This Row],[Importe]]&gt;0,"Ingreso","Egreso")</f>
        <v>Egreso</v>
      </c>
      <c r="M2485" t="str">
        <f t="shared" si="38"/>
        <v>Único</v>
      </c>
    </row>
    <row r="2486" spans="1:13" x14ac:dyDescent="0.25">
      <c r="A2486" s="1" t="s">
        <v>14</v>
      </c>
      <c r="B2486" s="33">
        <v>45524</v>
      </c>
      <c r="C2486" s="5">
        <v>45524</v>
      </c>
      <c r="D2486" s="33">
        <v>45524</v>
      </c>
      <c r="E2486" s="9">
        <v>45524</v>
      </c>
      <c r="F2486" s="6" t="s">
        <v>35</v>
      </c>
      <c r="G2486" s="7" t="s">
        <v>237</v>
      </c>
      <c r="H2486" s="6"/>
      <c r="I2486" s="8">
        <v>-20</v>
      </c>
      <c r="J2486" s="6"/>
      <c r="K2486" s="8">
        <v>2395.3200000000002</v>
      </c>
      <c r="L2486" t="str">
        <f>IF(Gastos[[#This Row],[Importe]]&gt;0,"Ingreso","Egreso")</f>
        <v>Egreso</v>
      </c>
      <c r="M2486" t="str">
        <f t="shared" si="38"/>
        <v>Único</v>
      </c>
    </row>
    <row r="2487" spans="1:13" x14ac:dyDescent="0.25">
      <c r="A2487" s="10" t="s">
        <v>17</v>
      </c>
      <c r="B2487" s="33">
        <v>45524</v>
      </c>
      <c r="C2487" s="5">
        <v>45524</v>
      </c>
      <c r="D2487" s="33">
        <v>45524</v>
      </c>
      <c r="E2487" s="9">
        <v>45524</v>
      </c>
      <c r="F2487" s="6" t="s">
        <v>15</v>
      </c>
      <c r="G2487" s="7" t="s">
        <v>428</v>
      </c>
      <c r="H2487" s="6"/>
      <c r="I2487" s="8">
        <v>-149.83000000000001</v>
      </c>
      <c r="J2487" s="6"/>
      <c r="K2487" s="8">
        <v>3892.02</v>
      </c>
      <c r="L2487" t="str">
        <f>IF(Gastos[[#This Row],[Importe]]&gt;0,"Ingreso","Egreso")</f>
        <v>Egreso</v>
      </c>
      <c r="M2487" t="str">
        <f t="shared" si="38"/>
        <v>Único</v>
      </c>
    </row>
    <row r="2488" spans="1:13" x14ac:dyDescent="0.25">
      <c r="A2488" s="10" t="s">
        <v>11</v>
      </c>
      <c r="B2488" s="33">
        <v>45524</v>
      </c>
      <c r="C2488" s="5">
        <v>45524</v>
      </c>
      <c r="D2488" s="33">
        <v>45524</v>
      </c>
      <c r="E2488" s="9">
        <v>45524</v>
      </c>
      <c r="F2488" s="6" t="s">
        <v>35</v>
      </c>
      <c r="G2488" s="7" t="s">
        <v>238</v>
      </c>
      <c r="H2488" s="6"/>
      <c r="I2488" s="8">
        <v>20</v>
      </c>
      <c r="J2488" s="6"/>
      <c r="K2488" s="8">
        <v>33.700000000000003</v>
      </c>
      <c r="L2488" t="str">
        <f>IF(Gastos[[#This Row],[Importe]]&gt;0,"Ingreso","Egreso")</f>
        <v>Ingreso</v>
      </c>
      <c r="M2488" t="str">
        <f t="shared" si="38"/>
        <v>Único</v>
      </c>
    </row>
    <row r="2489" spans="1:13" ht="25.5" x14ac:dyDescent="0.25">
      <c r="A2489" s="1" t="s">
        <v>14</v>
      </c>
      <c r="B2489" s="33">
        <v>45524</v>
      </c>
      <c r="C2489" s="5">
        <v>45524</v>
      </c>
      <c r="D2489" s="33">
        <v>45524</v>
      </c>
      <c r="E2489" s="9">
        <v>45524</v>
      </c>
      <c r="F2489" s="6" t="s">
        <v>22</v>
      </c>
      <c r="G2489" s="7" t="s">
        <v>426</v>
      </c>
      <c r="H2489" s="6"/>
      <c r="I2489" s="8">
        <v>-2.15</v>
      </c>
      <c r="J2489" s="6"/>
      <c r="K2489" s="8">
        <v>2388.4699999999998</v>
      </c>
      <c r="L2489" t="str">
        <f>IF(Gastos[[#This Row],[Importe]]&gt;0,"Ingreso","Egreso")</f>
        <v>Egreso</v>
      </c>
      <c r="M2489" t="str">
        <f t="shared" si="38"/>
        <v>Único</v>
      </c>
    </row>
    <row r="2490" spans="1:13" ht="25.5" x14ac:dyDescent="0.25">
      <c r="A2490" s="1" t="s">
        <v>14</v>
      </c>
      <c r="B2490" s="33">
        <v>45523</v>
      </c>
      <c r="C2490" s="5">
        <v>45523</v>
      </c>
      <c r="D2490" s="33">
        <v>45523</v>
      </c>
      <c r="E2490" s="9">
        <v>45523</v>
      </c>
      <c r="F2490" s="6" t="s">
        <v>18</v>
      </c>
      <c r="G2490" s="7" t="s">
        <v>429</v>
      </c>
      <c r="H2490" s="6"/>
      <c r="I2490" s="8">
        <v>-12.84</v>
      </c>
      <c r="J2490" s="6"/>
      <c r="K2490" s="8">
        <v>2415.3200000000002</v>
      </c>
      <c r="L2490" t="str">
        <f>IF(Gastos[[#This Row],[Importe]]&gt;0,"Ingreso","Egreso")</f>
        <v>Egreso</v>
      </c>
      <c r="M2490" t="str">
        <f t="shared" si="38"/>
        <v>Único</v>
      </c>
    </row>
    <row r="2491" spans="1:13" x14ac:dyDescent="0.25">
      <c r="A2491" s="10" t="s">
        <v>11</v>
      </c>
      <c r="B2491" s="33">
        <v>45523</v>
      </c>
      <c r="C2491" s="5">
        <v>45523</v>
      </c>
      <c r="D2491" s="33">
        <v>45523</v>
      </c>
      <c r="E2491" s="9">
        <v>45523</v>
      </c>
      <c r="F2491" s="6" t="s">
        <v>112</v>
      </c>
      <c r="G2491" s="7" t="s">
        <v>431</v>
      </c>
      <c r="H2491" s="6"/>
      <c r="I2491" s="8">
        <v>-45</v>
      </c>
      <c r="J2491" s="6"/>
      <c r="K2491" s="8">
        <v>13.7</v>
      </c>
      <c r="L2491" t="str">
        <f>IF(Gastos[[#This Row],[Importe]]&gt;0,"Ingreso","Egreso")</f>
        <v>Egreso</v>
      </c>
      <c r="M2491" t="str">
        <f t="shared" si="38"/>
        <v>Único</v>
      </c>
    </row>
    <row r="2492" spans="1:13" x14ac:dyDescent="0.25">
      <c r="A2492" s="10" t="s">
        <v>11</v>
      </c>
      <c r="B2492" s="33">
        <v>45523</v>
      </c>
      <c r="C2492" s="5">
        <v>45523</v>
      </c>
      <c r="D2492" s="33">
        <v>45523</v>
      </c>
      <c r="E2492" s="9">
        <v>45523</v>
      </c>
      <c r="F2492" s="6" t="s">
        <v>112</v>
      </c>
      <c r="G2492" s="7" t="s">
        <v>431</v>
      </c>
      <c r="H2492" s="6"/>
      <c r="I2492" s="8">
        <v>-10</v>
      </c>
      <c r="J2492" s="6"/>
      <c r="K2492" s="8">
        <v>58.7</v>
      </c>
      <c r="L2492" t="str">
        <f>IF(Gastos[[#This Row],[Importe]]&gt;0,"Ingreso","Egreso")</f>
        <v>Egreso</v>
      </c>
      <c r="M2492" t="str">
        <f t="shared" si="38"/>
        <v>Único</v>
      </c>
    </row>
    <row r="2493" spans="1:13" x14ac:dyDescent="0.25">
      <c r="A2493" s="10" t="s">
        <v>17</v>
      </c>
      <c r="B2493" s="33">
        <v>45523</v>
      </c>
      <c r="C2493" s="5">
        <v>45523</v>
      </c>
      <c r="D2493" s="33">
        <v>45523</v>
      </c>
      <c r="E2493" s="9">
        <v>45523</v>
      </c>
      <c r="F2493" s="6" t="s">
        <v>132</v>
      </c>
      <c r="G2493" s="7" t="s">
        <v>430</v>
      </c>
      <c r="H2493" s="6"/>
      <c r="I2493" s="8">
        <v>-5.3</v>
      </c>
      <c r="J2493" s="6"/>
      <c r="K2493" s="8">
        <v>4041.85</v>
      </c>
      <c r="L2493" t="str">
        <f>IF(Gastos[[#This Row],[Importe]]&gt;0,"Ingreso","Egreso")</f>
        <v>Egreso</v>
      </c>
      <c r="M2493" t="str">
        <f t="shared" si="38"/>
        <v>Único</v>
      </c>
    </row>
    <row r="2494" spans="1:13" x14ac:dyDescent="0.25">
      <c r="A2494" s="1" t="s">
        <v>14</v>
      </c>
      <c r="B2494" s="33">
        <v>45523</v>
      </c>
      <c r="C2494" s="5">
        <v>45523</v>
      </c>
      <c r="D2494" s="33">
        <v>45522</v>
      </c>
      <c r="E2494" s="9">
        <v>45522</v>
      </c>
      <c r="F2494" s="6" t="s">
        <v>132</v>
      </c>
      <c r="G2494" s="7" t="s">
        <v>434</v>
      </c>
      <c r="H2494" s="6"/>
      <c r="I2494" s="8">
        <v>-23</v>
      </c>
      <c r="J2494" s="6"/>
      <c r="K2494" s="8">
        <v>2449.31</v>
      </c>
      <c r="L2494" t="str">
        <f>IF(Gastos[[#This Row],[Importe]]&gt;0,"Ingreso","Egreso")</f>
        <v>Egreso</v>
      </c>
      <c r="M2494" t="str">
        <f t="shared" si="38"/>
        <v>Único</v>
      </c>
    </row>
    <row r="2495" spans="1:13" x14ac:dyDescent="0.25">
      <c r="A2495" s="1" t="s">
        <v>14</v>
      </c>
      <c r="B2495" s="33">
        <v>45523</v>
      </c>
      <c r="C2495" s="5">
        <v>45523</v>
      </c>
      <c r="D2495" s="33">
        <v>45522</v>
      </c>
      <c r="E2495" s="9">
        <v>45522</v>
      </c>
      <c r="F2495" s="6" t="s">
        <v>132</v>
      </c>
      <c r="G2495" s="7" t="s">
        <v>433</v>
      </c>
      <c r="H2495" s="6"/>
      <c r="I2495" s="8">
        <v>-11.29</v>
      </c>
      <c r="J2495" s="6"/>
      <c r="K2495" s="8">
        <v>2438.02</v>
      </c>
      <c r="L2495" t="str">
        <f>IF(Gastos[[#This Row],[Importe]]&gt;0,"Ingreso","Egreso")</f>
        <v>Egreso</v>
      </c>
      <c r="M2495" t="str">
        <f t="shared" si="38"/>
        <v>Único</v>
      </c>
    </row>
    <row r="2496" spans="1:13" ht="25.5" x14ac:dyDescent="0.25">
      <c r="A2496" s="1" t="s">
        <v>14</v>
      </c>
      <c r="B2496" s="33">
        <v>45523</v>
      </c>
      <c r="C2496" s="5">
        <v>45523</v>
      </c>
      <c r="D2496" s="33">
        <v>45522</v>
      </c>
      <c r="E2496" s="9">
        <v>45522</v>
      </c>
      <c r="F2496" s="6" t="s">
        <v>18</v>
      </c>
      <c r="G2496" s="7" t="s">
        <v>432</v>
      </c>
      <c r="H2496" s="6"/>
      <c r="I2496" s="8">
        <v>-5.93</v>
      </c>
      <c r="J2496" s="6"/>
      <c r="K2496" s="8">
        <v>2428.16</v>
      </c>
      <c r="L2496" t="str">
        <f>IF(Gastos[[#This Row],[Importe]]&gt;0,"Ingreso","Egreso")</f>
        <v>Egreso</v>
      </c>
      <c r="M2496" t="str">
        <f t="shared" si="38"/>
        <v>Único</v>
      </c>
    </row>
    <row r="2497" spans="1:13" x14ac:dyDescent="0.25">
      <c r="A2497" s="10" t="s">
        <v>17</v>
      </c>
      <c r="B2497" s="33">
        <v>45523</v>
      </c>
      <c r="C2497" s="5">
        <v>45523</v>
      </c>
      <c r="D2497" s="33">
        <v>45522</v>
      </c>
      <c r="E2497" s="9">
        <v>45522</v>
      </c>
      <c r="F2497" s="6" t="s">
        <v>18</v>
      </c>
      <c r="G2497" s="7" t="s">
        <v>435</v>
      </c>
      <c r="H2497" s="6"/>
      <c r="I2497" s="8">
        <v>-13.98</v>
      </c>
      <c r="J2497" s="6"/>
      <c r="K2497" s="8">
        <v>4047.15</v>
      </c>
      <c r="L2497" t="str">
        <f>IF(Gastos[[#This Row],[Importe]]&gt;0,"Ingreso","Egreso")</f>
        <v>Egreso</v>
      </c>
      <c r="M2497" t="str">
        <f t="shared" si="38"/>
        <v>Único</v>
      </c>
    </row>
    <row r="2498" spans="1:13" x14ac:dyDescent="0.25">
      <c r="A2498" s="10" t="s">
        <v>17</v>
      </c>
      <c r="B2498" s="33">
        <v>45523</v>
      </c>
      <c r="C2498" s="5">
        <v>45523</v>
      </c>
      <c r="D2498" s="33">
        <v>45522</v>
      </c>
      <c r="E2498" s="9">
        <v>45522</v>
      </c>
      <c r="F2498" s="6" t="s">
        <v>112</v>
      </c>
      <c r="G2498" s="7" t="s">
        <v>436</v>
      </c>
      <c r="H2498" s="6"/>
      <c r="I2498" s="8">
        <v>-81.400000000000006</v>
      </c>
      <c r="J2498" s="6"/>
      <c r="K2498" s="8">
        <v>4061.13</v>
      </c>
      <c r="L2498" t="str">
        <f>IF(Gastos[[#This Row],[Importe]]&gt;0,"Ingreso","Egreso")</f>
        <v>Egreso</v>
      </c>
      <c r="M2498" t="str">
        <f t="shared" ref="M2498:M2561" si="39">IF(AND(COUNTIFS($B$2:$B$3988,B2498,$I$2:$I$3988,I2498,$K$2:$K$3988,K2498)&gt;1,F2498=""),"DUPLICADO","Único")</f>
        <v>Único</v>
      </c>
    </row>
    <row r="2499" spans="1:13" x14ac:dyDescent="0.25">
      <c r="A2499" s="1" t="s">
        <v>14</v>
      </c>
      <c r="B2499" s="33">
        <v>45523</v>
      </c>
      <c r="C2499" s="5">
        <v>45523</v>
      </c>
      <c r="D2499" s="33">
        <v>45522</v>
      </c>
      <c r="E2499" s="9">
        <v>45522</v>
      </c>
      <c r="F2499" s="6" t="s">
        <v>132</v>
      </c>
      <c r="G2499" s="7" t="s">
        <v>433</v>
      </c>
      <c r="H2499" s="6"/>
      <c r="I2499" s="8">
        <v>-3.93</v>
      </c>
      <c r="J2499" s="6"/>
      <c r="K2499" s="8">
        <v>2434.09</v>
      </c>
      <c r="L2499" t="str">
        <f>IF(Gastos[[#This Row],[Importe]]&gt;0,"Ingreso","Egreso")</f>
        <v>Egreso</v>
      </c>
      <c r="M2499" t="str">
        <f t="shared" si="39"/>
        <v>Único</v>
      </c>
    </row>
    <row r="2500" spans="1:13" x14ac:dyDescent="0.25">
      <c r="A2500" s="10" t="s">
        <v>17</v>
      </c>
      <c r="B2500" s="34">
        <v>45523</v>
      </c>
      <c r="C2500" s="3">
        <v>45523</v>
      </c>
      <c r="D2500" s="34">
        <v>45521</v>
      </c>
      <c r="E2500" s="9">
        <v>45521</v>
      </c>
      <c r="F2500" s="1" t="s">
        <v>132</v>
      </c>
      <c r="G2500" s="12" t="s">
        <v>438</v>
      </c>
      <c r="H2500" s="1"/>
      <c r="I2500" s="13">
        <v>-38.200000000000003</v>
      </c>
      <c r="J2500" s="1"/>
      <c r="K2500" s="13">
        <v>4142.53</v>
      </c>
      <c r="L2500" t="str">
        <f>IF(Gastos[[#This Row],[Importe]]&gt;0,"Ingreso","Egreso")</f>
        <v>Egreso</v>
      </c>
      <c r="M2500" t="str">
        <f t="shared" si="39"/>
        <v>Único</v>
      </c>
    </row>
    <row r="2501" spans="1:13" ht="25.5" x14ac:dyDescent="0.25">
      <c r="A2501" s="1" t="s">
        <v>14</v>
      </c>
      <c r="B2501" s="33">
        <v>45523</v>
      </c>
      <c r="C2501" s="5">
        <v>45523</v>
      </c>
      <c r="D2501" s="33">
        <v>45521</v>
      </c>
      <c r="E2501" s="9">
        <v>45521</v>
      </c>
      <c r="F2501" s="6" t="s">
        <v>22</v>
      </c>
      <c r="G2501" s="7" t="s">
        <v>437</v>
      </c>
      <c r="H2501" s="6"/>
      <c r="I2501" s="8">
        <v>-2.25</v>
      </c>
      <c r="J2501" s="6"/>
      <c r="K2501" s="8">
        <v>2472.31</v>
      </c>
      <c r="L2501" t="str">
        <f>IF(Gastos[[#This Row],[Importe]]&gt;0,"Ingreso","Egreso")</f>
        <v>Egreso</v>
      </c>
      <c r="M2501" t="str">
        <f t="shared" si="39"/>
        <v>Único</v>
      </c>
    </row>
    <row r="2502" spans="1:13" ht="25.5" x14ac:dyDescent="0.25">
      <c r="A2502" s="1" t="s">
        <v>14</v>
      </c>
      <c r="B2502" s="33">
        <v>45523</v>
      </c>
      <c r="C2502" s="5">
        <v>45523</v>
      </c>
      <c r="D2502" s="33">
        <v>45521</v>
      </c>
      <c r="E2502" s="9">
        <v>45521</v>
      </c>
      <c r="F2502" s="6" t="s">
        <v>22</v>
      </c>
      <c r="G2502" s="7" t="s">
        <v>437</v>
      </c>
      <c r="H2502" s="6"/>
      <c r="I2502" s="8">
        <v>-129.83000000000001</v>
      </c>
      <c r="J2502" s="6"/>
      <c r="K2502" s="8">
        <v>2474.56</v>
      </c>
      <c r="L2502" t="str">
        <f>IF(Gastos[[#This Row],[Importe]]&gt;0,"Ingreso","Egreso")</f>
        <v>Egreso</v>
      </c>
      <c r="M2502" t="str">
        <f t="shared" si="39"/>
        <v>Único</v>
      </c>
    </row>
    <row r="2503" spans="1:13" ht="25.5" x14ac:dyDescent="0.25">
      <c r="A2503" s="10" t="s">
        <v>17</v>
      </c>
      <c r="B2503" s="33">
        <v>45523</v>
      </c>
      <c r="C2503" s="5">
        <v>45523</v>
      </c>
      <c r="D2503" s="33">
        <v>45521</v>
      </c>
      <c r="E2503" s="9">
        <v>45521</v>
      </c>
      <c r="F2503" s="6" t="s">
        <v>132</v>
      </c>
      <c r="G2503" s="7" t="s">
        <v>439</v>
      </c>
      <c r="H2503" s="6"/>
      <c r="I2503" s="8">
        <v>-7.75</v>
      </c>
      <c r="J2503" s="6"/>
      <c r="K2503" s="8">
        <v>4180.7299999999996</v>
      </c>
      <c r="L2503" t="str">
        <f>IF(Gastos[[#This Row],[Importe]]&gt;0,"Ingreso","Egreso")</f>
        <v>Egreso</v>
      </c>
      <c r="M2503" t="str">
        <f t="shared" si="39"/>
        <v>Único</v>
      </c>
    </row>
    <row r="2504" spans="1:13" x14ac:dyDescent="0.25">
      <c r="A2504" s="1" t="s">
        <v>14</v>
      </c>
      <c r="B2504" s="33">
        <v>45523</v>
      </c>
      <c r="C2504" s="5">
        <v>45523</v>
      </c>
      <c r="D2504" s="33">
        <v>45520</v>
      </c>
      <c r="E2504" s="9">
        <v>45520</v>
      </c>
      <c r="F2504" s="6" t="s">
        <v>67</v>
      </c>
      <c r="G2504" s="7" t="s">
        <v>443</v>
      </c>
      <c r="H2504" s="6"/>
      <c r="I2504" s="8">
        <v>-19.45</v>
      </c>
      <c r="J2504" s="6"/>
      <c r="K2504" s="8">
        <v>2604.39</v>
      </c>
      <c r="L2504" t="str">
        <f>IF(Gastos[[#This Row],[Importe]]&gt;0,"Ingreso","Egreso")</f>
        <v>Egreso</v>
      </c>
      <c r="M2504" t="str">
        <f t="shared" si="39"/>
        <v>Único</v>
      </c>
    </row>
    <row r="2505" spans="1:13" x14ac:dyDescent="0.25">
      <c r="A2505" s="1" t="s">
        <v>14</v>
      </c>
      <c r="B2505" s="33">
        <v>45520</v>
      </c>
      <c r="C2505" s="5">
        <v>45520</v>
      </c>
      <c r="D2505" s="33">
        <v>45520</v>
      </c>
      <c r="E2505" s="9">
        <v>45520</v>
      </c>
      <c r="F2505" s="6" t="s">
        <v>269</v>
      </c>
      <c r="G2505" s="7" t="s">
        <v>442</v>
      </c>
      <c r="H2505" s="6"/>
      <c r="I2505" s="8">
        <v>-5.6</v>
      </c>
      <c r="J2505" s="6"/>
      <c r="K2505" s="8">
        <v>2623.84</v>
      </c>
      <c r="L2505" t="str">
        <f>IF(Gastos[[#This Row],[Importe]]&gt;0,"Ingreso","Egreso")</f>
        <v>Egreso</v>
      </c>
      <c r="M2505" t="str">
        <f t="shared" si="39"/>
        <v>Único</v>
      </c>
    </row>
    <row r="2506" spans="1:13" x14ac:dyDescent="0.25">
      <c r="A2506" s="1" t="s">
        <v>14</v>
      </c>
      <c r="B2506" s="33">
        <v>45520</v>
      </c>
      <c r="C2506" s="5">
        <v>45520</v>
      </c>
      <c r="D2506" s="33">
        <v>45520</v>
      </c>
      <c r="E2506" s="9">
        <v>45520</v>
      </c>
      <c r="F2506" s="6" t="s">
        <v>269</v>
      </c>
      <c r="G2506" s="7" t="s">
        <v>441</v>
      </c>
      <c r="H2506" s="6"/>
      <c r="I2506" s="8">
        <v>-15</v>
      </c>
      <c r="J2506" s="6"/>
      <c r="K2506" s="8">
        <v>2629.44</v>
      </c>
      <c r="L2506" t="str">
        <f>IF(Gastos[[#This Row],[Importe]]&gt;0,"Ingreso","Egreso")</f>
        <v>Egreso</v>
      </c>
      <c r="M2506" t="str">
        <f t="shared" si="39"/>
        <v>Único</v>
      </c>
    </row>
    <row r="2507" spans="1:13" x14ac:dyDescent="0.25">
      <c r="A2507" s="1" t="s">
        <v>14</v>
      </c>
      <c r="B2507" s="33">
        <v>45520</v>
      </c>
      <c r="C2507" s="5">
        <v>45520</v>
      </c>
      <c r="D2507" s="33">
        <v>45520</v>
      </c>
      <c r="E2507" s="9">
        <v>45520</v>
      </c>
      <c r="F2507" s="6" t="s">
        <v>54</v>
      </c>
      <c r="G2507" s="7" t="s">
        <v>440</v>
      </c>
      <c r="H2507" s="6"/>
      <c r="I2507" s="8">
        <v>-25.95</v>
      </c>
      <c r="J2507" s="6"/>
      <c r="K2507" s="8">
        <v>2644.44</v>
      </c>
      <c r="L2507" t="str">
        <f>IF(Gastos[[#This Row],[Importe]]&gt;0,"Ingreso","Egreso")</f>
        <v>Egreso</v>
      </c>
      <c r="M2507" t="str">
        <f t="shared" si="39"/>
        <v>Único</v>
      </c>
    </row>
    <row r="2508" spans="1:13" x14ac:dyDescent="0.25">
      <c r="A2508" s="10" t="s">
        <v>11</v>
      </c>
      <c r="B2508" s="33">
        <v>45520</v>
      </c>
      <c r="C2508" s="5">
        <v>45520</v>
      </c>
      <c r="D2508" s="33">
        <v>45520</v>
      </c>
      <c r="E2508" s="9">
        <v>45520</v>
      </c>
      <c r="F2508" s="6" t="s">
        <v>269</v>
      </c>
      <c r="G2508" s="7" t="s">
        <v>446</v>
      </c>
      <c r="H2508" s="6"/>
      <c r="I2508" s="8">
        <v>-64.400000000000006</v>
      </c>
      <c r="J2508" s="6"/>
      <c r="K2508" s="8">
        <v>68.7</v>
      </c>
      <c r="L2508" t="str">
        <f>IF(Gastos[[#This Row],[Importe]]&gt;0,"Ingreso","Egreso")</f>
        <v>Egreso</v>
      </c>
      <c r="M2508" t="str">
        <f t="shared" si="39"/>
        <v>Único</v>
      </c>
    </row>
    <row r="2509" spans="1:13" x14ac:dyDescent="0.25">
      <c r="A2509" s="10" t="s">
        <v>11</v>
      </c>
      <c r="B2509" s="33">
        <v>45520</v>
      </c>
      <c r="C2509" s="5">
        <v>45520</v>
      </c>
      <c r="D2509" s="33">
        <v>45520</v>
      </c>
      <c r="E2509" s="9">
        <v>45520</v>
      </c>
      <c r="F2509" s="6" t="s">
        <v>269</v>
      </c>
      <c r="G2509" s="7" t="s">
        <v>445</v>
      </c>
      <c r="H2509" s="6"/>
      <c r="I2509" s="8">
        <v>-7.21</v>
      </c>
      <c r="J2509" s="6"/>
      <c r="K2509" s="8">
        <v>133.1</v>
      </c>
      <c r="L2509" t="str">
        <f>IF(Gastos[[#This Row],[Importe]]&gt;0,"Ingreso","Egreso")</f>
        <v>Egreso</v>
      </c>
      <c r="M2509" t="str">
        <f t="shared" si="39"/>
        <v>Único</v>
      </c>
    </row>
    <row r="2510" spans="1:13" x14ac:dyDescent="0.25">
      <c r="A2510" s="10" t="s">
        <v>11</v>
      </c>
      <c r="B2510" s="33">
        <v>45520</v>
      </c>
      <c r="C2510" s="5">
        <v>45520</v>
      </c>
      <c r="D2510" s="33">
        <v>45520</v>
      </c>
      <c r="E2510" s="9">
        <v>45520</v>
      </c>
      <c r="F2510" s="6" t="s">
        <v>269</v>
      </c>
      <c r="G2510" s="7" t="s">
        <v>444</v>
      </c>
      <c r="H2510" s="6"/>
      <c r="I2510" s="8">
        <v>-22.5</v>
      </c>
      <c r="J2510" s="6"/>
      <c r="K2510" s="8">
        <v>140.31</v>
      </c>
      <c r="L2510" t="str">
        <f>IF(Gastos[[#This Row],[Importe]]&gt;0,"Ingreso","Egreso")</f>
        <v>Egreso</v>
      </c>
      <c r="M2510" t="str">
        <f t="shared" si="39"/>
        <v>Único</v>
      </c>
    </row>
    <row r="2511" spans="1:13" x14ac:dyDescent="0.25">
      <c r="A2511" s="1" t="s">
        <v>11</v>
      </c>
      <c r="B2511" s="33">
        <v>45520</v>
      </c>
      <c r="C2511" s="5">
        <v>45520</v>
      </c>
      <c r="D2511" s="33">
        <v>45519</v>
      </c>
      <c r="E2511" s="9">
        <v>45519</v>
      </c>
      <c r="F2511" s="6" t="s">
        <v>269</v>
      </c>
      <c r="G2511" s="7" t="s">
        <v>447</v>
      </c>
      <c r="H2511" s="6"/>
      <c r="I2511" s="8">
        <v>-14.9</v>
      </c>
      <c r="J2511" s="6"/>
      <c r="K2511" s="8">
        <v>162.81</v>
      </c>
      <c r="L2511" t="str">
        <f>IF(Gastos[[#This Row],[Importe]]&gt;0,"Ingreso","Egreso")</f>
        <v>Egreso</v>
      </c>
      <c r="M2511" t="str">
        <f t="shared" si="39"/>
        <v>Único</v>
      </c>
    </row>
    <row r="2512" spans="1:13" x14ac:dyDescent="0.25">
      <c r="A2512" s="1" t="s">
        <v>17</v>
      </c>
      <c r="B2512" s="33">
        <v>45518</v>
      </c>
      <c r="C2512" s="5">
        <v>45518</v>
      </c>
      <c r="D2512" s="33">
        <v>45518</v>
      </c>
      <c r="E2512" s="9">
        <v>45518</v>
      </c>
      <c r="F2512" s="6" t="s">
        <v>18</v>
      </c>
      <c r="G2512" s="7" t="s">
        <v>448</v>
      </c>
      <c r="H2512" s="6"/>
      <c r="I2512" s="8">
        <v>-56.7</v>
      </c>
      <c r="J2512" s="6"/>
      <c r="K2512" s="8">
        <v>4208.8599999999997</v>
      </c>
      <c r="L2512" t="str">
        <f>IF(Gastos[[#This Row],[Importe]]&gt;0,"Ingreso","Egreso")</f>
        <v>Egreso</v>
      </c>
      <c r="M2512" t="str">
        <f t="shared" si="39"/>
        <v>Único</v>
      </c>
    </row>
    <row r="2513" spans="1:13" x14ac:dyDescent="0.25">
      <c r="A2513" s="1" t="s">
        <v>17</v>
      </c>
      <c r="B2513" s="33">
        <v>45518</v>
      </c>
      <c r="C2513" s="5">
        <v>45518</v>
      </c>
      <c r="D2513" s="33">
        <v>45518</v>
      </c>
      <c r="E2513" s="9">
        <v>45518</v>
      </c>
      <c r="F2513" s="6" t="s">
        <v>18</v>
      </c>
      <c r="G2513" s="7" t="s">
        <v>449</v>
      </c>
      <c r="H2513" s="6"/>
      <c r="I2513" s="8">
        <v>-20.38</v>
      </c>
      <c r="J2513" s="6"/>
      <c r="K2513" s="8">
        <v>4188.4799999999996</v>
      </c>
      <c r="L2513" t="str">
        <f>IF(Gastos[[#This Row],[Importe]]&gt;0,"Ingreso","Egreso")</f>
        <v>Egreso</v>
      </c>
      <c r="M2513" t="str">
        <f t="shared" si="39"/>
        <v>Único</v>
      </c>
    </row>
    <row r="2514" spans="1:13" x14ac:dyDescent="0.25">
      <c r="A2514" s="1" t="s">
        <v>11</v>
      </c>
      <c r="B2514" s="33">
        <v>45518</v>
      </c>
      <c r="C2514" s="5">
        <v>45518</v>
      </c>
      <c r="D2514" s="33">
        <v>45518</v>
      </c>
      <c r="E2514" s="9">
        <v>45518</v>
      </c>
      <c r="F2514" s="6" t="s">
        <v>269</v>
      </c>
      <c r="G2514" s="7" t="s">
        <v>450</v>
      </c>
      <c r="H2514" s="6"/>
      <c r="I2514" s="8">
        <v>-11.7</v>
      </c>
      <c r="J2514" s="6"/>
      <c r="K2514" s="8">
        <v>185.21</v>
      </c>
      <c r="L2514" t="str">
        <f>IF(Gastos[[#This Row],[Importe]]&gt;0,"Ingreso","Egreso")</f>
        <v>Egreso</v>
      </c>
      <c r="M2514" t="str">
        <f t="shared" si="39"/>
        <v>Único</v>
      </c>
    </row>
    <row r="2515" spans="1:13" x14ac:dyDescent="0.25">
      <c r="A2515" s="1" t="s">
        <v>11</v>
      </c>
      <c r="B2515" s="33">
        <v>45518</v>
      </c>
      <c r="C2515" s="5">
        <v>45518</v>
      </c>
      <c r="D2515" s="33">
        <v>45518</v>
      </c>
      <c r="E2515" s="9">
        <v>45518</v>
      </c>
      <c r="F2515" s="6" t="s">
        <v>269</v>
      </c>
      <c r="G2515" s="7" t="s">
        <v>451</v>
      </c>
      <c r="H2515" s="6"/>
      <c r="I2515" s="8">
        <v>-7.5</v>
      </c>
      <c r="J2515" s="6"/>
      <c r="K2515" s="8">
        <v>177.71</v>
      </c>
      <c r="L2515" t="str">
        <f>IF(Gastos[[#This Row],[Importe]]&gt;0,"Ingreso","Egreso")</f>
        <v>Egreso</v>
      </c>
      <c r="M2515" t="str">
        <f t="shared" si="39"/>
        <v>Único</v>
      </c>
    </row>
    <row r="2516" spans="1:13" x14ac:dyDescent="0.25">
      <c r="A2516" s="1" t="s">
        <v>11</v>
      </c>
      <c r="B2516" s="33">
        <v>45517</v>
      </c>
      <c r="C2516" s="5">
        <v>45517</v>
      </c>
      <c r="D2516" s="33">
        <v>45517</v>
      </c>
      <c r="E2516" s="9">
        <v>45517</v>
      </c>
      <c r="F2516" s="6" t="s">
        <v>132</v>
      </c>
      <c r="G2516" s="7" t="s">
        <v>455</v>
      </c>
      <c r="H2516" s="6"/>
      <c r="I2516" s="8">
        <v>-35.69</v>
      </c>
      <c r="J2516" s="6"/>
      <c r="K2516" s="8">
        <v>203.41</v>
      </c>
      <c r="L2516" t="str">
        <f>IF(Gastos[[#This Row],[Importe]]&gt;0,"Ingreso","Egreso")</f>
        <v>Egreso</v>
      </c>
      <c r="M2516" t="str">
        <f t="shared" si="39"/>
        <v>Único</v>
      </c>
    </row>
    <row r="2517" spans="1:13" x14ac:dyDescent="0.25">
      <c r="A2517" s="10" t="s">
        <v>14</v>
      </c>
      <c r="B2517" s="33">
        <v>45517</v>
      </c>
      <c r="C2517" s="5">
        <v>45517</v>
      </c>
      <c r="D2517" s="33">
        <v>45517</v>
      </c>
      <c r="E2517" s="9">
        <v>45517</v>
      </c>
      <c r="F2517" s="6" t="s">
        <v>269</v>
      </c>
      <c r="G2517" s="7" t="s">
        <v>452</v>
      </c>
      <c r="H2517" s="6"/>
      <c r="I2517" s="8">
        <v>14</v>
      </c>
      <c r="J2517" s="6"/>
      <c r="K2517" s="8">
        <v>2683.38</v>
      </c>
      <c r="L2517" t="str">
        <f>IF(Gastos[[#This Row],[Importe]]&gt;0,"Ingreso","Egreso")</f>
        <v>Ingreso</v>
      </c>
      <c r="M2517" t="str">
        <f t="shared" si="39"/>
        <v>Único</v>
      </c>
    </row>
    <row r="2518" spans="1:13" x14ac:dyDescent="0.25">
      <c r="A2518" s="10" t="s">
        <v>14</v>
      </c>
      <c r="B2518" s="33">
        <v>45517</v>
      </c>
      <c r="C2518" s="5">
        <v>45517</v>
      </c>
      <c r="D2518" s="33">
        <v>45517</v>
      </c>
      <c r="E2518" s="9">
        <v>45517</v>
      </c>
      <c r="F2518" s="6" t="s">
        <v>54</v>
      </c>
      <c r="G2518" s="7" t="s">
        <v>453</v>
      </c>
      <c r="H2518" s="6"/>
      <c r="I2518" s="8">
        <v>-12.99</v>
      </c>
      <c r="J2518" s="6"/>
      <c r="K2518" s="8">
        <v>2670.39</v>
      </c>
      <c r="L2518" t="str">
        <f>IF(Gastos[[#This Row],[Importe]]&gt;0,"Ingreso","Egreso")</f>
        <v>Egreso</v>
      </c>
      <c r="M2518" t="str">
        <f t="shared" si="39"/>
        <v>Único</v>
      </c>
    </row>
    <row r="2519" spans="1:13" x14ac:dyDescent="0.25">
      <c r="A2519" s="1" t="s">
        <v>11</v>
      </c>
      <c r="B2519" s="33">
        <v>45517</v>
      </c>
      <c r="C2519" s="5">
        <v>45517</v>
      </c>
      <c r="D2519" s="33">
        <v>45517</v>
      </c>
      <c r="E2519" s="9">
        <v>45517</v>
      </c>
      <c r="F2519" s="6" t="s">
        <v>269</v>
      </c>
      <c r="G2519" s="7" t="s">
        <v>454</v>
      </c>
      <c r="H2519" s="6"/>
      <c r="I2519" s="8">
        <v>-10.050000000000001</v>
      </c>
      <c r="J2519" s="6"/>
      <c r="K2519" s="8">
        <v>239.1</v>
      </c>
      <c r="L2519" t="str">
        <f>IF(Gastos[[#This Row],[Importe]]&gt;0,"Ingreso","Egreso")</f>
        <v>Egreso</v>
      </c>
      <c r="M2519" t="str">
        <f t="shared" si="39"/>
        <v>Único</v>
      </c>
    </row>
    <row r="2520" spans="1:13" ht="25.5" x14ac:dyDescent="0.25">
      <c r="A2520" s="1" t="s">
        <v>11</v>
      </c>
      <c r="B2520" s="33">
        <v>45517</v>
      </c>
      <c r="C2520" s="5">
        <v>45517</v>
      </c>
      <c r="D2520" s="33">
        <v>45517</v>
      </c>
      <c r="E2520" s="9">
        <v>45517</v>
      </c>
      <c r="F2520" s="6" t="s">
        <v>18</v>
      </c>
      <c r="G2520" s="7" t="s">
        <v>456</v>
      </c>
      <c r="H2520" s="6"/>
      <c r="I2520" s="8">
        <v>-1.5</v>
      </c>
      <c r="J2520" s="6"/>
      <c r="K2520" s="8">
        <v>201.91</v>
      </c>
      <c r="L2520" t="str">
        <f>IF(Gastos[[#This Row],[Importe]]&gt;0,"Ingreso","Egreso")</f>
        <v>Egreso</v>
      </c>
      <c r="M2520" t="str">
        <f t="shared" si="39"/>
        <v>Único</v>
      </c>
    </row>
    <row r="2521" spans="1:13" x14ac:dyDescent="0.25">
      <c r="A2521" s="1" t="s">
        <v>11</v>
      </c>
      <c r="B2521" s="33">
        <v>45517</v>
      </c>
      <c r="C2521" s="5">
        <v>45517</v>
      </c>
      <c r="D2521" s="33">
        <v>45517</v>
      </c>
      <c r="E2521" s="9">
        <v>45517</v>
      </c>
      <c r="F2521" s="6" t="s">
        <v>132</v>
      </c>
      <c r="G2521" s="7" t="s">
        <v>457</v>
      </c>
      <c r="H2521" s="6"/>
      <c r="I2521" s="8">
        <v>-3</v>
      </c>
      <c r="J2521" s="6"/>
      <c r="K2521" s="8">
        <v>198.91</v>
      </c>
      <c r="L2521" t="str">
        <f>IF(Gastos[[#This Row],[Importe]]&gt;0,"Ingreso","Egreso")</f>
        <v>Egreso</v>
      </c>
      <c r="M2521" t="str">
        <f t="shared" si="39"/>
        <v>Único</v>
      </c>
    </row>
    <row r="2522" spans="1:13" x14ac:dyDescent="0.25">
      <c r="A2522" s="1" t="s">
        <v>11</v>
      </c>
      <c r="B2522" s="33">
        <v>45517</v>
      </c>
      <c r="C2522" s="5">
        <v>45517</v>
      </c>
      <c r="D2522" s="33">
        <v>45517</v>
      </c>
      <c r="E2522" s="9">
        <v>45517</v>
      </c>
      <c r="F2522" s="6" t="s">
        <v>132</v>
      </c>
      <c r="G2522" s="7" t="s">
        <v>457</v>
      </c>
      <c r="H2522" s="6"/>
      <c r="I2522" s="8">
        <v>-2</v>
      </c>
      <c r="J2522" s="6"/>
      <c r="K2522" s="8">
        <v>196.91</v>
      </c>
      <c r="L2522" t="str">
        <f>IF(Gastos[[#This Row],[Importe]]&gt;0,"Ingreso","Egreso")</f>
        <v>Egreso</v>
      </c>
      <c r="M2522" t="str">
        <f t="shared" si="39"/>
        <v>Único</v>
      </c>
    </row>
    <row r="2523" spans="1:13" x14ac:dyDescent="0.25">
      <c r="A2523" s="1" t="s">
        <v>11</v>
      </c>
      <c r="B2523" s="33">
        <v>45517</v>
      </c>
      <c r="C2523" s="5">
        <v>45517</v>
      </c>
      <c r="D2523" s="33">
        <v>45634</v>
      </c>
      <c r="E2523" s="9">
        <v>45516</v>
      </c>
      <c r="F2523" s="6" t="s">
        <v>269</v>
      </c>
      <c r="G2523" s="7" t="s">
        <v>458</v>
      </c>
      <c r="H2523" s="6"/>
      <c r="I2523" s="8">
        <v>-14.3</v>
      </c>
      <c r="J2523" s="6"/>
      <c r="K2523" s="8">
        <v>249.15</v>
      </c>
      <c r="L2523" t="str">
        <f>IF(Gastos[[#This Row],[Importe]]&gt;0,"Ingreso","Egreso")</f>
        <v>Egreso</v>
      </c>
      <c r="M2523" t="str">
        <f t="shared" si="39"/>
        <v>Único</v>
      </c>
    </row>
    <row r="2524" spans="1:13" x14ac:dyDescent="0.25">
      <c r="A2524" s="10" t="s">
        <v>14</v>
      </c>
      <c r="B2524" s="33">
        <v>45634</v>
      </c>
      <c r="C2524" s="5">
        <v>45516</v>
      </c>
      <c r="D2524" s="33">
        <v>45573</v>
      </c>
      <c r="E2524" s="9">
        <v>45514</v>
      </c>
      <c r="F2524" s="6" t="s">
        <v>269</v>
      </c>
      <c r="G2524" s="7" t="s">
        <v>459</v>
      </c>
      <c r="H2524" s="6"/>
      <c r="I2524" s="8">
        <v>17.2</v>
      </c>
      <c r="J2524" s="6"/>
      <c r="K2524" s="8">
        <v>2669.38</v>
      </c>
      <c r="L2524" t="str">
        <f>IF(Gastos[[#This Row],[Importe]]&gt;0,"Ingreso","Egreso")</f>
        <v>Ingreso</v>
      </c>
      <c r="M2524" t="str">
        <f t="shared" si="39"/>
        <v>Único</v>
      </c>
    </row>
    <row r="2525" spans="1:13" x14ac:dyDescent="0.25">
      <c r="A2525" s="10" t="s">
        <v>14</v>
      </c>
      <c r="B2525" s="33">
        <v>45634</v>
      </c>
      <c r="C2525" s="5">
        <v>45516</v>
      </c>
      <c r="D2525" s="33">
        <v>45573</v>
      </c>
      <c r="E2525" s="9">
        <v>45514</v>
      </c>
      <c r="F2525" s="6" t="s">
        <v>67</v>
      </c>
      <c r="G2525" s="7" t="s">
        <v>460</v>
      </c>
      <c r="H2525" s="6"/>
      <c r="I2525" s="8">
        <v>-21.8</v>
      </c>
      <c r="J2525" s="6"/>
      <c r="K2525" s="8">
        <v>2652.18</v>
      </c>
      <c r="L2525" t="str">
        <f>IF(Gastos[[#This Row],[Importe]]&gt;0,"Ingreso","Egreso")</f>
        <v>Egreso</v>
      </c>
      <c r="M2525" t="str">
        <f t="shared" si="39"/>
        <v>Único</v>
      </c>
    </row>
    <row r="2526" spans="1:13" x14ac:dyDescent="0.25">
      <c r="A2526" s="1" t="s">
        <v>11</v>
      </c>
      <c r="B2526" s="33">
        <v>45634</v>
      </c>
      <c r="C2526" s="5">
        <v>45516</v>
      </c>
      <c r="D2526" s="33">
        <v>45573</v>
      </c>
      <c r="E2526" s="9">
        <v>45514</v>
      </c>
      <c r="F2526" s="6" t="s">
        <v>18</v>
      </c>
      <c r="G2526" s="7" t="s">
        <v>463</v>
      </c>
      <c r="H2526" s="6"/>
      <c r="I2526" s="8">
        <v>-33.97</v>
      </c>
      <c r="J2526" s="6"/>
      <c r="K2526" s="8">
        <v>297.85000000000002</v>
      </c>
      <c r="L2526" t="str">
        <f>IF(Gastos[[#This Row],[Importe]]&gt;0,"Ingreso","Egreso")</f>
        <v>Egreso</v>
      </c>
      <c r="M2526" t="str">
        <f t="shared" si="39"/>
        <v>Único</v>
      </c>
    </row>
    <row r="2527" spans="1:13" x14ac:dyDescent="0.25">
      <c r="A2527" s="1" t="s">
        <v>11</v>
      </c>
      <c r="B2527" s="33">
        <v>45634</v>
      </c>
      <c r="C2527" s="5">
        <v>45516</v>
      </c>
      <c r="D2527" s="33">
        <v>45573</v>
      </c>
      <c r="E2527" s="9">
        <v>45514</v>
      </c>
      <c r="F2527" s="6" t="s">
        <v>269</v>
      </c>
      <c r="G2527" s="7" t="s">
        <v>464</v>
      </c>
      <c r="H2527" s="6"/>
      <c r="I2527" s="8">
        <v>-34.4</v>
      </c>
      <c r="J2527" s="6"/>
      <c r="K2527" s="8">
        <v>263.45</v>
      </c>
      <c r="L2527" t="str">
        <f>IF(Gastos[[#This Row],[Importe]]&gt;0,"Ingreso","Egreso")</f>
        <v>Egreso</v>
      </c>
      <c r="M2527" t="str">
        <f t="shared" si="39"/>
        <v>Único</v>
      </c>
    </row>
    <row r="2528" spans="1:13" ht="25.5" x14ac:dyDescent="0.25">
      <c r="A2528" s="1" t="s">
        <v>11</v>
      </c>
      <c r="B2528" s="33">
        <v>45634</v>
      </c>
      <c r="C2528" s="5">
        <v>45516</v>
      </c>
      <c r="D2528" s="33">
        <v>45573</v>
      </c>
      <c r="E2528" s="9">
        <v>45514</v>
      </c>
      <c r="F2528" s="6" t="s">
        <v>132</v>
      </c>
      <c r="G2528" s="7" t="s">
        <v>461</v>
      </c>
      <c r="H2528" s="6"/>
      <c r="I2528" s="8">
        <v>-6.69</v>
      </c>
      <c r="J2528" s="6"/>
      <c r="K2528" s="8">
        <v>336.32</v>
      </c>
      <c r="L2528" t="str">
        <f>IF(Gastos[[#This Row],[Importe]]&gt;0,"Ingreso","Egreso")</f>
        <v>Egreso</v>
      </c>
      <c r="M2528" t="str">
        <f t="shared" si="39"/>
        <v>Único</v>
      </c>
    </row>
    <row r="2529" spans="1:13" ht="25.5" x14ac:dyDescent="0.25">
      <c r="A2529" s="1" t="s">
        <v>11</v>
      </c>
      <c r="B2529" s="33">
        <v>45634</v>
      </c>
      <c r="C2529" s="5">
        <v>45516</v>
      </c>
      <c r="D2529" s="33">
        <v>45573</v>
      </c>
      <c r="E2529" s="9">
        <v>45514</v>
      </c>
      <c r="F2529" s="6" t="s">
        <v>132</v>
      </c>
      <c r="G2529" s="7" t="s">
        <v>462</v>
      </c>
      <c r="H2529" s="6"/>
      <c r="I2529" s="8">
        <v>-4.5</v>
      </c>
      <c r="J2529" s="6"/>
      <c r="K2529" s="8">
        <v>331.82</v>
      </c>
      <c r="L2529" t="str">
        <f>IF(Gastos[[#This Row],[Importe]]&gt;0,"Ingreso","Egreso")</f>
        <v>Egreso</v>
      </c>
      <c r="M2529" t="str">
        <f t="shared" si="39"/>
        <v>Único</v>
      </c>
    </row>
    <row r="2530" spans="1:13" x14ac:dyDescent="0.25">
      <c r="A2530" s="1" t="s">
        <v>17</v>
      </c>
      <c r="B2530" s="33">
        <v>45543</v>
      </c>
      <c r="C2530" s="5">
        <v>45513</v>
      </c>
      <c r="D2530" s="33">
        <v>45543</v>
      </c>
      <c r="E2530" s="9">
        <v>45513</v>
      </c>
      <c r="F2530" s="6" t="s">
        <v>112</v>
      </c>
      <c r="G2530" s="7" t="s">
        <v>465</v>
      </c>
      <c r="H2530" s="6"/>
      <c r="I2530" s="8">
        <v>20</v>
      </c>
      <c r="J2530" s="6"/>
      <c r="K2530" s="8">
        <v>4265.5600000000004</v>
      </c>
      <c r="L2530" t="str">
        <f>IF(Gastos[[#This Row],[Importe]]&gt;0,"Ingreso","Egreso")</f>
        <v>Ingreso</v>
      </c>
      <c r="M2530" t="str">
        <f t="shared" si="39"/>
        <v>Único</v>
      </c>
    </row>
    <row r="2531" spans="1:13" x14ac:dyDescent="0.25">
      <c r="A2531" s="1" t="s">
        <v>17</v>
      </c>
      <c r="B2531" s="33">
        <v>45543</v>
      </c>
      <c r="C2531" s="5">
        <v>45513</v>
      </c>
      <c r="D2531" s="33">
        <v>45543</v>
      </c>
      <c r="E2531" s="9">
        <v>45513</v>
      </c>
      <c r="F2531" s="6" t="s">
        <v>20</v>
      </c>
      <c r="G2531" s="7" t="s">
        <v>467</v>
      </c>
      <c r="H2531" s="6"/>
      <c r="I2531" s="8">
        <v>-0.85</v>
      </c>
      <c r="J2531" s="6"/>
      <c r="K2531" s="8">
        <v>4245.5600000000004</v>
      </c>
      <c r="L2531" t="str">
        <f>IF(Gastos[[#This Row],[Importe]]&gt;0,"Ingreso","Egreso")</f>
        <v>Egreso</v>
      </c>
      <c r="M2531" t="str">
        <f t="shared" si="39"/>
        <v>Único</v>
      </c>
    </row>
    <row r="2532" spans="1:13" x14ac:dyDescent="0.25">
      <c r="A2532" s="10" t="s">
        <v>14</v>
      </c>
      <c r="B2532" s="33">
        <v>45543</v>
      </c>
      <c r="C2532" s="5">
        <v>45513</v>
      </c>
      <c r="D2532" s="33">
        <v>45543</v>
      </c>
      <c r="E2532" s="9">
        <v>45513</v>
      </c>
      <c r="F2532" s="6" t="s">
        <v>67</v>
      </c>
      <c r="G2532" s="7" t="s">
        <v>468</v>
      </c>
      <c r="H2532" s="6"/>
      <c r="I2532" s="8">
        <v>-21.8</v>
      </c>
      <c r="J2532" s="6"/>
      <c r="K2532" s="8">
        <v>2673.98</v>
      </c>
      <c r="L2532" t="str">
        <f>IF(Gastos[[#This Row],[Importe]]&gt;0,"Ingreso","Egreso")</f>
        <v>Egreso</v>
      </c>
      <c r="M2532" t="str">
        <f t="shared" si="39"/>
        <v>Único</v>
      </c>
    </row>
    <row r="2533" spans="1:13" ht="25.5" x14ac:dyDescent="0.25">
      <c r="A2533" s="1" t="s">
        <v>11</v>
      </c>
      <c r="B2533" s="33">
        <v>45543</v>
      </c>
      <c r="C2533" s="5">
        <v>45513</v>
      </c>
      <c r="D2533" s="33">
        <v>45543</v>
      </c>
      <c r="E2533" s="9">
        <v>45513</v>
      </c>
      <c r="F2533" s="6" t="s">
        <v>112</v>
      </c>
      <c r="G2533" s="7" t="s">
        <v>469</v>
      </c>
      <c r="H2533" s="6"/>
      <c r="I2533" s="8">
        <v>-37.83</v>
      </c>
      <c r="J2533" s="6"/>
      <c r="K2533" s="8">
        <v>343.01</v>
      </c>
      <c r="L2533" t="str">
        <f>IF(Gastos[[#This Row],[Importe]]&gt;0,"Ingreso","Egreso")</f>
        <v>Egreso</v>
      </c>
      <c r="M2533" t="str">
        <f t="shared" si="39"/>
        <v>Único</v>
      </c>
    </row>
    <row r="2534" spans="1:13" x14ac:dyDescent="0.25">
      <c r="A2534" s="1" t="s">
        <v>17</v>
      </c>
      <c r="B2534" s="33">
        <v>45543</v>
      </c>
      <c r="C2534" s="5">
        <v>45513</v>
      </c>
      <c r="D2534" s="33">
        <v>45543</v>
      </c>
      <c r="E2534" s="9">
        <v>45513</v>
      </c>
      <c r="F2534" s="6" t="s">
        <v>132</v>
      </c>
      <c r="G2534" s="7" t="s">
        <v>466</v>
      </c>
      <c r="H2534" s="6"/>
      <c r="I2534" s="8">
        <v>-4.9000000000000004</v>
      </c>
      <c r="J2534" s="6"/>
      <c r="K2534" s="8">
        <v>4246.41</v>
      </c>
      <c r="L2534" t="str">
        <f>IF(Gastos[[#This Row],[Importe]]&gt;0,"Ingreso","Egreso")</f>
        <v>Egreso</v>
      </c>
      <c r="M2534" t="str">
        <f t="shared" si="39"/>
        <v>Único</v>
      </c>
    </row>
    <row r="2535" spans="1:13" x14ac:dyDescent="0.25">
      <c r="A2535" s="1" t="s">
        <v>11</v>
      </c>
      <c r="B2535" s="33">
        <v>45481</v>
      </c>
      <c r="C2535" s="5">
        <v>45511</v>
      </c>
      <c r="D2535" s="33">
        <v>45481</v>
      </c>
      <c r="E2535" s="9">
        <v>45511</v>
      </c>
      <c r="F2535" s="6" t="s">
        <v>132</v>
      </c>
      <c r="G2535" s="7" t="s">
        <v>472</v>
      </c>
      <c r="H2535" s="6"/>
      <c r="I2535" s="8">
        <v>-16</v>
      </c>
      <c r="J2535" s="6"/>
      <c r="K2535" s="8">
        <v>380.84</v>
      </c>
      <c r="L2535" t="str">
        <f>IF(Gastos[[#This Row],[Importe]]&gt;0,"Ingreso","Egreso")</f>
        <v>Egreso</v>
      </c>
      <c r="M2535" t="str">
        <f t="shared" si="39"/>
        <v>Único</v>
      </c>
    </row>
    <row r="2536" spans="1:13" x14ac:dyDescent="0.25">
      <c r="A2536" s="1" t="s">
        <v>17</v>
      </c>
      <c r="B2536" s="33">
        <v>45481</v>
      </c>
      <c r="C2536" s="5">
        <v>45511</v>
      </c>
      <c r="D2536" s="33">
        <v>45481</v>
      </c>
      <c r="E2536" s="9">
        <v>45511</v>
      </c>
      <c r="F2536" s="6" t="s">
        <v>20</v>
      </c>
      <c r="G2536" s="7" t="s">
        <v>470</v>
      </c>
      <c r="H2536" s="6"/>
      <c r="I2536" s="8">
        <v>-0.85</v>
      </c>
      <c r="J2536" s="6"/>
      <c r="K2536" s="8">
        <v>4251.3100000000004</v>
      </c>
      <c r="L2536" t="str">
        <f>IF(Gastos[[#This Row],[Importe]]&gt;0,"Ingreso","Egreso")</f>
        <v>Egreso</v>
      </c>
      <c r="M2536" t="str">
        <f t="shared" si="39"/>
        <v>Único</v>
      </c>
    </row>
    <row r="2537" spans="1:13" x14ac:dyDescent="0.25">
      <c r="A2537" s="1" t="s">
        <v>11</v>
      </c>
      <c r="B2537" s="33">
        <v>45481</v>
      </c>
      <c r="C2537" s="5">
        <v>45511</v>
      </c>
      <c r="D2537" s="33">
        <v>45481</v>
      </c>
      <c r="E2537" s="9">
        <v>45511</v>
      </c>
      <c r="F2537" s="6" t="s">
        <v>18</v>
      </c>
      <c r="G2537" s="7" t="s">
        <v>471</v>
      </c>
      <c r="H2537" s="6"/>
      <c r="I2537" s="8">
        <v>-33.979999999999997</v>
      </c>
      <c r="J2537" s="6"/>
      <c r="K2537" s="8">
        <v>396.84</v>
      </c>
      <c r="L2537" t="str">
        <f>IF(Gastos[[#This Row],[Importe]]&gt;0,"Ingreso","Egreso")</f>
        <v>Egreso</v>
      </c>
      <c r="M2537" t="str">
        <f t="shared" si="39"/>
        <v>Único</v>
      </c>
    </row>
    <row r="2538" spans="1:13" x14ac:dyDescent="0.25">
      <c r="A2538" s="1" t="s">
        <v>17</v>
      </c>
      <c r="B2538" s="33">
        <v>45451</v>
      </c>
      <c r="C2538" s="5">
        <v>45510</v>
      </c>
      <c r="D2538" s="33">
        <v>45451</v>
      </c>
      <c r="E2538" s="9">
        <v>45510</v>
      </c>
      <c r="F2538" s="6" t="s">
        <v>18</v>
      </c>
      <c r="G2538" s="7" t="s">
        <v>474</v>
      </c>
      <c r="H2538" s="6"/>
      <c r="I2538" s="8">
        <v>-26.19</v>
      </c>
      <c r="J2538" s="6"/>
      <c r="K2538" s="8">
        <v>4252.16</v>
      </c>
      <c r="L2538" t="str">
        <f>IF(Gastos[[#This Row],[Importe]]&gt;0,"Ingreso","Egreso")</f>
        <v>Egreso</v>
      </c>
      <c r="M2538" t="str">
        <f t="shared" si="39"/>
        <v>Único</v>
      </c>
    </row>
    <row r="2539" spans="1:13" ht="25.5" x14ac:dyDescent="0.25">
      <c r="A2539" s="10" t="s">
        <v>14</v>
      </c>
      <c r="B2539" s="33">
        <v>45451</v>
      </c>
      <c r="C2539" s="5">
        <v>45510</v>
      </c>
      <c r="D2539" s="33">
        <v>45451</v>
      </c>
      <c r="E2539" s="9">
        <v>45510</v>
      </c>
      <c r="F2539" s="6" t="s">
        <v>22</v>
      </c>
      <c r="G2539" s="7" t="s">
        <v>475</v>
      </c>
      <c r="H2539" s="6"/>
      <c r="I2539" s="8">
        <v>-5.56</v>
      </c>
      <c r="J2539" s="6"/>
      <c r="K2539" s="8">
        <v>2695.78</v>
      </c>
      <c r="L2539" t="str">
        <f>IF(Gastos[[#This Row],[Importe]]&gt;0,"Ingreso","Egreso")</f>
        <v>Egreso</v>
      </c>
      <c r="M2539" t="str">
        <f t="shared" si="39"/>
        <v>Único</v>
      </c>
    </row>
    <row r="2540" spans="1:13" x14ac:dyDescent="0.25">
      <c r="A2540" s="1" t="s">
        <v>11</v>
      </c>
      <c r="B2540" s="33">
        <v>45451</v>
      </c>
      <c r="C2540" s="5">
        <v>45510</v>
      </c>
      <c r="D2540" s="33">
        <v>45451</v>
      </c>
      <c r="E2540" s="9">
        <v>45510</v>
      </c>
      <c r="F2540" s="6" t="s">
        <v>18</v>
      </c>
      <c r="G2540" s="7" t="s">
        <v>476</v>
      </c>
      <c r="H2540" s="6"/>
      <c r="I2540" s="8">
        <v>-35.15</v>
      </c>
      <c r="J2540" s="6"/>
      <c r="K2540" s="8">
        <v>445.86</v>
      </c>
      <c r="L2540" t="str">
        <f>IF(Gastos[[#This Row],[Importe]]&gt;0,"Ingreso","Egreso")</f>
        <v>Egreso</v>
      </c>
      <c r="M2540" t="str">
        <f t="shared" si="39"/>
        <v>Único</v>
      </c>
    </row>
    <row r="2541" spans="1:13" ht="25.5" x14ac:dyDescent="0.25">
      <c r="A2541" s="1" t="s">
        <v>11</v>
      </c>
      <c r="B2541" s="33">
        <v>45451</v>
      </c>
      <c r="C2541" s="5">
        <v>45510</v>
      </c>
      <c r="D2541" s="33">
        <v>45451</v>
      </c>
      <c r="E2541" s="9">
        <v>45510</v>
      </c>
      <c r="F2541" s="6" t="s">
        <v>18</v>
      </c>
      <c r="G2541" s="7" t="s">
        <v>477</v>
      </c>
      <c r="H2541" s="6"/>
      <c r="I2541" s="8">
        <v>-9</v>
      </c>
      <c r="J2541" s="6"/>
      <c r="K2541" s="8">
        <v>436.86</v>
      </c>
      <c r="L2541" t="str">
        <f>IF(Gastos[[#This Row],[Importe]]&gt;0,"Ingreso","Egreso")</f>
        <v>Egreso</v>
      </c>
      <c r="M2541" t="str">
        <f t="shared" si="39"/>
        <v>Único</v>
      </c>
    </row>
    <row r="2542" spans="1:13" x14ac:dyDescent="0.25">
      <c r="A2542" s="1" t="s">
        <v>11</v>
      </c>
      <c r="B2542" s="33">
        <v>45481</v>
      </c>
      <c r="C2542" s="5">
        <v>45511</v>
      </c>
      <c r="D2542" s="33">
        <v>45451</v>
      </c>
      <c r="E2542" s="9">
        <v>45510</v>
      </c>
      <c r="F2542" s="6" t="s">
        <v>39</v>
      </c>
      <c r="G2542" s="7" t="s">
        <v>131</v>
      </c>
      <c r="H2542" s="6"/>
      <c r="I2542" s="8">
        <v>-1.05</v>
      </c>
      <c r="J2542" s="6"/>
      <c r="K2542" s="8">
        <v>430.82</v>
      </c>
      <c r="L2542" t="str">
        <f>IF(Gastos[[#This Row],[Importe]]&gt;0,"Ingreso","Egreso")</f>
        <v>Egreso</v>
      </c>
      <c r="M2542" t="str">
        <f t="shared" si="39"/>
        <v>Único</v>
      </c>
    </row>
    <row r="2543" spans="1:13" ht="25.5" x14ac:dyDescent="0.25">
      <c r="A2543" s="1" t="s">
        <v>17</v>
      </c>
      <c r="B2543" s="33">
        <v>45451</v>
      </c>
      <c r="C2543" s="5">
        <v>45510</v>
      </c>
      <c r="D2543" s="33">
        <v>45451</v>
      </c>
      <c r="E2543" s="9">
        <v>45510</v>
      </c>
      <c r="F2543" s="6" t="s">
        <v>22</v>
      </c>
      <c r="G2543" s="7" t="s">
        <v>473</v>
      </c>
      <c r="H2543" s="6"/>
      <c r="I2543" s="8">
        <v>-11.3</v>
      </c>
      <c r="J2543" s="6"/>
      <c r="K2543" s="8">
        <v>4278.3500000000004</v>
      </c>
      <c r="L2543" t="str">
        <f>IF(Gastos[[#This Row],[Importe]]&gt;0,"Ingreso","Egreso")</f>
        <v>Egreso</v>
      </c>
      <c r="M2543" t="str">
        <f t="shared" si="39"/>
        <v>Único</v>
      </c>
    </row>
    <row r="2544" spans="1:13" ht="25.5" x14ac:dyDescent="0.25">
      <c r="A2544" s="1" t="s">
        <v>11</v>
      </c>
      <c r="B2544" s="33">
        <v>45451</v>
      </c>
      <c r="C2544" s="5">
        <v>45510</v>
      </c>
      <c r="D2544" s="33">
        <v>45451</v>
      </c>
      <c r="E2544" s="9">
        <v>45510</v>
      </c>
      <c r="F2544" s="6" t="s">
        <v>132</v>
      </c>
      <c r="G2544" s="7" t="s">
        <v>478</v>
      </c>
      <c r="H2544" s="6"/>
      <c r="I2544" s="8">
        <v>-4.99</v>
      </c>
      <c r="J2544" s="6"/>
      <c r="K2544" s="8">
        <v>431.87</v>
      </c>
      <c r="L2544" t="str">
        <f>IF(Gastos[[#This Row],[Importe]]&gt;0,"Ingreso","Egreso")</f>
        <v>Egreso</v>
      </c>
      <c r="M2544" t="str">
        <f t="shared" si="39"/>
        <v>Único</v>
      </c>
    </row>
    <row r="2545" spans="1:13" x14ac:dyDescent="0.25">
      <c r="A2545" s="10" t="s">
        <v>14</v>
      </c>
      <c r="B2545" s="33">
        <v>45420</v>
      </c>
      <c r="C2545" s="5">
        <v>45509</v>
      </c>
      <c r="D2545" s="33">
        <v>45420</v>
      </c>
      <c r="E2545" s="9">
        <v>45509</v>
      </c>
      <c r="F2545" s="6" t="s">
        <v>35</v>
      </c>
      <c r="G2545" s="7" t="s">
        <v>479</v>
      </c>
      <c r="H2545" s="6"/>
      <c r="I2545" s="8">
        <v>1800</v>
      </c>
      <c r="J2545" s="6"/>
      <c r="K2545" s="8">
        <v>2701.34</v>
      </c>
      <c r="L2545" t="str">
        <f>IF(Gastos[[#This Row],[Importe]]&gt;0,"Ingreso","Egreso")</f>
        <v>Ingreso</v>
      </c>
      <c r="M2545" t="str">
        <f t="shared" si="39"/>
        <v>Único</v>
      </c>
    </row>
    <row r="2546" spans="1:13" x14ac:dyDescent="0.25">
      <c r="A2546" s="1" t="s">
        <v>11</v>
      </c>
      <c r="B2546" s="33">
        <v>45420</v>
      </c>
      <c r="C2546" s="5">
        <v>45509</v>
      </c>
      <c r="D2546" s="33">
        <v>45420</v>
      </c>
      <c r="E2546" s="9">
        <v>45509</v>
      </c>
      <c r="F2546" s="6" t="s">
        <v>35</v>
      </c>
      <c r="G2546" s="7" t="s">
        <v>481</v>
      </c>
      <c r="H2546" s="6"/>
      <c r="I2546" s="8">
        <v>-1800</v>
      </c>
      <c r="J2546" s="6"/>
      <c r="K2546" s="8">
        <v>481.01</v>
      </c>
      <c r="L2546" t="str">
        <f>IF(Gastos[[#This Row],[Importe]]&gt;0,"Ingreso","Egreso")</f>
        <v>Egreso</v>
      </c>
      <c r="M2546" t="str">
        <f t="shared" si="39"/>
        <v>Único</v>
      </c>
    </row>
    <row r="2547" spans="1:13" ht="25.5" x14ac:dyDescent="0.25">
      <c r="A2547" s="1" t="s">
        <v>11</v>
      </c>
      <c r="B2547" s="33">
        <v>45420</v>
      </c>
      <c r="C2547" s="5">
        <v>45509</v>
      </c>
      <c r="D2547" s="33">
        <v>45420</v>
      </c>
      <c r="E2547" s="9">
        <v>45509</v>
      </c>
      <c r="F2547" s="6" t="s">
        <v>132</v>
      </c>
      <c r="G2547" s="7" t="s">
        <v>480</v>
      </c>
      <c r="H2547" s="6"/>
      <c r="I2547" s="8">
        <v>-5.28</v>
      </c>
      <c r="J2547" s="6"/>
      <c r="K2547" s="8">
        <v>2281.0100000000002</v>
      </c>
      <c r="L2547" t="str">
        <f>IF(Gastos[[#This Row],[Importe]]&gt;0,"Ingreso","Egreso")</f>
        <v>Egreso</v>
      </c>
      <c r="M2547" t="str">
        <f t="shared" si="39"/>
        <v>Único</v>
      </c>
    </row>
    <row r="2548" spans="1:13" x14ac:dyDescent="0.25">
      <c r="A2548" s="10" t="s">
        <v>14</v>
      </c>
      <c r="B2548" s="33">
        <v>45420</v>
      </c>
      <c r="C2548" s="5">
        <v>45509</v>
      </c>
      <c r="D2548" s="33">
        <v>45390</v>
      </c>
      <c r="E2548" s="9">
        <v>45508</v>
      </c>
      <c r="F2548" s="6" t="s">
        <v>18</v>
      </c>
      <c r="G2548" s="7" t="s">
        <v>482</v>
      </c>
      <c r="H2548" s="6"/>
      <c r="I2548" s="8">
        <v>33.979999999999997</v>
      </c>
      <c r="J2548" s="6"/>
      <c r="K2548" s="8">
        <v>901.34</v>
      </c>
      <c r="L2548" t="str">
        <f>IF(Gastos[[#This Row],[Importe]]&gt;0,"Ingreso","Egreso")</f>
        <v>Ingreso</v>
      </c>
      <c r="M2548" t="str">
        <f t="shared" si="39"/>
        <v>Único</v>
      </c>
    </row>
    <row r="2549" spans="1:13" x14ac:dyDescent="0.25">
      <c r="A2549" s="1" t="s">
        <v>11</v>
      </c>
      <c r="B2549" s="33">
        <v>45420</v>
      </c>
      <c r="C2549" s="5">
        <v>45509</v>
      </c>
      <c r="D2549" s="33">
        <v>45359</v>
      </c>
      <c r="E2549" s="9">
        <v>45507</v>
      </c>
      <c r="F2549" s="6" t="s">
        <v>132</v>
      </c>
      <c r="G2549" s="7" t="s">
        <v>486</v>
      </c>
      <c r="H2549" s="6"/>
      <c r="I2549" s="8">
        <v>-10</v>
      </c>
      <c r="J2549" s="6"/>
      <c r="K2549" s="8">
        <v>2296.29</v>
      </c>
      <c r="L2549" t="str">
        <f>IF(Gastos[[#This Row],[Importe]]&gt;0,"Ingreso","Egreso")</f>
        <v>Egreso</v>
      </c>
      <c r="M2549" t="str">
        <f t="shared" si="39"/>
        <v>Único</v>
      </c>
    </row>
    <row r="2550" spans="1:13" x14ac:dyDescent="0.25">
      <c r="A2550" s="1" t="s">
        <v>11</v>
      </c>
      <c r="B2550" s="33">
        <v>45420</v>
      </c>
      <c r="C2550" s="5">
        <v>45509</v>
      </c>
      <c r="D2550" s="33">
        <v>45359</v>
      </c>
      <c r="E2550" s="9">
        <v>45507</v>
      </c>
      <c r="F2550" s="6" t="s">
        <v>132</v>
      </c>
      <c r="G2550" s="7" t="s">
        <v>486</v>
      </c>
      <c r="H2550" s="6"/>
      <c r="I2550" s="8">
        <v>-10</v>
      </c>
      <c r="J2550" s="6"/>
      <c r="K2550" s="8">
        <v>2286.29</v>
      </c>
      <c r="L2550" t="str">
        <f>IF(Gastos[[#This Row],[Importe]]&gt;0,"Ingreso","Egreso")</f>
        <v>Egreso</v>
      </c>
      <c r="M2550" t="str">
        <f t="shared" si="39"/>
        <v>Único</v>
      </c>
    </row>
    <row r="2551" spans="1:13" x14ac:dyDescent="0.25">
      <c r="A2551" s="1" t="s">
        <v>11</v>
      </c>
      <c r="B2551" s="33">
        <v>45420</v>
      </c>
      <c r="C2551" s="5">
        <v>45509</v>
      </c>
      <c r="D2551" s="33">
        <v>45359</v>
      </c>
      <c r="E2551" s="9">
        <v>45507</v>
      </c>
      <c r="F2551" s="6" t="s">
        <v>132</v>
      </c>
      <c r="G2551" s="7" t="s">
        <v>485</v>
      </c>
      <c r="H2551" s="6"/>
      <c r="I2551" s="8">
        <v>-8.99</v>
      </c>
      <c r="J2551" s="6"/>
      <c r="K2551" s="8">
        <v>2306.29</v>
      </c>
      <c r="L2551" t="str">
        <f>IF(Gastos[[#This Row],[Importe]]&gt;0,"Ingreso","Egreso")</f>
        <v>Egreso</v>
      </c>
      <c r="M2551" t="str">
        <f t="shared" si="39"/>
        <v>Único</v>
      </c>
    </row>
    <row r="2552" spans="1:13" x14ac:dyDescent="0.25">
      <c r="A2552" s="1" t="s">
        <v>11</v>
      </c>
      <c r="B2552" s="33">
        <v>45420</v>
      </c>
      <c r="C2552" s="5">
        <v>45509</v>
      </c>
      <c r="D2552" s="33">
        <v>45359</v>
      </c>
      <c r="E2552" s="9">
        <v>45507</v>
      </c>
      <c r="F2552" s="6" t="s">
        <v>132</v>
      </c>
      <c r="G2552" s="7" t="s">
        <v>484</v>
      </c>
      <c r="H2552" s="6"/>
      <c r="I2552" s="8">
        <v>-7.81</v>
      </c>
      <c r="J2552" s="6"/>
      <c r="K2552" s="8">
        <v>2315.2800000000002</v>
      </c>
      <c r="L2552" t="str">
        <f>IF(Gastos[[#This Row],[Importe]]&gt;0,"Ingreso","Egreso")</f>
        <v>Egreso</v>
      </c>
      <c r="M2552" t="str">
        <f t="shared" si="39"/>
        <v>Único</v>
      </c>
    </row>
    <row r="2553" spans="1:13" x14ac:dyDescent="0.25">
      <c r="A2553" s="1" t="s">
        <v>17</v>
      </c>
      <c r="B2553" s="33">
        <v>45420</v>
      </c>
      <c r="C2553" s="5">
        <v>45509</v>
      </c>
      <c r="D2553" s="33">
        <v>45359</v>
      </c>
      <c r="E2553" s="9">
        <v>45507</v>
      </c>
      <c r="F2553" s="6" t="s">
        <v>67</v>
      </c>
      <c r="G2553" s="7" t="s">
        <v>483</v>
      </c>
      <c r="H2553" s="6"/>
      <c r="I2553" s="8">
        <v>-2</v>
      </c>
      <c r="J2553" s="6"/>
      <c r="K2553" s="8">
        <v>4289.6499999999996</v>
      </c>
      <c r="L2553" t="str">
        <f>IF(Gastos[[#This Row],[Importe]]&gt;0,"Ingreso","Egreso")</f>
        <v>Egreso</v>
      </c>
      <c r="M2553" t="str">
        <f t="shared" si="39"/>
        <v>Único</v>
      </c>
    </row>
    <row r="2554" spans="1:13" x14ac:dyDescent="0.25">
      <c r="A2554" s="1" t="s">
        <v>17</v>
      </c>
      <c r="B2554" s="33">
        <v>45420</v>
      </c>
      <c r="C2554" s="5">
        <v>45509</v>
      </c>
      <c r="D2554" s="33">
        <v>45359</v>
      </c>
      <c r="E2554" s="9">
        <v>45507</v>
      </c>
      <c r="F2554" s="6" t="s">
        <v>132</v>
      </c>
      <c r="G2554" s="7" t="s">
        <v>487</v>
      </c>
      <c r="H2554" s="6"/>
      <c r="I2554" s="8">
        <v>-1.8</v>
      </c>
      <c r="J2554" s="6"/>
      <c r="K2554" s="8">
        <v>4291.6499999999996</v>
      </c>
      <c r="L2554" t="str">
        <f>IF(Gastos[[#This Row],[Importe]]&gt;0,"Ingreso","Egreso")</f>
        <v>Egreso</v>
      </c>
      <c r="M2554" t="str">
        <f t="shared" si="39"/>
        <v>Único</v>
      </c>
    </row>
    <row r="2555" spans="1:13" x14ac:dyDescent="0.25">
      <c r="A2555" s="1" t="s">
        <v>17</v>
      </c>
      <c r="B2555" s="33">
        <v>45330</v>
      </c>
      <c r="C2555" s="5">
        <v>45506</v>
      </c>
      <c r="D2555" s="33">
        <v>45330</v>
      </c>
      <c r="E2555" s="9">
        <v>45506</v>
      </c>
      <c r="F2555" s="6" t="s">
        <v>20</v>
      </c>
      <c r="G2555" s="7" t="s">
        <v>488</v>
      </c>
      <c r="H2555" s="6"/>
      <c r="I2555" s="8">
        <v>-0.85</v>
      </c>
      <c r="J2555" s="6"/>
      <c r="K2555" s="8">
        <v>4300.6499999999996</v>
      </c>
      <c r="L2555" t="str">
        <f>IF(Gastos[[#This Row],[Importe]]&gt;0,"Ingreso","Egreso")</f>
        <v>Egreso</v>
      </c>
      <c r="M2555" t="str">
        <f t="shared" si="39"/>
        <v>Único</v>
      </c>
    </row>
    <row r="2556" spans="1:13" x14ac:dyDescent="0.25">
      <c r="A2556" s="10" t="s">
        <v>14</v>
      </c>
      <c r="B2556" s="33">
        <v>45330</v>
      </c>
      <c r="C2556" s="5">
        <v>45506</v>
      </c>
      <c r="D2556" s="33">
        <v>45330</v>
      </c>
      <c r="E2556" s="9">
        <v>45506</v>
      </c>
      <c r="F2556" s="6" t="s">
        <v>140</v>
      </c>
      <c r="G2556" s="7" t="s">
        <v>214</v>
      </c>
      <c r="H2556" s="6"/>
      <c r="I2556" s="8">
        <v>200</v>
      </c>
      <c r="J2556" s="6"/>
      <c r="K2556" s="8">
        <v>932.82</v>
      </c>
      <c r="L2556" t="str">
        <f>IF(Gastos[[#This Row],[Importe]]&gt;0,"Ingreso","Egreso")</f>
        <v>Ingreso</v>
      </c>
      <c r="M2556" t="str">
        <f t="shared" si="39"/>
        <v>Único</v>
      </c>
    </row>
    <row r="2557" spans="1:13" ht="25.5" x14ac:dyDescent="0.25">
      <c r="A2557" s="10" t="s">
        <v>14</v>
      </c>
      <c r="B2557" s="33">
        <v>45330</v>
      </c>
      <c r="C2557" s="5">
        <v>45506</v>
      </c>
      <c r="D2557" s="33">
        <v>45330</v>
      </c>
      <c r="E2557" s="9">
        <v>45506</v>
      </c>
      <c r="F2557" s="6" t="s">
        <v>22</v>
      </c>
      <c r="G2557" s="7" t="s">
        <v>491</v>
      </c>
      <c r="H2557" s="6"/>
      <c r="I2557" s="8">
        <v>-7.71</v>
      </c>
      <c r="J2557" s="6"/>
      <c r="K2557" s="8">
        <v>867.36</v>
      </c>
      <c r="L2557" t="str">
        <f>IF(Gastos[[#This Row],[Importe]]&gt;0,"Ingreso","Egreso")</f>
        <v>Egreso</v>
      </c>
      <c r="M2557" t="str">
        <f t="shared" si="39"/>
        <v>Único</v>
      </c>
    </row>
    <row r="2558" spans="1:13" ht="25.5" x14ac:dyDescent="0.25">
      <c r="A2558" s="10" t="s">
        <v>14</v>
      </c>
      <c r="B2558" s="33">
        <v>45330</v>
      </c>
      <c r="C2558" s="5">
        <v>45506</v>
      </c>
      <c r="D2558" s="33">
        <v>45330</v>
      </c>
      <c r="E2558" s="9">
        <v>45506</v>
      </c>
      <c r="F2558" s="6" t="s">
        <v>22</v>
      </c>
      <c r="G2558" s="7" t="s">
        <v>490</v>
      </c>
      <c r="H2558" s="6"/>
      <c r="I2558" s="8">
        <v>-57.75</v>
      </c>
      <c r="J2558" s="6"/>
      <c r="K2558" s="8">
        <v>875.07</v>
      </c>
      <c r="L2558" t="str">
        <f>IF(Gastos[[#This Row],[Importe]]&gt;0,"Ingreso","Egreso")</f>
        <v>Egreso</v>
      </c>
      <c r="M2558" t="str">
        <f t="shared" si="39"/>
        <v>Único</v>
      </c>
    </row>
    <row r="2559" spans="1:13" x14ac:dyDescent="0.25">
      <c r="A2559" s="1" t="s">
        <v>17</v>
      </c>
      <c r="B2559" s="33">
        <v>45330</v>
      </c>
      <c r="C2559" s="5">
        <v>45506</v>
      </c>
      <c r="D2559" s="33">
        <v>45330</v>
      </c>
      <c r="E2559" s="9">
        <v>45506</v>
      </c>
      <c r="F2559" s="6" t="s">
        <v>132</v>
      </c>
      <c r="G2559" s="7" t="s">
        <v>489</v>
      </c>
      <c r="H2559" s="6"/>
      <c r="I2559" s="8">
        <v>-7.2</v>
      </c>
      <c r="J2559" s="6"/>
      <c r="K2559" s="8">
        <v>4293.45</v>
      </c>
      <c r="L2559" t="str">
        <f>IF(Gastos[[#This Row],[Importe]]&gt;0,"Ingreso","Egreso")</f>
        <v>Egreso</v>
      </c>
      <c r="M2559" t="str">
        <f t="shared" si="39"/>
        <v>Único</v>
      </c>
    </row>
    <row r="2560" spans="1:13" x14ac:dyDescent="0.25">
      <c r="A2560" s="1" t="s">
        <v>17</v>
      </c>
      <c r="B2560" s="33">
        <v>45299</v>
      </c>
      <c r="C2560" s="5">
        <v>45505</v>
      </c>
      <c r="D2560" s="33">
        <v>45299</v>
      </c>
      <c r="E2560" s="9">
        <v>45505</v>
      </c>
      <c r="F2560" s="6" t="s">
        <v>132</v>
      </c>
      <c r="G2560" s="7" t="s">
        <v>492</v>
      </c>
      <c r="H2560" s="6"/>
      <c r="I2560" s="8">
        <v>-10</v>
      </c>
      <c r="J2560" s="6"/>
      <c r="K2560" s="8">
        <v>4311.5</v>
      </c>
      <c r="L2560" t="str">
        <f>IF(Gastos[[#This Row],[Importe]]&gt;0,"Ingreso","Egreso")</f>
        <v>Egreso</v>
      </c>
      <c r="M2560" t="str">
        <f t="shared" si="39"/>
        <v>Único</v>
      </c>
    </row>
    <row r="2561" spans="1:13" x14ac:dyDescent="0.25">
      <c r="A2561" s="1" t="s">
        <v>17</v>
      </c>
      <c r="B2561" s="33">
        <v>45299</v>
      </c>
      <c r="C2561" s="5">
        <v>45505</v>
      </c>
      <c r="D2561" s="33">
        <v>45299</v>
      </c>
      <c r="E2561" s="9">
        <v>45505</v>
      </c>
      <c r="F2561" s="6" t="s">
        <v>132</v>
      </c>
      <c r="G2561" s="7" t="s">
        <v>492</v>
      </c>
      <c r="H2561" s="6"/>
      <c r="I2561" s="8">
        <v>-10</v>
      </c>
      <c r="J2561" s="6"/>
      <c r="K2561" s="8">
        <v>4301.5</v>
      </c>
      <c r="L2561" t="str">
        <f>IF(Gastos[[#This Row],[Importe]]&gt;0,"Ingreso","Egreso")</f>
        <v>Egreso</v>
      </c>
      <c r="M2561" t="str">
        <f t="shared" si="39"/>
        <v>Único</v>
      </c>
    </row>
    <row r="2562" spans="1:13" x14ac:dyDescent="0.25">
      <c r="A2562" s="1" t="s">
        <v>17</v>
      </c>
      <c r="B2562" s="34">
        <v>45504</v>
      </c>
      <c r="C2562" s="3">
        <v>45504</v>
      </c>
      <c r="D2562" s="34">
        <v>45504</v>
      </c>
      <c r="E2562" s="9">
        <v>45505</v>
      </c>
      <c r="F2562" s="1" t="s">
        <v>88</v>
      </c>
      <c r="G2562" s="12" t="s">
        <v>89</v>
      </c>
      <c r="H2562" s="1"/>
      <c r="I2562" s="13">
        <v>-918</v>
      </c>
      <c r="J2562" s="1"/>
      <c r="K2562" s="13">
        <v>2650.57</v>
      </c>
      <c r="L2562" t="str">
        <f>IF(Gastos[[#This Row],[Importe]]&gt;0,"Ingreso","Egreso")</f>
        <v>Egreso</v>
      </c>
      <c r="M2562" t="str">
        <f t="shared" ref="M2562:M2625" si="40">IF(AND(COUNTIFS($B$2:$B$3988,B2562,$I$2:$I$3988,I2562,$K$2:$K$3988,K2562)&gt;1,F2562=""),"DUPLICADO","Único")</f>
        <v>Único</v>
      </c>
    </row>
    <row r="2563" spans="1:13" x14ac:dyDescent="0.25">
      <c r="A2563" s="10" t="s">
        <v>14</v>
      </c>
      <c r="B2563" s="33">
        <v>45299</v>
      </c>
      <c r="C2563" s="5">
        <v>45505</v>
      </c>
      <c r="D2563" s="33">
        <v>45299</v>
      </c>
      <c r="E2563" s="9">
        <v>45505</v>
      </c>
      <c r="F2563" s="6" t="s">
        <v>76</v>
      </c>
      <c r="G2563" s="7" t="s">
        <v>493</v>
      </c>
      <c r="H2563" s="6"/>
      <c r="I2563" s="8">
        <v>-101.28</v>
      </c>
      <c r="J2563" s="6"/>
      <c r="K2563" s="8">
        <v>756.82</v>
      </c>
      <c r="L2563" t="str">
        <f>IF(Gastos[[#This Row],[Importe]]&gt;0,"Ingreso","Egreso")</f>
        <v>Egreso</v>
      </c>
      <c r="M2563" t="str">
        <f t="shared" si="40"/>
        <v>Único</v>
      </c>
    </row>
    <row r="2564" spans="1:13" ht="25.5" x14ac:dyDescent="0.25">
      <c r="A2564" s="10" t="s">
        <v>14</v>
      </c>
      <c r="B2564" s="33">
        <v>45299</v>
      </c>
      <c r="C2564" s="5">
        <v>45505</v>
      </c>
      <c r="D2564" s="33">
        <v>45299</v>
      </c>
      <c r="E2564" s="9">
        <v>45505</v>
      </c>
      <c r="F2564" s="6" t="s">
        <v>76</v>
      </c>
      <c r="G2564" s="7" t="s">
        <v>494</v>
      </c>
      <c r="H2564" s="6"/>
      <c r="I2564" s="8">
        <v>-24</v>
      </c>
      <c r="J2564" s="6"/>
      <c r="K2564" s="8">
        <v>732.82</v>
      </c>
      <c r="L2564" t="str">
        <f>IF(Gastos[[#This Row],[Importe]]&gt;0,"Ingreso","Egreso")</f>
        <v>Egreso</v>
      </c>
      <c r="M2564" t="str">
        <f t="shared" si="40"/>
        <v>Único</v>
      </c>
    </row>
    <row r="2565" spans="1:13" x14ac:dyDescent="0.25">
      <c r="A2565" s="1" t="s">
        <v>17</v>
      </c>
      <c r="B2565" s="33">
        <v>45299</v>
      </c>
      <c r="C2565" s="5">
        <v>45505</v>
      </c>
      <c r="D2565" s="33">
        <v>45299</v>
      </c>
      <c r="E2565" s="9">
        <v>45505</v>
      </c>
      <c r="F2565" s="6" t="s">
        <v>90</v>
      </c>
      <c r="G2565" s="7" t="s">
        <v>93</v>
      </c>
      <c r="H2565" s="6"/>
      <c r="I2565" s="8">
        <v>1670.93</v>
      </c>
      <c r="J2565" s="6"/>
      <c r="K2565" s="8">
        <v>4321.5</v>
      </c>
      <c r="L2565" t="str">
        <f>IF(Gastos[[#This Row],[Importe]]&gt;0,"Ingreso","Egreso")</f>
        <v>Ingreso</v>
      </c>
      <c r="M2565" t="str">
        <f t="shared" si="40"/>
        <v>Único</v>
      </c>
    </row>
    <row r="2566" spans="1:13" x14ac:dyDescent="0.25">
      <c r="A2566" s="1" t="s">
        <v>11</v>
      </c>
      <c r="B2566" s="33">
        <v>45299</v>
      </c>
      <c r="C2566" s="5">
        <v>45505</v>
      </c>
      <c r="D2566" s="33">
        <v>45299</v>
      </c>
      <c r="E2566" s="9">
        <v>45505</v>
      </c>
      <c r="F2566" s="6" t="s">
        <v>18</v>
      </c>
      <c r="G2566" s="7" t="s">
        <v>496</v>
      </c>
      <c r="H2566" s="6"/>
      <c r="I2566" s="8">
        <v>-1044.3499999999999</v>
      </c>
      <c r="J2566" s="6"/>
      <c r="K2566" s="8">
        <v>2354.42</v>
      </c>
      <c r="L2566" t="str">
        <f>IF(Gastos[[#This Row],[Importe]]&gt;0,"Ingreso","Egreso")</f>
        <v>Egreso</v>
      </c>
      <c r="M2566" t="str">
        <f t="shared" si="40"/>
        <v>Único</v>
      </c>
    </row>
    <row r="2567" spans="1:13" x14ac:dyDescent="0.25">
      <c r="A2567" s="1" t="s">
        <v>11</v>
      </c>
      <c r="B2567" s="33">
        <v>45330</v>
      </c>
      <c r="C2567" s="5">
        <v>45506</v>
      </c>
      <c r="D2567" s="33">
        <v>45299</v>
      </c>
      <c r="E2567" s="9">
        <v>45505</v>
      </c>
      <c r="F2567" s="6" t="s">
        <v>39</v>
      </c>
      <c r="G2567" s="7" t="s">
        <v>131</v>
      </c>
      <c r="H2567" s="6"/>
      <c r="I2567" s="8">
        <v>-31.33</v>
      </c>
      <c r="J2567" s="6"/>
      <c r="K2567" s="8">
        <v>2323.09</v>
      </c>
      <c r="L2567" t="str">
        <f>IF(Gastos[[#This Row],[Importe]]&gt;0,"Ingreso","Egreso")</f>
        <v>Egreso</v>
      </c>
      <c r="M2567" t="str">
        <f t="shared" si="40"/>
        <v>Único</v>
      </c>
    </row>
    <row r="2568" spans="1:13" x14ac:dyDescent="0.25">
      <c r="A2568" s="1" t="s">
        <v>11</v>
      </c>
      <c r="B2568" s="33">
        <v>45299</v>
      </c>
      <c r="C2568" s="5">
        <v>45505</v>
      </c>
      <c r="D2568" s="33">
        <v>45299</v>
      </c>
      <c r="E2568" s="9">
        <v>45505</v>
      </c>
      <c r="F2568" s="6" t="s">
        <v>90</v>
      </c>
      <c r="G2568" s="7" t="s">
        <v>497</v>
      </c>
      <c r="H2568" s="6"/>
      <c r="I2568" s="8">
        <v>2200.33</v>
      </c>
      <c r="J2568" s="6"/>
      <c r="K2568" s="8">
        <v>3405.98</v>
      </c>
      <c r="L2568" t="str">
        <f>IF(Gastos[[#This Row],[Importe]]&gt;0,"Ingreso","Egreso")</f>
        <v>Ingreso</v>
      </c>
      <c r="M2568" t="str">
        <f t="shared" si="40"/>
        <v>Único</v>
      </c>
    </row>
    <row r="2569" spans="1:13" x14ac:dyDescent="0.25">
      <c r="A2569" s="1" t="s">
        <v>11</v>
      </c>
      <c r="B2569" s="33">
        <v>45299</v>
      </c>
      <c r="C2569" s="5">
        <v>45505</v>
      </c>
      <c r="D2569" s="33">
        <v>45299</v>
      </c>
      <c r="E2569" s="9">
        <v>45505</v>
      </c>
      <c r="F2569" s="6" t="s">
        <v>132</v>
      </c>
      <c r="G2569" s="7" t="s">
        <v>495</v>
      </c>
      <c r="H2569" s="6"/>
      <c r="I2569" s="8">
        <v>-7.21</v>
      </c>
      <c r="J2569" s="6"/>
      <c r="K2569" s="8">
        <v>3398.77</v>
      </c>
      <c r="L2569" t="str">
        <f>IF(Gastos[[#This Row],[Importe]]&gt;0,"Ingreso","Egreso")</f>
        <v>Egreso</v>
      </c>
      <c r="M2569" t="str">
        <f t="shared" si="40"/>
        <v>Único</v>
      </c>
    </row>
    <row r="2570" spans="1:13" x14ac:dyDescent="0.25">
      <c r="A2570" s="1" t="s">
        <v>17</v>
      </c>
      <c r="B2570" s="33">
        <v>45504</v>
      </c>
      <c r="C2570" s="5">
        <v>45504</v>
      </c>
      <c r="D2570" s="33">
        <v>45504</v>
      </c>
      <c r="E2570" s="9">
        <v>45504</v>
      </c>
      <c r="F2570" s="6" t="s">
        <v>132</v>
      </c>
      <c r="G2570" s="7" t="s">
        <v>498</v>
      </c>
      <c r="H2570" s="6"/>
      <c r="I2570" s="8">
        <v>-2.4</v>
      </c>
      <c r="J2570" s="6"/>
      <c r="K2570" s="8">
        <v>3568.57</v>
      </c>
      <c r="L2570" t="str">
        <f>IF(Gastos[[#This Row],[Importe]]&gt;0,"Ingreso","Egreso")</f>
        <v>Egreso</v>
      </c>
      <c r="M2570" t="str">
        <f t="shared" si="40"/>
        <v>Único</v>
      </c>
    </row>
    <row r="2571" spans="1:13" ht="25.5" x14ac:dyDescent="0.25">
      <c r="A2571" s="1" t="s">
        <v>17</v>
      </c>
      <c r="B2571" s="33">
        <v>45503</v>
      </c>
      <c r="C2571" s="5">
        <v>45503</v>
      </c>
      <c r="D2571" s="33">
        <v>45503</v>
      </c>
      <c r="E2571" s="9">
        <v>45503</v>
      </c>
      <c r="F2571" s="6" t="s">
        <v>102</v>
      </c>
      <c r="G2571" s="7" t="s">
        <v>499</v>
      </c>
      <c r="H2571" s="6"/>
      <c r="I2571" s="8">
        <v>-42.71</v>
      </c>
      <c r="J2571" s="6"/>
      <c r="K2571" s="8">
        <v>3645.79</v>
      </c>
      <c r="L2571" t="str">
        <f>IF(Gastos[[#This Row],[Importe]]&gt;0,"Ingreso","Egreso")</f>
        <v>Egreso</v>
      </c>
      <c r="M2571" t="str">
        <f t="shared" si="40"/>
        <v>Único</v>
      </c>
    </row>
    <row r="2572" spans="1:13" ht="25.5" x14ac:dyDescent="0.25">
      <c r="A2572" s="1" t="s">
        <v>17</v>
      </c>
      <c r="B2572" s="33">
        <v>45503</v>
      </c>
      <c r="C2572" s="5">
        <v>45503</v>
      </c>
      <c r="D2572" s="33">
        <v>45503</v>
      </c>
      <c r="E2572" s="9">
        <v>45503</v>
      </c>
      <c r="F2572" s="6" t="s">
        <v>102</v>
      </c>
      <c r="G2572" s="7" t="s">
        <v>500</v>
      </c>
      <c r="H2572" s="6"/>
      <c r="I2572" s="8">
        <v>-68.319999999999993</v>
      </c>
      <c r="J2572" s="6"/>
      <c r="K2572" s="8">
        <v>3577.47</v>
      </c>
      <c r="L2572" t="str">
        <f>IF(Gastos[[#This Row],[Importe]]&gt;0,"Ingreso","Egreso")</f>
        <v>Egreso</v>
      </c>
      <c r="M2572" t="str">
        <f t="shared" si="40"/>
        <v>Único</v>
      </c>
    </row>
    <row r="2573" spans="1:13" x14ac:dyDescent="0.25">
      <c r="A2573" s="1" t="s">
        <v>11</v>
      </c>
      <c r="B2573" s="33">
        <v>45503</v>
      </c>
      <c r="C2573" s="5">
        <v>45503</v>
      </c>
      <c r="D2573" s="33">
        <v>45503</v>
      </c>
      <c r="E2573" s="9">
        <v>45503</v>
      </c>
      <c r="F2573" s="6" t="s">
        <v>112</v>
      </c>
      <c r="G2573" s="7" t="s">
        <v>502</v>
      </c>
      <c r="H2573" s="6"/>
      <c r="I2573" s="8">
        <v>-76.989999999999995</v>
      </c>
      <c r="J2573" s="6"/>
      <c r="K2573" s="8">
        <v>1205.6500000000001</v>
      </c>
      <c r="L2573" t="str">
        <f>IF(Gastos[[#This Row],[Importe]]&gt;0,"Ingreso","Egreso")</f>
        <v>Egreso</v>
      </c>
      <c r="M2573" t="str">
        <f t="shared" si="40"/>
        <v>Único</v>
      </c>
    </row>
    <row r="2574" spans="1:13" x14ac:dyDescent="0.25">
      <c r="A2574" s="1" t="s">
        <v>17</v>
      </c>
      <c r="B2574" s="33">
        <v>45503</v>
      </c>
      <c r="C2574" s="5">
        <v>45503</v>
      </c>
      <c r="D2574" s="33">
        <v>45503</v>
      </c>
      <c r="E2574" s="9">
        <v>45503</v>
      </c>
      <c r="F2574" s="6" t="s">
        <v>132</v>
      </c>
      <c r="G2574" s="7" t="s">
        <v>501</v>
      </c>
      <c r="H2574" s="6"/>
      <c r="I2574" s="8">
        <v>-6.5</v>
      </c>
      <c r="J2574" s="6"/>
      <c r="K2574" s="8">
        <v>3570.97</v>
      </c>
      <c r="L2574" t="str">
        <f>IF(Gastos[[#This Row],[Importe]]&gt;0,"Ingreso","Egreso")</f>
        <v>Egreso</v>
      </c>
      <c r="M2574" t="str">
        <f t="shared" si="40"/>
        <v>Único</v>
      </c>
    </row>
    <row r="2575" spans="1:13" x14ac:dyDescent="0.25">
      <c r="A2575" s="1" t="s">
        <v>17</v>
      </c>
      <c r="B2575" s="33">
        <v>45502</v>
      </c>
      <c r="C2575" s="5">
        <v>45502</v>
      </c>
      <c r="D2575" s="33">
        <v>45502</v>
      </c>
      <c r="E2575" s="9">
        <v>45502</v>
      </c>
      <c r="F2575" s="6" t="s">
        <v>35</v>
      </c>
      <c r="G2575" s="7" t="s">
        <v>503</v>
      </c>
      <c r="H2575" s="6"/>
      <c r="I2575" s="8">
        <v>-1200</v>
      </c>
      <c r="J2575" s="6"/>
      <c r="K2575" s="8">
        <v>3688.5</v>
      </c>
      <c r="L2575" t="str">
        <f>IF(Gastos[[#This Row],[Importe]]&gt;0,"Ingreso","Egreso")</f>
        <v>Egreso</v>
      </c>
      <c r="M2575" t="str">
        <f t="shared" si="40"/>
        <v>Único</v>
      </c>
    </row>
    <row r="2576" spans="1:13" x14ac:dyDescent="0.25">
      <c r="A2576" s="1" t="s">
        <v>11</v>
      </c>
      <c r="B2576" s="33">
        <v>45502</v>
      </c>
      <c r="C2576" s="5">
        <v>45502</v>
      </c>
      <c r="D2576" s="33">
        <v>45502</v>
      </c>
      <c r="E2576" s="9">
        <v>45502</v>
      </c>
      <c r="F2576" s="6" t="s">
        <v>35</v>
      </c>
      <c r="G2576" s="7" t="s">
        <v>504</v>
      </c>
      <c r="H2576" s="6"/>
      <c r="I2576" s="8">
        <v>1200</v>
      </c>
      <c r="J2576" s="6"/>
      <c r="K2576" s="8">
        <v>1282.6400000000001</v>
      </c>
      <c r="L2576" t="str">
        <f>IF(Gastos[[#This Row],[Importe]]&gt;0,"Ingreso","Egreso")</f>
        <v>Ingreso</v>
      </c>
      <c r="M2576" t="str">
        <f t="shared" si="40"/>
        <v>Único</v>
      </c>
    </row>
    <row r="2577" spans="1:13" ht="25.5" x14ac:dyDescent="0.25">
      <c r="A2577" s="1" t="s">
        <v>17</v>
      </c>
      <c r="B2577" s="33">
        <v>45502</v>
      </c>
      <c r="C2577" s="5">
        <v>45502</v>
      </c>
      <c r="D2577" s="33">
        <v>45501</v>
      </c>
      <c r="E2577" s="9">
        <v>45501</v>
      </c>
      <c r="F2577" s="6" t="s">
        <v>132</v>
      </c>
      <c r="G2577" s="7" t="s">
        <v>507</v>
      </c>
      <c r="H2577" s="6"/>
      <c r="I2577" s="8">
        <v>-33.67</v>
      </c>
      <c r="J2577" s="6"/>
      <c r="K2577" s="8">
        <v>4904.6000000000004</v>
      </c>
      <c r="L2577" t="str">
        <f>IF(Gastos[[#This Row],[Importe]]&gt;0,"Ingreso","Egreso")</f>
        <v>Egreso</v>
      </c>
      <c r="M2577" t="str">
        <f t="shared" si="40"/>
        <v>Único</v>
      </c>
    </row>
    <row r="2578" spans="1:13" x14ac:dyDescent="0.25">
      <c r="A2578" s="1" t="s">
        <v>17</v>
      </c>
      <c r="B2578" s="33">
        <v>45502</v>
      </c>
      <c r="C2578" s="5">
        <v>45502</v>
      </c>
      <c r="D2578" s="33">
        <v>45501</v>
      </c>
      <c r="E2578" s="9">
        <v>45501</v>
      </c>
      <c r="F2578" s="6" t="s">
        <v>132</v>
      </c>
      <c r="G2578" s="7" t="s">
        <v>505</v>
      </c>
      <c r="H2578" s="6"/>
      <c r="I2578" s="8">
        <v>-26</v>
      </c>
      <c r="J2578" s="6"/>
      <c r="K2578" s="8">
        <v>4940.7700000000004</v>
      </c>
      <c r="L2578" t="str">
        <f>IF(Gastos[[#This Row],[Importe]]&gt;0,"Ingreso","Egreso")</f>
        <v>Egreso</v>
      </c>
      <c r="M2578" t="str">
        <f t="shared" si="40"/>
        <v>Único</v>
      </c>
    </row>
    <row r="2579" spans="1:13" x14ac:dyDescent="0.25">
      <c r="A2579" s="1" t="s">
        <v>17</v>
      </c>
      <c r="B2579" s="33">
        <v>45502</v>
      </c>
      <c r="C2579" s="5">
        <v>45502</v>
      </c>
      <c r="D2579" s="33">
        <v>45501</v>
      </c>
      <c r="E2579" s="9">
        <v>45501</v>
      </c>
      <c r="F2579" s="6" t="s">
        <v>132</v>
      </c>
      <c r="G2579" s="7" t="s">
        <v>508</v>
      </c>
      <c r="H2579" s="6"/>
      <c r="I2579" s="8">
        <v>-16.100000000000001</v>
      </c>
      <c r="J2579" s="6"/>
      <c r="K2579" s="8">
        <v>4888.5</v>
      </c>
      <c r="L2579" t="str">
        <f>IF(Gastos[[#This Row],[Importe]]&gt;0,"Ingreso","Egreso")</f>
        <v>Egreso</v>
      </c>
      <c r="M2579" t="str">
        <f t="shared" si="40"/>
        <v>Único</v>
      </c>
    </row>
    <row r="2580" spans="1:13" x14ac:dyDescent="0.25">
      <c r="A2580" s="1" t="s">
        <v>11</v>
      </c>
      <c r="B2580" s="33">
        <v>45502</v>
      </c>
      <c r="C2580" s="5">
        <v>45502</v>
      </c>
      <c r="D2580" s="33">
        <v>45501</v>
      </c>
      <c r="E2580" s="9">
        <v>45501</v>
      </c>
      <c r="F2580" s="6" t="s">
        <v>132</v>
      </c>
      <c r="G2580" s="7" t="s">
        <v>510</v>
      </c>
      <c r="H2580" s="6"/>
      <c r="I2580" s="8">
        <v>-9.9</v>
      </c>
      <c r="J2580" s="6"/>
      <c r="K2580" s="8">
        <v>82.64</v>
      </c>
      <c r="L2580" t="str">
        <f>IF(Gastos[[#This Row],[Importe]]&gt;0,"Ingreso","Egreso")</f>
        <v>Egreso</v>
      </c>
      <c r="M2580" t="str">
        <f t="shared" si="40"/>
        <v>Único</v>
      </c>
    </row>
    <row r="2581" spans="1:13" x14ac:dyDescent="0.25">
      <c r="A2581" s="10" t="s">
        <v>14</v>
      </c>
      <c r="B2581" s="33">
        <v>45502</v>
      </c>
      <c r="C2581" s="5">
        <v>45502</v>
      </c>
      <c r="D2581" s="33">
        <v>45501</v>
      </c>
      <c r="E2581" s="9">
        <v>45501</v>
      </c>
      <c r="F2581" s="6" t="s">
        <v>67</v>
      </c>
      <c r="G2581" s="7" t="s">
        <v>509</v>
      </c>
      <c r="H2581" s="6"/>
      <c r="I2581" s="8">
        <v>-21.8</v>
      </c>
      <c r="J2581" s="6"/>
      <c r="K2581" s="8">
        <v>858.1</v>
      </c>
      <c r="L2581" t="str">
        <f>IF(Gastos[[#This Row],[Importe]]&gt;0,"Ingreso","Egreso")</f>
        <v>Egreso</v>
      </c>
      <c r="M2581" t="str">
        <f t="shared" si="40"/>
        <v>Único</v>
      </c>
    </row>
    <row r="2582" spans="1:13" x14ac:dyDescent="0.25">
      <c r="A2582" s="1" t="s">
        <v>17</v>
      </c>
      <c r="B2582" s="33">
        <v>45502</v>
      </c>
      <c r="C2582" s="5">
        <v>45502</v>
      </c>
      <c r="D2582" s="33">
        <v>45501</v>
      </c>
      <c r="E2582" s="9">
        <v>45501</v>
      </c>
      <c r="F2582" s="6" t="s">
        <v>132</v>
      </c>
      <c r="G2582" s="7" t="s">
        <v>506</v>
      </c>
      <c r="H2582" s="6"/>
      <c r="I2582" s="8">
        <v>-2.5</v>
      </c>
      <c r="J2582" s="6"/>
      <c r="K2582" s="8">
        <v>4938.2700000000004</v>
      </c>
      <c r="L2582" t="str">
        <f>IF(Gastos[[#This Row],[Importe]]&gt;0,"Ingreso","Egreso")</f>
        <v>Egreso</v>
      </c>
      <c r="M2582" t="str">
        <f t="shared" si="40"/>
        <v>Único</v>
      </c>
    </row>
    <row r="2583" spans="1:13" ht="25.5" x14ac:dyDescent="0.25">
      <c r="A2583" s="10" t="s">
        <v>14</v>
      </c>
      <c r="B2583" s="33">
        <v>45502</v>
      </c>
      <c r="C2583" s="5">
        <v>45502</v>
      </c>
      <c r="D2583" s="33">
        <v>45500</v>
      </c>
      <c r="E2583" s="9">
        <v>45500</v>
      </c>
      <c r="F2583" s="6" t="s">
        <v>22</v>
      </c>
      <c r="G2583" s="7" t="s">
        <v>512</v>
      </c>
      <c r="H2583" s="6"/>
      <c r="I2583" s="8">
        <v>-8.82</v>
      </c>
      <c r="J2583" s="6"/>
      <c r="K2583" s="8">
        <v>879.9</v>
      </c>
      <c r="L2583" t="str">
        <f>IF(Gastos[[#This Row],[Importe]]&gt;0,"Ingreso","Egreso")</f>
        <v>Egreso</v>
      </c>
      <c r="M2583" t="str">
        <f t="shared" si="40"/>
        <v>Único</v>
      </c>
    </row>
    <row r="2584" spans="1:13" ht="25.5" x14ac:dyDescent="0.25">
      <c r="A2584" s="10" t="s">
        <v>14</v>
      </c>
      <c r="B2584" s="33">
        <v>45502</v>
      </c>
      <c r="C2584" s="5">
        <v>45502</v>
      </c>
      <c r="D2584" s="33">
        <v>45500</v>
      </c>
      <c r="E2584" s="9">
        <v>45500</v>
      </c>
      <c r="F2584" s="6" t="s">
        <v>22</v>
      </c>
      <c r="G2584" s="7" t="s">
        <v>511</v>
      </c>
      <c r="H2584" s="6"/>
      <c r="I2584" s="8">
        <v>-73.03</v>
      </c>
      <c r="J2584" s="6"/>
      <c r="K2584" s="8">
        <v>888.72</v>
      </c>
      <c r="L2584" t="str">
        <f>IF(Gastos[[#This Row],[Importe]]&gt;0,"Ingreso","Egreso")</f>
        <v>Egreso</v>
      </c>
      <c r="M2584" t="str">
        <f t="shared" si="40"/>
        <v>Único</v>
      </c>
    </row>
    <row r="2585" spans="1:13" x14ac:dyDescent="0.25">
      <c r="A2585" s="1" t="s">
        <v>17</v>
      </c>
      <c r="B2585" s="33">
        <v>45499</v>
      </c>
      <c r="C2585" s="5">
        <v>45499</v>
      </c>
      <c r="D2585" s="33">
        <v>45499</v>
      </c>
      <c r="E2585" s="9">
        <v>45499</v>
      </c>
      <c r="F2585" s="6" t="s">
        <v>132</v>
      </c>
      <c r="G2585" s="7" t="s">
        <v>514</v>
      </c>
      <c r="H2585" s="6"/>
      <c r="I2585" s="8">
        <v>-36.4</v>
      </c>
      <c r="J2585" s="6"/>
      <c r="K2585" s="8">
        <v>4966.7700000000004</v>
      </c>
      <c r="L2585" t="str">
        <f>IF(Gastos[[#This Row],[Importe]]&gt;0,"Ingreso","Egreso")</f>
        <v>Egreso</v>
      </c>
      <c r="M2585" t="str">
        <f t="shared" si="40"/>
        <v>Único</v>
      </c>
    </row>
    <row r="2586" spans="1:13" x14ac:dyDescent="0.25">
      <c r="A2586" s="10" t="s">
        <v>14</v>
      </c>
      <c r="B2586" s="33">
        <v>45499</v>
      </c>
      <c r="C2586" s="5">
        <v>45499</v>
      </c>
      <c r="D2586" s="33">
        <v>45499</v>
      </c>
      <c r="E2586" s="9">
        <v>45499</v>
      </c>
      <c r="F2586" s="6" t="s">
        <v>132</v>
      </c>
      <c r="G2586" s="7" t="s">
        <v>518</v>
      </c>
      <c r="H2586" s="6"/>
      <c r="I2586" s="8">
        <v>-23.9</v>
      </c>
      <c r="J2586" s="6"/>
      <c r="K2586" s="8">
        <v>961.75</v>
      </c>
      <c r="L2586" t="str">
        <f>IF(Gastos[[#This Row],[Importe]]&gt;0,"Ingreso","Egreso")</f>
        <v>Egreso</v>
      </c>
      <c r="M2586" t="str">
        <f t="shared" si="40"/>
        <v>Único</v>
      </c>
    </row>
    <row r="2587" spans="1:13" x14ac:dyDescent="0.25">
      <c r="A2587" s="1" t="s">
        <v>14</v>
      </c>
      <c r="B2587" s="33">
        <v>45499</v>
      </c>
      <c r="C2587" s="5">
        <v>45499</v>
      </c>
      <c r="D2587" s="33">
        <v>45499</v>
      </c>
      <c r="E2587" s="9">
        <v>45499</v>
      </c>
      <c r="F2587" s="6" t="s">
        <v>35</v>
      </c>
      <c r="G2587" s="7" t="s">
        <v>515</v>
      </c>
      <c r="H2587" s="6"/>
      <c r="I2587" s="8">
        <v>77</v>
      </c>
      <c r="J2587" s="6"/>
      <c r="K2587" s="8">
        <v>1062.6500000000001</v>
      </c>
      <c r="L2587" t="str">
        <f>IF(Gastos[[#This Row],[Importe]]&gt;0,"Ingreso","Egreso")</f>
        <v>Ingreso</v>
      </c>
      <c r="M2587" t="str">
        <f t="shared" si="40"/>
        <v>Único</v>
      </c>
    </row>
    <row r="2588" spans="1:13" ht="25.5" x14ac:dyDescent="0.25">
      <c r="A2588" s="1" t="s">
        <v>17</v>
      </c>
      <c r="B2588" s="33">
        <v>45499</v>
      </c>
      <c r="C2588" s="5">
        <v>45499</v>
      </c>
      <c r="D2588" s="33">
        <v>45499</v>
      </c>
      <c r="E2588" s="9">
        <v>45499</v>
      </c>
      <c r="F2588" s="6" t="s">
        <v>18</v>
      </c>
      <c r="G2588" s="7" t="s">
        <v>394</v>
      </c>
      <c r="H2588" s="6"/>
      <c r="I2588" s="8">
        <v>100</v>
      </c>
      <c r="J2588" s="6"/>
      <c r="K2588" s="8">
        <v>5080.17</v>
      </c>
      <c r="L2588" t="str">
        <f>IF(Gastos[[#This Row],[Importe]]&gt;0,"Ingreso","Egreso")</f>
        <v>Ingreso</v>
      </c>
      <c r="M2588" t="str">
        <f t="shared" si="40"/>
        <v>Único</v>
      </c>
    </row>
    <row r="2589" spans="1:13" x14ac:dyDescent="0.25">
      <c r="A2589" s="1" t="s">
        <v>14</v>
      </c>
      <c r="B2589" s="33">
        <v>45499</v>
      </c>
      <c r="C2589" s="5">
        <v>45499</v>
      </c>
      <c r="D2589" s="33">
        <v>45499</v>
      </c>
      <c r="E2589" s="9">
        <v>45499</v>
      </c>
      <c r="F2589" s="6" t="s">
        <v>35</v>
      </c>
      <c r="G2589" s="7" t="s">
        <v>516</v>
      </c>
      <c r="H2589" s="6"/>
      <c r="I2589" s="8">
        <v>-77</v>
      </c>
      <c r="J2589" s="6"/>
      <c r="K2589" s="8">
        <v>985.65</v>
      </c>
      <c r="L2589" t="str">
        <f>IF(Gastos[[#This Row],[Importe]]&gt;0,"Ingreso","Egreso")</f>
        <v>Egreso</v>
      </c>
      <c r="M2589" t="str">
        <f t="shared" si="40"/>
        <v>Único</v>
      </c>
    </row>
    <row r="2590" spans="1:13" x14ac:dyDescent="0.25">
      <c r="A2590" s="1" t="s">
        <v>14</v>
      </c>
      <c r="B2590" s="33">
        <v>45499</v>
      </c>
      <c r="C2590" s="5">
        <v>45499</v>
      </c>
      <c r="D2590" s="33">
        <v>45499</v>
      </c>
      <c r="E2590" s="9">
        <v>45499</v>
      </c>
      <c r="F2590" s="6" t="s">
        <v>22</v>
      </c>
      <c r="G2590" s="7" t="s">
        <v>517</v>
      </c>
      <c r="H2590" s="6"/>
      <c r="I2590" s="8">
        <v>-9.3000000000000007</v>
      </c>
      <c r="J2590" s="6"/>
      <c r="K2590" s="8">
        <v>985.65</v>
      </c>
      <c r="L2590" t="str">
        <f>IF(Gastos[[#This Row],[Importe]]&gt;0,"Ingreso","Egreso")</f>
        <v>Egreso</v>
      </c>
      <c r="M2590" t="str">
        <f t="shared" si="40"/>
        <v>Único</v>
      </c>
    </row>
    <row r="2591" spans="1:13" x14ac:dyDescent="0.25">
      <c r="A2591" s="1" t="s">
        <v>11</v>
      </c>
      <c r="B2591" s="33">
        <v>45499</v>
      </c>
      <c r="C2591" s="11">
        <v>45499</v>
      </c>
      <c r="D2591" s="33">
        <v>45499</v>
      </c>
      <c r="E2591" s="9">
        <v>45499</v>
      </c>
      <c r="F2591" s="6" t="s">
        <v>35</v>
      </c>
      <c r="G2591" s="7" t="s">
        <v>519</v>
      </c>
      <c r="H2591" s="6"/>
      <c r="I2591" s="8">
        <v>77</v>
      </c>
      <c r="J2591" s="6"/>
      <c r="K2591" s="8">
        <v>92.54</v>
      </c>
      <c r="L2591" t="str">
        <f>IF(Gastos[[#This Row],[Importe]]&gt;0,"Ingreso","Egreso")</f>
        <v>Ingreso</v>
      </c>
      <c r="M2591" t="str">
        <f t="shared" si="40"/>
        <v>Único</v>
      </c>
    </row>
    <row r="2592" spans="1:13" x14ac:dyDescent="0.25">
      <c r="A2592" s="1" t="s">
        <v>17</v>
      </c>
      <c r="B2592" s="33">
        <v>45499</v>
      </c>
      <c r="C2592" s="5">
        <v>45499</v>
      </c>
      <c r="D2592" s="33">
        <v>45499</v>
      </c>
      <c r="E2592" s="9">
        <v>45499</v>
      </c>
      <c r="F2592" s="6" t="s">
        <v>35</v>
      </c>
      <c r="G2592" s="7" t="s">
        <v>513</v>
      </c>
      <c r="H2592" s="6"/>
      <c r="I2592" s="8">
        <v>-77</v>
      </c>
      <c r="J2592" s="6"/>
      <c r="K2592" s="8">
        <v>5003.17</v>
      </c>
      <c r="L2592" t="str">
        <f>IF(Gastos[[#This Row],[Importe]]&gt;0,"Ingreso","Egreso")</f>
        <v>Egreso</v>
      </c>
      <c r="M2592" t="str">
        <f t="shared" si="40"/>
        <v>Único</v>
      </c>
    </row>
    <row r="2593" spans="1:13" x14ac:dyDescent="0.25">
      <c r="A2593" s="1" t="s">
        <v>17</v>
      </c>
      <c r="B2593" s="33">
        <v>45498</v>
      </c>
      <c r="C2593" s="5">
        <v>45498</v>
      </c>
      <c r="D2593" s="33">
        <v>45498</v>
      </c>
      <c r="E2593" s="9">
        <v>45498</v>
      </c>
      <c r="F2593" s="6" t="s">
        <v>132</v>
      </c>
      <c r="G2593" s="7" t="s">
        <v>520</v>
      </c>
      <c r="H2593" s="6"/>
      <c r="I2593" s="8">
        <v>-46.5</v>
      </c>
      <c r="J2593" s="6"/>
      <c r="K2593" s="8">
        <v>5064.2700000000004</v>
      </c>
      <c r="L2593" t="str">
        <f>IF(Gastos[[#This Row],[Importe]]&gt;0,"Ingreso","Egreso")</f>
        <v>Egreso</v>
      </c>
      <c r="M2593" t="str">
        <f t="shared" si="40"/>
        <v>Único</v>
      </c>
    </row>
    <row r="2594" spans="1:13" x14ac:dyDescent="0.25">
      <c r="A2594" s="1" t="s">
        <v>17</v>
      </c>
      <c r="B2594" s="33">
        <v>45498</v>
      </c>
      <c r="C2594" s="5">
        <v>45498</v>
      </c>
      <c r="D2594" s="33">
        <v>45498</v>
      </c>
      <c r="E2594" s="9">
        <v>45498</v>
      </c>
      <c r="F2594" s="6" t="s">
        <v>132</v>
      </c>
      <c r="G2594" s="7" t="s">
        <v>523</v>
      </c>
      <c r="H2594" s="6"/>
      <c r="I2594" s="8">
        <v>-36.6</v>
      </c>
      <c r="J2594" s="6"/>
      <c r="K2594" s="8">
        <v>4980.17</v>
      </c>
      <c r="L2594" t="str">
        <f>IF(Gastos[[#This Row],[Importe]]&gt;0,"Ingreso","Egreso")</f>
        <v>Egreso</v>
      </c>
      <c r="M2594" t="str">
        <f t="shared" si="40"/>
        <v>Único</v>
      </c>
    </row>
    <row r="2595" spans="1:13" x14ac:dyDescent="0.25">
      <c r="A2595" s="1" t="s">
        <v>17</v>
      </c>
      <c r="B2595" s="33">
        <v>45498</v>
      </c>
      <c r="C2595" s="5">
        <v>45498</v>
      </c>
      <c r="D2595" s="33">
        <v>45498</v>
      </c>
      <c r="E2595" s="9">
        <v>45498</v>
      </c>
      <c r="F2595" s="6" t="s">
        <v>132</v>
      </c>
      <c r="G2595" s="7" t="s">
        <v>521</v>
      </c>
      <c r="H2595" s="6"/>
      <c r="I2595" s="8">
        <v>-25.6</v>
      </c>
      <c r="J2595" s="6"/>
      <c r="K2595" s="8">
        <v>5025.67</v>
      </c>
      <c r="L2595" t="str">
        <f>IF(Gastos[[#This Row],[Importe]]&gt;0,"Ingreso","Egreso")</f>
        <v>Egreso</v>
      </c>
      <c r="M2595" t="str">
        <f t="shared" si="40"/>
        <v>Único</v>
      </c>
    </row>
    <row r="2596" spans="1:13" x14ac:dyDescent="0.25">
      <c r="A2596" s="1" t="s">
        <v>17</v>
      </c>
      <c r="B2596" s="33">
        <v>45498</v>
      </c>
      <c r="C2596" s="5">
        <v>45498</v>
      </c>
      <c r="D2596" s="33">
        <v>45498</v>
      </c>
      <c r="E2596" s="9">
        <v>45498</v>
      </c>
      <c r="F2596" s="6" t="s">
        <v>132</v>
      </c>
      <c r="G2596" s="7" t="s">
        <v>520</v>
      </c>
      <c r="H2596" s="6"/>
      <c r="I2596" s="8">
        <v>-13</v>
      </c>
      <c r="J2596" s="6"/>
      <c r="K2596" s="8">
        <v>5051.2700000000004</v>
      </c>
      <c r="L2596" t="str">
        <f>IF(Gastos[[#This Row],[Importe]]&gt;0,"Ingreso","Egreso")</f>
        <v>Egreso</v>
      </c>
      <c r="M2596" t="str">
        <f t="shared" si="40"/>
        <v>Único</v>
      </c>
    </row>
    <row r="2597" spans="1:13" x14ac:dyDescent="0.25">
      <c r="A2597" s="1" t="s">
        <v>17</v>
      </c>
      <c r="B2597" s="33">
        <v>45498</v>
      </c>
      <c r="C2597" s="5">
        <v>45498</v>
      </c>
      <c r="D2597" s="33">
        <v>45498</v>
      </c>
      <c r="E2597" s="9">
        <v>45498</v>
      </c>
      <c r="F2597" s="6" t="s">
        <v>18</v>
      </c>
      <c r="G2597" s="7" t="s">
        <v>522</v>
      </c>
      <c r="H2597" s="6"/>
      <c r="I2597" s="8">
        <v>-8.9</v>
      </c>
      <c r="J2597" s="6"/>
      <c r="K2597" s="8">
        <v>5016.7700000000004</v>
      </c>
      <c r="L2597" t="str">
        <f>IF(Gastos[[#This Row],[Importe]]&gt;0,"Ingreso","Egreso")</f>
        <v>Egreso</v>
      </c>
      <c r="M2597" t="str">
        <f t="shared" si="40"/>
        <v>Único</v>
      </c>
    </row>
    <row r="2598" spans="1:13" x14ac:dyDescent="0.25">
      <c r="A2598" s="1" t="s">
        <v>11</v>
      </c>
      <c r="B2598" s="33">
        <v>45498</v>
      </c>
      <c r="C2598" s="11">
        <v>45498</v>
      </c>
      <c r="D2598" s="33">
        <v>45498</v>
      </c>
      <c r="E2598" s="9">
        <v>45498</v>
      </c>
      <c r="F2598" s="6" t="s">
        <v>18</v>
      </c>
      <c r="G2598" s="7" t="s">
        <v>524</v>
      </c>
      <c r="H2598" s="6"/>
      <c r="I2598" s="8">
        <v>-37.979999999999997</v>
      </c>
      <c r="J2598" s="6"/>
      <c r="K2598" s="8">
        <v>15.54</v>
      </c>
      <c r="L2598" t="str">
        <f>IF(Gastos[[#This Row],[Importe]]&gt;0,"Ingreso","Egreso")</f>
        <v>Egreso</v>
      </c>
      <c r="M2598" t="str">
        <f t="shared" si="40"/>
        <v>Único</v>
      </c>
    </row>
    <row r="2599" spans="1:13" x14ac:dyDescent="0.25">
      <c r="A2599" s="1" t="s">
        <v>17</v>
      </c>
      <c r="B2599" s="33">
        <v>45497</v>
      </c>
      <c r="C2599" s="5">
        <v>45497</v>
      </c>
      <c r="D2599" s="33">
        <v>45497</v>
      </c>
      <c r="E2599" s="9">
        <v>45497</v>
      </c>
      <c r="F2599" s="6" t="s">
        <v>132</v>
      </c>
      <c r="G2599" s="7" t="s">
        <v>525</v>
      </c>
      <c r="H2599" s="6"/>
      <c r="I2599" s="8">
        <v>-27.8</v>
      </c>
      <c r="J2599" s="6"/>
      <c r="K2599" s="8">
        <v>5615.55</v>
      </c>
      <c r="L2599" t="str">
        <f>IF(Gastos[[#This Row],[Importe]]&gt;0,"Ingreso","Egreso")</f>
        <v>Egreso</v>
      </c>
      <c r="M2599" t="str">
        <f t="shared" si="40"/>
        <v>Único</v>
      </c>
    </row>
    <row r="2600" spans="1:13" x14ac:dyDescent="0.25">
      <c r="A2600" s="1" t="s">
        <v>17</v>
      </c>
      <c r="B2600" s="33">
        <v>45497</v>
      </c>
      <c r="C2600" s="5">
        <v>45497</v>
      </c>
      <c r="D2600" s="33">
        <v>45497</v>
      </c>
      <c r="E2600" s="9">
        <v>45497</v>
      </c>
      <c r="F2600" s="6" t="s">
        <v>269</v>
      </c>
      <c r="G2600" s="7" t="s">
        <v>526</v>
      </c>
      <c r="H2600" s="6"/>
      <c r="I2600" s="8">
        <v>-306.88</v>
      </c>
      <c r="J2600" s="6"/>
      <c r="K2600" s="8">
        <v>5308.67</v>
      </c>
      <c r="L2600" t="str">
        <f>IF(Gastos[[#This Row],[Importe]]&gt;0,"Ingreso","Egreso")</f>
        <v>Egreso</v>
      </c>
      <c r="M2600" t="str">
        <f t="shared" si="40"/>
        <v>Único</v>
      </c>
    </row>
    <row r="2601" spans="1:13" ht="25.5" x14ac:dyDescent="0.25">
      <c r="A2601" s="1" t="s">
        <v>17</v>
      </c>
      <c r="B2601" s="33">
        <v>45497</v>
      </c>
      <c r="C2601" s="5">
        <v>45497</v>
      </c>
      <c r="D2601" s="33">
        <v>45497</v>
      </c>
      <c r="E2601" s="9">
        <v>45497</v>
      </c>
      <c r="F2601" s="6" t="s">
        <v>18</v>
      </c>
      <c r="G2601" s="7" t="s">
        <v>527</v>
      </c>
      <c r="H2601" s="6"/>
      <c r="I2601" s="8">
        <v>-197.9</v>
      </c>
      <c r="J2601" s="6"/>
      <c r="K2601" s="8">
        <v>5110.7700000000004</v>
      </c>
      <c r="L2601" t="str">
        <f>IF(Gastos[[#This Row],[Importe]]&gt;0,"Ingreso","Egreso")</f>
        <v>Egreso</v>
      </c>
      <c r="M2601" t="str">
        <f t="shared" si="40"/>
        <v>Único</v>
      </c>
    </row>
    <row r="2602" spans="1:13" x14ac:dyDescent="0.25">
      <c r="A2602" s="1" t="s">
        <v>17</v>
      </c>
      <c r="B2602" s="33">
        <v>45496</v>
      </c>
      <c r="C2602" s="5">
        <v>45496</v>
      </c>
      <c r="D2602" s="33">
        <v>45496</v>
      </c>
      <c r="E2602" s="9">
        <v>45496</v>
      </c>
      <c r="F2602" s="6" t="s">
        <v>132</v>
      </c>
      <c r="G2602" s="7" t="s">
        <v>528</v>
      </c>
      <c r="H2602" s="6"/>
      <c r="I2602" s="8">
        <v>-9.1999999999999993</v>
      </c>
      <c r="J2602" s="6"/>
      <c r="K2602" s="8">
        <v>6032.15</v>
      </c>
      <c r="L2602" t="str">
        <f>IF(Gastos[[#This Row],[Importe]]&gt;0,"Ingreso","Egreso")</f>
        <v>Egreso</v>
      </c>
      <c r="M2602" t="str">
        <f t="shared" si="40"/>
        <v>Único</v>
      </c>
    </row>
    <row r="2603" spans="1:13" x14ac:dyDescent="0.25">
      <c r="A2603" s="1" t="s">
        <v>17</v>
      </c>
      <c r="B2603" s="33">
        <v>45496</v>
      </c>
      <c r="C2603" s="5">
        <v>45496</v>
      </c>
      <c r="D2603" s="33">
        <v>45496</v>
      </c>
      <c r="E2603" s="9">
        <v>45496</v>
      </c>
      <c r="F2603" s="6" t="s">
        <v>269</v>
      </c>
      <c r="G2603" s="7" t="s">
        <v>529</v>
      </c>
      <c r="H2603" s="6"/>
      <c r="I2603" s="8">
        <v>-388.8</v>
      </c>
      <c r="J2603" s="6"/>
      <c r="K2603" s="8">
        <v>5643.35</v>
      </c>
      <c r="L2603" t="str">
        <f>IF(Gastos[[#This Row],[Importe]]&gt;0,"Ingreso","Egreso")</f>
        <v>Egreso</v>
      </c>
      <c r="M2603" t="str">
        <f t="shared" si="40"/>
        <v>Único</v>
      </c>
    </row>
    <row r="2604" spans="1:13" ht="25.5" x14ac:dyDescent="0.25">
      <c r="A2604" s="1" t="s">
        <v>14</v>
      </c>
      <c r="B2604" s="33">
        <v>45496</v>
      </c>
      <c r="C2604" s="5">
        <v>45496</v>
      </c>
      <c r="D2604" s="33">
        <v>45496</v>
      </c>
      <c r="E2604" s="9">
        <v>45496</v>
      </c>
      <c r="F2604" s="6" t="s">
        <v>15</v>
      </c>
      <c r="G2604" s="7" t="s">
        <v>530</v>
      </c>
      <c r="H2604" s="6"/>
      <c r="I2604" s="8">
        <v>-115.01</v>
      </c>
      <c r="J2604" s="6"/>
      <c r="K2604" s="8">
        <v>994.95</v>
      </c>
      <c r="L2604" t="str">
        <f>IF(Gastos[[#This Row],[Importe]]&gt;0,"Ingreso","Egreso")</f>
        <v>Egreso</v>
      </c>
      <c r="M2604" t="str">
        <f t="shared" si="40"/>
        <v>Único</v>
      </c>
    </row>
    <row r="2605" spans="1:13" ht="25.5" x14ac:dyDescent="0.25">
      <c r="A2605" s="1" t="s">
        <v>17</v>
      </c>
      <c r="B2605" s="33">
        <v>45495</v>
      </c>
      <c r="C2605" s="5">
        <v>45495</v>
      </c>
      <c r="D2605" s="33">
        <v>45495</v>
      </c>
      <c r="E2605" s="9">
        <v>45495</v>
      </c>
      <c r="F2605" s="6" t="s">
        <v>18</v>
      </c>
      <c r="G2605" s="7" t="s">
        <v>532</v>
      </c>
      <c r="H2605" s="6"/>
      <c r="I2605" s="8">
        <v>-14.14</v>
      </c>
      <c r="J2605" s="6"/>
      <c r="K2605" s="8">
        <v>6041.35</v>
      </c>
      <c r="L2605" t="str">
        <f>IF(Gastos[[#This Row],[Importe]]&gt;0,"Ingreso","Egreso")</f>
        <v>Egreso</v>
      </c>
      <c r="M2605" t="str">
        <f t="shared" si="40"/>
        <v>Único</v>
      </c>
    </row>
    <row r="2606" spans="1:13" ht="25.5" x14ac:dyDescent="0.25">
      <c r="A2606" s="1" t="s">
        <v>14</v>
      </c>
      <c r="B2606" s="33">
        <v>45495</v>
      </c>
      <c r="C2606" s="5">
        <v>45495</v>
      </c>
      <c r="D2606" s="33">
        <v>45495</v>
      </c>
      <c r="E2606" s="9">
        <v>45495</v>
      </c>
      <c r="F2606" s="6" t="s">
        <v>15</v>
      </c>
      <c r="G2606" s="7" t="s">
        <v>533</v>
      </c>
      <c r="H2606" s="6"/>
      <c r="I2606" s="8">
        <v>-166.67</v>
      </c>
      <c r="J2606" s="6"/>
      <c r="K2606" s="8">
        <v>1170.1099999999999</v>
      </c>
      <c r="L2606" t="str">
        <f>IF(Gastos[[#This Row],[Importe]]&gt;0,"Ingreso","Egreso")</f>
        <v>Egreso</v>
      </c>
      <c r="M2606" t="str">
        <f t="shared" si="40"/>
        <v>Único</v>
      </c>
    </row>
    <row r="2607" spans="1:13" x14ac:dyDescent="0.25">
      <c r="A2607" s="1" t="s">
        <v>14</v>
      </c>
      <c r="B2607" s="33">
        <v>45495</v>
      </c>
      <c r="C2607" s="5">
        <v>45495</v>
      </c>
      <c r="D2607" s="33">
        <v>45495</v>
      </c>
      <c r="E2607" s="9">
        <v>45495</v>
      </c>
      <c r="F2607" s="6" t="s">
        <v>35</v>
      </c>
      <c r="G2607" s="7" t="s">
        <v>534</v>
      </c>
      <c r="H2607" s="6"/>
      <c r="I2607" s="8">
        <v>-30</v>
      </c>
      <c r="J2607" s="6"/>
      <c r="K2607" s="8">
        <v>1140.1099999999999</v>
      </c>
      <c r="L2607" t="str">
        <f>IF(Gastos[[#This Row],[Importe]]&gt;0,"Ingreso","Egreso")</f>
        <v>Egreso</v>
      </c>
      <c r="M2607" t="str">
        <f t="shared" si="40"/>
        <v>Único</v>
      </c>
    </row>
    <row r="2608" spans="1:13" x14ac:dyDescent="0.25">
      <c r="A2608" s="1" t="s">
        <v>14</v>
      </c>
      <c r="B2608" s="33">
        <v>45495</v>
      </c>
      <c r="C2608" s="5">
        <v>45495</v>
      </c>
      <c r="D2608" s="33">
        <v>45495</v>
      </c>
      <c r="E2608" s="9">
        <v>45495</v>
      </c>
      <c r="F2608" s="6" t="s">
        <v>35</v>
      </c>
      <c r="G2608" s="7" t="s">
        <v>535</v>
      </c>
      <c r="H2608" s="6"/>
      <c r="I2608" s="8">
        <v>-10</v>
      </c>
      <c r="J2608" s="6"/>
      <c r="K2608" s="8">
        <v>1130.1099999999999</v>
      </c>
      <c r="L2608" t="str">
        <f>IF(Gastos[[#This Row],[Importe]]&gt;0,"Ingreso","Egreso")</f>
        <v>Egreso</v>
      </c>
      <c r="M2608" t="str">
        <f t="shared" si="40"/>
        <v>Único</v>
      </c>
    </row>
    <row r="2609" spans="1:13" x14ac:dyDescent="0.25">
      <c r="A2609" s="1" t="s">
        <v>14</v>
      </c>
      <c r="B2609" s="33">
        <v>45495</v>
      </c>
      <c r="C2609" s="5">
        <v>45495</v>
      </c>
      <c r="D2609" s="33">
        <v>45495</v>
      </c>
      <c r="E2609" s="9">
        <v>45495</v>
      </c>
      <c r="F2609" s="6" t="s">
        <v>54</v>
      </c>
      <c r="G2609" s="7" t="s">
        <v>536</v>
      </c>
      <c r="H2609" s="6"/>
      <c r="I2609" s="8">
        <v>-19.57</v>
      </c>
      <c r="J2609" s="6"/>
      <c r="K2609" s="8">
        <v>1110.54</v>
      </c>
      <c r="L2609" t="str">
        <f>IF(Gastos[[#This Row],[Importe]]&gt;0,"Ingreso","Egreso")</f>
        <v>Egreso</v>
      </c>
      <c r="M2609" t="str">
        <f t="shared" si="40"/>
        <v>Único</v>
      </c>
    </row>
    <row r="2610" spans="1:13" x14ac:dyDescent="0.25">
      <c r="A2610" s="1" t="s">
        <v>14</v>
      </c>
      <c r="B2610" s="33">
        <v>45496</v>
      </c>
      <c r="C2610" s="5">
        <v>45496</v>
      </c>
      <c r="D2610" s="33">
        <v>45495</v>
      </c>
      <c r="E2610" s="9">
        <v>45495</v>
      </c>
      <c r="F2610" s="6" t="s">
        <v>54</v>
      </c>
      <c r="G2610" s="7" t="s">
        <v>131</v>
      </c>
      <c r="H2610" s="6"/>
      <c r="I2610" s="8">
        <v>-0.57999999999999996</v>
      </c>
      <c r="J2610" s="6"/>
      <c r="K2610" s="8">
        <v>1109.96</v>
      </c>
      <c r="L2610" t="str">
        <f>IF(Gastos[[#This Row],[Importe]]&gt;0,"Ingreso","Egreso")</f>
        <v>Egreso</v>
      </c>
      <c r="M2610" t="str">
        <f t="shared" si="40"/>
        <v>Único</v>
      </c>
    </row>
    <row r="2611" spans="1:13" x14ac:dyDescent="0.25">
      <c r="A2611" s="1" t="s">
        <v>11</v>
      </c>
      <c r="B2611" s="33">
        <v>45495</v>
      </c>
      <c r="C2611" s="5">
        <v>45495</v>
      </c>
      <c r="D2611" s="33">
        <v>45495</v>
      </c>
      <c r="E2611" s="9">
        <v>45495</v>
      </c>
      <c r="F2611" s="6" t="s">
        <v>35</v>
      </c>
      <c r="G2611" s="7" t="s">
        <v>537</v>
      </c>
      <c r="H2611" s="6"/>
      <c r="I2611" s="8">
        <v>10</v>
      </c>
      <c r="J2611" s="6"/>
      <c r="K2611" s="8">
        <v>42.53</v>
      </c>
      <c r="L2611" t="str">
        <f>IF(Gastos[[#This Row],[Importe]]&gt;0,"Ingreso","Egreso")</f>
        <v>Ingreso</v>
      </c>
      <c r="M2611" t="str">
        <f t="shared" si="40"/>
        <v>Único</v>
      </c>
    </row>
    <row r="2612" spans="1:13" x14ac:dyDescent="0.25">
      <c r="A2612" s="1" t="s">
        <v>11</v>
      </c>
      <c r="B2612" s="33">
        <v>45495</v>
      </c>
      <c r="C2612" s="5">
        <v>45495</v>
      </c>
      <c r="D2612" s="33">
        <v>45495</v>
      </c>
      <c r="E2612" s="9">
        <v>45495</v>
      </c>
      <c r="F2612" s="6" t="s">
        <v>35</v>
      </c>
      <c r="G2612" s="7" t="s">
        <v>538</v>
      </c>
      <c r="H2612" s="6"/>
      <c r="I2612" s="8">
        <v>30</v>
      </c>
      <c r="J2612" s="6"/>
      <c r="K2612" s="8">
        <v>32.53</v>
      </c>
      <c r="L2612" t="str">
        <f>IF(Gastos[[#This Row],[Importe]]&gt;0,"Ingreso","Egreso")</f>
        <v>Ingreso</v>
      </c>
      <c r="M2612" t="str">
        <f t="shared" si="40"/>
        <v>Único</v>
      </c>
    </row>
    <row r="2613" spans="1:13" x14ac:dyDescent="0.25">
      <c r="A2613" s="1" t="s">
        <v>17</v>
      </c>
      <c r="B2613" s="33">
        <v>45495</v>
      </c>
      <c r="C2613" s="5">
        <v>45495</v>
      </c>
      <c r="D2613" s="33">
        <v>45495</v>
      </c>
      <c r="E2613" s="9">
        <v>45495</v>
      </c>
      <c r="F2613" s="6" t="s">
        <v>132</v>
      </c>
      <c r="G2613" s="7" t="s">
        <v>531</v>
      </c>
      <c r="H2613" s="6"/>
      <c r="I2613" s="8">
        <v>13.59</v>
      </c>
      <c r="J2613" s="6"/>
      <c r="K2613" s="8">
        <v>6055.49</v>
      </c>
      <c r="L2613" t="str">
        <f>IF(Gastos[[#This Row],[Importe]]&gt;0,"Ingreso","Egreso")</f>
        <v>Ingreso</v>
      </c>
      <c r="M2613" t="str">
        <f t="shared" si="40"/>
        <v>Único</v>
      </c>
    </row>
    <row r="2614" spans="1:13" ht="25.5" x14ac:dyDescent="0.25">
      <c r="A2614" s="1" t="s">
        <v>17</v>
      </c>
      <c r="B2614" s="33">
        <v>45495</v>
      </c>
      <c r="C2614" s="5">
        <v>45495</v>
      </c>
      <c r="D2614" s="33">
        <v>45494</v>
      </c>
      <c r="E2614" s="9">
        <v>45494</v>
      </c>
      <c r="F2614" s="6" t="s">
        <v>132</v>
      </c>
      <c r="G2614" s="7" t="s">
        <v>540</v>
      </c>
      <c r="H2614" s="6"/>
      <c r="I2614" s="8">
        <v>-27.65</v>
      </c>
      <c r="J2614" s="6"/>
      <c r="K2614" s="8">
        <v>6051.8</v>
      </c>
      <c r="L2614" t="str">
        <f>IF(Gastos[[#This Row],[Importe]]&gt;0,"Ingreso","Egreso")</f>
        <v>Egreso</v>
      </c>
      <c r="M2614" t="str">
        <f t="shared" si="40"/>
        <v>Único</v>
      </c>
    </row>
    <row r="2615" spans="1:13" ht="25.5" x14ac:dyDescent="0.25">
      <c r="A2615" s="1" t="s">
        <v>17</v>
      </c>
      <c r="B2615" s="33">
        <v>45495</v>
      </c>
      <c r="C2615" s="5">
        <v>45495</v>
      </c>
      <c r="D2615" s="33">
        <v>45494</v>
      </c>
      <c r="E2615" s="9">
        <v>45494</v>
      </c>
      <c r="F2615" s="6" t="s">
        <v>132</v>
      </c>
      <c r="G2615" s="7" t="s">
        <v>541</v>
      </c>
      <c r="H2615" s="6"/>
      <c r="I2615" s="8">
        <v>-9.9</v>
      </c>
      <c r="J2615" s="6"/>
      <c r="K2615" s="8">
        <v>6041.9</v>
      </c>
      <c r="L2615" t="str">
        <f>IF(Gastos[[#This Row],[Importe]]&gt;0,"Ingreso","Egreso")</f>
        <v>Egreso</v>
      </c>
      <c r="M2615" t="str">
        <f t="shared" si="40"/>
        <v>Único</v>
      </c>
    </row>
    <row r="2616" spans="1:13" x14ac:dyDescent="0.25">
      <c r="A2616" s="1" t="s">
        <v>17</v>
      </c>
      <c r="B2616" s="33">
        <v>45495</v>
      </c>
      <c r="C2616" s="5">
        <v>45495</v>
      </c>
      <c r="D2616" s="33">
        <v>45494</v>
      </c>
      <c r="E2616" s="9">
        <v>45494</v>
      </c>
      <c r="F2616" s="6" t="s">
        <v>18</v>
      </c>
      <c r="G2616" s="7" t="s">
        <v>539</v>
      </c>
      <c r="H2616" s="6"/>
      <c r="I2616" s="8">
        <v>22.87</v>
      </c>
      <c r="J2616" s="6"/>
      <c r="K2616" s="8">
        <v>6079.45</v>
      </c>
      <c r="L2616" t="str">
        <f>IF(Gastos[[#This Row],[Importe]]&gt;0,"Ingreso","Egreso")</f>
        <v>Ingreso</v>
      </c>
      <c r="M2616" t="str">
        <f t="shared" si="40"/>
        <v>Único</v>
      </c>
    </row>
    <row r="2617" spans="1:13" ht="25.5" x14ac:dyDescent="0.25">
      <c r="A2617" s="1" t="s">
        <v>14</v>
      </c>
      <c r="B2617" s="33">
        <v>45495</v>
      </c>
      <c r="C2617" s="5">
        <v>45495</v>
      </c>
      <c r="D2617" s="33">
        <v>45494</v>
      </c>
      <c r="E2617" s="9">
        <v>45494</v>
      </c>
      <c r="F2617" s="6" t="s">
        <v>22</v>
      </c>
      <c r="G2617" s="7" t="s">
        <v>542</v>
      </c>
      <c r="H2617" s="6"/>
      <c r="I2617" s="8">
        <v>-7.34</v>
      </c>
      <c r="J2617" s="6"/>
      <c r="K2617" s="8">
        <v>1336.78</v>
      </c>
      <c r="L2617" t="str">
        <f>IF(Gastos[[#This Row],[Importe]]&gt;0,"Ingreso","Egreso")</f>
        <v>Egreso</v>
      </c>
      <c r="M2617" t="str">
        <f t="shared" si="40"/>
        <v>Único</v>
      </c>
    </row>
    <row r="2618" spans="1:13" ht="25.5" x14ac:dyDescent="0.25">
      <c r="A2618" s="1" t="s">
        <v>17</v>
      </c>
      <c r="B2618" s="33">
        <v>45495</v>
      </c>
      <c r="C2618" s="5">
        <v>45495</v>
      </c>
      <c r="D2618" s="33">
        <v>45493</v>
      </c>
      <c r="E2618" s="9">
        <v>45493</v>
      </c>
      <c r="F2618" s="6" t="s">
        <v>132</v>
      </c>
      <c r="G2618" s="7" t="s">
        <v>547</v>
      </c>
      <c r="H2618" s="6"/>
      <c r="I2618" s="8">
        <v>-32.5</v>
      </c>
      <c r="J2618" s="6"/>
      <c r="K2618" s="8">
        <v>6083.28</v>
      </c>
      <c r="L2618" t="str">
        <f>IF(Gastos[[#This Row],[Importe]]&gt;0,"Ingreso","Egreso")</f>
        <v>Egreso</v>
      </c>
      <c r="M2618" t="str">
        <f t="shared" si="40"/>
        <v>Único</v>
      </c>
    </row>
    <row r="2619" spans="1:13" x14ac:dyDescent="0.25">
      <c r="A2619" s="1" t="s">
        <v>17</v>
      </c>
      <c r="B2619" s="33">
        <v>45495</v>
      </c>
      <c r="C2619" s="5">
        <v>45495</v>
      </c>
      <c r="D2619" s="33">
        <v>45493</v>
      </c>
      <c r="E2619" s="9">
        <v>45493</v>
      </c>
      <c r="F2619" s="6" t="s">
        <v>132</v>
      </c>
      <c r="G2619" s="7" t="s">
        <v>548</v>
      </c>
      <c r="H2619" s="6"/>
      <c r="I2619" s="8">
        <v>-20</v>
      </c>
      <c r="J2619" s="6"/>
      <c r="K2619" s="8">
        <v>6063.28</v>
      </c>
      <c r="L2619" t="str">
        <f>IF(Gastos[[#This Row],[Importe]]&gt;0,"Ingreso","Egreso")</f>
        <v>Egreso</v>
      </c>
      <c r="M2619" t="str">
        <f t="shared" si="40"/>
        <v>Único</v>
      </c>
    </row>
    <row r="2620" spans="1:13" x14ac:dyDescent="0.25">
      <c r="A2620" s="1" t="s">
        <v>17</v>
      </c>
      <c r="B2620" s="33">
        <v>45495</v>
      </c>
      <c r="C2620" s="5">
        <v>45495</v>
      </c>
      <c r="D2620" s="33">
        <v>45493</v>
      </c>
      <c r="E2620" s="9">
        <v>45493</v>
      </c>
      <c r="F2620" s="6" t="s">
        <v>132</v>
      </c>
      <c r="G2620" s="7" t="s">
        <v>543</v>
      </c>
      <c r="H2620" s="6"/>
      <c r="I2620" s="8">
        <v>-13.8</v>
      </c>
      <c r="J2620" s="6"/>
      <c r="K2620" s="8">
        <v>6215.97</v>
      </c>
      <c r="L2620" t="str">
        <f>IF(Gastos[[#This Row],[Importe]]&gt;0,"Ingreso","Egreso")</f>
        <v>Egreso</v>
      </c>
      <c r="M2620" t="str">
        <f t="shared" si="40"/>
        <v>Único</v>
      </c>
    </row>
    <row r="2621" spans="1:13" x14ac:dyDescent="0.25">
      <c r="A2621" s="1" t="s">
        <v>17</v>
      </c>
      <c r="B2621" s="33">
        <v>45495</v>
      </c>
      <c r="C2621" s="5">
        <v>45495</v>
      </c>
      <c r="D2621" s="33">
        <v>45493</v>
      </c>
      <c r="E2621" s="9">
        <v>45493</v>
      </c>
      <c r="F2621" s="6" t="s">
        <v>18</v>
      </c>
      <c r="G2621" s="7" t="s">
        <v>544</v>
      </c>
      <c r="H2621" s="6"/>
      <c r="I2621" s="8">
        <v>-0.1</v>
      </c>
      <c r="J2621" s="6"/>
      <c r="K2621" s="8">
        <v>6215.87</v>
      </c>
      <c r="L2621" t="str">
        <f>IF(Gastos[[#This Row],[Importe]]&gt;0,"Ingreso","Egreso")</f>
        <v>Egreso</v>
      </c>
      <c r="M2621" t="str">
        <f t="shared" si="40"/>
        <v>Único</v>
      </c>
    </row>
    <row r="2622" spans="1:13" x14ac:dyDescent="0.25">
      <c r="A2622" s="1" t="s">
        <v>17</v>
      </c>
      <c r="B2622" s="33">
        <v>45495</v>
      </c>
      <c r="C2622" s="5">
        <v>45495</v>
      </c>
      <c r="D2622" s="33">
        <v>45493</v>
      </c>
      <c r="E2622" s="9">
        <v>45493</v>
      </c>
      <c r="F2622" s="6" t="s">
        <v>18</v>
      </c>
      <c r="G2622" s="7" t="s">
        <v>545</v>
      </c>
      <c r="H2622" s="6"/>
      <c r="I2622" s="8">
        <v>-46.14</v>
      </c>
      <c r="J2622" s="6"/>
      <c r="K2622" s="8">
        <v>6169.73</v>
      </c>
      <c r="L2622" t="str">
        <f>IF(Gastos[[#This Row],[Importe]]&gt;0,"Ingreso","Egreso")</f>
        <v>Egreso</v>
      </c>
      <c r="M2622" t="str">
        <f t="shared" si="40"/>
        <v>Único</v>
      </c>
    </row>
    <row r="2623" spans="1:13" x14ac:dyDescent="0.25">
      <c r="A2623" s="1" t="s">
        <v>17</v>
      </c>
      <c r="B2623" s="33">
        <v>45495</v>
      </c>
      <c r="C2623" s="5">
        <v>45495</v>
      </c>
      <c r="D2623" s="33">
        <v>45493</v>
      </c>
      <c r="E2623" s="9">
        <v>45493</v>
      </c>
      <c r="F2623" s="6" t="s">
        <v>18</v>
      </c>
      <c r="G2623" s="7" t="s">
        <v>546</v>
      </c>
      <c r="H2623" s="6"/>
      <c r="I2623" s="8">
        <v>-53.95</v>
      </c>
      <c r="J2623" s="6"/>
      <c r="K2623" s="8">
        <v>6115.78</v>
      </c>
      <c r="L2623" t="str">
        <f>IF(Gastos[[#This Row],[Importe]]&gt;0,"Ingreso","Egreso")</f>
        <v>Egreso</v>
      </c>
      <c r="M2623" t="str">
        <f t="shared" si="40"/>
        <v>Único</v>
      </c>
    </row>
    <row r="2624" spans="1:13" x14ac:dyDescent="0.25">
      <c r="A2624" s="1" t="s">
        <v>11</v>
      </c>
      <c r="B2624" s="33">
        <v>45496</v>
      </c>
      <c r="C2624" s="5">
        <v>45496</v>
      </c>
      <c r="D2624" s="33">
        <v>45493</v>
      </c>
      <c r="E2624" s="9">
        <v>45493</v>
      </c>
      <c r="F2624" s="6" t="s">
        <v>18</v>
      </c>
      <c r="G2624" s="7" t="s">
        <v>551</v>
      </c>
      <c r="H2624" s="6"/>
      <c r="I2624" s="8">
        <v>10.99</v>
      </c>
      <c r="J2624" s="6"/>
      <c r="K2624" s="8">
        <v>53.52</v>
      </c>
      <c r="L2624" t="str">
        <f>IF(Gastos[[#This Row],[Importe]]&gt;0,"Ingreso","Egreso")</f>
        <v>Ingreso</v>
      </c>
      <c r="M2624" t="str">
        <f t="shared" si="40"/>
        <v>Único</v>
      </c>
    </row>
    <row r="2625" spans="1:13" ht="25.5" x14ac:dyDescent="0.25">
      <c r="A2625" s="1" t="s">
        <v>14</v>
      </c>
      <c r="B2625" s="33">
        <v>45495</v>
      </c>
      <c r="C2625" s="5">
        <v>45495</v>
      </c>
      <c r="D2625" s="33">
        <v>45493</v>
      </c>
      <c r="E2625" s="9">
        <v>45493</v>
      </c>
      <c r="F2625" s="6" t="s">
        <v>22</v>
      </c>
      <c r="G2625" s="7" t="s">
        <v>550</v>
      </c>
      <c r="H2625" s="6"/>
      <c r="I2625" s="8">
        <v>-117.96</v>
      </c>
      <c r="J2625" s="6"/>
      <c r="K2625" s="8">
        <v>1344.12</v>
      </c>
      <c r="L2625" t="str">
        <f>IF(Gastos[[#This Row],[Importe]]&gt;0,"Ingreso","Egreso")</f>
        <v>Egreso</v>
      </c>
      <c r="M2625" t="str">
        <f t="shared" si="40"/>
        <v>Único</v>
      </c>
    </row>
    <row r="2626" spans="1:13" x14ac:dyDescent="0.25">
      <c r="A2626" s="1" t="s">
        <v>17</v>
      </c>
      <c r="B2626" s="33">
        <v>45495</v>
      </c>
      <c r="C2626" s="5">
        <v>45495</v>
      </c>
      <c r="D2626" s="33">
        <v>45493</v>
      </c>
      <c r="E2626" s="9">
        <v>45493</v>
      </c>
      <c r="F2626" s="6" t="s">
        <v>132</v>
      </c>
      <c r="G2626" s="7" t="s">
        <v>549</v>
      </c>
      <c r="H2626" s="6"/>
      <c r="I2626" s="8">
        <v>-6.7</v>
      </c>
      <c r="J2626" s="6"/>
      <c r="K2626" s="8">
        <v>6056.58</v>
      </c>
      <c r="L2626" t="str">
        <f>IF(Gastos[[#This Row],[Importe]]&gt;0,"Ingreso","Egreso")</f>
        <v>Egreso</v>
      </c>
      <c r="M2626" t="str">
        <f t="shared" ref="M2626:M2689" si="41">IF(AND(COUNTIFS($B$2:$B$3988,B2626,$I$2:$I$3988,I2626,$K$2:$K$3988,K2626)&gt;1,F2626=""),"DUPLICADO","Único")</f>
        <v>Único</v>
      </c>
    </row>
    <row r="2627" spans="1:13" ht="25.5" x14ac:dyDescent="0.25">
      <c r="A2627" s="1" t="s">
        <v>17</v>
      </c>
      <c r="B2627" s="33">
        <v>45492</v>
      </c>
      <c r="C2627" s="11">
        <v>45492</v>
      </c>
      <c r="D2627" s="33">
        <v>45492</v>
      </c>
      <c r="E2627" s="9">
        <v>45492</v>
      </c>
      <c r="F2627" s="6" t="s">
        <v>132</v>
      </c>
      <c r="G2627" s="7" t="s">
        <v>553</v>
      </c>
      <c r="H2627" s="6"/>
      <c r="I2627" s="8">
        <v>-10.1</v>
      </c>
      <c r="J2627" s="6"/>
      <c r="K2627" s="8">
        <v>6229.77</v>
      </c>
      <c r="L2627" t="str">
        <f>IF(Gastos[[#This Row],[Importe]]&gt;0,"Ingreso","Egreso")</f>
        <v>Egreso</v>
      </c>
      <c r="M2627" t="str">
        <f t="shared" si="41"/>
        <v>Único</v>
      </c>
    </row>
    <row r="2628" spans="1:13" x14ac:dyDescent="0.25">
      <c r="A2628" s="1" t="s">
        <v>14</v>
      </c>
      <c r="B2628" s="33">
        <v>45492</v>
      </c>
      <c r="C2628" s="11">
        <v>45492</v>
      </c>
      <c r="D2628" s="33">
        <v>45492</v>
      </c>
      <c r="E2628" s="9">
        <v>45492</v>
      </c>
      <c r="F2628" s="6" t="s">
        <v>340</v>
      </c>
      <c r="G2628" s="7" t="s">
        <v>554</v>
      </c>
      <c r="H2628" s="6"/>
      <c r="I2628" s="8">
        <v>-36.299999999999997</v>
      </c>
      <c r="J2628" s="6"/>
      <c r="K2628" s="8">
        <v>1462.08</v>
      </c>
      <c r="L2628" t="str">
        <f>IF(Gastos[[#This Row],[Importe]]&gt;0,"Ingreso","Egreso")</f>
        <v>Egreso</v>
      </c>
      <c r="M2628" t="str">
        <f t="shared" si="41"/>
        <v>Único</v>
      </c>
    </row>
    <row r="2629" spans="1:13" ht="25.5" x14ac:dyDescent="0.25">
      <c r="A2629" s="1" t="s">
        <v>17</v>
      </c>
      <c r="B2629" s="33">
        <v>45492</v>
      </c>
      <c r="C2629" s="11">
        <v>45492</v>
      </c>
      <c r="D2629" s="33">
        <v>45492</v>
      </c>
      <c r="E2629" s="9">
        <v>45492</v>
      </c>
      <c r="F2629" s="6" t="s">
        <v>22</v>
      </c>
      <c r="G2629" s="7" t="s">
        <v>553</v>
      </c>
      <c r="H2629" s="6"/>
      <c r="I2629" s="8">
        <v>-28.2</v>
      </c>
      <c r="J2629" s="6"/>
      <c r="K2629" s="8">
        <v>6239.87</v>
      </c>
      <c r="L2629" t="str">
        <f>IF(Gastos[[#This Row],[Importe]]&gt;0,"Ingreso","Egreso")</f>
        <v>Egreso</v>
      </c>
      <c r="M2629" t="str">
        <f t="shared" si="41"/>
        <v>Único</v>
      </c>
    </row>
    <row r="2630" spans="1:13" ht="25.5" x14ac:dyDescent="0.25">
      <c r="A2630" s="1" t="s">
        <v>17</v>
      </c>
      <c r="B2630" s="33">
        <v>45492</v>
      </c>
      <c r="C2630" s="11">
        <v>45492</v>
      </c>
      <c r="D2630" s="33">
        <v>45492</v>
      </c>
      <c r="E2630" s="9">
        <v>45492</v>
      </c>
      <c r="F2630" s="6" t="s">
        <v>132</v>
      </c>
      <c r="G2630" s="7" t="s">
        <v>552</v>
      </c>
      <c r="H2630" s="6"/>
      <c r="I2630" s="8">
        <v>-7.07</v>
      </c>
      <c r="J2630" s="6"/>
      <c r="K2630" s="8">
        <v>6268.07</v>
      </c>
      <c r="L2630" t="str">
        <f>IF(Gastos[[#This Row],[Importe]]&gt;0,"Ingreso","Egreso")</f>
        <v>Egreso</v>
      </c>
      <c r="M2630" t="str">
        <f t="shared" si="41"/>
        <v>Único</v>
      </c>
    </row>
    <row r="2631" spans="1:13" ht="25.5" x14ac:dyDescent="0.25">
      <c r="A2631" s="1" t="s">
        <v>17</v>
      </c>
      <c r="B2631" s="33">
        <v>45492</v>
      </c>
      <c r="C2631" s="11">
        <v>45492</v>
      </c>
      <c r="D2631" s="33">
        <v>45492</v>
      </c>
      <c r="E2631" s="9">
        <v>45492</v>
      </c>
      <c r="F2631" s="6" t="s">
        <v>132</v>
      </c>
      <c r="G2631" s="7" t="s">
        <v>552</v>
      </c>
      <c r="H2631" s="6"/>
      <c r="I2631" s="8">
        <v>-4.5</v>
      </c>
      <c r="J2631" s="6"/>
      <c r="K2631" s="8">
        <v>6275.14</v>
      </c>
      <c r="L2631" t="str">
        <f>IF(Gastos[[#This Row],[Importe]]&gt;0,"Ingreso","Egreso")</f>
        <v>Egreso</v>
      </c>
      <c r="M2631" t="str">
        <f t="shared" si="41"/>
        <v>Único</v>
      </c>
    </row>
    <row r="2632" spans="1:13" x14ac:dyDescent="0.25">
      <c r="A2632" s="1" t="s">
        <v>17</v>
      </c>
      <c r="B2632" s="34">
        <v>45491</v>
      </c>
      <c r="C2632" s="32">
        <v>45491</v>
      </c>
      <c r="D2632" s="34">
        <v>45491</v>
      </c>
      <c r="E2632" s="9">
        <v>45491</v>
      </c>
      <c r="F2632" s="1" t="s">
        <v>132</v>
      </c>
      <c r="G2632" s="12" t="s">
        <v>555</v>
      </c>
      <c r="H2632" s="1"/>
      <c r="I2632" s="13">
        <v>-7.1</v>
      </c>
      <c r="J2632" s="1"/>
      <c r="K2632" s="13">
        <v>6279.64</v>
      </c>
      <c r="L2632" t="str">
        <f>IF(Gastos[[#This Row],[Importe]]&gt;0,"Ingreso","Egreso")</f>
        <v>Egreso</v>
      </c>
      <c r="M2632" t="str">
        <f t="shared" si="41"/>
        <v>Único</v>
      </c>
    </row>
    <row r="2633" spans="1:13" x14ac:dyDescent="0.25">
      <c r="A2633" s="1" t="s">
        <v>558</v>
      </c>
      <c r="B2633" s="34">
        <v>45490</v>
      </c>
      <c r="C2633" s="32">
        <v>45490</v>
      </c>
      <c r="D2633" s="34">
        <v>45490</v>
      </c>
      <c r="E2633" s="9">
        <v>45490</v>
      </c>
      <c r="F2633" s="1" t="s">
        <v>112</v>
      </c>
      <c r="G2633" s="12" t="s">
        <v>559</v>
      </c>
      <c r="H2633" s="1"/>
      <c r="I2633" s="13">
        <v>-21.88</v>
      </c>
      <c r="J2633" s="1"/>
      <c r="K2633" s="13">
        <v>8.52</v>
      </c>
      <c r="L2633" t="str">
        <f>IF(Gastos[[#This Row],[Importe]]&gt;0,"Ingreso","Egreso")</f>
        <v>Egreso</v>
      </c>
      <c r="M2633" t="str">
        <f t="shared" si="41"/>
        <v>Único</v>
      </c>
    </row>
    <row r="2634" spans="1:13" x14ac:dyDescent="0.25">
      <c r="A2634" s="1" t="s">
        <v>558</v>
      </c>
      <c r="B2634" s="34">
        <v>45490</v>
      </c>
      <c r="C2634" s="32">
        <v>45490</v>
      </c>
      <c r="D2634" s="34">
        <v>45490</v>
      </c>
      <c r="E2634" s="9">
        <v>45490</v>
      </c>
      <c r="F2634" s="1" t="s">
        <v>18</v>
      </c>
      <c r="G2634" s="12" t="s">
        <v>560</v>
      </c>
      <c r="H2634" s="1"/>
      <c r="I2634" s="13">
        <v>-5.99</v>
      </c>
      <c r="J2634" s="1"/>
      <c r="K2634" s="13">
        <v>2.5299999999999998</v>
      </c>
      <c r="L2634" t="str">
        <f>IF(Gastos[[#This Row],[Importe]]&gt;0,"Ingreso","Egreso")</f>
        <v>Egreso</v>
      </c>
      <c r="M2634" t="str">
        <f t="shared" si="41"/>
        <v>Único</v>
      </c>
    </row>
    <row r="2635" spans="1:13" ht="25.5" x14ac:dyDescent="0.25">
      <c r="A2635" s="1" t="s">
        <v>17</v>
      </c>
      <c r="B2635" s="34">
        <v>45490</v>
      </c>
      <c r="C2635" s="32">
        <v>45490</v>
      </c>
      <c r="D2635" s="34">
        <v>45490</v>
      </c>
      <c r="E2635" s="9">
        <v>45490</v>
      </c>
      <c r="F2635" s="1" t="s">
        <v>132</v>
      </c>
      <c r="G2635" s="12" t="s">
        <v>557</v>
      </c>
      <c r="H2635" s="1"/>
      <c r="I2635" s="13">
        <v>-4.3</v>
      </c>
      <c r="J2635" s="1"/>
      <c r="K2635" s="13">
        <v>6286.74</v>
      </c>
      <c r="L2635" t="str">
        <f>IF(Gastos[[#This Row],[Importe]]&gt;0,"Ingreso","Egreso")</f>
        <v>Egreso</v>
      </c>
      <c r="M2635" t="str">
        <f t="shared" si="41"/>
        <v>Único</v>
      </c>
    </row>
    <row r="2636" spans="1:13" x14ac:dyDescent="0.25">
      <c r="A2636" s="1" t="s">
        <v>17</v>
      </c>
      <c r="B2636" s="34">
        <v>45490</v>
      </c>
      <c r="C2636" s="32">
        <v>45490</v>
      </c>
      <c r="D2636" s="34">
        <v>45490</v>
      </c>
      <c r="E2636" s="9">
        <v>45490</v>
      </c>
      <c r="F2636" s="1" t="s">
        <v>132</v>
      </c>
      <c r="G2636" s="12" t="s">
        <v>556</v>
      </c>
      <c r="H2636" s="1"/>
      <c r="I2636" s="13">
        <v>10</v>
      </c>
      <c r="J2636" s="1"/>
      <c r="K2636" s="13">
        <v>6291.04</v>
      </c>
      <c r="L2636" t="str">
        <f>IF(Gastos[[#This Row],[Importe]]&gt;0,"Ingreso","Egreso")</f>
        <v>Ingreso</v>
      </c>
      <c r="M2636" t="str">
        <f t="shared" si="41"/>
        <v>Único</v>
      </c>
    </row>
    <row r="2637" spans="1:13" x14ac:dyDescent="0.25">
      <c r="A2637" s="1" t="s">
        <v>558</v>
      </c>
      <c r="B2637" s="34">
        <v>45489</v>
      </c>
      <c r="C2637" s="32">
        <v>45489</v>
      </c>
      <c r="D2637" s="34">
        <v>45489</v>
      </c>
      <c r="E2637" s="9">
        <v>45489</v>
      </c>
      <c r="F2637" s="1" t="s">
        <v>132</v>
      </c>
      <c r="G2637" s="12" t="s">
        <v>564</v>
      </c>
      <c r="H2637" s="1"/>
      <c r="I2637" s="13">
        <v>-19.8</v>
      </c>
      <c r="J2637" s="1"/>
      <c r="K2637" s="13">
        <v>30.4</v>
      </c>
      <c r="L2637" t="str">
        <f>IF(Gastos[[#This Row],[Importe]]&gt;0,"Ingreso","Egreso")</f>
        <v>Egreso</v>
      </c>
      <c r="M2637" t="str">
        <f t="shared" si="41"/>
        <v>Único</v>
      </c>
    </row>
    <row r="2638" spans="1:13" x14ac:dyDescent="0.25">
      <c r="A2638" s="1" t="s">
        <v>14</v>
      </c>
      <c r="B2638" s="34">
        <v>45489</v>
      </c>
      <c r="C2638" s="32">
        <v>45489</v>
      </c>
      <c r="D2638" s="34">
        <v>45489</v>
      </c>
      <c r="E2638" s="9">
        <v>45489</v>
      </c>
      <c r="F2638" s="1" t="s">
        <v>54</v>
      </c>
      <c r="G2638" s="12" t="s">
        <v>561</v>
      </c>
      <c r="H2638" s="1"/>
      <c r="I2638" s="13">
        <v>-25.95</v>
      </c>
      <c r="J2638" s="1"/>
      <c r="K2638" s="13">
        <v>1524.49</v>
      </c>
      <c r="L2638" t="str">
        <f>IF(Gastos[[#This Row],[Importe]]&gt;0,"Ingreso","Egreso")</f>
        <v>Egreso</v>
      </c>
      <c r="M2638" t="str">
        <f t="shared" si="41"/>
        <v>Único</v>
      </c>
    </row>
    <row r="2639" spans="1:13" x14ac:dyDescent="0.25">
      <c r="A2639" s="1" t="s">
        <v>14</v>
      </c>
      <c r="B2639" s="34">
        <v>45489</v>
      </c>
      <c r="C2639" s="32">
        <v>45489</v>
      </c>
      <c r="D2639" s="34">
        <v>45489</v>
      </c>
      <c r="E2639" s="9">
        <v>45489</v>
      </c>
      <c r="F2639" s="1" t="s">
        <v>67</v>
      </c>
      <c r="G2639" s="12" t="s">
        <v>562</v>
      </c>
      <c r="H2639" s="1"/>
      <c r="I2639" s="13">
        <v>-13.09</v>
      </c>
      <c r="J2639" s="1"/>
      <c r="K2639" s="13">
        <v>1511.4</v>
      </c>
      <c r="L2639" t="str">
        <f>IF(Gastos[[#This Row],[Importe]]&gt;0,"Ingreso","Egreso")</f>
        <v>Egreso</v>
      </c>
      <c r="M2639" t="str">
        <f t="shared" si="41"/>
        <v>Único</v>
      </c>
    </row>
    <row r="2640" spans="1:13" ht="25.5" x14ac:dyDescent="0.25">
      <c r="A2640" s="1" t="s">
        <v>14</v>
      </c>
      <c r="B2640" s="34">
        <v>45489</v>
      </c>
      <c r="C2640" s="32">
        <v>45489</v>
      </c>
      <c r="D2640" s="34">
        <v>45489</v>
      </c>
      <c r="E2640" s="9">
        <v>45489</v>
      </c>
      <c r="F2640" s="1" t="s">
        <v>22</v>
      </c>
      <c r="G2640" s="12" t="s">
        <v>563</v>
      </c>
      <c r="H2640" s="1"/>
      <c r="I2640" s="13">
        <v>-13.02</v>
      </c>
      <c r="J2640" s="1"/>
      <c r="K2640" s="13">
        <v>1498.38</v>
      </c>
      <c r="L2640" t="str">
        <f>IF(Gastos[[#This Row],[Importe]]&gt;0,"Ingreso","Egreso")</f>
        <v>Egreso</v>
      </c>
      <c r="M2640" t="str">
        <f t="shared" si="41"/>
        <v>Único</v>
      </c>
    </row>
    <row r="2641" spans="1:13" x14ac:dyDescent="0.25">
      <c r="A2641" s="1" t="s">
        <v>558</v>
      </c>
      <c r="B2641" s="34">
        <v>45488</v>
      </c>
      <c r="C2641" s="32">
        <v>45488</v>
      </c>
      <c r="D2641" s="34">
        <v>45488</v>
      </c>
      <c r="E2641" s="9">
        <v>45488</v>
      </c>
      <c r="F2641" s="1" t="s">
        <v>132</v>
      </c>
      <c r="G2641" s="12" t="s">
        <v>569</v>
      </c>
      <c r="H2641" s="1"/>
      <c r="I2641" s="13">
        <v>-30.9</v>
      </c>
      <c r="J2641" s="1"/>
      <c r="K2641" s="13">
        <v>56.2</v>
      </c>
      <c r="L2641" t="str">
        <f>IF(Gastos[[#This Row],[Importe]]&gt;0,"Ingreso","Egreso")</f>
        <v>Egreso</v>
      </c>
      <c r="M2641" t="str">
        <f t="shared" si="41"/>
        <v>Único</v>
      </c>
    </row>
    <row r="2642" spans="1:13" x14ac:dyDescent="0.25">
      <c r="A2642" s="1" t="s">
        <v>17</v>
      </c>
      <c r="B2642" s="34">
        <v>45488</v>
      </c>
      <c r="C2642" s="32">
        <v>45488</v>
      </c>
      <c r="D2642" s="34">
        <v>45488</v>
      </c>
      <c r="E2642" s="9">
        <v>45488</v>
      </c>
      <c r="F2642" s="1" t="s">
        <v>132</v>
      </c>
      <c r="G2642" s="12" t="s">
        <v>565</v>
      </c>
      <c r="H2642" s="1"/>
      <c r="I2642" s="13">
        <v>-18.75</v>
      </c>
      <c r="J2642" s="1"/>
      <c r="K2642" s="13">
        <v>6297.04</v>
      </c>
      <c r="L2642" t="str">
        <f>IF(Gastos[[#This Row],[Importe]]&gt;0,"Ingreso","Egreso")</f>
        <v>Egreso</v>
      </c>
      <c r="M2642" t="str">
        <f t="shared" si="41"/>
        <v>Único</v>
      </c>
    </row>
    <row r="2643" spans="1:13" x14ac:dyDescent="0.25">
      <c r="A2643" s="1" t="s">
        <v>17</v>
      </c>
      <c r="B2643" s="34">
        <v>45488</v>
      </c>
      <c r="C2643" s="32">
        <v>45488</v>
      </c>
      <c r="D2643" s="34">
        <v>45488</v>
      </c>
      <c r="E2643" s="9">
        <v>45488</v>
      </c>
      <c r="F2643" s="1" t="s">
        <v>132</v>
      </c>
      <c r="G2643" s="12" t="s">
        <v>567</v>
      </c>
      <c r="H2643" s="1"/>
      <c r="I2643" s="13">
        <v>-8.1999999999999993</v>
      </c>
      <c r="J2643" s="1"/>
      <c r="K2643" s="13">
        <v>6281.04</v>
      </c>
      <c r="L2643" t="str">
        <f>IF(Gastos[[#This Row],[Importe]]&gt;0,"Ingreso","Egreso")</f>
        <v>Egreso</v>
      </c>
      <c r="M2643" t="str">
        <f t="shared" si="41"/>
        <v>Único</v>
      </c>
    </row>
    <row r="2644" spans="1:13" ht="25.5" x14ac:dyDescent="0.25">
      <c r="A2644" s="1" t="s">
        <v>17</v>
      </c>
      <c r="B2644" s="34">
        <v>45488</v>
      </c>
      <c r="C2644" s="32">
        <v>45488</v>
      </c>
      <c r="D2644" s="34">
        <v>45488</v>
      </c>
      <c r="E2644" s="9">
        <v>45488</v>
      </c>
      <c r="F2644" s="1" t="s">
        <v>132</v>
      </c>
      <c r="G2644" s="12" t="s">
        <v>566</v>
      </c>
      <c r="H2644" s="1"/>
      <c r="I2644" s="13">
        <v>-7.8</v>
      </c>
      <c r="J2644" s="1"/>
      <c r="K2644" s="13">
        <v>6289.24</v>
      </c>
      <c r="L2644" t="str">
        <f>IF(Gastos[[#This Row],[Importe]]&gt;0,"Ingreso","Egreso")</f>
        <v>Egreso</v>
      </c>
      <c r="M2644" t="str">
        <f t="shared" si="41"/>
        <v>Único</v>
      </c>
    </row>
    <row r="2645" spans="1:13" x14ac:dyDescent="0.25">
      <c r="A2645" s="1" t="s">
        <v>14</v>
      </c>
      <c r="B2645" s="34">
        <v>45488</v>
      </c>
      <c r="C2645" s="32">
        <v>45488</v>
      </c>
      <c r="D2645" s="34">
        <v>45488</v>
      </c>
      <c r="E2645" s="9">
        <v>45488</v>
      </c>
      <c r="F2645" s="1" t="s">
        <v>18</v>
      </c>
      <c r="G2645" s="12" t="s">
        <v>568</v>
      </c>
      <c r="H2645" s="1"/>
      <c r="I2645" s="13">
        <v>6</v>
      </c>
      <c r="J2645" s="1"/>
      <c r="K2645" s="13">
        <v>1550.44</v>
      </c>
      <c r="L2645" t="str">
        <f>IF(Gastos[[#This Row],[Importe]]&gt;0,"Ingreso","Egreso")</f>
        <v>Ingreso</v>
      </c>
      <c r="M2645" t="str">
        <f t="shared" si="41"/>
        <v>Único</v>
      </c>
    </row>
    <row r="2646" spans="1:13" x14ac:dyDescent="0.25">
      <c r="A2646" s="1" t="s">
        <v>558</v>
      </c>
      <c r="B2646" s="34">
        <v>45488</v>
      </c>
      <c r="C2646" s="32">
        <v>45488</v>
      </c>
      <c r="D2646" s="34">
        <v>45488</v>
      </c>
      <c r="E2646" s="9">
        <v>45488</v>
      </c>
      <c r="F2646" s="1" t="s">
        <v>18</v>
      </c>
      <c r="G2646" s="12" t="s">
        <v>570</v>
      </c>
      <c r="H2646" s="1"/>
      <c r="I2646" s="13">
        <v>-6</v>
      </c>
      <c r="J2646" s="1"/>
      <c r="K2646" s="13">
        <v>50.2</v>
      </c>
      <c r="L2646" t="str">
        <f>IF(Gastos[[#This Row],[Importe]]&gt;0,"Ingreso","Egreso")</f>
        <v>Egreso</v>
      </c>
      <c r="M2646" t="str">
        <f t="shared" si="41"/>
        <v>Único</v>
      </c>
    </row>
    <row r="2647" spans="1:13" ht="25.5" x14ac:dyDescent="0.25">
      <c r="A2647" s="1" t="s">
        <v>558</v>
      </c>
      <c r="B2647" s="34">
        <v>45488</v>
      </c>
      <c r="C2647" s="32">
        <v>45488</v>
      </c>
      <c r="D2647" s="34">
        <v>45487</v>
      </c>
      <c r="E2647" s="9">
        <v>45487</v>
      </c>
      <c r="F2647" s="1" t="s">
        <v>132</v>
      </c>
      <c r="G2647" s="12" t="s">
        <v>575</v>
      </c>
      <c r="H2647" s="1"/>
      <c r="I2647" s="13">
        <v>-21.77</v>
      </c>
      <c r="J2647" s="1"/>
      <c r="K2647" s="13">
        <v>87.1</v>
      </c>
      <c r="L2647" t="str">
        <f>IF(Gastos[[#This Row],[Importe]]&gt;0,"Ingreso","Egreso")</f>
        <v>Egreso</v>
      </c>
      <c r="M2647" t="str">
        <f t="shared" si="41"/>
        <v>Único</v>
      </c>
    </row>
    <row r="2648" spans="1:13" x14ac:dyDescent="0.25">
      <c r="A2648" s="1" t="s">
        <v>558</v>
      </c>
      <c r="B2648" s="34">
        <v>45488</v>
      </c>
      <c r="C2648" s="32">
        <v>45488</v>
      </c>
      <c r="D2648" s="34">
        <v>45487</v>
      </c>
      <c r="E2648" s="9">
        <v>45487</v>
      </c>
      <c r="F2648" s="1" t="s">
        <v>132</v>
      </c>
      <c r="G2648" s="12" t="s">
        <v>574</v>
      </c>
      <c r="H2648" s="1"/>
      <c r="I2648" s="13">
        <v>-13.8</v>
      </c>
      <c r="J2648" s="1"/>
      <c r="K2648" s="13">
        <v>108.87</v>
      </c>
      <c r="L2648" t="str">
        <f>IF(Gastos[[#This Row],[Importe]]&gt;0,"Ingreso","Egreso")</f>
        <v>Egreso</v>
      </c>
      <c r="M2648" t="str">
        <f t="shared" si="41"/>
        <v>Único</v>
      </c>
    </row>
    <row r="2649" spans="1:13" x14ac:dyDescent="0.25">
      <c r="A2649" s="1" t="s">
        <v>558</v>
      </c>
      <c r="B2649" s="34">
        <v>45488</v>
      </c>
      <c r="C2649" s="32">
        <v>45488</v>
      </c>
      <c r="D2649" s="34">
        <v>45487</v>
      </c>
      <c r="E2649" s="9">
        <v>45487</v>
      </c>
      <c r="F2649" s="1" t="s">
        <v>67</v>
      </c>
      <c r="G2649" s="12" t="s">
        <v>571</v>
      </c>
      <c r="H2649" s="1"/>
      <c r="I2649" s="13">
        <v>-1.5</v>
      </c>
      <c r="J2649" s="1"/>
      <c r="K2649" s="13">
        <v>133.66999999999999</v>
      </c>
      <c r="L2649" t="str">
        <f>IF(Gastos[[#This Row],[Importe]]&gt;0,"Ingreso","Egreso")</f>
        <v>Egreso</v>
      </c>
      <c r="M2649" t="str">
        <f t="shared" si="41"/>
        <v>Único</v>
      </c>
    </row>
    <row r="2650" spans="1:13" ht="25.5" x14ac:dyDescent="0.25">
      <c r="A2650" s="1" t="s">
        <v>558</v>
      </c>
      <c r="B2650" s="34">
        <v>45488</v>
      </c>
      <c r="C2650" s="32">
        <v>45488</v>
      </c>
      <c r="D2650" s="34">
        <v>45487</v>
      </c>
      <c r="E2650" s="9">
        <v>45487</v>
      </c>
      <c r="F2650" s="1" t="s">
        <v>67</v>
      </c>
      <c r="G2650" s="12" t="s">
        <v>572</v>
      </c>
      <c r="H2650" s="1"/>
      <c r="I2650" s="13">
        <v>-3</v>
      </c>
      <c r="J2650" s="1"/>
      <c r="K2650" s="13">
        <v>130.66999999999999</v>
      </c>
      <c r="L2650" t="str">
        <f>IF(Gastos[[#This Row],[Importe]]&gt;0,"Ingreso","Egreso")</f>
        <v>Egreso</v>
      </c>
      <c r="M2650" t="str">
        <f t="shared" si="41"/>
        <v>Único</v>
      </c>
    </row>
    <row r="2651" spans="1:13" x14ac:dyDescent="0.25">
      <c r="A2651" s="1" t="s">
        <v>558</v>
      </c>
      <c r="B2651" s="34">
        <v>45488</v>
      </c>
      <c r="C2651" s="32">
        <v>45488</v>
      </c>
      <c r="D2651" s="34">
        <v>45487</v>
      </c>
      <c r="E2651" s="9">
        <v>45487</v>
      </c>
      <c r="F2651" s="1" t="s">
        <v>18</v>
      </c>
      <c r="G2651" s="12" t="s">
        <v>573</v>
      </c>
      <c r="H2651" s="1"/>
      <c r="I2651" s="13">
        <v>-8</v>
      </c>
      <c r="J2651" s="1"/>
      <c r="K2651" s="13">
        <v>122.67</v>
      </c>
      <c r="L2651" t="str">
        <f>IF(Gastos[[#This Row],[Importe]]&gt;0,"Ingreso","Egreso")</f>
        <v>Egreso</v>
      </c>
      <c r="M2651" t="str">
        <f t="shared" si="41"/>
        <v>Único</v>
      </c>
    </row>
    <row r="2652" spans="1:13" ht="25.5" x14ac:dyDescent="0.25">
      <c r="A2652" s="1" t="s">
        <v>558</v>
      </c>
      <c r="B2652" s="34">
        <v>45488</v>
      </c>
      <c r="C2652" s="32">
        <v>45488</v>
      </c>
      <c r="D2652" s="34">
        <v>45486</v>
      </c>
      <c r="E2652" s="9">
        <v>45486</v>
      </c>
      <c r="F2652" s="1" t="s">
        <v>132</v>
      </c>
      <c r="G2652" s="12" t="s">
        <v>580</v>
      </c>
      <c r="H2652" s="1"/>
      <c r="I2652" s="13">
        <v>-39.08</v>
      </c>
      <c r="J2652" s="1"/>
      <c r="K2652" s="13">
        <v>135.16999999999999</v>
      </c>
      <c r="L2652" t="str">
        <f>IF(Gastos[[#This Row],[Importe]]&gt;0,"Ingreso","Egreso")</f>
        <v>Egreso</v>
      </c>
      <c r="M2652" t="str">
        <f t="shared" si="41"/>
        <v>Único</v>
      </c>
    </row>
    <row r="2653" spans="1:13" ht="25.5" x14ac:dyDescent="0.25">
      <c r="A2653" s="1" t="s">
        <v>14</v>
      </c>
      <c r="B2653" s="34">
        <v>45488</v>
      </c>
      <c r="C2653" s="32">
        <v>45488</v>
      </c>
      <c r="D2653" s="34">
        <v>45486</v>
      </c>
      <c r="E2653" s="9">
        <v>45486</v>
      </c>
      <c r="F2653" s="1" t="s">
        <v>22</v>
      </c>
      <c r="G2653" s="12" t="s">
        <v>576</v>
      </c>
      <c r="H2653" s="1"/>
      <c r="I2653" s="13">
        <v>-21.37</v>
      </c>
      <c r="J2653" s="1"/>
      <c r="K2653" s="13">
        <v>1611.15</v>
      </c>
      <c r="L2653" t="str">
        <f>IF(Gastos[[#This Row],[Importe]]&gt;0,"Ingreso","Egreso")</f>
        <v>Egreso</v>
      </c>
      <c r="M2653" t="str">
        <f t="shared" si="41"/>
        <v>Único</v>
      </c>
    </row>
    <row r="2654" spans="1:13" ht="25.5" x14ac:dyDescent="0.25">
      <c r="A2654" s="1" t="s">
        <v>14</v>
      </c>
      <c r="B2654" s="34">
        <v>45488</v>
      </c>
      <c r="C2654" s="32">
        <v>45488</v>
      </c>
      <c r="D2654" s="34">
        <v>45486</v>
      </c>
      <c r="E2654" s="9">
        <v>45486</v>
      </c>
      <c r="F2654" s="1" t="s">
        <v>22</v>
      </c>
      <c r="G2654" s="12" t="s">
        <v>579</v>
      </c>
      <c r="H2654" s="1"/>
      <c r="I2654" s="13">
        <v>-2.6</v>
      </c>
      <c r="J2654" s="1"/>
      <c r="K2654" s="13">
        <v>1528.05</v>
      </c>
      <c r="L2654" t="str">
        <f>IF(Gastos[[#This Row],[Importe]]&gt;0,"Ingreso","Egreso")</f>
        <v>Egreso</v>
      </c>
      <c r="M2654" t="str">
        <f t="shared" si="41"/>
        <v>Único</v>
      </c>
    </row>
    <row r="2655" spans="1:13" ht="25.5" x14ac:dyDescent="0.25">
      <c r="A2655" s="1" t="s">
        <v>14</v>
      </c>
      <c r="B2655" s="34">
        <v>45488</v>
      </c>
      <c r="C2655" s="32">
        <v>45488</v>
      </c>
      <c r="D2655" s="34">
        <v>45486</v>
      </c>
      <c r="E2655" s="9">
        <v>45486</v>
      </c>
      <c r="F2655" s="1" t="s">
        <v>22</v>
      </c>
      <c r="G2655" s="12" t="s">
        <v>578</v>
      </c>
      <c r="H2655" s="1"/>
      <c r="I2655" s="13">
        <v>-80.5</v>
      </c>
      <c r="J2655" s="1"/>
      <c r="K2655" s="13">
        <v>1530.65</v>
      </c>
      <c r="L2655" t="str">
        <f>IF(Gastos[[#This Row],[Importe]]&gt;0,"Ingreso","Egreso")</f>
        <v>Egreso</v>
      </c>
      <c r="M2655" t="str">
        <f t="shared" si="41"/>
        <v>Único</v>
      </c>
    </row>
    <row r="2656" spans="1:13" x14ac:dyDescent="0.25">
      <c r="A2656" s="1" t="s">
        <v>14</v>
      </c>
      <c r="B2656" s="34">
        <v>45488</v>
      </c>
      <c r="C2656" s="32">
        <v>45488</v>
      </c>
      <c r="D2656" s="34">
        <v>45486</v>
      </c>
      <c r="E2656" s="9">
        <v>45486</v>
      </c>
      <c r="F2656" s="1" t="s">
        <v>132</v>
      </c>
      <c r="G2656" s="12" t="s">
        <v>577</v>
      </c>
      <c r="H2656" s="1"/>
      <c r="I2656" s="13">
        <v>16.39</v>
      </c>
      <c r="J2656" s="1"/>
      <c r="K2656" s="13">
        <v>1544.44</v>
      </c>
      <c r="L2656" t="str">
        <f>IF(Gastos[[#This Row],[Importe]]&gt;0,"Ingreso","Egreso")</f>
        <v>Ingreso</v>
      </c>
      <c r="M2656" t="str">
        <f t="shared" si="41"/>
        <v>Único</v>
      </c>
    </row>
    <row r="2657" spans="1:13" x14ac:dyDescent="0.25">
      <c r="A2657" s="1" t="s">
        <v>558</v>
      </c>
      <c r="B2657" s="34">
        <v>45633</v>
      </c>
      <c r="C2657" s="32">
        <v>45485</v>
      </c>
      <c r="D2657" s="34">
        <v>45633</v>
      </c>
      <c r="E2657" s="9">
        <v>45485</v>
      </c>
      <c r="F2657" s="1" t="s">
        <v>132</v>
      </c>
      <c r="G2657" s="12" t="s">
        <v>581</v>
      </c>
      <c r="H2657" s="1"/>
      <c r="I2657" s="13">
        <v>-22</v>
      </c>
      <c r="J2657" s="1"/>
      <c r="K2657" s="13">
        <v>187.78</v>
      </c>
      <c r="L2657" t="str">
        <f>IF(Gastos[[#This Row],[Importe]]&gt;0,"Ingreso","Egreso")</f>
        <v>Egreso</v>
      </c>
      <c r="M2657" t="str">
        <f t="shared" si="41"/>
        <v>Único</v>
      </c>
    </row>
    <row r="2658" spans="1:13" ht="25.5" x14ac:dyDescent="0.25">
      <c r="A2658" s="1" t="s">
        <v>558</v>
      </c>
      <c r="B2658" s="34">
        <v>45633</v>
      </c>
      <c r="C2658" s="32">
        <v>45485</v>
      </c>
      <c r="D2658" s="34">
        <v>45633</v>
      </c>
      <c r="E2658" s="9">
        <v>45485</v>
      </c>
      <c r="F2658" s="1" t="s">
        <v>132</v>
      </c>
      <c r="G2658" s="12" t="s">
        <v>582</v>
      </c>
      <c r="H2658" s="1"/>
      <c r="I2658" s="13">
        <v>-13.53</v>
      </c>
      <c r="J2658" s="1"/>
      <c r="K2658" s="13">
        <v>174.25</v>
      </c>
      <c r="L2658" t="str">
        <f>IF(Gastos[[#This Row],[Importe]]&gt;0,"Ingreso","Egreso")</f>
        <v>Egreso</v>
      </c>
      <c r="M2658" t="str">
        <f t="shared" si="41"/>
        <v>Único</v>
      </c>
    </row>
    <row r="2659" spans="1:13" x14ac:dyDescent="0.25">
      <c r="A2659" s="1" t="s">
        <v>17</v>
      </c>
      <c r="B2659" s="34">
        <v>45633</v>
      </c>
      <c r="C2659" s="32">
        <v>45485</v>
      </c>
      <c r="D2659" s="34">
        <v>45633</v>
      </c>
      <c r="E2659" s="9">
        <v>45485</v>
      </c>
      <c r="F2659" s="1" t="s">
        <v>90</v>
      </c>
      <c r="G2659" s="12" t="s">
        <v>93</v>
      </c>
      <c r="H2659" s="1"/>
      <c r="I2659" s="13">
        <v>1838.3</v>
      </c>
      <c r="J2659" s="1"/>
      <c r="K2659" s="13">
        <v>6315.79</v>
      </c>
      <c r="L2659" t="str">
        <f>IF(Gastos[[#This Row],[Importe]]&gt;0,"Ingreso","Egreso")</f>
        <v>Ingreso</v>
      </c>
      <c r="M2659" t="str">
        <f t="shared" si="41"/>
        <v>Único</v>
      </c>
    </row>
    <row r="2660" spans="1:13" x14ac:dyDescent="0.25">
      <c r="A2660" s="1" t="s">
        <v>17</v>
      </c>
      <c r="B2660" s="34">
        <v>45603</v>
      </c>
      <c r="C2660" s="32">
        <v>45484</v>
      </c>
      <c r="D2660" s="34">
        <v>45603</v>
      </c>
      <c r="E2660" s="9">
        <v>45484</v>
      </c>
      <c r="F2660" s="1" t="s">
        <v>132</v>
      </c>
      <c r="G2660" s="12" t="s">
        <v>583</v>
      </c>
      <c r="H2660" s="1"/>
      <c r="I2660" s="13">
        <v>-10.82</v>
      </c>
      <c r="J2660" s="1"/>
      <c r="K2660" s="13">
        <v>4477.49</v>
      </c>
      <c r="L2660" t="str">
        <f>IF(Gastos[[#This Row],[Importe]]&gt;0,"Ingreso","Egreso")</f>
        <v>Egreso</v>
      </c>
      <c r="M2660" t="str">
        <f t="shared" si="41"/>
        <v>Único</v>
      </c>
    </row>
    <row r="2661" spans="1:13" x14ac:dyDescent="0.25">
      <c r="A2661" s="1" t="s">
        <v>14</v>
      </c>
      <c r="B2661" s="34">
        <v>45603</v>
      </c>
      <c r="C2661" s="32">
        <v>45484</v>
      </c>
      <c r="D2661" s="34">
        <v>45603</v>
      </c>
      <c r="E2661" s="9">
        <v>45484</v>
      </c>
      <c r="F2661" s="1" t="s">
        <v>54</v>
      </c>
      <c r="G2661" s="12" t="s">
        <v>584</v>
      </c>
      <c r="H2661" s="1"/>
      <c r="I2661" s="13">
        <v>-12.99</v>
      </c>
      <c r="J2661" s="1"/>
      <c r="K2661" s="13">
        <v>1632.52</v>
      </c>
      <c r="L2661" t="str">
        <f>IF(Gastos[[#This Row],[Importe]]&gt;0,"Ingreso","Egreso")</f>
        <v>Egreso</v>
      </c>
      <c r="M2661" t="str">
        <f t="shared" si="41"/>
        <v>Único</v>
      </c>
    </row>
    <row r="2662" spans="1:13" ht="25.5" x14ac:dyDescent="0.25">
      <c r="A2662" s="1" t="s">
        <v>14</v>
      </c>
      <c r="B2662" s="34">
        <v>45572</v>
      </c>
      <c r="C2662" s="32">
        <v>45483</v>
      </c>
      <c r="D2662" s="34">
        <v>45572</v>
      </c>
      <c r="E2662" s="9">
        <v>45483</v>
      </c>
      <c r="F2662" s="1" t="s">
        <v>586</v>
      </c>
      <c r="G2662" s="12" t="s">
        <v>587</v>
      </c>
      <c r="H2662" s="1"/>
      <c r="I2662" s="13">
        <v>-773.49</v>
      </c>
      <c r="J2662" s="1"/>
      <c r="K2662" s="13">
        <v>1645.51</v>
      </c>
      <c r="L2662" t="str">
        <f>IF(Gastos[[#This Row],[Importe]]&gt;0,"Ingreso","Egreso")</f>
        <v>Egreso</v>
      </c>
      <c r="M2662" t="str">
        <f t="shared" si="41"/>
        <v>Único</v>
      </c>
    </row>
    <row r="2663" spans="1:13" ht="25.5" x14ac:dyDescent="0.25">
      <c r="A2663" s="1" t="s">
        <v>558</v>
      </c>
      <c r="B2663" s="34">
        <v>45572</v>
      </c>
      <c r="C2663" s="32">
        <v>45483</v>
      </c>
      <c r="D2663" s="34">
        <v>45572</v>
      </c>
      <c r="E2663" s="9">
        <v>45483</v>
      </c>
      <c r="F2663" s="1" t="s">
        <v>112</v>
      </c>
      <c r="G2663" s="12" t="s">
        <v>588</v>
      </c>
      <c r="H2663" s="1"/>
      <c r="I2663" s="13">
        <v>-21.07</v>
      </c>
      <c r="J2663" s="1"/>
      <c r="K2663" s="13">
        <v>209.78</v>
      </c>
      <c r="L2663" t="str">
        <f>IF(Gastos[[#This Row],[Importe]]&gt;0,"Ingreso","Egreso")</f>
        <v>Egreso</v>
      </c>
      <c r="M2663" t="str">
        <f t="shared" si="41"/>
        <v>Único</v>
      </c>
    </row>
    <row r="2664" spans="1:13" x14ac:dyDescent="0.25">
      <c r="A2664" s="1" t="s">
        <v>17</v>
      </c>
      <c r="B2664" s="34">
        <v>45572</v>
      </c>
      <c r="C2664" s="32">
        <v>45483</v>
      </c>
      <c r="D2664" s="34">
        <v>45572</v>
      </c>
      <c r="E2664" s="9">
        <v>45483</v>
      </c>
      <c r="F2664" s="1" t="s">
        <v>132</v>
      </c>
      <c r="G2664" s="12" t="s">
        <v>585</v>
      </c>
      <c r="H2664" s="1"/>
      <c r="I2664" s="13">
        <v>-6.71</v>
      </c>
      <c r="J2664" s="1"/>
      <c r="K2664" s="13">
        <v>4488.3100000000004</v>
      </c>
      <c r="L2664" t="str">
        <f>IF(Gastos[[#This Row],[Importe]]&gt;0,"Ingreso","Egreso")</f>
        <v>Egreso</v>
      </c>
      <c r="M2664" t="str">
        <f t="shared" si="41"/>
        <v>Único</v>
      </c>
    </row>
    <row r="2665" spans="1:13" x14ac:dyDescent="0.25">
      <c r="A2665" s="1" t="s">
        <v>14</v>
      </c>
      <c r="B2665" s="34">
        <v>45542</v>
      </c>
      <c r="C2665" s="32">
        <v>45482</v>
      </c>
      <c r="D2665" s="34">
        <v>45542</v>
      </c>
      <c r="E2665" s="9">
        <v>45482</v>
      </c>
      <c r="F2665" s="1" t="s">
        <v>67</v>
      </c>
      <c r="G2665" s="12" t="s">
        <v>589</v>
      </c>
      <c r="H2665" s="1"/>
      <c r="I2665" s="13">
        <v>-21.8</v>
      </c>
      <c r="J2665" s="1"/>
      <c r="K2665" s="13">
        <v>2440.8000000000002</v>
      </c>
      <c r="L2665" t="str">
        <f>IF(Gastos[[#This Row],[Importe]]&gt;0,"Ingreso","Egreso")</f>
        <v>Egreso</v>
      </c>
      <c r="M2665" t="str">
        <f t="shared" si="41"/>
        <v>Único</v>
      </c>
    </row>
    <row r="2666" spans="1:13" x14ac:dyDescent="0.25">
      <c r="A2666" s="1" t="s">
        <v>14</v>
      </c>
      <c r="B2666" s="34">
        <v>45542</v>
      </c>
      <c r="C2666" s="32">
        <v>45482</v>
      </c>
      <c r="D2666" s="34">
        <v>45542</v>
      </c>
      <c r="E2666" s="9">
        <v>45482</v>
      </c>
      <c r="F2666" s="1" t="s">
        <v>67</v>
      </c>
      <c r="G2666" s="12" t="s">
        <v>590</v>
      </c>
      <c r="H2666" s="1"/>
      <c r="I2666" s="13">
        <v>21.8</v>
      </c>
      <c r="J2666" s="1"/>
      <c r="K2666" s="13">
        <v>2419</v>
      </c>
      <c r="L2666" t="str">
        <f>IF(Gastos[[#This Row],[Importe]]&gt;0,"Ingreso","Egreso")</f>
        <v>Ingreso</v>
      </c>
      <c r="M2666" t="str">
        <f t="shared" si="41"/>
        <v>Único</v>
      </c>
    </row>
    <row r="2667" spans="1:13" x14ac:dyDescent="0.25">
      <c r="A2667" s="1" t="s">
        <v>14</v>
      </c>
      <c r="B2667" s="34">
        <v>45542</v>
      </c>
      <c r="C2667" s="32">
        <v>45482</v>
      </c>
      <c r="D2667" s="34">
        <v>45542</v>
      </c>
      <c r="E2667" s="9">
        <v>45482</v>
      </c>
      <c r="F2667" s="1" t="s">
        <v>67</v>
      </c>
      <c r="G2667" s="12" t="s">
        <v>589</v>
      </c>
      <c r="H2667" s="1"/>
      <c r="I2667" s="13">
        <v>-21.8</v>
      </c>
      <c r="J2667" s="1"/>
      <c r="K2667" s="13">
        <v>2419</v>
      </c>
      <c r="L2667" t="str">
        <f>IF(Gastos[[#This Row],[Importe]]&gt;0,"Ingreso","Egreso")</f>
        <v>Egreso</v>
      </c>
      <c r="M2667" t="str">
        <f t="shared" si="41"/>
        <v>Único</v>
      </c>
    </row>
    <row r="2668" spans="1:13" x14ac:dyDescent="0.25">
      <c r="A2668" s="1" t="s">
        <v>14</v>
      </c>
      <c r="B2668" s="34">
        <v>45542</v>
      </c>
      <c r="C2668" s="32">
        <v>45482</v>
      </c>
      <c r="D2668" s="34">
        <v>45542</v>
      </c>
      <c r="E2668" s="9">
        <v>45482</v>
      </c>
      <c r="F2668" s="1" t="s">
        <v>67</v>
      </c>
      <c r="G2668" s="12" t="s">
        <v>589</v>
      </c>
      <c r="H2668" s="1"/>
      <c r="I2668" s="13">
        <v>-21.8</v>
      </c>
      <c r="J2668" s="1"/>
      <c r="K2668" s="13">
        <v>2397.1999999999998</v>
      </c>
      <c r="L2668" t="str">
        <f>IF(Gastos[[#This Row],[Importe]]&gt;0,"Ingreso","Egreso")</f>
        <v>Egreso</v>
      </c>
      <c r="M2668" t="str">
        <f t="shared" si="41"/>
        <v>Único</v>
      </c>
    </row>
    <row r="2669" spans="1:13" x14ac:dyDescent="0.25">
      <c r="A2669" s="1" t="s">
        <v>17</v>
      </c>
      <c r="B2669" s="34">
        <v>45511</v>
      </c>
      <c r="C2669" s="32">
        <v>45481</v>
      </c>
      <c r="D2669" s="34">
        <v>45511</v>
      </c>
      <c r="E2669" s="9">
        <v>45481</v>
      </c>
      <c r="F2669" s="1" t="s">
        <v>20</v>
      </c>
      <c r="G2669" s="12" t="s">
        <v>591</v>
      </c>
      <c r="H2669" s="1"/>
      <c r="I2669" s="13">
        <v>-5</v>
      </c>
      <c r="J2669" s="1"/>
      <c r="K2669" s="13">
        <v>4495.0200000000004</v>
      </c>
      <c r="L2669" t="str">
        <f>IF(Gastos[[#This Row],[Importe]]&gt;0,"Ingreso","Egreso")</f>
        <v>Egreso</v>
      </c>
      <c r="M2669" t="str">
        <f t="shared" si="41"/>
        <v>Único</v>
      </c>
    </row>
    <row r="2670" spans="1:13" x14ac:dyDescent="0.25">
      <c r="A2670" s="1" t="s">
        <v>558</v>
      </c>
      <c r="B2670" s="34">
        <v>45511</v>
      </c>
      <c r="C2670" s="32">
        <v>45481</v>
      </c>
      <c r="D2670" s="34">
        <v>45511</v>
      </c>
      <c r="E2670" s="9">
        <v>45481</v>
      </c>
      <c r="F2670" s="1" t="s">
        <v>132</v>
      </c>
      <c r="G2670" s="12" t="s">
        <v>592</v>
      </c>
      <c r="H2670" s="1"/>
      <c r="I2670" s="13">
        <v>-6.1</v>
      </c>
      <c r="J2670" s="1"/>
      <c r="K2670" s="13">
        <v>230.85</v>
      </c>
      <c r="L2670" t="str">
        <f>IF(Gastos[[#This Row],[Importe]]&gt;0,"Ingreso","Egreso")</f>
        <v>Egreso</v>
      </c>
      <c r="M2670" t="str">
        <f t="shared" si="41"/>
        <v>Único</v>
      </c>
    </row>
    <row r="2671" spans="1:13" x14ac:dyDescent="0.25">
      <c r="A2671" s="1" t="s">
        <v>11</v>
      </c>
      <c r="B2671" s="34">
        <v>45511</v>
      </c>
      <c r="C2671" s="3">
        <v>45481</v>
      </c>
      <c r="D2671" s="34">
        <v>45480</v>
      </c>
      <c r="E2671" s="9">
        <v>45480</v>
      </c>
      <c r="F2671" s="1" t="s">
        <v>132</v>
      </c>
      <c r="G2671" s="12" t="s">
        <v>594</v>
      </c>
      <c r="H2671" s="1"/>
      <c r="I2671" s="13">
        <v>-29.2</v>
      </c>
      <c r="J2671" s="1"/>
      <c r="K2671" s="13">
        <v>255.7</v>
      </c>
      <c r="L2671" t="str">
        <f>IF(Gastos[[#This Row],[Importe]]&gt;0,"Ingreso","Egreso")</f>
        <v>Egreso</v>
      </c>
      <c r="M2671" t="str">
        <f t="shared" si="41"/>
        <v>Único</v>
      </c>
    </row>
    <row r="2672" spans="1:13" x14ac:dyDescent="0.25">
      <c r="A2672" s="1" t="s">
        <v>11</v>
      </c>
      <c r="B2672" s="34">
        <v>45511</v>
      </c>
      <c r="C2672" s="3">
        <v>45481</v>
      </c>
      <c r="D2672" s="34">
        <v>45480</v>
      </c>
      <c r="E2672" s="9">
        <v>45480</v>
      </c>
      <c r="F2672" s="1" t="s">
        <v>132</v>
      </c>
      <c r="G2672" s="7" t="s">
        <v>596</v>
      </c>
      <c r="H2672" s="6"/>
      <c r="I2672" s="8">
        <v>-16.850000000000001</v>
      </c>
      <c r="J2672" s="6"/>
      <c r="K2672" s="8">
        <v>236.95</v>
      </c>
      <c r="L2672" t="str">
        <f>IF(Gastos[[#This Row],[Importe]]&gt;0,"Ingreso","Egreso")</f>
        <v>Egreso</v>
      </c>
      <c r="M2672" t="str">
        <f t="shared" si="41"/>
        <v>Único</v>
      </c>
    </row>
    <row r="2673" spans="1:13" ht="25.5" x14ac:dyDescent="0.25">
      <c r="A2673" s="1" t="s">
        <v>14</v>
      </c>
      <c r="B2673" s="33">
        <v>45511</v>
      </c>
      <c r="C2673" s="5">
        <v>45481</v>
      </c>
      <c r="D2673" s="33">
        <v>45480</v>
      </c>
      <c r="E2673" s="9">
        <v>45480</v>
      </c>
      <c r="F2673" s="6" t="s">
        <v>22</v>
      </c>
      <c r="G2673" s="7" t="s">
        <v>593</v>
      </c>
      <c r="H2673" s="6"/>
      <c r="I2673" s="8">
        <v>-2.4</v>
      </c>
      <c r="J2673" s="6"/>
      <c r="K2673" s="8">
        <v>2462.6</v>
      </c>
      <c r="L2673" t="str">
        <f>IF(Gastos[[#This Row],[Importe]]&gt;0,"Ingreso","Egreso")</f>
        <v>Egreso</v>
      </c>
      <c r="M2673" t="str">
        <f t="shared" si="41"/>
        <v>Único</v>
      </c>
    </row>
    <row r="2674" spans="1:13" ht="25.5" x14ac:dyDescent="0.25">
      <c r="A2674" s="1" t="s">
        <v>11</v>
      </c>
      <c r="B2674" s="33">
        <v>45511</v>
      </c>
      <c r="C2674" s="5">
        <v>45481</v>
      </c>
      <c r="D2674" s="33">
        <v>45480</v>
      </c>
      <c r="E2674" s="9">
        <v>45480</v>
      </c>
      <c r="F2674" s="6" t="s">
        <v>132</v>
      </c>
      <c r="G2674" s="7" t="s">
        <v>595</v>
      </c>
      <c r="H2674" s="6"/>
      <c r="I2674" s="8">
        <v>-1.9</v>
      </c>
      <c r="J2674" s="6"/>
      <c r="K2674" s="8">
        <v>253.8</v>
      </c>
      <c r="L2674" t="str">
        <f>IF(Gastos[[#This Row],[Importe]]&gt;0,"Ingreso","Egreso")</f>
        <v>Egreso</v>
      </c>
      <c r="M2674" t="str">
        <f t="shared" si="41"/>
        <v>Único</v>
      </c>
    </row>
    <row r="2675" spans="1:13" x14ac:dyDescent="0.25">
      <c r="A2675" s="1" t="s">
        <v>11</v>
      </c>
      <c r="B2675" s="33">
        <v>45511</v>
      </c>
      <c r="C2675" s="5">
        <v>45481</v>
      </c>
      <c r="D2675" s="33">
        <v>45450</v>
      </c>
      <c r="E2675" s="9">
        <v>45479</v>
      </c>
      <c r="F2675" s="6" t="s">
        <v>132</v>
      </c>
      <c r="G2675" s="7" t="s">
        <v>600</v>
      </c>
      <c r="H2675" s="6"/>
      <c r="I2675" s="8">
        <v>-37</v>
      </c>
      <c r="J2675" s="6"/>
      <c r="K2675" s="8">
        <v>318.5</v>
      </c>
      <c r="L2675" t="str">
        <f>IF(Gastos[[#This Row],[Importe]]&gt;0,"Ingreso","Egreso")</f>
        <v>Egreso</v>
      </c>
      <c r="M2675" t="str">
        <f t="shared" si="41"/>
        <v>Único</v>
      </c>
    </row>
    <row r="2676" spans="1:13" x14ac:dyDescent="0.25">
      <c r="A2676" s="1" t="s">
        <v>11</v>
      </c>
      <c r="B2676" s="33">
        <v>45511</v>
      </c>
      <c r="C2676" s="5">
        <v>45481</v>
      </c>
      <c r="D2676" s="33">
        <v>45450</v>
      </c>
      <c r="E2676" s="9">
        <v>45479</v>
      </c>
      <c r="F2676" s="6" t="s">
        <v>132</v>
      </c>
      <c r="G2676" s="7" t="s">
        <v>602</v>
      </c>
      <c r="H2676" s="6"/>
      <c r="I2676" s="8">
        <v>-19.600000000000001</v>
      </c>
      <c r="J2676" s="6"/>
      <c r="K2676" s="8">
        <v>284.89999999999998</v>
      </c>
      <c r="L2676" t="str">
        <f>IF(Gastos[[#This Row],[Importe]]&gt;0,"Ingreso","Egreso")</f>
        <v>Egreso</v>
      </c>
      <c r="M2676" t="str">
        <f t="shared" si="41"/>
        <v>Único</v>
      </c>
    </row>
    <row r="2677" spans="1:13" ht="25.5" x14ac:dyDescent="0.25">
      <c r="A2677" s="1" t="s">
        <v>14</v>
      </c>
      <c r="B2677" s="33">
        <v>45511</v>
      </c>
      <c r="C2677" s="5">
        <v>45481</v>
      </c>
      <c r="D2677" s="33">
        <v>45450</v>
      </c>
      <c r="E2677" s="9">
        <v>45479</v>
      </c>
      <c r="F2677" s="6" t="s">
        <v>22</v>
      </c>
      <c r="G2677" s="7" t="s">
        <v>598</v>
      </c>
      <c r="H2677" s="6"/>
      <c r="I2677" s="8">
        <v>-18.64</v>
      </c>
      <c r="J2677" s="6"/>
      <c r="K2677" s="8">
        <v>2465</v>
      </c>
      <c r="L2677" t="str">
        <f>IF(Gastos[[#This Row],[Importe]]&gt;0,"Ingreso","Egreso")</f>
        <v>Egreso</v>
      </c>
      <c r="M2677" t="str">
        <f t="shared" si="41"/>
        <v>Único</v>
      </c>
    </row>
    <row r="2678" spans="1:13" ht="25.5" x14ac:dyDescent="0.25">
      <c r="A2678" s="1" t="s">
        <v>11</v>
      </c>
      <c r="B2678" s="33">
        <v>45511</v>
      </c>
      <c r="C2678" s="5">
        <v>45481</v>
      </c>
      <c r="D2678" s="33">
        <v>45450</v>
      </c>
      <c r="E2678" s="9">
        <v>45479</v>
      </c>
      <c r="F2678" s="6" t="s">
        <v>18</v>
      </c>
      <c r="G2678" s="7" t="s">
        <v>599</v>
      </c>
      <c r="H2678" s="6"/>
      <c r="I2678" s="8">
        <v>-8.15</v>
      </c>
      <c r="J2678" s="6"/>
      <c r="K2678" s="8">
        <v>355.5</v>
      </c>
      <c r="L2678" t="str">
        <f>IF(Gastos[[#This Row],[Importe]]&gt;0,"Ingreso","Egreso")</f>
        <v>Egreso</v>
      </c>
      <c r="M2678" t="str">
        <f t="shared" si="41"/>
        <v>Único</v>
      </c>
    </row>
    <row r="2679" spans="1:13" x14ac:dyDescent="0.25">
      <c r="A2679" s="1" t="s">
        <v>11</v>
      </c>
      <c r="B2679" s="33">
        <v>45511</v>
      </c>
      <c r="C2679" s="5">
        <v>45481</v>
      </c>
      <c r="D2679" s="33">
        <v>45450</v>
      </c>
      <c r="E2679" s="9">
        <v>45479</v>
      </c>
      <c r="F2679" s="6" t="s">
        <v>112</v>
      </c>
      <c r="G2679" s="7" t="s">
        <v>601</v>
      </c>
      <c r="H2679" s="6"/>
      <c r="I2679" s="8">
        <v>-14</v>
      </c>
      <c r="J2679" s="6"/>
      <c r="K2679" s="8">
        <v>304.5</v>
      </c>
      <c r="L2679" t="str">
        <f>IF(Gastos[[#This Row],[Importe]]&gt;0,"Ingreso","Egreso")</f>
        <v>Egreso</v>
      </c>
      <c r="M2679" t="str">
        <f t="shared" si="41"/>
        <v>Único</v>
      </c>
    </row>
    <row r="2680" spans="1:13" ht="25.5" x14ac:dyDescent="0.25">
      <c r="A2680" s="1" t="s">
        <v>14</v>
      </c>
      <c r="B2680" s="33">
        <v>45511</v>
      </c>
      <c r="C2680" s="5">
        <v>45481</v>
      </c>
      <c r="D2680" s="33">
        <v>45450</v>
      </c>
      <c r="E2680" s="9">
        <v>45479</v>
      </c>
      <c r="F2680" s="6" t="s">
        <v>22</v>
      </c>
      <c r="G2680" s="7" t="s">
        <v>597</v>
      </c>
      <c r="H2680" s="6"/>
      <c r="I2680" s="8">
        <v>-116.15</v>
      </c>
      <c r="J2680" s="6"/>
      <c r="K2680" s="8">
        <v>2483.64</v>
      </c>
      <c r="L2680" t="str">
        <f>IF(Gastos[[#This Row],[Importe]]&gt;0,"Ingreso","Egreso")</f>
        <v>Egreso</v>
      </c>
      <c r="M2680" t="str">
        <f t="shared" si="41"/>
        <v>Único</v>
      </c>
    </row>
    <row r="2681" spans="1:13" x14ac:dyDescent="0.25">
      <c r="A2681" s="1" t="s">
        <v>11</v>
      </c>
      <c r="B2681" s="33">
        <v>45419</v>
      </c>
      <c r="C2681" s="5">
        <v>45478</v>
      </c>
      <c r="D2681" s="33">
        <v>45419</v>
      </c>
      <c r="E2681" s="9">
        <v>45478</v>
      </c>
      <c r="F2681" s="6" t="s">
        <v>132</v>
      </c>
      <c r="G2681" s="7" t="s">
        <v>604</v>
      </c>
      <c r="H2681" s="6"/>
      <c r="I2681" s="8">
        <v>-12.95</v>
      </c>
      <c r="J2681" s="6"/>
      <c r="K2681" s="8">
        <v>372.55</v>
      </c>
      <c r="L2681" t="str">
        <f>IF(Gastos[[#This Row],[Importe]]&gt;0,"Ingreso","Egreso")</f>
        <v>Egreso</v>
      </c>
      <c r="M2681" t="str">
        <f t="shared" si="41"/>
        <v>Único</v>
      </c>
    </row>
    <row r="2682" spans="1:13" ht="25.5" x14ac:dyDescent="0.25">
      <c r="A2682" s="1" t="s">
        <v>11</v>
      </c>
      <c r="B2682" s="33">
        <v>45419</v>
      </c>
      <c r="C2682" s="5">
        <v>45478</v>
      </c>
      <c r="D2682" s="33">
        <v>45419</v>
      </c>
      <c r="E2682" s="9">
        <v>45478</v>
      </c>
      <c r="F2682" s="6" t="s">
        <v>132</v>
      </c>
      <c r="G2682" s="7" t="s">
        <v>605</v>
      </c>
      <c r="H2682" s="6"/>
      <c r="I2682" s="8">
        <v>-8.9</v>
      </c>
      <c r="J2682" s="6"/>
      <c r="K2682" s="8">
        <v>363.65</v>
      </c>
      <c r="L2682" t="str">
        <f>IF(Gastos[[#This Row],[Importe]]&gt;0,"Ingreso","Egreso")</f>
        <v>Egreso</v>
      </c>
      <c r="M2682" t="str">
        <f t="shared" si="41"/>
        <v>Único</v>
      </c>
    </row>
    <row r="2683" spans="1:13" x14ac:dyDescent="0.25">
      <c r="A2683" s="1" t="s">
        <v>14</v>
      </c>
      <c r="B2683" s="33">
        <v>45419</v>
      </c>
      <c r="C2683" s="5">
        <v>45478</v>
      </c>
      <c r="D2683" s="33">
        <v>45419</v>
      </c>
      <c r="E2683" s="9">
        <v>45478</v>
      </c>
      <c r="F2683" s="6" t="s">
        <v>22</v>
      </c>
      <c r="G2683" s="7" t="s">
        <v>603</v>
      </c>
      <c r="H2683" s="6"/>
      <c r="I2683" s="8">
        <v>-5.8</v>
      </c>
      <c r="J2683" s="6"/>
      <c r="K2683" s="8">
        <v>2599.79</v>
      </c>
      <c r="L2683" t="str">
        <f>IF(Gastos[[#This Row],[Importe]]&gt;0,"Ingreso","Egreso")</f>
        <v>Egreso</v>
      </c>
      <c r="M2683" t="str">
        <f t="shared" si="41"/>
        <v>Único</v>
      </c>
    </row>
    <row r="2684" spans="1:13" x14ac:dyDescent="0.25">
      <c r="A2684" s="1" t="s">
        <v>17</v>
      </c>
      <c r="B2684" s="33">
        <v>45389</v>
      </c>
      <c r="C2684" s="5">
        <v>45477</v>
      </c>
      <c r="D2684" s="33">
        <v>45389</v>
      </c>
      <c r="E2684" s="9">
        <v>45477</v>
      </c>
      <c r="F2684" s="6" t="s">
        <v>132</v>
      </c>
      <c r="G2684" s="7" t="s">
        <v>607</v>
      </c>
      <c r="H2684" s="6"/>
      <c r="I2684" s="8">
        <v>-7.96</v>
      </c>
      <c r="J2684" s="6"/>
      <c r="K2684" s="8">
        <v>4457.6400000000003</v>
      </c>
      <c r="L2684" t="str">
        <f>IF(Gastos[[#This Row],[Importe]]&gt;0,"Ingreso","Egreso")</f>
        <v>Egreso</v>
      </c>
      <c r="M2684" t="str">
        <f t="shared" si="41"/>
        <v>Único</v>
      </c>
    </row>
    <row r="2685" spans="1:13" x14ac:dyDescent="0.25">
      <c r="A2685" s="1" t="s">
        <v>17</v>
      </c>
      <c r="B2685" s="33">
        <v>45389</v>
      </c>
      <c r="C2685" s="5">
        <v>45477</v>
      </c>
      <c r="D2685" s="33">
        <v>45389</v>
      </c>
      <c r="E2685" s="9">
        <v>45477</v>
      </c>
      <c r="F2685" s="6" t="s">
        <v>18</v>
      </c>
      <c r="G2685" s="7" t="s">
        <v>606</v>
      </c>
      <c r="H2685" s="6"/>
      <c r="I2685" s="8">
        <v>42.38</v>
      </c>
      <c r="J2685" s="6"/>
      <c r="K2685" s="8">
        <v>4500.0200000000004</v>
      </c>
      <c r="L2685" t="str">
        <f>IF(Gastos[[#This Row],[Importe]]&gt;0,"Ingreso","Egreso")</f>
        <v>Ingreso</v>
      </c>
      <c r="M2685" t="str">
        <f t="shared" si="41"/>
        <v>Único</v>
      </c>
    </row>
    <row r="2686" spans="1:13" ht="25.5" x14ac:dyDescent="0.25">
      <c r="A2686" s="1" t="s">
        <v>11</v>
      </c>
      <c r="B2686" s="33">
        <v>45389</v>
      </c>
      <c r="C2686" s="5">
        <v>45477</v>
      </c>
      <c r="D2686" s="33">
        <v>45389</v>
      </c>
      <c r="E2686" s="9">
        <v>45477</v>
      </c>
      <c r="F2686" s="6" t="s">
        <v>18</v>
      </c>
      <c r="G2686" s="7" t="s">
        <v>608</v>
      </c>
      <c r="H2686" s="6"/>
      <c r="I2686" s="8">
        <v>-10.71</v>
      </c>
      <c r="J2686" s="6"/>
      <c r="K2686" s="8">
        <v>498.68</v>
      </c>
      <c r="L2686" t="str">
        <f>IF(Gastos[[#This Row],[Importe]]&gt;0,"Ingreso","Egreso")</f>
        <v>Egreso</v>
      </c>
      <c r="M2686" t="str">
        <f t="shared" si="41"/>
        <v>Único</v>
      </c>
    </row>
    <row r="2687" spans="1:13" x14ac:dyDescent="0.25">
      <c r="A2687" s="1" t="s">
        <v>11</v>
      </c>
      <c r="B2687" s="33">
        <v>45389</v>
      </c>
      <c r="C2687" s="5">
        <v>45477</v>
      </c>
      <c r="D2687" s="33">
        <v>45389</v>
      </c>
      <c r="E2687" s="9">
        <v>45477</v>
      </c>
      <c r="F2687" s="6" t="s">
        <v>18</v>
      </c>
      <c r="G2687" s="7" t="s">
        <v>609</v>
      </c>
      <c r="H2687" s="6"/>
      <c r="I2687" s="8">
        <v>-60.52</v>
      </c>
      <c r="J2687" s="6"/>
      <c r="K2687" s="8">
        <v>438.04</v>
      </c>
      <c r="L2687" t="str">
        <f>IF(Gastos[[#This Row],[Importe]]&gt;0,"Ingreso","Egreso")</f>
        <v>Egreso</v>
      </c>
      <c r="M2687" t="str">
        <f t="shared" si="41"/>
        <v>Único</v>
      </c>
    </row>
    <row r="2688" spans="1:13" ht="25.5" x14ac:dyDescent="0.25">
      <c r="A2688" s="1" t="s">
        <v>11</v>
      </c>
      <c r="B2688" s="33">
        <v>45389</v>
      </c>
      <c r="C2688" s="5">
        <v>45477</v>
      </c>
      <c r="D2688" s="33">
        <v>45389</v>
      </c>
      <c r="E2688" s="9">
        <v>45477</v>
      </c>
      <c r="F2688" s="6" t="s">
        <v>18</v>
      </c>
      <c r="G2688" s="7" t="s">
        <v>608</v>
      </c>
      <c r="H2688" s="6"/>
      <c r="I2688" s="8">
        <v>-37.549999999999997</v>
      </c>
      <c r="J2688" s="6"/>
      <c r="K2688" s="8">
        <v>400.49</v>
      </c>
      <c r="L2688" t="str">
        <f>IF(Gastos[[#This Row],[Importe]]&gt;0,"Ingreso","Egreso")</f>
        <v>Egreso</v>
      </c>
      <c r="M2688" t="str">
        <f t="shared" si="41"/>
        <v>Único</v>
      </c>
    </row>
    <row r="2689" spans="1:13" x14ac:dyDescent="0.25">
      <c r="A2689" s="1" t="s">
        <v>11</v>
      </c>
      <c r="B2689" s="33">
        <v>45389</v>
      </c>
      <c r="C2689" s="5">
        <v>45477</v>
      </c>
      <c r="D2689" s="33">
        <v>45389</v>
      </c>
      <c r="E2689" s="9">
        <v>45477</v>
      </c>
      <c r="F2689" s="6" t="s">
        <v>112</v>
      </c>
      <c r="G2689" s="7" t="s">
        <v>610</v>
      </c>
      <c r="H2689" s="6"/>
      <c r="I2689" s="8">
        <v>-14.99</v>
      </c>
      <c r="J2689" s="6"/>
      <c r="K2689" s="8">
        <v>385.5</v>
      </c>
      <c r="L2689" t="str">
        <f>IF(Gastos[[#This Row],[Importe]]&gt;0,"Ingreso","Egreso")</f>
        <v>Egreso</v>
      </c>
      <c r="M2689" t="str">
        <f t="shared" si="41"/>
        <v>Único</v>
      </c>
    </row>
    <row r="2690" spans="1:13" ht="25.5" x14ac:dyDescent="0.25">
      <c r="A2690" s="1" t="s">
        <v>11</v>
      </c>
      <c r="B2690" s="33">
        <v>45389</v>
      </c>
      <c r="C2690" s="5">
        <v>45477</v>
      </c>
      <c r="D2690" s="33">
        <v>45389</v>
      </c>
      <c r="E2690" s="9">
        <v>45477</v>
      </c>
      <c r="F2690" s="6" t="s">
        <v>132</v>
      </c>
      <c r="G2690" s="7" t="s">
        <v>608</v>
      </c>
      <c r="H2690" s="6"/>
      <c r="I2690" s="8">
        <v>-6.15</v>
      </c>
      <c r="J2690" s="6"/>
      <c r="K2690" s="8">
        <v>509.39</v>
      </c>
      <c r="L2690" t="str">
        <f>IF(Gastos[[#This Row],[Importe]]&gt;0,"Ingreso","Egreso")</f>
        <v>Egreso</v>
      </c>
      <c r="M2690" t="str">
        <f t="shared" ref="M2690:M2753" si="42">IF(AND(COUNTIFS($B$2:$B$3988,B2690,$I$2:$I$3988,I2690,$K$2:$K$3988,K2690)&gt;1,F2690=""),"DUPLICADO","Único")</f>
        <v>Único</v>
      </c>
    </row>
    <row r="2691" spans="1:13" ht="25.5" x14ac:dyDescent="0.25">
      <c r="A2691" s="1" t="s">
        <v>11</v>
      </c>
      <c r="B2691" s="33">
        <v>45389</v>
      </c>
      <c r="C2691" s="5">
        <v>45477</v>
      </c>
      <c r="D2691" s="33">
        <v>45389</v>
      </c>
      <c r="E2691" s="9">
        <v>45477</v>
      </c>
      <c r="F2691" s="6" t="s">
        <v>132</v>
      </c>
      <c r="G2691" s="7" t="s">
        <v>608</v>
      </c>
      <c r="H2691" s="6"/>
      <c r="I2691" s="8">
        <v>-0.12</v>
      </c>
      <c r="J2691" s="6"/>
      <c r="K2691" s="8">
        <v>498.56</v>
      </c>
      <c r="L2691" t="str">
        <f>IF(Gastos[[#This Row],[Importe]]&gt;0,"Ingreso","Egreso")</f>
        <v>Egreso</v>
      </c>
      <c r="M2691" t="str">
        <f t="shared" si="42"/>
        <v>Único</v>
      </c>
    </row>
    <row r="2692" spans="1:13" x14ac:dyDescent="0.25">
      <c r="A2692" s="1" t="s">
        <v>17</v>
      </c>
      <c r="B2692" s="33">
        <v>45358</v>
      </c>
      <c r="C2692" s="5">
        <v>45476</v>
      </c>
      <c r="D2692" s="33">
        <v>45358</v>
      </c>
      <c r="E2692" s="9">
        <v>45476</v>
      </c>
      <c r="F2692" s="6" t="s">
        <v>132</v>
      </c>
      <c r="G2692" s="7" t="s">
        <v>611</v>
      </c>
      <c r="H2692" s="6"/>
      <c r="I2692" s="8">
        <v>-7.45</v>
      </c>
      <c r="J2692" s="6"/>
      <c r="K2692" s="8">
        <v>4472.8</v>
      </c>
      <c r="L2692" t="str">
        <f>IF(Gastos[[#This Row],[Importe]]&gt;0,"Ingreso","Egreso")</f>
        <v>Egreso</v>
      </c>
      <c r="M2692" t="str">
        <f t="shared" si="42"/>
        <v>Único</v>
      </c>
    </row>
    <row r="2693" spans="1:13" x14ac:dyDescent="0.25">
      <c r="A2693" s="1" t="s">
        <v>17</v>
      </c>
      <c r="B2693" s="33">
        <v>45358</v>
      </c>
      <c r="C2693" s="5">
        <v>45476</v>
      </c>
      <c r="D2693" s="33">
        <v>45358</v>
      </c>
      <c r="E2693" s="9">
        <v>45476</v>
      </c>
      <c r="F2693" s="6" t="s">
        <v>132</v>
      </c>
      <c r="G2693" s="7" t="s">
        <v>612</v>
      </c>
      <c r="H2693" s="6"/>
      <c r="I2693" s="8">
        <v>-7.2</v>
      </c>
      <c r="J2693" s="6"/>
      <c r="K2693" s="8">
        <v>4465.6000000000004</v>
      </c>
      <c r="L2693" t="str">
        <f>IF(Gastos[[#This Row],[Importe]]&gt;0,"Ingreso","Egreso")</f>
        <v>Egreso</v>
      </c>
      <c r="M2693" t="str">
        <f t="shared" si="42"/>
        <v>Único</v>
      </c>
    </row>
    <row r="2694" spans="1:13" x14ac:dyDescent="0.25">
      <c r="A2694" s="1" t="s">
        <v>14</v>
      </c>
      <c r="B2694" s="33">
        <v>45358</v>
      </c>
      <c r="C2694" s="5">
        <v>45476</v>
      </c>
      <c r="D2694" s="33">
        <v>45358</v>
      </c>
      <c r="E2694" s="9">
        <v>45476</v>
      </c>
      <c r="F2694" s="6" t="s">
        <v>35</v>
      </c>
      <c r="G2694" s="7" t="s">
        <v>613</v>
      </c>
      <c r="H2694" s="6"/>
      <c r="I2694" s="8">
        <v>1800</v>
      </c>
      <c r="J2694" s="6"/>
      <c r="K2694" s="8">
        <v>2605.59</v>
      </c>
      <c r="L2694" t="str">
        <f>IF(Gastos[[#This Row],[Importe]]&gt;0,"Ingreso","Egreso")</f>
        <v>Ingreso</v>
      </c>
      <c r="M2694" t="str">
        <f t="shared" si="42"/>
        <v>Único</v>
      </c>
    </row>
    <row r="2695" spans="1:13" x14ac:dyDescent="0.25">
      <c r="A2695" s="1" t="s">
        <v>11</v>
      </c>
      <c r="B2695" s="33">
        <v>45358</v>
      </c>
      <c r="C2695" s="5">
        <v>45476</v>
      </c>
      <c r="D2695" s="33">
        <v>45358</v>
      </c>
      <c r="E2695" s="9">
        <v>45476</v>
      </c>
      <c r="F2695" s="6" t="s">
        <v>35</v>
      </c>
      <c r="G2695" s="7" t="s">
        <v>614</v>
      </c>
      <c r="H2695" s="6"/>
      <c r="I2695" s="8">
        <v>-1800</v>
      </c>
      <c r="J2695" s="6"/>
      <c r="K2695" s="8">
        <v>515.54</v>
      </c>
      <c r="L2695" t="str">
        <f>IF(Gastos[[#This Row],[Importe]]&gt;0,"Ingreso","Egreso")</f>
        <v>Egreso</v>
      </c>
      <c r="M2695" t="str">
        <f t="shared" si="42"/>
        <v>Único</v>
      </c>
    </row>
    <row r="2696" spans="1:13" x14ac:dyDescent="0.25">
      <c r="A2696" s="1" t="s">
        <v>14</v>
      </c>
      <c r="B2696" s="33">
        <v>45329</v>
      </c>
      <c r="C2696" s="5">
        <v>45475</v>
      </c>
      <c r="D2696" s="33">
        <v>45329</v>
      </c>
      <c r="E2696" s="9">
        <v>45475</v>
      </c>
      <c r="F2696" s="6" t="s">
        <v>132</v>
      </c>
      <c r="G2696" s="7" t="s">
        <v>617</v>
      </c>
      <c r="H2696" s="6"/>
      <c r="I2696" s="8">
        <v>-11.55</v>
      </c>
      <c r="J2696" s="6"/>
      <c r="K2696" s="8">
        <v>814.38</v>
      </c>
      <c r="L2696" t="str">
        <f>IF(Gastos[[#This Row],[Importe]]&gt;0,"Ingreso","Egreso")</f>
        <v>Egreso</v>
      </c>
      <c r="M2696" t="str">
        <f t="shared" si="42"/>
        <v>Único</v>
      </c>
    </row>
    <row r="2697" spans="1:13" x14ac:dyDescent="0.25">
      <c r="A2697" s="1" t="s">
        <v>14</v>
      </c>
      <c r="B2697" s="33">
        <v>45329</v>
      </c>
      <c r="C2697" s="5">
        <v>45475</v>
      </c>
      <c r="D2697" s="33">
        <v>45329</v>
      </c>
      <c r="E2697" s="9">
        <v>45475</v>
      </c>
      <c r="F2697" s="6" t="s">
        <v>132</v>
      </c>
      <c r="G2697" s="7" t="s">
        <v>618</v>
      </c>
      <c r="H2697" s="6"/>
      <c r="I2697" s="8">
        <v>-8.7899999999999991</v>
      </c>
      <c r="J2697" s="6"/>
      <c r="K2697" s="8">
        <v>805.59</v>
      </c>
      <c r="L2697" t="str">
        <f>IF(Gastos[[#This Row],[Importe]]&gt;0,"Ingreso","Egreso")</f>
        <v>Egreso</v>
      </c>
      <c r="M2697" t="str">
        <f t="shared" si="42"/>
        <v>Único</v>
      </c>
    </row>
    <row r="2698" spans="1:13" x14ac:dyDescent="0.25">
      <c r="A2698" s="1" t="s">
        <v>17</v>
      </c>
      <c r="B2698" s="33">
        <v>45329</v>
      </c>
      <c r="C2698" s="5">
        <v>45475</v>
      </c>
      <c r="D2698" s="33">
        <v>45329</v>
      </c>
      <c r="E2698" s="9">
        <v>45475</v>
      </c>
      <c r="F2698" s="6" t="s">
        <v>269</v>
      </c>
      <c r="G2698" s="7" t="s">
        <v>615</v>
      </c>
      <c r="H2698" s="6"/>
      <c r="I2698" s="8">
        <v>65.45</v>
      </c>
      <c r="J2698" s="6"/>
      <c r="K2698" s="8">
        <v>4480.25</v>
      </c>
      <c r="L2698" t="str">
        <f>IF(Gastos[[#This Row],[Importe]]&gt;0,"Ingreso","Egreso")</f>
        <v>Ingreso</v>
      </c>
      <c r="M2698" t="str">
        <f t="shared" si="42"/>
        <v>Único</v>
      </c>
    </row>
    <row r="2699" spans="1:13" x14ac:dyDescent="0.25">
      <c r="A2699" s="1" t="s">
        <v>17</v>
      </c>
      <c r="B2699" s="33">
        <v>45329</v>
      </c>
      <c r="C2699" s="5">
        <v>45475</v>
      </c>
      <c r="D2699" s="33">
        <v>45329</v>
      </c>
      <c r="E2699" s="9">
        <v>45475</v>
      </c>
      <c r="F2699" s="6" t="s">
        <v>269</v>
      </c>
      <c r="G2699" s="7" t="s">
        <v>616</v>
      </c>
      <c r="H2699" s="6"/>
      <c r="I2699" s="8">
        <v>65.45</v>
      </c>
      <c r="J2699" s="6"/>
      <c r="K2699" s="8">
        <v>4414.8</v>
      </c>
      <c r="L2699" t="str">
        <f>IF(Gastos[[#This Row],[Importe]]&gt;0,"Ingreso","Egreso")</f>
        <v>Ingreso</v>
      </c>
      <c r="M2699" t="str">
        <f t="shared" si="42"/>
        <v>Único</v>
      </c>
    </row>
    <row r="2700" spans="1:13" x14ac:dyDescent="0.25">
      <c r="A2700" s="1" t="s">
        <v>14</v>
      </c>
      <c r="B2700" s="33">
        <v>45329</v>
      </c>
      <c r="C2700" s="5">
        <v>45475</v>
      </c>
      <c r="D2700" s="33">
        <v>45329</v>
      </c>
      <c r="E2700" s="9">
        <v>45475</v>
      </c>
      <c r="F2700" s="6" t="s">
        <v>140</v>
      </c>
      <c r="G2700" s="7" t="s">
        <v>214</v>
      </c>
      <c r="H2700" s="6"/>
      <c r="I2700" s="8">
        <v>200</v>
      </c>
      <c r="J2700" s="6"/>
      <c r="K2700" s="8">
        <v>825.93</v>
      </c>
      <c r="L2700" t="str">
        <f>IF(Gastos[[#This Row],[Importe]]&gt;0,"Ingreso","Egreso")</f>
        <v>Ingreso</v>
      </c>
      <c r="M2700" t="str">
        <f t="shared" si="42"/>
        <v>Único</v>
      </c>
    </row>
    <row r="2701" spans="1:13" ht="25.5" x14ac:dyDescent="0.25">
      <c r="A2701" s="1" t="s">
        <v>11</v>
      </c>
      <c r="B2701" s="33">
        <v>45329</v>
      </c>
      <c r="C2701" s="5">
        <v>45475</v>
      </c>
      <c r="D2701" s="33">
        <v>45329</v>
      </c>
      <c r="E2701" s="9">
        <v>45475</v>
      </c>
      <c r="F2701" s="6" t="s">
        <v>183</v>
      </c>
      <c r="G2701" s="7" t="s">
        <v>619</v>
      </c>
      <c r="H2701" s="6"/>
      <c r="I2701" s="8">
        <v>-39.99</v>
      </c>
      <c r="J2701" s="6"/>
      <c r="K2701" s="8">
        <v>2315.54</v>
      </c>
      <c r="L2701" t="str">
        <f>IF(Gastos[[#This Row],[Importe]]&gt;0,"Ingreso","Egreso")</f>
        <v>Egreso</v>
      </c>
      <c r="M2701" t="str">
        <f t="shared" si="42"/>
        <v>Único</v>
      </c>
    </row>
    <row r="2702" spans="1:13" ht="25.5" x14ac:dyDescent="0.25">
      <c r="A2702" s="1" t="s">
        <v>11</v>
      </c>
      <c r="B2702" s="33">
        <v>45329</v>
      </c>
      <c r="C2702" s="5">
        <v>45475</v>
      </c>
      <c r="D2702" s="33">
        <v>45329</v>
      </c>
      <c r="E2702" s="9">
        <v>45475</v>
      </c>
      <c r="F2702" s="6" t="s">
        <v>132</v>
      </c>
      <c r="G2702" s="7" t="s">
        <v>619</v>
      </c>
      <c r="H2702" s="6"/>
      <c r="I2702" s="8">
        <v>-6.5</v>
      </c>
      <c r="J2702" s="6"/>
      <c r="K2702" s="8">
        <v>2355.5300000000002</v>
      </c>
      <c r="L2702" t="str">
        <f>IF(Gastos[[#This Row],[Importe]]&gt;0,"Ingreso","Egreso")</f>
        <v>Egreso</v>
      </c>
      <c r="M2702" t="str">
        <f t="shared" si="42"/>
        <v>Único</v>
      </c>
    </row>
    <row r="2703" spans="1:13" x14ac:dyDescent="0.25">
      <c r="A2703" s="1" t="s">
        <v>17</v>
      </c>
      <c r="B2703" s="33">
        <v>45298</v>
      </c>
      <c r="C2703" s="5">
        <v>45474</v>
      </c>
      <c r="D2703" s="33">
        <v>45298</v>
      </c>
      <c r="E2703" s="9">
        <v>45474</v>
      </c>
      <c r="F2703" s="6" t="s">
        <v>90</v>
      </c>
      <c r="G2703" s="7" t="s">
        <v>93</v>
      </c>
      <c r="H2703" s="6"/>
      <c r="I2703" s="8">
        <v>1671.15</v>
      </c>
      <c r="J2703" s="6"/>
      <c r="K2703" s="8">
        <v>5993.32</v>
      </c>
      <c r="L2703" t="str">
        <f>IF(Gastos[[#This Row],[Importe]]&gt;0,"Ingreso","Egreso")</f>
        <v>Ingreso</v>
      </c>
      <c r="M2703" t="str">
        <f t="shared" si="42"/>
        <v>Único</v>
      </c>
    </row>
    <row r="2704" spans="1:13" x14ac:dyDescent="0.25">
      <c r="A2704" s="1" t="s">
        <v>17</v>
      </c>
      <c r="B2704" s="33">
        <v>45298</v>
      </c>
      <c r="C2704" s="5">
        <v>45474</v>
      </c>
      <c r="D2704" s="33">
        <v>45298</v>
      </c>
      <c r="E2704" s="9">
        <v>45474</v>
      </c>
      <c r="F2704" s="6" t="s">
        <v>88</v>
      </c>
      <c r="G2704" s="7" t="s">
        <v>620</v>
      </c>
      <c r="H2704" s="6"/>
      <c r="I2704" s="8">
        <v>-918</v>
      </c>
      <c r="J2704" s="6"/>
      <c r="K2704" s="8">
        <v>5075.32</v>
      </c>
      <c r="L2704" t="str">
        <f>IF(Gastos[[#This Row],[Importe]]&gt;0,"Ingreso","Egreso")</f>
        <v>Egreso</v>
      </c>
      <c r="M2704" t="str">
        <f t="shared" si="42"/>
        <v>Único</v>
      </c>
    </row>
    <row r="2705" spans="1:13" x14ac:dyDescent="0.25">
      <c r="A2705" s="1" t="s">
        <v>17</v>
      </c>
      <c r="B2705" s="33">
        <v>45298</v>
      </c>
      <c r="C2705" s="5">
        <v>45474</v>
      </c>
      <c r="D2705" s="33">
        <v>45298</v>
      </c>
      <c r="E2705" s="9">
        <v>45474</v>
      </c>
      <c r="F2705" s="6" t="s">
        <v>35</v>
      </c>
      <c r="G2705" s="7" t="s">
        <v>621</v>
      </c>
      <c r="H2705" s="6"/>
      <c r="I2705" s="8">
        <v>-320</v>
      </c>
      <c r="J2705" s="6"/>
      <c r="K2705" s="8">
        <v>4481.32</v>
      </c>
      <c r="L2705" t="str">
        <f>IF(Gastos[[#This Row],[Importe]]&gt;0,"Ingreso","Egreso")</f>
        <v>Egreso</v>
      </c>
      <c r="M2705" t="str">
        <f t="shared" si="42"/>
        <v>Único</v>
      </c>
    </row>
    <row r="2706" spans="1:13" ht="25.5" x14ac:dyDescent="0.25">
      <c r="A2706" s="1" t="s">
        <v>17</v>
      </c>
      <c r="B2706" s="33">
        <v>45298</v>
      </c>
      <c r="C2706" s="5">
        <v>45474</v>
      </c>
      <c r="D2706" s="33">
        <v>45298</v>
      </c>
      <c r="E2706" s="9">
        <v>45474</v>
      </c>
      <c r="F2706" s="6" t="s">
        <v>102</v>
      </c>
      <c r="G2706" s="7" t="s">
        <v>622</v>
      </c>
      <c r="H2706" s="6"/>
      <c r="I2706" s="8">
        <v>-56.66</v>
      </c>
      <c r="J2706" s="6"/>
      <c r="K2706" s="8">
        <v>4424.66</v>
      </c>
      <c r="L2706" t="str">
        <f>IF(Gastos[[#This Row],[Importe]]&gt;0,"Ingreso","Egreso")</f>
        <v>Egreso</v>
      </c>
      <c r="M2706" t="str">
        <f t="shared" si="42"/>
        <v>Único</v>
      </c>
    </row>
    <row r="2707" spans="1:13" ht="25.5" x14ac:dyDescent="0.25">
      <c r="A2707" s="1" t="s">
        <v>17</v>
      </c>
      <c r="B2707" s="33">
        <v>45298</v>
      </c>
      <c r="C2707" s="5">
        <v>45474</v>
      </c>
      <c r="D2707" s="33">
        <v>45298</v>
      </c>
      <c r="E2707" s="9">
        <v>45474</v>
      </c>
      <c r="F2707" s="6" t="s">
        <v>102</v>
      </c>
      <c r="G2707" s="7" t="s">
        <v>623</v>
      </c>
      <c r="H2707" s="6"/>
      <c r="I2707" s="8">
        <v>-68.319999999999993</v>
      </c>
      <c r="J2707" s="6"/>
      <c r="K2707" s="8">
        <v>4356.34</v>
      </c>
      <c r="L2707" t="str">
        <f>IF(Gastos[[#This Row],[Importe]]&gt;0,"Ingreso","Egreso")</f>
        <v>Egreso</v>
      </c>
      <c r="M2707" t="str">
        <f t="shared" si="42"/>
        <v>Único</v>
      </c>
    </row>
    <row r="2708" spans="1:13" ht="25.5" x14ac:dyDescent="0.25">
      <c r="A2708" s="1" t="s">
        <v>17</v>
      </c>
      <c r="B2708" s="33">
        <v>45298</v>
      </c>
      <c r="C2708" s="5">
        <v>45474</v>
      </c>
      <c r="D2708" s="33">
        <v>45298</v>
      </c>
      <c r="E2708" s="9">
        <v>45474</v>
      </c>
      <c r="F2708" s="6" t="s">
        <v>22</v>
      </c>
      <c r="G2708" s="7" t="s">
        <v>624</v>
      </c>
      <c r="H2708" s="6"/>
      <c r="I2708" s="8">
        <v>-6.99</v>
      </c>
      <c r="J2708" s="6"/>
      <c r="K2708" s="8">
        <v>4349.3500000000004</v>
      </c>
      <c r="L2708" t="str">
        <f>IF(Gastos[[#This Row],[Importe]]&gt;0,"Ingreso","Egreso")</f>
        <v>Egreso</v>
      </c>
      <c r="M2708" t="str">
        <f t="shared" si="42"/>
        <v>Único</v>
      </c>
    </row>
    <row r="2709" spans="1:13" x14ac:dyDescent="0.25">
      <c r="A2709" s="1" t="s">
        <v>14</v>
      </c>
      <c r="B2709" s="33">
        <v>45298</v>
      </c>
      <c r="C2709" s="5">
        <v>45474</v>
      </c>
      <c r="D2709" s="33">
        <v>45298</v>
      </c>
      <c r="E2709" s="9">
        <v>45474</v>
      </c>
      <c r="F2709" s="6" t="s">
        <v>76</v>
      </c>
      <c r="G2709" s="7" t="s">
        <v>625</v>
      </c>
      <c r="H2709" s="6"/>
      <c r="I2709" s="8">
        <v>-94.74</v>
      </c>
      <c r="J2709" s="6"/>
      <c r="K2709" s="8">
        <v>637.28</v>
      </c>
      <c r="L2709" t="str">
        <f>IF(Gastos[[#This Row],[Importe]]&gt;0,"Ingreso","Egreso")</f>
        <v>Egreso</v>
      </c>
      <c r="M2709" t="str">
        <f t="shared" si="42"/>
        <v>Único</v>
      </c>
    </row>
    <row r="2710" spans="1:13" x14ac:dyDescent="0.25">
      <c r="A2710" s="1" t="s">
        <v>14</v>
      </c>
      <c r="B2710" s="33">
        <v>45298</v>
      </c>
      <c r="C2710" s="5">
        <v>45474</v>
      </c>
      <c r="D2710" s="33">
        <v>45298</v>
      </c>
      <c r="E2710" s="9">
        <v>45474</v>
      </c>
      <c r="F2710" s="6" t="s">
        <v>76</v>
      </c>
      <c r="G2710" s="7" t="s">
        <v>626</v>
      </c>
      <c r="H2710" s="6"/>
      <c r="I2710" s="8">
        <v>-8</v>
      </c>
      <c r="J2710" s="6"/>
      <c r="K2710" s="8">
        <v>629.28</v>
      </c>
      <c r="L2710" t="str">
        <f>IF(Gastos[[#This Row],[Importe]]&gt;0,"Ingreso","Egreso")</f>
        <v>Egreso</v>
      </c>
      <c r="M2710" t="str">
        <f t="shared" si="42"/>
        <v>Único</v>
      </c>
    </row>
    <row r="2711" spans="1:13" ht="25.5" x14ac:dyDescent="0.25">
      <c r="A2711" s="1" t="s">
        <v>14</v>
      </c>
      <c r="B2711" s="33">
        <v>45298</v>
      </c>
      <c r="C2711" s="5">
        <v>45474</v>
      </c>
      <c r="D2711" s="33">
        <v>45298</v>
      </c>
      <c r="E2711" s="9">
        <v>45474</v>
      </c>
      <c r="F2711" s="6" t="s">
        <v>22</v>
      </c>
      <c r="G2711" s="7" t="s">
        <v>627</v>
      </c>
      <c r="H2711" s="6"/>
      <c r="I2711" s="8">
        <v>-3.35</v>
      </c>
      <c r="J2711" s="6"/>
      <c r="K2711" s="8">
        <v>625.92999999999995</v>
      </c>
      <c r="L2711" t="str">
        <f>IF(Gastos[[#This Row],[Importe]]&gt;0,"Ingreso","Egreso")</f>
        <v>Egreso</v>
      </c>
      <c r="M2711" t="str">
        <f t="shared" si="42"/>
        <v>Único</v>
      </c>
    </row>
    <row r="2712" spans="1:13" x14ac:dyDescent="0.25">
      <c r="A2712" s="1" t="s">
        <v>11</v>
      </c>
      <c r="B2712" s="33">
        <v>45298</v>
      </c>
      <c r="C2712" s="5">
        <v>45474</v>
      </c>
      <c r="D2712" s="33">
        <v>45298</v>
      </c>
      <c r="E2712" s="9">
        <v>45474</v>
      </c>
      <c r="F2712" s="6" t="s">
        <v>35</v>
      </c>
      <c r="G2712" s="7" t="s">
        <v>628</v>
      </c>
      <c r="H2712" s="6"/>
      <c r="I2712" s="8">
        <v>320</v>
      </c>
      <c r="J2712" s="6"/>
      <c r="K2712" s="8">
        <v>2367.23</v>
      </c>
      <c r="L2712" t="str">
        <f>IF(Gastos[[#This Row],[Importe]]&gt;0,"Ingreso","Egreso")</f>
        <v>Ingreso</v>
      </c>
      <c r="M2712" t="str">
        <f t="shared" si="42"/>
        <v>Único</v>
      </c>
    </row>
    <row r="2713" spans="1:13" x14ac:dyDescent="0.25">
      <c r="A2713" s="1" t="s">
        <v>11</v>
      </c>
      <c r="B2713" s="33">
        <v>45298</v>
      </c>
      <c r="C2713" s="5">
        <v>45474</v>
      </c>
      <c r="D2713" s="33">
        <v>45298</v>
      </c>
      <c r="E2713" s="9">
        <v>45474</v>
      </c>
      <c r="F2713" s="6" t="s">
        <v>3343</v>
      </c>
      <c r="G2713" s="7" t="s">
        <v>630</v>
      </c>
      <c r="H2713" s="6"/>
      <c r="I2713" s="8">
        <v>-5.2</v>
      </c>
      <c r="J2713" s="6"/>
      <c r="K2713" s="8">
        <v>2362.0300000000002</v>
      </c>
      <c r="L2713" t="str">
        <f>IF(Gastos[[#This Row],[Importe]]&gt;0,"Ingreso","Egreso")</f>
        <v>Egreso</v>
      </c>
      <c r="M2713" t="str">
        <f t="shared" si="42"/>
        <v>Único</v>
      </c>
    </row>
    <row r="2714" spans="1:13" x14ac:dyDescent="0.25">
      <c r="A2714" s="1" t="s">
        <v>11</v>
      </c>
      <c r="B2714" s="33">
        <v>45298</v>
      </c>
      <c r="C2714" s="5">
        <v>45474</v>
      </c>
      <c r="D2714" s="33">
        <v>45298</v>
      </c>
      <c r="E2714" s="9">
        <v>45474</v>
      </c>
      <c r="F2714" s="6" t="s">
        <v>90</v>
      </c>
      <c r="G2714" s="7" t="s">
        <v>631</v>
      </c>
      <c r="H2714" s="6"/>
      <c r="I2714" s="8">
        <v>1742.07</v>
      </c>
      <c r="J2714" s="6"/>
      <c r="K2714" s="8">
        <v>2100.6799999999998</v>
      </c>
      <c r="L2714" t="str">
        <f>IF(Gastos[[#This Row],[Importe]]&gt;0,"Ingreso","Egreso")</f>
        <v>Ingreso</v>
      </c>
      <c r="M2714" t="str">
        <f t="shared" si="42"/>
        <v>Único</v>
      </c>
    </row>
    <row r="2715" spans="1:13" x14ac:dyDescent="0.25">
      <c r="A2715" s="1" t="s">
        <v>17</v>
      </c>
      <c r="B2715" s="33">
        <v>45298</v>
      </c>
      <c r="C2715" s="5">
        <v>45474</v>
      </c>
      <c r="D2715" s="33">
        <v>45473</v>
      </c>
      <c r="E2715" s="9">
        <v>45473</v>
      </c>
      <c r="F2715" s="6" t="s">
        <v>132</v>
      </c>
      <c r="G2715" s="7" t="s">
        <v>633</v>
      </c>
      <c r="H2715" s="6"/>
      <c r="I2715" s="8">
        <v>-50</v>
      </c>
      <c r="J2715" s="6"/>
      <c r="K2715" s="8">
        <v>4801.32</v>
      </c>
      <c r="L2715" t="str">
        <f>IF(Gastos[[#This Row],[Importe]]&gt;0,"Ingreso","Egreso")</f>
        <v>Egreso</v>
      </c>
      <c r="M2715" t="str">
        <f t="shared" si="42"/>
        <v>Único</v>
      </c>
    </row>
    <row r="2716" spans="1:13" x14ac:dyDescent="0.25">
      <c r="A2716" s="1" t="s">
        <v>17</v>
      </c>
      <c r="B2716" s="33">
        <v>45298</v>
      </c>
      <c r="C2716" s="5">
        <v>45474</v>
      </c>
      <c r="D2716" s="33">
        <v>45473</v>
      </c>
      <c r="E2716" s="9">
        <v>45473</v>
      </c>
      <c r="F2716" s="6" t="s">
        <v>269</v>
      </c>
      <c r="G2716" s="7" t="s">
        <v>632</v>
      </c>
      <c r="H2716" s="6"/>
      <c r="I2716" s="8">
        <v>-99.95</v>
      </c>
      <c r="J2716" s="6"/>
      <c r="K2716" s="8">
        <v>4975.37</v>
      </c>
      <c r="L2716" t="str">
        <f>IF(Gastos[[#This Row],[Importe]]&gt;0,"Ingreso","Egreso")</f>
        <v>Egreso</v>
      </c>
      <c r="M2716" t="str">
        <f t="shared" si="42"/>
        <v>Único</v>
      </c>
    </row>
    <row r="2717" spans="1:13" x14ac:dyDescent="0.25">
      <c r="A2717" s="1" t="s">
        <v>17</v>
      </c>
      <c r="B2717" s="33">
        <v>45298</v>
      </c>
      <c r="C2717" s="5">
        <v>45474</v>
      </c>
      <c r="D2717" s="33">
        <v>45473</v>
      </c>
      <c r="E2717" s="9">
        <v>45473</v>
      </c>
      <c r="F2717" s="6" t="s">
        <v>269</v>
      </c>
      <c r="G2717" s="7" t="s">
        <v>632</v>
      </c>
      <c r="H2717" s="6"/>
      <c r="I2717" s="8">
        <v>-38.1</v>
      </c>
      <c r="J2717" s="6"/>
      <c r="K2717" s="8">
        <v>4937.2700000000004</v>
      </c>
      <c r="L2717" t="str">
        <f>IF(Gastos[[#This Row],[Importe]]&gt;0,"Ingreso","Egreso")</f>
        <v>Egreso</v>
      </c>
      <c r="M2717" t="str">
        <f t="shared" si="42"/>
        <v>Único</v>
      </c>
    </row>
    <row r="2718" spans="1:13" x14ac:dyDescent="0.25">
      <c r="A2718" s="1" t="s">
        <v>17</v>
      </c>
      <c r="B2718" s="33">
        <v>45298</v>
      </c>
      <c r="C2718" s="5">
        <v>45474</v>
      </c>
      <c r="D2718" s="33">
        <v>45473</v>
      </c>
      <c r="E2718" s="9">
        <v>45473</v>
      </c>
      <c r="F2718" s="6" t="s">
        <v>269</v>
      </c>
      <c r="G2718" s="7" t="s">
        <v>632</v>
      </c>
      <c r="H2718" s="6"/>
      <c r="I2718" s="8">
        <v>-1.25</v>
      </c>
      <c r="J2718" s="6"/>
      <c r="K2718" s="8">
        <v>4936.0200000000004</v>
      </c>
      <c r="L2718" t="str">
        <f>IF(Gastos[[#This Row],[Importe]]&gt;0,"Ingreso","Egreso")</f>
        <v>Egreso</v>
      </c>
      <c r="M2718" t="str">
        <f t="shared" si="42"/>
        <v>Único</v>
      </c>
    </row>
    <row r="2719" spans="1:13" x14ac:dyDescent="0.25">
      <c r="A2719" s="1" t="s">
        <v>17</v>
      </c>
      <c r="B2719" s="33">
        <v>45298</v>
      </c>
      <c r="C2719" s="5">
        <v>45474</v>
      </c>
      <c r="D2719" s="33">
        <v>45473</v>
      </c>
      <c r="E2719" s="9">
        <v>45473</v>
      </c>
      <c r="F2719" s="6" t="s">
        <v>269</v>
      </c>
      <c r="G2719" s="7" t="s">
        <v>632</v>
      </c>
      <c r="H2719" s="6"/>
      <c r="I2719" s="8">
        <v>-84.7</v>
      </c>
      <c r="J2719" s="6"/>
      <c r="K2719" s="8">
        <v>4851.32</v>
      </c>
      <c r="L2719" t="str">
        <f>IF(Gastos[[#This Row],[Importe]]&gt;0,"Ingreso","Egreso")</f>
        <v>Egreso</v>
      </c>
      <c r="M2719" t="str">
        <f t="shared" si="42"/>
        <v>Único</v>
      </c>
    </row>
    <row r="2720" spans="1:13" x14ac:dyDescent="0.25">
      <c r="A2720" s="1" t="s">
        <v>14</v>
      </c>
      <c r="B2720" s="33">
        <v>45298</v>
      </c>
      <c r="C2720" s="5">
        <v>45474</v>
      </c>
      <c r="D2720" s="33">
        <v>45473</v>
      </c>
      <c r="E2720" s="9">
        <v>45473</v>
      </c>
      <c r="F2720" s="6" t="s">
        <v>67</v>
      </c>
      <c r="G2720" s="7" t="s">
        <v>634</v>
      </c>
      <c r="H2720" s="6"/>
      <c r="I2720" s="8">
        <v>-21.8</v>
      </c>
      <c r="J2720" s="6"/>
      <c r="K2720" s="8">
        <v>732.02</v>
      </c>
      <c r="L2720" t="str">
        <f>IF(Gastos[[#This Row],[Importe]]&gt;0,"Ingreso","Egreso")</f>
        <v>Egreso</v>
      </c>
      <c r="M2720" t="str">
        <f t="shared" si="42"/>
        <v>Único</v>
      </c>
    </row>
    <row r="2721" spans="1:13" x14ac:dyDescent="0.25">
      <c r="A2721" s="1" t="s">
        <v>11</v>
      </c>
      <c r="B2721" s="33">
        <v>45298</v>
      </c>
      <c r="C2721" s="5">
        <v>45474</v>
      </c>
      <c r="D2721" s="33">
        <v>45473</v>
      </c>
      <c r="E2721" s="9">
        <v>45473</v>
      </c>
      <c r="F2721" s="6" t="s">
        <v>18</v>
      </c>
      <c r="G2721" s="7" t="s">
        <v>636</v>
      </c>
      <c r="H2721" s="6"/>
      <c r="I2721" s="8">
        <v>-5.25</v>
      </c>
      <c r="J2721" s="6"/>
      <c r="K2721" s="8">
        <v>2047.23</v>
      </c>
      <c r="L2721" t="str">
        <f>IF(Gastos[[#This Row],[Importe]]&gt;0,"Ingreso","Egreso")</f>
        <v>Egreso</v>
      </c>
      <c r="M2721" t="str">
        <f t="shared" si="42"/>
        <v>Único</v>
      </c>
    </row>
    <row r="2722" spans="1:13" x14ac:dyDescent="0.25">
      <c r="A2722" s="1" t="s">
        <v>11</v>
      </c>
      <c r="B2722" s="33">
        <v>45298</v>
      </c>
      <c r="C2722" s="5">
        <v>45474</v>
      </c>
      <c r="D2722" s="33">
        <v>45473</v>
      </c>
      <c r="E2722" s="9">
        <v>45473</v>
      </c>
      <c r="F2722" s="6" t="s">
        <v>132</v>
      </c>
      <c r="G2722" s="7" t="s">
        <v>635</v>
      </c>
      <c r="H2722" s="6"/>
      <c r="I2722" s="8">
        <v>-1.5</v>
      </c>
      <c r="J2722" s="6"/>
      <c r="K2722" s="8">
        <v>2052.48</v>
      </c>
      <c r="L2722" t="str">
        <f>IF(Gastos[[#This Row],[Importe]]&gt;0,"Ingreso","Egreso")</f>
        <v>Egreso</v>
      </c>
      <c r="M2722" t="str">
        <f t="shared" si="42"/>
        <v>Único</v>
      </c>
    </row>
    <row r="2723" spans="1:13" x14ac:dyDescent="0.25">
      <c r="A2723" s="1" t="s">
        <v>11</v>
      </c>
      <c r="B2723" s="33">
        <v>45298</v>
      </c>
      <c r="C2723" s="5">
        <v>45474</v>
      </c>
      <c r="D2723" s="33">
        <v>45472</v>
      </c>
      <c r="E2723" s="9">
        <v>45472</v>
      </c>
      <c r="F2723" s="6" t="s">
        <v>132</v>
      </c>
      <c r="G2723" s="7" t="s">
        <v>639</v>
      </c>
      <c r="H2723" s="6"/>
      <c r="I2723" s="8">
        <v>-29.1</v>
      </c>
      <c r="J2723" s="6"/>
      <c r="K2723" s="8">
        <v>2071.58</v>
      </c>
      <c r="L2723" t="str">
        <f>IF(Gastos[[#This Row],[Importe]]&gt;0,"Ingreso","Egreso")</f>
        <v>Egreso</v>
      </c>
      <c r="M2723" t="str">
        <f t="shared" si="42"/>
        <v>Único</v>
      </c>
    </row>
    <row r="2724" spans="1:13" x14ac:dyDescent="0.25">
      <c r="A2724" s="1" t="s">
        <v>11</v>
      </c>
      <c r="B2724" s="34">
        <v>45298</v>
      </c>
      <c r="C2724" s="3">
        <v>45474</v>
      </c>
      <c r="D2724" s="34">
        <v>45472</v>
      </c>
      <c r="E2724" s="9">
        <v>45472</v>
      </c>
      <c r="F2724" s="1" t="s">
        <v>132</v>
      </c>
      <c r="G2724" s="12" t="s">
        <v>640</v>
      </c>
      <c r="H2724" s="1"/>
      <c r="I2724" s="13">
        <v>-10</v>
      </c>
      <c r="J2724" s="1"/>
      <c r="K2724" s="13">
        <v>2061.58</v>
      </c>
      <c r="L2724" t="str">
        <f>IF(Gastos[[#This Row],[Importe]]&gt;0,"Ingreso","Egreso")</f>
        <v>Egreso</v>
      </c>
      <c r="M2724" t="str">
        <f t="shared" si="42"/>
        <v>Único</v>
      </c>
    </row>
    <row r="2725" spans="1:13" x14ac:dyDescent="0.25">
      <c r="A2725" s="1" t="s">
        <v>11</v>
      </c>
      <c r="B2725" s="33">
        <v>45298</v>
      </c>
      <c r="C2725" s="5">
        <v>45474</v>
      </c>
      <c r="D2725" s="33">
        <v>45472</v>
      </c>
      <c r="E2725" s="9">
        <v>45472</v>
      </c>
      <c r="F2725" s="6" t="s">
        <v>132</v>
      </c>
      <c r="G2725" s="7" t="s">
        <v>641</v>
      </c>
      <c r="H2725" s="6"/>
      <c r="I2725" s="8">
        <v>-7.6</v>
      </c>
      <c r="J2725" s="6"/>
      <c r="K2725" s="8">
        <v>2053.98</v>
      </c>
      <c r="L2725" t="str">
        <f>IF(Gastos[[#This Row],[Importe]]&gt;0,"Ingreso","Egreso")</f>
        <v>Egreso</v>
      </c>
      <c r="M2725" t="str">
        <f t="shared" si="42"/>
        <v>Único</v>
      </c>
    </row>
    <row r="2726" spans="1:13" x14ac:dyDescent="0.25">
      <c r="A2726" s="1" t="s">
        <v>14</v>
      </c>
      <c r="B2726" s="33">
        <v>45298</v>
      </c>
      <c r="C2726" s="5">
        <v>45474</v>
      </c>
      <c r="D2726" s="33">
        <v>45472</v>
      </c>
      <c r="E2726" s="9">
        <v>45472</v>
      </c>
      <c r="F2726" s="6" t="s">
        <v>22</v>
      </c>
      <c r="G2726" s="7" t="s">
        <v>638</v>
      </c>
      <c r="H2726" s="6"/>
      <c r="I2726" s="8">
        <v>-34.64</v>
      </c>
      <c r="J2726" s="6"/>
      <c r="K2726" s="8">
        <v>753.82</v>
      </c>
      <c r="L2726" t="str">
        <f>IF(Gastos[[#This Row],[Importe]]&gt;0,"Ingreso","Egreso")</f>
        <v>Egreso</v>
      </c>
      <c r="M2726" t="str">
        <f t="shared" si="42"/>
        <v>Único</v>
      </c>
    </row>
    <row r="2727" spans="1:13" ht="25.5" x14ac:dyDescent="0.25">
      <c r="A2727" s="1" t="s">
        <v>14</v>
      </c>
      <c r="B2727" s="33">
        <v>45298</v>
      </c>
      <c r="C2727" s="5">
        <v>45474</v>
      </c>
      <c r="D2727" s="33">
        <v>45472</v>
      </c>
      <c r="E2727" s="9">
        <v>45472</v>
      </c>
      <c r="F2727" s="6" t="s">
        <v>22</v>
      </c>
      <c r="G2727" s="7" t="s">
        <v>637</v>
      </c>
      <c r="H2727" s="6"/>
      <c r="I2727" s="8">
        <v>-120.71</v>
      </c>
      <c r="J2727" s="6"/>
      <c r="K2727" s="8">
        <v>788.46</v>
      </c>
      <c r="L2727" t="str">
        <f>IF(Gastos[[#This Row],[Importe]]&gt;0,"Ingreso","Egreso")</f>
        <v>Egreso</v>
      </c>
      <c r="M2727" t="str">
        <f t="shared" si="42"/>
        <v>Único</v>
      </c>
    </row>
    <row r="2728" spans="1:13" ht="25.5" x14ac:dyDescent="0.25">
      <c r="A2728" s="1" t="s">
        <v>14</v>
      </c>
      <c r="B2728" s="33">
        <v>45471</v>
      </c>
      <c r="C2728" s="5">
        <v>45471</v>
      </c>
      <c r="D2728" s="33">
        <v>45471</v>
      </c>
      <c r="E2728" s="9">
        <v>45471</v>
      </c>
      <c r="F2728" s="6" t="s">
        <v>22</v>
      </c>
      <c r="G2728" s="7" t="s">
        <v>642</v>
      </c>
      <c r="H2728" s="6"/>
      <c r="I2728" s="8">
        <v>-39.67</v>
      </c>
      <c r="J2728" s="6"/>
      <c r="K2728" s="8">
        <v>909.17</v>
      </c>
      <c r="L2728" t="str">
        <f>IF(Gastos[[#This Row],[Importe]]&gt;0,"Ingreso","Egreso")</f>
        <v>Egreso</v>
      </c>
      <c r="M2728" t="str">
        <f t="shared" si="42"/>
        <v>Único</v>
      </c>
    </row>
    <row r="2729" spans="1:13" x14ac:dyDescent="0.25">
      <c r="A2729" s="1" t="s">
        <v>17</v>
      </c>
      <c r="B2729" s="33">
        <v>45470</v>
      </c>
      <c r="C2729" s="5">
        <v>45470</v>
      </c>
      <c r="D2729" s="33">
        <v>45470</v>
      </c>
      <c r="E2729" s="9">
        <v>45470</v>
      </c>
      <c r="F2729" s="6" t="s">
        <v>18</v>
      </c>
      <c r="G2729" s="7" t="s">
        <v>643</v>
      </c>
      <c r="H2729" s="6"/>
      <c r="I2729" s="8">
        <v>-29</v>
      </c>
      <c r="J2729" s="6"/>
      <c r="K2729" s="8">
        <v>4323.93</v>
      </c>
      <c r="L2729" t="str">
        <f>IF(Gastos[[#This Row],[Importe]]&gt;0,"Ingreso","Egreso")</f>
        <v>Egreso</v>
      </c>
      <c r="M2729" t="str">
        <f t="shared" si="42"/>
        <v>Único</v>
      </c>
    </row>
    <row r="2730" spans="1:13" ht="25.5" x14ac:dyDescent="0.25">
      <c r="A2730" s="1" t="s">
        <v>17</v>
      </c>
      <c r="B2730" s="33">
        <v>45470</v>
      </c>
      <c r="C2730" s="5">
        <v>45470</v>
      </c>
      <c r="D2730" s="33">
        <v>45470</v>
      </c>
      <c r="E2730" s="9">
        <v>45470</v>
      </c>
      <c r="F2730" s="6" t="s">
        <v>18</v>
      </c>
      <c r="G2730" s="7" t="s">
        <v>644</v>
      </c>
      <c r="H2730" s="6"/>
      <c r="I2730" s="8">
        <v>-1.76</v>
      </c>
      <c r="J2730" s="6"/>
      <c r="K2730" s="8">
        <v>4322.17</v>
      </c>
      <c r="L2730" t="str">
        <f>IF(Gastos[[#This Row],[Importe]]&gt;0,"Ingreso","Egreso")</f>
        <v>Egreso</v>
      </c>
      <c r="M2730" t="str">
        <f t="shared" si="42"/>
        <v>Único</v>
      </c>
    </row>
    <row r="2731" spans="1:13" ht="25.5" x14ac:dyDescent="0.25">
      <c r="A2731" s="1" t="s">
        <v>17</v>
      </c>
      <c r="B2731" s="33">
        <v>45469</v>
      </c>
      <c r="C2731" s="5">
        <v>45469</v>
      </c>
      <c r="D2731" s="33">
        <v>45469</v>
      </c>
      <c r="E2731" s="9">
        <v>45469</v>
      </c>
      <c r="F2731" s="6" t="s">
        <v>18</v>
      </c>
      <c r="G2731" s="7" t="s">
        <v>645</v>
      </c>
      <c r="H2731" s="6"/>
      <c r="I2731" s="8">
        <v>-2.73</v>
      </c>
      <c r="J2731" s="6"/>
      <c r="K2731" s="8">
        <v>4352.93</v>
      </c>
      <c r="L2731" t="str">
        <f>IF(Gastos[[#This Row],[Importe]]&gt;0,"Ingreso","Egreso")</f>
        <v>Egreso</v>
      </c>
      <c r="M2731" t="str">
        <f t="shared" si="42"/>
        <v>Único</v>
      </c>
    </row>
    <row r="2732" spans="1:13" x14ac:dyDescent="0.25">
      <c r="A2732" s="1" t="s">
        <v>11</v>
      </c>
      <c r="B2732" s="33">
        <v>45469</v>
      </c>
      <c r="C2732" s="5">
        <v>45469</v>
      </c>
      <c r="D2732" s="33">
        <v>45469</v>
      </c>
      <c r="E2732" s="9">
        <v>45469</v>
      </c>
      <c r="F2732" s="6" t="s">
        <v>3343</v>
      </c>
      <c r="G2732" s="7" t="s">
        <v>646</v>
      </c>
      <c r="H2732" s="6"/>
      <c r="I2732" s="8">
        <v>-4.9000000000000004</v>
      </c>
      <c r="J2732" s="6"/>
      <c r="K2732" s="8">
        <v>358.61</v>
      </c>
      <c r="L2732" t="str">
        <f>IF(Gastos[[#This Row],[Importe]]&gt;0,"Ingreso","Egreso")</f>
        <v>Egreso</v>
      </c>
      <c r="M2732" t="str">
        <f t="shared" si="42"/>
        <v>Único</v>
      </c>
    </row>
    <row r="2733" spans="1:13" x14ac:dyDescent="0.25">
      <c r="A2733" s="1" t="s">
        <v>14</v>
      </c>
      <c r="B2733" s="33">
        <v>45468</v>
      </c>
      <c r="C2733" s="5">
        <v>45468</v>
      </c>
      <c r="D2733" s="33">
        <v>45468</v>
      </c>
      <c r="E2733" s="9">
        <v>45468</v>
      </c>
      <c r="F2733" s="6" t="s">
        <v>3343</v>
      </c>
      <c r="G2733" s="7" t="s">
        <v>648</v>
      </c>
      <c r="H2733" s="6"/>
      <c r="I2733" s="8">
        <v>500</v>
      </c>
      <c r="J2733" s="6"/>
      <c r="K2733" s="8">
        <v>1448.84</v>
      </c>
      <c r="L2733" t="str">
        <f>IF(Gastos[[#This Row],[Importe]]&gt;0,"Ingreso","Egreso")</f>
        <v>Ingreso</v>
      </c>
      <c r="M2733" t="str">
        <f t="shared" si="42"/>
        <v>Único</v>
      </c>
    </row>
    <row r="2734" spans="1:13" x14ac:dyDescent="0.25">
      <c r="A2734" s="1" t="s">
        <v>14</v>
      </c>
      <c r="B2734" s="33">
        <v>45468</v>
      </c>
      <c r="C2734" s="5">
        <v>45468</v>
      </c>
      <c r="D2734" s="33">
        <v>45468</v>
      </c>
      <c r="E2734" s="9">
        <v>45468</v>
      </c>
      <c r="F2734" s="6" t="s">
        <v>140</v>
      </c>
      <c r="G2734" s="7" t="s">
        <v>649</v>
      </c>
      <c r="H2734" s="6"/>
      <c r="I2734" s="8">
        <v>200</v>
      </c>
      <c r="J2734" s="6"/>
      <c r="K2734" s="8">
        <v>949.43</v>
      </c>
      <c r="L2734" t="str">
        <f>IF(Gastos[[#This Row],[Importe]]&gt;0,"Ingreso","Egreso")</f>
        <v>Ingreso</v>
      </c>
      <c r="M2734" t="str">
        <f t="shared" si="42"/>
        <v>Único</v>
      </c>
    </row>
    <row r="2735" spans="1:13" x14ac:dyDescent="0.25">
      <c r="A2735" s="1" t="s">
        <v>14</v>
      </c>
      <c r="B2735" s="33">
        <v>45468</v>
      </c>
      <c r="C2735" s="5">
        <v>45468</v>
      </c>
      <c r="D2735" s="33">
        <v>45468</v>
      </c>
      <c r="E2735" s="9">
        <v>45468</v>
      </c>
      <c r="F2735" s="6" t="s">
        <v>3343</v>
      </c>
      <c r="G2735" s="7" t="s">
        <v>481</v>
      </c>
      <c r="H2735" s="6"/>
      <c r="I2735" s="8">
        <v>-500</v>
      </c>
      <c r="J2735" s="6"/>
      <c r="K2735" s="8">
        <v>948.84</v>
      </c>
      <c r="L2735" t="str">
        <f>IF(Gastos[[#This Row],[Importe]]&gt;0,"Ingreso","Egreso")</f>
        <v>Egreso</v>
      </c>
      <c r="M2735" t="str">
        <f t="shared" si="42"/>
        <v>Único</v>
      </c>
    </row>
    <row r="2736" spans="1:13" x14ac:dyDescent="0.25">
      <c r="A2736" s="1" t="s">
        <v>11</v>
      </c>
      <c r="B2736" s="33">
        <v>45468</v>
      </c>
      <c r="C2736" s="5">
        <v>45468</v>
      </c>
      <c r="D2736" s="33">
        <v>45468</v>
      </c>
      <c r="E2736" s="9">
        <v>45468</v>
      </c>
      <c r="F2736" s="6" t="s">
        <v>3343</v>
      </c>
      <c r="G2736" s="7" t="s">
        <v>479</v>
      </c>
      <c r="H2736" s="6"/>
      <c r="I2736" s="8">
        <v>500</v>
      </c>
      <c r="J2736" s="6"/>
      <c r="K2736" s="8">
        <v>511.23</v>
      </c>
      <c r="L2736" t="str">
        <f>IF(Gastos[[#This Row],[Importe]]&gt;0,"Ingreso","Egreso")</f>
        <v>Ingreso</v>
      </c>
      <c r="M2736" t="str">
        <f t="shared" si="42"/>
        <v>Único</v>
      </c>
    </row>
    <row r="2737" spans="1:13" x14ac:dyDescent="0.25">
      <c r="A2737" s="1" t="s">
        <v>11</v>
      </c>
      <c r="B2737" s="33">
        <v>45468</v>
      </c>
      <c r="C2737" s="5">
        <v>45468</v>
      </c>
      <c r="D2737" s="33">
        <v>45468</v>
      </c>
      <c r="E2737" s="9">
        <v>45468</v>
      </c>
      <c r="F2737" s="6" t="s">
        <v>3343</v>
      </c>
      <c r="G2737" s="7" t="s">
        <v>650</v>
      </c>
      <c r="H2737" s="6"/>
      <c r="I2737" s="8">
        <v>-117.32</v>
      </c>
      <c r="J2737" s="6"/>
      <c r="K2737" s="8">
        <v>393.91</v>
      </c>
      <c r="L2737" t="str">
        <f>IF(Gastos[[#This Row],[Importe]]&gt;0,"Ingreso","Egreso")</f>
        <v>Egreso</v>
      </c>
      <c r="M2737" t="str">
        <f t="shared" si="42"/>
        <v>Único</v>
      </c>
    </row>
    <row r="2738" spans="1:13" x14ac:dyDescent="0.25">
      <c r="A2738" s="1" t="s">
        <v>11</v>
      </c>
      <c r="B2738" s="33">
        <v>45468</v>
      </c>
      <c r="C2738" s="5">
        <v>45468</v>
      </c>
      <c r="D2738" s="33">
        <v>45468</v>
      </c>
      <c r="E2738" s="9">
        <v>45468</v>
      </c>
      <c r="F2738" s="6" t="s">
        <v>3343</v>
      </c>
      <c r="G2738" s="7" t="s">
        <v>651</v>
      </c>
      <c r="H2738" s="6"/>
      <c r="I2738" s="8">
        <v>-30.4</v>
      </c>
      <c r="J2738" s="6"/>
      <c r="K2738" s="8">
        <v>363.51</v>
      </c>
      <c r="L2738" t="str">
        <f>IF(Gastos[[#This Row],[Importe]]&gt;0,"Ingreso","Egreso")</f>
        <v>Egreso</v>
      </c>
      <c r="M2738" t="str">
        <f t="shared" si="42"/>
        <v>Único</v>
      </c>
    </row>
    <row r="2739" spans="1:13" x14ac:dyDescent="0.25">
      <c r="A2739" s="1" t="s">
        <v>11</v>
      </c>
      <c r="B2739" s="33">
        <v>45468</v>
      </c>
      <c r="C2739" s="5">
        <v>45468</v>
      </c>
      <c r="D2739" s="33">
        <v>45468</v>
      </c>
      <c r="E2739" s="9">
        <v>45468</v>
      </c>
      <c r="F2739" s="6" t="s">
        <v>3343</v>
      </c>
      <c r="G2739" s="7" t="s">
        <v>652</v>
      </c>
      <c r="H2739" s="6"/>
      <c r="I2739" s="8">
        <v>-12.2</v>
      </c>
      <c r="J2739" s="6"/>
      <c r="K2739" s="8">
        <v>11.23</v>
      </c>
      <c r="L2739" t="str">
        <f>IF(Gastos[[#This Row],[Importe]]&gt;0,"Ingreso","Egreso")</f>
        <v>Egreso</v>
      </c>
      <c r="M2739" t="str">
        <f t="shared" si="42"/>
        <v>Único</v>
      </c>
    </row>
    <row r="2740" spans="1:13" x14ac:dyDescent="0.25">
      <c r="A2740" s="1" t="s">
        <v>17</v>
      </c>
      <c r="B2740" s="33">
        <v>45468</v>
      </c>
      <c r="C2740" s="5">
        <v>45468</v>
      </c>
      <c r="D2740" s="33">
        <v>45468</v>
      </c>
      <c r="E2740" s="9">
        <v>45468</v>
      </c>
      <c r="F2740" s="6" t="s">
        <v>3343</v>
      </c>
      <c r="G2740" s="7" t="s">
        <v>647</v>
      </c>
      <c r="H2740" s="6"/>
      <c r="I2740" s="8">
        <v>-500</v>
      </c>
      <c r="J2740" s="6"/>
      <c r="K2740" s="8">
        <v>4355.66</v>
      </c>
      <c r="L2740" t="str">
        <f>IF(Gastos[[#This Row],[Importe]]&gt;0,"Ingreso","Egreso")</f>
        <v>Egreso</v>
      </c>
      <c r="M2740" t="str">
        <f t="shared" si="42"/>
        <v>Único</v>
      </c>
    </row>
    <row r="2741" spans="1:13" x14ac:dyDescent="0.25">
      <c r="A2741" s="1" t="s">
        <v>11</v>
      </c>
      <c r="B2741" s="33">
        <v>45467</v>
      </c>
      <c r="C2741" s="5">
        <v>45467</v>
      </c>
      <c r="D2741" s="33">
        <v>45467</v>
      </c>
      <c r="E2741" s="9">
        <v>45467</v>
      </c>
      <c r="F2741" s="6" t="s">
        <v>132</v>
      </c>
      <c r="G2741" s="7" t="s">
        <v>656</v>
      </c>
      <c r="H2741" s="6"/>
      <c r="I2741" s="8">
        <v>-40.1</v>
      </c>
      <c r="J2741" s="6"/>
      <c r="K2741" s="8">
        <v>23.43</v>
      </c>
      <c r="L2741" t="str">
        <f>IF(Gastos[[#This Row],[Importe]]&gt;0,"Ingreso","Egreso")</f>
        <v>Egreso</v>
      </c>
      <c r="M2741" t="str">
        <f t="shared" si="42"/>
        <v>Único</v>
      </c>
    </row>
    <row r="2742" spans="1:13" x14ac:dyDescent="0.25">
      <c r="A2742" s="1" t="s">
        <v>14</v>
      </c>
      <c r="B2742" s="33">
        <v>45468</v>
      </c>
      <c r="C2742" s="5">
        <v>45468</v>
      </c>
      <c r="D2742" s="33">
        <v>45467</v>
      </c>
      <c r="E2742" s="9">
        <v>45467</v>
      </c>
      <c r="F2742" s="6" t="s">
        <v>3343</v>
      </c>
      <c r="G2742" s="7" t="s">
        <v>131</v>
      </c>
      <c r="H2742" s="6"/>
      <c r="I2742" s="8">
        <v>-0.59</v>
      </c>
      <c r="J2742" s="6"/>
      <c r="K2742" s="8">
        <v>948.84</v>
      </c>
      <c r="L2742" t="str">
        <f>IF(Gastos[[#This Row],[Importe]]&gt;0,"Ingreso","Egreso")</f>
        <v>Egreso</v>
      </c>
      <c r="M2742" t="str">
        <f t="shared" si="42"/>
        <v>Único</v>
      </c>
    </row>
    <row r="2743" spans="1:13" x14ac:dyDescent="0.25">
      <c r="A2743" s="1" t="s">
        <v>14</v>
      </c>
      <c r="B2743" s="33">
        <v>45467</v>
      </c>
      <c r="C2743" s="5">
        <v>45467</v>
      </c>
      <c r="D2743" s="33">
        <v>45467</v>
      </c>
      <c r="E2743" s="9">
        <v>45467</v>
      </c>
      <c r="F2743" s="6" t="s">
        <v>54</v>
      </c>
      <c r="G2743" s="7" t="s">
        <v>653</v>
      </c>
      <c r="H2743" s="6"/>
      <c r="I2743" s="8">
        <v>-19.850000000000001</v>
      </c>
      <c r="J2743" s="6"/>
      <c r="K2743" s="8">
        <v>749.43</v>
      </c>
      <c r="L2743" t="str">
        <f>IF(Gastos[[#This Row],[Importe]]&gt;0,"Ingreso","Egreso")</f>
        <v>Egreso</v>
      </c>
      <c r="M2743" t="str">
        <f t="shared" si="42"/>
        <v>Único</v>
      </c>
    </row>
    <row r="2744" spans="1:13" x14ac:dyDescent="0.25">
      <c r="A2744" s="1" t="s">
        <v>11</v>
      </c>
      <c r="B2744" s="33">
        <v>45467</v>
      </c>
      <c r="C2744" s="5">
        <v>45467</v>
      </c>
      <c r="D2744" s="33">
        <v>45467</v>
      </c>
      <c r="E2744" s="9">
        <v>45467</v>
      </c>
      <c r="F2744" s="6" t="s">
        <v>132</v>
      </c>
      <c r="G2744" s="7" t="s">
        <v>654</v>
      </c>
      <c r="H2744" s="6"/>
      <c r="I2744" s="8">
        <v>-2.5</v>
      </c>
      <c r="J2744" s="6"/>
      <c r="K2744" s="8">
        <v>65.930000000000007</v>
      </c>
      <c r="L2744" t="str">
        <f>IF(Gastos[[#This Row],[Importe]]&gt;0,"Ingreso","Egreso")</f>
        <v>Egreso</v>
      </c>
      <c r="M2744" t="str">
        <f t="shared" si="42"/>
        <v>Único</v>
      </c>
    </row>
    <row r="2745" spans="1:13" x14ac:dyDescent="0.25">
      <c r="A2745" s="1" t="s">
        <v>11</v>
      </c>
      <c r="B2745" s="33">
        <v>45467</v>
      </c>
      <c r="C2745" s="5">
        <v>45467</v>
      </c>
      <c r="D2745" s="33">
        <v>45467</v>
      </c>
      <c r="E2745" s="9">
        <v>45467</v>
      </c>
      <c r="F2745" s="6" t="s">
        <v>132</v>
      </c>
      <c r="G2745" s="7" t="s">
        <v>655</v>
      </c>
      <c r="H2745" s="6"/>
      <c r="I2745" s="8">
        <v>-2.4</v>
      </c>
      <c r="J2745" s="6"/>
      <c r="K2745" s="8">
        <v>63.53</v>
      </c>
      <c r="L2745" t="str">
        <f>IF(Gastos[[#This Row],[Importe]]&gt;0,"Ingreso","Egreso")</f>
        <v>Egreso</v>
      </c>
      <c r="M2745" t="str">
        <f t="shared" si="42"/>
        <v>Único</v>
      </c>
    </row>
    <row r="2746" spans="1:13" ht="25.5" x14ac:dyDescent="0.25">
      <c r="A2746" s="1" t="s">
        <v>11</v>
      </c>
      <c r="B2746" s="33">
        <v>45467</v>
      </c>
      <c r="C2746" s="5">
        <v>45467</v>
      </c>
      <c r="D2746" s="33">
        <v>45466</v>
      </c>
      <c r="E2746" s="9">
        <v>45466</v>
      </c>
      <c r="F2746" s="6" t="s">
        <v>132</v>
      </c>
      <c r="G2746" s="7" t="s">
        <v>659</v>
      </c>
      <c r="H2746" s="6"/>
      <c r="I2746" s="8">
        <v>-25.75</v>
      </c>
      <c r="J2746" s="6"/>
      <c r="K2746" s="8">
        <v>90.81</v>
      </c>
      <c r="L2746" t="str">
        <f>IF(Gastos[[#This Row],[Importe]]&gt;0,"Ingreso","Egreso")</f>
        <v>Egreso</v>
      </c>
      <c r="M2746" t="str">
        <f t="shared" si="42"/>
        <v>Único</v>
      </c>
    </row>
    <row r="2747" spans="1:13" ht="25.5" x14ac:dyDescent="0.25">
      <c r="A2747" s="1" t="s">
        <v>11</v>
      </c>
      <c r="B2747" s="33">
        <v>45467</v>
      </c>
      <c r="C2747" s="5">
        <v>45467</v>
      </c>
      <c r="D2747" s="33">
        <v>45466</v>
      </c>
      <c r="E2747" s="9">
        <v>45466</v>
      </c>
      <c r="F2747" s="6" t="s">
        <v>132</v>
      </c>
      <c r="G2747" s="7" t="s">
        <v>660</v>
      </c>
      <c r="H2747" s="6"/>
      <c r="I2747" s="8">
        <v>-13.88</v>
      </c>
      <c r="J2747" s="6"/>
      <c r="K2747" s="8">
        <v>70.73</v>
      </c>
      <c r="L2747" t="str">
        <f>IF(Gastos[[#This Row],[Importe]]&gt;0,"Ingreso","Egreso")</f>
        <v>Egreso</v>
      </c>
      <c r="M2747" t="str">
        <f t="shared" si="42"/>
        <v>Único</v>
      </c>
    </row>
    <row r="2748" spans="1:13" ht="25.5" x14ac:dyDescent="0.25">
      <c r="A2748" s="1" t="s">
        <v>17</v>
      </c>
      <c r="B2748" s="33">
        <v>45467</v>
      </c>
      <c r="C2748" s="5">
        <v>45467</v>
      </c>
      <c r="D2748" s="33">
        <v>45466</v>
      </c>
      <c r="E2748" s="9">
        <v>45466</v>
      </c>
      <c r="F2748" s="6" t="s">
        <v>18</v>
      </c>
      <c r="G2748" s="7" t="s">
        <v>657</v>
      </c>
      <c r="H2748" s="6"/>
      <c r="I2748" s="8">
        <v>-3.99</v>
      </c>
      <c r="J2748" s="6"/>
      <c r="K2748" s="8">
        <v>4923.42</v>
      </c>
      <c r="L2748" t="str">
        <f>IF(Gastos[[#This Row],[Importe]]&gt;0,"Ingreso","Egreso")</f>
        <v>Egreso</v>
      </c>
      <c r="M2748" t="str">
        <f t="shared" si="42"/>
        <v>Único</v>
      </c>
    </row>
    <row r="2749" spans="1:13" x14ac:dyDescent="0.25">
      <c r="A2749" s="1" t="s">
        <v>17</v>
      </c>
      <c r="B2749" s="33">
        <v>45467</v>
      </c>
      <c r="C2749" s="5">
        <v>45467</v>
      </c>
      <c r="D2749" s="33">
        <v>45466</v>
      </c>
      <c r="E2749" s="9">
        <v>45466</v>
      </c>
      <c r="F2749" s="6" t="s">
        <v>18</v>
      </c>
      <c r="G2749" s="7" t="s">
        <v>658</v>
      </c>
      <c r="H2749" s="6"/>
      <c r="I2749" s="8">
        <v>-67.760000000000005</v>
      </c>
      <c r="J2749" s="6"/>
      <c r="K2749" s="8">
        <v>4855.66</v>
      </c>
      <c r="L2749" t="str">
        <f>IF(Gastos[[#This Row],[Importe]]&gt;0,"Ingreso","Egreso")</f>
        <v>Egreso</v>
      </c>
      <c r="M2749" t="str">
        <f t="shared" si="42"/>
        <v>Único</v>
      </c>
    </row>
    <row r="2750" spans="1:13" ht="25.5" x14ac:dyDescent="0.25">
      <c r="A2750" s="1" t="s">
        <v>11</v>
      </c>
      <c r="B2750" s="33">
        <v>45467</v>
      </c>
      <c r="C2750" s="5">
        <v>45467</v>
      </c>
      <c r="D2750" s="33">
        <v>45466</v>
      </c>
      <c r="E2750" s="9">
        <v>45466</v>
      </c>
      <c r="F2750" s="6" t="s">
        <v>18</v>
      </c>
      <c r="G2750" s="7" t="s">
        <v>661</v>
      </c>
      <c r="H2750" s="6"/>
      <c r="I2750" s="8">
        <v>-2.2999999999999998</v>
      </c>
      <c r="J2750" s="6"/>
      <c r="K2750" s="8">
        <v>68.430000000000007</v>
      </c>
      <c r="L2750" t="str">
        <f>IF(Gastos[[#This Row],[Importe]]&gt;0,"Ingreso","Egreso")</f>
        <v>Egreso</v>
      </c>
      <c r="M2750" t="str">
        <f t="shared" si="42"/>
        <v>Único</v>
      </c>
    </row>
    <row r="2751" spans="1:13" ht="25.5" x14ac:dyDescent="0.25">
      <c r="A2751" s="1" t="s">
        <v>11</v>
      </c>
      <c r="B2751" s="33">
        <v>45467</v>
      </c>
      <c r="C2751" s="5">
        <v>45467</v>
      </c>
      <c r="D2751" s="33">
        <v>45466</v>
      </c>
      <c r="E2751" s="9">
        <v>45466</v>
      </c>
      <c r="F2751" s="6" t="s">
        <v>132</v>
      </c>
      <c r="G2751" s="7" t="s">
        <v>660</v>
      </c>
      <c r="H2751" s="6"/>
      <c r="I2751" s="8">
        <v>-6.2</v>
      </c>
      <c r="J2751" s="6"/>
      <c r="K2751" s="8">
        <v>84.61</v>
      </c>
      <c r="L2751" t="str">
        <f>IF(Gastos[[#This Row],[Importe]]&gt;0,"Ingreso","Egreso")</f>
        <v>Egreso</v>
      </c>
      <c r="M2751" t="str">
        <f t="shared" si="42"/>
        <v>Único</v>
      </c>
    </row>
    <row r="2752" spans="1:13" ht="25.5" x14ac:dyDescent="0.25">
      <c r="A2752" s="1" t="s">
        <v>14</v>
      </c>
      <c r="B2752" s="33">
        <v>45467</v>
      </c>
      <c r="C2752" s="5">
        <v>45467</v>
      </c>
      <c r="D2752" s="33">
        <v>45465</v>
      </c>
      <c r="E2752" s="9">
        <v>45465</v>
      </c>
      <c r="F2752" s="6" t="s">
        <v>22</v>
      </c>
      <c r="G2752" s="7" t="s">
        <v>663</v>
      </c>
      <c r="H2752" s="6"/>
      <c r="I2752" s="8">
        <v>-28.41</v>
      </c>
      <c r="J2752" s="6"/>
      <c r="K2752" s="8">
        <v>772.54</v>
      </c>
      <c r="L2752" t="str">
        <f>IF(Gastos[[#This Row],[Importe]]&gt;0,"Ingreso","Egreso")</f>
        <v>Egreso</v>
      </c>
      <c r="M2752" t="str">
        <f t="shared" si="42"/>
        <v>Único</v>
      </c>
    </row>
    <row r="2753" spans="1:13" ht="25.5" x14ac:dyDescent="0.25">
      <c r="A2753" s="1" t="s">
        <v>14</v>
      </c>
      <c r="B2753" s="33">
        <v>45467</v>
      </c>
      <c r="C2753" s="5">
        <v>45467</v>
      </c>
      <c r="D2753" s="33">
        <v>45465</v>
      </c>
      <c r="E2753" s="9">
        <v>45465</v>
      </c>
      <c r="F2753" s="6" t="s">
        <v>22</v>
      </c>
      <c r="G2753" s="7" t="s">
        <v>662</v>
      </c>
      <c r="H2753" s="6"/>
      <c r="I2753" s="8">
        <v>-98.56</v>
      </c>
      <c r="J2753" s="6"/>
      <c r="K2753" s="8">
        <v>800.95</v>
      </c>
      <c r="L2753" t="str">
        <f>IF(Gastos[[#This Row],[Importe]]&gt;0,"Ingreso","Egreso")</f>
        <v>Egreso</v>
      </c>
      <c r="M2753" t="str">
        <f t="shared" si="42"/>
        <v>Único</v>
      </c>
    </row>
    <row r="2754" spans="1:13" ht="25.5" x14ac:dyDescent="0.25">
      <c r="A2754" s="1" t="s">
        <v>14</v>
      </c>
      <c r="B2754" s="33">
        <v>45467</v>
      </c>
      <c r="C2754" s="5">
        <v>45467</v>
      </c>
      <c r="D2754" s="33">
        <v>45465</v>
      </c>
      <c r="E2754" s="9">
        <v>45465</v>
      </c>
      <c r="F2754" s="6" t="s">
        <v>22</v>
      </c>
      <c r="G2754" s="7" t="s">
        <v>662</v>
      </c>
      <c r="H2754" s="6"/>
      <c r="I2754" s="8">
        <v>-3.26</v>
      </c>
      <c r="J2754" s="6"/>
      <c r="K2754" s="8">
        <v>769.28</v>
      </c>
      <c r="L2754" t="str">
        <f>IF(Gastos[[#This Row],[Importe]]&gt;0,"Ingreso","Egreso")</f>
        <v>Egreso</v>
      </c>
      <c r="M2754" t="str">
        <f t="shared" ref="M2754:M2817" si="43">IF(AND(COUNTIFS($B$2:$B$3988,B2754,$I$2:$I$3988,I2754,$K$2:$K$3988,K2754)&gt;1,F2754=""),"DUPLICADO","Único")</f>
        <v>Único</v>
      </c>
    </row>
    <row r="2755" spans="1:13" ht="25.5" x14ac:dyDescent="0.25">
      <c r="A2755" s="1" t="s">
        <v>11</v>
      </c>
      <c r="B2755" s="33">
        <v>45464</v>
      </c>
      <c r="C2755" s="5">
        <v>45464</v>
      </c>
      <c r="D2755" s="33">
        <v>45464</v>
      </c>
      <c r="E2755" s="9">
        <v>45464</v>
      </c>
      <c r="F2755" s="6" t="s">
        <v>132</v>
      </c>
      <c r="G2755" s="7" t="s">
        <v>666</v>
      </c>
      <c r="H2755" s="6"/>
      <c r="I2755" s="8">
        <v>-13</v>
      </c>
      <c r="J2755" s="6"/>
      <c r="K2755" s="8">
        <v>129.56</v>
      </c>
      <c r="L2755" t="str">
        <f>IF(Gastos[[#This Row],[Importe]]&gt;0,"Ingreso","Egreso")</f>
        <v>Egreso</v>
      </c>
      <c r="M2755" t="str">
        <f t="shared" si="43"/>
        <v>Único</v>
      </c>
    </row>
    <row r="2756" spans="1:13" x14ac:dyDescent="0.25">
      <c r="A2756" s="1" t="s">
        <v>11</v>
      </c>
      <c r="B2756" s="33">
        <v>45467</v>
      </c>
      <c r="C2756" s="5">
        <v>45467</v>
      </c>
      <c r="D2756" s="33">
        <v>45464</v>
      </c>
      <c r="E2756" s="9">
        <v>45464</v>
      </c>
      <c r="F2756" s="6" t="s">
        <v>132</v>
      </c>
      <c r="G2756" s="7" t="s">
        <v>667</v>
      </c>
      <c r="H2756" s="6"/>
      <c r="I2756" s="8">
        <v>-13</v>
      </c>
      <c r="J2756" s="6"/>
      <c r="K2756" s="8">
        <v>116.56</v>
      </c>
      <c r="L2756" t="str">
        <f>IF(Gastos[[#This Row],[Importe]]&gt;0,"Ingreso","Egreso")</f>
        <v>Egreso</v>
      </c>
      <c r="M2756" t="str">
        <f t="shared" si="43"/>
        <v>Único</v>
      </c>
    </row>
    <row r="2757" spans="1:13" ht="25.5" x14ac:dyDescent="0.25">
      <c r="A2757" s="1" t="s">
        <v>14</v>
      </c>
      <c r="B2757" s="33">
        <v>45464</v>
      </c>
      <c r="C2757" s="5">
        <v>45464</v>
      </c>
      <c r="D2757" s="33">
        <v>45464</v>
      </c>
      <c r="E2757" s="9">
        <v>45464</v>
      </c>
      <c r="F2757" s="6" t="s">
        <v>15</v>
      </c>
      <c r="G2757" s="7" t="s">
        <v>664</v>
      </c>
      <c r="H2757" s="6"/>
      <c r="I2757" s="8">
        <v>-95.88</v>
      </c>
      <c r="J2757" s="6"/>
      <c r="K2757" s="8">
        <v>899.51</v>
      </c>
      <c r="L2757" t="str">
        <f>IF(Gastos[[#This Row],[Importe]]&gt;0,"Ingreso","Egreso")</f>
        <v>Egreso</v>
      </c>
      <c r="M2757" t="str">
        <f t="shared" si="43"/>
        <v>Único</v>
      </c>
    </row>
    <row r="2758" spans="1:13" x14ac:dyDescent="0.25">
      <c r="A2758" s="1" t="s">
        <v>11</v>
      </c>
      <c r="B2758" s="33">
        <v>45464</v>
      </c>
      <c r="C2758" s="5">
        <v>45464</v>
      </c>
      <c r="D2758" s="33">
        <v>45464</v>
      </c>
      <c r="E2758" s="9">
        <v>45464</v>
      </c>
      <c r="F2758" s="6" t="s">
        <v>22</v>
      </c>
      <c r="G2758" s="7" t="s">
        <v>665</v>
      </c>
      <c r="H2758" s="6"/>
      <c r="I2758" s="8">
        <v>-2.0499999999999998</v>
      </c>
      <c r="J2758" s="6"/>
      <c r="K2758" s="8">
        <v>143.91</v>
      </c>
      <c r="L2758" t="str">
        <f>IF(Gastos[[#This Row],[Importe]]&gt;0,"Ingreso","Egreso")</f>
        <v>Egreso</v>
      </c>
      <c r="M2758" t="str">
        <f t="shared" si="43"/>
        <v>Único</v>
      </c>
    </row>
    <row r="2759" spans="1:13" x14ac:dyDescent="0.25">
      <c r="A2759" s="1" t="s">
        <v>11</v>
      </c>
      <c r="B2759" s="33">
        <v>45464</v>
      </c>
      <c r="C2759" s="5">
        <v>45464</v>
      </c>
      <c r="D2759" s="33">
        <v>45464</v>
      </c>
      <c r="E2759" s="9">
        <v>45464</v>
      </c>
      <c r="F2759" s="6" t="s">
        <v>22</v>
      </c>
      <c r="G2759" s="7" t="s">
        <v>665</v>
      </c>
      <c r="H2759" s="6"/>
      <c r="I2759" s="8">
        <v>-1.35</v>
      </c>
      <c r="J2759" s="6"/>
      <c r="K2759" s="8">
        <v>142.56</v>
      </c>
      <c r="L2759" t="str">
        <f>IF(Gastos[[#This Row],[Importe]]&gt;0,"Ingreso","Egreso")</f>
        <v>Egreso</v>
      </c>
      <c r="M2759" t="str">
        <f t="shared" si="43"/>
        <v>Único</v>
      </c>
    </row>
    <row r="2760" spans="1:13" x14ac:dyDescent="0.25">
      <c r="A2760" s="1" t="s">
        <v>17</v>
      </c>
      <c r="B2760" s="33">
        <v>45463</v>
      </c>
      <c r="C2760" s="5">
        <v>45463</v>
      </c>
      <c r="D2760" s="33">
        <v>45463</v>
      </c>
      <c r="E2760" s="9">
        <v>45463</v>
      </c>
      <c r="F2760" s="6" t="s">
        <v>67</v>
      </c>
      <c r="G2760" s="7" t="s">
        <v>668</v>
      </c>
      <c r="H2760" s="6"/>
      <c r="I2760" s="8">
        <v>-21.35</v>
      </c>
      <c r="J2760" s="6"/>
      <c r="K2760" s="8">
        <v>4927.41</v>
      </c>
      <c r="L2760" t="str">
        <f>IF(Gastos[[#This Row],[Importe]]&gt;0,"Ingreso","Egreso")</f>
        <v>Egreso</v>
      </c>
      <c r="M2760" t="str">
        <f t="shared" si="43"/>
        <v>Único</v>
      </c>
    </row>
    <row r="2761" spans="1:13" x14ac:dyDescent="0.25">
      <c r="A2761" s="1" t="s">
        <v>11</v>
      </c>
      <c r="B2761" s="33">
        <v>45463</v>
      </c>
      <c r="C2761" s="5">
        <v>45463</v>
      </c>
      <c r="D2761" s="33">
        <v>45463</v>
      </c>
      <c r="E2761" s="9">
        <v>45463</v>
      </c>
      <c r="F2761" s="6" t="s">
        <v>22</v>
      </c>
      <c r="G2761" s="7" t="s">
        <v>665</v>
      </c>
      <c r="H2761" s="6"/>
      <c r="I2761" s="8">
        <v>-1.25</v>
      </c>
      <c r="J2761" s="6"/>
      <c r="K2761" s="8">
        <v>148.26</v>
      </c>
      <c r="L2761" t="str">
        <f>IF(Gastos[[#This Row],[Importe]]&gt;0,"Ingreso","Egreso")</f>
        <v>Egreso</v>
      </c>
      <c r="M2761" t="str">
        <f t="shared" si="43"/>
        <v>Único</v>
      </c>
    </row>
    <row r="2762" spans="1:13" x14ac:dyDescent="0.25">
      <c r="A2762" s="1" t="s">
        <v>11</v>
      </c>
      <c r="B2762" s="33">
        <v>45463</v>
      </c>
      <c r="C2762" s="5">
        <v>45463</v>
      </c>
      <c r="D2762" s="33">
        <v>45463</v>
      </c>
      <c r="E2762" s="9">
        <v>45463</v>
      </c>
      <c r="F2762" s="6" t="s">
        <v>22</v>
      </c>
      <c r="G2762" s="7" t="s">
        <v>665</v>
      </c>
      <c r="H2762" s="6"/>
      <c r="I2762" s="8">
        <v>-1.45</v>
      </c>
      <c r="J2762" s="6"/>
      <c r="K2762" s="8">
        <v>146.81</v>
      </c>
      <c r="L2762" t="str">
        <f>IF(Gastos[[#This Row],[Importe]]&gt;0,"Ingreso","Egreso")</f>
        <v>Egreso</v>
      </c>
      <c r="M2762" t="str">
        <f t="shared" si="43"/>
        <v>Único</v>
      </c>
    </row>
    <row r="2763" spans="1:13" x14ac:dyDescent="0.25">
      <c r="A2763" s="1" t="s">
        <v>11</v>
      </c>
      <c r="B2763" s="33">
        <v>45463</v>
      </c>
      <c r="C2763" s="5">
        <v>45463</v>
      </c>
      <c r="D2763" s="33">
        <v>45463</v>
      </c>
      <c r="E2763" s="9">
        <v>45463</v>
      </c>
      <c r="F2763" s="6" t="s">
        <v>22</v>
      </c>
      <c r="G2763" s="7" t="s">
        <v>665</v>
      </c>
      <c r="H2763" s="6"/>
      <c r="I2763" s="8">
        <v>-0.85</v>
      </c>
      <c r="J2763" s="6"/>
      <c r="K2763" s="8">
        <v>145.96</v>
      </c>
      <c r="L2763" t="str">
        <f>IF(Gastos[[#This Row],[Importe]]&gt;0,"Ingreso","Egreso")</f>
        <v>Egreso</v>
      </c>
      <c r="M2763" t="str">
        <f t="shared" si="43"/>
        <v>Único</v>
      </c>
    </row>
    <row r="2764" spans="1:13" ht="25.5" x14ac:dyDescent="0.25">
      <c r="A2764" s="1" t="s">
        <v>14</v>
      </c>
      <c r="B2764" s="33">
        <v>45462</v>
      </c>
      <c r="C2764" s="5">
        <v>45462</v>
      </c>
      <c r="D2764" s="33">
        <v>45462</v>
      </c>
      <c r="E2764" s="9">
        <v>45462</v>
      </c>
      <c r="F2764" s="6" t="s">
        <v>22</v>
      </c>
      <c r="G2764" s="7" t="s">
        <v>669</v>
      </c>
      <c r="H2764" s="6"/>
      <c r="I2764" s="8">
        <v>-9.9499999999999993</v>
      </c>
      <c r="J2764" s="6"/>
      <c r="K2764" s="8">
        <v>995.39</v>
      </c>
      <c r="L2764" t="str">
        <f>IF(Gastos[[#This Row],[Importe]]&gt;0,"Ingreso","Egreso")</f>
        <v>Egreso</v>
      </c>
      <c r="M2764" t="str">
        <f t="shared" si="43"/>
        <v>Único</v>
      </c>
    </row>
    <row r="2765" spans="1:13" x14ac:dyDescent="0.25">
      <c r="A2765" s="1" t="s">
        <v>11</v>
      </c>
      <c r="B2765" s="33">
        <v>45461</v>
      </c>
      <c r="C2765" s="5">
        <v>45461</v>
      </c>
      <c r="D2765" s="33">
        <v>45461</v>
      </c>
      <c r="E2765" s="9">
        <v>45461</v>
      </c>
      <c r="F2765" s="6" t="s">
        <v>132</v>
      </c>
      <c r="G2765" s="7" t="s">
        <v>670</v>
      </c>
      <c r="H2765" s="6"/>
      <c r="I2765" s="8">
        <v>-5.0999999999999996</v>
      </c>
      <c r="J2765" s="6"/>
      <c r="K2765" s="8">
        <v>149.51</v>
      </c>
      <c r="L2765" t="str">
        <f>IF(Gastos[[#This Row],[Importe]]&gt;0,"Ingreso","Egreso")</f>
        <v>Egreso</v>
      </c>
      <c r="M2765" t="str">
        <f t="shared" si="43"/>
        <v>Único</v>
      </c>
    </row>
    <row r="2766" spans="1:13" ht="25.5" x14ac:dyDescent="0.25">
      <c r="A2766" s="1" t="s">
        <v>11</v>
      </c>
      <c r="B2766" s="33">
        <v>45460</v>
      </c>
      <c r="C2766" s="5">
        <v>45460</v>
      </c>
      <c r="D2766" s="33">
        <v>45460</v>
      </c>
      <c r="E2766" s="9">
        <v>45460</v>
      </c>
      <c r="F2766" s="6" t="s">
        <v>132</v>
      </c>
      <c r="G2766" s="7" t="s">
        <v>673</v>
      </c>
      <c r="H2766" s="6"/>
      <c r="I2766" s="8">
        <v>-20.2</v>
      </c>
      <c r="J2766" s="6"/>
      <c r="K2766" s="8">
        <v>154.61000000000001</v>
      </c>
      <c r="L2766" t="str">
        <f>IF(Gastos[[#This Row],[Importe]]&gt;0,"Ingreso","Egreso")</f>
        <v>Egreso</v>
      </c>
      <c r="M2766" t="str">
        <f t="shared" si="43"/>
        <v>Único</v>
      </c>
    </row>
    <row r="2767" spans="1:13" x14ac:dyDescent="0.25">
      <c r="A2767" s="1" t="s">
        <v>17</v>
      </c>
      <c r="B2767" s="33">
        <v>45460</v>
      </c>
      <c r="C2767" s="5">
        <v>45460</v>
      </c>
      <c r="D2767" s="33">
        <v>45460</v>
      </c>
      <c r="E2767" s="9">
        <v>45460</v>
      </c>
      <c r="F2767" s="6" t="s">
        <v>67</v>
      </c>
      <c r="G2767" s="7" t="s">
        <v>671</v>
      </c>
      <c r="H2767" s="6"/>
      <c r="I2767" s="8">
        <v>-45.63</v>
      </c>
      <c r="J2767" s="6"/>
      <c r="K2767" s="8">
        <v>4948.76</v>
      </c>
      <c r="L2767" t="str">
        <f>IF(Gastos[[#This Row],[Importe]]&gt;0,"Ingreso","Egreso")</f>
        <v>Egreso</v>
      </c>
      <c r="M2767" t="str">
        <f t="shared" si="43"/>
        <v>Único</v>
      </c>
    </row>
    <row r="2768" spans="1:13" x14ac:dyDescent="0.25">
      <c r="A2768" s="1" t="s">
        <v>14</v>
      </c>
      <c r="B2768" s="33">
        <v>45460</v>
      </c>
      <c r="C2768" s="5">
        <v>45460</v>
      </c>
      <c r="D2768" s="33">
        <v>45460</v>
      </c>
      <c r="E2768" s="9">
        <v>45460</v>
      </c>
      <c r="F2768" s="6" t="s">
        <v>54</v>
      </c>
      <c r="G2768" s="7" t="s">
        <v>672</v>
      </c>
      <c r="H2768" s="6"/>
      <c r="I2768" s="8">
        <v>-25.95</v>
      </c>
      <c r="J2768" s="6"/>
      <c r="K2768" s="8">
        <v>1005.34</v>
      </c>
      <c r="L2768" t="str">
        <f>IF(Gastos[[#This Row],[Importe]]&gt;0,"Ingreso","Egreso")</f>
        <v>Egreso</v>
      </c>
      <c r="M2768" t="str">
        <f t="shared" si="43"/>
        <v>Único</v>
      </c>
    </row>
    <row r="2769" spans="1:13" x14ac:dyDescent="0.25">
      <c r="A2769" s="1" t="s">
        <v>11</v>
      </c>
      <c r="B2769" s="33">
        <v>45460</v>
      </c>
      <c r="C2769" s="5">
        <v>45460</v>
      </c>
      <c r="D2769" s="33">
        <v>45459</v>
      </c>
      <c r="E2769" s="9">
        <v>45459</v>
      </c>
      <c r="F2769" s="6" t="s">
        <v>132</v>
      </c>
      <c r="G2769" s="7" t="s">
        <v>674</v>
      </c>
      <c r="H2769" s="6"/>
      <c r="I2769" s="8">
        <v>-51</v>
      </c>
      <c r="J2769" s="6"/>
      <c r="K2769" s="8">
        <v>206.71</v>
      </c>
      <c r="L2769" t="str">
        <f>IF(Gastos[[#This Row],[Importe]]&gt;0,"Ingreso","Egreso")</f>
        <v>Egreso</v>
      </c>
      <c r="M2769" t="str">
        <f t="shared" si="43"/>
        <v>Único</v>
      </c>
    </row>
    <row r="2770" spans="1:13" x14ac:dyDescent="0.25">
      <c r="A2770" s="1" t="s">
        <v>11</v>
      </c>
      <c r="B2770" s="33">
        <v>45460</v>
      </c>
      <c r="C2770" s="5">
        <v>45460</v>
      </c>
      <c r="D2770" s="33">
        <v>45459</v>
      </c>
      <c r="E2770" s="9">
        <v>45459</v>
      </c>
      <c r="F2770" s="6" t="s">
        <v>132</v>
      </c>
      <c r="G2770" s="7" t="s">
        <v>678</v>
      </c>
      <c r="H2770" s="6"/>
      <c r="I2770" s="8">
        <v>-16</v>
      </c>
      <c r="J2770" s="6"/>
      <c r="K2770" s="8">
        <v>182.31</v>
      </c>
      <c r="L2770" t="str">
        <f>IF(Gastos[[#This Row],[Importe]]&gt;0,"Ingreso","Egreso")</f>
        <v>Egreso</v>
      </c>
      <c r="M2770" t="str">
        <f t="shared" si="43"/>
        <v>Único</v>
      </c>
    </row>
    <row r="2771" spans="1:13" x14ac:dyDescent="0.25">
      <c r="A2771" s="1" t="s">
        <v>11</v>
      </c>
      <c r="B2771" s="33">
        <v>45460</v>
      </c>
      <c r="C2771" s="5">
        <v>45460</v>
      </c>
      <c r="D2771" s="33">
        <v>45459</v>
      </c>
      <c r="E2771" s="9">
        <v>45459</v>
      </c>
      <c r="F2771" s="6" t="s">
        <v>132</v>
      </c>
      <c r="G2771" s="7" t="s">
        <v>676</v>
      </c>
      <c r="H2771" s="6"/>
      <c r="I2771" s="8">
        <v>-8.4</v>
      </c>
      <c r="J2771" s="6"/>
      <c r="K2771" s="8">
        <v>198.31</v>
      </c>
      <c r="L2771" t="str">
        <f>IF(Gastos[[#This Row],[Importe]]&gt;0,"Ingreso","Egreso")</f>
        <v>Egreso</v>
      </c>
      <c r="M2771" t="str">
        <f t="shared" si="43"/>
        <v>Único</v>
      </c>
    </row>
    <row r="2772" spans="1:13" ht="25.5" x14ac:dyDescent="0.25">
      <c r="A2772" s="1" t="s">
        <v>11</v>
      </c>
      <c r="B2772" s="33">
        <v>45460</v>
      </c>
      <c r="C2772" s="5">
        <v>45460</v>
      </c>
      <c r="D2772" s="33">
        <v>45459</v>
      </c>
      <c r="E2772" s="9">
        <v>45459</v>
      </c>
      <c r="F2772" s="6" t="s">
        <v>132</v>
      </c>
      <c r="G2772" s="7" t="s">
        <v>679</v>
      </c>
      <c r="H2772" s="6"/>
      <c r="I2772" s="8">
        <v>-7.5</v>
      </c>
      <c r="J2772" s="6"/>
      <c r="K2772" s="8">
        <v>174.81</v>
      </c>
      <c r="L2772" t="str">
        <f>IF(Gastos[[#This Row],[Importe]]&gt;0,"Ingreso","Egreso")</f>
        <v>Egreso</v>
      </c>
      <c r="M2772" t="str">
        <f t="shared" si="43"/>
        <v>Único</v>
      </c>
    </row>
    <row r="2773" spans="1:13" x14ac:dyDescent="0.25">
      <c r="A2773" s="1" t="s">
        <v>11</v>
      </c>
      <c r="B2773" s="33">
        <v>45460</v>
      </c>
      <c r="C2773" s="5">
        <v>45460</v>
      </c>
      <c r="D2773" s="33">
        <v>45459</v>
      </c>
      <c r="E2773" s="9">
        <v>45459</v>
      </c>
      <c r="F2773" s="6" t="s">
        <v>183</v>
      </c>
      <c r="G2773" s="7" t="s">
        <v>675</v>
      </c>
      <c r="H2773" s="6"/>
      <c r="I2773" s="8">
        <v>12</v>
      </c>
      <c r="J2773" s="6"/>
      <c r="K2773" s="8">
        <v>198.31</v>
      </c>
      <c r="L2773" t="str">
        <f>IF(Gastos[[#This Row],[Importe]]&gt;0,"Ingreso","Egreso")</f>
        <v>Ingreso</v>
      </c>
      <c r="M2773" t="str">
        <f t="shared" si="43"/>
        <v>Único</v>
      </c>
    </row>
    <row r="2774" spans="1:13" x14ac:dyDescent="0.25">
      <c r="A2774" s="1" t="s">
        <v>11</v>
      </c>
      <c r="B2774" s="33">
        <v>45460</v>
      </c>
      <c r="C2774" s="5">
        <v>45460</v>
      </c>
      <c r="D2774" s="33">
        <v>45459</v>
      </c>
      <c r="E2774" s="9">
        <v>45459</v>
      </c>
      <c r="F2774" s="6" t="s">
        <v>183</v>
      </c>
      <c r="G2774" s="7" t="s">
        <v>677</v>
      </c>
      <c r="H2774" s="6"/>
      <c r="I2774" s="8">
        <v>-12</v>
      </c>
      <c r="J2774" s="6"/>
      <c r="K2774" s="8">
        <v>186.31</v>
      </c>
      <c r="L2774" t="str">
        <f>IF(Gastos[[#This Row],[Importe]]&gt;0,"Ingreso","Egreso")</f>
        <v>Egreso</v>
      </c>
      <c r="M2774" t="str">
        <f t="shared" si="43"/>
        <v>Único</v>
      </c>
    </row>
    <row r="2775" spans="1:13" x14ac:dyDescent="0.25">
      <c r="A2775" s="1" t="s">
        <v>17</v>
      </c>
      <c r="B2775" s="33">
        <v>45460</v>
      </c>
      <c r="C2775" s="5">
        <v>45460</v>
      </c>
      <c r="D2775" s="33">
        <v>45458</v>
      </c>
      <c r="E2775" s="9">
        <v>45458</v>
      </c>
      <c r="F2775" s="6" t="s">
        <v>67</v>
      </c>
      <c r="G2775" s="7" t="s">
        <v>680</v>
      </c>
      <c r="H2775" s="6"/>
      <c r="I2775" s="8">
        <v>-39</v>
      </c>
      <c r="J2775" s="6"/>
      <c r="K2775" s="8">
        <v>4994.3900000000003</v>
      </c>
      <c r="L2775" t="str">
        <f>IF(Gastos[[#This Row],[Importe]]&gt;0,"Ingreso","Egreso")</f>
        <v>Egreso</v>
      </c>
      <c r="M2775" t="str">
        <f t="shared" si="43"/>
        <v>Único</v>
      </c>
    </row>
    <row r="2776" spans="1:13" ht="25.5" x14ac:dyDescent="0.25">
      <c r="A2776" s="1" t="s">
        <v>14</v>
      </c>
      <c r="B2776" s="33">
        <v>45460</v>
      </c>
      <c r="C2776" s="5">
        <v>45460</v>
      </c>
      <c r="D2776" s="33">
        <v>45458</v>
      </c>
      <c r="E2776" s="9">
        <v>45458</v>
      </c>
      <c r="F2776" s="6" t="s">
        <v>22</v>
      </c>
      <c r="G2776" s="7" t="s">
        <v>682</v>
      </c>
      <c r="H2776" s="6"/>
      <c r="I2776" s="8">
        <v>-11.12</v>
      </c>
      <c r="J2776" s="6"/>
      <c r="K2776" s="8">
        <v>1031.29</v>
      </c>
      <c r="L2776" t="str">
        <f>IF(Gastos[[#This Row],[Importe]]&gt;0,"Ingreso","Egreso")</f>
        <v>Egreso</v>
      </c>
      <c r="M2776" t="str">
        <f t="shared" si="43"/>
        <v>Único</v>
      </c>
    </row>
    <row r="2777" spans="1:13" ht="25.5" x14ac:dyDescent="0.25">
      <c r="A2777" s="1" t="s">
        <v>14</v>
      </c>
      <c r="B2777" s="33">
        <v>45460</v>
      </c>
      <c r="C2777" s="5">
        <v>45460</v>
      </c>
      <c r="D2777" s="33">
        <v>45458</v>
      </c>
      <c r="E2777" s="9">
        <v>45458</v>
      </c>
      <c r="F2777" s="6" t="s">
        <v>22</v>
      </c>
      <c r="G2777" s="7" t="s">
        <v>681</v>
      </c>
      <c r="H2777" s="6"/>
      <c r="I2777" s="8">
        <v>-122.76</v>
      </c>
      <c r="J2777" s="6"/>
      <c r="K2777" s="8">
        <v>1042.4100000000001</v>
      </c>
      <c r="L2777" t="str">
        <f>IF(Gastos[[#This Row],[Importe]]&gt;0,"Ingreso","Egreso")</f>
        <v>Egreso</v>
      </c>
      <c r="M2777" t="str">
        <f t="shared" si="43"/>
        <v>Único</v>
      </c>
    </row>
    <row r="2778" spans="1:13" x14ac:dyDescent="0.25">
      <c r="A2778" s="1" t="s">
        <v>11</v>
      </c>
      <c r="B2778" s="33">
        <v>45457</v>
      </c>
      <c r="C2778" s="5">
        <v>45457</v>
      </c>
      <c r="D2778" s="33">
        <v>45457</v>
      </c>
      <c r="E2778" s="9">
        <v>45457</v>
      </c>
      <c r="F2778" s="6" t="s">
        <v>132</v>
      </c>
      <c r="G2778" s="7" t="s">
        <v>684</v>
      </c>
      <c r="H2778" s="6"/>
      <c r="I2778" s="8">
        <v>-18.899999999999999</v>
      </c>
      <c r="J2778" s="6"/>
      <c r="K2778" s="8">
        <v>264.66000000000003</v>
      </c>
      <c r="L2778" t="str">
        <f>IF(Gastos[[#This Row],[Importe]]&gt;0,"Ingreso","Egreso")</f>
        <v>Egreso</v>
      </c>
      <c r="M2778" t="str">
        <f t="shared" si="43"/>
        <v>Único</v>
      </c>
    </row>
    <row r="2779" spans="1:13" x14ac:dyDescent="0.25">
      <c r="A2779" s="1" t="s">
        <v>11</v>
      </c>
      <c r="B2779" s="33">
        <v>45457</v>
      </c>
      <c r="C2779" s="5">
        <v>45457</v>
      </c>
      <c r="D2779" s="33">
        <v>45457</v>
      </c>
      <c r="E2779" s="9">
        <v>45457</v>
      </c>
      <c r="F2779" s="6" t="s">
        <v>132</v>
      </c>
      <c r="G2779" s="7" t="s">
        <v>685</v>
      </c>
      <c r="H2779" s="6"/>
      <c r="I2779" s="8">
        <v>-6.95</v>
      </c>
      <c r="J2779" s="6"/>
      <c r="K2779" s="8">
        <v>257.70999999999998</v>
      </c>
      <c r="L2779" t="str">
        <f>IF(Gastos[[#This Row],[Importe]]&gt;0,"Ingreso","Egreso")</f>
        <v>Egreso</v>
      </c>
      <c r="M2779" t="str">
        <f t="shared" si="43"/>
        <v>Único</v>
      </c>
    </row>
    <row r="2780" spans="1:13" ht="25.5" x14ac:dyDescent="0.25">
      <c r="A2780" s="1" t="s">
        <v>14</v>
      </c>
      <c r="B2780" s="33">
        <v>45457</v>
      </c>
      <c r="C2780" s="5">
        <v>45457</v>
      </c>
      <c r="D2780" s="33">
        <v>45457</v>
      </c>
      <c r="E2780" s="9">
        <v>45457</v>
      </c>
      <c r="F2780" s="6" t="s">
        <v>22</v>
      </c>
      <c r="G2780" s="7" t="s">
        <v>683</v>
      </c>
      <c r="H2780" s="6"/>
      <c r="I2780" s="8">
        <v>-24.11</v>
      </c>
      <c r="J2780" s="6"/>
      <c r="K2780" s="8">
        <v>1165.17</v>
      </c>
      <c r="L2780" t="str">
        <f>IF(Gastos[[#This Row],[Importe]]&gt;0,"Ingreso","Egreso")</f>
        <v>Egreso</v>
      </c>
      <c r="M2780" t="str">
        <f t="shared" si="43"/>
        <v>Único</v>
      </c>
    </row>
    <row r="2781" spans="1:13" x14ac:dyDescent="0.25">
      <c r="A2781" s="1" t="s">
        <v>11</v>
      </c>
      <c r="B2781" s="33">
        <v>45456</v>
      </c>
      <c r="C2781" s="5">
        <v>45456</v>
      </c>
      <c r="D2781" s="33">
        <v>45456</v>
      </c>
      <c r="E2781" s="9">
        <v>45456</v>
      </c>
      <c r="F2781" s="6" t="s">
        <v>20</v>
      </c>
      <c r="G2781" s="7" t="s">
        <v>687</v>
      </c>
      <c r="H2781" s="6"/>
      <c r="I2781" s="8">
        <v>-3</v>
      </c>
      <c r="J2781" s="6"/>
      <c r="K2781" s="8">
        <v>291.76</v>
      </c>
      <c r="L2781" t="str">
        <f>IF(Gastos[[#This Row],[Importe]]&gt;0,"Ingreso","Egreso")</f>
        <v>Egreso</v>
      </c>
      <c r="M2781" t="str">
        <f t="shared" si="43"/>
        <v>Único</v>
      </c>
    </row>
    <row r="2782" spans="1:13" x14ac:dyDescent="0.25">
      <c r="A2782" s="1" t="s">
        <v>11</v>
      </c>
      <c r="B2782" s="33">
        <v>45456</v>
      </c>
      <c r="C2782" s="5">
        <v>45456</v>
      </c>
      <c r="D2782" s="33">
        <v>45456</v>
      </c>
      <c r="E2782" s="9">
        <v>45456</v>
      </c>
      <c r="F2782" s="6" t="s">
        <v>20</v>
      </c>
      <c r="G2782" s="7" t="s">
        <v>687</v>
      </c>
      <c r="H2782" s="6"/>
      <c r="I2782" s="8">
        <v>-4.75</v>
      </c>
      <c r="J2782" s="6"/>
      <c r="K2782" s="8">
        <v>287.01</v>
      </c>
      <c r="L2782" t="str">
        <f>IF(Gastos[[#This Row],[Importe]]&gt;0,"Ingreso","Egreso")</f>
        <v>Egreso</v>
      </c>
      <c r="M2782" t="str">
        <f t="shared" si="43"/>
        <v>Único</v>
      </c>
    </row>
    <row r="2783" spans="1:13" x14ac:dyDescent="0.25">
      <c r="A2783" s="1" t="s">
        <v>11</v>
      </c>
      <c r="B2783" s="33">
        <v>45456</v>
      </c>
      <c r="C2783" s="5">
        <v>45456</v>
      </c>
      <c r="D2783" s="33">
        <v>45456</v>
      </c>
      <c r="E2783" s="9">
        <v>45456</v>
      </c>
      <c r="F2783" s="6" t="s">
        <v>20</v>
      </c>
      <c r="G2783" s="7" t="s">
        <v>687</v>
      </c>
      <c r="H2783" s="6"/>
      <c r="I2783" s="8">
        <v>-3.45</v>
      </c>
      <c r="J2783" s="6"/>
      <c r="K2783" s="8">
        <v>283.56</v>
      </c>
      <c r="L2783" t="str">
        <f>IF(Gastos[[#This Row],[Importe]]&gt;0,"Ingreso","Egreso")</f>
        <v>Egreso</v>
      </c>
      <c r="M2783" t="str">
        <f t="shared" si="43"/>
        <v>Único</v>
      </c>
    </row>
    <row r="2784" spans="1:13" ht="25.5" x14ac:dyDescent="0.25">
      <c r="A2784" s="1" t="s">
        <v>14</v>
      </c>
      <c r="B2784" s="33">
        <v>45456</v>
      </c>
      <c r="C2784" s="5">
        <v>45456</v>
      </c>
      <c r="D2784" s="33">
        <v>45456</v>
      </c>
      <c r="E2784" s="9">
        <v>45456</v>
      </c>
      <c r="F2784" s="6" t="s">
        <v>22</v>
      </c>
      <c r="G2784" s="7" t="s">
        <v>686</v>
      </c>
      <c r="H2784" s="6"/>
      <c r="I2784" s="8">
        <v>-1.25</v>
      </c>
      <c r="J2784" s="6"/>
      <c r="K2784" s="8">
        <v>1189.28</v>
      </c>
      <c r="L2784" t="str">
        <f>IF(Gastos[[#This Row],[Importe]]&gt;0,"Ingreso","Egreso")</f>
        <v>Egreso</v>
      </c>
      <c r="M2784" t="str">
        <f t="shared" si="43"/>
        <v>Único</v>
      </c>
    </row>
    <row r="2785" spans="1:13" x14ac:dyDescent="0.25">
      <c r="A2785" s="1" t="s">
        <v>11</v>
      </c>
      <c r="B2785" s="33">
        <v>45632</v>
      </c>
      <c r="C2785" s="5">
        <v>45455</v>
      </c>
      <c r="D2785" s="33">
        <v>45632</v>
      </c>
      <c r="E2785" s="9">
        <v>45455</v>
      </c>
      <c r="F2785" s="6" t="s">
        <v>20</v>
      </c>
      <c r="G2785" s="7" t="s">
        <v>689</v>
      </c>
      <c r="H2785" s="6"/>
      <c r="I2785" s="8">
        <v>-5.08</v>
      </c>
      <c r="J2785" s="6"/>
      <c r="K2785" s="8">
        <v>301.55</v>
      </c>
      <c r="L2785" t="str">
        <f>IF(Gastos[[#This Row],[Importe]]&gt;0,"Ingreso","Egreso")</f>
        <v>Egreso</v>
      </c>
      <c r="M2785" t="str">
        <f t="shared" si="43"/>
        <v>Único</v>
      </c>
    </row>
    <row r="2786" spans="1:13" x14ac:dyDescent="0.25">
      <c r="A2786" s="1" t="s">
        <v>11</v>
      </c>
      <c r="B2786" s="33">
        <v>45632</v>
      </c>
      <c r="C2786" s="5">
        <v>45455</v>
      </c>
      <c r="D2786" s="33">
        <v>45632</v>
      </c>
      <c r="E2786" s="9">
        <v>45455</v>
      </c>
      <c r="F2786" s="6" t="s">
        <v>20</v>
      </c>
      <c r="G2786" s="7" t="s">
        <v>689</v>
      </c>
      <c r="H2786" s="6"/>
      <c r="I2786" s="8">
        <v>-6.79</v>
      </c>
      <c r="J2786" s="6"/>
      <c r="K2786" s="8">
        <v>294.76</v>
      </c>
      <c r="L2786" t="str">
        <f>IF(Gastos[[#This Row],[Importe]]&gt;0,"Ingreso","Egreso")</f>
        <v>Egreso</v>
      </c>
      <c r="M2786" t="str">
        <f t="shared" si="43"/>
        <v>Único</v>
      </c>
    </row>
    <row r="2787" spans="1:13" ht="25.5" x14ac:dyDescent="0.25">
      <c r="A2787" s="1" t="s">
        <v>17</v>
      </c>
      <c r="B2787" s="33">
        <v>45632</v>
      </c>
      <c r="C2787" s="5">
        <v>45455</v>
      </c>
      <c r="D2787" s="33">
        <v>45632</v>
      </c>
      <c r="E2787" s="9">
        <v>45455</v>
      </c>
      <c r="F2787" s="6" t="s">
        <v>132</v>
      </c>
      <c r="G2787" s="7" t="s">
        <v>688</v>
      </c>
      <c r="H2787" s="6"/>
      <c r="I2787" s="8">
        <v>-2.5</v>
      </c>
      <c r="J2787" s="6"/>
      <c r="K2787" s="8">
        <v>5033.3900000000003</v>
      </c>
      <c r="L2787" t="str">
        <f>IF(Gastos[[#This Row],[Importe]]&gt;0,"Ingreso","Egreso")</f>
        <v>Egreso</v>
      </c>
      <c r="M2787" t="str">
        <f t="shared" si="43"/>
        <v>Único</v>
      </c>
    </row>
    <row r="2788" spans="1:13" x14ac:dyDescent="0.25">
      <c r="A2788" s="1" t="s">
        <v>11</v>
      </c>
      <c r="B2788" s="33">
        <v>45602</v>
      </c>
      <c r="C2788" s="5">
        <v>45454</v>
      </c>
      <c r="D2788" s="33">
        <v>45602</v>
      </c>
      <c r="E2788" s="9">
        <v>45454</v>
      </c>
      <c r="F2788" s="6" t="s">
        <v>132</v>
      </c>
      <c r="G2788" s="7" t="s">
        <v>692</v>
      </c>
      <c r="H2788" s="6"/>
      <c r="I2788" s="8">
        <v>-9.3000000000000007</v>
      </c>
      <c r="J2788" s="6"/>
      <c r="K2788" s="8">
        <v>306.63</v>
      </c>
      <c r="L2788" t="str">
        <f>IF(Gastos[[#This Row],[Importe]]&gt;0,"Ingreso","Egreso")</f>
        <v>Egreso</v>
      </c>
      <c r="M2788" t="str">
        <f t="shared" si="43"/>
        <v>Único</v>
      </c>
    </row>
    <row r="2789" spans="1:13" ht="25.5" x14ac:dyDescent="0.25">
      <c r="A2789" s="1" t="s">
        <v>14</v>
      </c>
      <c r="B2789" s="33">
        <v>45602</v>
      </c>
      <c r="C2789" s="11">
        <v>45454</v>
      </c>
      <c r="D2789" s="33">
        <v>45602</v>
      </c>
      <c r="E2789" s="9">
        <v>45454</v>
      </c>
      <c r="F2789" s="6" t="s">
        <v>586</v>
      </c>
      <c r="G2789" s="7" t="s">
        <v>690</v>
      </c>
      <c r="H2789" s="6"/>
      <c r="I2789" s="8">
        <v>-773.52</v>
      </c>
      <c r="J2789" s="6"/>
      <c r="K2789" s="8">
        <v>1203.52</v>
      </c>
      <c r="L2789" t="str">
        <f>IF(Gastos[[#This Row],[Importe]]&gt;0,"Ingreso","Egreso")</f>
        <v>Egreso</v>
      </c>
      <c r="M2789" t="str">
        <f t="shared" si="43"/>
        <v>Único</v>
      </c>
    </row>
    <row r="2790" spans="1:13" x14ac:dyDescent="0.25">
      <c r="A2790" s="1" t="s">
        <v>14</v>
      </c>
      <c r="B2790" s="33">
        <v>45602</v>
      </c>
      <c r="C2790" s="5">
        <v>45454</v>
      </c>
      <c r="D2790" s="33">
        <v>45602</v>
      </c>
      <c r="E2790" s="9">
        <v>45454</v>
      </c>
      <c r="F2790" s="6" t="s">
        <v>54</v>
      </c>
      <c r="G2790" s="7" t="s">
        <v>691</v>
      </c>
      <c r="H2790" s="6"/>
      <c r="I2790" s="8">
        <v>-12.99</v>
      </c>
      <c r="J2790" s="6"/>
      <c r="K2790" s="8">
        <v>1190.53</v>
      </c>
      <c r="L2790" t="str">
        <f>IF(Gastos[[#This Row],[Importe]]&gt;0,"Ingreso","Egreso")</f>
        <v>Egreso</v>
      </c>
      <c r="M2790" t="str">
        <f t="shared" si="43"/>
        <v>Único</v>
      </c>
    </row>
    <row r="2791" spans="1:13" ht="25.5" x14ac:dyDescent="0.25">
      <c r="A2791" s="1" t="s">
        <v>17</v>
      </c>
      <c r="B2791" s="33">
        <v>45571</v>
      </c>
      <c r="C2791" s="5">
        <v>45453</v>
      </c>
      <c r="D2791" s="33">
        <v>45571</v>
      </c>
      <c r="E2791" s="9">
        <v>45453</v>
      </c>
      <c r="F2791" s="6" t="s">
        <v>18</v>
      </c>
      <c r="G2791" s="7" t="s">
        <v>693</v>
      </c>
      <c r="H2791" s="6"/>
      <c r="I2791" s="8">
        <v>-3</v>
      </c>
      <c r="J2791" s="6"/>
      <c r="K2791" s="8">
        <v>5035.8900000000003</v>
      </c>
      <c r="L2791" t="str">
        <f>IF(Gastos[[#This Row],[Importe]]&gt;0,"Ingreso","Egreso")</f>
        <v>Egreso</v>
      </c>
      <c r="M2791" t="str">
        <f t="shared" si="43"/>
        <v>Único</v>
      </c>
    </row>
    <row r="2792" spans="1:13" x14ac:dyDescent="0.25">
      <c r="A2792" s="1" t="s">
        <v>11</v>
      </c>
      <c r="B2792" s="33">
        <v>45571</v>
      </c>
      <c r="C2792" s="5">
        <v>45453</v>
      </c>
      <c r="D2792" s="33">
        <v>45541</v>
      </c>
      <c r="E2792" s="9">
        <v>45452</v>
      </c>
      <c r="F2792" s="6" t="s">
        <v>132</v>
      </c>
      <c r="G2792" s="7" t="s">
        <v>696</v>
      </c>
      <c r="H2792" s="6"/>
      <c r="I2792" s="8">
        <v>-13.5</v>
      </c>
      <c r="J2792" s="6"/>
      <c r="K2792" s="8">
        <v>315.93</v>
      </c>
      <c r="L2792" t="str">
        <f>IF(Gastos[[#This Row],[Importe]]&gt;0,"Ingreso","Egreso")</f>
        <v>Egreso</v>
      </c>
      <c r="M2792" t="str">
        <f t="shared" si="43"/>
        <v>Único</v>
      </c>
    </row>
    <row r="2793" spans="1:13" x14ac:dyDescent="0.25">
      <c r="A2793" s="1" t="s">
        <v>14</v>
      </c>
      <c r="B2793" s="33">
        <v>45571</v>
      </c>
      <c r="C2793" s="5">
        <v>45453</v>
      </c>
      <c r="D2793" s="33">
        <v>45541</v>
      </c>
      <c r="E2793" s="9">
        <v>45452</v>
      </c>
      <c r="F2793" s="6" t="s">
        <v>67</v>
      </c>
      <c r="G2793" s="7" t="s">
        <v>694</v>
      </c>
      <c r="H2793" s="6"/>
      <c r="I2793" s="8">
        <v>-21.8</v>
      </c>
      <c r="J2793" s="6"/>
      <c r="K2793" s="8">
        <v>2003.43</v>
      </c>
      <c r="L2793" t="str">
        <f>IF(Gastos[[#This Row],[Importe]]&gt;0,"Ingreso","Egreso")</f>
        <v>Egreso</v>
      </c>
      <c r="M2793" t="str">
        <f t="shared" si="43"/>
        <v>Único</v>
      </c>
    </row>
    <row r="2794" spans="1:13" x14ac:dyDescent="0.25">
      <c r="A2794" s="1" t="s">
        <v>14</v>
      </c>
      <c r="B2794" s="33">
        <v>45571</v>
      </c>
      <c r="C2794" s="5">
        <v>45453</v>
      </c>
      <c r="D2794" s="33">
        <v>45541</v>
      </c>
      <c r="E2794" s="9">
        <v>45452</v>
      </c>
      <c r="F2794" s="6" t="s">
        <v>67</v>
      </c>
      <c r="G2794" s="7" t="s">
        <v>694</v>
      </c>
      <c r="H2794" s="6"/>
      <c r="I2794" s="8">
        <v>-21.8</v>
      </c>
      <c r="J2794" s="6"/>
      <c r="K2794" s="8">
        <v>1981.63</v>
      </c>
      <c r="L2794" t="str">
        <f>IF(Gastos[[#This Row],[Importe]]&gt;0,"Ingreso","Egreso")</f>
        <v>Egreso</v>
      </c>
      <c r="M2794" t="str">
        <f t="shared" si="43"/>
        <v>Único</v>
      </c>
    </row>
    <row r="2795" spans="1:13" ht="25.5" x14ac:dyDescent="0.25">
      <c r="A2795" s="1" t="s">
        <v>14</v>
      </c>
      <c r="B2795" s="33">
        <v>45571</v>
      </c>
      <c r="C2795" s="5">
        <v>45453</v>
      </c>
      <c r="D2795" s="33">
        <v>45541</v>
      </c>
      <c r="E2795" s="9">
        <v>45452</v>
      </c>
      <c r="F2795" s="6" t="s">
        <v>22</v>
      </c>
      <c r="G2795" s="7" t="s">
        <v>695</v>
      </c>
      <c r="H2795" s="6"/>
      <c r="I2795" s="8">
        <v>-4.59</v>
      </c>
      <c r="J2795" s="6"/>
      <c r="K2795" s="8">
        <v>1977.04</v>
      </c>
      <c r="L2795" t="str">
        <f>IF(Gastos[[#This Row],[Importe]]&gt;0,"Ingreso","Egreso")</f>
        <v>Egreso</v>
      </c>
      <c r="M2795" t="str">
        <f t="shared" si="43"/>
        <v>Único</v>
      </c>
    </row>
    <row r="2796" spans="1:13" ht="25.5" x14ac:dyDescent="0.25">
      <c r="A2796" s="1" t="s">
        <v>11</v>
      </c>
      <c r="B2796" s="33">
        <v>45571</v>
      </c>
      <c r="C2796" s="5">
        <v>45453</v>
      </c>
      <c r="D2796" s="33">
        <v>45510</v>
      </c>
      <c r="E2796" s="9">
        <v>45451</v>
      </c>
      <c r="F2796" s="6" t="s">
        <v>132</v>
      </c>
      <c r="G2796" s="7" t="s">
        <v>699</v>
      </c>
      <c r="H2796" s="6"/>
      <c r="I2796" s="8">
        <v>-6.35</v>
      </c>
      <c r="J2796" s="6"/>
      <c r="K2796" s="8">
        <v>330.05</v>
      </c>
      <c r="L2796" t="str">
        <f>IF(Gastos[[#This Row],[Importe]]&gt;0,"Ingreso","Egreso")</f>
        <v>Egreso</v>
      </c>
      <c r="M2796" t="str">
        <f t="shared" si="43"/>
        <v>Único</v>
      </c>
    </row>
    <row r="2797" spans="1:13" ht="25.5" x14ac:dyDescent="0.25">
      <c r="A2797" s="1" t="s">
        <v>14</v>
      </c>
      <c r="B2797" s="33">
        <v>45571</v>
      </c>
      <c r="C2797" s="5">
        <v>45453</v>
      </c>
      <c r="D2797" s="33">
        <v>45510</v>
      </c>
      <c r="E2797" s="9">
        <v>45451</v>
      </c>
      <c r="F2797" s="6" t="s">
        <v>22</v>
      </c>
      <c r="G2797" s="7" t="s">
        <v>697</v>
      </c>
      <c r="H2797" s="6"/>
      <c r="I2797" s="8">
        <v>-49.93</v>
      </c>
      <c r="J2797" s="6"/>
      <c r="K2797" s="8">
        <v>2038.82</v>
      </c>
      <c r="L2797" t="str">
        <f>IF(Gastos[[#This Row],[Importe]]&gt;0,"Ingreso","Egreso")</f>
        <v>Egreso</v>
      </c>
      <c r="M2797" t="str">
        <f t="shared" si="43"/>
        <v>Único</v>
      </c>
    </row>
    <row r="2798" spans="1:13" x14ac:dyDescent="0.25">
      <c r="A2798" s="1" t="s">
        <v>14</v>
      </c>
      <c r="B2798" s="33">
        <v>45571</v>
      </c>
      <c r="C2798" s="5">
        <v>45453</v>
      </c>
      <c r="D2798" s="33">
        <v>45510</v>
      </c>
      <c r="E2798" s="9">
        <v>45451</v>
      </c>
      <c r="F2798" s="6" t="s">
        <v>22</v>
      </c>
      <c r="G2798" s="7" t="s">
        <v>698</v>
      </c>
      <c r="H2798" s="6"/>
      <c r="I2798" s="8">
        <v>-13.59</v>
      </c>
      <c r="J2798" s="6"/>
      <c r="K2798" s="8">
        <v>2025.23</v>
      </c>
      <c r="L2798" t="str">
        <f>IF(Gastos[[#This Row],[Importe]]&gt;0,"Ingreso","Egreso")</f>
        <v>Egreso</v>
      </c>
      <c r="M2798" t="str">
        <f t="shared" si="43"/>
        <v>Único</v>
      </c>
    </row>
    <row r="2799" spans="1:13" ht="25.5" x14ac:dyDescent="0.25">
      <c r="A2799" s="1" t="s">
        <v>11</v>
      </c>
      <c r="B2799" s="33">
        <v>45571</v>
      </c>
      <c r="C2799" s="5">
        <v>45453</v>
      </c>
      <c r="D2799" s="33">
        <v>45510</v>
      </c>
      <c r="E2799" s="9">
        <v>45451</v>
      </c>
      <c r="F2799" s="6" t="s">
        <v>132</v>
      </c>
      <c r="G2799" s="7" t="s">
        <v>699</v>
      </c>
      <c r="H2799" s="6"/>
      <c r="I2799" s="8">
        <v>-0.62</v>
      </c>
      <c r="J2799" s="6"/>
      <c r="K2799" s="8">
        <v>329.43</v>
      </c>
      <c r="L2799" t="str">
        <f>IF(Gastos[[#This Row],[Importe]]&gt;0,"Ingreso","Egreso")</f>
        <v>Egreso</v>
      </c>
      <c r="M2799" t="str">
        <f t="shared" si="43"/>
        <v>Único</v>
      </c>
    </row>
    <row r="2800" spans="1:13" x14ac:dyDescent="0.25">
      <c r="A2800" s="1" t="s">
        <v>14</v>
      </c>
      <c r="B2800" s="33">
        <v>45479</v>
      </c>
      <c r="C2800" s="5">
        <v>45450</v>
      </c>
      <c r="D2800" s="33">
        <v>45479</v>
      </c>
      <c r="E2800" s="9">
        <v>45450</v>
      </c>
      <c r="F2800" s="6" t="s">
        <v>586</v>
      </c>
      <c r="G2800" s="7" t="s">
        <v>701</v>
      </c>
      <c r="H2800" s="6"/>
      <c r="I2800" s="8">
        <v>-225</v>
      </c>
      <c r="J2800" s="6"/>
      <c r="K2800" s="8">
        <v>2229.6</v>
      </c>
      <c r="L2800" t="str">
        <f>IF(Gastos[[#This Row],[Importe]]&gt;0,"Ingreso","Egreso")</f>
        <v>Egreso</v>
      </c>
      <c r="M2800" t="str">
        <f t="shared" si="43"/>
        <v>Único</v>
      </c>
    </row>
    <row r="2801" spans="1:13" ht="25.5" x14ac:dyDescent="0.25">
      <c r="A2801" s="1" t="s">
        <v>14</v>
      </c>
      <c r="B2801" s="33">
        <v>45479</v>
      </c>
      <c r="C2801" s="5">
        <v>45450</v>
      </c>
      <c r="D2801" s="33">
        <v>45479</v>
      </c>
      <c r="E2801" s="9">
        <v>45450</v>
      </c>
      <c r="F2801" s="6" t="s">
        <v>22</v>
      </c>
      <c r="G2801" s="7" t="s">
        <v>702</v>
      </c>
      <c r="H2801" s="6"/>
      <c r="I2801" s="8">
        <v>-29.33</v>
      </c>
      <c r="J2801" s="6"/>
      <c r="K2801" s="8">
        <v>2088.75</v>
      </c>
      <c r="L2801" t="str">
        <f>IF(Gastos[[#This Row],[Importe]]&gt;0,"Ingreso","Egreso")</f>
        <v>Egreso</v>
      </c>
      <c r="M2801" t="str">
        <f t="shared" si="43"/>
        <v>Único</v>
      </c>
    </row>
    <row r="2802" spans="1:13" x14ac:dyDescent="0.25">
      <c r="A2802" s="1" t="s">
        <v>11</v>
      </c>
      <c r="B2802" s="33">
        <v>45479</v>
      </c>
      <c r="C2802" s="5">
        <v>45450</v>
      </c>
      <c r="D2802" s="33">
        <v>45479</v>
      </c>
      <c r="E2802" s="9">
        <v>45450</v>
      </c>
      <c r="F2802" s="6" t="s">
        <v>18</v>
      </c>
      <c r="G2802" s="7" t="s">
        <v>703</v>
      </c>
      <c r="H2802" s="6"/>
      <c r="I2802" s="8">
        <v>-19.97</v>
      </c>
      <c r="J2802" s="6"/>
      <c r="K2802" s="8">
        <v>340.53</v>
      </c>
      <c r="L2802" t="str">
        <f>IF(Gastos[[#This Row],[Importe]]&gt;0,"Ingreso","Egreso")</f>
        <v>Egreso</v>
      </c>
      <c r="M2802" t="str">
        <f t="shared" si="43"/>
        <v>Único</v>
      </c>
    </row>
    <row r="2803" spans="1:13" x14ac:dyDescent="0.25">
      <c r="A2803" s="1" t="s">
        <v>11</v>
      </c>
      <c r="B2803" s="33">
        <v>45479</v>
      </c>
      <c r="C2803" s="5">
        <v>45450</v>
      </c>
      <c r="D2803" s="33">
        <v>45479</v>
      </c>
      <c r="E2803" s="9">
        <v>45450</v>
      </c>
      <c r="F2803" s="6" t="s">
        <v>18</v>
      </c>
      <c r="G2803" s="7" t="s">
        <v>704</v>
      </c>
      <c r="H2803" s="6"/>
      <c r="I2803" s="8">
        <v>-0.93</v>
      </c>
      <c r="J2803" s="6"/>
      <c r="K2803" s="8">
        <v>339.6</v>
      </c>
      <c r="L2803" t="str">
        <f>IF(Gastos[[#This Row],[Importe]]&gt;0,"Ingreso","Egreso")</f>
        <v>Egreso</v>
      </c>
      <c r="M2803" t="str">
        <f t="shared" si="43"/>
        <v>Único</v>
      </c>
    </row>
    <row r="2804" spans="1:13" x14ac:dyDescent="0.25">
      <c r="A2804" s="1" t="s">
        <v>11</v>
      </c>
      <c r="B2804" s="33">
        <v>45479</v>
      </c>
      <c r="C2804" s="5">
        <v>45450</v>
      </c>
      <c r="D2804" s="33">
        <v>45479</v>
      </c>
      <c r="E2804" s="9">
        <v>45450</v>
      </c>
      <c r="F2804" s="6" t="s">
        <v>20</v>
      </c>
      <c r="G2804" s="7" t="s">
        <v>705</v>
      </c>
      <c r="H2804" s="6"/>
      <c r="I2804" s="8">
        <v>-1.2</v>
      </c>
      <c r="J2804" s="6"/>
      <c r="K2804" s="8">
        <v>338.4</v>
      </c>
      <c r="L2804" t="str">
        <f>IF(Gastos[[#This Row],[Importe]]&gt;0,"Ingreso","Egreso")</f>
        <v>Egreso</v>
      </c>
      <c r="M2804" t="str">
        <f t="shared" si="43"/>
        <v>Único</v>
      </c>
    </row>
    <row r="2805" spans="1:13" x14ac:dyDescent="0.25">
      <c r="A2805" s="1" t="s">
        <v>11</v>
      </c>
      <c r="B2805" s="33">
        <v>45479</v>
      </c>
      <c r="C2805" s="5">
        <v>45450</v>
      </c>
      <c r="D2805" s="33">
        <v>45479</v>
      </c>
      <c r="E2805" s="9">
        <v>45450</v>
      </c>
      <c r="F2805" s="6" t="s">
        <v>20</v>
      </c>
      <c r="G2805" s="7" t="s">
        <v>705</v>
      </c>
      <c r="H2805" s="6"/>
      <c r="I2805" s="8">
        <v>-2</v>
      </c>
      <c r="J2805" s="6"/>
      <c r="K2805" s="8">
        <v>336.4</v>
      </c>
      <c r="L2805" t="str">
        <f>IF(Gastos[[#This Row],[Importe]]&gt;0,"Ingreso","Egreso")</f>
        <v>Egreso</v>
      </c>
      <c r="M2805" t="str">
        <f t="shared" si="43"/>
        <v>Único</v>
      </c>
    </row>
    <row r="2806" spans="1:13" ht="25.5" x14ac:dyDescent="0.25">
      <c r="A2806" s="1" t="s">
        <v>14</v>
      </c>
      <c r="B2806" s="33">
        <v>45479</v>
      </c>
      <c r="C2806" s="5">
        <v>45450</v>
      </c>
      <c r="D2806" s="33">
        <v>45479</v>
      </c>
      <c r="E2806" s="9">
        <v>45450</v>
      </c>
      <c r="F2806" s="6" t="s">
        <v>22</v>
      </c>
      <c r="G2806" s="7" t="s">
        <v>700</v>
      </c>
      <c r="H2806" s="6"/>
      <c r="I2806" s="8">
        <v>-3.96</v>
      </c>
      <c r="J2806" s="6"/>
      <c r="K2806" s="8">
        <v>2454.6</v>
      </c>
      <c r="L2806" t="str">
        <f>IF(Gastos[[#This Row],[Importe]]&gt;0,"Ingreso","Egreso")</f>
        <v>Egreso</v>
      </c>
      <c r="M2806" t="str">
        <f t="shared" si="43"/>
        <v>Único</v>
      </c>
    </row>
    <row r="2807" spans="1:13" ht="25.5" x14ac:dyDescent="0.25">
      <c r="A2807" s="1" t="s">
        <v>14</v>
      </c>
      <c r="B2807" s="33">
        <v>45479</v>
      </c>
      <c r="C2807" s="5">
        <v>45450</v>
      </c>
      <c r="D2807" s="33">
        <v>45479</v>
      </c>
      <c r="E2807" s="9">
        <v>45450</v>
      </c>
      <c r="F2807" s="6" t="s">
        <v>22</v>
      </c>
      <c r="G2807" s="7" t="s">
        <v>700</v>
      </c>
      <c r="H2807" s="6"/>
      <c r="I2807" s="8">
        <v>-111.52</v>
      </c>
      <c r="J2807" s="6"/>
      <c r="K2807" s="8">
        <v>2118.08</v>
      </c>
      <c r="L2807" t="str">
        <f>IF(Gastos[[#This Row],[Importe]]&gt;0,"Ingreso","Egreso")</f>
        <v>Egreso</v>
      </c>
      <c r="M2807" t="str">
        <f t="shared" si="43"/>
        <v>Único</v>
      </c>
    </row>
    <row r="2808" spans="1:13" x14ac:dyDescent="0.25">
      <c r="A2808" s="1" t="s">
        <v>11</v>
      </c>
      <c r="B2808" s="33">
        <v>45449</v>
      </c>
      <c r="C2808" s="5">
        <v>45449</v>
      </c>
      <c r="D2808" s="33">
        <v>45449</v>
      </c>
      <c r="E2808" s="9">
        <v>45449</v>
      </c>
      <c r="F2808" s="6" t="s">
        <v>132</v>
      </c>
      <c r="G2808" s="7" t="s">
        <v>711</v>
      </c>
      <c r="H2808" s="6"/>
      <c r="I2808" s="8">
        <v>-27.2</v>
      </c>
      <c r="J2808" s="6"/>
      <c r="K2808" s="8">
        <v>360.5</v>
      </c>
      <c r="L2808" t="str">
        <f>IF(Gastos[[#This Row],[Importe]]&gt;0,"Ingreso","Egreso")</f>
        <v>Egreso</v>
      </c>
      <c r="M2808" t="str">
        <f t="shared" si="43"/>
        <v>Único</v>
      </c>
    </row>
    <row r="2809" spans="1:13" x14ac:dyDescent="0.25">
      <c r="A2809" s="1" t="s">
        <v>17</v>
      </c>
      <c r="B2809" s="33">
        <v>45449</v>
      </c>
      <c r="C2809" s="5">
        <v>45449</v>
      </c>
      <c r="D2809" s="33">
        <v>45449</v>
      </c>
      <c r="E2809" s="9">
        <v>45449</v>
      </c>
      <c r="F2809" s="6" t="s">
        <v>132</v>
      </c>
      <c r="G2809" s="7" t="s">
        <v>706</v>
      </c>
      <c r="H2809" s="6"/>
      <c r="I2809" s="8">
        <v>-9.02</v>
      </c>
      <c r="J2809" s="6"/>
      <c r="K2809" s="8">
        <v>5038.8900000000003</v>
      </c>
      <c r="L2809" t="str">
        <f>IF(Gastos[[#This Row],[Importe]]&gt;0,"Ingreso","Egreso")</f>
        <v>Egreso</v>
      </c>
      <c r="M2809" t="str">
        <f t="shared" si="43"/>
        <v>Único</v>
      </c>
    </row>
    <row r="2810" spans="1:13" x14ac:dyDescent="0.25">
      <c r="A2810" s="1" t="s">
        <v>11</v>
      </c>
      <c r="B2810" s="33">
        <v>45449</v>
      </c>
      <c r="C2810" s="5">
        <v>45449</v>
      </c>
      <c r="D2810" s="33">
        <v>45449</v>
      </c>
      <c r="E2810" s="9">
        <v>45449</v>
      </c>
      <c r="F2810" s="6" t="s">
        <v>20</v>
      </c>
      <c r="G2810" s="7" t="s">
        <v>707</v>
      </c>
      <c r="H2810" s="6"/>
      <c r="I2810" s="8">
        <v>-1.3</v>
      </c>
      <c r="J2810" s="6"/>
      <c r="K2810" s="8">
        <v>394.45</v>
      </c>
      <c r="L2810" t="str">
        <f>IF(Gastos[[#This Row],[Importe]]&gt;0,"Ingreso","Egreso")</f>
        <v>Egreso</v>
      </c>
      <c r="M2810" t="str">
        <f t="shared" si="43"/>
        <v>Único</v>
      </c>
    </row>
    <row r="2811" spans="1:13" x14ac:dyDescent="0.25">
      <c r="A2811" s="1" t="s">
        <v>11</v>
      </c>
      <c r="B2811" s="33">
        <v>45449</v>
      </c>
      <c r="C2811" s="5">
        <v>45449</v>
      </c>
      <c r="D2811" s="33">
        <v>45449</v>
      </c>
      <c r="E2811" s="9">
        <v>45449</v>
      </c>
      <c r="F2811" s="6" t="s">
        <v>20</v>
      </c>
      <c r="G2811" s="7" t="s">
        <v>707</v>
      </c>
      <c r="H2811" s="6"/>
      <c r="I2811" s="8">
        <v>-1.2</v>
      </c>
      <c r="J2811" s="6"/>
      <c r="K2811" s="8">
        <v>393.25</v>
      </c>
      <c r="L2811" t="str">
        <f>IF(Gastos[[#This Row],[Importe]]&gt;0,"Ingreso","Egreso")</f>
        <v>Egreso</v>
      </c>
      <c r="M2811" t="str">
        <f t="shared" si="43"/>
        <v>Único</v>
      </c>
    </row>
    <row r="2812" spans="1:13" ht="25.5" x14ac:dyDescent="0.25">
      <c r="A2812" s="1" t="s">
        <v>11</v>
      </c>
      <c r="B2812" s="33">
        <v>45449</v>
      </c>
      <c r="C2812" s="5">
        <v>45449</v>
      </c>
      <c r="D2812" s="33">
        <v>45449</v>
      </c>
      <c r="E2812" s="9">
        <v>45449</v>
      </c>
      <c r="F2812" s="6" t="s">
        <v>20</v>
      </c>
      <c r="G2812" s="7" t="s">
        <v>708</v>
      </c>
      <c r="H2812" s="6"/>
      <c r="I2812" s="8">
        <v>-3.4</v>
      </c>
      <c r="J2812" s="6"/>
      <c r="K2812" s="8">
        <v>389.85</v>
      </c>
      <c r="L2812" t="str">
        <f>IF(Gastos[[#This Row],[Importe]]&gt;0,"Ingreso","Egreso")</f>
        <v>Egreso</v>
      </c>
      <c r="M2812" t="str">
        <f t="shared" si="43"/>
        <v>Único</v>
      </c>
    </row>
    <row r="2813" spans="1:13" x14ac:dyDescent="0.25">
      <c r="A2813" s="1" t="s">
        <v>11</v>
      </c>
      <c r="B2813" s="33">
        <v>45449</v>
      </c>
      <c r="C2813" s="5">
        <v>45449</v>
      </c>
      <c r="D2813" s="33">
        <v>45449</v>
      </c>
      <c r="E2813" s="9">
        <v>45449</v>
      </c>
      <c r="F2813" s="6" t="s">
        <v>20</v>
      </c>
      <c r="G2813" s="7" t="s">
        <v>709</v>
      </c>
      <c r="H2813" s="6"/>
      <c r="I2813" s="8">
        <v>-0.9</v>
      </c>
      <c r="J2813" s="6"/>
      <c r="K2813" s="8">
        <v>388.95</v>
      </c>
      <c r="L2813" t="str">
        <f>IF(Gastos[[#This Row],[Importe]]&gt;0,"Ingreso","Egreso")</f>
        <v>Egreso</v>
      </c>
      <c r="M2813" t="str">
        <f t="shared" si="43"/>
        <v>Único</v>
      </c>
    </row>
    <row r="2814" spans="1:13" x14ac:dyDescent="0.25">
      <c r="A2814" s="1" t="s">
        <v>11</v>
      </c>
      <c r="B2814" s="33">
        <v>45449</v>
      </c>
      <c r="C2814" s="5">
        <v>45449</v>
      </c>
      <c r="D2814" s="33">
        <v>45449</v>
      </c>
      <c r="E2814" s="9">
        <v>45449</v>
      </c>
      <c r="F2814" s="6" t="s">
        <v>20</v>
      </c>
      <c r="G2814" s="7" t="s">
        <v>710</v>
      </c>
      <c r="H2814" s="6"/>
      <c r="I2814" s="8">
        <v>-1.25</v>
      </c>
      <c r="J2814" s="6"/>
      <c r="K2814" s="8">
        <v>387.7</v>
      </c>
      <c r="L2814" t="str">
        <f>IF(Gastos[[#This Row],[Importe]]&gt;0,"Ingreso","Egreso")</f>
        <v>Egreso</v>
      </c>
      <c r="M2814" t="str">
        <f t="shared" si="43"/>
        <v>Único</v>
      </c>
    </row>
    <row r="2815" spans="1:13" x14ac:dyDescent="0.25">
      <c r="A2815" s="1" t="s">
        <v>11</v>
      </c>
      <c r="B2815" s="33">
        <v>45418</v>
      </c>
      <c r="C2815" s="5">
        <v>45448</v>
      </c>
      <c r="D2815" s="33">
        <v>45418</v>
      </c>
      <c r="E2815" s="9">
        <v>45448</v>
      </c>
      <c r="F2815" s="6" t="s">
        <v>132</v>
      </c>
      <c r="G2815" s="7" t="s">
        <v>720</v>
      </c>
      <c r="H2815" s="6"/>
      <c r="I2815" s="8">
        <v>-41.5</v>
      </c>
      <c r="J2815" s="6"/>
      <c r="K2815" s="8">
        <v>395.75</v>
      </c>
      <c r="L2815" t="str">
        <f>IF(Gastos[[#This Row],[Importe]]&gt;0,"Ingreso","Egreso")</f>
        <v>Egreso</v>
      </c>
      <c r="M2815" t="str">
        <f t="shared" si="43"/>
        <v>Único</v>
      </c>
    </row>
    <row r="2816" spans="1:13" x14ac:dyDescent="0.25">
      <c r="A2816" s="1" t="s">
        <v>14</v>
      </c>
      <c r="B2816" s="33">
        <v>45418</v>
      </c>
      <c r="C2816" s="5">
        <v>45448</v>
      </c>
      <c r="D2816" s="33">
        <v>45418</v>
      </c>
      <c r="E2816" s="9">
        <v>45448</v>
      </c>
      <c r="F2816" s="6" t="s">
        <v>35</v>
      </c>
      <c r="G2816" s="7" t="s">
        <v>713</v>
      </c>
      <c r="H2816" s="6"/>
      <c r="I2816" s="8">
        <v>1600</v>
      </c>
      <c r="J2816" s="6"/>
      <c r="K2816" s="8">
        <v>2458.56</v>
      </c>
      <c r="L2816" t="str">
        <f>IF(Gastos[[#This Row],[Importe]]&gt;0,"Ingreso","Egreso")</f>
        <v>Ingreso</v>
      </c>
      <c r="M2816" t="str">
        <f t="shared" si="43"/>
        <v>Único</v>
      </c>
    </row>
    <row r="2817" spans="1:13" ht="25.5" x14ac:dyDescent="0.25">
      <c r="A2817" s="1" t="s">
        <v>11</v>
      </c>
      <c r="B2817" s="33">
        <v>45418</v>
      </c>
      <c r="C2817" s="5">
        <v>45448</v>
      </c>
      <c r="D2817" s="33">
        <v>45418</v>
      </c>
      <c r="E2817" s="9">
        <v>45448</v>
      </c>
      <c r="F2817" s="6" t="s">
        <v>20</v>
      </c>
      <c r="G2817" s="7" t="s">
        <v>715</v>
      </c>
      <c r="H2817" s="6"/>
      <c r="I2817" s="8">
        <v>-1.85</v>
      </c>
      <c r="J2817" s="6"/>
      <c r="K2817" s="8">
        <v>2042.5</v>
      </c>
      <c r="L2817" t="str">
        <f>IF(Gastos[[#This Row],[Importe]]&gt;0,"Ingreso","Egreso")</f>
        <v>Egreso</v>
      </c>
      <c r="M2817" t="str">
        <f t="shared" si="43"/>
        <v>Único</v>
      </c>
    </row>
    <row r="2818" spans="1:13" x14ac:dyDescent="0.25">
      <c r="A2818" s="1" t="s">
        <v>11</v>
      </c>
      <c r="B2818" s="33">
        <v>45418</v>
      </c>
      <c r="C2818" s="5">
        <v>45448</v>
      </c>
      <c r="D2818" s="33">
        <v>45418</v>
      </c>
      <c r="E2818" s="9">
        <v>45448</v>
      </c>
      <c r="F2818" s="6" t="s">
        <v>35</v>
      </c>
      <c r="G2818" s="7" t="s">
        <v>716</v>
      </c>
      <c r="H2818" s="6"/>
      <c r="I2818" s="8">
        <v>-1600</v>
      </c>
      <c r="J2818" s="6"/>
      <c r="K2818" s="8">
        <v>442.5</v>
      </c>
      <c r="L2818" t="str">
        <f>IF(Gastos[[#This Row],[Importe]]&gt;0,"Ingreso","Egreso")</f>
        <v>Egreso</v>
      </c>
      <c r="M2818" t="str">
        <f t="shared" ref="M2818:M2881" si="44">IF(AND(COUNTIFS($B$2:$B$3988,B2818,$I$2:$I$3988,I2818,$K$2:$K$3988,K2818)&gt;1,F2818=""),"DUPLICADO","Único")</f>
        <v>Único</v>
      </c>
    </row>
    <row r="2819" spans="1:13" x14ac:dyDescent="0.25">
      <c r="A2819" s="1" t="s">
        <v>11</v>
      </c>
      <c r="B2819" s="33">
        <v>45418</v>
      </c>
      <c r="C2819" s="5">
        <v>45448</v>
      </c>
      <c r="D2819" s="33">
        <v>45418</v>
      </c>
      <c r="E2819" s="9">
        <v>45448</v>
      </c>
      <c r="F2819" s="6" t="s">
        <v>20</v>
      </c>
      <c r="G2819" s="7" t="s">
        <v>717</v>
      </c>
      <c r="H2819" s="6"/>
      <c r="I2819" s="8">
        <v>-1.85</v>
      </c>
      <c r="J2819" s="6"/>
      <c r="K2819" s="8">
        <v>440.65</v>
      </c>
      <c r="L2819" t="str">
        <f>IF(Gastos[[#This Row],[Importe]]&gt;0,"Ingreso","Egreso")</f>
        <v>Egreso</v>
      </c>
      <c r="M2819" t="str">
        <f t="shared" si="44"/>
        <v>Único</v>
      </c>
    </row>
    <row r="2820" spans="1:13" x14ac:dyDescent="0.25">
      <c r="A2820" s="1" t="s">
        <v>11</v>
      </c>
      <c r="B2820" s="33">
        <v>45418</v>
      </c>
      <c r="C2820" s="5">
        <v>45448</v>
      </c>
      <c r="D2820" s="33">
        <v>45418</v>
      </c>
      <c r="E2820" s="9">
        <v>45448</v>
      </c>
      <c r="F2820" s="6" t="s">
        <v>20</v>
      </c>
      <c r="G2820" s="7" t="s">
        <v>717</v>
      </c>
      <c r="H2820" s="6"/>
      <c r="I2820" s="8">
        <v>-3.4</v>
      </c>
      <c r="J2820" s="6"/>
      <c r="K2820" s="8">
        <v>437.25</v>
      </c>
      <c r="L2820" t="str">
        <f>IF(Gastos[[#This Row],[Importe]]&gt;0,"Ingreso","Egreso")</f>
        <v>Egreso</v>
      </c>
      <c r="M2820" t="str">
        <f t="shared" si="44"/>
        <v>Único</v>
      </c>
    </row>
    <row r="2821" spans="1:13" ht="25.5" x14ac:dyDescent="0.25">
      <c r="A2821" s="1" t="s">
        <v>14</v>
      </c>
      <c r="B2821" s="33">
        <v>45418</v>
      </c>
      <c r="C2821" s="5">
        <v>45448</v>
      </c>
      <c r="D2821" s="33">
        <v>45418</v>
      </c>
      <c r="E2821" s="9">
        <v>45448</v>
      </c>
      <c r="F2821" s="6" t="s">
        <v>22</v>
      </c>
      <c r="G2821" s="7" t="s">
        <v>714</v>
      </c>
      <c r="H2821" s="6"/>
      <c r="I2821" s="8">
        <v>-3.1</v>
      </c>
      <c r="J2821" s="6"/>
      <c r="K2821" s="8">
        <v>858.56</v>
      </c>
      <c r="L2821" t="str">
        <f>IF(Gastos[[#This Row],[Importe]]&gt;0,"Ingreso","Egreso")</f>
        <v>Egreso</v>
      </c>
      <c r="M2821" t="str">
        <f t="shared" si="44"/>
        <v>Único</v>
      </c>
    </row>
    <row r="2822" spans="1:13" x14ac:dyDescent="0.25">
      <c r="A2822" s="1" t="s">
        <v>17</v>
      </c>
      <c r="B2822" s="33">
        <v>45418</v>
      </c>
      <c r="C2822" s="5">
        <v>45448</v>
      </c>
      <c r="D2822" s="33">
        <v>45418</v>
      </c>
      <c r="E2822" s="9">
        <v>45448</v>
      </c>
      <c r="F2822" s="6" t="s">
        <v>132</v>
      </c>
      <c r="G2822" s="7" t="s">
        <v>712</v>
      </c>
      <c r="H2822" s="6"/>
      <c r="I2822" s="8">
        <v>-2.96</v>
      </c>
      <c r="J2822" s="6"/>
      <c r="K2822" s="8">
        <v>5047.91</v>
      </c>
      <c r="L2822" t="str">
        <f>IF(Gastos[[#This Row],[Importe]]&gt;0,"Ingreso","Egreso")</f>
        <v>Egreso</v>
      </c>
      <c r="M2822" t="str">
        <f t="shared" si="44"/>
        <v>Único</v>
      </c>
    </row>
    <row r="2823" spans="1:13" x14ac:dyDescent="0.25">
      <c r="A2823" s="1" t="s">
        <v>11</v>
      </c>
      <c r="B2823" s="33">
        <v>45418</v>
      </c>
      <c r="C2823" s="5">
        <v>45448</v>
      </c>
      <c r="D2823" s="33">
        <v>45418</v>
      </c>
      <c r="E2823" s="9">
        <v>45448</v>
      </c>
      <c r="F2823" s="6" t="s">
        <v>132</v>
      </c>
      <c r="G2823" s="7" t="s">
        <v>719</v>
      </c>
      <c r="H2823" s="6"/>
      <c r="I2823" s="8">
        <v>-1.1499999999999999</v>
      </c>
      <c r="J2823" s="6"/>
      <c r="K2823" s="8">
        <v>436.1</v>
      </c>
      <c r="L2823" t="str">
        <f>IF(Gastos[[#This Row],[Importe]]&gt;0,"Ingreso","Egreso")</f>
        <v>Egreso</v>
      </c>
      <c r="M2823" t="str">
        <f t="shared" si="44"/>
        <v>Único</v>
      </c>
    </row>
    <row r="2824" spans="1:13" x14ac:dyDescent="0.25">
      <c r="A2824" s="1" t="s">
        <v>11</v>
      </c>
      <c r="B2824" s="33">
        <v>45418</v>
      </c>
      <c r="C2824" s="5">
        <v>45448</v>
      </c>
      <c r="D2824" s="33">
        <v>45418</v>
      </c>
      <c r="E2824" s="9">
        <v>45448</v>
      </c>
      <c r="F2824" s="6" t="s">
        <v>132</v>
      </c>
      <c r="G2824" s="7" t="s">
        <v>718</v>
      </c>
      <c r="H2824" s="6"/>
      <c r="I2824" s="8">
        <v>1.1499999999999999</v>
      </c>
      <c r="J2824" s="6"/>
      <c r="K2824" s="8">
        <v>437.25</v>
      </c>
      <c r="L2824" t="str">
        <f>IF(Gastos[[#This Row],[Importe]]&gt;0,"Ingreso","Egreso")</f>
        <v>Ingreso</v>
      </c>
      <c r="M2824" t="str">
        <f t="shared" si="44"/>
        <v>Único</v>
      </c>
    </row>
    <row r="2825" spans="1:13" ht="25.5" x14ac:dyDescent="0.25">
      <c r="A2825" s="1" t="s">
        <v>14</v>
      </c>
      <c r="B2825" s="33">
        <v>45388</v>
      </c>
      <c r="C2825" s="5">
        <v>45447</v>
      </c>
      <c r="D2825" s="33">
        <v>45388</v>
      </c>
      <c r="E2825" s="9">
        <v>45447</v>
      </c>
      <c r="F2825" s="6" t="s">
        <v>22</v>
      </c>
      <c r="G2825" s="7" t="s">
        <v>721</v>
      </c>
      <c r="H2825" s="6"/>
      <c r="I2825" s="8">
        <v>-5.2</v>
      </c>
      <c r="J2825" s="6"/>
      <c r="K2825" s="8">
        <v>872.57</v>
      </c>
      <c r="L2825" t="str">
        <f>IF(Gastos[[#This Row],[Importe]]&gt;0,"Ingreso","Egreso")</f>
        <v>Egreso</v>
      </c>
      <c r="M2825" t="str">
        <f t="shared" si="44"/>
        <v>Único</v>
      </c>
    </row>
    <row r="2826" spans="1:13" ht="25.5" x14ac:dyDescent="0.25">
      <c r="A2826" s="1" t="s">
        <v>14</v>
      </c>
      <c r="B2826" s="33">
        <v>45388</v>
      </c>
      <c r="C2826" s="5">
        <v>45447</v>
      </c>
      <c r="D2826" s="33">
        <v>45388</v>
      </c>
      <c r="E2826" s="9">
        <v>45447</v>
      </c>
      <c r="F2826" s="6" t="s">
        <v>22</v>
      </c>
      <c r="G2826" s="7" t="s">
        <v>722</v>
      </c>
      <c r="H2826" s="6"/>
      <c r="I2826" s="8">
        <v>-10.91</v>
      </c>
      <c r="J2826" s="6"/>
      <c r="K2826" s="8">
        <v>861.66</v>
      </c>
      <c r="L2826" t="str">
        <f>IF(Gastos[[#This Row],[Importe]]&gt;0,"Ingreso","Egreso")</f>
        <v>Egreso</v>
      </c>
      <c r="M2826" t="str">
        <f t="shared" si="44"/>
        <v>Único</v>
      </c>
    </row>
    <row r="2827" spans="1:13" ht="25.5" x14ac:dyDescent="0.25">
      <c r="A2827" s="1" t="s">
        <v>11</v>
      </c>
      <c r="B2827" s="33">
        <v>45388</v>
      </c>
      <c r="C2827" s="5">
        <v>45447</v>
      </c>
      <c r="D2827" s="33">
        <v>45388</v>
      </c>
      <c r="E2827" s="9">
        <v>45447</v>
      </c>
      <c r="F2827" s="6" t="s">
        <v>20</v>
      </c>
      <c r="G2827" s="7" t="s">
        <v>724</v>
      </c>
      <c r="H2827" s="6"/>
      <c r="I2827" s="8">
        <v>-8.5</v>
      </c>
      <c r="J2827" s="6"/>
      <c r="K2827" s="8">
        <v>2048.35</v>
      </c>
      <c r="L2827" t="str">
        <f>IF(Gastos[[#This Row],[Importe]]&gt;0,"Ingreso","Egreso")</f>
        <v>Egreso</v>
      </c>
      <c r="M2827" t="str">
        <f t="shared" si="44"/>
        <v>Único</v>
      </c>
    </row>
    <row r="2828" spans="1:13" x14ac:dyDescent="0.25">
      <c r="A2828" s="1" t="s">
        <v>11</v>
      </c>
      <c r="B2828" s="33">
        <v>45388</v>
      </c>
      <c r="C2828" s="5">
        <v>45447</v>
      </c>
      <c r="D2828" s="33">
        <v>45388</v>
      </c>
      <c r="E2828" s="9">
        <v>45447</v>
      </c>
      <c r="F2828" s="6" t="s">
        <v>20</v>
      </c>
      <c r="G2828" s="7" t="s">
        <v>725</v>
      </c>
      <c r="H2828" s="6"/>
      <c r="I2828" s="8">
        <v>-1.1499999999999999</v>
      </c>
      <c r="J2828" s="6"/>
      <c r="K2828" s="8">
        <v>2047.2</v>
      </c>
      <c r="L2828" t="str">
        <f>IF(Gastos[[#This Row],[Importe]]&gt;0,"Ingreso","Egreso")</f>
        <v>Egreso</v>
      </c>
      <c r="M2828" t="str">
        <f t="shared" si="44"/>
        <v>Único</v>
      </c>
    </row>
    <row r="2829" spans="1:13" x14ac:dyDescent="0.25">
      <c r="A2829" s="1" t="s">
        <v>11</v>
      </c>
      <c r="B2829" s="33">
        <v>45388</v>
      </c>
      <c r="C2829" s="5">
        <v>45447</v>
      </c>
      <c r="D2829" s="33">
        <v>45388</v>
      </c>
      <c r="E2829" s="9">
        <v>45447</v>
      </c>
      <c r="F2829" s="6" t="s">
        <v>20</v>
      </c>
      <c r="G2829" s="7" t="s">
        <v>725</v>
      </c>
      <c r="H2829" s="6"/>
      <c r="I2829" s="8">
        <v>-1.75</v>
      </c>
      <c r="J2829" s="6"/>
      <c r="K2829" s="8">
        <v>2045.45</v>
      </c>
      <c r="L2829" t="str">
        <f>IF(Gastos[[#This Row],[Importe]]&gt;0,"Ingreso","Egreso")</f>
        <v>Egreso</v>
      </c>
      <c r="M2829" t="str">
        <f t="shared" si="44"/>
        <v>Único</v>
      </c>
    </row>
    <row r="2830" spans="1:13" x14ac:dyDescent="0.25">
      <c r="A2830" s="1" t="s">
        <v>11</v>
      </c>
      <c r="B2830" s="33">
        <v>45388</v>
      </c>
      <c r="C2830" s="5">
        <v>45447</v>
      </c>
      <c r="D2830" s="33">
        <v>45388</v>
      </c>
      <c r="E2830" s="9">
        <v>45447</v>
      </c>
      <c r="F2830" s="6" t="s">
        <v>20</v>
      </c>
      <c r="G2830" s="7" t="s">
        <v>725</v>
      </c>
      <c r="H2830" s="6"/>
      <c r="I2830" s="8">
        <v>-1.1000000000000001</v>
      </c>
      <c r="J2830" s="6"/>
      <c r="K2830" s="8">
        <v>2044.35</v>
      </c>
      <c r="L2830" t="str">
        <f>IF(Gastos[[#This Row],[Importe]]&gt;0,"Ingreso","Egreso")</f>
        <v>Egreso</v>
      </c>
      <c r="M2830" t="str">
        <f t="shared" si="44"/>
        <v>Único</v>
      </c>
    </row>
    <row r="2831" spans="1:13" ht="25.5" x14ac:dyDescent="0.25">
      <c r="A2831" s="1" t="s">
        <v>11</v>
      </c>
      <c r="B2831" s="33">
        <v>45388</v>
      </c>
      <c r="C2831" s="5">
        <v>45447</v>
      </c>
      <c r="D2831" s="33">
        <v>45388</v>
      </c>
      <c r="E2831" s="9">
        <v>45447</v>
      </c>
      <c r="F2831" s="6" t="s">
        <v>132</v>
      </c>
      <c r="G2831" s="7" t="s">
        <v>723</v>
      </c>
      <c r="H2831" s="6"/>
      <c r="I2831" s="8">
        <v>-5.43</v>
      </c>
      <c r="J2831" s="6"/>
      <c r="K2831" s="8">
        <v>2056.85</v>
      </c>
      <c r="L2831" t="str">
        <f>IF(Gastos[[#This Row],[Importe]]&gt;0,"Ingreso","Egreso")</f>
        <v>Egreso</v>
      </c>
      <c r="M2831" t="str">
        <f t="shared" si="44"/>
        <v>Único</v>
      </c>
    </row>
    <row r="2832" spans="1:13" x14ac:dyDescent="0.25">
      <c r="A2832" s="1" t="s">
        <v>14</v>
      </c>
      <c r="B2832" s="33">
        <v>45357</v>
      </c>
      <c r="C2832" s="5">
        <v>45446</v>
      </c>
      <c r="D2832" s="33">
        <v>45357</v>
      </c>
      <c r="E2832" s="9">
        <v>45446</v>
      </c>
      <c r="F2832" s="6" t="s">
        <v>132</v>
      </c>
      <c r="G2832" s="7" t="s">
        <v>733</v>
      </c>
      <c r="H2832" s="6"/>
      <c r="I2832" s="8">
        <v>-66</v>
      </c>
      <c r="J2832" s="6"/>
      <c r="K2832" s="8">
        <v>877.77</v>
      </c>
      <c r="L2832" t="str">
        <f>IF(Gastos[[#This Row],[Importe]]&gt;0,"Ingreso","Egreso")</f>
        <v>Egreso</v>
      </c>
      <c r="M2832" t="str">
        <f t="shared" si="44"/>
        <v>Único</v>
      </c>
    </row>
    <row r="2833" spans="1:13" x14ac:dyDescent="0.25">
      <c r="A2833" s="1" t="s">
        <v>14</v>
      </c>
      <c r="B2833" s="34">
        <v>45357</v>
      </c>
      <c r="C2833" s="3">
        <v>45446</v>
      </c>
      <c r="D2833" s="34">
        <v>45357</v>
      </c>
      <c r="E2833" s="9">
        <v>45446</v>
      </c>
      <c r="F2833" s="1" t="s">
        <v>132</v>
      </c>
      <c r="G2833" s="12" t="s">
        <v>731</v>
      </c>
      <c r="H2833" s="1"/>
      <c r="I2833" s="13">
        <v>-20.100000000000001</v>
      </c>
      <c r="J2833" s="1"/>
      <c r="K2833" s="13">
        <v>947.52</v>
      </c>
      <c r="L2833" t="str">
        <f>IF(Gastos[[#This Row],[Importe]]&gt;0,"Ingreso","Egreso")</f>
        <v>Egreso</v>
      </c>
      <c r="M2833" t="str">
        <f t="shared" si="44"/>
        <v>Único</v>
      </c>
    </row>
    <row r="2834" spans="1:13" x14ac:dyDescent="0.25">
      <c r="A2834" s="1" t="s">
        <v>17</v>
      </c>
      <c r="B2834" s="33">
        <v>45357</v>
      </c>
      <c r="C2834" s="5">
        <v>45446</v>
      </c>
      <c r="D2834" s="33">
        <v>45357</v>
      </c>
      <c r="E2834" s="9">
        <v>45446</v>
      </c>
      <c r="F2834" s="6" t="s">
        <v>132</v>
      </c>
      <c r="G2834" s="7" t="s">
        <v>727</v>
      </c>
      <c r="H2834" s="6"/>
      <c r="I2834" s="8">
        <v>-8.4</v>
      </c>
      <c r="J2834" s="6"/>
      <c r="K2834" s="8">
        <v>5046.67</v>
      </c>
      <c r="L2834" t="str">
        <f>IF(Gastos[[#This Row],[Importe]]&gt;0,"Ingreso","Egreso")</f>
        <v>Egreso</v>
      </c>
      <c r="M2834" t="str">
        <f t="shared" si="44"/>
        <v>Único</v>
      </c>
    </row>
    <row r="2835" spans="1:13" x14ac:dyDescent="0.25">
      <c r="A2835" s="1" t="s">
        <v>17</v>
      </c>
      <c r="B2835" s="33">
        <v>45357</v>
      </c>
      <c r="C2835" s="5">
        <v>45446</v>
      </c>
      <c r="D2835" s="33">
        <v>45357</v>
      </c>
      <c r="E2835" s="9">
        <v>45446</v>
      </c>
      <c r="F2835" s="6" t="s">
        <v>35</v>
      </c>
      <c r="G2835" s="7" t="s">
        <v>621</v>
      </c>
      <c r="H2835" s="6"/>
      <c r="I2835" s="8">
        <v>-320</v>
      </c>
      <c r="J2835" s="6"/>
      <c r="K2835" s="8">
        <v>5055.07</v>
      </c>
      <c r="L2835" t="str">
        <f>IF(Gastos[[#This Row],[Importe]]&gt;0,"Ingreso","Egreso")</f>
        <v>Egreso</v>
      </c>
      <c r="M2835" t="str">
        <f t="shared" si="44"/>
        <v>Único</v>
      </c>
    </row>
    <row r="2836" spans="1:13" x14ac:dyDescent="0.25">
      <c r="A2836" s="1" t="s">
        <v>14</v>
      </c>
      <c r="B2836" s="33">
        <v>45357</v>
      </c>
      <c r="C2836" s="5">
        <v>45446</v>
      </c>
      <c r="D2836" s="33">
        <v>45357</v>
      </c>
      <c r="E2836" s="9">
        <v>45446</v>
      </c>
      <c r="F2836" s="6" t="s">
        <v>76</v>
      </c>
      <c r="G2836" s="7" t="s">
        <v>728</v>
      </c>
      <c r="H2836" s="6"/>
      <c r="I2836" s="8">
        <v>-94.74</v>
      </c>
      <c r="J2836" s="6"/>
      <c r="K2836" s="8">
        <v>1080.8800000000001</v>
      </c>
      <c r="L2836" t="str">
        <f>IF(Gastos[[#This Row],[Importe]]&gt;0,"Ingreso","Egreso")</f>
        <v>Egreso</v>
      </c>
      <c r="M2836" t="str">
        <f t="shared" si="44"/>
        <v>Único</v>
      </c>
    </row>
    <row r="2837" spans="1:13" x14ac:dyDescent="0.25">
      <c r="A2837" s="1" t="s">
        <v>14</v>
      </c>
      <c r="B2837" s="33">
        <v>45357</v>
      </c>
      <c r="C2837" s="5">
        <v>45446</v>
      </c>
      <c r="D2837" s="33">
        <v>45357</v>
      </c>
      <c r="E2837" s="9">
        <v>45446</v>
      </c>
      <c r="F2837" s="6" t="s">
        <v>76</v>
      </c>
      <c r="G2837" s="7" t="s">
        <v>729</v>
      </c>
      <c r="H2837" s="6"/>
      <c r="I2837" s="8">
        <v>-3</v>
      </c>
      <c r="J2837" s="6"/>
      <c r="K2837" s="8">
        <v>1077.8800000000001</v>
      </c>
      <c r="L2837" t="str">
        <f>IF(Gastos[[#This Row],[Importe]]&gt;0,"Ingreso","Egreso")</f>
        <v>Egreso</v>
      </c>
      <c r="M2837" t="str">
        <f t="shared" si="44"/>
        <v>Único</v>
      </c>
    </row>
    <row r="2838" spans="1:13" ht="25.5" x14ac:dyDescent="0.25">
      <c r="A2838" s="1" t="s">
        <v>14</v>
      </c>
      <c r="B2838" s="33">
        <v>45357</v>
      </c>
      <c r="C2838" s="5">
        <v>45446</v>
      </c>
      <c r="D2838" s="33">
        <v>45357</v>
      </c>
      <c r="E2838" s="9">
        <v>45446</v>
      </c>
      <c r="F2838" s="6" t="s">
        <v>15</v>
      </c>
      <c r="G2838" s="7" t="s">
        <v>730</v>
      </c>
      <c r="H2838" s="6"/>
      <c r="I2838" s="8">
        <v>-110.26</v>
      </c>
      <c r="J2838" s="6"/>
      <c r="K2838" s="8">
        <v>967.62</v>
      </c>
      <c r="L2838" t="str">
        <f>IF(Gastos[[#This Row],[Importe]]&gt;0,"Ingreso","Egreso")</f>
        <v>Egreso</v>
      </c>
      <c r="M2838" t="str">
        <f t="shared" si="44"/>
        <v>Único</v>
      </c>
    </row>
    <row r="2839" spans="1:13" x14ac:dyDescent="0.25">
      <c r="A2839" s="1" t="s">
        <v>11</v>
      </c>
      <c r="B2839" s="33">
        <v>45357</v>
      </c>
      <c r="C2839" s="5">
        <v>45446</v>
      </c>
      <c r="D2839" s="33">
        <v>45357</v>
      </c>
      <c r="E2839" s="9">
        <v>45446</v>
      </c>
      <c r="F2839" s="6" t="s">
        <v>35</v>
      </c>
      <c r="G2839" s="7" t="s">
        <v>628</v>
      </c>
      <c r="H2839" s="6"/>
      <c r="I2839" s="8">
        <v>320</v>
      </c>
      <c r="J2839" s="6"/>
      <c r="K2839" s="8">
        <v>2070.36</v>
      </c>
      <c r="L2839" t="str">
        <f>IF(Gastos[[#This Row],[Importe]]&gt;0,"Ingreso","Egreso")</f>
        <v>Ingreso</v>
      </c>
      <c r="M2839" t="str">
        <f t="shared" si="44"/>
        <v>Único</v>
      </c>
    </row>
    <row r="2840" spans="1:13" x14ac:dyDescent="0.25">
      <c r="A2840" s="1" t="s">
        <v>11</v>
      </c>
      <c r="B2840" s="33">
        <v>45357</v>
      </c>
      <c r="C2840" s="5">
        <v>45446</v>
      </c>
      <c r="D2840" s="33">
        <v>45357</v>
      </c>
      <c r="E2840" s="9">
        <v>45446</v>
      </c>
      <c r="F2840" s="6" t="s">
        <v>18</v>
      </c>
      <c r="G2840" s="7" t="s">
        <v>734</v>
      </c>
      <c r="H2840" s="6"/>
      <c r="I2840" s="8">
        <v>-8.08</v>
      </c>
      <c r="J2840" s="6"/>
      <c r="K2840" s="8">
        <v>2062.2800000000002</v>
      </c>
      <c r="L2840" t="str">
        <f>IF(Gastos[[#This Row],[Importe]]&gt;0,"Ingreso","Egreso")</f>
        <v>Egreso</v>
      </c>
      <c r="M2840" t="str">
        <f t="shared" si="44"/>
        <v>Único</v>
      </c>
    </row>
    <row r="2841" spans="1:13" ht="25.5" x14ac:dyDescent="0.25">
      <c r="A2841" s="1" t="s">
        <v>14</v>
      </c>
      <c r="B2841" s="33">
        <v>45357</v>
      </c>
      <c r="C2841" s="5">
        <v>45446</v>
      </c>
      <c r="D2841" s="33">
        <v>45357</v>
      </c>
      <c r="E2841" s="9">
        <v>45446</v>
      </c>
      <c r="F2841" s="6" t="s">
        <v>22</v>
      </c>
      <c r="G2841" s="7" t="s">
        <v>732</v>
      </c>
      <c r="H2841" s="6"/>
      <c r="I2841" s="8">
        <v>-3.75</v>
      </c>
      <c r="J2841" s="6"/>
      <c r="K2841" s="8">
        <v>943.77</v>
      </c>
      <c r="L2841" t="str">
        <f>IF(Gastos[[#This Row],[Importe]]&gt;0,"Ingreso","Egreso")</f>
        <v>Egreso</v>
      </c>
      <c r="M2841" t="str">
        <f t="shared" si="44"/>
        <v>Único</v>
      </c>
    </row>
    <row r="2842" spans="1:13" x14ac:dyDescent="0.25">
      <c r="A2842" s="1" t="s">
        <v>11</v>
      </c>
      <c r="B2842" s="33">
        <v>45357</v>
      </c>
      <c r="C2842" s="5">
        <v>45446</v>
      </c>
      <c r="D2842" s="33">
        <v>45357</v>
      </c>
      <c r="E2842" s="9">
        <v>45446</v>
      </c>
      <c r="F2842" s="6" t="s">
        <v>90</v>
      </c>
      <c r="G2842" s="7" t="s">
        <v>735</v>
      </c>
      <c r="H2842" s="6"/>
      <c r="I2842" s="8">
        <v>1742.07</v>
      </c>
      <c r="J2842" s="6"/>
      <c r="K2842" s="8">
        <v>1750.36</v>
      </c>
      <c r="L2842" t="str">
        <f>IF(Gastos[[#This Row],[Importe]]&gt;0,"Ingreso","Egreso")</f>
        <v>Ingreso</v>
      </c>
      <c r="M2842" t="str">
        <f t="shared" si="44"/>
        <v>Único</v>
      </c>
    </row>
    <row r="2843" spans="1:13" x14ac:dyDescent="0.25">
      <c r="A2843" s="1" t="s">
        <v>17</v>
      </c>
      <c r="B2843" s="33">
        <v>45357</v>
      </c>
      <c r="C2843" s="5">
        <v>45446</v>
      </c>
      <c r="D2843" s="33">
        <v>45357</v>
      </c>
      <c r="E2843" s="9">
        <v>45446</v>
      </c>
      <c r="F2843" s="6" t="s">
        <v>132</v>
      </c>
      <c r="G2843" s="7" t="s">
        <v>726</v>
      </c>
      <c r="H2843" s="6"/>
      <c r="I2843" s="8">
        <v>4.2</v>
      </c>
      <c r="J2843" s="6"/>
      <c r="K2843" s="8">
        <v>5050.87</v>
      </c>
      <c r="L2843" t="str">
        <f>IF(Gastos[[#This Row],[Importe]]&gt;0,"Ingreso","Egreso")</f>
        <v>Ingreso</v>
      </c>
      <c r="M2843" t="str">
        <f t="shared" si="44"/>
        <v>Único</v>
      </c>
    </row>
    <row r="2844" spans="1:13" x14ac:dyDescent="0.25">
      <c r="A2844" s="1" t="s">
        <v>17</v>
      </c>
      <c r="B2844" s="33">
        <v>45357</v>
      </c>
      <c r="C2844" s="5">
        <v>45446</v>
      </c>
      <c r="D2844" s="33">
        <v>45328</v>
      </c>
      <c r="E2844" s="9">
        <v>45445</v>
      </c>
      <c r="F2844" s="6" t="s">
        <v>132</v>
      </c>
      <c r="G2844" s="7" t="s">
        <v>736</v>
      </c>
      <c r="H2844" s="6"/>
      <c r="I2844" s="8">
        <v>-9.6</v>
      </c>
      <c r="J2844" s="6"/>
      <c r="K2844" s="8">
        <v>5375.07</v>
      </c>
      <c r="L2844" t="str">
        <f>IF(Gastos[[#This Row],[Importe]]&gt;0,"Ingreso","Egreso")</f>
        <v>Egreso</v>
      </c>
      <c r="M2844" t="str">
        <f t="shared" si="44"/>
        <v>Único</v>
      </c>
    </row>
    <row r="2845" spans="1:13" x14ac:dyDescent="0.25">
      <c r="A2845" s="1" t="s">
        <v>17</v>
      </c>
      <c r="B2845" s="33">
        <v>45357</v>
      </c>
      <c r="C2845" s="5">
        <v>45446</v>
      </c>
      <c r="D2845" s="33">
        <v>45297</v>
      </c>
      <c r="E2845" s="9">
        <v>45444</v>
      </c>
      <c r="F2845" s="6" t="s">
        <v>132</v>
      </c>
      <c r="G2845" s="7" t="s">
        <v>739</v>
      </c>
      <c r="H2845" s="6"/>
      <c r="I2845" s="8">
        <v>-95.9</v>
      </c>
      <c r="J2845" s="6"/>
      <c r="K2845" s="8">
        <v>5361.67</v>
      </c>
      <c r="L2845" t="str">
        <f>IF(Gastos[[#This Row],[Importe]]&gt;0,"Ingreso","Egreso")</f>
        <v>Egreso</v>
      </c>
      <c r="M2845" t="str">
        <f t="shared" si="44"/>
        <v>Único</v>
      </c>
    </row>
    <row r="2846" spans="1:13" ht="25.5" x14ac:dyDescent="0.25">
      <c r="A2846" s="1" t="s">
        <v>17</v>
      </c>
      <c r="B2846" s="33">
        <v>45357</v>
      </c>
      <c r="C2846" s="5">
        <v>45446</v>
      </c>
      <c r="D2846" s="33">
        <v>45297</v>
      </c>
      <c r="E2846" s="9">
        <v>45444</v>
      </c>
      <c r="F2846" s="6" t="s">
        <v>132</v>
      </c>
      <c r="G2846" s="7" t="s">
        <v>738</v>
      </c>
      <c r="H2846" s="6"/>
      <c r="I2846" s="8">
        <v>-24.5</v>
      </c>
      <c r="J2846" s="6"/>
      <c r="K2846" s="8">
        <v>5384.67</v>
      </c>
      <c r="L2846" t="str">
        <f>IF(Gastos[[#This Row],[Importe]]&gt;0,"Ingreso","Egreso")</f>
        <v>Egreso</v>
      </c>
      <c r="M2846" t="str">
        <f t="shared" si="44"/>
        <v>Único</v>
      </c>
    </row>
    <row r="2847" spans="1:13" x14ac:dyDescent="0.25">
      <c r="A2847" s="1" t="s">
        <v>17</v>
      </c>
      <c r="B2847" s="33">
        <v>45442</v>
      </c>
      <c r="C2847" s="5">
        <v>45442</v>
      </c>
      <c r="D2847" s="33">
        <v>45442</v>
      </c>
      <c r="E2847" s="9">
        <v>45444</v>
      </c>
      <c r="F2847" s="6" t="s">
        <v>88</v>
      </c>
      <c r="G2847" s="7" t="s">
        <v>740</v>
      </c>
      <c r="H2847" s="6"/>
      <c r="I2847" s="8">
        <v>-900</v>
      </c>
      <c r="J2847" s="6"/>
      <c r="K2847" s="8">
        <v>3533.56</v>
      </c>
      <c r="L2847" t="str">
        <f>IF(Gastos[[#This Row],[Importe]]&gt;0,"Ingreso","Egreso")</f>
        <v>Egreso</v>
      </c>
      <c r="M2847" t="str">
        <f t="shared" si="44"/>
        <v>Único</v>
      </c>
    </row>
    <row r="2848" spans="1:13" x14ac:dyDescent="0.25">
      <c r="A2848" s="1" t="s">
        <v>14</v>
      </c>
      <c r="B2848" s="33">
        <v>45357</v>
      </c>
      <c r="C2848" s="5">
        <v>45446</v>
      </c>
      <c r="D2848" s="33">
        <v>45297</v>
      </c>
      <c r="E2848" s="9">
        <v>45444</v>
      </c>
      <c r="F2848" s="6" t="s">
        <v>67</v>
      </c>
      <c r="G2848" s="7" t="s">
        <v>741</v>
      </c>
      <c r="H2848" s="6"/>
      <c r="I2848" s="8">
        <v>-21.8</v>
      </c>
      <c r="J2848" s="6"/>
      <c r="K2848" s="8">
        <v>1175.6199999999999</v>
      </c>
      <c r="L2848" t="str">
        <f>IF(Gastos[[#This Row],[Importe]]&gt;0,"Ingreso","Egreso")</f>
        <v>Egreso</v>
      </c>
      <c r="M2848" t="str">
        <f t="shared" si="44"/>
        <v>Único</v>
      </c>
    </row>
    <row r="2849" spans="1:13" x14ac:dyDescent="0.25">
      <c r="A2849" s="1" t="s">
        <v>17</v>
      </c>
      <c r="B2849" s="33">
        <v>45357</v>
      </c>
      <c r="C2849" s="5">
        <v>45446</v>
      </c>
      <c r="D2849" s="33">
        <v>45297</v>
      </c>
      <c r="E2849" s="9">
        <v>45444</v>
      </c>
      <c r="F2849" s="6" t="s">
        <v>132</v>
      </c>
      <c r="G2849" s="7" t="s">
        <v>737</v>
      </c>
      <c r="H2849" s="6"/>
      <c r="I2849" s="8">
        <v>47.5</v>
      </c>
      <c r="J2849" s="6"/>
      <c r="K2849" s="8">
        <v>5409.17</v>
      </c>
      <c r="L2849" t="str">
        <f>IF(Gastos[[#This Row],[Importe]]&gt;0,"Ingreso","Egreso")</f>
        <v>Ingreso</v>
      </c>
      <c r="M2849" t="str">
        <f t="shared" si="44"/>
        <v>Único</v>
      </c>
    </row>
    <row r="2850" spans="1:13" x14ac:dyDescent="0.25">
      <c r="A2850" s="1" t="s">
        <v>17</v>
      </c>
      <c r="B2850" s="33">
        <v>45443</v>
      </c>
      <c r="C2850" s="5">
        <v>45443</v>
      </c>
      <c r="D2850" s="33">
        <v>45443</v>
      </c>
      <c r="E2850" s="9">
        <v>45443</v>
      </c>
      <c r="F2850" s="6" t="s">
        <v>90</v>
      </c>
      <c r="G2850" s="7" t="s">
        <v>93</v>
      </c>
      <c r="H2850" s="6"/>
      <c r="I2850" s="8">
        <v>1924.01</v>
      </c>
      <c r="J2850" s="6"/>
      <c r="K2850" s="8">
        <v>5457.57</v>
      </c>
      <c r="L2850" t="str">
        <f>IF(Gastos[[#This Row],[Importe]]&gt;0,"Ingreso","Egreso")</f>
        <v>Ingreso</v>
      </c>
      <c r="M2850" t="str">
        <f t="shared" si="44"/>
        <v>Único</v>
      </c>
    </row>
    <row r="2851" spans="1:13" ht="25.5" x14ac:dyDescent="0.25">
      <c r="A2851" s="1" t="s">
        <v>742</v>
      </c>
      <c r="B2851" s="33">
        <v>45443</v>
      </c>
      <c r="C2851" s="5">
        <v>45443</v>
      </c>
      <c r="D2851" s="33">
        <v>45443</v>
      </c>
      <c r="E2851" s="9">
        <v>45443</v>
      </c>
      <c r="F2851" s="6" t="s">
        <v>22</v>
      </c>
      <c r="G2851" s="7" t="s">
        <v>743</v>
      </c>
      <c r="H2851" s="6"/>
      <c r="I2851" s="8">
        <v>-67.14</v>
      </c>
      <c r="J2851" s="6"/>
      <c r="K2851" s="8">
        <v>1197.42</v>
      </c>
      <c r="L2851" t="str">
        <f>IF(Gastos[[#This Row],[Importe]]&gt;0,"Ingreso","Egreso")</f>
        <v>Egreso</v>
      </c>
      <c r="M2851" t="str">
        <f t="shared" si="44"/>
        <v>Único</v>
      </c>
    </row>
    <row r="2852" spans="1:13" ht="25.5" x14ac:dyDescent="0.25">
      <c r="A2852" s="1" t="s">
        <v>17</v>
      </c>
      <c r="B2852" s="33">
        <v>45442</v>
      </c>
      <c r="C2852" s="5">
        <v>45442</v>
      </c>
      <c r="D2852" s="33">
        <v>45442</v>
      </c>
      <c r="E2852" s="9">
        <v>45442</v>
      </c>
      <c r="F2852" s="6" t="s">
        <v>102</v>
      </c>
      <c r="G2852" s="7" t="s">
        <v>744</v>
      </c>
      <c r="H2852" s="6"/>
      <c r="I2852" s="8">
        <v>-56.61</v>
      </c>
      <c r="J2852" s="6"/>
      <c r="K2852" s="8">
        <v>4501.88</v>
      </c>
      <c r="L2852" t="str">
        <f>IF(Gastos[[#This Row],[Importe]]&gt;0,"Ingreso","Egreso")</f>
        <v>Egreso</v>
      </c>
      <c r="M2852" t="str">
        <f t="shared" si="44"/>
        <v>Único</v>
      </c>
    </row>
    <row r="2853" spans="1:13" ht="25.5" x14ac:dyDescent="0.25">
      <c r="A2853" s="1" t="s">
        <v>17</v>
      </c>
      <c r="B2853" s="33">
        <v>45442</v>
      </c>
      <c r="C2853" s="5">
        <v>45442</v>
      </c>
      <c r="D2853" s="33">
        <v>45442</v>
      </c>
      <c r="E2853" s="9">
        <v>45442</v>
      </c>
      <c r="F2853" s="6" t="s">
        <v>102</v>
      </c>
      <c r="G2853" s="7" t="s">
        <v>745</v>
      </c>
      <c r="H2853" s="6"/>
      <c r="I2853" s="8">
        <v>-68.319999999999993</v>
      </c>
      <c r="J2853" s="6"/>
      <c r="K2853" s="8">
        <v>4433.5600000000004</v>
      </c>
      <c r="L2853" t="str">
        <f>IF(Gastos[[#This Row],[Importe]]&gt;0,"Ingreso","Egreso")</f>
        <v>Egreso</v>
      </c>
      <c r="M2853" t="str">
        <f t="shared" si="44"/>
        <v>Único</v>
      </c>
    </row>
    <row r="2854" spans="1:13" ht="25.5" x14ac:dyDescent="0.25">
      <c r="A2854" s="1" t="s">
        <v>17</v>
      </c>
      <c r="B2854" s="33">
        <v>45440</v>
      </c>
      <c r="C2854" s="5">
        <v>45440</v>
      </c>
      <c r="D2854" s="33">
        <v>45440</v>
      </c>
      <c r="E2854" s="9">
        <v>45440</v>
      </c>
      <c r="F2854" s="6" t="s">
        <v>18</v>
      </c>
      <c r="G2854" s="7" t="s">
        <v>746</v>
      </c>
      <c r="H2854" s="6"/>
      <c r="I2854" s="8">
        <v>-10.5</v>
      </c>
      <c r="J2854" s="6"/>
      <c r="K2854" s="8">
        <v>4558.49</v>
      </c>
      <c r="L2854" t="str">
        <f>IF(Gastos[[#This Row],[Importe]]&gt;0,"Ingreso","Egreso")</f>
        <v>Egreso</v>
      </c>
      <c r="M2854" t="str">
        <f t="shared" si="44"/>
        <v>Único</v>
      </c>
    </row>
    <row r="2855" spans="1:13" x14ac:dyDescent="0.25">
      <c r="A2855" s="1" t="s">
        <v>742</v>
      </c>
      <c r="B2855" s="33">
        <v>45440</v>
      </c>
      <c r="C2855" s="5">
        <v>45440</v>
      </c>
      <c r="D2855" s="33">
        <v>45440</v>
      </c>
      <c r="E2855" s="9">
        <v>45440</v>
      </c>
      <c r="F2855" s="6" t="s">
        <v>20</v>
      </c>
      <c r="G2855" s="7" t="s">
        <v>747</v>
      </c>
      <c r="H2855" s="6"/>
      <c r="I2855" s="8">
        <v>-1.4</v>
      </c>
      <c r="J2855" s="6"/>
      <c r="K2855" s="8">
        <v>1266.56</v>
      </c>
      <c r="L2855" t="str">
        <f>IF(Gastos[[#This Row],[Importe]]&gt;0,"Ingreso","Egreso")</f>
        <v>Egreso</v>
      </c>
      <c r="M2855" t="str">
        <f t="shared" si="44"/>
        <v>Único</v>
      </c>
    </row>
    <row r="2856" spans="1:13" x14ac:dyDescent="0.25">
      <c r="A2856" s="1" t="s">
        <v>742</v>
      </c>
      <c r="B2856" s="33">
        <v>45440</v>
      </c>
      <c r="C2856" s="5">
        <v>45440</v>
      </c>
      <c r="D2856" s="33">
        <v>45440</v>
      </c>
      <c r="E2856" s="9">
        <v>45440</v>
      </c>
      <c r="F2856" s="6" t="s">
        <v>20</v>
      </c>
      <c r="G2856" s="7" t="s">
        <v>748</v>
      </c>
      <c r="H2856" s="6"/>
      <c r="I2856" s="8">
        <v>-1.1499999999999999</v>
      </c>
      <c r="J2856" s="6"/>
      <c r="K2856" s="8">
        <v>1265.4100000000001</v>
      </c>
      <c r="L2856" t="str">
        <f>IF(Gastos[[#This Row],[Importe]]&gt;0,"Ingreso","Egreso")</f>
        <v>Egreso</v>
      </c>
      <c r="M2856" t="str">
        <f t="shared" si="44"/>
        <v>Único</v>
      </c>
    </row>
    <row r="2857" spans="1:13" x14ac:dyDescent="0.25">
      <c r="A2857" s="1" t="s">
        <v>742</v>
      </c>
      <c r="B2857" s="33">
        <v>45440</v>
      </c>
      <c r="C2857" s="5">
        <v>45440</v>
      </c>
      <c r="D2857" s="33">
        <v>45440</v>
      </c>
      <c r="E2857" s="9">
        <v>45440</v>
      </c>
      <c r="F2857" s="6" t="s">
        <v>20</v>
      </c>
      <c r="G2857" s="7" t="s">
        <v>748</v>
      </c>
      <c r="H2857" s="6"/>
      <c r="I2857" s="8">
        <v>-0.85</v>
      </c>
      <c r="J2857" s="6"/>
      <c r="K2857" s="8">
        <v>1264.56</v>
      </c>
      <c r="L2857" t="str">
        <f>IF(Gastos[[#This Row],[Importe]]&gt;0,"Ingreso","Egreso")</f>
        <v>Egreso</v>
      </c>
      <c r="M2857" t="str">
        <f t="shared" si="44"/>
        <v>Único</v>
      </c>
    </row>
    <row r="2858" spans="1:13" x14ac:dyDescent="0.25">
      <c r="A2858" s="1" t="s">
        <v>11</v>
      </c>
      <c r="B2858" s="33">
        <v>45440</v>
      </c>
      <c r="C2858" s="5">
        <v>45440</v>
      </c>
      <c r="D2858" s="33">
        <v>45440</v>
      </c>
      <c r="E2858" s="9">
        <v>45440</v>
      </c>
      <c r="F2858" s="5" t="s">
        <v>20</v>
      </c>
      <c r="G2858" s="7" t="s">
        <v>749</v>
      </c>
      <c r="H2858" s="6"/>
      <c r="I2858" s="8">
        <v>-1.1499999999999999</v>
      </c>
      <c r="J2858" s="6"/>
      <c r="K2858" s="8">
        <v>8.2899999999999991</v>
      </c>
      <c r="L2858" t="str">
        <f>IF(Gastos[[#This Row],[Importe]]&gt;0,"Ingreso","Egreso")</f>
        <v>Egreso</v>
      </c>
      <c r="M2858" t="str">
        <f t="shared" si="44"/>
        <v>Único</v>
      </c>
    </row>
    <row r="2859" spans="1:13" x14ac:dyDescent="0.25">
      <c r="A2859" s="1" t="s">
        <v>17</v>
      </c>
      <c r="B2859" s="33">
        <v>45439</v>
      </c>
      <c r="C2859" s="5">
        <v>45439</v>
      </c>
      <c r="D2859" s="33">
        <v>45439</v>
      </c>
      <c r="E2859" s="9">
        <v>45439</v>
      </c>
      <c r="F2859" s="6" t="s">
        <v>18</v>
      </c>
      <c r="G2859" s="7" t="s">
        <v>750</v>
      </c>
      <c r="H2859" s="6"/>
      <c r="I2859" s="8">
        <v>-51.85</v>
      </c>
      <c r="J2859" s="6"/>
      <c r="K2859" s="8">
        <v>4579.5</v>
      </c>
      <c r="L2859" t="str">
        <f>IF(Gastos[[#This Row],[Importe]]&gt;0,"Ingreso","Egreso")</f>
        <v>Egreso</v>
      </c>
      <c r="M2859" t="str">
        <f t="shared" si="44"/>
        <v>Único</v>
      </c>
    </row>
    <row r="2860" spans="1:13" ht="25.5" x14ac:dyDescent="0.25">
      <c r="A2860" s="1" t="s">
        <v>17</v>
      </c>
      <c r="B2860" s="33">
        <v>45439</v>
      </c>
      <c r="C2860" s="5">
        <v>45439</v>
      </c>
      <c r="D2860" s="33">
        <v>45439</v>
      </c>
      <c r="E2860" s="9">
        <v>45439</v>
      </c>
      <c r="F2860" s="6" t="s">
        <v>18</v>
      </c>
      <c r="G2860" s="7" t="s">
        <v>751</v>
      </c>
      <c r="H2860" s="6"/>
      <c r="I2860" s="8">
        <v>-10.51</v>
      </c>
      <c r="J2860" s="6"/>
      <c r="K2860" s="8">
        <v>4568.99</v>
      </c>
      <c r="L2860" t="str">
        <f>IF(Gastos[[#This Row],[Importe]]&gt;0,"Ingreso","Egreso")</f>
        <v>Egreso</v>
      </c>
      <c r="M2860" t="str">
        <f t="shared" si="44"/>
        <v>Único</v>
      </c>
    </row>
    <row r="2861" spans="1:13" x14ac:dyDescent="0.25">
      <c r="A2861" s="1" t="s">
        <v>742</v>
      </c>
      <c r="B2861" s="33">
        <v>45439</v>
      </c>
      <c r="C2861" s="5">
        <v>45439</v>
      </c>
      <c r="D2861" s="33">
        <v>45439</v>
      </c>
      <c r="E2861" s="9">
        <v>45439</v>
      </c>
      <c r="F2861" s="6" t="s">
        <v>35</v>
      </c>
      <c r="G2861" s="7" t="s">
        <v>752</v>
      </c>
      <c r="H2861" s="6"/>
      <c r="I2861" s="8">
        <v>-30</v>
      </c>
      <c r="J2861" s="6"/>
      <c r="K2861" s="8">
        <v>1531.98</v>
      </c>
      <c r="L2861" t="str">
        <f>IF(Gastos[[#This Row],[Importe]]&gt;0,"Ingreso","Egreso")</f>
        <v>Egreso</v>
      </c>
      <c r="M2861" t="str">
        <f t="shared" si="44"/>
        <v>Único</v>
      </c>
    </row>
    <row r="2862" spans="1:13" x14ac:dyDescent="0.25">
      <c r="A2862" s="1" t="s">
        <v>742</v>
      </c>
      <c r="B2862" s="33">
        <v>45439</v>
      </c>
      <c r="C2862" s="5">
        <v>45439</v>
      </c>
      <c r="D2862" s="33">
        <v>45439</v>
      </c>
      <c r="E2862" s="9">
        <v>45439</v>
      </c>
      <c r="F2862" s="6" t="s">
        <v>35</v>
      </c>
      <c r="G2862" s="7" t="s">
        <v>481</v>
      </c>
      <c r="H2862" s="6"/>
      <c r="I2862" s="8">
        <v>-10</v>
      </c>
      <c r="J2862" s="6"/>
      <c r="K2862" s="8">
        <v>1386.31</v>
      </c>
      <c r="L2862" t="str">
        <f>IF(Gastos[[#This Row],[Importe]]&gt;0,"Ingreso","Egreso")</f>
        <v>Egreso</v>
      </c>
      <c r="M2862" t="str">
        <f t="shared" si="44"/>
        <v>Único</v>
      </c>
    </row>
    <row r="2863" spans="1:13" x14ac:dyDescent="0.25">
      <c r="A2863" s="1" t="s">
        <v>742</v>
      </c>
      <c r="B2863" s="33">
        <v>45439</v>
      </c>
      <c r="C2863" s="5">
        <v>45439</v>
      </c>
      <c r="D2863" s="33">
        <v>45439</v>
      </c>
      <c r="E2863" s="9">
        <v>45439</v>
      </c>
      <c r="F2863" s="6" t="s">
        <v>586</v>
      </c>
      <c r="G2863" s="7" t="s">
        <v>753</v>
      </c>
      <c r="H2863" s="6"/>
      <c r="I2863" s="8">
        <v>-110</v>
      </c>
      <c r="J2863" s="6"/>
      <c r="K2863" s="8">
        <v>1269.3599999999999</v>
      </c>
      <c r="L2863" t="str">
        <f>IF(Gastos[[#This Row],[Importe]]&gt;0,"Ingreso","Egreso")</f>
        <v>Egreso</v>
      </c>
      <c r="M2863" t="str">
        <f t="shared" si="44"/>
        <v>Único</v>
      </c>
    </row>
    <row r="2864" spans="1:13" x14ac:dyDescent="0.25">
      <c r="A2864" s="1" t="s">
        <v>742</v>
      </c>
      <c r="B2864" s="33">
        <v>45439</v>
      </c>
      <c r="C2864" s="5">
        <v>45439</v>
      </c>
      <c r="D2864" s="33">
        <v>45439</v>
      </c>
      <c r="E2864" s="9">
        <v>45439</v>
      </c>
      <c r="F2864" s="6" t="s">
        <v>20</v>
      </c>
      <c r="G2864" s="7" t="s">
        <v>754</v>
      </c>
      <c r="H2864" s="6"/>
      <c r="I2864" s="8">
        <v>-1.4</v>
      </c>
      <c r="J2864" s="6"/>
      <c r="K2864" s="8">
        <v>1267.96</v>
      </c>
      <c r="L2864" t="str">
        <f>IF(Gastos[[#This Row],[Importe]]&gt;0,"Ingreso","Egreso")</f>
        <v>Egreso</v>
      </c>
      <c r="M2864" t="str">
        <f t="shared" si="44"/>
        <v>Único</v>
      </c>
    </row>
    <row r="2865" spans="1:13" x14ac:dyDescent="0.25">
      <c r="A2865" s="1" t="s">
        <v>11</v>
      </c>
      <c r="B2865" s="33">
        <v>45439</v>
      </c>
      <c r="C2865" s="5">
        <v>45439</v>
      </c>
      <c r="D2865" s="33">
        <v>45439</v>
      </c>
      <c r="E2865" s="9">
        <v>45439</v>
      </c>
      <c r="F2865" s="6" t="s">
        <v>35</v>
      </c>
      <c r="G2865" s="7" t="s">
        <v>479</v>
      </c>
      <c r="H2865" s="6"/>
      <c r="I2865" s="8">
        <v>10</v>
      </c>
      <c r="J2865" s="6"/>
      <c r="K2865" s="8">
        <v>41.74</v>
      </c>
      <c r="L2865" t="str">
        <f>IF(Gastos[[#This Row],[Importe]]&gt;0,"Ingreso","Egreso")</f>
        <v>Ingreso</v>
      </c>
      <c r="M2865" t="str">
        <f t="shared" si="44"/>
        <v>Único</v>
      </c>
    </row>
    <row r="2866" spans="1:13" x14ac:dyDescent="0.25">
      <c r="A2866" s="1" t="s">
        <v>11</v>
      </c>
      <c r="B2866" s="33">
        <v>45439</v>
      </c>
      <c r="C2866" s="5">
        <v>45439</v>
      </c>
      <c r="D2866" s="33">
        <v>45439</v>
      </c>
      <c r="E2866" s="9">
        <v>45439</v>
      </c>
      <c r="F2866" s="6" t="s">
        <v>20</v>
      </c>
      <c r="G2866" s="7" t="s">
        <v>755</v>
      </c>
      <c r="H2866" s="6"/>
      <c r="I2866" s="8">
        <v>-2</v>
      </c>
      <c r="J2866" s="6"/>
      <c r="K2866" s="8">
        <v>38.49</v>
      </c>
      <c r="L2866" t="str">
        <f>IF(Gastos[[#This Row],[Importe]]&gt;0,"Ingreso","Egreso")</f>
        <v>Egreso</v>
      </c>
      <c r="M2866" t="str">
        <f t="shared" si="44"/>
        <v>Único</v>
      </c>
    </row>
    <row r="2867" spans="1:13" x14ac:dyDescent="0.25">
      <c r="A2867" s="1" t="s">
        <v>11</v>
      </c>
      <c r="B2867" s="33">
        <v>45439</v>
      </c>
      <c r="C2867" s="5">
        <v>45439</v>
      </c>
      <c r="D2867" s="33">
        <v>45439</v>
      </c>
      <c r="E2867" s="9">
        <v>45439</v>
      </c>
      <c r="F2867" s="6" t="s">
        <v>35</v>
      </c>
      <c r="G2867" s="7" t="s">
        <v>756</v>
      </c>
      <c r="H2867" s="6"/>
      <c r="I2867" s="8">
        <v>30</v>
      </c>
      <c r="J2867" s="6"/>
      <c r="K2867" s="8">
        <v>31.74</v>
      </c>
      <c r="L2867" t="str">
        <f>IF(Gastos[[#This Row],[Importe]]&gt;0,"Ingreso","Egreso")</f>
        <v>Ingreso</v>
      </c>
      <c r="M2867" t="str">
        <f t="shared" si="44"/>
        <v>Único</v>
      </c>
    </row>
    <row r="2868" spans="1:13" x14ac:dyDescent="0.25">
      <c r="A2868" s="1" t="s">
        <v>11</v>
      </c>
      <c r="B2868" s="33">
        <v>45439</v>
      </c>
      <c r="C2868" s="5">
        <v>45439</v>
      </c>
      <c r="D2868" s="33">
        <v>45439</v>
      </c>
      <c r="E2868" s="9">
        <v>45439</v>
      </c>
      <c r="F2868" s="6" t="s">
        <v>18</v>
      </c>
      <c r="G2868" s="7" t="s">
        <v>757</v>
      </c>
      <c r="H2868" s="6"/>
      <c r="I2868" s="8">
        <v>-27.9</v>
      </c>
      <c r="J2868" s="6"/>
      <c r="K2868" s="8">
        <v>10.59</v>
      </c>
      <c r="L2868" t="str">
        <f>IF(Gastos[[#This Row],[Importe]]&gt;0,"Ingreso","Egreso")</f>
        <v>Egreso</v>
      </c>
      <c r="M2868" t="str">
        <f t="shared" si="44"/>
        <v>Único</v>
      </c>
    </row>
    <row r="2869" spans="1:13" x14ac:dyDescent="0.25">
      <c r="A2869" s="1" t="s">
        <v>11</v>
      </c>
      <c r="B2869" s="33">
        <v>45439</v>
      </c>
      <c r="C2869" s="5">
        <v>45439</v>
      </c>
      <c r="D2869" s="33">
        <v>45439</v>
      </c>
      <c r="E2869" s="9">
        <v>45439</v>
      </c>
      <c r="F2869" s="6" t="s">
        <v>20</v>
      </c>
      <c r="G2869" s="7" t="s">
        <v>758</v>
      </c>
      <c r="H2869" s="6"/>
      <c r="I2869" s="8">
        <v>-1.1499999999999999</v>
      </c>
      <c r="J2869" s="6"/>
      <c r="K2869" s="8">
        <v>9.44</v>
      </c>
      <c r="L2869" t="str">
        <f>IF(Gastos[[#This Row],[Importe]]&gt;0,"Ingreso","Egreso")</f>
        <v>Egreso</v>
      </c>
      <c r="M2869" t="str">
        <f t="shared" si="44"/>
        <v>Único</v>
      </c>
    </row>
    <row r="2870" spans="1:13" x14ac:dyDescent="0.25">
      <c r="A2870" s="1" t="s">
        <v>17</v>
      </c>
      <c r="B2870" s="33">
        <v>45439</v>
      </c>
      <c r="C2870" s="5">
        <v>45439</v>
      </c>
      <c r="D2870" s="33">
        <v>45438</v>
      </c>
      <c r="E2870" s="9">
        <v>45438</v>
      </c>
      <c r="F2870" s="6" t="s">
        <v>132</v>
      </c>
      <c r="G2870" s="7" t="s">
        <v>759</v>
      </c>
      <c r="H2870" s="6"/>
      <c r="I2870" s="8">
        <v>-7</v>
      </c>
      <c r="J2870" s="6"/>
      <c r="K2870" s="8">
        <v>4665.33</v>
      </c>
      <c r="L2870" t="str">
        <f>IF(Gastos[[#This Row],[Importe]]&gt;0,"Ingreso","Egreso")</f>
        <v>Egreso</v>
      </c>
      <c r="M2870" t="str">
        <f t="shared" si="44"/>
        <v>Único</v>
      </c>
    </row>
    <row r="2871" spans="1:13" x14ac:dyDescent="0.25">
      <c r="A2871" s="1" t="s">
        <v>17</v>
      </c>
      <c r="B2871" s="33">
        <v>45439</v>
      </c>
      <c r="C2871" s="5">
        <v>45439</v>
      </c>
      <c r="D2871" s="33">
        <v>45438</v>
      </c>
      <c r="E2871" s="9">
        <v>45438</v>
      </c>
      <c r="F2871" s="6" t="s">
        <v>18</v>
      </c>
      <c r="G2871" s="7" t="s">
        <v>760</v>
      </c>
      <c r="H2871" s="6"/>
      <c r="I2871" s="8">
        <v>-19.489999999999998</v>
      </c>
      <c r="J2871" s="6"/>
      <c r="K2871" s="8">
        <v>4645.84</v>
      </c>
      <c r="L2871" t="str">
        <f>IF(Gastos[[#This Row],[Importe]]&gt;0,"Ingreso","Egreso")</f>
        <v>Egreso</v>
      </c>
      <c r="M2871" t="str">
        <f t="shared" si="44"/>
        <v>Único</v>
      </c>
    </row>
    <row r="2872" spans="1:13" x14ac:dyDescent="0.25">
      <c r="A2872" s="1" t="s">
        <v>17</v>
      </c>
      <c r="B2872" s="33">
        <v>45439</v>
      </c>
      <c r="C2872" s="5">
        <v>45439</v>
      </c>
      <c r="D2872" s="33">
        <v>45438</v>
      </c>
      <c r="E2872" s="9">
        <v>45438</v>
      </c>
      <c r="F2872" s="6" t="s">
        <v>18</v>
      </c>
      <c r="G2872" s="7" t="s">
        <v>762</v>
      </c>
      <c r="H2872" s="6"/>
      <c r="I2872" s="8">
        <v>-6.52</v>
      </c>
      <c r="J2872" s="6"/>
      <c r="K2872" s="8">
        <v>4634.8500000000004</v>
      </c>
      <c r="L2872" t="str">
        <f>IF(Gastos[[#This Row],[Importe]]&gt;0,"Ingreso","Egreso")</f>
        <v>Egreso</v>
      </c>
      <c r="M2872" t="str">
        <f t="shared" si="44"/>
        <v>Único</v>
      </c>
    </row>
    <row r="2873" spans="1:13" x14ac:dyDescent="0.25">
      <c r="A2873" s="1" t="s">
        <v>17</v>
      </c>
      <c r="B2873" s="33">
        <v>45439</v>
      </c>
      <c r="C2873" s="5">
        <v>45439</v>
      </c>
      <c r="D2873" s="33">
        <v>45438</v>
      </c>
      <c r="E2873" s="9">
        <v>45438</v>
      </c>
      <c r="F2873" s="6" t="s">
        <v>18</v>
      </c>
      <c r="G2873" s="7" t="s">
        <v>763</v>
      </c>
      <c r="H2873" s="6"/>
      <c r="I2873" s="8">
        <v>-3.5</v>
      </c>
      <c r="J2873" s="6"/>
      <c r="K2873" s="8">
        <v>4631.3500000000004</v>
      </c>
      <c r="L2873" t="str">
        <f>IF(Gastos[[#This Row],[Importe]]&gt;0,"Ingreso","Egreso")</f>
        <v>Egreso</v>
      </c>
      <c r="M2873" t="str">
        <f t="shared" si="44"/>
        <v>Único</v>
      </c>
    </row>
    <row r="2874" spans="1:13" ht="25.5" x14ac:dyDescent="0.25">
      <c r="A2874" s="1" t="s">
        <v>742</v>
      </c>
      <c r="B2874" s="33">
        <v>45439</v>
      </c>
      <c r="C2874" s="5">
        <v>45439</v>
      </c>
      <c r="D2874" s="33">
        <v>45438</v>
      </c>
      <c r="E2874" s="9">
        <v>45438</v>
      </c>
      <c r="F2874" s="6" t="s">
        <v>22</v>
      </c>
      <c r="G2874" s="7" t="s">
        <v>764</v>
      </c>
      <c r="H2874" s="6"/>
      <c r="I2874" s="8">
        <v>-6.95</v>
      </c>
      <c r="J2874" s="6"/>
      <c r="K2874" s="8">
        <v>1379.36</v>
      </c>
      <c r="L2874" t="str">
        <f>IF(Gastos[[#This Row],[Importe]]&gt;0,"Ingreso","Egreso")</f>
        <v>Egreso</v>
      </c>
      <c r="M2874" t="str">
        <f t="shared" si="44"/>
        <v>Único</v>
      </c>
    </row>
    <row r="2875" spans="1:13" x14ac:dyDescent="0.25">
      <c r="A2875" s="1" t="s">
        <v>11</v>
      </c>
      <c r="B2875" s="33">
        <v>45439</v>
      </c>
      <c r="C2875" s="5">
        <v>45439</v>
      </c>
      <c r="D2875" s="33">
        <v>45438</v>
      </c>
      <c r="E2875" s="9">
        <v>45438</v>
      </c>
      <c r="F2875" s="6" t="s">
        <v>18</v>
      </c>
      <c r="G2875" s="7" t="s">
        <v>765</v>
      </c>
      <c r="H2875" s="6"/>
      <c r="I2875" s="8">
        <v>-1.25</v>
      </c>
      <c r="J2875" s="6"/>
      <c r="K2875" s="8">
        <v>40.49</v>
      </c>
      <c r="L2875" t="str">
        <f>IF(Gastos[[#This Row],[Importe]]&gt;0,"Ingreso","Egreso")</f>
        <v>Egreso</v>
      </c>
      <c r="M2875" t="str">
        <f t="shared" si="44"/>
        <v>Único</v>
      </c>
    </row>
    <row r="2876" spans="1:13" x14ac:dyDescent="0.25">
      <c r="A2876" s="1" t="s">
        <v>17</v>
      </c>
      <c r="B2876" s="33">
        <v>45439</v>
      </c>
      <c r="C2876" s="5">
        <v>45439</v>
      </c>
      <c r="D2876" s="33">
        <v>45438</v>
      </c>
      <c r="E2876" s="9">
        <v>45438</v>
      </c>
      <c r="F2876" s="6" t="s">
        <v>132</v>
      </c>
      <c r="G2876" s="7" t="s">
        <v>761</v>
      </c>
      <c r="H2876" s="6"/>
      <c r="I2876" s="8">
        <v>-4.47</v>
      </c>
      <c r="J2876" s="6"/>
      <c r="K2876" s="8">
        <v>4641.37</v>
      </c>
      <c r="L2876" t="str">
        <f>IF(Gastos[[#This Row],[Importe]]&gt;0,"Ingreso","Egreso")</f>
        <v>Egreso</v>
      </c>
      <c r="M2876" t="str">
        <f t="shared" si="44"/>
        <v>Único</v>
      </c>
    </row>
    <row r="2877" spans="1:13" x14ac:dyDescent="0.25">
      <c r="A2877" s="1" t="s">
        <v>742</v>
      </c>
      <c r="B2877" s="33">
        <v>45439</v>
      </c>
      <c r="C2877" s="5">
        <v>45439</v>
      </c>
      <c r="D2877" s="33">
        <v>45437</v>
      </c>
      <c r="E2877" s="9">
        <v>45437</v>
      </c>
      <c r="F2877" s="6" t="s">
        <v>35</v>
      </c>
      <c r="G2877" s="7" t="s">
        <v>768</v>
      </c>
      <c r="H2877" s="6"/>
      <c r="I2877" s="8">
        <v>30</v>
      </c>
      <c r="J2877" s="6"/>
      <c r="K2877" s="8">
        <v>1561.98</v>
      </c>
      <c r="L2877" t="str">
        <f>IF(Gastos[[#This Row],[Importe]]&gt;0,"Ingreso","Egreso")</f>
        <v>Ingreso</v>
      </c>
      <c r="M2877" t="str">
        <f t="shared" si="44"/>
        <v>Único</v>
      </c>
    </row>
    <row r="2878" spans="1:13" ht="25.5" x14ac:dyDescent="0.25">
      <c r="A2878" s="1" t="s">
        <v>17</v>
      </c>
      <c r="B2878" s="33">
        <v>45439</v>
      </c>
      <c r="C2878" s="5">
        <v>45439</v>
      </c>
      <c r="D2878" s="33">
        <v>45437</v>
      </c>
      <c r="E2878" s="9">
        <v>45437</v>
      </c>
      <c r="F2878" s="6" t="s">
        <v>18</v>
      </c>
      <c r="G2878" s="7" t="s">
        <v>767</v>
      </c>
      <c r="H2878" s="6"/>
      <c r="I2878" s="8">
        <v>-59.9</v>
      </c>
      <c r="J2878" s="6"/>
      <c r="K2878" s="8">
        <v>4672.33</v>
      </c>
      <c r="L2878" t="str">
        <f>IF(Gastos[[#This Row],[Importe]]&gt;0,"Ingreso","Egreso")</f>
        <v>Egreso</v>
      </c>
      <c r="M2878" t="str">
        <f t="shared" si="44"/>
        <v>Único</v>
      </c>
    </row>
    <row r="2879" spans="1:13" ht="25.5" x14ac:dyDescent="0.25">
      <c r="A2879" s="1" t="s">
        <v>742</v>
      </c>
      <c r="B2879" s="33">
        <v>45439</v>
      </c>
      <c r="C2879" s="5">
        <v>45439</v>
      </c>
      <c r="D2879" s="33">
        <v>45437</v>
      </c>
      <c r="E2879" s="9">
        <v>45437</v>
      </c>
      <c r="F2879" s="6" t="s">
        <v>22</v>
      </c>
      <c r="G2879" s="7" t="s">
        <v>770</v>
      </c>
      <c r="H2879" s="6"/>
      <c r="I2879" s="8">
        <v>-53.66</v>
      </c>
      <c r="J2879" s="6"/>
      <c r="K2879" s="8">
        <v>1396.31</v>
      </c>
      <c r="L2879" t="str">
        <f>IF(Gastos[[#This Row],[Importe]]&gt;0,"Ingreso","Egreso")</f>
        <v>Egreso</v>
      </c>
      <c r="M2879" t="str">
        <f t="shared" si="44"/>
        <v>Único</v>
      </c>
    </row>
    <row r="2880" spans="1:13" ht="25.5" x14ac:dyDescent="0.25">
      <c r="A2880" s="1" t="s">
        <v>742</v>
      </c>
      <c r="B2880" s="33">
        <v>45439</v>
      </c>
      <c r="C2880" s="5">
        <v>45439</v>
      </c>
      <c r="D2880" s="33">
        <v>45437</v>
      </c>
      <c r="E2880" s="9">
        <v>45437</v>
      </c>
      <c r="F2880" s="6" t="s">
        <v>22</v>
      </c>
      <c r="G2880" s="7" t="s">
        <v>769</v>
      </c>
      <c r="H2880" s="6"/>
      <c r="I2880" s="8">
        <v>-82.01</v>
      </c>
      <c r="J2880" s="6"/>
      <c r="K2880" s="8">
        <v>1449.97</v>
      </c>
      <c r="L2880" t="str">
        <f>IF(Gastos[[#This Row],[Importe]]&gt;0,"Ingreso","Egreso")</f>
        <v>Egreso</v>
      </c>
      <c r="M2880" t="str">
        <f t="shared" si="44"/>
        <v>Único</v>
      </c>
    </row>
    <row r="2881" spans="1:13" x14ac:dyDescent="0.25">
      <c r="A2881" s="1" t="s">
        <v>17</v>
      </c>
      <c r="B2881" s="33">
        <v>45439</v>
      </c>
      <c r="C2881" s="5">
        <v>45439</v>
      </c>
      <c r="D2881" s="33">
        <v>45437</v>
      </c>
      <c r="E2881" s="9">
        <v>45437</v>
      </c>
      <c r="F2881" s="6" t="s">
        <v>35</v>
      </c>
      <c r="G2881" s="7" t="s">
        <v>766</v>
      </c>
      <c r="H2881" s="6"/>
      <c r="I2881" s="8">
        <v>-30</v>
      </c>
      <c r="J2881" s="6"/>
      <c r="K2881" s="8">
        <v>4732.2299999999996</v>
      </c>
      <c r="L2881" t="str">
        <f>IF(Gastos[[#This Row],[Importe]]&gt;0,"Ingreso","Egreso")</f>
        <v>Egreso</v>
      </c>
      <c r="M2881" t="str">
        <f t="shared" si="44"/>
        <v>Único</v>
      </c>
    </row>
    <row r="2882" spans="1:13" x14ac:dyDescent="0.25">
      <c r="A2882" s="1" t="s">
        <v>17</v>
      </c>
      <c r="B2882" s="33">
        <v>45439</v>
      </c>
      <c r="C2882" s="5">
        <v>45439</v>
      </c>
      <c r="D2882" s="33">
        <v>45436</v>
      </c>
      <c r="E2882" s="9">
        <v>45436</v>
      </c>
      <c r="F2882" s="6" t="s">
        <v>132</v>
      </c>
      <c r="G2882" s="7" t="s">
        <v>772</v>
      </c>
      <c r="H2882" s="6"/>
      <c r="I2882" s="8">
        <v>-16.899999999999999</v>
      </c>
      <c r="J2882" s="6"/>
      <c r="K2882" s="8">
        <v>4762.2299999999996</v>
      </c>
      <c r="L2882" t="str">
        <f>IF(Gastos[[#This Row],[Importe]]&gt;0,"Ingreso","Egreso")</f>
        <v>Egreso</v>
      </c>
      <c r="M2882" t="str">
        <f t="shared" ref="M2882:M2945" si="45">IF(AND(COUNTIFS($B$2:$B$3988,B2882,$I$2:$I$3988,I2882,$K$2:$K$3988,K2882)&gt;1,F2882=""),"DUPLICADO","Único")</f>
        <v>Único</v>
      </c>
    </row>
    <row r="2883" spans="1:13" x14ac:dyDescent="0.25">
      <c r="A2883" s="1" t="s">
        <v>14</v>
      </c>
      <c r="B2883" s="33">
        <v>45436</v>
      </c>
      <c r="C2883" s="5">
        <v>45436</v>
      </c>
      <c r="D2883" s="33">
        <v>45436</v>
      </c>
      <c r="E2883" s="9">
        <v>45436</v>
      </c>
      <c r="F2883" s="6" t="s">
        <v>132</v>
      </c>
      <c r="G2883" s="7" t="s">
        <v>774</v>
      </c>
      <c r="H2883" s="6"/>
      <c r="I2883" s="8">
        <v>-15.5</v>
      </c>
      <c r="J2883" s="6"/>
      <c r="K2883" s="8">
        <v>1536.19</v>
      </c>
      <c r="L2883" t="str">
        <f>IF(Gastos[[#This Row],[Importe]]&gt;0,"Ingreso","Egreso")</f>
        <v>Egreso</v>
      </c>
      <c r="M2883" t="str">
        <f t="shared" si="45"/>
        <v>Único</v>
      </c>
    </row>
    <row r="2884" spans="1:13" x14ac:dyDescent="0.25">
      <c r="A2884" s="1" t="s">
        <v>17</v>
      </c>
      <c r="B2884" s="33">
        <v>45436</v>
      </c>
      <c r="C2884" s="5">
        <v>45436</v>
      </c>
      <c r="D2884" s="33">
        <v>45436</v>
      </c>
      <c r="E2884" s="9">
        <v>45436</v>
      </c>
      <c r="F2884" s="15" t="s">
        <v>20</v>
      </c>
      <c r="G2884" s="7" t="s">
        <v>771</v>
      </c>
      <c r="H2884" s="6"/>
      <c r="I2884" s="8">
        <v>-5</v>
      </c>
      <c r="J2884" s="6"/>
      <c r="K2884" s="8">
        <v>4781.53</v>
      </c>
      <c r="L2884" t="str">
        <f>IF(Gastos[[#This Row],[Importe]]&gt;0,"Ingreso","Egreso")</f>
        <v>Egreso</v>
      </c>
      <c r="M2884" t="str">
        <f t="shared" si="45"/>
        <v>Único</v>
      </c>
    </row>
    <row r="2885" spans="1:13" x14ac:dyDescent="0.25">
      <c r="A2885" s="1" t="s">
        <v>17</v>
      </c>
      <c r="B2885" s="33">
        <v>45436</v>
      </c>
      <c r="C2885" s="5">
        <v>45436</v>
      </c>
      <c r="D2885" s="33">
        <v>45436</v>
      </c>
      <c r="E2885" s="9">
        <v>45436</v>
      </c>
      <c r="F2885" s="15" t="s">
        <v>20</v>
      </c>
      <c r="G2885" s="7" t="s">
        <v>771</v>
      </c>
      <c r="H2885" s="6"/>
      <c r="I2885" s="8">
        <v>-2.4</v>
      </c>
      <c r="J2885" s="6"/>
      <c r="K2885" s="8">
        <v>4779.13</v>
      </c>
      <c r="L2885" t="str">
        <f>IF(Gastos[[#This Row],[Importe]]&gt;0,"Ingreso","Egreso")</f>
        <v>Egreso</v>
      </c>
      <c r="M2885" t="str">
        <f t="shared" si="45"/>
        <v>Único</v>
      </c>
    </row>
    <row r="2886" spans="1:13" ht="25.5" x14ac:dyDescent="0.25">
      <c r="A2886" s="1" t="s">
        <v>14</v>
      </c>
      <c r="B2886" s="33">
        <v>45436</v>
      </c>
      <c r="C2886" s="5">
        <v>45436</v>
      </c>
      <c r="D2886" s="33">
        <v>45436</v>
      </c>
      <c r="E2886" s="9">
        <v>45436</v>
      </c>
      <c r="F2886" s="6" t="s">
        <v>20</v>
      </c>
      <c r="G2886" s="7" t="s">
        <v>773</v>
      </c>
      <c r="H2886" s="6"/>
      <c r="I2886" s="8">
        <v>-1.6</v>
      </c>
      <c r="J2886" s="6"/>
      <c r="K2886" s="8">
        <v>1551.69</v>
      </c>
      <c r="L2886" t="str">
        <f>IF(Gastos[[#This Row],[Importe]]&gt;0,"Ingreso","Egreso")</f>
        <v>Egreso</v>
      </c>
      <c r="M2886" t="str">
        <f t="shared" si="45"/>
        <v>Único</v>
      </c>
    </row>
    <row r="2887" spans="1:13" ht="25.5" x14ac:dyDescent="0.25">
      <c r="A2887" s="1" t="s">
        <v>14</v>
      </c>
      <c r="B2887" s="33">
        <v>45436</v>
      </c>
      <c r="C2887" s="5">
        <v>45436</v>
      </c>
      <c r="D2887" s="33">
        <v>45436</v>
      </c>
      <c r="E2887" s="9">
        <v>45436</v>
      </c>
      <c r="F2887" s="6" t="s">
        <v>20</v>
      </c>
      <c r="G2887" s="7" t="s">
        <v>775</v>
      </c>
      <c r="H2887" s="6"/>
      <c r="I2887" s="8">
        <v>-4.21</v>
      </c>
      <c r="J2887" s="6"/>
      <c r="K2887" s="8">
        <v>1531.98</v>
      </c>
      <c r="L2887" t="str">
        <f>IF(Gastos[[#This Row],[Importe]]&gt;0,"Ingreso","Egreso")</f>
        <v>Egreso</v>
      </c>
      <c r="M2887" t="str">
        <f t="shared" si="45"/>
        <v>Único</v>
      </c>
    </row>
    <row r="2888" spans="1:13" ht="25.5" x14ac:dyDescent="0.25">
      <c r="A2888" s="1" t="s">
        <v>14</v>
      </c>
      <c r="B2888" s="33">
        <v>45435</v>
      </c>
      <c r="C2888" s="5">
        <v>45435</v>
      </c>
      <c r="D2888" s="33">
        <v>45435</v>
      </c>
      <c r="E2888" s="9">
        <v>45435</v>
      </c>
      <c r="F2888" s="6" t="s">
        <v>22</v>
      </c>
      <c r="G2888" s="7" t="s">
        <v>776</v>
      </c>
      <c r="H2888" s="6"/>
      <c r="I2888" s="8">
        <v>-2.4</v>
      </c>
      <c r="J2888" s="6"/>
      <c r="K2888" s="8">
        <v>1553.29</v>
      </c>
      <c r="L2888" t="str">
        <f>IF(Gastos[[#This Row],[Importe]]&gt;0,"Ingreso","Egreso")</f>
        <v>Egreso</v>
      </c>
      <c r="M2888" t="str">
        <f t="shared" si="45"/>
        <v>Único</v>
      </c>
    </row>
    <row r="2889" spans="1:13" x14ac:dyDescent="0.25">
      <c r="A2889" s="1" t="s">
        <v>17</v>
      </c>
      <c r="B2889" s="33">
        <v>45434</v>
      </c>
      <c r="C2889" s="5">
        <v>45434</v>
      </c>
      <c r="D2889" s="33">
        <v>45434</v>
      </c>
      <c r="E2889" s="9">
        <v>45434</v>
      </c>
      <c r="F2889" s="15" t="s">
        <v>132</v>
      </c>
      <c r="G2889" s="7" t="s">
        <v>778</v>
      </c>
      <c r="H2889" s="6"/>
      <c r="I2889" s="8">
        <v>-11.25</v>
      </c>
      <c r="J2889" s="6"/>
      <c r="K2889" s="8">
        <v>4791.33</v>
      </c>
      <c r="L2889" t="str">
        <f>IF(Gastos[[#This Row],[Importe]]&gt;0,"Ingreso","Egreso")</f>
        <v>Egreso</v>
      </c>
      <c r="M2889" t="str">
        <f t="shared" si="45"/>
        <v>Único</v>
      </c>
    </row>
    <row r="2890" spans="1:13" x14ac:dyDescent="0.25">
      <c r="A2890" s="1" t="s">
        <v>17</v>
      </c>
      <c r="B2890" s="33">
        <v>45434</v>
      </c>
      <c r="C2890" s="5">
        <v>45434</v>
      </c>
      <c r="D2890" s="33">
        <v>45434</v>
      </c>
      <c r="E2890" s="9">
        <v>45434</v>
      </c>
      <c r="F2890" s="15" t="s">
        <v>20</v>
      </c>
      <c r="G2890" s="7" t="s">
        <v>777</v>
      </c>
      <c r="H2890" s="6"/>
      <c r="I2890" s="8">
        <v>-2.4</v>
      </c>
      <c r="J2890" s="6"/>
      <c r="K2890" s="8">
        <v>4802.58</v>
      </c>
      <c r="L2890" t="str">
        <f>IF(Gastos[[#This Row],[Importe]]&gt;0,"Ingreso","Egreso")</f>
        <v>Egreso</v>
      </c>
      <c r="M2890" t="str">
        <f t="shared" si="45"/>
        <v>Único</v>
      </c>
    </row>
    <row r="2891" spans="1:13" ht="25.5" x14ac:dyDescent="0.25">
      <c r="A2891" s="1" t="s">
        <v>14</v>
      </c>
      <c r="B2891" s="33">
        <v>45434</v>
      </c>
      <c r="C2891" s="5">
        <v>45434</v>
      </c>
      <c r="D2891" s="33">
        <v>45434</v>
      </c>
      <c r="E2891" s="9">
        <v>45434</v>
      </c>
      <c r="F2891" s="6" t="s">
        <v>15</v>
      </c>
      <c r="G2891" s="7" t="s">
        <v>779</v>
      </c>
      <c r="H2891" s="6"/>
      <c r="I2891" s="8">
        <v>-81.8</v>
      </c>
      <c r="J2891" s="6"/>
      <c r="K2891" s="8">
        <v>1582.51</v>
      </c>
      <c r="L2891" t="str">
        <f>IF(Gastos[[#This Row],[Importe]]&gt;0,"Ingreso","Egreso")</f>
        <v>Egreso</v>
      </c>
      <c r="M2891" t="str">
        <f t="shared" si="45"/>
        <v>Único</v>
      </c>
    </row>
    <row r="2892" spans="1:13" x14ac:dyDescent="0.25">
      <c r="A2892" s="1" t="s">
        <v>14</v>
      </c>
      <c r="B2892" s="33">
        <v>45434</v>
      </c>
      <c r="C2892" s="5">
        <v>45434</v>
      </c>
      <c r="D2892" s="33">
        <v>45434</v>
      </c>
      <c r="E2892" s="9">
        <v>45434</v>
      </c>
      <c r="F2892" s="6" t="s">
        <v>54</v>
      </c>
      <c r="G2892" s="7" t="s">
        <v>780</v>
      </c>
      <c r="H2892" s="6"/>
      <c r="I2892" s="8">
        <v>-19.64</v>
      </c>
      <c r="J2892" s="6"/>
      <c r="K2892" s="8">
        <v>1562.87</v>
      </c>
      <c r="L2892" t="str">
        <f>IF(Gastos[[#This Row],[Importe]]&gt;0,"Ingreso","Egreso")</f>
        <v>Egreso</v>
      </c>
      <c r="M2892" t="str">
        <f t="shared" si="45"/>
        <v>Único</v>
      </c>
    </row>
    <row r="2893" spans="1:13" x14ac:dyDescent="0.25">
      <c r="A2893" s="1" t="s">
        <v>14</v>
      </c>
      <c r="B2893" s="33">
        <v>45434</v>
      </c>
      <c r="C2893" s="5">
        <v>45434</v>
      </c>
      <c r="D2893" s="33">
        <v>45434</v>
      </c>
      <c r="E2893" s="9">
        <v>45434</v>
      </c>
      <c r="F2893" s="6" t="s">
        <v>20</v>
      </c>
      <c r="G2893" s="7" t="s">
        <v>781</v>
      </c>
      <c r="H2893" s="6"/>
      <c r="I2893" s="8">
        <v>-5.3</v>
      </c>
      <c r="J2893" s="6"/>
      <c r="K2893" s="8">
        <v>1557.57</v>
      </c>
      <c r="L2893" t="str">
        <f>IF(Gastos[[#This Row],[Importe]]&gt;0,"Ingreso","Egreso")</f>
        <v>Egreso</v>
      </c>
      <c r="M2893" t="str">
        <f t="shared" si="45"/>
        <v>Único</v>
      </c>
    </row>
    <row r="2894" spans="1:13" ht="25.5" x14ac:dyDescent="0.25">
      <c r="A2894" s="1" t="s">
        <v>14</v>
      </c>
      <c r="B2894" s="33">
        <v>45434</v>
      </c>
      <c r="C2894" s="5">
        <v>45434</v>
      </c>
      <c r="D2894" s="33">
        <v>45434</v>
      </c>
      <c r="E2894" s="9">
        <v>45434</v>
      </c>
      <c r="F2894" s="6" t="s">
        <v>20</v>
      </c>
      <c r="G2894" s="7" t="s">
        <v>782</v>
      </c>
      <c r="H2894" s="6"/>
      <c r="I2894" s="8">
        <v>-1.3</v>
      </c>
      <c r="J2894" s="6"/>
      <c r="K2894" s="8">
        <v>1556.27</v>
      </c>
      <c r="L2894" t="str">
        <f>IF(Gastos[[#This Row],[Importe]]&gt;0,"Ingreso","Egreso")</f>
        <v>Egreso</v>
      </c>
      <c r="M2894" t="str">
        <f t="shared" si="45"/>
        <v>Único</v>
      </c>
    </row>
    <row r="2895" spans="1:13" x14ac:dyDescent="0.25">
      <c r="A2895" s="1" t="s">
        <v>14</v>
      </c>
      <c r="B2895" s="33">
        <v>45435</v>
      </c>
      <c r="C2895" s="5">
        <v>45435</v>
      </c>
      <c r="D2895" s="33">
        <v>45434</v>
      </c>
      <c r="E2895" s="9">
        <v>45434</v>
      </c>
      <c r="F2895" s="6" t="s">
        <v>39</v>
      </c>
      <c r="G2895" s="7" t="s">
        <v>131</v>
      </c>
      <c r="H2895" s="6"/>
      <c r="I2895" s="8">
        <v>-0.57999999999999996</v>
      </c>
      <c r="J2895" s="6"/>
      <c r="K2895" s="8">
        <v>1555.69</v>
      </c>
      <c r="L2895" t="str">
        <f>IF(Gastos[[#This Row],[Importe]]&gt;0,"Ingreso","Egreso")</f>
        <v>Egreso</v>
      </c>
      <c r="M2895" t="str">
        <f t="shared" si="45"/>
        <v>Único</v>
      </c>
    </row>
    <row r="2896" spans="1:13" x14ac:dyDescent="0.25">
      <c r="A2896" s="1" t="s">
        <v>11</v>
      </c>
      <c r="B2896" s="33">
        <v>45434</v>
      </c>
      <c r="C2896" s="5">
        <v>45434</v>
      </c>
      <c r="D2896" s="33">
        <v>45434</v>
      </c>
      <c r="E2896" s="9">
        <v>45434</v>
      </c>
      <c r="F2896" s="6" t="s">
        <v>183</v>
      </c>
      <c r="G2896" s="7" t="s">
        <v>783</v>
      </c>
      <c r="H2896" s="6"/>
      <c r="I2896" s="8">
        <v>-65</v>
      </c>
      <c r="J2896" s="6"/>
      <c r="K2896" s="8">
        <v>23.18</v>
      </c>
      <c r="L2896" t="str">
        <f>IF(Gastos[[#This Row],[Importe]]&gt;0,"Ingreso","Egreso")</f>
        <v>Egreso</v>
      </c>
      <c r="M2896" t="str">
        <f t="shared" si="45"/>
        <v>Único</v>
      </c>
    </row>
    <row r="2897" spans="1:13" x14ac:dyDescent="0.25">
      <c r="A2897" s="1" t="s">
        <v>11</v>
      </c>
      <c r="B2897" s="33">
        <v>45434</v>
      </c>
      <c r="C2897" s="5">
        <v>45434</v>
      </c>
      <c r="D2897" s="33">
        <v>45434</v>
      </c>
      <c r="E2897" s="9">
        <v>45434</v>
      </c>
      <c r="F2897" s="6" t="s">
        <v>183</v>
      </c>
      <c r="G2897" s="7" t="s">
        <v>784</v>
      </c>
      <c r="H2897" s="6"/>
      <c r="I2897" s="8">
        <v>-19.34</v>
      </c>
      <c r="J2897" s="6"/>
      <c r="K2897" s="8">
        <v>3.84</v>
      </c>
      <c r="L2897" t="str">
        <f>IF(Gastos[[#This Row],[Importe]]&gt;0,"Ingreso","Egreso")</f>
        <v>Egreso</v>
      </c>
      <c r="M2897" t="str">
        <f t="shared" si="45"/>
        <v>Único</v>
      </c>
    </row>
    <row r="2898" spans="1:13" x14ac:dyDescent="0.25">
      <c r="A2898" s="1" t="s">
        <v>17</v>
      </c>
      <c r="B2898" s="33">
        <v>45434</v>
      </c>
      <c r="C2898" s="5">
        <v>45434</v>
      </c>
      <c r="D2898" s="33">
        <v>45434</v>
      </c>
      <c r="E2898" s="9">
        <v>45434</v>
      </c>
      <c r="F2898" s="15" t="s">
        <v>132</v>
      </c>
      <c r="G2898" s="7" t="s">
        <v>778</v>
      </c>
      <c r="H2898" s="6"/>
      <c r="I2898" s="8">
        <v>-4.8</v>
      </c>
      <c r="J2898" s="6"/>
      <c r="K2898" s="8">
        <v>4786.53</v>
      </c>
      <c r="L2898" t="str">
        <f>IF(Gastos[[#This Row],[Importe]]&gt;0,"Ingreso","Egreso")</f>
        <v>Egreso</v>
      </c>
      <c r="M2898" t="str">
        <f t="shared" si="45"/>
        <v>Único</v>
      </c>
    </row>
    <row r="2899" spans="1:13" x14ac:dyDescent="0.25">
      <c r="A2899" s="1" t="s">
        <v>11</v>
      </c>
      <c r="B2899" s="33">
        <v>45434</v>
      </c>
      <c r="C2899" s="5">
        <v>45434</v>
      </c>
      <c r="D2899" s="33">
        <v>45434</v>
      </c>
      <c r="E2899" s="9">
        <v>45434</v>
      </c>
      <c r="F2899" s="6" t="s">
        <v>132</v>
      </c>
      <c r="G2899" s="7" t="s">
        <v>785</v>
      </c>
      <c r="H2899" s="6"/>
      <c r="I2899" s="8">
        <v>-2.1</v>
      </c>
      <c r="J2899" s="6"/>
      <c r="K2899" s="8">
        <v>1.74</v>
      </c>
      <c r="L2899" t="str">
        <f>IF(Gastos[[#This Row],[Importe]]&gt;0,"Ingreso","Egreso")</f>
        <v>Egreso</v>
      </c>
      <c r="M2899" t="str">
        <f t="shared" si="45"/>
        <v>Único</v>
      </c>
    </row>
    <row r="2900" spans="1:13" ht="25.5" x14ac:dyDescent="0.25">
      <c r="A2900" s="1" t="s">
        <v>11</v>
      </c>
      <c r="B2900" s="33">
        <v>45433</v>
      </c>
      <c r="C2900" s="5">
        <v>45433</v>
      </c>
      <c r="D2900" s="33">
        <v>45433</v>
      </c>
      <c r="E2900" s="9">
        <v>45433</v>
      </c>
      <c r="F2900" s="6" t="s">
        <v>20</v>
      </c>
      <c r="G2900" s="7" t="s">
        <v>786</v>
      </c>
      <c r="H2900" s="6"/>
      <c r="I2900" s="8">
        <v>-1.3</v>
      </c>
      <c r="J2900" s="6"/>
      <c r="K2900" s="8">
        <v>90.83</v>
      </c>
      <c r="L2900" t="str">
        <f>IF(Gastos[[#This Row],[Importe]]&gt;0,"Ingreso","Egreso")</f>
        <v>Egreso</v>
      </c>
      <c r="M2900" t="str">
        <f t="shared" si="45"/>
        <v>Único</v>
      </c>
    </row>
    <row r="2901" spans="1:13" ht="25.5" x14ac:dyDescent="0.25">
      <c r="A2901" s="1" t="s">
        <v>11</v>
      </c>
      <c r="B2901" s="33">
        <v>45433</v>
      </c>
      <c r="C2901" s="5">
        <v>45433</v>
      </c>
      <c r="D2901" s="33">
        <v>45433</v>
      </c>
      <c r="E2901" s="9">
        <v>45433</v>
      </c>
      <c r="F2901" s="6" t="s">
        <v>20</v>
      </c>
      <c r="G2901" s="7" t="s">
        <v>786</v>
      </c>
      <c r="H2901" s="6"/>
      <c r="I2901" s="8">
        <v>-2.65</v>
      </c>
      <c r="J2901" s="6"/>
      <c r="K2901" s="8">
        <v>88.18</v>
      </c>
      <c r="L2901" t="str">
        <f>IF(Gastos[[#This Row],[Importe]]&gt;0,"Ingreso","Egreso")</f>
        <v>Egreso</v>
      </c>
      <c r="M2901" t="str">
        <f t="shared" si="45"/>
        <v>Único</v>
      </c>
    </row>
    <row r="2902" spans="1:13" x14ac:dyDescent="0.25">
      <c r="A2902" s="1" t="s">
        <v>14</v>
      </c>
      <c r="B2902" s="33">
        <v>45432</v>
      </c>
      <c r="C2902" s="5">
        <v>45432</v>
      </c>
      <c r="D2902" s="33">
        <v>45432</v>
      </c>
      <c r="E2902" s="9">
        <v>45432</v>
      </c>
      <c r="F2902" s="6" t="s">
        <v>132</v>
      </c>
      <c r="G2902" s="7" t="s">
        <v>787</v>
      </c>
      <c r="H2902" s="6"/>
      <c r="I2902" s="8">
        <v>-19.84</v>
      </c>
      <c r="J2902" s="6"/>
      <c r="K2902" s="8">
        <v>1664.31</v>
      </c>
      <c r="L2902" t="str">
        <f>IF(Gastos[[#This Row],[Importe]]&gt;0,"Ingreso","Egreso")</f>
        <v>Egreso</v>
      </c>
      <c r="M2902" t="str">
        <f t="shared" si="45"/>
        <v>Único</v>
      </c>
    </row>
    <row r="2903" spans="1:13" x14ac:dyDescent="0.25">
      <c r="A2903" s="1" t="s">
        <v>11</v>
      </c>
      <c r="B2903" s="33">
        <v>45432</v>
      </c>
      <c r="C2903" s="5">
        <v>45432</v>
      </c>
      <c r="D2903" s="33">
        <v>45432</v>
      </c>
      <c r="E2903" s="9">
        <v>45432</v>
      </c>
      <c r="F2903" s="6" t="s">
        <v>183</v>
      </c>
      <c r="G2903" s="7" t="s">
        <v>788</v>
      </c>
      <c r="H2903" s="6"/>
      <c r="I2903" s="8">
        <v>-10</v>
      </c>
      <c r="J2903" s="6"/>
      <c r="K2903" s="8">
        <v>92.13</v>
      </c>
      <c r="L2903" t="str">
        <f>IF(Gastos[[#This Row],[Importe]]&gt;0,"Ingreso","Egreso")</f>
        <v>Egreso</v>
      </c>
      <c r="M2903" t="str">
        <f t="shared" si="45"/>
        <v>Único</v>
      </c>
    </row>
    <row r="2904" spans="1:13" x14ac:dyDescent="0.25">
      <c r="A2904" s="1" t="s">
        <v>11</v>
      </c>
      <c r="B2904" s="33">
        <v>45432</v>
      </c>
      <c r="C2904" s="5">
        <v>45432</v>
      </c>
      <c r="D2904" s="33">
        <v>45431</v>
      </c>
      <c r="E2904" s="9">
        <v>45431</v>
      </c>
      <c r="F2904" s="6" t="s">
        <v>132</v>
      </c>
      <c r="G2904" s="7" t="s">
        <v>794</v>
      </c>
      <c r="H2904" s="6"/>
      <c r="I2904" s="8">
        <v>-19.100000000000001</v>
      </c>
      <c r="J2904" s="6"/>
      <c r="K2904" s="8">
        <v>102.13</v>
      </c>
      <c r="L2904" t="str">
        <f>IF(Gastos[[#This Row],[Importe]]&gt;0,"Ingreso","Egreso")</f>
        <v>Egreso</v>
      </c>
      <c r="M2904" t="str">
        <f t="shared" si="45"/>
        <v>Único</v>
      </c>
    </row>
    <row r="2905" spans="1:13" x14ac:dyDescent="0.25">
      <c r="A2905" s="1" t="s">
        <v>11</v>
      </c>
      <c r="B2905" s="33">
        <v>45432</v>
      </c>
      <c r="C2905" s="5">
        <v>45432</v>
      </c>
      <c r="D2905" s="33">
        <v>45431</v>
      </c>
      <c r="E2905" s="9">
        <v>45431</v>
      </c>
      <c r="F2905" s="6" t="s">
        <v>132</v>
      </c>
      <c r="G2905" s="7" t="s">
        <v>791</v>
      </c>
      <c r="H2905" s="6"/>
      <c r="I2905" s="8">
        <v>-6</v>
      </c>
      <c r="J2905" s="6"/>
      <c r="K2905" s="8">
        <v>127.31</v>
      </c>
      <c r="L2905" t="str">
        <f>IF(Gastos[[#This Row],[Importe]]&gt;0,"Ingreso","Egreso")</f>
        <v>Egreso</v>
      </c>
      <c r="M2905" t="str">
        <f t="shared" si="45"/>
        <v>Único</v>
      </c>
    </row>
    <row r="2906" spans="1:13" x14ac:dyDescent="0.25">
      <c r="A2906" s="1" t="s">
        <v>17</v>
      </c>
      <c r="B2906" s="33">
        <v>45432</v>
      </c>
      <c r="C2906" s="5">
        <v>45432</v>
      </c>
      <c r="D2906" s="33">
        <v>45431</v>
      </c>
      <c r="E2906" s="9">
        <v>45431</v>
      </c>
      <c r="F2906" s="15" t="s">
        <v>18</v>
      </c>
      <c r="G2906" s="7" t="s">
        <v>789</v>
      </c>
      <c r="H2906" s="6"/>
      <c r="I2906" s="8">
        <v>-67.900000000000006</v>
      </c>
      <c r="J2906" s="6"/>
      <c r="K2906" s="8">
        <v>4804.9799999999996</v>
      </c>
      <c r="L2906" t="str">
        <f>IF(Gastos[[#This Row],[Importe]]&gt;0,"Ingreso","Egreso")</f>
        <v>Egreso</v>
      </c>
      <c r="M2906" t="str">
        <f t="shared" si="45"/>
        <v>Único</v>
      </c>
    </row>
    <row r="2907" spans="1:13" ht="25.5" x14ac:dyDescent="0.25">
      <c r="A2907" s="1" t="s">
        <v>14</v>
      </c>
      <c r="B2907" s="33">
        <v>45432</v>
      </c>
      <c r="C2907" s="5">
        <v>45432</v>
      </c>
      <c r="D2907" s="33">
        <v>45431</v>
      </c>
      <c r="E2907" s="9">
        <v>45431</v>
      </c>
      <c r="F2907" s="6" t="s">
        <v>22</v>
      </c>
      <c r="G2907" s="7" t="s">
        <v>790</v>
      </c>
      <c r="H2907" s="6"/>
      <c r="I2907" s="8">
        <v>-6.14</v>
      </c>
      <c r="J2907" s="6"/>
      <c r="K2907" s="8">
        <v>1684.15</v>
      </c>
      <c r="L2907" t="str">
        <f>IF(Gastos[[#This Row],[Importe]]&gt;0,"Ingreso","Egreso")</f>
        <v>Egreso</v>
      </c>
      <c r="M2907" t="str">
        <f t="shared" si="45"/>
        <v>Único</v>
      </c>
    </row>
    <row r="2908" spans="1:13" x14ac:dyDescent="0.25">
      <c r="A2908" s="1" t="s">
        <v>11</v>
      </c>
      <c r="B2908" s="33">
        <v>45432</v>
      </c>
      <c r="C2908" s="5">
        <v>45432</v>
      </c>
      <c r="D2908" s="33">
        <v>45431</v>
      </c>
      <c r="E2908" s="9">
        <v>45431</v>
      </c>
      <c r="F2908" s="6" t="s">
        <v>132</v>
      </c>
      <c r="G2908" s="7" t="s">
        <v>793</v>
      </c>
      <c r="H2908" s="6"/>
      <c r="I2908" s="8">
        <v>-4.28</v>
      </c>
      <c r="J2908" s="6"/>
      <c r="K2908" s="8">
        <v>121.23</v>
      </c>
      <c r="L2908" t="str">
        <f>IF(Gastos[[#This Row],[Importe]]&gt;0,"Ingreso","Egreso")</f>
        <v>Egreso</v>
      </c>
      <c r="M2908" t="str">
        <f t="shared" si="45"/>
        <v>Único</v>
      </c>
    </row>
    <row r="2909" spans="1:13" x14ac:dyDescent="0.25">
      <c r="A2909" s="1" t="s">
        <v>11</v>
      </c>
      <c r="B2909" s="33">
        <v>45432</v>
      </c>
      <c r="C2909" s="5">
        <v>45432</v>
      </c>
      <c r="D2909" s="33">
        <v>45431</v>
      </c>
      <c r="E2909" s="9">
        <v>45431</v>
      </c>
      <c r="F2909" s="6" t="s">
        <v>132</v>
      </c>
      <c r="G2909" s="7" t="s">
        <v>792</v>
      </c>
      <c r="H2909" s="6"/>
      <c r="I2909" s="8">
        <v>-1.8</v>
      </c>
      <c r="J2909" s="6"/>
      <c r="K2909" s="8">
        <v>125.51</v>
      </c>
      <c r="L2909" t="str">
        <f>IF(Gastos[[#This Row],[Importe]]&gt;0,"Ingreso","Egreso")</f>
        <v>Egreso</v>
      </c>
      <c r="M2909" t="str">
        <f t="shared" si="45"/>
        <v>Único</v>
      </c>
    </row>
    <row r="2910" spans="1:13" x14ac:dyDescent="0.25">
      <c r="A2910" s="1" t="s">
        <v>11</v>
      </c>
      <c r="B2910" s="33">
        <v>45432</v>
      </c>
      <c r="C2910" s="5">
        <v>45432</v>
      </c>
      <c r="D2910" s="33">
        <v>45430</v>
      </c>
      <c r="E2910" s="9">
        <v>45430</v>
      </c>
      <c r="F2910" s="6" t="s">
        <v>132</v>
      </c>
      <c r="G2910" s="7" t="s">
        <v>798</v>
      </c>
      <c r="H2910" s="6"/>
      <c r="I2910" s="8">
        <v>-24</v>
      </c>
      <c r="J2910" s="6"/>
      <c r="K2910" s="8">
        <v>153.16</v>
      </c>
      <c r="L2910" t="str">
        <f>IF(Gastos[[#This Row],[Importe]]&gt;0,"Ingreso","Egreso")</f>
        <v>Egreso</v>
      </c>
      <c r="M2910" t="str">
        <f t="shared" si="45"/>
        <v>Único</v>
      </c>
    </row>
    <row r="2911" spans="1:13" ht="25.5" x14ac:dyDescent="0.25">
      <c r="A2911" s="1" t="s">
        <v>17</v>
      </c>
      <c r="B2911" s="33">
        <v>45432</v>
      </c>
      <c r="C2911" s="5">
        <v>45432</v>
      </c>
      <c r="D2911" s="33">
        <v>45430</v>
      </c>
      <c r="E2911" s="9">
        <v>45430</v>
      </c>
      <c r="F2911" s="15" t="s">
        <v>132</v>
      </c>
      <c r="G2911" s="7" t="s">
        <v>795</v>
      </c>
      <c r="H2911" s="6"/>
      <c r="I2911" s="8">
        <v>-16.3</v>
      </c>
      <c r="J2911" s="6"/>
      <c r="K2911" s="8">
        <v>4872.88</v>
      </c>
      <c r="L2911" t="str">
        <f>IF(Gastos[[#This Row],[Importe]]&gt;0,"Ingreso","Egreso")</f>
        <v>Egreso</v>
      </c>
      <c r="M2911" t="str">
        <f t="shared" si="45"/>
        <v>Único</v>
      </c>
    </row>
    <row r="2912" spans="1:13" x14ac:dyDescent="0.25">
      <c r="A2912" s="1" t="s">
        <v>11</v>
      </c>
      <c r="B2912" s="33">
        <v>45432</v>
      </c>
      <c r="C2912" s="5">
        <v>45432</v>
      </c>
      <c r="D2912" s="33">
        <v>45430</v>
      </c>
      <c r="E2912" s="9">
        <v>45430</v>
      </c>
      <c r="F2912" s="6" t="s">
        <v>132</v>
      </c>
      <c r="G2912" s="7" t="s">
        <v>799</v>
      </c>
      <c r="H2912" s="6"/>
      <c r="I2912" s="8">
        <v>-14.5</v>
      </c>
      <c r="J2912" s="6"/>
      <c r="K2912" s="8">
        <v>138.66</v>
      </c>
      <c r="L2912" t="str">
        <f>IF(Gastos[[#This Row],[Importe]]&gt;0,"Ingreso","Egreso")</f>
        <v>Egreso</v>
      </c>
      <c r="M2912" t="str">
        <f t="shared" si="45"/>
        <v>Único</v>
      </c>
    </row>
    <row r="2913" spans="1:13" ht="25.5" x14ac:dyDescent="0.25">
      <c r="A2913" s="1" t="s">
        <v>14</v>
      </c>
      <c r="B2913" s="33">
        <v>45432</v>
      </c>
      <c r="C2913" s="5">
        <v>45432</v>
      </c>
      <c r="D2913" s="33">
        <v>45430</v>
      </c>
      <c r="E2913" s="9">
        <v>45430</v>
      </c>
      <c r="F2913" s="6" t="s">
        <v>22</v>
      </c>
      <c r="G2913" s="7" t="s">
        <v>797</v>
      </c>
      <c r="H2913" s="6"/>
      <c r="I2913" s="8">
        <v>-1.59</v>
      </c>
      <c r="J2913" s="6"/>
      <c r="K2913" s="8">
        <v>1690.29</v>
      </c>
      <c r="L2913" t="str">
        <f>IF(Gastos[[#This Row],[Importe]]&gt;0,"Ingreso","Egreso")</f>
        <v>Egreso</v>
      </c>
      <c r="M2913" t="str">
        <f t="shared" si="45"/>
        <v>Único</v>
      </c>
    </row>
    <row r="2914" spans="1:13" ht="25.5" x14ac:dyDescent="0.25">
      <c r="A2914" s="1" t="s">
        <v>11</v>
      </c>
      <c r="B2914" s="33">
        <v>45432</v>
      </c>
      <c r="C2914" s="5">
        <v>45432</v>
      </c>
      <c r="D2914" s="33">
        <v>45430</v>
      </c>
      <c r="E2914" s="9">
        <v>45430</v>
      </c>
      <c r="F2914" s="6" t="s">
        <v>183</v>
      </c>
      <c r="G2914" s="7" t="s">
        <v>800</v>
      </c>
      <c r="H2914" s="6"/>
      <c r="I2914" s="8">
        <v>-5.35</v>
      </c>
      <c r="J2914" s="6"/>
      <c r="K2914" s="8">
        <v>133.31</v>
      </c>
      <c r="L2914" t="str">
        <f>IF(Gastos[[#This Row],[Importe]]&gt;0,"Ingreso","Egreso")</f>
        <v>Egreso</v>
      </c>
      <c r="M2914" t="str">
        <f t="shared" si="45"/>
        <v>Único</v>
      </c>
    </row>
    <row r="2915" spans="1:13" ht="25.5" x14ac:dyDescent="0.25">
      <c r="A2915" s="1" t="s">
        <v>14</v>
      </c>
      <c r="B2915" s="33">
        <v>45432</v>
      </c>
      <c r="C2915" s="5">
        <v>45432</v>
      </c>
      <c r="D2915" s="33">
        <v>45430</v>
      </c>
      <c r="E2915" s="9">
        <v>45430</v>
      </c>
      <c r="F2915" s="6" t="s">
        <v>22</v>
      </c>
      <c r="G2915" s="7" t="s">
        <v>796</v>
      </c>
      <c r="H2915" s="6"/>
      <c r="I2915" s="8">
        <v>-0.85</v>
      </c>
      <c r="J2915" s="6"/>
      <c r="K2915" s="8">
        <v>1709.23</v>
      </c>
      <c r="L2915" t="str">
        <f>IF(Gastos[[#This Row],[Importe]]&gt;0,"Ingreso","Egreso")</f>
        <v>Egreso</v>
      </c>
      <c r="M2915" t="str">
        <f t="shared" si="45"/>
        <v>Único</v>
      </c>
    </row>
    <row r="2916" spans="1:13" ht="25.5" x14ac:dyDescent="0.25">
      <c r="A2916" s="1" t="s">
        <v>14</v>
      </c>
      <c r="B2916" s="33">
        <v>45432</v>
      </c>
      <c r="C2916" s="5">
        <v>45432</v>
      </c>
      <c r="D2916" s="33">
        <v>45430</v>
      </c>
      <c r="E2916" s="9">
        <v>45430</v>
      </c>
      <c r="F2916" s="6" t="s">
        <v>22</v>
      </c>
      <c r="G2916" s="7" t="s">
        <v>796</v>
      </c>
      <c r="H2916" s="6"/>
      <c r="I2916" s="8">
        <v>-17.350000000000001</v>
      </c>
      <c r="J2916" s="6"/>
      <c r="K2916" s="8">
        <v>1691.88</v>
      </c>
      <c r="L2916" t="str">
        <f>IF(Gastos[[#This Row],[Importe]]&gt;0,"Ingreso","Egreso")</f>
        <v>Egreso</v>
      </c>
      <c r="M2916" t="str">
        <f t="shared" si="45"/>
        <v>Único</v>
      </c>
    </row>
    <row r="2917" spans="1:13" ht="25.5" x14ac:dyDescent="0.25">
      <c r="A2917" s="1" t="s">
        <v>17</v>
      </c>
      <c r="B2917" s="33">
        <v>45429</v>
      </c>
      <c r="C2917" s="5">
        <v>45429</v>
      </c>
      <c r="D2917" s="33">
        <v>45429</v>
      </c>
      <c r="E2917" s="9">
        <v>45429</v>
      </c>
      <c r="F2917" s="15" t="s">
        <v>183</v>
      </c>
      <c r="G2917" s="7" t="s">
        <v>801</v>
      </c>
      <c r="H2917" s="6"/>
      <c r="I2917" s="8">
        <v>-31.95</v>
      </c>
      <c r="J2917" s="6"/>
      <c r="K2917" s="8">
        <v>4903.76</v>
      </c>
      <c r="L2917" t="str">
        <f>IF(Gastos[[#This Row],[Importe]]&gt;0,"Ingreso","Egreso")</f>
        <v>Egreso</v>
      </c>
      <c r="M2917" t="str">
        <f t="shared" si="45"/>
        <v>Único</v>
      </c>
    </row>
    <row r="2918" spans="1:13" ht="25.5" x14ac:dyDescent="0.25">
      <c r="A2918" s="1" t="s">
        <v>17</v>
      </c>
      <c r="B2918" s="33">
        <v>45429</v>
      </c>
      <c r="C2918" s="5">
        <v>45429</v>
      </c>
      <c r="D2918" s="33">
        <v>45429</v>
      </c>
      <c r="E2918" s="9">
        <v>45429</v>
      </c>
      <c r="F2918" s="15" t="s">
        <v>183</v>
      </c>
      <c r="G2918" s="7" t="s">
        <v>803</v>
      </c>
      <c r="H2918" s="6"/>
      <c r="I2918" s="8">
        <v>-3.68</v>
      </c>
      <c r="J2918" s="6"/>
      <c r="K2918" s="8">
        <v>4889.18</v>
      </c>
      <c r="L2918" t="str">
        <f>IF(Gastos[[#This Row],[Importe]]&gt;0,"Ingreso","Egreso")</f>
        <v>Egreso</v>
      </c>
      <c r="M2918" t="str">
        <f t="shared" si="45"/>
        <v>Único</v>
      </c>
    </row>
    <row r="2919" spans="1:13" x14ac:dyDescent="0.25">
      <c r="A2919" s="1" t="s">
        <v>11</v>
      </c>
      <c r="B2919" s="33">
        <v>45429</v>
      </c>
      <c r="C2919" s="5">
        <v>45429</v>
      </c>
      <c r="D2919" s="33">
        <v>45429</v>
      </c>
      <c r="E2919" s="9">
        <v>45429</v>
      </c>
      <c r="F2919" s="6" t="s">
        <v>804</v>
      </c>
      <c r="G2919" s="7" t="s">
        <v>805</v>
      </c>
      <c r="H2919" s="6"/>
      <c r="I2919" s="8">
        <v>-400</v>
      </c>
      <c r="J2919" s="6"/>
      <c r="K2919" s="8">
        <v>193.16</v>
      </c>
      <c r="L2919" t="str">
        <f>IF(Gastos[[#This Row],[Importe]]&gt;0,"Ingreso","Egreso")</f>
        <v>Egreso</v>
      </c>
      <c r="M2919" t="str">
        <f t="shared" si="45"/>
        <v>Único</v>
      </c>
    </row>
    <row r="2920" spans="1:13" ht="25.5" x14ac:dyDescent="0.25">
      <c r="A2920" s="1" t="s">
        <v>17</v>
      </c>
      <c r="B2920" s="33">
        <v>45429</v>
      </c>
      <c r="C2920" s="5">
        <v>45429</v>
      </c>
      <c r="D2920" s="33">
        <v>45429</v>
      </c>
      <c r="E2920" s="9">
        <v>45429</v>
      </c>
      <c r="F2920" s="15" t="s">
        <v>183</v>
      </c>
      <c r="G2920" s="7" t="s">
        <v>802</v>
      </c>
      <c r="H2920" s="6"/>
      <c r="I2920" s="8">
        <v>-10.9</v>
      </c>
      <c r="J2920" s="6"/>
      <c r="K2920" s="8">
        <v>4892.8599999999997</v>
      </c>
      <c r="L2920" t="str">
        <f>IF(Gastos[[#This Row],[Importe]]&gt;0,"Ingreso","Egreso")</f>
        <v>Egreso</v>
      </c>
      <c r="M2920" t="str">
        <f t="shared" si="45"/>
        <v>Único</v>
      </c>
    </row>
    <row r="2921" spans="1:13" ht="25.5" x14ac:dyDescent="0.25">
      <c r="A2921" s="1" t="s">
        <v>11</v>
      </c>
      <c r="B2921" s="33">
        <v>45429</v>
      </c>
      <c r="C2921" s="5">
        <v>45429</v>
      </c>
      <c r="D2921" s="33">
        <v>45429</v>
      </c>
      <c r="E2921" s="9">
        <v>45429</v>
      </c>
      <c r="F2921" s="6" t="s">
        <v>183</v>
      </c>
      <c r="G2921" s="7" t="s">
        <v>807</v>
      </c>
      <c r="H2921" s="6"/>
      <c r="I2921" s="8">
        <v>-13.6</v>
      </c>
      <c r="J2921" s="6"/>
      <c r="K2921" s="8">
        <v>177.16</v>
      </c>
      <c r="L2921" t="str">
        <f>IF(Gastos[[#This Row],[Importe]]&gt;0,"Ingreso","Egreso")</f>
        <v>Egreso</v>
      </c>
      <c r="M2921" t="str">
        <f t="shared" si="45"/>
        <v>Único</v>
      </c>
    </row>
    <row r="2922" spans="1:13" ht="25.5" x14ac:dyDescent="0.25">
      <c r="A2922" s="1" t="s">
        <v>11</v>
      </c>
      <c r="B2922" s="33">
        <v>45429</v>
      </c>
      <c r="C2922" s="5">
        <v>45429</v>
      </c>
      <c r="D2922" s="33">
        <v>45429</v>
      </c>
      <c r="E2922" s="9">
        <v>45429</v>
      </c>
      <c r="F2922" s="6" t="s">
        <v>132</v>
      </c>
      <c r="G2922" s="7" t="s">
        <v>806</v>
      </c>
      <c r="H2922" s="6"/>
      <c r="I2922" s="8">
        <v>-2.4</v>
      </c>
      <c r="J2922" s="6"/>
      <c r="K2922" s="8">
        <v>190.76</v>
      </c>
      <c r="L2922" t="str">
        <f>IF(Gastos[[#This Row],[Importe]]&gt;0,"Ingreso","Egreso")</f>
        <v>Egreso</v>
      </c>
      <c r="M2922" t="str">
        <f t="shared" si="45"/>
        <v>Único</v>
      </c>
    </row>
    <row r="2923" spans="1:13" x14ac:dyDescent="0.25">
      <c r="A2923" s="1" t="s">
        <v>17</v>
      </c>
      <c r="B2923" s="33">
        <v>45428</v>
      </c>
      <c r="C2923" s="5">
        <v>45428</v>
      </c>
      <c r="D2923" s="33">
        <v>45428</v>
      </c>
      <c r="E2923" s="9">
        <v>45428</v>
      </c>
      <c r="F2923" s="15" t="s">
        <v>132</v>
      </c>
      <c r="G2923" s="7" t="s">
        <v>808</v>
      </c>
      <c r="H2923" s="6"/>
      <c r="I2923" s="8">
        <v>-2.8</v>
      </c>
      <c r="J2923" s="6"/>
      <c r="K2923" s="8">
        <v>4935.71</v>
      </c>
      <c r="L2923" t="str">
        <f>IF(Gastos[[#This Row],[Importe]]&gt;0,"Ingreso","Egreso")</f>
        <v>Egreso</v>
      </c>
      <c r="M2923" t="str">
        <f t="shared" si="45"/>
        <v>Único</v>
      </c>
    </row>
    <row r="2924" spans="1:13" x14ac:dyDescent="0.25">
      <c r="A2924" s="1" t="s">
        <v>14</v>
      </c>
      <c r="B2924" s="33">
        <v>45427</v>
      </c>
      <c r="C2924" s="5">
        <v>45427</v>
      </c>
      <c r="D2924" s="33">
        <v>45427</v>
      </c>
      <c r="E2924" s="9">
        <v>45427</v>
      </c>
      <c r="F2924" s="6" t="s">
        <v>132</v>
      </c>
      <c r="G2924" s="7" t="s">
        <v>810</v>
      </c>
      <c r="H2924" s="6"/>
      <c r="I2924" s="8">
        <v>-25</v>
      </c>
      <c r="J2924" s="6"/>
      <c r="K2924" s="8">
        <v>1736.03</v>
      </c>
      <c r="L2924" t="str">
        <f>IF(Gastos[[#This Row],[Importe]]&gt;0,"Ingreso","Egreso")</f>
        <v>Egreso</v>
      </c>
      <c r="M2924" t="str">
        <f t="shared" si="45"/>
        <v>Único</v>
      </c>
    </row>
    <row r="2925" spans="1:13" ht="25.5" x14ac:dyDescent="0.25">
      <c r="A2925" s="1" t="s">
        <v>11</v>
      </c>
      <c r="B2925" s="34">
        <v>45427</v>
      </c>
      <c r="C2925" s="3">
        <v>45427</v>
      </c>
      <c r="D2925" s="34">
        <v>45427</v>
      </c>
      <c r="E2925" s="9">
        <v>45427</v>
      </c>
      <c r="F2925" s="1" t="s">
        <v>132</v>
      </c>
      <c r="G2925" s="12" t="s">
        <v>812</v>
      </c>
      <c r="H2925" s="1"/>
      <c r="I2925" s="13">
        <v>-8</v>
      </c>
      <c r="J2925" s="1"/>
      <c r="K2925" s="13">
        <v>593.16</v>
      </c>
      <c r="L2925" t="str">
        <f>IF(Gastos[[#This Row],[Importe]]&gt;0,"Ingreso","Egreso")</f>
        <v>Egreso</v>
      </c>
      <c r="M2925" t="str">
        <f t="shared" si="45"/>
        <v>Único</v>
      </c>
    </row>
    <row r="2926" spans="1:13" ht="25.5" x14ac:dyDescent="0.25">
      <c r="A2926" s="1" t="s">
        <v>17</v>
      </c>
      <c r="B2926" s="33">
        <v>45427</v>
      </c>
      <c r="C2926" s="5">
        <v>45427</v>
      </c>
      <c r="D2926" s="33">
        <v>45427</v>
      </c>
      <c r="E2926" s="9">
        <v>45427</v>
      </c>
      <c r="F2926" s="15" t="s">
        <v>18</v>
      </c>
      <c r="G2926" s="7" t="s">
        <v>809</v>
      </c>
      <c r="H2926" s="6"/>
      <c r="I2926" s="8">
        <v>-38.299999999999997</v>
      </c>
      <c r="J2926" s="6"/>
      <c r="K2926" s="8">
        <v>4938.51</v>
      </c>
      <c r="L2926" t="str">
        <f>IF(Gastos[[#This Row],[Importe]]&gt;0,"Ingreso","Egreso")</f>
        <v>Egreso</v>
      </c>
      <c r="M2926" t="str">
        <f t="shared" si="45"/>
        <v>Único</v>
      </c>
    </row>
    <row r="2927" spans="1:13" x14ac:dyDescent="0.25">
      <c r="A2927" s="1" t="s">
        <v>14</v>
      </c>
      <c r="B2927" s="33">
        <v>45427</v>
      </c>
      <c r="C2927" s="5">
        <v>45427</v>
      </c>
      <c r="D2927" s="33">
        <v>45427</v>
      </c>
      <c r="E2927" s="9">
        <v>45427</v>
      </c>
      <c r="F2927" s="6" t="s">
        <v>54</v>
      </c>
      <c r="G2927" s="7" t="s">
        <v>811</v>
      </c>
      <c r="H2927" s="6"/>
      <c r="I2927" s="8">
        <v>-25.95</v>
      </c>
      <c r="J2927" s="6"/>
      <c r="K2927" s="8">
        <v>1710.08</v>
      </c>
      <c r="L2927" t="str">
        <f>IF(Gastos[[#This Row],[Importe]]&gt;0,"Ingreso","Egreso")</f>
        <v>Egreso</v>
      </c>
      <c r="M2927" t="str">
        <f t="shared" si="45"/>
        <v>Único</v>
      </c>
    </row>
    <row r="2928" spans="1:13" ht="25.5" x14ac:dyDescent="0.25">
      <c r="A2928" s="1" t="s">
        <v>11</v>
      </c>
      <c r="B2928" s="33">
        <v>45426</v>
      </c>
      <c r="C2928" s="5">
        <v>45426</v>
      </c>
      <c r="D2928" s="33">
        <v>45426</v>
      </c>
      <c r="E2928" s="9">
        <v>45426</v>
      </c>
      <c r="F2928" s="6" t="s">
        <v>20</v>
      </c>
      <c r="G2928" s="7" t="s">
        <v>813</v>
      </c>
      <c r="H2928" s="6"/>
      <c r="I2928" s="8">
        <v>-1.4</v>
      </c>
      <c r="J2928" s="6"/>
      <c r="K2928" s="8">
        <v>602.46</v>
      </c>
      <c r="L2928" t="str">
        <f>IF(Gastos[[#This Row],[Importe]]&gt;0,"Ingreso","Egreso")</f>
        <v>Egreso</v>
      </c>
      <c r="M2928" t="str">
        <f t="shared" si="45"/>
        <v>Único</v>
      </c>
    </row>
    <row r="2929" spans="1:13" x14ac:dyDescent="0.25">
      <c r="A2929" s="1" t="s">
        <v>11</v>
      </c>
      <c r="B2929" s="33">
        <v>45426</v>
      </c>
      <c r="C2929" s="5">
        <v>45426</v>
      </c>
      <c r="D2929" s="33">
        <v>45426</v>
      </c>
      <c r="E2929" s="9">
        <v>45426</v>
      </c>
      <c r="F2929" s="6" t="s">
        <v>20</v>
      </c>
      <c r="G2929" s="7" t="s">
        <v>814</v>
      </c>
      <c r="H2929" s="6"/>
      <c r="I2929" s="8">
        <v>-1.3</v>
      </c>
      <c r="J2929" s="6"/>
      <c r="K2929" s="8">
        <v>601.16</v>
      </c>
      <c r="L2929" t="str">
        <f>IF(Gastos[[#This Row],[Importe]]&gt;0,"Ingreso","Egreso")</f>
        <v>Egreso</v>
      </c>
      <c r="M2929" t="str">
        <f t="shared" si="45"/>
        <v>Único</v>
      </c>
    </row>
    <row r="2930" spans="1:13" x14ac:dyDescent="0.25">
      <c r="A2930" t="s">
        <v>14</v>
      </c>
      <c r="B2930" s="33">
        <v>45425</v>
      </c>
      <c r="C2930" s="5">
        <v>45425</v>
      </c>
      <c r="D2930" s="33">
        <v>45425</v>
      </c>
      <c r="E2930" s="9">
        <v>45425</v>
      </c>
      <c r="F2930" s="5" t="s">
        <v>132</v>
      </c>
      <c r="G2930" s="7" t="s">
        <v>817</v>
      </c>
      <c r="H2930" s="6"/>
      <c r="I2930" s="8">
        <v>-19.579999999999998</v>
      </c>
      <c r="J2930" s="6"/>
      <c r="K2930" s="8">
        <v>1884.02</v>
      </c>
      <c r="L2930" t="str">
        <f>IF(Gastos[[#This Row],[Importe]]&gt;0,"Ingreso","Egreso")</f>
        <v>Egreso</v>
      </c>
      <c r="M2930" t="str">
        <f t="shared" si="45"/>
        <v>Único</v>
      </c>
    </row>
    <row r="2931" spans="1:13" x14ac:dyDescent="0.25">
      <c r="A2931" t="s">
        <v>17</v>
      </c>
      <c r="B2931" s="33">
        <v>45425</v>
      </c>
      <c r="C2931" s="5">
        <v>45425</v>
      </c>
      <c r="D2931" s="33">
        <v>45425</v>
      </c>
      <c r="E2931" s="9">
        <v>45425</v>
      </c>
      <c r="F2931" s="5" t="s">
        <v>132</v>
      </c>
      <c r="G2931" s="7" t="s">
        <v>815</v>
      </c>
      <c r="H2931" s="6"/>
      <c r="I2931" s="8">
        <v>-10.71</v>
      </c>
      <c r="J2931" s="6"/>
      <c r="K2931" s="8">
        <v>4976.8100000000004</v>
      </c>
      <c r="L2931" t="str">
        <f>IF(Gastos[[#This Row],[Importe]]&gt;0,"Ingreso","Egreso")</f>
        <v>Egreso</v>
      </c>
      <c r="M2931" t="str">
        <f t="shared" si="45"/>
        <v>Único</v>
      </c>
    </row>
    <row r="2932" spans="1:13" x14ac:dyDescent="0.25">
      <c r="A2932" t="s">
        <v>14</v>
      </c>
      <c r="B2932" s="33">
        <v>45425</v>
      </c>
      <c r="C2932" s="5">
        <v>45425</v>
      </c>
      <c r="D2932" s="33">
        <v>45425</v>
      </c>
      <c r="E2932" s="9">
        <v>45425</v>
      </c>
      <c r="F2932" s="5" t="s">
        <v>22</v>
      </c>
      <c r="G2932" s="7" t="s">
        <v>816</v>
      </c>
      <c r="H2932" s="6"/>
      <c r="I2932" s="8">
        <v>-138.16</v>
      </c>
      <c r="J2932" s="6"/>
      <c r="K2932" s="8">
        <v>1903.6</v>
      </c>
      <c r="L2932" t="str">
        <f>IF(Gastos[[#This Row],[Importe]]&gt;0,"Ingreso","Egreso")</f>
        <v>Egreso</v>
      </c>
      <c r="M2932" t="str">
        <f t="shared" si="45"/>
        <v>Único</v>
      </c>
    </row>
    <row r="2933" spans="1:13" x14ac:dyDescent="0.25">
      <c r="A2933" t="s">
        <v>14</v>
      </c>
      <c r="B2933" s="33">
        <v>45425</v>
      </c>
      <c r="C2933" s="5">
        <v>45425</v>
      </c>
      <c r="D2933" s="33">
        <v>45425</v>
      </c>
      <c r="E2933" s="9">
        <v>45425</v>
      </c>
      <c r="F2933" s="5" t="s">
        <v>586</v>
      </c>
      <c r="G2933" s="7" t="s">
        <v>818</v>
      </c>
      <c r="H2933" s="6"/>
      <c r="I2933" s="8">
        <v>-110</v>
      </c>
      <c r="J2933" s="6"/>
      <c r="K2933" s="8">
        <v>1774.02</v>
      </c>
      <c r="L2933" t="str">
        <f>IF(Gastos[[#This Row],[Importe]]&gt;0,"Ingreso","Egreso")</f>
        <v>Egreso</v>
      </c>
      <c r="M2933" t="str">
        <f t="shared" si="45"/>
        <v>Único</v>
      </c>
    </row>
    <row r="2934" spans="1:13" x14ac:dyDescent="0.25">
      <c r="A2934" t="s">
        <v>14</v>
      </c>
      <c r="B2934" s="33">
        <v>45425</v>
      </c>
      <c r="C2934" s="5">
        <v>45425</v>
      </c>
      <c r="D2934" s="33">
        <v>45425</v>
      </c>
      <c r="E2934" s="9">
        <v>45425</v>
      </c>
      <c r="F2934" s="5" t="s">
        <v>54</v>
      </c>
      <c r="G2934" s="7" t="s">
        <v>819</v>
      </c>
      <c r="H2934" s="6"/>
      <c r="I2934" s="8">
        <v>-12.99</v>
      </c>
      <c r="J2934" s="6"/>
      <c r="K2934" s="8">
        <v>1761.03</v>
      </c>
      <c r="L2934" t="str">
        <f>IF(Gastos[[#This Row],[Importe]]&gt;0,"Ingreso","Egreso")</f>
        <v>Egreso</v>
      </c>
      <c r="M2934" t="str">
        <f t="shared" si="45"/>
        <v>Único</v>
      </c>
    </row>
    <row r="2935" spans="1:13" x14ac:dyDescent="0.25">
      <c r="A2935" s="1" t="s">
        <v>11</v>
      </c>
      <c r="B2935" s="33">
        <v>45425</v>
      </c>
      <c r="C2935" s="5">
        <v>45425</v>
      </c>
      <c r="D2935" s="33">
        <v>45425</v>
      </c>
      <c r="E2935" s="9">
        <v>45425</v>
      </c>
      <c r="F2935" s="6" t="s">
        <v>35</v>
      </c>
      <c r="G2935" s="7" t="s">
        <v>820</v>
      </c>
      <c r="H2935" s="6"/>
      <c r="I2935" s="8">
        <v>138.16</v>
      </c>
      <c r="J2935" s="6"/>
      <c r="K2935" s="8">
        <v>661.54</v>
      </c>
      <c r="L2935" t="str">
        <f>IF(Gastos[[#This Row],[Importe]]&gt;0,"Ingreso","Egreso")</f>
        <v>Ingreso</v>
      </c>
      <c r="M2935" t="str">
        <f t="shared" si="45"/>
        <v>Único</v>
      </c>
    </row>
    <row r="2936" spans="1:13" ht="25.5" x14ac:dyDescent="0.25">
      <c r="A2936" s="1" t="s">
        <v>11</v>
      </c>
      <c r="B2936" s="33">
        <v>45425</v>
      </c>
      <c r="C2936" s="5">
        <v>45425</v>
      </c>
      <c r="D2936" s="33">
        <v>45425</v>
      </c>
      <c r="E2936" s="9">
        <v>45425</v>
      </c>
      <c r="F2936" s="6" t="s">
        <v>20</v>
      </c>
      <c r="G2936" s="7" t="s">
        <v>822</v>
      </c>
      <c r="H2936" s="6"/>
      <c r="I2936" s="8">
        <v>-1.3</v>
      </c>
      <c r="J2936" s="6"/>
      <c r="K2936" s="8">
        <v>603.86</v>
      </c>
      <c r="L2936" t="str">
        <f>IF(Gastos[[#This Row],[Importe]]&gt;0,"Ingreso","Egreso")</f>
        <v>Egreso</v>
      </c>
      <c r="M2936" t="str">
        <f t="shared" si="45"/>
        <v>Único</v>
      </c>
    </row>
    <row r="2937" spans="1:13" x14ac:dyDescent="0.25">
      <c r="A2937" s="1" t="s">
        <v>11</v>
      </c>
      <c r="B2937" s="33">
        <v>45425</v>
      </c>
      <c r="C2937" s="5">
        <v>45425</v>
      </c>
      <c r="D2937" s="33">
        <v>45425</v>
      </c>
      <c r="E2937" s="9">
        <v>45425</v>
      </c>
      <c r="F2937" s="6" t="s">
        <v>132</v>
      </c>
      <c r="G2937" s="7" t="s">
        <v>821</v>
      </c>
      <c r="H2937" s="6"/>
      <c r="I2937" s="8">
        <v>-2.7</v>
      </c>
      <c r="J2937" s="6"/>
      <c r="K2937" s="8">
        <v>605.16</v>
      </c>
      <c r="L2937" t="str">
        <f>IF(Gastos[[#This Row],[Importe]]&gt;0,"Ingreso","Egreso")</f>
        <v>Egreso</v>
      </c>
      <c r="M2937" t="str">
        <f t="shared" si="45"/>
        <v>Único</v>
      </c>
    </row>
    <row r="2938" spans="1:13" x14ac:dyDescent="0.25">
      <c r="A2938" s="1" t="s">
        <v>11</v>
      </c>
      <c r="B2938" s="33">
        <v>45425</v>
      </c>
      <c r="C2938" s="5">
        <v>45425</v>
      </c>
      <c r="D2938" s="33">
        <v>45631</v>
      </c>
      <c r="E2938" s="9">
        <v>45424</v>
      </c>
      <c r="F2938" s="6" t="s">
        <v>132</v>
      </c>
      <c r="G2938" s="7" t="s">
        <v>827</v>
      </c>
      <c r="H2938" s="6"/>
      <c r="I2938" s="8">
        <v>-7.4</v>
      </c>
      <c r="J2938" s="6"/>
      <c r="K2938" s="8">
        <v>618.86</v>
      </c>
      <c r="L2938" t="str">
        <f>IF(Gastos[[#This Row],[Importe]]&gt;0,"Ingreso","Egreso")</f>
        <v>Egreso</v>
      </c>
      <c r="M2938" t="str">
        <f t="shared" si="45"/>
        <v>Único</v>
      </c>
    </row>
    <row r="2939" spans="1:13" x14ac:dyDescent="0.25">
      <c r="A2939" s="1" t="s">
        <v>11</v>
      </c>
      <c r="B2939" s="33">
        <v>45425</v>
      </c>
      <c r="C2939" s="5">
        <v>45425</v>
      </c>
      <c r="D2939" s="33">
        <v>45631</v>
      </c>
      <c r="E2939" s="9">
        <v>45424</v>
      </c>
      <c r="F2939" s="6" t="s">
        <v>132</v>
      </c>
      <c r="G2939" s="7" t="s">
        <v>825</v>
      </c>
      <c r="H2939" s="6"/>
      <c r="I2939" s="8">
        <v>-7.3</v>
      </c>
      <c r="J2939" s="6"/>
      <c r="K2939" s="8">
        <v>630.66</v>
      </c>
      <c r="L2939" t="str">
        <f>IF(Gastos[[#This Row],[Importe]]&gt;0,"Ingreso","Egreso")</f>
        <v>Egreso</v>
      </c>
      <c r="M2939" t="str">
        <f t="shared" si="45"/>
        <v>Único</v>
      </c>
    </row>
    <row r="2940" spans="1:13" x14ac:dyDescent="0.25">
      <c r="A2940" s="1" t="s">
        <v>11</v>
      </c>
      <c r="B2940" s="33">
        <v>45425</v>
      </c>
      <c r="C2940" s="5">
        <v>45425</v>
      </c>
      <c r="D2940" s="33">
        <v>45631</v>
      </c>
      <c r="E2940" s="9">
        <v>45424</v>
      </c>
      <c r="F2940" s="6" t="s">
        <v>18</v>
      </c>
      <c r="G2940" s="7" t="s">
        <v>824</v>
      </c>
      <c r="H2940" s="6"/>
      <c r="I2940" s="8">
        <v>-18</v>
      </c>
      <c r="J2940" s="6"/>
      <c r="K2940" s="8">
        <v>637.96</v>
      </c>
      <c r="L2940" t="str">
        <f>IF(Gastos[[#This Row],[Importe]]&gt;0,"Ingreso","Egreso")</f>
        <v>Egreso</v>
      </c>
      <c r="M2940" t="str">
        <f t="shared" si="45"/>
        <v>Único</v>
      </c>
    </row>
    <row r="2941" spans="1:13" x14ac:dyDescent="0.25">
      <c r="A2941" s="1" t="s">
        <v>11</v>
      </c>
      <c r="B2941" s="33">
        <v>45425</v>
      </c>
      <c r="C2941" s="5">
        <v>45425</v>
      </c>
      <c r="D2941" s="33">
        <v>45631</v>
      </c>
      <c r="E2941" s="9">
        <v>45424</v>
      </c>
      <c r="F2941" s="6" t="s">
        <v>18</v>
      </c>
      <c r="G2941" s="7" t="s">
        <v>827</v>
      </c>
      <c r="H2941" s="6"/>
      <c r="I2941" s="8">
        <v>-11</v>
      </c>
      <c r="J2941" s="6"/>
      <c r="K2941" s="8">
        <v>607.86</v>
      </c>
      <c r="L2941" t="str">
        <f>IF(Gastos[[#This Row],[Importe]]&gt;0,"Ingreso","Egreso")</f>
        <v>Egreso</v>
      </c>
      <c r="M2941" t="str">
        <f t="shared" si="45"/>
        <v>Único</v>
      </c>
    </row>
    <row r="2942" spans="1:13" x14ac:dyDescent="0.25">
      <c r="A2942" s="1" t="s">
        <v>11</v>
      </c>
      <c r="B2942" s="33">
        <v>45425</v>
      </c>
      <c r="C2942" s="5">
        <v>45425</v>
      </c>
      <c r="D2942" s="33">
        <v>45631</v>
      </c>
      <c r="E2942" s="9">
        <v>45424</v>
      </c>
      <c r="F2942" s="6" t="s">
        <v>132</v>
      </c>
      <c r="G2942" s="7" t="s">
        <v>826</v>
      </c>
      <c r="H2942" s="6"/>
      <c r="I2942" s="8">
        <v>-4.4000000000000004</v>
      </c>
      <c r="J2942" s="6"/>
      <c r="K2942" s="8">
        <v>626.26</v>
      </c>
      <c r="L2942" t="str">
        <f>IF(Gastos[[#This Row],[Importe]]&gt;0,"Ingreso","Egreso")</f>
        <v>Egreso</v>
      </c>
      <c r="M2942" t="str">
        <f t="shared" si="45"/>
        <v>Único</v>
      </c>
    </row>
    <row r="2943" spans="1:13" ht="25.5" x14ac:dyDescent="0.25">
      <c r="A2943" s="1" t="s">
        <v>11</v>
      </c>
      <c r="B2943" s="33">
        <v>45425</v>
      </c>
      <c r="C2943" s="5">
        <v>45425</v>
      </c>
      <c r="D2943" s="33">
        <v>45631</v>
      </c>
      <c r="E2943" s="9">
        <v>45424</v>
      </c>
      <c r="F2943" s="6" t="s">
        <v>132</v>
      </c>
      <c r="G2943" s="7" t="s">
        <v>823</v>
      </c>
      <c r="H2943" s="6"/>
      <c r="I2943" s="8">
        <v>-3.69</v>
      </c>
      <c r="J2943" s="6"/>
      <c r="K2943" s="8">
        <v>657.85</v>
      </c>
      <c r="L2943" t="str">
        <f>IF(Gastos[[#This Row],[Importe]]&gt;0,"Ingreso","Egreso")</f>
        <v>Egreso</v>
      </c>
      <c r="M2943" t="str">
        <f t="shared" si="45"/>
        <v>Único</v>
      </c>
    </row>
    <row r="2944" spans="1:13" ht="25.5" x14ac:dyDescent="0.25">
      <c r="A2944" s="1" t="s">
        <v>11</v>
      </c>
      <c r="B2944" s="33">
        <v>45425</v>
      </c>
      <c r="C2944" s="5">
        <v>45425</v>
      </c>
      <c r="D2944" s="33">
        <v>45631</v>
      </c>
      <c r="E2944" s="9">
        <v>45424</v>
      </c>
      <c r="F2944" s="6" t="s">
        <v>132</v>
      </c>
      <c r="G2944" s="7" t="s">
        <v>823</v>
      </c>
      <c r="H2944" s="6"/>
      <c r="I2944" s="8">
        <v>-1.89</v>
      </c>
      <c r="J2944" s="6"/>
      <c r="K2944" s="8">
        <v>655.96</v>
      </c>
      <c r="L2944" t="str">
        <f>IF(Gastos[[#This Row],[Importe]]&gt;0,"Ingreso","Egreso")</f>
        <v>Egreso</v>
      </c>
      <c r="M2944" t="str">
        <f t="shared" si="45"/>
        <v>Único</v>
      </c>
    </row>
    <row r="2945" spans="1:13" x14ac:dyDescent="0.25">
      <c r="A2945" s="1" t="s">
        <v>11</v>
      </c>
      <c r="B2945" s="33">
        <v>45425</v>
      </c>
      <c r="C2945" s="5">
        <v>45425</v>
      </c>
      <c r="D2945" s="33">
        <v>45601</v>
      </c>
      <c r="E2945" s="9">
        <v>45423</v>
      </c>
      <c r="F2945" s="6" t="s">
        <v>132</v>
      </c>
      <c r="G2945" s="7" t="s">
        <v>831</v>
      </c>
      <c r="H2945" s="6"/>
      <c r="I2945" s="8">
        <v>-24</v>
      </c>
      <c r="J2945" s="6"/>
      <c r="K2945" s="8">
        <v>523.38</v>
      </c>
      <c r="L2945" t="str">
        <f>IF(Gastos[[#This Row],[Importe]]&gt;0,"Ingreso","Egreso")</f>
        <v>Egreso</v>
      </c>
      <c r="M2945" t="str">
        <f t="shared" si="45"/>
        <v>Único</v>
      </c>
    </row>
    <row r="2946" spans="1:13" x14ac:dyDescent="0.25">
      <c r="A2946" t="s">
        <v>17</v>
      </c>
      <c r="B2946" s="33">
        <v>45425</v>
      </c>
      <c r="C2946" s="5">
        <v>45425</v>
      </c>
      <c r="D2946" s="33">
        <v>45601</v>
      </c>
      <c r="E2946" s="9">
        <v>45423</v>
      </c>
      <c r="F2946" s="5" t="s">
        <v>132</v>
      </c>
      <c r="G2946" s="7" t="s">
        <v>828</v>
      </c>
      <c r="H2946" s="6"/>
      <c r="I2946" s="8">
        <v>-8.1</v>
      </c>
      <c r="J2946" s="6"/>
      <c r="K2946" s="8">
        <v>4987.5200000000004</v>
      </c>
      <c r="L2946" t="str">
        <f>IF(Gastos[[#This Row],[Importe]]&gt;0,"Ingreso","Egreso")</f>
        <v>Egreso</v>
      </c>
      <c r="M2946" t="str">
        <f t="shared" ref="M2946:M3009" si="46">IF(AND(COUNTIFS($B$2:$B$3988,B2946,$I$2:$I$3988,I2946,$K$2:$K$3988,K2946)&gt;1,F2946=""),"DUPLICADO","Único")</f>
        <v>Único</v>
      </c>
    </row>
    <row r="2947" spans="1:13" ht="25.5" x14ac:dyDescent="0.25">
      <c r="A2947" t="s">
        <v>14</v>
      </c>
      <c r="B2947" s="33">
        <v>45425</v>
      </c>
      <c r="C2947" s="5">
        <v>45425</v>
      </c>
      <c r="D2947" s="33">
        <v>45601</v>
      </c>
      <c r="E2947" s="9">
        <v>45423</v>
      </c>
      <c r="F2947" s="5" t="s">
        <v>22</v>
      </c>
      <c r="G2947" s="7" t="s">
        <v>829</v>
      </c>
      <c r="H2947" s="6"/>
      <c r="I2947" s="8">
        <v>-27.9</v>
      </c>
      <c r="J2947" s="6"/>
      <c r="K2947" s="8">
        <v>2041.76</v>
      </c>
      <c r="L2947" t="str">
        <f>IF(Gastos[[#This Row],[Importe]]&gt;0,"Ingreso","Egreso")</f>
        <v>Egreso</v>
      </c>
      <c r="M2947" t="str">
        <f t="shared" si="46"/>
        <v>Único</v>
      </c>
    </row>
    <row r="2948" spans="1:13" ht="25.5" x14ac:dyDescent="0.25">
      <c r="A2948" s="1" t="s">
        <v>11</v>
      </c>
      <c r="B2948" s="33">
        <v>45425</v>
      </c>
      <c r="C2948" s="5">
        <v>45425</v>
      </c>
      <c r="D2948" s="33">
        <v>45601</v>
      </c>
      <c r="E2948" s="9">
        <v>45423</v>
      </c>
      <c r="F2948" s="6" t="s">
        <v>35</v>
      </c>
      <c r="G2948" s="7" t="s">
        <v>830</v>
      </c>
      <c r="H2948" s="6"/>
      <c r="I2948" s="8">
        <v>-138.16</v>
      </c>
      <c r="J2948" s="6"/>
      <c r="K2948" s="8">
        <v>547.38</v>
      </c>
      <c r="L2948" t="str">
        <f>IF(Gastos[[#This Row],[Importe]]&gt;0,"Ingreso","Egreso")</f>
        <v>Egreso</v>
      </c>
      <c r="M2948" t="str">
        <f t="shared" si="46"/>
        <v>Único</v>
      </c>
    </row>
    <row r="2949" spans="1:13" x14ac:dyDescent="0.25">
      <c r="A2949" s="1" t="s">
        <v>11</v>
      </c>
      <c r="B2949" s="33">
        <v>45570</v>
      </c>
      <c r="C2949" s="5">
        <v>45422</v>
      </c>
      <c r="D2949" s="33">
        <v>45570</v>
      </c>
      <c r="E2949" s="9">
        <v>45422</v>
      </c>
      <c r="F2949" s="6" t="s">
        <v>132</v>
      </c>
      <c r="G2949" s="7" t="s">
        <v>833</v>
      </c>
      <c r="H2949" s="6"/>
      <c r="I2949" s="8">
        <v>-9.9</v>
      </c>
      <c r="J2949" s="6"/>
      <c r="K2949" s="8">
        <v>689.65</v>
      </c>
      <c r="L2949" t="str">
        <f>IF(Gastos[[#This Row],[Importe]]&gt;0,"Ingreso","Egreso")</f>
        <v>Egreso</v>
      </c>
      <c r="M2949" t="str">
        <f t="shared" si="46"/>
        <v>Único</v>
      </c>
    </row>
    <row r="2950" spans="1:13" ht="25.5" x14ac:dyDescent="0.25">
      <c r="A2950" t="s">
        <v>14</v>
      </c>
      <c r="B2950" s="33">
        <v>45570</v>
      </c>
      <c r="C2950" s="5">
        <v>45422</v>
      </c>
      <c r="D2950" s="33">
        <v>45570</v>
      </c>
      <c r="E2950" s="9">
        <v>45422</v>
      </c>
      <c r="F2950" s="5" t="s">
        <v>586</v>
      </c>
      <c r="G2950" s="7" t="s">
        <v>832</v>
      </c>
      <c r="H2950" s="6"/>
      <c r="I2950" s="8">
        <v>-773.52</v>
      </c>
      <c r="J2950" s="6"/>
      <c r="K2950" s="8">
        <v>2069.66</v>
      </c>
      <c r="L2950" t="str">
        <f>IF(Gastos[[#This Row],[Importe]]&gt;0,"Ingreso","Egreso")</f>
        <v>Egreso</v>
      </c>
      <c r="M2950" t="str">
        <f t="shared" si="46"/>
        <v>Único</v>
      </c>
    </row>
    <row r="2951" spans="1:13" ht="25.5" x14ac:dyDescent="0.25">
      <c r="A2951" s="1" t="s">
        <v>11</v>
      </c>
      <c r="B2951" s="33">
        <v>45570</v>
      </c>
      <c r="C2951" s="5">
        <v>45422</v>
      </c>
      <c r="D2951" s="33">
        <v>45570</v>
      </c>
      <c r="E2951" s="9">
        <v>45422</v>
      </c>
      <c r="F2951" s="6" t="s">
        <v>20</v>
      </c>
      <c r="G2951" s="7" t="s">
        <v>834</v>
      </c>
      <c r="H2951" s="6"/>
      <c r="I2951" s="8">
        <v>-4.1100000000000003</v>
      </c>
      <c r="J2951" s="6"/>
      <c r="K2951" s="8">
        <v>685.54</v>
      </c>
      <c r="L2951" t="str">
        <f>IF(Gastos[[#This Row],[Importe]]&gt;0,"Ingreso","Egreso")</f>
        <v>Egreso</v>
      </c>
      <c r="M2951" t="str">
        <f t="shared" si="46"/>
        <v>Único</v>
      </c>
    </row>
    <row r="2952" spans="1:13" x14ac:dyDescent="0.25">
      <c r="A2952" t="s">
        <v>14</v>
      </c>
      <c r="B2952" s="33">
        <v>45540</v>
      </c>
      <c r="C2952" s="5">
        <v>45421</v>
      </c>
      <c r="D2952" s="33">
        <v>45540</v>
      </c>
      <c r="E2952" s="9">
        <v>45421</v>
      </c>
      <c r="F2952" s="5" t="s">
        <v>67</v>
      </c>
      <c r="G2952" s="7" t="s">
        <v>836</v>
      </c>
      <c r="H2952" s="6"/>
      <c r="I2952" s="8">
        <v>-21.8</v>
      </c>
      <c r="J2952" s="6"/>
      <c r="K2952" s="8">
        <v>2864.98</v>
      </c>
      <c r="L2952" t="str">
        <f>IF(Gastos[[#This Row],[Importe]]&gt;0,"Ingreso","Egreso")</f>
        <v>Egreso</v>
      </c>
      <c r="M2952" t="str">
        <f t="shared" si="46"/>
        <v>Único</v>
      </c>
    </row>
    <row r="2953" spans="1:13" x14ac:dyDescent="0.25">
      <c r="A2953" t="s">
        <v>14</v>
      </c>
      <c r="B2953" s="33">
        <v>45540</v>
      </c>
      <c r="C2953" s="5">
        <v>45421</v>
      </c>
      <c r="D2953" s="33">
        <v>45540</v>
      </c>
      <c r="E2953" s="9">
        <v>45421</v>
      </c>
      <c r="F2953" s="5" t="s">
        <v>67</v>
      </c>
      <c r="G2953" s="7" t="s">
        <v>836</v>
      </c>
      <c r="H2953" s="6"/>
      <c r="I2953" s="8">
        <v>-21.8</v>
      </c>
      <c r="J2953" s="6"/>
      <c r="K2953" s="8">
        <v>2843.18</v>
      </c>
      <c r="L2953" t="str">
        <f>IF(Gastos[[#This Row],[Importe]]&gt;0,"Ingreso","Egreso")</f>
        <v>Egreso</v>
      </c>
      <c r="M2953" t="str">
        <f t="shared" si="46"/>
        <v>Único</v>
      </c>
    </row>
    <row r="2954" spans="1:13" ht="25.5" x14ac:dyDescent="0.25">
      <c r="A2954" s="1" t="s">
        <v>11</v>
      </c>
      <c r="B2954" s="33">
        <v>45540</v>
      </c>
      <c r="C2954" s="5">
        <v>45421</v>
      </c>
      <c r="D2954" s="33">
        <v>45540</v>
      </c>
      <c r="E2954" s="9">
        <v>45421</v>
      </c>
      <c r="F2954" s="6" t="s">
        <v>20</v>
      </c>
      <c r="G2954" s="7" t="s">
        <v>837</v>
      </c>
      <c r="H2954" s="6"/>
      <c r="I2954" s="8">
        <v>-4.5999999999999996</v>
      </c>
      <c r="J2954" s="6"/>
      <c r="K2954" s="8">
        <v>699.55</v>
      </c>
      <c r="L2954" t="str">
        <f>IF(Gastos[[#This Row],[Importe]]&gt;0,"Ingreso","Egreso")</f>
        <v>Egreso</v>
      </c>
      <c r="M2954" t="str">
        <f t="shared" si="46"/>
        <v>Único</v>
      </c>
    </row>
    <row r="2955" spans="1:13" ht="25.5" x14ac:dyDescent="0.25">
      <c r="A2955" t="s">
        <v>17</v>
      </c>
      <c r="B2955" s="33">
        <v>45540</v>
      </c>
      <c r="C2955" s="5">
        <v>45421</v>
      </c>
      <c r="D2955" s="33">
        <v>45540</v>
      </c>
      <c r="E2955" s="9">
        <v>45421</v>
      </c>
      <c r="F2955" s="5" t="s">
        <v>22</v>
      </c>
      <c r="G2955" s="7" t="s">
        <v>835</v>
      </c>
      <c r="H2955" s="6"/>
      <c r="I2955" s="8">
        <v>-1.2</v>
      </c>
      <c r="J2955" s="6"/>
      <c r="K2955" s="8">
        <v>4995.62</v>
      </c>
      <c r="L2955" t="str">
        <f>IF(Gastos[[#This Row],[Importe]]&gt;0,"Ingreso","Egreso")</f>
        <v>Egreso</v>
      </c>
      <c r="M2955" t="str">
        <f t="shared" si="46"/>
        <v>Único</v>
      </c>
    </row>
    <row r="2956" spans="1:13" ht="25.5" x14ac:dyDescent="0.25">
      <c r="A2956" s="1" t="s">
        <v>11</v>
      </c>
      <c r="B2956" s="33">
        <v>45509</v>
      </c>
      <c r="C2956" s="5">
        <v>45420</v>
      </c>
      <c r="D2956" s="33">
        <v>45509</v>
      </c>
      <c r="E2956" s="9">
        <v>45420</v>
      </c>
      <c r="F2956" s="6" t="s">
        <v>20</v>
      </c>
      <c r="G2956" s="7" t="s">
        <v>839</v>
      </c>
      <c r="H2956" s="6"/>
      <c r="I2956" s="8">
        <v>-4.75</v>
      </c>
      <c r="J2956" s="6"/>
      <c r="K2956" s="8">
        <v>706.8</v>
      </c>
      <c r="L2956" t="str">
        <f>IF(Gastos[[#This Row],[Importe]]&gt;0,"Ingreso","Egreso")</f>
        <v>Egreso</v>
      </c>
      <c r="M2956" t="str">
        <f t="shared" si="46"/>
        <v>Único</v>
      </c>
    </row>
    <row r="2957" spans="1:13" ht="25.5" x14ac:dyDescent="0.25">
      <c r="A2957" s="1" t="s">
        <v>11</v>
      </c>
      <c r="B2957" s="33">
        <v>45509</v>
      </c>
      <c r="C2957" s="5">
        <v>45420</v>
      </c>
      <c r="D2957" s="33">
        <v>45509</v>
      </c>
      <c r="E2957" s="9">
        <v>45420</v>
      </c>
      <c r="F2957" s="6" t="s">
        <v>20</v>
      </c>
      <c r="G2957" s="7" t="s">
        <v>839</v>
      </c>
      <c r="H2957" s="6"/>
      <c r="I2957" s="8">
        <v>-2.65</v>
      </c>
      <c r="J2957" s="6"/>
      <c r="K2957" s="8">
        <v>704.15</v>
      </c>
      <c r="L2957" t="str">
        <f>IF(Gastos[[#This Row],[Importe]]&gt;0,"Ingreso","Egreso")</f>
        <v>Egreso</v>
      </c>
      <c r="M2957" t="str">
        <f t="shared" si="46"/>
        <v>Único</v>
      </c>
    </row>
    <row r="2958" spans="1:13" x14ac:dyDescent="0.25">
      <c r="A2958" t="s">
        <v>17</v>
      </c>
      <c r="B2958" s="33">
        <v>45509</v>
      </c>
      <c r="C2958" s="5">
        <v>45420</v>
      </c>
      <c r="D2958" s="33">
        <v>45509</v>
      </c>
      <c r="E2958" s="9">
        <v>45420</v>
      </c>
      <c r="F2958" s="5" t="s">
        <v>132</v>
      </c>
      <c r="G2958" s="7" t="s">
        <v>838</v>
      </c>
      <c r="H2958" s="6"/>
      <c r="I2958" s="8">
        <v>-2.8</v>
      </c>
      <c r="J2958" s="6"/>
      <c r="K2958" s="8">
        <v>4996.82</v>
      </c>
      <c r="L2958" t="str">
        <f>IF(Gastos[[#This Row],[Importe]]&gt;0,"Ingreso","Egreso")</f>
        <v>Egreso</v>
      </c>
      <c r="M2958" t="str">
        <f t="shared" si="46"/>
        <v>Único</v>
      </c>
    </row>
    <row r="2959" spans="1:13" x14ac:dyDescent="0.25">
      <c r="A2959" t="s">
        <v>17</v>
      </c>
      <c r="B2959" s="33">
        <v>45478</v>
      </c>
      <c r="C2959" s="5">
        <v>45419</v>
      </c>
      <c r="D2959" s="33">
        <v>45478</v>
      </c>
      <c r="E2959" s="9">
        <v>45419</v>
      </c>
      <c r="F2959" s="5" t="s">
        <v>132</v>
      </c>
      <c r="G2959" s="7" t="s">
        <v>841</v>
      </c>
      <c r="H2959" s="6"/>
      <c r="I2959" s="8">
        <v>-11.76</v>
      </c>
      <c r="J2959" s="6"/>
      <c r="K2959" s="8">
        <v>4999.62</v>
      </c>
      <c r="L2959" t="str">
        <f>IF(Gastos[[#This Row],[Importe]]&gt;0,"Ingreso","Egreso")</f>
        <v>Egreso</v>
      </c>
      <c r="M2959" t="str">
        <f t="shared" si="46"/>
        <v>Único</v>
      </c>
    </row>
    <row r="2960" spans="1:13" x14ac:dyDescent="0.25">
      <c r="A2960" t="s">
        <v>17</v>
      </c>
      <c r="B2960" s="33">
        <v>45478</v>
      </c>
      <c r="C2960" s="5">
        <v>45419</v>
      </c>
      <c r="D2960" s="33">
        <v>45478</v>
      </c>
      <c r="E2960" s="9">
        <v>45419</v>
      </c>
      <c r="F2960" s="5" t="s">
        <v>132</v>
      </c>
      <c r="G2960" s="7" t="s">
        <v>840</v>
      </c>
      <c r="H2960" s="6"/>
      <c r="I2960" s="8">
        <v>-6.8</v>
      </c>
      <c r="J2960" s="6"/>
      <c r="K2960" s="8">
        <v>5011.38</v>
      </c>
      <c r="L2960" t="str">
        <f>IF(Gastos[[#This Row],[Importe]]&gt;0,"Ingreso","Egreso")</f>
        <v>Egreso</v>
      </c>
      <c r="M2960" t="str">
        <f t="shared" si="46"/>
        <v>Único</v>
      </c>
    </row>
    <row r="2961" spans="1:13" x14ac:dyDescent="0.25">
      <c r="A2961" t="s">
        <v>14</v>
      </c>
      <c r="B2961" s="33">
        <v>45478</v>
      </c>
      <c r="C2961" s="5">
        <v>45419</v>
      </c>
      <c r="D2961" s="33">
        <v>45478</v>
      </c>
      <c r="E2961" s="9">
        <v>45419</v>
      </c>
      <c r="F2961" s="5" t="s">
        <v>132</v>
      </c>
      <c r="G2961" s="7" t="s">
        <v>842</v>
      </c>
      <c r="H2961" s="6"/>
      <c r="I2961" s="8">
        <v>-5.25</v>
      </c>
      <c r="J2961" s="6"/>
      <c r="K2961" s="8">
        <v>2886.78</v>
      </c>
      <c r="L2961" t="str">
        <f>IF(Gastos[[#This Row],[Importe]]&gt;0,"Ingreso","Egreso")</f>
        <v>Egreso</v>
      </c>
      <c r="M2961" t="str">
        <f t="shared" si="46"/>
        <v>Único</v>
      </c>
    </row>
    <row r="2962" spans="1:13" x14ac:dyDescent="0.25">
      <c r="A2962" t="s">
        <v>14</v>
      </c>
      <c r="B2962" s="33">
        <v>45448</v>
      </c>
      <c r="C2962" s="5">
        <v>45418</v>
      </c>
      <c r="D2962" s="33">
        <v>45448</v>
      </c>
      <c r="E2962" s="9">
        <v>45418</v>
      </c>
      <c r="F2962" s="5" t="s">
        <v>132</v>
      </c>
      <c r="G2962" s="7" t="s">
        <v>845</v>
      </c>
      <c r="H2962" s="6"/>
      <c r="I2962" s="8">
        <v>-19.57</v>
      </c>
      <c r="J2962" s="6"/>
      <c r="K2962" s="8">
        <v>2910.41</v>
      </c>
      <c r="L2962" t="str">
        <f>IF(Gastos[[#This Row],[Importe]]&gt;0,"Ingreso","Egreso")</f>
        <v>Egreso</v>
      </c>
      <c r="M2962" t="str">
        <f t="shared" si="46"/>
        <v>Único</v>
      </c>
    </row>
    <row r="2963" spans="1:13" x14ac:dyDescent="0.25">
      <c r="A2963" t="s">
        <v>14</v>
      </c>
      <c r="B2963" s="33">
        <v>45448</v>
      </c>
      <c r="C2963" s="5">
        <v>45418</v>
      </c>
      <c r="D2963" s="33">
        <v>45448</v>
      </c>
      <c r="E2963" s="9">
        <v>45418</v>
      </c>
      <c r="F2963" s="5" t="s">
        <v>132</v>
      </c>
      <c r="G2963" s="7" t="s">
        <v>846</v>
      </c>
      <c r="H2963" s="6"/>
      <c r="I2963" s="8">
        <v>-15.9</v>
      </c>
      <c r="J2963" s="6"/>
      <c r="K2963" s="8">
        <v>2892.03</v>
      </c>
      <c r="L2963" t="str">
        <f>IF(Gastos[[#This Row],[Importe]]&gt;0,"Ingreso","Egreso")</f>
        <v>Egreso</v>
      </c>
      <c r="M2963" t="str">
        <f t="shared" si="46"/>
        <v>Único</v>
      </c>
    </row>
    <row r="2964" spans="1:13" x14ac:dyDescent="0.25">
      <c r="A2964" t="s">
        <v>14</v>
      </c>
      <c r="B2964" s="33">
        <v>45448</v>
      </c>
      <c r="C2964" s="5">
        <v>45418</v>
      </c>
      <c r="D2964" s="33">
        <v>45448</v>
      </c>
      <c r="E2964" s="9">
        <v>45418</v>
      </c>
      <c r="F2964" s="5" t="s">
        <v>132</v>
      </c>
      <c r="G2964" s="7" t="s">
        <v>844</v>
      </c>
      <c r="H2964" s="6"/>
      <c r="I2964" s="8">
        <v>-7.55</v>
      </c>
      <c r="J2964" s="6"/>
      <c r="K2964" s="8">
        <v>2929.98</v>
      </c>
      <c r="L2964" t="str">
        <f>IF(Gastos[[#This Row],[Importe]]&gt;0,"Ingreso","Egreso")</f>
        <v>Egreso</v>
      </c>
      <c r="M2964" t="str">
        <f t="shared" si="46"/>
        <v>Único</v>
      </c>
    </row>
    <row r="2965" spans="1:13" x14ac:dyDescent="0.25">
      <c r="A2965" t="s">
        <v>14</v>
      </c>
      <c r="B2965" s="33">
        <v>45448</v>
      </c>
      <c r="C2965" s="5">
        <v>45418</v>
      </c>
      <c r="D2965" s="33">
        <v>45448</v>
      </c>
      <c r="E2965" s="9">
        <v>45418</v>
      </c>
      <c r="F2965" s="5" t="s">
        <v>20</v>
      </c>
      <c r="G2965" s="7" t="s">
        <v>843</v>
      </c>
      <c r="H2965" s="6"/>
      <c r="I2965" s="8">
        <v>-1.75</v>
      </c>
      <c r="J2965" s="6"/>
      <c r="K2965" s="8">
        <v>2939.28</v>
      </c>
      <c r="L2965" t="str">
        <f>IF(Gastos[[#This Row],[Importe]]&gt;0,"Ingreso","Egreso")</f>
        <v>Egreso</v>
      </c>
      <c r="M2965" t="str">
        <f t="shared" si="46"/>
        <v>Único</v>
      </c>
    </row>
    <row r="2966" spans="1:13" x14ac:dyDescent="0.25">
      <c r="A2966" t="s">
        <v>14</v>
      </c>
      <c r="B2966" s="33">
        <v>45448</v>
      </c>
      <c r="C2966" s="5">
        <v>45418</v>
      </c>
      <c r="D2966" s="33">
        <v>45448</v>
      </c>
      <c r="E2966" s="9">
        <v>45418</v>
      </c>
      <c r="F2966" s="5" t="s">
        <v>20</v>
      </c>
      <c r="G2966" s="7" t="s">
        <v>843</v>
      </c>
      <c r="H2966" s="6"/>
      <c r="I2966" s="8">
        <v>-1.75</v>
      </c>
      <c r="J2966" s="6"/>
      <c r="K2966" s="8">
        <v>2937.53</v>
      </c>
      <c r="L2966" t="str">
        <f>IF(Gastos[[#This Row],[Importe]]&gt;0,"Ingreso","Egreso")</f>
        <v>Egreso</v>
      </c>
      <c r="M2966" t="str">
        <f t="shared" si="46"/>
        <v>Único</v>
      </c>
    </row>
    <row r="2967" spans="1:13" x14ac:dyDescent="0.25">
      <c r="A2967" t="s">
        <v>14</v>
      </c>
      <c r="B2967" s="33">
        <v>45448</v>
      </c>
      <c r="C2967" s="5">
        <v>45418</v>
      </c>
      <c r="D2967" s="33">
        <v>45448</v>
      </c>
      <c r="E2967" s="9">
        <v>45418</v>
      </c>
      <c r="F2967" s="5" t="s">
        <v>132</v>
      </c>
      <c r="G2967" s="7" t="s">
        <v>846</v>
      </c>
      <c r="H2967" s="6"/>
      <c r="I2967" s="8">
        <v>-2.48</v>
      </c>
      <c r="J2967" s="6"/>
      <c r="K2967" s="8">
        <v>2907.93</v>
      </c>
      <c r="L2967" t="str">
        <f>IF(Gastos[[#This Row],[Importe]]&gt;0,"Ingreso","Egreso")</f>
        <v>Egreso</v>
      </c>
      <c r="M2967" t="str">
        <f t="shared" si="46"/>
        <v>Único</v>
      </c>
    </row>
    <row r="2968" spans="1:13" ht="25.5" x14ac:dyDescent="0.25">
      <c r="A2968" t="s">
        <v>17</v>
      </c>
      <c r="B2968" s="33">
        <v>45448</v>
      </c>
      <c r="C2968" s="5">
        <v>45418</v>
      </c>
      <c r="D2968" s="33">
        <v>45417</v>
      </c>
      <c r="E2968" s="9">
        <v>45417</v>
      </c>
      <c r="F2968" s="5" t="s">
        <v>18</v>
      </c>
      <c r="G2968" s="7" t="s">
        <v>848</v>
      </c>
      <c r="H2968" s="6"/>
      <c r="I2968" s="8">
        <v>-12.47</v>
      </c>
      <c r="J2968" s="6"/>
      <c r="K2968" s="8">
        <v>5018.18</v>
      </c>
      <c r="L2968" t="str">
        <f>IF(Gastos[[#This Row],[Importe]]&gt;0,"Ingreso","Egreso")</f>
        <v>Egreso</v>
      </c>
      <c r="M2968" t="str">
        <f t="shared" si="46"/>
        <v>Único</v>
      </c>
    </row>
    <row r="2969" spans="1:13" x14ac:dyDescent="0.25">
      <c r="A2969" t="s">
        <v>17</v>
      </c>
      <c r="B2969" s="33">
        <v>45448</v>
      </c>
      <c r="C2969" s="5">
        <v>45418</v>
      </c>
      <c r="D2969" s="33">
        <v>45417</v>
      </c>
      <c r="E2969" s="9">
        <v>45417</v>
      </c>
      <c r="F2969" s="5" t="s">
        <v>132</v>
      </c>
      <c r="G2969" s="7" t="s">
        <v>847</v>
      </c>
      <c r="H2969" s="6"/>
      <c r="I2969" s="8">
        <v>-5</v>
      </c>
      <c r="J2969" s="6"/>
      <c r="K2969" s="8">
        <v>5030.6499999999996</v>
      </c>
      <c r="L2969" t="str">
        <f>IF(Gastos[[#This Row],[Importe]]&gt;0,"Ingreso","Egreso")</f>
        <v>Egreso</v>
      </c>
      <c r="M2969" t="str">
        <f t="shared" si="46"/>
        <v>Único</v>
      </c>
    </row>
    <row r="2970" spans="1:13" ht="25.5" x14ac:dyDescent="0.25">
      <c r="A2970" t="s">
        <v>17</v>
      </c>
      <c r="B2970" s="33">
        <v>45448</v>
      </c>
      <c r="C2970" s="5">
        <v>45418</v>
      </c>
      <c r="D2970" s="33">
        <v>45387</v>
      </c>
      <c r="E2970" s="9">
        <v>45416</v>
      </c>
      <c r="F2970" s="5" t="s">
        <v>132</v>
      </c>
      <c r="G2970" s="7" t="s">
        <v>851</v>
      </c>
      <c r="H2970" s="6"/>
      <c r="I2970" s="8">
        <v>-16.87</v>
      </c>
      <c r="J2970" s="6"/>
      <c r="K2970" s="8">
        <v>5045.2</v>
      </c>
      <c r="L2970" t="str">
        <f>IF(Gastos[[#This Row],[Importe]]&gt;0,"Ingreso","Egreso")</f>
        <v>Egreso</v>
      </c>
      <c r="M2970" t="str">
        <f t="shared" si="46"/>
        <v>Único</v>
      </c>
    </row>
    <row r="2971" spans="1:13" x14ac:dyDescent="0.25">
      <c r="A2971" t="s">
        <v>17</v>
      </c>
      <c r="B2971" s="33">
        <v>45448</v>
      </c>
      <c r="C2971" s="5">
        <v>45418</v>
      </c>
      <c r="D2971" s="33">
        <v>45387</v>
      </c>
      <c r="E2971" s="9">
        <v>45416</v>
      </c>
      <c r="F2971" s="5" t="s">
        <v>132</v>
      </c>
      <c r="G2971" s="7" t="s">
        <v>852</v>
      </c>
      <c r="H2971" s="6"/>
      <c r="I2971" s="8">
        <v>-10.4</v>
      </c>
      <c r="J2971" s="6"/>
      <c r="K2971" s="8">
        <v>5037.25</v>
      </c>
      <c r="L2971" t="str">
        <f>IF(Gastos[[#This Row],[Importe]]&gt;0,"Ingreso","Egreso")</f>
        <v>Egreso</v>
      </c>
      <c r="M2971" t="str">
        <f t="shared" si="46"/>
        <v>Único</v>
      </c>
    </row>
    <row r="2972" spans="1:13" x14ac:dyDescent="0.25">
      <c r="A2972" t="s">
        <v>17</v>
      </c>
      <c r="B2972" s="33">
        <v>45448</v>
      </c>
      <c r="C2972" s="5">
        <v>45418</v>
      </c>
      <c r="D2972" s="33">
        <v>45387</v>
      </c>
      <c r="E2972" s="9">
        <v>45416</v>
      </c>
      <c r="F2972" s="5" t="s">
        <v>132</v>
      </c>
      <c r="G2972" s="7" t="s">
        <v>853</v>
      </c>
      <c r="H2972" s="6"/>
      <c r="I2972" s="8">
        <v>-8.5</v>
      </c>
      <c r="J2972" s="6"/>
      <c r="K2972" s="8">
        <v>5036.7</v>
      </c>
      <c r="L2972" t="str">
        <f>IF(Gastos[[#This Row],[Importe]]&gt;0,"Ingreso","Egreso")</f>
        <v>Egreso</v>
      </c>
      <c r="M2972" t="str">
        <f t="shared" si="46"/>
        <v>Único</v>
      </c>
    </row>
    <row r="2973" spans="1:13" ht="25.5" x14ac:dyDescent="0.25">
      <c r="A2973" t="s">
        <v>17</v>
      </c>
      <c r="B2973" s="33">
        <v>45448</v>
      </c>
      <c r="C2973" s="5">
        <v>45418</v>
      </c>
      <c r="D2973" s="33">
        <v>45387</v>
      </c>
      <c r="E2973" s="9">
        <v>45416</v>
      </c>
      <c r="F2973" s="5" t="s">
        <v>18</v>
      </c>
      <c r="G2973" s="7" t="s">
        <v>849</v>
      </c>
      <c r="H2973" s="6"/>
      <c r="I2973" s="8">
        <v>15.95</v>
      </c>
      <c r="J2973" s="6"/>
      <c r="K2973" s="8">
        <v>5052.6499999999996</v>
      </c>
      <c r="L2973" t="str">
        <f>IF(Gastos[[#This Row],[Importe]]&gt;0,"Ingreso","Egreso")</f>
        <v>Ingreso</v>
      </c>
      <c r="M2973" t="str">
        <f t="shared" si="46"/>
        <v>Único</v>
      </c>
    </row>
    <row r="2974" spans="1:13" x14ac:dyDescent="0.25">
      <c r="A2974" t="s">
        <v>14</v>
      </c>
      <c r="B2974" s="33">
        <v>45448</v>
      </c>
      <c r="C2974" s="5">
        <v>45418</v>
      </c>
      <c r="D2974" s="33">
        <v>45387</v>
      </c>
      <c r="E2974" s="9">
        <v>45416</v>
      </c>
      <c r="F2974" s="5" t="s">
        <v>22</v>
      </c>
      <c r="G2974" s="7" t="s">
        <v>855</v>
      </c>
      <c r="H2974" s="6"/>
      <c r="I2974" s="8">
        <v>-9.41</v>
      </c>
      <c r="J2974" s="6"/>
      <c r="K2974" s="8">
        <v>2953.19</v>
      </c>
      <c r="L2974" t="str">
        <f>IF(Gastos[[#This Row],[Importe]]&gt;0,"Ingreso","Egreso")</f>
        <v>Egreso</v>
      </c>
      <c r="M2974" t="str">
        <f t="shared" si="46"/>
        <v>Único</v>
      </c>
    </row>
    <row r="2975" spans="1:13" ht="25.5" x14ac:dyDescent="0.25">
      <c r="A2975" t="s">
        <v>14</v>
      </c>
      <c r="B2975" s="33">
        <v>45448</v>
      </c>
      <c r="C2975" s="5">
        <v>45418</v>
      </c>
      <c r="D2975" s="33">
        <v>45387</v>
      </c>
      <c r="E2975" s="9">
        <v>45416</v>
      </c>
      <c r="F2975" s="5" t="s">
        <v>22</v>
      </c>
      <c r="G2975" s="7" t="s">
        <v>856</v>
      </c>
      <c r="H2975" s="6"/>
      <c r="I2975" s="8">
        <v>-1.7</v>
      </c>
      <c r="J2975" s="6"/>
      <c r="K2975" s="8">
        <v>2951.49</v>
      </c>
      <c r="L2975" t="str">
        <f>IF(Gastos[[#This Row],[Importe]]&gt;0,"Ingreso","Egreso")</f>
        <v>Egreso</v>
      </c>
      <c r="M2975" t="str">
        <f t="shared" si="46"/>
        <v>Único</v>
      </c>
    </row>
    <row r="2976" spans="1:13" ht="25.5" x14ac:dyDescent="0.25">
      <c r="A2976" t="s">
        <v>14</v>
      </c>
      <c r="B2976" s="33">
        <v>45448</v>
      </c>
      <c r="C2976" s="5">
        <v>45418</v>
      </c>
      <c r="D2976" s="33">
        <v>45387</v>
      </c>
      <c r="E2976" s="9">
        <v>45416</v>
      </c>
      <c r="F2976" s="5" t="s">
        <v>22</v>
      </c>
      <c r="G2976" s="7" t="s">
        <v>856</v>
      </c>
      <c r="H2976" s="6"/>
      <c r="I2976" s="8">
        <v>-10.46</v>
      </c>
      <c r="J2976" s="6"/>
      <c r="K2976" s="8">
        <v>2941.03</v>
      </c>
      <c r="L2976" t="str">
        <f>IF(Gastos[[#This Row],[Importe]]&gt;0,"Ingreso","Egreso")</f>
        <v>Egreso</v>
      </c>
      <c r="M2976" t="str">
        <f t="shared" si="46"/>
        <v>Único</v>
      </c>
    </row>
    <row r="2977" spans="1:13" x14ac:dyDescent="0.25">
      <c r="A2977" t="s">
        <v>17</v>
      </c>
      <c r="B2977" s="33">
        <v>45448</v>
      </c>
      <c r="C2977" s="5">
        <v>45418</v>
      </c>
      <c r="D2977" s="33">
        <v>45387</v>
      </c>
      <c r="E2977" s="9">
        <v>45416</v>
      </c>
      <c r="F2977" s="5" t="s">
        <v>132</v>
      </c>
      <c r="G2977" s="7" t="s">
        <v>850</v>
      </c>
      <c r="H2977" s="6"/>
      <c r="I2977" s="8">
        <v>-5</v>
      </c>
      <c r="J2977" s="6"/>
      <c r="K2977" s="8">
        <v>5047.6499999999996</v>
      </c>
      <c r="L2977" t="str">
        <f>IF(Gastos[[#This Row],[Importe]]&gt;0,"Ingreso","Egreso")</f>
        <v>Egreso</v>
      </c>
      <c r="M2977" t="str">
        <f t="shared" si="46"/>
        <v>Único</v>
      </c>
    </row>
    <row r="2978" spans="1:13" ht="25.5" x14ac:dyDescent="0.25">
      <c r="A2978" t="s">
        <v>17</v>
      </c>
      <c r="B2978" s="33">
        <v>45448</v>
      </c>
      <c r="C2978" s="5">
        <v>45418</v>
      </c>
      <c r="D2978" s="33">
        <v>45387</v>
      </c>
      <c r="E2978" s="9">
        <v>45416</v>
      </c>
      <c r="F2978" s="5" t="s">
        <v>132</v>
      </c>
      <c r="G2978" s="7" t="s">
        <v>854</v>
      </c>
      <c r="H2978" s="6"/>
      <c r="I2978" s="8">
        <v>-1.6</v>
      </c>
      <c r="J2978" s="6"/>
      <c r="K2978" s="8">
        <v>5035.6499999999996</v>
      </c>
      <c r="L2978" t="str">
        <f>IF(Gastos[[#This Row],[Importe]]&gt;0,"Ingreso","Egreso")</f>
        <v>Egreso</v>
      </c>
      <c r="M2978" t="str">
        <f t="shared" si="46"/>
        <v>Único</v>
      </c>
    </row>
    <row r="2979" spans="1:13" ht="25.5" x14ac:dyDescent="0.25">
      <c r="A2979" t="s">
        <v>17</v>
      </c>
      <c r="B2979" s="33">
        <v>45356</v>
      </c>
      <c r="C2979" s="5">
        <v>45415</v>
      </c>
      <c r="D2979" s="33">
        <v>45356</v>
      </c>
      <c r="E2979" s="9">
        <v>45415</v>
      </c>
      <c r="F2979" s="6" t="s">
        <v>132</v>
      </c>
      <c r="G2979" s="7" t="s">
        <v>857</v>
      </c>
      <c r="H2979" s="6"/>
      <c r="I2979" s="8">
        <v>-9</v>
      </c>
      <c r="J2979" s="6"/>
      <c r="K2979" s="8">
        <v>5062.07</v>
      </c>
      <c r="L2979" t="str">
        <f>IF(Gastos[[#This Row],[Importe]]&gt;0,"Ingreso","Egreso")</f>
        <v>Egreso</v>
      </c>
      <c r="M2979" t="str">
        <f t="shared" si="46"/>
        <v>Único</v>
      </c>
    </row>
    <row r="2980" spans="1:13" x14ac:dyDescent="0.25">
      <c r="A2980" t="s">
        <v>14</v>
      </c>
      <c r="B2980" s="33">
        <v>45356</v>
      </c>
      <c r="C2980" s="5">
        <v>45415</v>
      </c>
      <c r="D2980" s="33">
        <v>45356</v>
      </c>
      <c r="E2980" s="9">
        <v>45415</v>
      </c>
      <c r="F2980" s="6" t="s">
        <v>35</v>
      </c>
      <c r="G2980" s="7" t="s">
        <v>858</v>
      </c>
      <c r="H2980" s="6"/>
      <c r="I2980" s="8">
        <v>1900</v>
      </c>
      <c r="J2980" s="6"/>
      <c r="K2980" s="8">
        <v>3562.6</v>
      </c>
      <c r="L2980" t="str">
        <f>IF(Gastos[[#This Row],[Importe]]&gt;0,"Ingreso","Egreso")</f>
        <v>Ingreso</v>
      </c>
      <c r="M2980" t="str">
        <f t="shared" si="46"/>
        <v>Único</v>
      </c>
    </row>
    <row r="2981" spans="1:13" x14ac:dyDescent="0.25">
      <c r="A2981" t="s">
        <v>14</v>
      </c>
      <c r="B2981" s="33">
        <v>45356</v>
      </c>
      <c r="C2981" s="5">
        <v>45415</v>
      </c>
      <c r="D2981" s="33">
        <v>45356</v>
      </c>
      <c r="E2981" s="9">
        <v>45415</v>
      </c>
      <c r="F2981" s="6" t="s">
        <v>586</v>
      </c>
      <c r="G2981" s="7" t="s">
        <v>859</v>
      </c>
      <c r="H2981" s="6"/>
      <c r="I2981" s="8">
        <v>-600</v>
      </c>
      <c r="J2981" s="6"/>
      <c r="K2981" s="8">
        <v>2962.6</v>
      </c>
      <c r="L2981" t="str">
        <f>IF(Gastos[[#This Row],[Importe]]&gt;0,"Ingreso","Egreso")</f>
        <v>Egreso</v>
      </c>
      <c r="M2981" t="str">
        <f t="shared" si="46"/>
        <v>Único</v>
      </c>
    </row>
    <row r="2982" spans="1:13" ht="25.5" x14ac:dyDescent="0.25">
      <c r="A2982" t="s">
        <v>14</v>
      </c>
      <c r="B2982" s="33">
        <v>45356</v>
      </c>
      <c r="C2982" s="5">
        <v>45415</v>
      </c>
      <c r="D2982" s="33">
        <v>45356</v>
      </c>
      <c r="E2982" s="9">
        <v>45415</v>
      </c>
      <c r="F2982" s="6" t="s">
        <v>35</v>
      </c>
      <c r="G2982" s="7" t="s">
        <v>860</v>
      </c>
      <c r="H2982" s="6"/>
      <c r="I2982" s="8">
        <v>86.68</v>
      </c>
      <c r="J2982" s="6"/>
      <c r="K2982" s="8">
        <v>1662.6</v>
      </c>
      <c r="L2982" t="str">
        <f>IF(Gastos[[#This Row],[Importe]]&gt;0,"Ingreso","Egreso")</f>
        <v>Ingreso</v>
      </c>
      <c r="M2982" t="str">
        <f t="shared" si="46"/>
        <v>Único</v>
      </c>
    </row>
    <row r="2983" spans="1:13" x14ac:dyDescent="0.25">
      <c r="A2983" t="s">
        <v>14</v>
      </c>
      <c r="B2983" s="33">
        <v>45356</v>
      </c>
      <c r="C2983" s="5">
        <v>45415</v>
      </c>
      <c r="D2983" s="33">
        <v>45356</v>
      </c>
      <c r="E2983" s="9">
        <v>45415</v>
      </c>
      <c r="F2983" s="6" t="s">
        <v>76</v>
      </c>
      <c r="G2983" s="7" t="s">
        <v>861</v>
      </c>
      <c r="H2983" s="6"/>
      <c r="I2983" s="8">
        <v>-94.74</v>
      </c>
      <c r="J2983" s="6"/>
      <c r="K2983" s="8">
        <v>1581.92</v>
      </c>
      <c r="L2983" t="str">
        <f>IF(Gastos[[#This Row],[Importe]]&gt;0,"Ingreso","Egreso")</f>
        <v>Egreso</v>
      </c>
      <c r="M2983" t="str">
        <f t="shared" si="46"/>
        <v>Único</v>
      </c>
    </row>
    <row r="2984" spans="1:13" x14ac:dyDescent="0.25">
      <c r="A2984" t="s">
        <v>14</v>
      </c>
      <c r="B2984" s="33">
        <v>45356</v>
      </c>
      <c r="C2984" s="5">
        <v>45415</v>
      </c>
      <c r="D2984" s="33">
        <v>45356</v>
      </c>
      <c r="E2984" s="9">
        <v>45415</v>
      </c>
      <c r="F2984" s="6" t="s">
        <v>76</v>
      </c>
      <c r="G2984" s="7" t="s">
        <v>862</v>
      </c>
      <c r="H2984" s="6"/>
      <c r="I2984" s="8">
        <v>-6</v>
      </c>
      <c r="J2984" s="6"/>
      <c r="K2984" s="8">
        <v>1575.92</v>
      </c>
      <c r="L2984" t="str">
        <f>IF(Gastos[[#This Row],[Importe]]&gt;0,"Ingreso","Egreso")</f>
        <v>Egreso</v>
      </c>
      <c r="M2984" t="str">
        <f t="shared" si="46"/>
        <v>Único</v>
      </c>
    </row>
    <row r="2985" spans="1:13" ht="25.5" x14ac:dyDescent="0.25">
      <c r="A2985" t="s">
        <v>558</v>
      </c>
      <c r="B2985" s="33">
        <v>45356</v>
      </c>
      <c r="C2985" s="5">
        <v>45415</v>
      </c>
      <c r="D2985" s="33">
        <v>45356</v>
      </c>
      <c r="E2985" s="9">
        <v>45415</v>
      </c>
      <c r="F2985" s="6" t="s">
        <v>35</v>
      </c>
      <c r="G2985" s="7" t="s">
        <v>863</v>
      </c>
      <c r="H2985" s="6"/>
      <c r="I2985" s="8">
        <v>-86.68</v>
      </c>
      <c r="J2985" s="6"/>
      <c r="K2985" s="8">
        <v>2611.5500000000002</v>
      </c>
      <c r="L2985" t="str">
        <f>IF(Gastos[[#This Row],[Importe]]&gt;0,"Ingreso","Egreso")</f>
        <v>Egreso</v>
      </c>
      <c r="M2985" t="str">
        <f t="shared" si="46"/>
        <v>Único</v>
      </c>
    </row>
    <row r="2986" spans="1:13" x14ac:dyDescent="0.25">
      <c r="A2986" t="s">
        <v>558</v>
      </c>
      <c r="B2986" s="33">
        <v>45356</v>
      </c>
      <c r="C2986" s="5">
        <v>45415</v>
      </c>
      <c r="D2986" s="33">
        <v>45356</v>
      </c>
      <c r="E2986" s="9">
        <v>45415</v>
      </c>
      <c r="F2986" s="6" t="s">
        <v>35</v>
      </c>
      <c r="G2986" s="7" t="s">
        <v>864</v>
      </c>
      <c r="H2986" s="6"/>
      <c r="I2986" s="8">
        <v>-1900</v>
      </c>
      <c r="J2986" s="6"/>
      <c r="K2986" s="8">
        <v>711.55</v>
      </c>
      <c r="L2986" t="str">
        <f>IF(Gastos[[#This Row],[Importe]]&gt;0,"Ingreso","Egreso")</f>
        <v>Egreso</v>
      </c>
      <c r="M2986" t="str">
        <f t="shared" si="46"/>
        <v>Único</v>
      </c>
    </row>
    <row r="2987" spans="1:13" x14ac:dyDescent="0.25">
      <c r="A2987" t="s">
        <v>558</v>
      </c>
      <c r="B2987" s="33">
        <v>45356</v>
      </c>
      <c r="C2987" s="5">
        <v>45415</v>
      </c>
      <c r="D2987" s="33">
        <v>45356</v>
      </c>
      <c r="E2987" s="9">
        <v>45415</v>
      </c>
      <c r="F2987" s="6" t="s">
        <v>90</v>
      </c>
      <c r="G2987" s="7" t="s">
        <v>865</v>
      </c>
      <c r="H2987" s="6"/>
      <c r="I2987" s="8">
        <v>1742.07</v>
      </c>
      <c r="J2987" s="6"/>
      <c r="K2987" s="8">
        <v>2698.23</v>
      </c>
      <c r="L2987" t="str">
        <f>IF(Gastos[[#This Row],[Importe]]&gt;0,"Ingreso","Egreso")</f>
        <v>Ingreso</v>
      </c>
      <c r="M2987" t="str">
        <f t="shared" si="46"/>
        <v>Único</v>
      </c>
    </row>
    <row r="2988" spans="1:13" x14ac:dyDescent="0.25">
      <c r="A2988" t="s">
        <v>14</v>
      </c>
      <c r="B2988" s="33">
        <v>45327</v>
      </c>
      <c r="C2988" s="5">
        <v>45325</v>
      </c>
      <c r="D2988" s="33">
        <v>45327</v>
      </c>
      <c r="E2988" s="9">
        <v>45414</v>
      </c>
      <c r="F2988" s="6" t="s">
        <v>132</v>
      </c>
      <c r="G2988" s="7" t="s">
        <v>867</v>
      </c>
      <c r="H2988" s="6"/>
      <c r="I2988" s="8">
        <v>-33.4</v>
      </c>
      <c r="J2988" s="6"/>
      <c r="K2988" s="8">
        <v>1676.66</v>
      </c>
      <c r="L2988" t="str">
        <f>IF(Gastos[[#This Row],[Importe]]&gt;0,"Ingreso","Egreso")</f>
        <v>Egreso</v>
      </c>
      <c r="M2988" t="str">
        <f t="shared" si="46"/>
        <v>Único</v>
      </c>
    </row>
    <row r="2989" spans="1:13" ht="25.5" x14ac:dyDescent="0.25">
      <c r="A2989" t="s">
        <v>17</v>
      </c>
      <c r="B2989" s="33">
        <v>45327</v>
      </c>
      <c r="C2989" s="5">
        <v>45414</v>
      </c>
      <c r="D2989" s="33">
        <v>45327</v>
      </c>
      <c r="E2989" s="9">
        <v>45414</v>
      </c>
      <c r="F2989" s="6" t="s">
        <v>132</v>
      </c>
      <c r="G2989" s="7" t="s">
        <v>866</v>
      </c>
      <c r="H2989" s="6"/>
      <c r="I2989" s="8">
        <v>-8.75</v>
      </c>
      <c r="J2989" s="6"/>
      <c r="K2989" s="8">
        <v>5071.07</v>
      </c>
      <c r="L2989" t="str">
        <f>IF(Gastos[[#This Row],[Importe]]&gt;0,"Ingreso","Egreso")</f>
        <v>Egreso</v>
      </c>
      <c r="M2989" t="str">
        <f t="shared" si="46"/>
        <v>Único</v>
      </c>
    </row>
    <row r="2990" spans="1:13" x14ac:dyDescent="0.25">
      <c r="A2990" t="s">
        <v>17</v>
      </c>
      <c r="B2990" s="33">
        <v>45327</v>
      </c>
      <c r="C2990" s="5">
        <v>45414</v>
      </c>
      <c r="D2990" s="33">
        <v>45327</v>
      </c>
      <c r="E2990" s="9">
        <v>45414</v>
      </c>
      <c r="F2990" s="6" t="s">
        <v>90</v>
      </c>
      <c r="G2990" s="7" t="s">
        <v>93</v>
      </c>
      <c r="H2990" s="6"/>
      <c r="I2990" s="8">
        <v>1675.14</v>
      </c>
      <c r="J2990" s="6"/>
      <c r="K2990" s="8">
        <v>6299.82</v>
      </c>
      <c r="L2990" t="str">
        <f>IF(Gastos[[#This Row],[Importe]]&gt;0,"Ingreso","Egreso")</f>
        <v>Ingreso</v>
      </c>
      <c r="M2990" t="str">
        <f t="shared" si="46"/>
        <v>Único</v>
      </c>
    </row>
    <row r="2991" spans="1:13" x14ac:dyDescent="0.25">
      <c r="A2991" t="s">
        <v>17</v>
      </c>
      <c r="B2991" s="33">
        <v>45327</v>
      </c>
      <c r="C2991" s="5">
        <v>45414</v>
      </c>
      <c r="D2991" s="33">
        <v>45327</v>
      </c>
      <c r="E2991" s="9">
        <v>45414</v>
      </c>
      <c r="F2991" s="6" t="s">
        <v>35</v>
      </c>
      <c r="G2991" s="7" t="s">
        <v>621</v>
      </c>
      <c r="H2991" s="6"/>
      <c r="I2991" s="8">
        <v>-320</v>
      </c>
      <c r="J2991" s="6"/>
      <c r="K2991" s="8">
        <v>5979.82</v>
      </c>
      <c r="L2991" t="str">
        <f>IF(Gastos[[#This Row],[Importe]]&gt;0,"Ingreso","Egreso")</f>
        <v>Egreso</v>
      </c>
      <c r="M2991" t="str">
        <f t="shared" si="46"/>
        <v>Único</v>
      </c>
    </row>
    <row r="2992" spans="1:13" x14ac:dyDescent="0.25">
      <c r="A2992" t="s">
        <v>17</v>
      </c>
      <c r="B2992" s="33">
        <v>45327</v>
      </c>
      <c r="C2992" s="5">
        <v>45414</v>
      </c>
      <c r="D2992" s="33">
        <v>45327</v>
      </c>
      <c r="E2992" s="9">
        <v>45414</v>
      </c>
      <c r="F2992" s="6" t="s">
        <v>88</v>
      </c>
      <c r="G2992" s="7" t="s">
        <v>740</v>
      </c>
      <c r="H2992" s="6"/>
      <c r="I2992" s="8">
        <v>-900</v>
      </c>
      <c r="J2992" s="6"/>
      <c r="K2992" s="8">
        <v>5079.82</v>
      </c>
      <c r="L2992" t="str">
        <f>IF(Gastos[[#This Row],[Importe]]&gt;0,"Ingreso","Egreso")</f>
        <v>Egreso</v>
      </c>
      <c r="M2992" t="str">
        <f t="shared" si="46"/>
        <v>Único</v>
      </c>
    </row>
    <row r="2993" spans="1:13" x14ac:dyDescent="0.25">
      <c r="A2993" t="s">
        <v>558</v>
      </c>
      <c r="B2993" s="33">
        <v>45327</v>
      </c>
      <c r="C2993" s="5">
        <v>45414</v>
      </c>
      <c r="D2993" s="33">
        <v>45327</v>
      </c>
      <c r="E2993" s="9">
        <v>45414</v>
      </c>
      <c r="F2993" s="6" t="s">
        <v>35</v>
      </c>
      <c r="G2993" s="7" t="s">
        <v>628</v>
      </c>
      <c r="H2993" s="6"/>
      <c r="I2993" s="8">
        <v>320</v>
      </c>
      <c r="J2993" s="6"/>
      <c r="K2993" s="8">
        <v>956.16</v>
      </c>
      <c r="L2993" t="str">
        <f>IF(Gastos[[#This Row],[Importe]]&gt;0,"Ingreso","Egreso")</f>
        <v>Ingreso</v>
      </c>
      <c r="M2993" t="str">
        <f t="shared" si="46"/>
        <v>Único</v>
      </c>
    </row>
    <row r="2994" spans="1:13" ht="25.5" x14ac:dyDescent="0.25">
      <c r="A2994" t="s">
        <v>14</v>
      </c>
      <c r="B2994" s="33">
        <v>45412</v>
      </c>
      <c r="C2994" s="5">
        <v>45412</v>
      </c>
      <c r="D2994" s="33">
        <v>45412</v>
      </c>
      <c r="E2994" s="9">
        <v>45412</v>
      </c>
      <c r="F2994" s="6" t="s">
        <v>132</v>
      </c>
      <c r="G2994" s="7" t="s">
        <v>873</v>
      </c>
      <c r="H2994" s="6"/>
      <c r="I2994" s="8">
        <v>-8.3000000000000007</v>
      </c>
      <c r="J2994" s="6"/>
      <c r="K2994" s="8">
        <v>1716.61</v>
      </c>
      <c r="L2994" t="str">
        <f>IF(Gastos[[#This Row],[Importe]]&gt;0,"Ingreso","Egreso")</f>
        <v>Egreso</v>
      </c>
      <c r="M2994" t="str">
        <f t="shared" si="46"/>
        <v>Único</v>
      </c>
    </row>
    <row r="2995" spans="1:13" x14ac:dyDescent="0.25">
      <c r="A2995" t="s">
        <v>17</v>
      </c>
      <c r="B2995" s="33">
        <v>45412</v>
      </c>
      <c r="C2995" s="5">
        <v>45412</v>
      </c>
      <c r="D2995" s="33">
        <v>45412</v>
      </c>
      <c r="E2995" s="9">
        <v>45412</v>
      </c>
      <c r="F2995" s="6" t="s">
        <v>132</v>
      </c>
      <c r="G2995" s="7" t="s">
        <v>871</v>
      </c>
      <c r="H2995" s="6"/>
      <c r="I2995" s="8">
        <v>-8.0500000000000007</v>
      </c>
      <c r="J2995" s="6"/>
      <c r="K2995" s="8">
        <v>4624.68</v>
      </c>
      <c r="L2995" t="str">
        <f>IF(Gastos[[#This Row],[Importe]]&gt;0,"Ingreso","Egreso")</f>
        <v>Egreso</v>
      </c>
      <c r="M2995" t="str">
        <f t="shared" si="46"/>
        <v>Único</v>
      </c>
    </row>
    <row r="2996" spans="1:13" ht="25.5" x14ac:dyDescent="0.25">
      <c r="A2996" t="s">
        <v>14</v>
      </c>
      <c r="B2996" s="33">
        <v>45412</v>
      </c>
      <c r="C2996" s="5">
        <v>45412</v>
      </c>
      <c r="D2996" s="33">
        <v>45412</v>
      </c>
      <c r="E2996" s="9">
        <v>45412</v>
      </c>
      <c r="F2996" s="6" t="s">
        <v>132</v>
      </c>
      <c r="G2996" s="7" t="s">
        <v>872</v>
      </c>
      <c r="H2996" s="6"/>
      <c r="I2996" s="8">
        <v>-6.6</v>
      </c>
      <c r="J2996" s="6"/>
      <c r="K2996" s="8">
        <v>1724.91</v>
      </c>
      <c r="L2996" t="str">
        <f>IF(Gastos[[#This Row],[Importe]]&gt;0,"Ingreso","Egreso")</f>
        <v>Egreso</v>
      </c>
      <c r="M2996" t="str">
        <f t="shared" si="46"/>
        <v>Único</v>
      </c>
    </row>
    <row r="2997" spans="1:13" ht="25.5" x14ac:dyDescent="0.25">
      <c r="A2997" t="s">
        <v>17</v>
      </c>
      <c r="B2997" s="33">
        <v>45412</v>
      </c>
      <c r="C2997" s="5">
        <v>45412</v>
      </c>
      <c r="D2997" s="33">
        <v>45412</v>
      </c>
      <c r="E2997" s="9">
        <v>45412</v>
      </c>
      <c r="F2997" s="6" t="s">
        <v>102</v>
      </c>
      <c r="G2997" s="7" t="s">
        <v>868</v>
      </c>
      <c r="H2997" s="6"/>
      <c r="I2997" s="8">
        <v>-56.61</v>
      </c>
      <c r="J2997" s="6"/>
      <c r="K2997" s="8">
        <v>4986.63</v>
      </c>
      <c r="L2997" t="str">
        <f>IF(Gastos[[#This Row],[Importe]]&gt;0,"Ingreso","Egreso")</f>
        <v>Egreso</v>
      </c>
      <c r="M2997" t="str">
        <f t="shared" si="46"/>
        <v>Único</v>
      </c>
    </row>
    <row r="2998" spans="1:13" ht="25.5" x14ac:dyDescent="0.25">
      <c r="A2998" t="s">
        <v>17</v>
      </c>
      <c r="B2998" s="33">
        <v>45412</v>
      </c>
      <c r="C2998" s="5">
        <v>45412</v>
      </c>
      <c r="D2998" s="33">
        <v>45412</v>
      </c>
      <c r="E2998" s="9">
        <v>45412</v>
      </c>
      <c r="F2998" s="6" t="s">
        <v>102</v>
      </c>
      <c r="G2998" s="7" t="s">
        <v>869</v>
      </c>
      <c r="H2998" s="6"/>
      <c r="I2998" s="8">
        <v>-285.58</v>
      </c>
      <c r="J2998" s="6"/>
      <c r="K2998" s="8">
        <v>4701.05</v>
      </c>
      <c r="L2998" t="str">
        <f>IF(Gastos[[#This Row],[Importe]]&gt;0,"Ingreso","Egreso")</f>
        <v>Egreso</v>
      </c>
      <c r="M2998" t="str">
        <f t="shared" si="46"/>
        <v>Único</v>
      </c>
    </row>
    <row r="2999" spans="1:13" ht="25.5" x14ac:dyDescent="0.25">
      <c r="A2999" t="s">
        <v>17</v>
      </c>
      <c r="B2999" s="33">
        <v>45412</v>
      </c>
      <c r="C2999" s="5">
        <v>45412</v>
      </c>
      <c r="D2999" s="33">
        <v>45412</v>
      </c>
      <c r="E2999" s="9">
        <v>45412</v>
      </c>
      <c r="F2999" s="6" t="s">
        <v>102</v>
      </c>
      <c r="G2999" s="7" t="s">
        <v>870</v>
      </c>
      <c r="H2999" s="6"/>
      <c r="I2999" s="8">
        <v>-68.319999999999993</v>
      </c>
      <c r="J2999" s="6"/>
      <c r="K2999" s="8">
        <v>4632.7299999999996</v>
      </c>
      <c r="L2999" t="str">
        <f>IF(Gastos[[#This Row],[Importe]]&gt;0,"Ingreso","Egreso")</f>
        <v>Egreso</v>
      </c>
      <c r="M2999" t="str">
        <f t="shared" si="46"/>
        <v>Único</v>
      </c>
    </row>
    <row r="3000" spans="1:13" ht="25.5" x14ac:dyDescent="0.25">
      <c r="A3000" t="s">
        <v>14</v>
      </c>
      <c r="B3000" s="33">
        <v>45412</v>
      </c>
      <c r="C3000" s="5">
        <v>45412</v>
      </c>
      <c r="D3000" s="33">
        <v>45412</v>
      </c>
      <c r="E3000" s="9">
        <v>45412</v>
      </c>
      <c r="F3000" s="6" t="s">
        <v>20</v>
      </c>
      <c r="G3000" s="7" t="s">
        <v>874</v>
      </c>
      <c r="H3000" s="6"/>
      <c r="I3000" s="8">
        <v>-5</v>
      </c>
      <c r="J3000" s="6"/>
      <c r="K3000" s="8">
        <v>1711.61</v>
      </c>
      <c r="L3000" t="str">
        <f>IF(Gastos[[#This Row],[Importe]]&gt;0,"Ingreso","Egreso")</f>
        <v>Egreso</v>
      </c>
      <c r="M3000" t="str">
        <f t="shared" si="46"/>
        <v>Único</v>
      </c>
    </row>
    <row r="3001" spans="1:13" x14ac:dyDescent="0.25">
      <c r="A3001" t="s">
        <v>14</v>
      </c>
      <c r="B3001" s="33">
        <v>45412</v>
      </c>
      <c r="C3001" s="5">
        <v>45412</v>
      </c>
      <c r="D3001" s="33">
        <v>45412</v>
      </c>
      <c r="E3001" s="9">
        <v>45412</v>
      </c>
      <c r="F3001" s="6" t="s">
        <v>20</v>
      </c>
      <c r="G3001" s="7" t="s">
        <v>875</v>
      </c>
      <c r="H3001" s="6"/>
      <c r="I3001" s="8">
        <v>-1.55</v>
      </c>
      <c r="J3001" s="6"/>
      <c r="K3001" s="8">
        <v>1710.06</v>
      </c>
      <c r="L3001" t="str">
        <f>IF(Gastos[[#This Row],[Importe]]&gt;0,"Ingreso","Egreso")</f>
        <v>Egreso</v>
      </c>
      <c r="M3001" t="str">
        <f t="shared" si="46"/>
        <v>Único</v>
      </c>
    </row>
    <row r="3002" spans="1:13" x14ac:dyDescent="0.25">
      <c r="A3002" t="s">
        <v>14</v>
      </c>
      <c r="B3002" s="33">
        <v>45411</v>
      </c>
      <c r="C3002" s="5">
        <v>45411</v>
      </c>
      <c r="D3002" s="33">
        <v>45411</v>
      </c>
      <c r="E3002" s="9">
        <v>45411</v>
      </c>
      <c r="F3002" s="6" t="s">
        <v>132</v>
      </c>
      <c r="G3002" s="7" t="s">
        <v>877</v>
      </c>
      <c r="H3002" s="6"/>
      <c r="I3002" s="8">
        <v>-18.45</v>
      </c>
      <c r="J3002" s="6"/>
      <c r="K3002" s="8">
        <v>1731.51</v>
      </c>
      <c r="L3002" t="str">
        <f>IF(Gastos[[#This Row],[Importe]]&gt;0,"Ingreso","Egreso")</f>
        <v>Egreso</v>
      </c>
      <c r="M3002" t="str">
        <f t="shared" si="46"/>
        <v>Único</v>
      </c>
    </row>
    <row r="3003" spans="1:13" x14ac:dyDescent="0.25">
      <c r="A3003" t="s">
        <v>558</v>
      </c>
      <c r="B3003" s="33">
        <v>45411</v>
      </c>
      <c r="C3003" s="5">
        <v>45411</v>
      </c>
      <c r="D3003" s="33">
        <v>45411</v>
      </c>
      <c r="E3003" s="9">
        <v>45411</v>
      </c>
      <c r="F3003" s="6" t="s">
        <v>18</v>
      </c>
      <c r="G3003" s="7" t="s">
        <v>878</v>
      </c>
      <c r="H3003" s="6"/>
      <c r="I3003" s="8">
        <v>-30.97</v>
      </c>
      <c r="J3003" s="6"/>
      <c r="K3003" s="8">
        <v>636.16</v>
      </c>
      <c r="L3003" t="str">
        <f>IF(Gastos[[#This Row],[Importe]]&gt;0,"Ingreso","Egreso")</f>
        <v>Egreso</v>
      </c>
      <c r="M3003" t="str">
        <f t="shared" si="46"/>
        <v>Único</v>
      </c>
    </row>
    <row r="3004" spans="1:13" x14ac:dyDescent="0.25">
      <c r="A3004" t="s">
        <v>17</v>
      </c>
      <c r="B3004" s="33">
        <v>45411</v>
      </c>
      <c r="C3004" s="5">
        <v>45411</v>
      </c>
      <c r="D3004" s="33">
        <v>45411</v>
      </c>
      <c r="E3004" s="9">
        <v>45411</v>
      </c>
      <c r="F3004" s="6" t="s">
        <v>132</v>
      </c>
      <c r="G3004" s="7" t="s">
        <v>876</v>
      </c>
      <c r="H3004" s="6"/>
      <c r="I3004" s="8">
        <v>-2.8</v>
      </c>
      <c r="J3004" s="6"/>
      <c r="K3004" s="8">
        <v>5043.24</v>
      </c>
      <c r="L3004" t="str">
        <f>IF(Gastos[[#This Row],[Importe]]&gt;0,"Ingreso","Egreso")</f>
        <v>Egreso</v>
      </c>
      <c r="M3004" t="str">
        <f t="shared" si="46"/>
        <v>Único</v>
      </c>
    </row>
    <row r="3005" spans="1:13" x14ac:dyDescent="0.25">
      <c r="A3005" t="s">
        <v>17</v>
      </c>
      <c r="B3005" s="33">
        <v>45411</v>
      </c>
      <c r="C3005" s="5">
        <v>45411</v>
      </c>
      <c r="D3005" s="33">
        <v>45410</v>
      </c>
      <c r="E3005" s="9">
        <v>45410</v>
      </c>
      <c r="F3005" s="6" t="s">
        <v>132</v>
      </c>
      <c r="G3005" s="7" t="s">
        <v>879</v>
      </c>
      <c r="H3005" s="6"/>
      <c r="I3005" s="8">
        <v>-51.2</v>
      </c>
      <c r="J3005" s="6"/>
      <c r="K3005" s="8">
        <v>5135.0200000000004</v>
      </c>
      <c r="L3005" t="str">
        <f>IF(Gastos[[#This Row],[Importe]]&gt;0,"Ingreso","Egreso")</f>
        <v>Egreso</v>
      </c>
      <c r="M3005" t="str">
        <f t="shared" si="46"/>
        <v>Único</v>
      </c>
    </row>
    <row r="3006" spans="1:13" x14ac:dyDescent="0.25">
      <c r="A3006" t="s">
        <v>17</v>
      </c>
      <c r="B3006" s="33">
        <v>45411</v>
      </c>
      <c r="C3006" s="5">
        <v>45411</v>
      </c>
      <c r="D3006" s="33">
        <v>45410</v>
      </c>
      <c r="E3006" s="9">
        <v>45410</v>
      </c>
      <c r="F3006" s="6" t="s">
        <v>132</v>
      </c>
      <c r="G3006" s="7" t="s">
        <v>880</v>
      </c>
      <c r="H3006" s="6"/>
      <c r="I3006" s="8">
        <v>-8</v>
      </c>
      <c r="J3006" s="6"/>
      <c r="K3006" s="8">
        <v>5127.0200000000004</v>
      </c>
      <c r="L3006" t="str">
        <f>IF(Gastos[[#This Row],[Importe]]&gt;0,"Ingreso","Egreso")</f>
        <v>Egreso</v>
      </c>
      <c r="M3006" t="str">
        <f t="shared" si="46"/>
        <v>Único</v>
      </c>
    </row>
    <row r="3007" spans="1:13" x14ac:dyDescent="0.25">
      <c r="A3007" t="s">
        <v>17</v>
      </c>
      <c r="B3007" s="33">
        <v>45411</v>
      </c>
      <c r="C3007" s="5">
        <v>45411</v>
      </c>
      <c r="D3007" s="33">
        <v>45410</v>
      </c>
      <c r="E3007" s="9">
        <v>45410</v>
      </c>
      <c r="F3007" s="6" t="s">
        <v>18</v>
      </c>
      <c r="G3007" s="7" t="s">
        <v>881</v>
      </c>
      <c r="H3007" s="6"/>
      <c r="I3007" s="8">
        <v>-3.99</v>
      </c>
      <c r="J3007" s="6"/>
      <c r="K3007" s="8">
        <v>5123.03</v>
      </c>
      <c r="L3007" t="str">
        <f>IF(Gastos[[#This Row],[Importe]]&gt;0,"Ingreso","Egreso")</f>
        <v>Egreso</v>
      </c>
      <c r="M3007" t="str">
        <f t="shared" si="46"/>
        <v>Único</v>
      </c>
    </row>
    <row r="3008" spans="1:13" x14ac:dyDescent="0.25">
      <c r="A3008" t="s">
        <v>17</v>
      </c>
      <c r="B3008" s="33">
        <v>45411</v>
      </c>
      <c r="C3008" s="5">
        <v>45411</v>
      </c>
      <c r="D3008" s="33">
        <v>45410</v>
      </c>
      <c r="E3008" s="9">
        <v>45410</v>
      </c>
      <c r="F3008" s="6" t="s">
        <v>18</v>
      </c>
      <c r="G3008" s="7" t="s">
        <v>882</v>
      </c>
      <c r="H3008" s="6"/>
      <c r="I3008" s="8">
        <v>-71.989999999999995</v>
      </c>
      <c r="J3008" s="6"/>
      <c r="K3008" s="8">
        <v>5051.04</v>
      </c>
      <c r="L3008" t="str">
        <f>IF(Gastos[[#This Row],[Importe]]&gt;0,"Ingreso","Egreso")</f>
        <v>Egreso</v>
      </c>
      <c r="M3008" t="str">
        <f t="shared" si="46"/>
        <v>Único</v>
      </c>
    </row>
    <row r="3009" spans="1:13" x14ac:dyDescent="0.25">
      <c r="A3009" t="s">
        <v>17</v>
      </c>
      <c r="B3009" s="33">
        <v>45411</v>
      </c>
      <c r="C3009" s="5">
        <v>45411</v>
      </c>
      <c r="D3009" s="33">
        <v>45410</v>
      </c>
      <c r="E3009" s="9">
        <v>45410</v>
      </c>
      <c r="F3009" s="6" t="s">
        <v>18</v>
      </c>
      <c r="G3009" s="7" t="s">
        <v>884</v>
      </c>
      <c r="H3009" s="6"/>
      <c r="I3009" s="8">
        <v>-3.2</v>
      </c>
      <c r="J3009" s="6"/>
      <c r="K3009" s="8">
        <v>5046.04</v>
      </c>
      <c r="L3009" t="str">
        <f>IF(Gastos[[#This Row],[Importe]]&gt;0,"Ingreso","Egreso")</f>
        <v>Egreso</v>
      </c>
      <c r="M3009" t="str">
        <f t="shared" si="46"/>
        <v>Único</v>
      </c>
    </row>
    <row r="3010" spans="1:13" x14ac:dyDescent="0.25">
      <c r="A3010" t="s">
        <v>17</v>
      </c>
      <c r="B3010" s="33">
        <v>45411</v>
      </c>
      <c r="C3010" s="5">
        <v>45411</v>
      </c>
      <c r="D3010" s="33">
        <v>45410</v>
      </c>
      <c r="E3010" s="9">
        <v>45410</v>
      </c>
      <c r="F3010" s="6" t="s">
        <v>132</v>
      </c>
      <c r="G3010" s="7" t="s">
        <v>883</v>
      </c>
      <c r="H3010" s="6"/>
      <c r="I3010" s="8">
        <v>-1.8</v>
      </c>
      <c r="J3010" s="6"/>
      <c r="K3010" s="8">
        <v>5049.24</v>
      </c>
      <c r="L3010" t="str">
        <f>IF(Gastos[[#This Row],[Importe]]&gt;0,"Ingreso","Egreso")</f>
        <v>Egreso</v>
      </c>
      <c r="M3010" t="str">
        <f t="shared" ref="M3010:M3073" si="47">IF(AND(COUNTIFS($B$2:$B$3988,B3010,$I$2:$I$3988,I3010,$K$2:$K$3988,K3010)&gt;1,F3010=""),"DUPLICADO","Único")</f>
        <v>Único</v>
      </c>
    </row>
    <row r="3011" spans="1:13" x14ac:dyDescent="0.25">
      <c r="A3011" t="s">
        <v>17</v>
      </c>
      <c r="B3011" s="33">
        <v>45411</v>
      </c>
      <c r="C3011" s="5">
        <v>45411</v>
      </c>
      <c r="D3011" s="33">
        <v>45409</v>
      </c>
      <c r="E3011" s="9">
        <v>45409</v>
      </c>
      <c r="F3011" s="6" t="s">
        <v>132</v>
      </c>
      <c r="G3011" s="7" t="s">
        <v>888</v>
      </c>
      <c r="H3011" s="6"/>
      <c r="I3011" s="8">
        <v>-5.92</v>
      </c>
      <c r="J3011" s="6"/>
      <c r="K3011" s="8">
        <v>5186.22</v>
      </c>
      <c r="L3011" t="str">
        <f>IF(Gastos[[#This Row],[Importe]]&gt;0,"Ingreso","Egreso")</f>
        <v>Egreso</v>
      </c>
      <c r="M3011" t="str">
        <f t="shared" si="47"/>
        <v>Único</v>
      </c>
    </row>
    <row r="3012" spans="1:13" x14ac:dyDescent="0.25">
      <c r="A3012" t="s">
        <v>17</v>
      </c>
      <c r="B3012" s="33">
        <v>45411</v>
      </c>
      <c r="C3012" s="5">
        <v>45411</v>
      </c>
      <c r="D3012" s="33">
        <v>45409</v>
      </c>
      <c r="E3012" s="9">
        <v>45409</v>
      </c>
      <c r="F3012" s="6" t="s">
        <v>35</v>
      </c>
      <c r="G3012" s="7" t="s">
        <v>245</v>
      </c>
      <c r="H3012" s="6"/>
      <c r="I3012" s="8">
        <v>5.29</v>
      </c>
      <c r="J3012" s="6"/>
      <c r="K3012" s="8">
        <v>5197.1400000000003</v>
      </c>
      <c r="L3012" t="str">
        <f>IF(Gastos[[#This Row],[Importe]]&gt;0,"Ingreso","Egreso")</f>
        <v>Ingreso</v>
      </c>
      <c r="M3012" t="str">
        <f t="shared" si="47"/>
        <v>Único</v>
      </c>
    </row>
    <row r="3013" spans="1:13" ht="25.5" x14ac:dyDescent="0.25">
      <c r="A3013" t="s">
        <v>17</v>
      </c>
      <c r="B3013" s="33">
        <v>45411</v>
      </c>
      <c r="C3013" s="5">
        <v>45411</v>
      </c>
      <c r="D3013" s="33">
        <v>45409</v>
      </c>
      <c r="E3013" s="9">
        <v>45409</v>
      </c>
      <c r="F3013" s="6" t="s">
        <v>35</v>
      </c>
      <c r="G3013" s="7" t="s">
        <v>886</v>
      </c>
      <c r="H3013" s="6"/>
      <c r="I3013" s="8">
        <v>-5.29</v>
      </c>
      <c r="J3013" s="6"/>
      <c r="K3013" s="8">
        <v>5192</v>
      </c>
      <c r="L3013" t="str">
        <f>IF(Gastos[[#This Row],[Importe]]&gt;0,"Ingreso","Egreso")</f>
        <v>Egreso</v>
      </c>
      <c r="M3013" t="str">
        <f t="shared" si="47"/>
        <v>Único</v>
      </c>
    </row>
    <row r="3014" spans="1:13" ht="25.5" x14ac:dyDescent="0.25">
      <c r="A3014" t="s">
        <v>14</v>
      </c>
      <c r="B3014" s="33">
        <v>45411</v>
      </c>
      <c r="C3014" s="5">
        <v>45411</v>
      </c>
      <c r="D3014" s="33">
        <v>45409</v>
      </c>
      <c r="E3014" s="9">
        <v>45409</v>
      </c>
      <c r="F3014" s="6" t="s">
        <v>22</v>
      </c>
      <c r="G3014" s="7" t="s">
        <v>890</v>
      </c>
      <c r="H3014" s="6"/>
      <c r="I3014" s="8">
        <v>-20.350000000000001</v>
      </c>
      <c r="J3014" s="6"/>
      <c r="K3014" s="8">
        <v>1749.96</v>
      </c>
      <c r="L3014" t="str">
        <f>IF(Gastos[[#This Row],[Importe]]&gt;0,"Ingreso","Egreso")</f>
        <v>Egreso</v>
      </c>
      <c r="M3014" t="str">
        <f t="shared" si="47"/>
        <v>Único</v>
      </c>
    </row>
    <row r="3015" spans="1:13" ht="25.5" x14ac:dyDescent="0.25">
      <c r="A3015" t="s">
        <v>17</v>
      </c>
      <c r="B3015" s="33">
        <v>45411</v>
      </c>
      <c r="C3015" s="5">
        <v>45411</v>
      </c>
      <c r="D3015" s="33">
        <v>45409</v>
      </c>
      <c r="E3015" s="9">
        <v>45409</v>
      </c>
      <c r="F3015" s="6" t="s">
        <v>22</v>
      </c>
      <c r="G3015" s="7" t="s">
        <v>887</v>
      </c>
      <c r="H3015" s="6"/>
      <c r="I3015" s="8">
        <v>-0.15</v>
      </c>
      <c r="J3015" s="6"/>
      <c r="K3015" s="8">
        <v>5191.8500000000004</v>
      </c>
      <c r="L3015" t="str">
        <f>IF(Gastos[[#This Row],[Importe]]&gt;0,"Ingreso","Egreso")</f>
        <v>Egreso</v>
      </c>
      <c r="M3015" t="str">
        <f t="shared" si="47"/>
        <v>Único</v>
      </c>
    </row>
    <row r="3016" spans="1:13" ht="25.5" x14ac:dyDescent="0.25">
      <c r="A3016" t="s">
        <v>14</v>
      </c>
      <c r="B3016" s="33">
        <v>45411</v>
      </c>
      <c r="C3016" s="5">
        <v>45411</v>
      </c>
      <c r="D3016" s="33">
        <v>45409</v>
      </c>
      <c r="E3016" s="9">
        <v>45409</v>
      </c>
      <c r="F3016" s="6" t="s">
        <v>22</v>
      </c>
      <c r="G3016" s="7" t="s">
        <v>889</v>
      </c>
      <c r="H3016" s="6"/>
      <c r="I3016" s="8">
        <v>-77.91</v>
      </c>
      <c r="J3016" s="6"/>
      <c r="K3016" s="8">
        <v>1770.31</v>
      </c>
      <c r="L3016" t="str">
        <f>IF(Gastos[[#This Row],[Importe]]&gt;0,"Ingreso","Egreso")</f>
        <v>Egreso</v>
      </c>
      <c r="M3016" t="str">
        <f t="shared" si="47"/>
        <v>Único</v>
      </c>
    </row>
    <row r="3017" spans="1:13" x14ac:dyDescent="0.25">
      <c r="A3017" t="s">
        <v>17</v>
      </c>
      <c r="B3017" s="33">
        <v>45411</v>
      </c>
      <c r="C3017" s="5">
        <v>45411</v>
      </c>
      <c r="D3017" s="33">
        <v>45409</v>
      </c>
      <c r="E3017" s="9">
        <v>45409</v>
      </c>
      <c r="F3017" s="6" t="s">
        <v>132</v>
      </c>
      <c r="G3017" s="7" t="s">
        <v>885</v>
      </c>
      <c r="H3017" s="6"/>
      <c r="I3017" s="8">
        <v>-5</v>
      </c>
      <c r="J3017" s="6"/>
      <c r="K3017" s="8">
        <v>5192.1400000000003</v>
      </c>
      <c r="L3017" t="str">
        <f>IF(Gastos[[#This Row],[Importe]]&gt;0,"Ingreso","Egreso")</f>
        <v>Egreso</v>
      </c>
      <c r="M3017" t="str">
        <f t="shared" si="47"/>
        <v>Único</v>
      </c>
    </row>
    <row r="3018" spans="1:13" ht="25.5" x14ac:dyDescent="0.25">
      <c r="A3018" t="s">
        <v>14</v>
      </c>
      <c r="B3018" s="33">
        <v>45408</v>
      </c>
      <c r="C3018" s="5">
        <v>45408</v>
      </c>
      <c r="D3018" s="33">
        <v>45408</v>
      </c>
      <c r="E3018" s="9">
        <v>45408</v>
      </c>
      <c r="F3018" s="6" t="s">
        <v>22</v>
      </c>
      <c r="G3018" s="7" t="s">
        <v>891</v>
      </c>
      <c r="H3018" s="6"/>
      <c r="I3018" s="8">
        <v>-5.45</v>
      </c>
      <c r="J3018" s="6"/>
      <c r="K3018" s="8">
        <v>1848.22</v>
      </c>
      <c r="L3018" t="str">
        <f>IF(Gastos[[#This Row],[Importe]]&gt;0,"Ingreso","Egreso")</f>
        <v>Egreso</v>
      </c>
      <c r="M3018" t="str">
        <f t="shared" si="47"/>
        <v>Único</v>
      </c>
    </row>
    <row r="3019" spans="1:13" x14ac:dyDescent="0.25">
      <c r="A3019" t="s">
        <v>17</v>
      </c>
      <c r="B3019" s="33">
        <v>45407</v>
      </c>
      <c r="C3019" s="5">
        <v>45407</v>
      </c>
      <c r="D3019" s="33">
        <v>45407</v>
      </c>
      <c r="E3019" s="9">
        <v>45407</v>
      </c>
      <c r="F3019" s="6" t="s">
        <v>132</v>
      </c>
      <c r="G3019" s="7" t="s">
        <v>892</v>
      </c>
      <c r="H3019" s="6"/>
      <c r="I3019" s="8">
        <v>-5.8</v>
      </c>
      <c r="J3019" s="6"/>
      <c r="K3019" s="8">
        <v>5198.6899999999996</v>
      </c>
      <c r="L3019" t="str">
        <f>IF(Gastos[[#This Row],[Importe]]&gt;0,"Ingreso","Egreso")</f>
        <v>Egreso</v>
      </c>
      <c r="M3019" t="str">
        <f t="shared" si="47"/>
        <v>Único</v>
      </c>
    </row>
    <row r="3020" spans="1:13" x14ac:dyDescent="0.25">
      <c r="A3020" t="s">
        <v>558</v>
      </c>
      <c r="B3020" s="33">
        <v>45407</v>
      </c>
      <c r="C3020" s="5">
        <v>45407</v>
      </c>
      <c r="D3020" s="33">
        <v>45407</v>
      </c>
      <c r="E3020" s="9">
        <v>45407</v>
      </c>
      <c r="F3020" s="6" t="s">
        <v>54</v>
      </c>
      <c r="G3020" s="7" t="s">
        <v>894</v>
      </c>
      <c r="H3020" s="6"/>
      <c r="I3020" s="8">
        <v>-47.9</v>
      </c>
      <c r="J3020" s="6"/>
      <c r="K3020" s="8">
        <v>667.13</v>
      </c>
      <c r="L3020" t="str">
        <f>IF(Gastos[[#This Row],[Importe]]&gt;0,"Ingreso","Egreso")</f>
        <v>Egreso</v>
      </c>
      <c r="M3020" t="str">
        <f t="shared" si="47"/>
        <v>Único</v>
      </c>
    </row>
    <row r="3021" spans="1:13" ht="25.5" x14ac:dyDescent="0.25">
      <c r="A3021" t="s">
        <v>17</v>
      </c>
      <c r="B3021" s="33">
        <v>45407</v>
      </c>
      <c r="C3021" s="5">
        <v>45407</v>
      </c>
      <c r="D3021" s="33">
        <v>45407</v>
      </c>
      <c r="E3021" s="9">
        <v>45407</v>
      </c>
      <c r="F3021" s="6" t="s">
        <v>132</v>
      </c>
      <c r="G3021" s="7" t="s">
        <v>893</v>
      </c>
      <c r="H3021" s="6"/>
      <c r="I3021" s="8">
        <v>-1.4</v>
      </c>
      <c r="J3021" s="6"/>
      <c r="K3021" s="8">
        <v>5197.29</v>
      </c>
      <c r="L3021" t="str">
        <f>IF(Gastos[[#This Row],[Importe]]&gt;0,"Ingreso","Egreso")</f>
        <v>Egreso</v>
      </c>
      <c r="M3021" t="str">
        <f t="shared" si="47"/>
        <v>Único</v>
      </c>
    </row>
    <row r="3022" spans="1:13" x14ac:dyDescent="0.25">
      <c r="A3022" t="s">
        <v>17</v>
      </c>
      <c r="B3022" s="33">
        <v>45406</v>
      </c>
      <c r="C3022" s="5">
        <v>45406</v>
      </c>
      <c r="D3022" s="33">
        <v>45406</v>
      </c>
      <c r="E3022" s="9">
        <v>45406</v>
      </c>
      <c r="F3022" s="6" t="s">
        <v>20</v>
      </c>
      <c r="G3022" s="7" t="s">
        <v>895</v>
      </c>
      <c r="H3022" s="6"/>
      <c r="I3022" s="8">
        <v>-2.8</v>
      </c>
      <c r="J3022" s="6"/>
      <c r="K3022" s="8">
        <v>5204.49</v>
      </c>
      <c r="L3022" t="str">
        <f>IF(Gastos[[#This Row],[Importe]]&gt;0,"Ingreso","Egreso")</f>
        <v>Egreso</v>
      </c>
      <c r="M3022" t="str">
        <f t="shared" si="47"/>
        <v>Único</v>
      </c>
    </row>
    <row r="3023" spans="1:13" ht="25.5" x14ac:dyDescent="0.25">
      <c r="A3023" t="s">
        <v>14</v>
      </c>
      <c r="B3023" s="33">
        <v>45406</v>
      </c>
      <c r="C3023" s="5">
        <v>45406</v>
      </c>
      <c r="D3023" s="33">
        <v>45406</v>
      </c>
      <c r="E3023" s="9">
        <v>45406</v>
      </c>
      <c r="F3023" s="6" t="s">
        <v>20</v>
      </c>
      <c r="G3023" s="7" t="s">
        <v>896</v>
      </c>
      <c r="H3023" s="6"/>
      <c r="I3023" s="8">
        <v>-2.7</v>
      </c>
      <c r="J3023" s="6"/>
      <c r="K3023" s="8">
        <v>1853.67</v>
      </c>
      <c r="L3023" t="str">
        <f>IF(Gastos[[#This Row],[Importe]]&gt;0,"Ingreso","Egreso")</f>
        <v>Egreso</v>
      </c>
      <c r="M3023" t="str">
        <f t="shared" si="47"/>
        <v>Único</v>
      </c>
    </row>
    <row r="3024" spans="1:13" x14ac:dyDescent="0.25">
      <c r="A3024" t="s">
        <v>17</v>
      </c>
      <c r="B3024" s="33">
        <v>45405</v>
      </c>
      <c r="C3024" s="5">
        <v>45405</v>
      </c>
      <c r="D3024" s="33">
        <v>45405</v>
      </c>
      <c r="E3024" s="9">
        <v>45405</v>
      </c>
      <c r="F3024" s="6" t="s">
        <v>18</v>
      </c>
      <c r="G3024" s="7" t="s">
        <v>897</v>
      </c>
      <c r="H3024" s="6"/>
      <c r="I3024" s="8">
        <v>-57.5</v>
      </c>
      <c r="J3024" s="6"/>
      <c r="K3024" s="8">
        <v>5207.29</v>
      </c>
      <c r="L3024" t="str">
        <f>IF(Gastos[[#This Row],[Importe]]&gt;0,"Ingreso","Egreso")</f>
        <v>Egreso</v>
      </c>
      <c r="M3024" t="str">
        <f t="shared" si="47"/>
        <v>Único</v>
      </c>
    </row>
    <row r="3025" spans="1:13" ht="25.5" x14ac:dyDescent="0.25">
      <c r="A3025" t="s">
        <v>14</v>
      </c>
      <c r="B3025" s="33">
        <v>45405</v>
      </c>
      <c r="C3025" s="5">
        <v>45405</v>
      </c>
      <c r="D3025" s="33">
        <v>45405</v>
      </c>
      <c r="E3025" s="9">
        <v>45405</v>
      </c>
      <c r="F3025" s="6" t="s">
        <v>15</v>
      </c>
      <c r="G3025" s="7" t="s">
        <v>898</v>
      </c>
      <c r="H3025" s="6"/>
      <c r="I3025" s="8">
        <v>-82.44</v>
      </c>
      <c r="J3025" s="6"/>
      <c r="K3025" s="8">
        <v>1858.17</v>
      </c>
      <c r="L3025" t="str">
        <f>IF(Gastos[[#This Row],[Importe]]&gt;0,"Ingreso","Egreso")</f>
        <v>Egreso</v>
      </c>
      <c r="M3025" t="str">
        <f t="shared" si="47"/>
        <v>Único</v>
      </c>
    </row>
    <row r="3026" spans="1:13" ht="25.5" x14ac:dyDescent="0.25">
      <c r="A3026" t="s">
        <v>14</v>
      </c>
      <c r="B3026" s="33">
        <v>45405</v>
      </c>
      <c r="C3026" s="5">
        <v>45405</v>
      </c>
      <c r="D3026" s="33">
        <v>45405</v>
      </c>
      <c r="E3026" s="9">
        <v>45405</v>
      </c>
      <c r="F3026" s="6" t="s">
        <v>22</v>
      </c>
      <c r="G3026" s="7" t="s">
        <v>899</v>
      </c>
      <c r="H3026" s="6"/>
      <c r="I3026" s="8">
        <v>-1.8</v>
      </c>
      <c r="J3026" s="6"/>
      <c r="K3026" s="8">
        <v>1856.37</v>
      </c>
      <c r="L3026" t="str">
        <f>IF(Gastos[[#This Row],[Importe]]&gt;0,"Ingreso","Egreso")</f>
        <v>Egreso</v>
      </c>
      <c r="M3026" t="str">
        <f t="shared" si="47"/>
        <v>Único</v>
      </c>
    </row>
    <row r="3027" spans="1:13" ht="25.5" x14ac:dyDescent="0.25">
      <c r="A3027" t="s">
        <v>558</v>
      </c>
      <c r="B3027" s="33">
        <v>45405</v>
      </c>
      <c r="C3027" s="5">
        <v>45405</v>
      </c>
      <c r="D3027" s="33">
        <v>45405</v>
      </c>
      <c r="E3027" s="9">
        <v>45405</v>
      </c>
      <c r="F3027" s="6" t="s">
        <v>18</v>
      </c>
      <c r="G3027" s="7" t="s">
        <v>900</v>
      </c>
      <c r="H3027" s="6"/>
      <c r="I3027" s="8">
        <v>-34.99</v>
      </c>
      <c r="J3027" s="6"/>
      <c r="K3027" s="8">
        <v>680.04</v>
      </c>
      <c r="L3027" t="str">
        <f>IF(Gastos[[#This Row],[Importe]]&gt;0,"Ingreso","Egreso")</f>
        <v>Egreso</v>
      </c>
      <c r="M3027" t="str">
        <f t="shared" si="47"/>
        <v>Único</v>
      </c>
    </row>
    <row r="3028" spans="1:13" x14ac:dyDescent="0.25">
      <c r="A3028" t="s">
        <v>17</v>
      </c>
      <c r="B3028" s="33">
        <v>45404</v>
      </c>
      <c r="C3028" s="5">
        <v>45404</v>
      </c>
      <c r="D3028" s="33">
        <v>45404</v>
      </c>
      <c r="E3028" s="9">
        <v>45404</v>
      </c>
      <c r="F3028" s="6" t="s">
        <v>132</v>
      </c>
      <c r="G3028" s="7" t="s">
        <v>901</v>
      </c>
      <c r="H3028" s="6"/>
      <c r="I3028" s="8">
        <v>-5.6</v>
      </c>
      <c r="J3028" s="6"/>
      <c r="K3028" s="8">
        <v>5264.79</v>
      </c>
      <c r="L3028" t="str">
        <f>IF(Gastos[[#This Row],[Importe]]&gt;0,"Ingreso","Egreso")</f>
        <v>Egreso</v>
      </c>
      <c r="M3028" t="str">
        <f t="shared" si="47"/>
        <v>Único</v>
      </c>
    </row>
    <row r="3029" spans="1:13" x14ac:dyDescent="0.25">
      <c r="A3029" t="s">
        <v>17</v>
      </c>
      <c r="B3029" s="33">
        <v>45404</v>
      </c>
      <c r="C3029" s="5">
        <v>45404</v>
      </c>
      <c r="D3029" s="33">
        <v>45404</v>
      </c>
      <c r="E3029" s="9">
        <v>45404</v>
      </c>
      <c r="F3029" s="6" t="s">
        <v>90</v>
      </c>
      <c r="G3029" s="7" t="s">
        <v>903</v>
      </c>
      <c r="H3029" s="6"/>
      <c r="I3029" s="8">
        <v>180.8</v>
      </c>
      <c r="J3029" s="6"/>
      <c r="K3029" s="8">
        <v>5325.26</v>
      </c>
      <c r="L3029" t="str">
        <f>IF(Gastos[[#This Row],[Importe]]&gt;0,"Ingreso","Egreso")</f>
        <v>Ingreso</v>
      </c>
      <c r="M3029" t="str">
        <f t="shared" si="47"/>
        <v>Único</v>
      </c>
    </row>
    <row r="3030" spans="1:13" ht="25.5" x14ac:dyDescent="0.25">
      <c r="A3030" t="s">
        <v>14</v>
      </c>
      <c r="B3030" s="33">
        <v>45404</v>
      </c>
      <c r="C3030" s="5">
        <v>45404</v>
      </c>
      <c r="D3030" s="33">
        <v>45404</v>
      </c>
      <c r="E3030" s="9">
        <v>45404</v>
      </c>
      <c r="F3030" s="6" t="s">
        <v>340</v>
      </c>
      <c r="G3030" s="7" t="s">
        <v>902</v>
      </c>
      <c r="H3030" s="6"/>
      <c r="I3030" s="8">
        <v>-54.45</v>
      </c>
      <c r="J3030" s="6"/>
      <c r="K3030" s="8">
        <v>1940.61</v>
      </c>
      <c r="L3030" t="str">
        <f>IF(Gastos[[#This Row],[Importe]]&gt;0,"Ingreso","Egreso")</f>
        <v>Egreso</v>
      </c>
      <c r="M3030" t="str">
        <f t="shared" si="47"/>
        <v>Único</v>
      </c>
    </row>
    <row r="3031" spans="1:13" x14ac:dyDescent="0.25">
      <c r="A3031" t="s">
        <v>558</v>
      </c>
      <c r="B3031" s="33">
        <v>45404</v>
      </c>
      <c r="C3031" s="5">
        <v>45404</v>
      </c>
      <c r="D3031" s="33">
        <v>45404</v>
      </c>
      <c r="E3031" s="9">
        <v>45404</v>
      </c>
      <c r="F3031" s="6" t="s">
        <v>18</v>
      </c>
      <c r="G3031" s="7" t="s">
        <v>904</v>
      </c>
      <c r="H3031" s="6"/>
      <c r="I3031" s="8">
        <v>-35.99</v>
      </c>
      <c r="J3031" s="6"/>
      <c r="K3031" s="8">
        <v>724.23</v>
      </c>
      <c r="L3031" t="str">
        <f>IF(Gastos[[#This Row],[Importe]]&gt;0,"Ingreso","Egreso")</f>
        <v>Egreso</v>
      </c>
      <c r="M3031" t="str">
        <f t="shared" si="47"/>
        <v>Único</v>
      </c>
    </row>
    <row r="3032" spans="1:13" x14ac:dyDescent="0.25">
      <c r="A3032" t="s">
        <v>558</v>
      </c>
      <c r="B3032" s="33">
        <v>45404</v>
      </c>
      <c r="C3032" s="5">
        <v>45404</v>
      </c>
      <c r="D3032" s="33">
        <v>45404</v>
      </c>
      <c r="E3032" s="9">
        <v>45404</v>
      </c>
      <c r="F3032" s="6" t="s">
        <v>18</v>
      </c>
      <c r="G3032" s="7" t="s">
        <v>905</v>
      </c>
      <c r="H3032" s="6"/>
      <c r="I3032" s="8">
        <v>-1.65</v>
      </c>
      <c r="J3032" s="6"/>
      <c r="K3032" s="8">
        <v>722.58</v>
      </c>
      <c r="L3032" t="str">
        <f>IF(Gastos[[#This Row],[Importe]]&gt;0,"Ingreso","Egreso")</f>
        <v>Egreso</v>
      </c>
      <c r="M3032" t="str">
        <f t="shared" si="47"/>
        <v>Único</v>
      </c>
    </row>
    <row r="3033" spans="1:13" x14ac:dyDescent="0.25">
      <c r="A3033" t="s">
        <v>558</v>
      </c>
      <c r="B3033" s="33">
        <v>45404</v>
      </c>
      <c r="C3033" s="5">
        <v>45404</v>
      </c>
      <c r="D3033" s="33">
        <v>45404</v>
      </c>
      <c r="E3033" s="9">
        <v>45404</v>
      </c>
      <c r="F3033" s="6" t="s">
        <v>20</v>
      </c>
      <c r="G3033" s="7" t="s">
        <v>906</v>
      </c>
      <c r="H3033" s="6"/>
      <c r="I3033" s="8">
        <v>-1.5</v>
      </c>
      <c r="J3033" s="6"/>
      <c r="K3033" s="8">
        <v>721.08</v>
      </c>
      <c r="L3033" t="str">
        <f>IF(Gastos[[#This Row],[Importe]]&gt;0,"Ingreso","Egreso")</f>
        <v>Egreso</v>
      </c>
      <c r="M3033" t="str">
        <f t="shared" si="47"/>
        <v>Único</v>
      </c>
    </row>
    <row r="3034" spans="1:13" x14ac:dyDescent="0.25">
      <c r="A3034" t="s">
        <v>558</v>
      </c>
      <c r="B3034" s="33">
        <v>45404</v>
      </c>
      <c r="C3034" s="5">
        <v>45404</v>
      </c>
      <c r="D3034" s="33">
        <v>45404</v>
      </c>
      <c r="E3034" s="9">
        <v>45404</v>
      </c>
      <c r="F3034" s="6" t="s">
        <v>20</v>
      </c>
      <c r="G3034" s="7" t="s">
        <v>907</v>
      </c>
      <c r="H3034" s="6"/>
      <c r="I3034" s="8">
        <v>-3.4</v>
      </c>
      <c r="J3034" s="6"/>
      <c r="K3034" s="8">
        <v>717.68</v>
      </c>
      <c r="L3034" t="str">
        <f>IF(Gastos[[#This Row],[Importe]]&gt;0,"Ingreso","Egreso")</f>
        <v>Egreso</v>
      </c>
      <c r="M3034" t="str">
        <f t="shared" si="47"/>
        <v>Único</v>
      </c>
    </row>
    <row r="3035" spans="1:13" x14ac:dyDescent="0.25">
      <c r="A3035" t="s">
        <v>558</v>
      </c>
      <c r="B3035" s="33">
        <v>45404</v>
      </c>
      <c r="C3035" s="5">
        <v>45404</v>
      </c>
      <c r="D3035" s="33">
        <v>45404</v>
      </c>
      <c r="E3035" s="9">
        <v>45404</v>
      </c>
      <c r="F3035" s="6" t="s">
        <v>20</v>
      </c>
      <c r="G3035" s="7" t="s">
        <v>908</v>
      </c>
      <c r="H3035" s="6"/>
      <c r="I3035" s="8">
        <v>-1.4</v>
      </c>
      <c r="J3035" s="6"/>
      <c r="K3035" s="8">
        <v>716.28</v>
      </c>
      <c r="L3035" t="str">
        <f>IF(Gastos[[#This Row],[Importe]]&gt;0,"Ingreso","Egreso")</f>
        <v>Egreso</v>
      </c>
      <c r="M3035" t="str">
        <f t="shared" si="47"/>
        <v>Único</v>
      </c>
    </row>
    <row r="3036" spans="1:13" x14ac:dyDescent="0.25">
      <c r="A3036" t="s">
        <v>558</v>
      </c>
      <c r="B3036" s="33">
        <v>45406</v>
      </c>
      <c r="C3036" s="5">
        <v>45406</v>
      </c>
      <c r="D3036" s="33">
        <v>45404</v>
      </c>
      <c r="E3036" s="9">
        <v>45404</v>
      </c>
      <c r="F3036" s="6" t="s">
        <v>18</v>
      </c>
      <c r="G3036" s="7" t="s">
        <v>909</v>
      </c>
      <c r="H3036" s="6"/>
      <c r="I3036" s="8">
        <v>34.99</v>
      </c>
      <c r="J3036" s="6"/>
      <c r="K3036" s="8">
        <v>715.03</v>
      </c>
      <c r="L3036" t="str">
        <f>IF(Gastos[[#This Row],[Importe]]&gt;0,"Ingreso","Egreso")</f>
        <v>Ingreso</v>
      </c>
      <c r="M3036" t="str">
        <f t="shared" si="47"/>
        <v>Único</v>
      </c>
    </row>
    <row r="3037" spans="1:13" x14ac:dyDescent="0.25">
      <c r="A3037" t="s">
        <v>558</v>
      </c>
      <c r="B3037" s="33">
        <v>45404</v>
      </c>
      <c r="C3037" s="5">
        <v>45404</v>
      </c>
      <c r="D3037" s="33">
        <v>45404</v>
      </c>
      <c r="E3037" s="9">
        <v>45404</v>
      </c>
      <c r="F3037" s="6" t="s">
        <v>20</v>
      </c>
      <c r="G3037" s="7" t="s">
        <v>908</v>
      </c>
      <c r="H3037" s="6"/>
      <c r="I3037" s="8">
        <v>-1.25</v>
      </c>
      <c r="J3037" s="6"/>
      <c r="K3037" s="8">
        <v>715.03</v>
      </c>
      <c r="L3037" t="str">
        <f>IF(Gastos[[#This Row],[Importe]]&gt;0,"Ingreso","Egreso")</f>
        <v>Egreso</v>
      </c>
      <c r="M3037" t="str">
        <f t="shared" si="47"/>
        <v>Único</v>
      </c>
    </row>
    <row r="3038" spans="1:13" x14ac:dyDescent="0.25">
      <c r="A3038" t="s">
        <v>558</v>
      </c>
      <c r="B3038" s="33">
        <v>45404</v>
      </c>
      <c r="C3038" s="5">
        <v>45404</v>
      </c>
      <c r="D3038" s="33">
        <v>45403</v>
      </c>
      <c r="E3038" s="9">
        <v>45403</v>
      </c>
      <c r="F3038" s="6" t="s">
        <v>132</v>
      </c>
      <c r="G3038" s="7" t="s">
        <v>913</v>
      </c>
      <c r="H3038" s="6"/>
      <c r="I3038" s="8">
        <v>-23.86</v>
      </c>
      <c r="J3038" s="6"/>
      <c r="K3038" s="8">
        <v>766.17</v>
      </c>
      <c r="L3038" t="str">
        <f>IF(Gastos[[#This Row],[Importe]]&gt;0,"Ingreso","Egreso")</f>
        <v>Egreso</v>
      </c>
      <c r="M3038" t="str">
        <f t="shared" si="47"/>
        <v>Único</v>
      </c>
    </row>
    <row r="3039" spans="1:13" x14ac:dyDescent="0.25">
      <c r="A3039" t="s">
        <v>558</v>
      </c>
      <c r="B3039" s="33">
        <v>45404</v>
      </c>
      <c r="C3039" s="5">
        <v>45404</v>
      </c>
      <c r="D3039" s="33">
        <v>45403</v>
      </c>
      <c r="E3039" s="9">
        <v>45403</v>
      </c>
      <c r="F3039" s="6" t="s">
        <v>132</v>
      </c>
      <c r="G3039" s="7" t="s">
        <v>914</v>
      </c>
      <c r="H3039" s="6"/>
      <c r="I3039" s="8">
        <v>-5.95</v>
      </c>
      <c r="J3039" s="6"/>
      <c r="K3039" s="8">
        <v>760.22</v>
      </c>
      <c r="L3039" t="str">
        <f>IF(Gastos[[#This Row],[Importe]]&gt;0,"Ingreso","Egreso")</f>
        <v>Egreso</v>
      </c>
      <c r="M3039" t="str">
        <f t="shared" si="47"/>
        <v>Único</v>
      </c>
    </row>
    <row r="3040" spans="1:13" x14ac:dyDescent="0.25">
      <c r="A3040" t="s">
        <v>17</v>
      </c>
      <c r="B3040" s="33">
        <v>45404</v>
      </c>
      <c r="C3040" s="5">
        <v>45404</v>
      </c>
      <c r="D3040" s="33">
        <v>45403</v>
      </c>
      <c r="E3040" s="9">
        <v>45403</v>
      </c>
      <c r="F3040" s="6" t="s">
        <v>18</v>
      </c>
      <c r="G3040" s="7" t="s">
        <v>910</v>
      </c>
      <c r="H3040" s="6"/>
      <c r="I3040" s="8">
        <v>-15.95</v>
      </c>
      <c r="J3040" s="6"/>
      <c r="K3040" s="8">
        <v>5309.31</v>
      </c>
      <c r="L3040" t="str">
        <f>IF(Gastos[[#This Row],[Importe]]&gt;0,"Ingreso","Egreso")</f>
        <v>Egreso</v>
      </c>
      <c r="M3040" t="str">
        <f t="shared" si="47"/>
        <v>Único</v>
      </c>
    </row>
    <row r="3041" spans="1:13" ht="25.5" x14ac:dyDescent="0.25">
      <c r="A3041" t="s">
        <v>17</v>
      </c>
      <c r="B3041" s="33">
        <v>45404</v>
      </c>
      <c r="C3041" s="5">
        <v>45404</v>
      </c>
      <c r="D3041" s="33">
        <v>45403</v>
      </c>
      <c r="E3041" s="9">
        <v>45403</v>
      </c>
      <c r="F3041" s="6" t="s">
        <v>18</v>
      </c>
      <c r="G3041" s="7" t="s">
        <v>911</v>
      </c>
      <c r="H3041" s="6"/>
      <c r="I3041" s="8">
        <v>-38.92</v>
      </c>
      <c r="J3041" s="6"/>
      <c r="K3041" s="8">
        <v>5270.39</v>
      </c>
      <c r="L3041" t="str">
        <f>IF(Gastos[[#This Row],[Importe]]&gt;0,"Ingreso","Egreso")</f>
        <v>Egreso</v>
      </c>
      <c r="M3041" t="str">
        <f t="shared" si="47"/>
        <v>Único</v>
      </c>
    </row>
    <row r="3042" spans="1:13" ht="25.5" x14ac:dyDescent="0.25">
      <c r="A3042" t="s">
        <v>14</v>
      </c>
      <c r="B3042" s="33">
        <v>45404</v>
      </c>
      <c r="C3042" s="5">
        <v>45404</v>
      </c>
      <c r="D3042" s="33">
        <v>45403</v>
      </c>
      <c r="E3042" s="9">
        <v>45403</v>
      </c>
      <c r="F3042" s="6" t="s">
        <v>22</v>
      </c>
      <c r="G3042" s="7" t="s">
        <v>912</v>
      </c>
      <c r="H3042" s="6"/>
      <c r="I3042" s="8">
        <v>-15.18</v>
      </c>
      <c r="J3042" s="6"/>
      <c r="K3042" s="8">
        <v>1995.06</v>
      </c>
      <c r="L3042" t="str">
        <f>IF(Gastos[[#This Row],[Importe]]&gt;0,"Ingreso","Egreso")</f>
        <v>Egreso</v>
      </c>
      <c r="M3042" t="str">
        <f t="shared" si="47"/>
        <v>Único</v>
      </c>
    </row>
    <row r="3043" spans="1:13" ht="25.5" x14ac:dyDescent="0.25">
      <c r="A3043" t="s">
        <v>558</v>
      </c>
      <c r="B3043" s="33">
        <v>45404</v>
      </c>
      <c r="C3043" s="5">
        <v>45404</v>
      </c>
      <c r="D3043" s="33">
        <v>45402</v>
      </c>
      <c r="E3043" s="9">
        <v>45402</v>
      </c>
      <c r="F3043" s="6" t="s">
        <v>132</v>
      </c>
      <c r="G3043" s="7" t="s">
        <v>916</v>
      </c>
      <c r="H3043" s="6"/>
      <c r="I3043" s="8">
        <v>-16.850000000000001</v>
      </c>
      <c r="J3043" s="6"/>
      <c r="K3043" s="8">
        <v>858</v>
      </c>
      <c r="L3043" t="str">
        <f>IF(Gastos[[#This Row],[Importe]]&gt;0,"Ingreso","Egreso")</f>
        <v>Egreso</v>
      </c>
      <c r="M3043" t="str">
        <f t="shared" si="47"/>
        <v>Único</v>
      </c>
    </row>
    <row r="3044" spans="1:13" x14ac:dyDescent="0.25">
      <c r="A3044" t="s">
        <v>558</v>
      </c>
      <c r="B3044" s="33">
        <v>45404</v>
      </c>
      <c r="C3044" s="5">
        <v>45404</v>
      </c>
      <c r="D3044" s="33">
        <v>45402</v>
      </c>
      <c r="E3044" s="9">
        <v>45402</v>
      </c>
      <c r="F3044" s="6" t="s">
        <v>132</v>
      </c>
      <c r="G3044" s="7" t="s">
        <v>921</v>
      </c>
      <c r="H3044" s="6"/>
      <c r="I3044" s="8">
        <v>-9</v>
      </c>
      <c r="J3044" s="6"/>
      <c r="K3044" s="8">
        <v>795.53</v>
      </c>
      <c r="L3044" t="str">
        <f>IF(Gastos[[#This Row],[Importe]]&gt;0,"Ingreso","Egreso")</f>
        <v>Egreso</v>
      </c>
      <c r="M3044" t="str">
        <f t="shared" si="47"/>
        <v>Único</v>
      </c>
    </row>
    <row r="3045" spans="1:13" x14ac:dyDescent="0.25">
      <c r="A3045" t="s">
        <v>558</v>
      </c>
      <c r="B3045" s="33">
        <v>45404</v>
      </c>
      <c r="C3045" s="5">
        <v>45404</v>
      </c>
      <c r="D3045" s="33">
        <v>45402</v>
      </c>
      <c r="E3045" s="9">
        <v>45402</v>
      </c>
      <c r="F3045" s="6" t="s">
        <v>132</v>
      </c>
      <c r="G3045" s="7" t="s">
        <v>918</v>
      </c>
      <c r="H3045" s="6"/>
      <c r="I3045" s="8">
        <v>-6.25</v>
      </c>
      <c r="J3045" s="6"/>
      <c r="K3045" s="8">
        <v>845.75</v>
      </c>
      <c r="L3045" t="str">
        <f>IF(Gastos[[#This Row],[Importe]]&gt;0,"Ingreso","Egreso")</f>
        <v>Egreso</v>
      </c>
      <c r="M3045" t="str">
        <f t="shared" si="47"/>
        <v>Único</v>
      </c>
    </row>
    <row r="3046" spans="1:13" ht="25.5" x14ac:dyDescent="0.25">
      <c r="A3046" t="s">
        <v>558</v>
      </c>
      <c r="B3046" s="34">
        <v>45404</v>
      </c>
      <c r="C3046" s="3">
        <v>45404</v>
      </c>
      <c r="D3046" s="34">
        <v>45402</v>
      </c>
      <c r="E3046" s="9">
        <v>45402</v>
      </c>
      <c r="F3046" s="1" t="s">
        <v>132</v>
      </c>
      <c r="G3046" s="12" t="s">
        <v>917</v>
      </c>
      <c r="H3046" s="1"/>
      <c r="I3046" s="13">
        <v>-6</v>
      </c>
      <c r="J3046" s="1"/>
      <c r="K3046" s="13">
        <v>852</v>
      </c>
      <c r="L3046" t="str">
        <f>IF(Gastos[[#This Row],[Importe]]&gt;0,"Ingreso","Egreso")</f>
        <v>Egreso</v>
      </c>
      <c r="M3046" t="str">
        <f t="shared" si="47"/>
        <v>Único</v>
      </c>
    </row>
    <row r="3047" spans="1:13" x14ac:dyDescent="0.25">
      <c r="A3047" t="s">
        <v>558</v>
      </c>
      <c r="B3047" s="33">
        <v>45404</v>
      </c>
      <c r="C3047" s="5">
        <v>45404</v>
      </c>
      <c r="D3047" s="33">
        <v>45402</v>
      </c>
      <c r="E3047" s="9">
        <v>45402</v>
      </c>
      <c r="F3047" s="6" t="s">
        <v>132</v>
      </c>
      <c r="G3047" s="7" t="s">
        <v>921</v>
      </c>
      <c r="H3047" s="6"/>
      <c r="I3047" s="8">
        <v>-5.5</v>
      </c>
      <c r="J3047" s="6"/>
      <c r="K3047" s="8">
        <v>790.03</v>
      </c>
      <c r="L3047" t="str">
        <f>IF(Gastos[[#This Row],[Importe]]&gt;0,"Ingreso","Egreso")</f>
        <v>Egreso</v>
      </c>
      <c r="M3047" t="str">
        <f t="shared" si="47"/>
        <v>Único</v>
      </c>
    </row>
    <row r="3048" spans="1:13" x14ac:dyDescent="0.25">
      <c r="A3048" t="s">
        <v>558</v>
      </c>
      <c r="B3048" s="33">
        <v>45404</v>
      </c>
      <c r="C3048" s="5">
        <v>45404</v>
      </c>
      <c r="D3048" s="33">
        <v>45402</v>
      </c>
      <c r="E3048" s="9">
        <v>45402</v>
      </c>
      <c r="F3048" s="6" t="s">
        <v>18</v>
      </c>
      <c r="G3048" s="7" t="s">
        <v>919</v>
      </c>
      <c r="H3048" s="6"/>
      <c r="I3048" s="8">
        <v>-18.3</v>
      </c>
      <c r="J3048" s="6"/>
      <c r="K3048" s="8">
        <v>827.45</v>
      </c>
      <c r="L3048" t="str">
        <f>IF(Gastos[[#This Row],[Importe]]&gt;0,"Ingreso","Egreso")</f>
        <v>Egreso</v>
      </c>
      <c r="M3048" t="str">
        <f t="shared" si="47"/>
        <v>Único</v>
      </c>
    </row>
    <row r="3049" spans="1:13" x14ac:dyDescent="0.25">
      <c r="A3049" t="s">
        <v>558</v>
      </c>
      <c r="B3049" s="33">
        <v>45404</v>
      </c>
      <c r="C3049" s="5">
        <v>45404</v>
      </c>
      <c r="D3049" s="33">
        <v>45402</v>
      </c>
      <c r="E3049" s="9">
        <v>45402</v>
      </c>
      <c r="F3049" s="6" t="s">
        <v>18</v>
      </c>
      <c r="G3049" s="7" t="s">
        <v>920</v>
      </c>
      <c r="H3049" s="6"/>
      <c r="I3049" s="8">
        <v>-22.92</v>
      </c>
      <c r="J3049" s="6"/>
      <c r="K3049" s="8">
        <v>804.53</v>
      </c>
      <c r="L3049" t="str">
        <f>IF(Gastos[[#This Row],[Importe]]&gt;0,"Ingreso","Egreso")</f>
        <v>Egreso</v>
      </c>
      <c r="M3049" t="str">
        <f t="shared" si="47"/>
        <v>Único</v>
      </c>
    </row>
    <row r="3050" spans="1:13" ht="25.5" x14ac:dyDescent="0.25">
      <c r="A3050" t="s">
        <v>14</v>
      </c>
      <c r="B3050" s="33">
        <v>45404</v>
      </c>
      <c r="C3050" s="5">
        <v>45404</v>
      </c>
      <c r="D3050" s="33">
        <v>45402</v>
      </c>
      <c r="E3050" s="9">
        <v>45402</v>
      </c>
      <c r="F3050" s="6" t="s">
        <v>22</v>
      </c>
      <c r="G3050" s="7" t="s">
        <v>915</v>
      </c>
      <c r="H3050" s="6"/>
      <c r="I3050" s="8">
        <v>-10.3</v>
      </c>
      <c r="J3050" s="6"/>
      <c r="K3050" s="8">
        <v>2010.24</v>
      </c>
      <c r="L3050" t="str">
        <f>IF(Gastos[[#This Row],[Importe]]&gt;0,"Ingreso","Egreso")</f>
        <v>Egreso</v>
      </c>
      <c r="M3050" t="str">
        <f t="shared" si="47"/>
        <v>Único</v>
      </c>
    </row>
    <row r="3051" spans="1:13" x14ac:dyDescent="0.25">
      <c r="A3051" t="s">
        <v>558</v>
      </c>
      <c r="B3051" s="33">
        <v>45401</v>
      </c>
      <c r="C3051" s="5">
        <v>45401</v>
      </c>
      <c r="D3051" s="33">
        <v>45401</v>
      </c>
      <c r="E3051" s="9">
        <v>45401</v>
      </c>
      <c r="F3051" s="6" t="s">
        <v>132</v>
      </c>
      <c r="G3051" s="7" t="s">
        <v>925</v>
      </c>
      <c r="H3051" s="6"/>
      <c r="I3051" s="8">
        <v>-33.5</v>
      </c>
      <c r="J3051" s="6"/>
      <c r="K3051" s="8">
        <v>879.75</v>
      </c>
      <c r="L3051" t="str">
        <f>IF(Gastos[[#This Row],[Importe]]&gt;0,"Ingreso","Egreso")</f>
        <v>Egreso</v>
      </c>
      <c r="M3051" t="str">
        <f t="shared" si="47"/>
        <v>Único</v>
      </c>
    </row>
    <row r="3052" spans="1:13" ht="25.5" x14ac:dyDescent="0.25">
      <c r="A3052" t="s">
        <v>558</v>
      </c>
      <c r="B3052" s="33">
        <v>45401</v>
      </c>
      <c r="C3052" s="5">
        <v>45401</v>
      </c>
      <c r="D3052" s="33">
        <v>45401</v>
      </c>
      <c r="E3052" s="9">
        <v>45401</v>
      </c>
      <c r="F3052" s="6" t="s">
        <v>132</v>
      </c>
      <c r="G3052" s="7" t="s">
        <v>924</v>
      </c>
      <c r="H3052" s="6"/>
      <c r="I3052" s="8">
        <v>-23.55</v>
      </c>
      <c r="J3052" s="6"/>
      <c r="K3052" s="8">
        <v>913.25</v>
      </c>
      <c r="L3052" t="str">
        <f>IF(Gastos[[#This Row],[Importe]]&gt;0,"Ingreso","Egreso")</f>
        <v>Egreso</v>
      </c>
      <c r="M3052" t="str">
        <f t="shared" si="47"/>
        <v>Único</v>
      </c>
    </row>
    <row r="3053" spans="1:13" x14ac:dyDescent="0.25">
      <c r="A3053" t="s">
        <v>17</v>
      </c>
      <c r="B3053" s="33">
        <v>45401</v>
      </c>
      <c r="C3053" s="5">
        <v>45401</v>
      </c>
      <c r="D3053" s="33">
        <v>45401</v>
      </c>
      <c r="E3053" s="9">
        <v>45401</v>
      </c>
      <c r="F3053" s="6" t="s">
        <v>76</v>
      </c>
      <c r="G3053" s="7" t="s">
        <v>922</v>
      </c>
      <c r="H3053" s="6"/>
      <c r="I3053" s="8">
        <v>-178.5</v>
      </c>
      <c r="J3053" s="6"/>
      <c r="K3053" s="8">
        <v>5144.46</v>
      </c>
      <c r="L3053" t="str">
        <f>IF(Gastos[[#This Row],[Importe]]&gt;0,"Ingreso","Egreso")</f>
        <v>Egreso</v>
      </c>
      <c r="M3053" t="str">
        <f t="shared" si="47"/>
        <v>Único</v>
      </c>
    </row>
    <row r="3054" spans="1:13" x14ac:dyDescent="0.25">
      <c r="A3054" t="s">
        <v>558</v>
      </c>
      <c r="B3054" s="33">
        <v>45401</v>
      </c>
      <c r="C3054" s="5">
        <v>45401</v>
      </c>
      <c r="D3054" s="33">
        <v>45401</v>
      </c>
      <c r="E3054" s="9">
        <v>45401</v>
      </c>
      <c r="F3054" s="6" t="s">
        <v>20</v>
      </c>
      <c r="G3054" s="7" t="s">
        <v>923</v>
      </c>
      <c r="H3054" s="6"/>
      <c r="I3054" s="8">
        <v>-5</v>
      </c>
      <c r="J3054" s="6"/>
      <c r="K3054" s="8">
        <v>943.2</v>
      </c>
      <c r="L3054" t="str">
        <f>IF(Gastos[[#This Row],[Importe]]&gt;0,"Ingreso","Egreso")</f>
        <v>Egreso</v>
      </c>
      <c r="M3054" t="str">
        <f t="shared" si="47"/>
        <v>Único</v>
      </c>
    </row>
    <row r="3055" spans="1:13" x14ac:dyDescent="0.25">
      <c r="A3055" t="s">
        <v>558</v>
      </c>
      <c r="B3055" s="33">
        <v>45401</v>
      </c>
      <c r="C3055" s="5">
        <v>45401</v>
      </c>
      <c r="D3055" s="33">
        <v>45401</v>
      </c>
      <c r="E3055" s="9">
        <v>45401</v>
      </c>
      <c r="F3055" s="6" t="s">
        <v>20</v>
      </c>
      <c r="G3055" s="7" t="s">
        <v>923</v>
      </c>
      <c r="H3055" s="6"/>
      <c r="I3055" s="8">
        <v>-3.4</v>
      </c>
      <c r="J3055" s="6"/>
      <c r="K3055" s="8">
        <v>939.8</v>
      </c>
      <c r="L3055" t="str">
        <f>IF(Gastos[[#This Row],[Importe]]&gt;0,"Ingreso","Egreso")</f>
        <v>Egreso</v>
      </c>
      <c r="M3055" t="str">
        <f t="shared" si="47"/>
        <v>Único</v>
      </c>
    </row>
    <row r="3056" spans="1:13" x14ac:dyDescent="0.25">
      <c r="A3056" t="s">
        <v>558</v>
      </c>
      <c r="B3056" s="33">
        <v>45401</v>
      </c>
      <c r="C3056" s="5">
        <v>45401</v>
      </c>
      <c r="D3056" s="33">
        <v>45401</v>
      </c>
      <c r="E3056" s="9">
        <v>45401</v>
      </c>
      <c r="F3056" s="6" t="s">
        <v>20</v>
      </c>
      <c r="G3056" s="7" t="s">
        <v>923</v>
      </c>
      <c r="H3056" s="6"/>
      <c r="I3056" s="8">
        <v>-3</v>
      </c>
      <c r="J3056" s="6"/>
      <c r="K3056" s="8">
        <v>936.8</v>
      </c>
      <c r="L3056" t="str">
        <f>IF(Gastos[[#This Row],[Importe]]&gt;0,"Ingreso","Egreso")</f>
        <v>Egreso</v>
      </c>
      <c r="M3056" t="str">
        <f t="shared" si="47"/>
        <v>Único</v>
      </c>
    </row>
    <row r="3057" spans="1:13" ht="25.5" x14ac:dyDescent="0.25">
      <c r="A3057" t="s">
        <v>558</v>
      </c>
      <c r="B3057" s="33">
        <v>45401</v>
      </c>
      <c r="C3057" s="5">
        <v>45401</v>
      </c>
      <c r="D3057" s="33">
        <v>45401</v>
      </c>
      <c r="E3057" s="9">
        <v>45401</v>
      </c>
      <c r="F3057" s="6" t="s">
        <v>132</v>
      </c>
      <c r="G3057" s="7" t="s">
        <v>926</v>
      </c>
      <c r="H3057" s="6"/>
      <c r="I3057" s="8">
        <v>-4.9000000000000004</v>
      </c>
      <c r="J3057" s="6"/>
      <c r="K3057" s="8">
        <v>874.85</v>
      </c>
      <c r="L3057" t="str">
        <f>IF(Gastos[[#This Row],[Importe]]&gt;0,"Ingreso","Egreso")</f>
        <v>Egreso</v>
      </c>
      <c r="M3057" t="str">
        <f t="shared" si="47"/>
        <v>Único</v>
      </c>
    </row>
    <row r="3058" spans="1:13" ht="25.5" x14ac:dyDescent="0.25">
      <c r="A3058" t="s">
        <v>558</v>
      </c>
      <c r="B3058" s="33">
        <v>45400</v>
      </c>
      <c r="C3058" s="5">
        <v>45400</v>
      </c>
      <c r="D3058" s="33">
        <v>45400</v>
      </c>
      <c r="E3058" s="9">
        <v>45400</v>
      </c>
      <c r="F3058" s="6" t="s">
        <v>20</v>
      </c>
      <c r="G3058" s="7" t="s">
        <v>927</v>
      </c>
      <c r="H3058" s="6"/>
      <c r="I3058" s="8">
        <v>-1.85</v>
      </c>
      <c r="J3058" s="6"/>
      <c r="K3058" s="8">
        <v>951</v>
      </c>
      <c r="L3058" t="str">
        <f>IF(Gastos[[#This Row],[Importe]]&gt;0,"Ingreso","Egreso")</f>
        <v>Egreso</v>
      </c>
      <c r="M3058" t="str">
        <f t="shared" si="47"/>
        <v>Único</v>
      </c>
    </row>
    <row r="3059" spans="1:13" x14ac:dyDescent="0.25">
      <c r="A3059" t="s">
        <v>558</v>
      </c>
      <c r="B3059" s="33">
        <v>45400</v>
      </c>
      <c r="C3059" s="5">
        <v>45400</v>
      </c>
      <c r="D3059" s="33">
        <v>45400</v>
      </c>
      <c r="E3059" s="9">
        <v>45400</v>
      </c>
      <c r="F3059" s="6" t="s">
        <v>20</v>
      </c>
      <c r="G3059" s="7" t="s">
        <v>928</v>
      </c>
      <c r="H3059" s="6"/>
      <c r="I3059" s="8">
        <v>-2.8</v>
      </c>
      <c r="J3059" s="6"/>
      <c r="K3059" s="8">
        <v>948.2</v>
      </c>
      <c r="L3059" t="str">
        <f>IF(Gastos[[#This Row],[Importe]]&gt;0,"Ingreso","Egreso")</f>
        <v>Egreso</v>
      </c>
      <c r="M3059" t="str">
        <f t="shared" si="47"/>
        <v>Único</v>
      </c>
    </row>
    <row r="3060" spans="1:13" x14ac:dyDescent="0.25">
      <c r="A3060" t="s">
        <v>558</v>
      </c>
      <c r="B3060" s="33">
        <v>45399</v>
      </c>
      <c r="C3060" s="5">
        <v>45399</v>
      </c>
      <c r="D3060" s="33">
        <v>45399</v>
      </c>
      <c r="E3060" s="9">
        <v>45399</v>
      </c>
      <c r="F3060" s="6" t="s">
        <v>804</v>
      </c>
      <c r="G3060" s="7" t="s">
        <v>805</v>
      </c>
      <c r="H3060" s="6"/>
      <c r="I3060" s="8">
        <v>-400</v>
      </c>
      <c r="J3060" s="6"/>
      <c r="K3060" s="8">
        <v>963.85</v>
      </c>
      <c r="L3060" t="str">
        <f>IF(Gastos[[#This Row],[Importe]]&gt;0,"Ingreso","Egreso")</f>
        <v>Egreso</v>
      </c>
      <c r="M3060" t="str">
        <f t="shared" si="47"/>
        <v>Único</v>
      </c>
    </row>
    <row r="3061" spans="1:13" ht="25.5" x14ac:dyDescent="0.25">
      <c r="A3061" t="s">
        <v>558</v>
      </c>
      <c r="B3061" s="33">
        <v>45399</v>
      </c>
      <c r="C3061" s="5">
        <v>45399</v>
      </c>
      <c r="D3061" s="33">
        <v>45399</v>
      </c>
      <c r="E3061" s="9">
        <v>45399</v>
      </c>
      <c r="F3061" s="6" t="s">
        <v>20</v>
      </c>
      <c r="G3061" s="7" t="s">
        <v>929</v>
      </c>
      <c r="H3061" s="6"/>
      <c r="I3061" s="8">
        <v>-2.25</v>
      </c>
      <c r="J3061" s="6"/>
      <c r="K3061" s="8">
        <v>961.6</v>
      </c>
      <c r="L3061" t="str">
        <f>IF(Gastos[[#This Row],[Importe]]&gt;0,"Ingreso","Egreso")</f>
        <v>Egreso</v>
      </c>
      <c r="M3061" t="str">
        <f t="shared" si="47"/>
        <v>Único</v>
      </c>
    </row>
    <row r="3062" spans="1:13" ht="25.5" x14ac:dyDescent="0.25">
      <c r="A3062" t="s">
        <v>558</v>
      </c>
      <c r="B3062" s="33">
        <v>45399</v>
      </c>
      <c r="C3062" s="5">
        <v>45399</v>
      </c>
      <c r="D3062" s="33">
        <v>45399</v>
      </c>
      <c r="E3062" s="9">
        <v>45399</v>
      </c>
      <c r="F3062" s="6" t="s">
        <v>20</v>
      </c>
      <c r="G3062" s="7" t="s">
        <v>929</v>
      </c>
      <c r="H3062" s="6"/>
      <c r="I3062" s="8">
        <v>-4.3499999999999996</v>
      </c>
      <c r="J3062" s="6"/>
      <c r="K3062" s="8">
        <v>957.25</v>
      </c>
      <c r="L3062" t="str">
        <f>IF(Gastos[[#This Row],[Importe]]&gt;0,"Ingreso","Egreso")</f>
        <v>Egreso</v>
      </c>
      <c r="M3062" t="str">
        <f t="shared" si="47"/>
        <v>Único</v>
      </c>
    </row>
    <row r="3063" spans="1:13" ht="25.5" x14ac:dyDescent="0.25">
      <c r="A3063" t="s">
        <v>558</v>
      </c>
      <c r="B3063" s="33">
        <v>45399</v>
      </c>
      <c r="C3063" s="5">
        <v>45399</v>
      </c>
      <c r="D3063" s="33">
        <v>45399</v>
      </c>
      <c r="E3063" s="9">
        <v>45399</v>
      </c>
      <c r="F3063" s="6" t="s">
        <v>20</v>
      </c>
      <c r="G3063" s="7" t="s">
        <v>930</v>
      </c>
      <c r="H3063" s="6"/>
      <c r="I3063" s="8">
        <v>-4.4000000000000004</v>
      </c>
      <c r="J3063" s="6"/>
      <c r="K3063" s="8">
        <v>952.85</v>
      </c>
      <c r="L3063" t="str">
        <f>IF(Gastos[[#This Row],[Importe]]&gt;0,"Ingreso","Egreso")</f>
        <v>Egreso</v>
      </c>
      <c r="M3063" t="str">
        <f t="shared" si="47"/>
        <v>Único</v>
      </c>
    </row>
    <row r="3064" spans="1:13" x14ac:dyDescent="0.25">
      <c r="A3064" t="s">
        <v>14</v>
      </c>
      <c r="B3064" s="33">
        <v>45397</v>
      </c>
      <c r="C3064" s="5">
        <v>45397</v>
      </c>
      <c r="D3064" s="33">
        <v>45397</v>
      </c>
      <c r="E3064" s="9">
        <v>45397</v>
      </c>
      <c r="F3064" s="6" t="s">
        <v>54</v>
      </c>
      <c r="G3064" s="7" t="s">
        <v>931</v>
      </c>
      <c r="H3064" s="6"/>
      <c r="I3064" s="8">
        <v>-25.95</v>
      </c>
      <c r="J3064" s="6"/>
      <c r="K3064" s="8">
        <v>2020.54</v>
      </c>
      <c r="L3064" t="str">
        <f>IF(Gastos[[#This Row],[Importe]]&gt;0,"Ingreso","Egreso")</f>
        <v>Egreso</v>
      </c>
      <c r="M3064" t="str">
        <f t="shared" si="47"/>
        <v>Único</v>
      </c>
    </row>
    <row r="3065" spans="1:13" ht="25.5" x14ac:dyDescent="0.25">
      <c r="A3065" t="s">
        <v>558</v>
      </c>
      <c r="B3065" s="33">
        <v>45397</v>
      </c>
      <c r="C3065" s="5">
        <v>45397</v>
      </c>
      <c r="D3065" s="33">
        <v>45396</v>
      </c>
      <c r="E3065" s="9">
        <v>45396</v>
      </c>
      <c r="F3065" s="6" t="s">
        <v>22</v>
      </c>
      <c r="G3065" s="7" t="s">
        <v>932</v>
      </c>
      <c r="H3065" s="6"/>
      <c r="I3065" s="8">
        <v>-30.97</v>
      </c>
      <c r="J3065" s="6"/>
      <c r="K3065" s="8">
        <v>1367.14</v>
      </c>
      <c r="L3065" t="str">
        <f>IF(Gastos[[#This Row],[Importe]]&gt;0,"Ingreso","Egreso")</f>
        <v>Egreso</v>
      </c>
      <c r="M3065" t="str">
        <f t="shared" si="47"/>
        <v>Único</v>
      </c>
    </row>
    <row r="3066" spans="1:13" x14ac:dyDescent="0.25">
      <c r="A3066" t="s">
        <v>558</v>
      </c>
      <c r="B3066" s="33">
        <v>45397</v>
      </c>
      <c r="C3066" s="5">
        <v>45397</v>
      </c>
      <c r="D3066" s="33">
        <v>45396</v>
      </c>
      <c r="E3066" s="9">
        <v>45396</v>
      </c>
      <c r="F3066" s="6" t="s">
        <v>132</v>
      </c>
      <c r="G3066" s="7" t="s">
        <v>933</v>
      </c>
      <c r="H3066" s="6"/>
      <c r="I3066" s="8">
        <v>-3.29</v>
      </c>
      <c r="J3066" s="6"/>
      <c r="K3066" s="8">
        <v>1363.85</v>
      </c>
      <c r="L3066" t="str">
        <f>IF(Gastos[[#This Row],[Importe]]&gt;0,"Ingreso","Egreso")</f>
        <v>Egreso</v>
      </c>
      <c r="M3066" t="str">
        <f t="shared" si="47"/>
        <v>Único</v>
      </c>
    </row>
    <row r="3067" spans="1:13" x14ac:dyDescent="0.25">
      <c r="A3067" t="s">
        <v>558</v>
      </c>
      <c r="B3067" s="33">
        <v>45397</v>
      </c>
      <c r="C3067" s="5">
        <v>45397</v>
      </c>
      <c r="D3067" s="33">
        <v>45395</v>
      </c>
      <c r="E3067" s="9">
        <v>45395</v>
      </c>
      <c r="F3067" s="6" t="s">
        <v>132</v>
      </c>
      <c r="G3067" s="7" t="s">
        <v>939</v>
      </c>
      <c r="H3067" s="6"/>
      <c r="I3067" s="8">
        <v>-21.22</v>
      </c>
      <c r="J3067" s="6"/>
      <c r="K3067" s="8">
        <v>1398.11</v>
      </c>
      <c r="L3067" t="str">
        <f>IF(Gastos[[#This Row],[Importe]]&gt;0,"Ingreso","Egreso")</f>
        <v>Egreso</v>
      </c>
      <c r="M3067" t="str">
        <f t="shared" si="47"/>
        <v>Único</v>
      </c>
    </row>
    <row r="3068" spans="1:13" ht="25.5" x14ac:dyDescent="0.25">
      <c r="A3068" t="s">
        <v>558</v>
      </c>
      <c r="B3068" s="33">
        <v>45397</v>
      </c>
      <c r="C3068" s="5">
        <v>45397</v>
      </c>
      <c r="D3068" s="33">
        <v>45395</v>
      </c>
      <c r="E3068" s="9">
        <v>45395</v>
      </c>
      <c r="F3068" s="6" t="s">
        <v>132</v>
      </c>
      <c r="G3068" s="7" t="s">
        <v>937</v>
      </c>
      <c r="H3068" s="6"/>
      <c r="I3068" s="8">
        <v>-11.41</v>
      </c>
      <c r="J3068" s="6"/>
      <c r="K3068" s="8">
        <v>1431.85</v>
      </c>
      <c r="L3068" t="str">
        <f>IF(Gastos[[#This Row],[Importe]]&gt;0,"Ingreso","Egreso")</f>
        <v>Egreso</v>
      </c>
      <c r="M3068" t="str">
        <f t="shared" si="47"/>
        <v>Único</v>
      </c>
    </row>
    <row r="3069" spans="1:13" ht="25.5" x14ac:dyDescent="0.25">
      <c r="A3069" t="s">
        <v>558</v>
      </c>
      <c r="B3069" s="33">
        <v>45397</v>
      </c>
      <c r="C3069" s="5">
        <v>45397</v>
      </c>
      <c r="D3069" s="33">
        <v>45395</v>
      </c>
      <c r="E3069" s="9">
        <v>45395</v>
      </c>
      <c r="F3069" s="6" t="s">
        <v>132</v>
      </c>
      <c r="G3069" s="7" t="s">
        <v>938</v>
      </c>
      <c r="H3069" s="6"/>
      <c r="I3069" s="8">
        <v>-8.1300000000000008</v>
      </c>
      <c r="J3069" s="6"/>
      <c r="K3069" s="8">
        <v>1419.33</v>
      </c>
      <c r="L3069" t="str">
        <f>IF(Gastos[[#This Row],[Importe]]&gt;0,"Ingreso","Egreso")</f>
        <v>Egreso</v>
      </c>
      <c r="M3069" t="str">
        <f t="shared" si="47"/>
        <v>Único</v>
      </c>
    </row>
    <row r="3070" spans="1:13" ht="25.5" x14ac:dyDescent="0.25">
      <c r="A3070" t="s">
        <v>14</v>
      </c>
      <c r="B3070" s="33">
        <v>45397</v>
      </c>
      <c r="C3070" s="5">
        <v>45397</v>
      </c>
      <c r="D3070" s="33">
        <v>45395</v>
      </c>
      <c r="E3070" s="9">
        <v>45395</v>
      </c>
      <c r="F3070" s="6" t="s">
        <v>22</v>
      </c>
      <c r="G3070" s="7" t="s">
        <v>935</v>
      </c>
      <c r="H3070" s="6"/>
      <c r="I3070" s="8">
        <v>-24.95</v>
      </c>
      <c r="J3070" s="6"/>
      <c r="K3070" s="8">
        <v>2053.52</v>
      </c>
      <c r="L3070" t="str">
        <f>IF(Gastos[[#This Row],[Importe]]&gt;0,"Ingreso","Egreso")</f>
        <v>Egreso</v>
      </c>
      <c r="M3070" t="str">
        <f t="shared" si="47"/>
        <v>Único</v>
      </c>
    </row>
    <row r="3071" spans="1:13" x14ac:dyDescent="0.25">
      <c r="A3071" t="s">
        <v>14</v>
      </c>
      <c r="B3071" s="33">
        <v>45397</v>
      </c>
      <c r="C3071" s="5">
        <v>45397</v>
      </c>
      <c r="D3071" s="33">
        <v>45395</v>
      </c>
      <c r="E3071" s="9">
        <v>45395</v>
      </c>
      <c r="F3071" s="6" t="s">
        <v>22</v>
      </c>
      <c r="G3071" s="7" t="s">
        <v>936</v>
      </c>
      <c r="H3071" s="6"/>
      <c r="I3071" s="8">
        <v>-1.33</v>
      </c>
      <c r="J3071" s="6"/>
      <c r="K3071" s="8">
        <v>2052.19</v>
      </c>
      <c r="L3071" t="str">
        <f>IF(Gastos[[#This Row],[Importe]]&gt;0,"Ingreso","Egreso")</f>
        <v>Egreso</v>
      </c>
      <c r="M3071" t="str">
        <f t="shared" si="47"/>
        <v>Único</v>
      </c>
    </row>
    <row r="3072" spans="1:13" ht="25.5" x14ac:dyDescent="0.25">
      <c r="A3072" t="s">
        <v>14</v>
      </c>
      <c r="B3072" s="33">
        <v>45397</v>
      </c>
      <c r="C3072" s="5">
        <v>45397</v>
      </c>
      <c r="D3072" s="33">
        <v>45395</v>
      </c>
      <c r="E3072" s="9">
        <v>45395</v>
      </c>
      <c r="F3072" s="6" t="s">
        <v>22</v>
      </c>
      <c r="G3072" s="7" t="s">
        <v>934</v>
      </c>
      <c r="H3072" s="6"/>
      <c r="I3072" s="8">
        <v>-83.21</v>
      </c>
      <c r="J3072" s="6"/>
      <c r="K3072" s="8">
        <v>2078.4699999999998</v>
      </c>
      <c r="L3072" t="str">
        <f>IF(Gastos[[#This Row],[Importe]]&gt;0,"Ingreso","Egreso")</f>
        <v>Egreso</v>
      </c>
      <c r="M3072" t="str">
        <f t="shared" si="47"/>
        <v>Único</v>
      </c>
    </row>
    <row r="3073" spans="1:13" ht="25.5" x14ac:dyDescent="0.25">
      <c r="A3073" t="s">
        <v>14</v>
      </c>
      <c r="B3073" s="33">
        <v>45397</v>
      </c>
      <c r="C3073" s="5">
        <v>45397</v>
      </c>
      <c r="D3073" s="33">
        <v>45395</v>
      </c>
      <c r="E3073" s="9">
        <v>45395</v>
      </c>
      <c r="F3073" s="6" t="s">
        <v>22</v>
      </c>
      <c r="G3073" s="7" t="s">
        <v>934</v>
      </c>
      <c r="H3073" s="6"/>
      <c r="I3073" s="8">
        <v>-5.7</v>
      </c>
      <c r="J3073" s="6"/>
      <c r="K3073" s="8">
        <v>2046.49</v>
      </c>
      <c r="L3073" t="str">
        <f>IF(Gastos[[#This Row],[Importe]]&gt;0,"Ingreso","Egreso")</f>
        <v>Egreso</v>
      </c>
      <c r="M3073" t="str">
        <f t="shared" si="47"/>
        <v>Único</v>
      </c>
    </row>
    <row r="3074" spans="1:13" ht="25.5" x14ac:dyDescent="0.25">
      <c r="A3074" t="s">
        <v>558</v>
      </c>
      <c r="B3074" s="33">
        <v>45397</v>
      </c>
      <c r="C3074" s="5">
        <v>45397</v>
      </c>
      <c r="D3074" s="33">
        <v>45395</v>
      </c>
      <c r="E3074" s="9">
        <v>45395</v>
      </c>
      <c r="F3074" s="6" t="s">
        <v>132</v>
      </c>
      <c r="G3074" s="7" t="s">
        <v>938</v>
      </c>
      <c r="H3074" s="6"/>
      <c r="I3074" s="8">
        <v>-4.3899999999999997</v>
      </c>
      <c r="J3074" s="6"/>
      <c r="K3074" s="8">
        <v>1427.46</v>
      </c>
      <c r="L3074" t="str">
        <f>IF(Gastos[[#This Row],[Importe]]&gt;0,"Ingreso","Egreso")</f>
        <v>Egreso</v>
      </c>
      <c r="M3074" t="str">
        <f t="shared" ref="M3074:M3137" si="48">IF(AND(COUNTIFS($B$2:$B$3988,B3074,$I$2:$I$3988,I3074,$K$2:$K$3988,K3074)&gt;1,F3074=""),"DUPLICADO","Único")</f>
        <v>Único</v>
      </c>
    </row>
    <row r="3075" spans="1:13" ht="25.5" x14ac:dyDescent="0.25">
      <c r="A3075" t="s">
        <v>17</v>
      </c>
      <c r="B3075" s="33">
        <v>45630</v>
      </c>
      <c r="C3075" s="5">
        <v>45394</v>
      </c>
      <c r="D3075" s="33">
        <v>45630</v>
      </c>
      <c r="E3075" s="9">
        <v>45394</v>
      </c>
      <c r="F3075" s="6" t="s">
        <v>22</v>
      </c>
      <c r="G3075" s="7" t="s">
        <v>940</v>
      </c>
      <c r="H3075" s="6"/>
      <c r="I3075" s="8">
        <v>-12.15</v>
      </c>
      <c r="J3075" s="6"/>
      <c r="K3075" s="8">
        <v>5322.96</v>
      </c>
      <c r="L3075" t="str">
        <f>IF(Gastos[[#This Row],[Importe]]&gt;0,"Ingreso","Egreso")</f>
        <v>Egreso</v>
      </c>
      <c r="M3075" t="str">
        <f t="shared" si="48"/>
        <v>Único</v>
      </c>
    </row>
    <row r="3076" spans="1:13" x14ac:dyDescent="0.25">
      <c r="A3076" t="s">
        <v>558</v>
      </c>
      <c r="B3076" s="33">
        <v>45600</v>
      </c>
      <c r="C3076" s="5">
        <v>45393</v>
      </c>
      <c r="D3076" s="33">
        <v>45600</v>
      </c>
      <c r="E3076" s="9">
        <v>45393</v>
      </c>
      <c r="F3076" s="6" t="s">
        <v>132</v>
      </c>
      <c r="G3076" s="7" t="s">
        <v>946</v>
      </c>
      <c r="H3076" s="6"/>
      <c r="I3076" s="8">
        <v>-14.2</v>
      </c>
      <c r="J3076" s="6"/>
      <c r="K3076" s="8">
        <v>1443.26</v>
      </c>
      <c r="L3076" t="str">
        <f>IF(Gastos[[#This Row],[Importe]]&gt;0,"Ingreso","Egreso")</f>
        <v>Egreso</v>
      </c>
      <c r="M3076" t="str">
        <f t="shared" si="48"/>
        <v>Único</v>
      </c>
    </row>
    <row r="3077" spans="1:13" ht="25.5" x14ac:dyDescent="0.25">
      <c r="A3077" t="s">
        <v>17</v>
      </c>
      <c r="B3077" s="33">
        <v>45600</v>
      </c>
      <c r="C3077" s="5">
        <v>45393</v>
      </c>
      <c r="D3077" s="33">
        <v>45600</v>
      </c>
      <c r="E3077" s="9">
        <v>45393</v>
      </c>
      <c r="F3077" s="6" t="s">
        <v>132</v>
      </c>
      <c r="G3077" s="7" t="s">
        <v>941</v>
      </c>
      <c r="H3077" s="6"/>
      <c r="I3077" s="8">
        <v>-5.88</v>
      </c>
      <c r="J3077" s="6"/>
      <c r="K3077" s="8">
        <v>5335.11</v>
      </c>
      <c r="L3077" t="str">
        <f>IF(Gastos[[#This Row],[Importe]]&gt;0,"Ingreso","Egreso")</f>
        <v>Egreso</v>
      </c>
      <c r="M3077" t="str">
        <f t="shared" si="48"/>
        <v>Único</v>
      </c>
    </row>
    <row r="3078" spans="1:13" ht="25.5" x14ac:dyDescent="0.25">
      <c r="A3078" t="s">
        <v>14</v>
      </c>
      <c r="B3078" s="33">
        <v>45600</v>
      </c>
      <c r="C3078" s="5">
        <v>45393</v>
      </c>
      <c r="D3078" s="33">
        <v>45600</v>
      </c>
      <c r="E3078" s="9">
        <v>45393</v>
      </c>
      <c r="F3078" s="6" t="s">
        <v>586</v>
      </c>
      <c r="G3078" s="7" t="s">
        <v>942</v>
      </c>
      <c r="H3078" s="6"/>
      <c r="I3078" s="8">
        <v>-773.52</v>
      </c>
      <c r="J3078" s="6"/>
      <c r="K3078" s="8">
        <v>2174.67</v>
      </c>
      <c r="L3078" t="str">
        <f>IF(Gastos[[#This Row],[Importe]]&gt;0,"Ingreso","Egreso")</f>
        <v>Egreso</v>
      </c>
      <c r="M3078" t="str">
        <f t="shared" si="48"/>
        <v>Único</v>
      </c>
    </row>
    <row r="3079" spans="1:13" x14ac:dyDescent="0.25">
      <c r="A3079" t="s">
        <v>14</v>
      </c>
      <c r="B3079" s="33">
        <v>45600</v>
      </c>
      <c r="C3079" s="5">
        <v>45393</v>
      </c>
      <c r="D3079" s="33">
        <v>45600</v>
      </c>
      <c r="E3079" s="9">
        <v>45393</v>
      </c>
      <c r="F3079" s="6" t="s">
        <v>54</v>
      </c>
      <c r="G3079" s="7" t="s">
        <v>943</v>
      </c>
      <c r="H3079" s="6"/>
      <c r="I3079" s="8">
        <v>-12.99</v>
      </c>
      <c r="J3079" s="6"/>
      <c r="K3079" s="8">
        <v>2161.6799999999998</v>
      </c>
      <c r="L3079" t="str">
        <f>IF(Gastos[[#This Row],[Importe]]&gt;0,"Ingreso","Egreso")</f>
        <v>Egreso</v>
      </c>
      <c r="M3079" t="str">
        <f t="shared" si="48"/>
        <v>Único</v>
      </c>
    </row>
    <row r="3080" spans="1:13" ht="25.5" x14ac:dyDescent="0.25">
      <c r="A3080" t="s">
        <v>558</v>
      </c>
      <c r="B3080" s="33">
        <v>45600</v>
      </c>
      <c r="C3080" s="5">
        <v>45393</v>
      </c>
      <c r="D3080" s="33">
        <v>45600</v>
      </c>
      <c r="E3080" s="9">
        <v>45393</v>
      </c>
      <c r="F3080" s="6" t="s">
        <v>20</v>
      </c>
      <c r="G3080" s="7" t="s">
        <v>944</v>
      </c>
      <c r="H3080" s="6"/>
      <c r="I3080" s="8">
        <v>-7.15</v>
      </c>
      <c r="J3080" s="6"/>
      <c r="K3080" s="8">
        <v>1462.31</v>
      </c>
      <c r="L3080" t="str">
        <f>IF(Gastos[[#This Row],[Importe]]&gt;0,"Ingreso","Egreso")</f>
        <v>Egreso</v>
      </c>
      <c r="M3080" t="str">
        <f t="shared" si="48"/>
        <v>Único</v>
      </c>
    </row>
    <row r="3081" spans="1:13" ht="25.5" x14ac:dyDescent="0.25">
      <c r="A3081" t="s">
        <v>558</v>
      </c>
      <c r="B3081" s="33">
        <v>45600</v>
      </c>
      <c r="C3081" s="5">
        <v>45393</v>
      </c>
      <c r="D3081" s="33">
        <v>45600</v>
      </c>
      <c r="E3081" s="9">
        <v>45393</v>
      </c>
      <c r="F3081" s="6" t="s">
        <v>20</v>
      </c>
      <c r="G3081" s="7" t="s">
        <v>945</v>
      </c>
      <c r="H3081" s="6"/>
      <c r="I3081" s="8">
        <v>-4.8499999999999996</v>
      </c>
      <c r="J3081" s="6"/>
      <c r="K3081" s="8">
        <v>1457.46</v>
      </c>
      <c r="L3081" t="str">
        <f>IF(Gastos[[#This Row],[Importe]]&gt;0,"Ingreso","Egreso")</f>
        <v>Egreso</v>
      </c>
      <c r="M3081" t="str">
        <f t="shared" si="48"/>
        <v>Único</v>
      </c>
    </row>
    <row r="3082" spans="1:13" x14ac:dyDescent="0.25">
      <c r="A3082" t="s">
        <v>17</v>
      </c>
      <c r="B3082" s="33">
        <v>45569</v>
      </c>
      <c r="C3082" s="5">
        <v>45392</v>
      </c>
      <c r="D3082" s="33">
        <v>45569</v>
      </c>
      <c r="E3082" s="9">
        <v>45392</v>
      </c>
      <c r="F3082" s="6" t="s">
        <v>132</v>
      </c>
      <c r="G3082" s="7" t="s">
        <v>947</v>
      </c>
      <c r="H3082" s="6"/>
      <c r="I3082" s="8">
        <v>-4</v>
      </c>
      <c r="J3082" s="6"/>
      <c r="K3082" s="8">
        <v>5340.99</v>
      </c>
      <c r="L3082" t="str">
        <f>IF(Gastos[[#This Row],[Importe]]&gt;0,"Ingreso","Egreso")</f>
        <v>Egreso</v>
      </c>
      <c r="M3082" t="str">
        <f t="shared" si="48"/>
        <v>Único</v>
      </c>
    </row>
    <row r="3083" spans="1:13" x14ac:dyDescent="0.25">
      <c r="A3083" t="s">
        <v>558</v>
      </c>
      <c r="B3083" s="33">
        <v>45539</v>
      </c>
      <c r="C3083" s="5">
        <v>45391</v>
      </c>
      <c r="D3083" s="33">
        <v>45539</v>
      </c>
      <c r="E3083" s="9">
        <v>45391</v>
      </c>
      <c r="F3083" s="6" t="s">
        <v>132</v>
      </c>
      <c r="G3083" s="7" t="s">
        <v>950</v>
      </c>
      <c r="H3083" s="6"/>
      <c r="I3083" s="8">
        <v>-34.619999999999997</v>
      </c>
      <c r="J3083" s="6"/>
      <c r="K3083" s="8">
        <v>1489.36</v>
      </c>
      <c r="L3083" t="str">
        <f>IF(Gastos[[#This Row],[Importe]]&gt;0,"Ingreso","Egreso")</f>
        <v>Egreso</v>
      </c>
      <c r="M3083" t="str">
        <f t="shared" si="48"/>
        <v>Único</v>
      </c>
    </row>
    <row r="3084" spans="1:13" x14ac:dyDescent="0.25">
      <c r="A3084" t="s">
        <v>17</v>
      </c>
      <c r="B3084" s="34">
        <v>45539</v>
      </c>
      <c r="C3084" s="3">
        <v>45391</v>
      </c>
      <c r="D3084" s="34">
        <v>45539</v>
      </c>
      <c r="E3084" s="9">
        <v>45391</v>
      </c>
      <c r="F3084" s="1" t="s">
        <v>67</v>
      </c>
      <c r="G3084" s="12" t="s">
        <v>948</v>
      </c>
      <c r="H3084" s="1"/>
      <c r="I3084" s="13">
        <v>-4</v>
      </c>
      <c r="J3084" s="1"/>
      <c r="K3084" s="13">
        <v>5344.99</v>
      </c>
      <c r="L3084" t="str">
        <f>IF(Gastos[[#This Row],[Importe]]&gt;0,"Ingreso","Egreso")</f>
        <v>Egreso</v>
      </c>
      <c r="M3084" t="str">
        <f t="shared" si="48"/>
        <v>Único</v>
      </c>
    </row>
    <row r="3085" spans="1:13" x14ac:dyDescent="0.25">
      <c r="A3085" t="s">
        <v>14</v>
      </c>
      <c r="B3085" s="33">
        <v>45539</v>
      </c>
      <c r="C3085" s="5">
        <v>45391</v>
      </c>
      <c r="D3085" s="33">
        <v>45539</v>
      </c>
      <c r="E3085" s="9">
        <v>45391</v>
      </c>
      <c r="F3085" s="6" t="s">
        <v>67</v>
      </c>
      <c r="G3085" s="7" t="s">
        <v>949</v>
      </c>
      <c r="H3085" s="6"/>
      <c r="I3085" s="8">
        <v>-21.8</v>
      </c>
      <c r="J3085" s="6"/>
      <c r="K3085" s="8">
        <v>2969.99</v>
      </c>
      <c r="L3085" t="str">
        <f>IF(Gastos[[#This Row],[Importe]]&gt;0,"Ingreso","Egreso")</f>
        <v>Egreso</v>
      </c>
      <c r="M3085" t="str">
        <f t="shared" si="48"/>
        <v>Único</v>
      </c>
    </row>
    <row r="3086" spans="1:13" x14ac:dyDescent="0.25">
      <c r="A3086" t="s">
        <v>14</v>
      </c>
      <c r="B3086" s="33">
        <v>45539</v>
      </c>
      <c r="C3086" s="5">
        <v>45391</v>
      </c>
      <c r="D3086" s="33">
        <v>45539</v>
      </c>
      <c r="E3086" s="9">
        <v>45391</v>
      </c>
      <c r="F3086" s="6" t="s">
        <v>67</v>
      </c>
      <c r="G3086" s="7" t="s">
        <v>949</v>
      </c>
      <c r="H3086" s="6"/>
      <c r="I3086" s="8">
        <v>-21.8</v>
      </c>
      <c r="J3086" s="6"/>
      <c r="K3086" s="8">
        <v>2948.19</v>
      </c>
      <c r="L3086" t="str">
        <f>IF(Gastos[[#This Row],[Importe]]&gt;0,"Ingreso","Egreso")</f>
        <v>Egreso</v>
      </c>
      <c r="M3086" t="str">
        <f t="shared" si="48"/>
        <v>Único</v>
      </c>
    </row>
    <row r="3087" spans="1:13" x14ac:dyDescent="0.25">
      <c r="A3087" t="s">
        <v>558</v>
      </c>
      <c r="B3087" s="33">
        <v>45539</v>
      </c>
      <c r="C3087" s="5">
        <v>45391</v>
      </c>
      <c r="D3087" s="33">
        <v>45539</v>
      </c>
      <c r="E3087" s="9">
        <v>45391</v>
      </c>
      <c r="F3087" s="6" t="s">
        <v>18</v>
      </c>
      <c r="G3087" s="7" t="s">
        <v>951</v>
      </c>
      <c r="H3087" s="6"/>
      <c r="I3087" s="8">
        <v>-19.899999999999999</v>
      </c>
      <c r="J3087" s="6"/>
      <c r="K3087" s="8">
        <v>1469.46</v>
      </c>
      <c r="L3087" t="str">
        <f>IF(Gastos[[#This Row],[Importe]]&gt;0,"Ingreso","Egreso")</f>
        <v>Egreso</v>
      </c>
      <c r="M3087" t="str">
        <f t="shared" si="48"/>
        <v>Único</v>
      </c>
    </row>
    <row r="3088" spans="1:13" ht="25.5" x14ac:dyDescent="0.25">
      <c r="A3088" t="s">
        <v>558</v>
      </c>
      <c r="B3088" s="33">
        <v>45508</v>
      </c>
      <c r="C3088" s="5">
        <v>45390</v>
      </c>
      <c r="D3088" s="33">
        <v>45508</v>
      </c>
      <c r="E3088" s="9">
        <v>45390</v>
      </c>
      <c r="F3088" s="6" t="s">
        <v>20</v>
      </c>
      <c r="G3088" s="7" t="s">
        <v>952</v>
      </c>
      <c r="H3088" s="6"/>
      <c r="I3088" s="8">
        <v>-2.2999999999999998</v>
      </c>
      <c r="J3088" s="6"/>
      <c r="K3088" s="8">
        <v>1586.88</v>
      </c>
      <c r="L3088" t="str">
        <f>IF(Gastos[[#This Row],[Importe]]&gt;0,"Ingreso","Egreso")</f>
        <v>Egreso</v>
      </c>
      <c r="M3088" t="str">
        <f t="shared" si="48"/>
        <v>Único</v>
      </c>
    </row>
    <row r="3089" spans="1:13" x14ac:dyDescent="0.25">
      <c r="A3089" t="s">
        <v>558</v>
      </c>
      <c r="B3089" s="33">
        <v>45508</v>
      </c>
      <c r="C3089" s="5">
        <v>45390</v>
      </c>
      <c r="D3089" s="33">
        <v>45508</v>
      </c>
      <c r="E3089" s="9">
        <v>45390</v>
      </c>
      <c r="F3089" s="6" t="s">
        <v>18</v>
      </c>
      <c r="G3089" s="7" t="s">
        <v>953</v>
      </c>
      <c r="H3089" s="6"/>
      <c r="I3089" s="8">
        <v>-62.9</v>
      </c>
      <c r="J3089" s="6"/>
      <c r="K3089" s="8">
        <v>1523.98</v>
      </c>
      <c r="L3089" t="str">
        <f>IF(Gastos[[#This Row],[Importe]]&gt;0,"Ingreso","Egreso")</f>
        <v>Egreso</v>
      </c>
      <c r="M3089" t="str">
        <f t="shared" si="48"/>
        <v>Único</v>
      </c>
    </row>
    <row r="3090" spans="1:13" x14ac:dyDescent="0.25">
      <c r="A3090" t="s">
        <v>558</v>
      </c>
      <c r="B3090" s="33">
        <v>45508</v>
      </c>
      <c r="C3090" s="5">
        <v>45390</v>
      </c>
      <c r="D3090" s="33">
        <v>45477</v>
      </c>
      <c r="E3090" s="9">
        <v>45389</v>
      </c>
      <c r="F3090" s="6" t="s">
        <v>132</v>
      </c>
      <c r="G3090" s="7" t="s">
        <v>963</v>
      </c>
      <c r="H3090" s="6"/>
      <c r="I3090" s="8">
        <v>-15</v>
      </c>
      <c r="J3090" s="6"/>
      <c r="K3090" s="8">
        <v>1591.68</v>
      </c>
      <c r="L3090" t="str">
        <f>IF(Gastos[[#This Row],[Importe]]&gt;0,"Ingreso","Egreso")</f>
        <v>Egreso</v>
      </c>
      <c r="M3090" t="str">
        <f t="shared" si="48"/>
        <v>Único</v>
      </c>
    </row>
    <row r="3091" spans="1:13" x14ac:dyDescent="0.25">
      <c r="A3091" t="s">
        <v>558</v>
      </c>
      <c r="B3091" s="33">
        <v>45508</v>
      </c>
      <c r="C3091" s="5">
        <v>45390</v>
      </c>
      <c r="D3091" s="33">
        <v>45477</v>
      </c>
      <c r="E3091" s="9">
        <v>45389</v>
      </c>
      <c r="F3091" s="6" t="s">
        <v>132</v>
      </c>
      <c r="G3091" s="7" t="s">
        <v>958</v>
      </c>
      <c r="H3091" s="6"/>
      <c r="I3091" s="8">
        <v>-13.5</v>
      </c>
      <c r="J3091" s="6"/>
      <c r="K3091" s="8">
        <v>1620.68</v>
      </c>
      <c r="L3091" t="str">
        <f>IF(Gastos[[#This Row],[Importe]]&gt;0,"Ingreso","Egreso")</f>
        <v>Egreso</v>
      </c>
      <c r="M3091" t="str">
        <f t="shared" si="48"/>
        <v>Único</v>
      </c>
    </row>
    <row r="3092" spans="1:13" x14ac:dyDescent="0.25">
      <c r="A3092" t="s">
        <v>558</v>
      </c>
      <c r="B3092" s="33">
        <v>45508</v>
      </c>
      <c r="C3092" s="5">
        <v>45390</v>
      </c>
      <c r="D3092" s="33">
        <v>45477</v>
      </c>
      <c r="E3092" s="9">
        <v>45389</v>
      </c>
      <c r="F3092" s="6" t="s">
        <v>132</v>
      </c>
      <c r="G3092" s="7" t="s">
        <v>957</v>
      </c>
      <c r="H3092" s="6"/>
      <c r="I3092" s="8">
        <v>-8</v>
      </c>
      <c r="J3092" s="6"/>
      <c r="K3092" s="8">
        <v>1634.18</v>
      </c>
      <c r="L3092" t="str">
        <f>IF(Gastos[[#This Row],[Importe]]&gt;0,"Ingreso","Egreso")</f>
        <v>Egreso</v>
      </c>
      <c r="M3092" t="str">
        <f t="shared" si="48"/>
        <v>Único</v>
      </c>
    </row>
    <row r="3093" spans="1:13" x14ac:dyDescent="0.25">
      <c r="A3093" t="s">
        <v>14</v>
      </c>
      <c r="B3093" s="33">
        <v>45508</v>
      </c>
      <c r="C3093" s="5">
        <v>45390</v>
      </c>
      <c r="D3093" s="33">
        <v>45477</v>
      </c>
      <c r="E3093" s="9">
        <v>45389</v>
      </c>
      <c r="F3093" s="6" t="s">
        <v>22</v>
      </c>
      <c r="G3093" s="7" t="s">
        <v>954</v>
      </c>
      <c r="H3093" s="6"/>
      <c r="I3093" s="8">
        <v>-2</v>
      </c>
      <c r="J3093" s="6"/>
      <c r="K3093" s="8">
        <v>2991.79</v>
      </c>
      <c r="L3093" t="str">
        <f>IF(Gastos[[#This Row],[Importe]]&gt;0,"Ingreso","Egreso")</f>
        <v>Egreso</v>
      </c>
      <c r="M3093" t="str">
        <f t="shared" si="48"/>
        <v>Único</v>
      </c>
    </row>
    <row r="3094" spans="1:13" x14ac:dyDescent="0.25">
      <c r="A3094" t="s">
        <v>558</v>
      </c>
      <c r="B3094" s="33">
        <v>45508</v>
      </c>
      <c r="C3094" s="5">
        <v>45390</v>
      </c>
      <c r="D3094" s="33">
        <v>45477</v>
      </c>
      <c r="E3094" s="9">
        <v>45389</v>
      </c>
      <c r="F3094" s="6" t="s">
        <v>20</v>
      </c>
      <c r="G3094" s="7" t="s">
        <v>955</v>
      </c>
      <c r="H3094" s="6"/>
      <c r="I3094" s="8">
        <v>-3.2</v>
      </c>
      <c r="J3094" s="6"/>
      <c r="K3094" s="8">
        <v>1655.93</v>
      </c>
      <c r="L3094" t="str">
        <f>IF(Gastos[[#This Row],[Importe]]&gt;0,"Ingreso","Egreso")</f>
        <v>Egreso</v>
      </c>
      <c r="M3094" t="str">
        <f t="shared" si="48"/>
        <v>Único</v>
      </c>
    </row>
    <row r="3095" spans="1:13" x14ac:dyDescent="0.25">
      <c r="A3095" t="s">
        <v>558</v>
      </c>
      <c r="B3095" s="33">
        <v>45508</v>
      </c>
      <c r="C3095" s="5">
        <v>45390</v>
      </c>
      <c r="D3095" s="33">
        <v>45477</v>
      </c>
      <c r="E3095" s="9">
        <v>45389</v>
      </c>
      <c r="F3095" s="6" t="s">
        <v>18</v>
      </c>
      <c r="G3095" s="7" t="s">
        <v>956</v>
      </c>
      <c r="H3095" s="6"/>
      <c r="I3095" s="8">
        <v>-13.75</v>
      </c>
      <c r="J3095" s="6"/>
      <c r="K3095" s="8">
        <v>1642.18</v>
      </c>
      <c r="L3095" t="str">
        <f>IF(Gastos[[#This Row],[Importe]]&gt;0,"Ingreso","Egreso")</f>
        <v>Egreso</v>
      </c>
      <c r="M3095" t="str">
        <f t="shared" si="48"/>
        <v>Único</v>
      </c>
    </row>
    <row r="3096" spans="1:13" x14ac:dyDescent="0.25">
      <c r="A3096" t="s">
        <v>558</v>
      </c>
      <c r="B3096" s="33">
        <v>45508</v>
      </c>
      <c r="C3096" s="5">
        <v>45390</v>
      </c>
      <c r="D3096" s="33">
        <v>45477</v>
      </c>
      <c r="E3096" s="9">
        <v>45389</v>
      </c>
      <c r="F3096" s="6" t="s">
        <v>132</v>
      </c>
      <c r="G3096" s="7" t="s">
        <v>961</v>
      </c>
      <c r="H3096" s="6"/>
      <c r="I3096" s="8">
        <v>-4</v>
      </c>
      <c r="J3096" s="6"/>
      <c r="K3096" s="8">
        <v>1610.18</v>
      </c>
      <c r="L3096" t="str">
        <f>IF(Gastos[[#This Row],[Importe]]&gt;0,"Ingreso","Egreso")</f>
        <v>Egreso</v>
      </c>
      <c r="M3096" t="str">
        <f t="shared" si="48"/>
        <v>Único</v>
      </c>
    </row>
    <row r="3097" spans="1:13" x14ac:dyDescent="0.25">
      <c r="A3097" t="s">
        <v>558</v>
      </c>
      <c r="B3097" s="33">
        <v>45508</v>
      </c>
      <c r="C3097" s="5">
        <v>45390</v>
      </c>
      <c r="D3097" s="33">
        <v>45477</v>
      </c>
      <c r="E3097" s="9">
        <v>45389</v>
      </c>
      <c r="F3097" s="6" t="s">
        <v>132</v>
      </c>
      <c r="G3097" s="7" t="s">
        <v>960</v>
      </c>
      <c r="H3097" s="6"/>
      <c r="I3097" s="8">
        <v>-3.5</v>
      </c>
      <c r="J3097" s="6"/>
      <c r="K3097" s="8">
        <v>1614.18</v>
      </c>
      <c r="L3097" t="str">
        <f>IF(Gastos[[#This Row],[Importe]]&gt;0,"Ingreso","Egreso")</f>
        <v>Egreso</v>
      </c>
      <c r="M3097" t="str">
        <f t="shared" si="48"/>
        <v>Único</v>
      </c>
    </row>
    <row r="3098" spans="1:13" x14ac:dyDescent="0.25">
      <c r="A3098" t="s">
        <v>558</v>
      </c>
      <c r="B3098" s="33">
        <v>45508</v>
      </c>
      <c r="C3098" s="5">
        <v>45390</v>
      </c>
      <c r="D3098" s="33">
        <v>45477</v>
      </c>
      <c r="E3098" s="9">
        <v>45389</v>
      </c>
      <c r="F3098" s="6" t="s">
        <v>132</v>
      </c>
      <c r="G3098" s="7" t="s">
        <v>962</v>
      </c>
      <c r="H3098" s="6"/>
      <c r="I3098" s="8">
        <v>-3.5</v>
      </c>
      <c r="J3098" s="6"/>
      <c r="K3098" s="8">
        <v>1606.68</v>
      </c>
      <c r="L3098" t="str">
        <f>IF(Gastos[[#This Row],[Importe]]&gt;0,"Ingreso","Egreso")</f>
        <v>Egreso</v>
      </c>
      <c r="M3098" t="str">
        <f t="shared" si="48"/>
        <v>Único</v>
      </c>
    </row>
    <row r="3099" spans="1:13" x14ac:dyDescent="0.25">
      <c r="A3099" t="s">
        <v>558</v>
      </c>
      <c r="B3099" s="33">
        <v>45508</v>
      </c>
      <c r="C3099" s="5">
        <v>45390</v>
      </c>
      <c r="D3099" s="33">
        <v>45477</v>
      </c>
      <c r="E3099" s="9">
        <v>45389</v>
      </c>
      <c r="F3099" s="6" t="s">
        <v>132</v>
      </c>
      <c r="G3099" s="7" t="s">
        <v>959</v>
      </c>
      <c r="H3099" s="6"/>
      <c r="I3099" s="8">
        <v>-3</v>
      </c>
      <c r="J3099" s="6"/>
      <c r="K3099" s="8">
        <v>1617.68</v>
      </c>
      <c r="L3099" t="str">
        <f>IF(Gastos[[#This Row],[Importe]]&gt;0,"Ingreso","Egreso")</f>
        <v>Egreso</v>
      </c>
      <c r="M3099" t="str">
        <f t="shared" si="48"/>
        <v>Único</v>
      </c>
    </row>
    <row r="3100" spans="1:13" x14ac:dyDescent="0.25">
      <c r="A3100" t="s">
        <v>558</v>
      </c>
      <c r="B3100" s="34">
        <v>45508</v>
      </c>
      <c r="C3100" s="3">
        <v>45390</v>
      </c>
      <c r="D3100" s="34">
        <v>45477</v>
      </c>
      <c r="E3100" s="9">
        <v>45389</v>
      </c>
      <c r="F3100" s="1" t="s">
        <v>132</v>
      </c>
      <c r="G3100" s="12" t="s">
        <v>959</v>
      </c>
      <c r="H3100" s="1"/>
      <c r="I3100" s="13">
        <v>-2.5</v>
      </c>
      <c r="J3100" s="1"/>
      <c r="K3100" s="13">
        <v>1589.18</v>
      </c>
      <c r="L3100" t="str">
        <f>IF(Gastos[[#This Row],[Importe]]&gt;0,"Ingreso","Egreso")</f>
        <v>Egreso</v>
      </c>
      <c r="M3100" t="str">
        <f t="shared" si="48"/>
        <v>Único</v>
      </c>
    </row>
    <row r="3101" spans="1:13" x14ac:dyDescent="0.25">
      <c r="A3101" t="s">
        <v>558</v>
      </c>
      <c r="B3101" s="33">
        <v>45508</v>
      </c>
      <c r="C3101" s="5">
        <v>45390</v>
      </c>
      <c r="D3101" s="33">
        <v>45447</v>
      </c>
      <c r="E3101" s="9">
        <v>45388</v>
      </c>
      <c r="F3101" s="6" t="s">
        <v>132</v>
      </c>
      <c r="G3101" s="7" t="s">
        <v>964</v>
      </c>
      <c r="H3101" s="6"/>
      <c r="I3101" s="8">
        <v>-22.3</v>
      </c>
      <c r="J3101" s="6"/>
      <c r="K3101" s="8">
        <v>1676.99</v>
      </c>
      <c r="L3101" t="str">
        <f>IF(Gastos[[#This Row],[Importe]]&gt;0,"Ingreso","Egreso")</f>
        <v>Egreso</v>
      </c>
      <c r="M3101" t="str">
        <f t="shared" si="48"/>
        <v>Único</v>
      </c>
    </row>
    <row r="3102" spans="1:13" x14ac:dyDescent="0.25">
      <c r="A3102" t="s">
        <v>558</v>
      </c>
      <c r="B3102" s="33">
        <v>45508</v>
      </c>
      <c r="C3102" s="5">
        <v>45390</v>
      </c>
      <c r="D3102" s="33">
        <v>45447</v>
      </c>
      <c r="E3102" s="9">
        <v>45388</v>
      </c>
      <c r="F3102" s="6" t="s">
        <v>132</v>
      </c>
      <c r="G3102" s="7" t="s">
        <v>965</v>
      </c>
      <c r="H3102" s="6"/>
      <c r="I3102" s="8">
        <v>-9.3000000000000007</v>
      </c>
      <c r="J3102" s="6"/>
      <c r="K3102" s="8">
        <v>1667.69</v>
      </c>
      <c r="L3102" t="str">
        <f>IF(Gastos[[#This Row],[Importe]]&gt;0,"Ingreso","Egreso")</f>
        <v>Egreso</v>
      </c>
      <c r="M3102" t="str">
        <f t="shared" si="48"/>
        <v>Único</v>
      </c>
    </row>
    <row r="3103" spans="1:13" x14ac:dyDescent="0.25">
      <c r="A3103" t="s">
        <v>558</v>
      </c>
      <c r="B3103" s="33">
        <v>45508</v>
      </c>
      <c r="C3103" s="5">
        <v>45390</v>
      </c>
      <c r="D3103" s="33">
        <v>45447</v>
      </c>
      <c r="E3103" s="9">
        <v>45388</v>
      </c>
      <c r="F3103" s="6" t="s">
        <v>18</v>
      </c>
      <c r="G3103" s="7" t="s">
        <v>967</v>
      </c>
      <c r="H3103" s="6"/>
      <c r="I3103" s="8">
        <v>-5.32</v>
      </c>
      <c r="J3103" s="6"/>
      <c r="K3103" s="8">
        <v>1660.88</v>
      </c>
      <c r="L3103" t="str">
        <f>IF(Gastos[[#This Row],[Importe]]&gt;0,"Ingreso","Egreso")</f>
        <v>Egreso</v>
      </c>
      <c r="M3103" t="str">
        <f t="shared" si="48"/>
        <v>Único</v>
      </c>
    </row>
    <row r="3104" spans="1:13" ht="25.5" x14ac:dyDescent="0.25">
      <c r="A3104" t="s">
        <v>558</v>
      </c>
      <c r="B3104" s="33">
        <v>45508</v>
      </c>
      <c r="C3104" s="5">
        <v>45390</v>
      </c>
      <c r="D3104" s="33">
        <v>45447</v>
      </c>
      <c r="E3104" s="9">
        <v>45388</v>
      </c>
      <c r="F3104" s="6" t="s">
        <v>132</v>
      </c>
      <c r="G3104" s="7" t="s">
        <v>968</v>
      </c>
      <c r="H3104" s="6"/>
      <c r="I3104" s="8">
        <v>-1.75</v>
      </c>
      <c r="J3104" s="6"/>
      <c r="K3104" s="8">
        <v>1659.13</v>
      </c>
      <c r="L3104" t="str">
        <f>IF(Gastos[[#This Row],[Importe]]&gt;0,"Ingreso","Egreso")</f>
        <v>Egreso</v>
      </c>
      <c r="M3104" t="str">
        <f t="shared" si="48"/>
        <v>Único</v>
      </c>
    </row>
    <row r="3105" spans="1:13" x14ac:dyDescent="0.25">
      <c r="A3105" t="s">
        <v>558</v>
      </c>
      <c r="B3105" s="33">
        <v>45508</v>
      </c>
      <c r="C3105" s="5">
        <v>45390</v>
      </c>
      <c r="D3105" s="33">
        <v>45447</v>
      </c>
      <c r="E3105" s="9">
        <v>45388</v>
      </c>
      <c r="F3105" s="6" t="s">
        <v>132</v>
      </c>
      <c r="G3105" s="7" t="s">
        <v>966</v>
      </c>
      <c r="H3105" s="6"/>
      <c r="I3105" s="8">
        <v>-1.49</v>
      </c>
      <c r="J3105" s="6"/>
      <c r="K3105" s="8">
        <v>1666.2</v>
      </c>
      <c r="L3105" t="str">
        <f>IF(Gastos[[#This Row],[Importe]]&gt;0,"Ingreso","Egreso")</f>
        <v>Egreso</v>
      </c>
      <c r="M3105" t="str">
        <f t="shared" si="48"/>
        <v>Único</v>
      </c>
    </row>
    <row r="3106" spans="1:13" ht="25.5" x14ac:dyDescent="0.25">
      <c r="A3106" t="s">
        <v>17</v>
      </c>
      <c r="B3106" s="33">
        <v>45386</v>
      </c>
      <c r="C3106" s="5">
        <v>45386</v>
      </c>
      <c r="D3106" s="33">
        <v>45386</v>
      </c>
      <c r="E3106" s="9">
        <v>45386</v>
      </c>
      <c r="F3106" s="6" t="s">
        <v>18</v>
      </c>
      <c r="G3106" s="7" t="s">
        <v>969</v>
      </c>
      <c r="H3106" s="6"/>
      <c r="I3106" s="8">
        <v>-1</v>
      </c>
      <c r="J3106" s="6"/>
      <c r="K3106" s="8">
        <v>5348.99</v>
      </c>
      <c r="L3106" t="str">
        <f>IF(Gastos[[#This Row],[Importe]]&gt;0,"Ingreso","Egreso")</f>
        <v>Egreso</v>
      </c>
      <c r="M3106" t="str">
        <f t="shared" si="48"/>
        <v>Único</v>
      </c>
    </row>
    <row r="3107" spans="1:13" ht="25.5" x14ac:dyDescent="0.25">
      <c r="A3107" t="s">
        <v>558</v>
      </c>
      <c r="B3107" s="33">
        <v>45386</v>
      </c>
      <c r="C3107" s="5">
        <v>45386</v>
      </c>
      <c r="D3107" s="33">
        <v>45386</v>
      </c>
      <c r="E3107" s="9">
        <v>45386</v>
      </c>
      <c r="F3107" s="6" t="s">
        <v>20</v>
      </c>
      <c r="G3107" s="7" t="s">
        <v>970</v>
      </c>
      <c r="H3107" s="6"/>
      <c r="I3107" s="8">
        <v>-2.2999999999999998</v>
      </c>
      <c r="J3107" s="6"/>
      <c r="K3107" s="8">
        <v>1699.29</v>
      </c>
      <c r="L3107" t="str">
        <f>IF(Gastos[[#This Row],[Importe]]&gt;0,"Ingreso","Egreso")</f>
        <v>Egreso</v>
      </c>
      <c r="M3107" t="str">
        <f t="shared" si="48"/>
        <v>Único</v>
      </c>
    </row>
    <row r="3108" spans="1:13" ht="25.5" x14ac:dyDescent="0.25">
      <c r="A3108" t="s">
        <v>17</v>
      </c>
      <c r="B3108" s="33">
        <v>45355</v>
      </c>
      <c r="C3108" s="5">
        <v>45385</v>
      </c>
      <c r="D3108" s="33">
        <v>45355</v>
      </c>
      <c r="E3108" s="9">
        <v>45385</v>
      </c>
      <c r="F3108" s="6" t="s">
        <v>102</v>
      </c>
      <c r="G3108" s="7" t="s">
        <v>971</v>
      </c>
      <c r="H3108" s="6"/>
      <c r="I3108" s="8">
        <v>-56.61</v>
      </c>
      <c r="J3108" s="6"/>
      <c r="K3108" s="8">
        <v>5449.06</v>
      </c>
      <c r="L3108" t="str">
        <f>IF(Gastos[[#This Row],[Importe]]&gt;0,"Ingreso","Egreso")</f>
        <v>Egreso</v>
      </c>
      <c r="M3108" t="str">
        <f t="shared" si="48"/>
        <v>Único</v>
      </c>
    </row>
    <row r="3109" spans="1:13" ht="25.5" x14ac:dyDescent="0.25">
      <c r="A3109" t="s">
        <v>17</v>
      </c>
      <c r="B3109" s="33">
        <v>45355</v>
      </c>
      <c r="C3109" s="5">
        <v>45385</v>
      </c>
      <c r="D3109" s="33">
        <v>45355</v>
      </c>
      <c r="E3109" s="9">
        <v>45385</v>
      </c>
      <c r="F3109" s="6" t="s">
        <v>102</v>
      </c>
      <c r="G3109" s="7" t="s">
        <v>972</v>
      </c>
      <c r="H3109" s="6"/>
      <c r="I3109" s="8">
        <v>-30.75</v>
      </c>
      <c r="J3109" s="6"/>
      <c r="K3109" s="8">
        <v>5418.31</v>
      </c>
      <c r="L3109" t="str">
        <f>IF(Gastos[[#This Row],[Importe]]&gt;0,"Ingreso","Egreso")</f>
        <v>Egreso</v>
      </c>
      <c r="M3109" t="str">
        <f t="shared" si="48"/>
        <v>Único</v>
      </c>
    </row>
    <row r="3110" spans="1:13" ht="25.5" x14ac:dyDescent="0.25">
      <c r="A3110" t="s">
        <v>17</v>
      </c>
      <c r="B3110" s="33">
        <v>45355</v>
      </c>
      <c r="C3110" s="5">
        <v>45385</v>
      </c>
      <c r="D3110" s="33">
        <v>45355</v>
      </c>
      <c r="E3110" s="9">
        <v>45385</v>
      </c>
      <c r="F3110" s="6" t="s">
        <v>102</v>
      </c>
      <c r="G3110" s="7" t="s">
        <v>973</v>
      </c>
      <c r="H3110" s="6"/>
      <c r="I3110" s="8">
        <v>-68.319999999999993</v>
      </c>
      <c r="J3110" s="6"/>
      <c r="K3110" s="8">
        <v>5349.99</v>
      </c>
      <c r="L3110" t="str">
        <f>IF(Gastos[[#This Row],[Importe]]&gt;0,"Ingreso","Egreso")</f>
        <v>Egreso</v>
      </c>
      <c r="M3110" t="str">
        <f t="shared" si="48"/>
        <v>Único</v>
      </c>
    </row>
    <row r="3111" spans="1:13" x14ac:dyDescent="0.25">
      <c r="A3111" t="s">
        <v>14</v>
      </c>
      <c r="B3111" s="33">
        <v>45355</v>
      </c>
      <c r="C3111" s="5">
        <v>45385</v>
      </c>
      <c r="D3111" s="33">
        <v>45355</v>
      </c>
      <c r="E3111" s="9">
        <v>45385</v>
      </c>
      <c r="F3111" s="6" t="s">
        <v>35</v>
      </c>
      <c r="G3111" s="7" t="s">
        <v>974</v>
      </c>
      <c r="H3111" s="6"/>
      <c r="I3111" s="8">
        <v>3000</v>
      </c>
      <c r="J3111" s="6"/>
      <c r="K3111" s="8">
        <v>2993.79</v>
      </c>
      <c r="L3111" t="str">
        <f>IF(Gastos[[#This Row],[Importe]]&gt;0,"Ingreso","Egreso")</f>
        <v>Ingreso</v>
      </c>
      <c r="M3111" t="str">
        <f t="shared" si="48"/>
        <v>Único</v>
      </c>
    </row>
    <row r="3112" spans="1:13" ht="25.5" x14ac:dyDescent="0.25">
      <c r="A3112" t="s">
        <v>558</v>
      </c>
      <c r="B3112" s="33">
        <v>45355</v>
      </c>
      <c r="C3112" s="5">
        <v>45385</v>
      </c>
      <c r="D3112" s="33">
        <v>45355</v>
      </c>
      <c r="E3112" s="9">
        <v>45385</v>
      </c>
      <c r="F3112" s="6" t="s">
        <v>35</v>
      </c>
      <c r="G3112" s="7" t="s">
        <v>975</v>
      </c>
      <c r="H3112" s="6"/>
      <c r="I3112" s="8">
        <v>-3000</v>
      </c>
      <c r="J3112" s="6"/>
      <c r="K3112" s="8">
        <v>1701.59</v>
      </c>
      <c r="L3112" t="str">
        <f>IF(Gastos[[#This Row],[Importe]]&gt;0,"Ingreso","Egreso")</f>
        <v>Egreso</v>
      </c>
      <c r="M3112" t="str">
        <f t="shared" si="48"/>
        <v>Único</v>
      </c>
    </row>
    <row r="3113" spans="1:13" x14ac:dyDescent="0.25">
      <c r="A3113" t="s">
        <v>558</v>
      </c>
      <c r="B3113" s="33">
        <v>45355</v>
      </c>
      <c r="C3113" s="5">
        <v>45385</v>
      </c>
      <c r="D3113" s="33">
        <v>45355</v>
      </c>
      <c r="E3113" s="9">
        <v>45385</v>
      </c>
      <c r="F3113" s="6" t="s">
        <v>90</v>
      </c>
      <c r="G3113" s="7" t="s">
        <v>976</v>
      </c>
      <c r="H3113" s="6"/>
      <c r="I3113" s="8">
        <v>1742.07</v>
      </c>
      <c r="J3113" s="6"/>
      <c r="K3113" s="8">
        <v>4701.59</v>
      </c>
      <c r="L3113" t="str">
        <f>IF(Gastos[[#This Row],[Importe]]&gt;0,"Ingreso","Egreso")</f>
        <v>Ingreso</v>
      </c>
      <c r="M3113" t="str">
        <f t="shared" si="48"/>
        <v>Único</v>
      </c>
    </row>
    <row r="3114" spans="1:13" x14ac:dyDescent="0.25">
      <c r="A3114" t="s">
        <v>558</v>
      </c>
      <c r="B3114" s="33">
        <v>45326</v>
      </c>
      <c r="C3114" s="5">
        <v>45384</v>
      </c>
      <c r="D3114" s="33">
        <v>45326</v>
      </c>
      <c r="E3114" s="9">
        <v>45384</v>
      </c>
      <c r="F3114" s="6" t="s">
        <v>132</v>
      </c>
      <c r="G3114" s="7" t="s">
        <v>982</v>
      </c>
      <c r="H3114" s="6"/>
      <c r="I3114" s="8">
        <v>-20.02</v>
      </c>
      <c r="J3114" s="6"/>
      <c r="K3114" s="8">
        <v>2959.52</v>
      </c>
      <c r="L3114" t="str">
        <f>IF(Gastos[[#This Row],[Importe]]&gt;0,"Ingreso","Egreso")</f>
        <v>Egreso</v>
      </c>
      <c r="M3114" t="str">
        <f t="shared" si="48"/>
        <v>Único</v>
      </c>
    </row>
    <row r="3115" spans="1:13" ht="25.5" x14ac:dyDescent="0.25">
      <c r="A3115" t="s">
        <v>14</v>
      </c>
      <c r="B3115" s="33">
        <v>45326</v>
      </c>
      <c r="C3115" s="5">
        <v>45384</v>
      </c>
      <c r="D3115" s="33">
        <v>45326</v>
      </c>
      <c r="E3115" s="9">
        <v>45384</v>
      </c>
      <c r="F3115" s="6" t="s">
        <v>76</v>
      </c>
      <c r="G3115" s="7" t="s">
        <v>977</v>
      </c>
      <c r="H3115" s="6"/>
      <c r="I3115" s="8">
        <v>-94.74</v>
      </c>
      <c r="J3115" s="6"/>
      <c r="K3115" s="8">
        <v>126.86</v>
      </c>
      <c r="L3115" t="str">
        <f>IF(Gastos[[#This Row],[Importe]]&gt;0,"Ingreso","Egreso")</f>
        <v>Egreso</v>
      </c>
      <c r="M3115" t="str">
        <f t="shared" si="48"/>
        <v>Único</v>
      </c>
    </row>
    <row r="3116" spans="1:13" ht="25.5" x14ac:dyDescent="0.25">
      <c r="A3116" t="s">
        <v>14</v>
      </c>
      <c r="B3116" s="33">
        <v>45326</v>
      </c>
      <c r="C3116" s="5">
        <v>45384</v>
      </c>
      <c r="D3116" s="33">
        <v>45326</v>
      </c>
      <c r="E3116" s="9">
        <v>45384</v>
      </c>
      <c r="F3116" s="6" t="s">
        <v>15</v>
      </c>
      <c r="G3116" s="7" t="s">
        <v>978</v>
      </c>
      <c r="H3116" s="6"/>
      <c r="I3116" s="8">
        <v>-133.07</v>
      </c>
      <c r="J3116" s="6"/>
      <c r="K3116" s="8">
        <v>-6.21</v>
      </c>
      <c r="L3116" t="str">
        <f>IF(Gastos[[#This Row],[Importe]]&gt;0,"Ingreso","Egreso")</f>
        <v>Egreso</v>
      </c>
      <c r="M3116" t="str">
        <f t="shared" si="48"/>
        <v>Único</v>
      </c>
    </row>
    <row r="3117" spans="1:13" ht="25.5" x14ac:dyDescent="0.25">
      <c r="A3117" t="s">
        <v>558</v>
      </c>
      <c r="B3117" s="33">
        <v>45326</v>
      </c>
      <c r="C3117" s="5">
        <v>45384</v>
      </c>
      <c r="D3117" s="33">
        <v>45326</v>
      </c>
      <c r="E3117" s="9">
        <v>45384</v>
      </c>
      <c r="F3117" s="6" t="s">
        <v>18</v>
      </c>
      <c r="G3117" s="7" t="s">
        <v>979</v>
      </c>
      <c r="H3117" s="6"/>
      <c r="I3117" s="8">
        <v>33.549999999999997</v>
      </c>
      <c r="J3117" s="6"/>
      <c r="K3117" s="8">
        <v>3019.78</v>
      </c>
      <c r="L3117" t="str">
        <f>IF(Gastos[[#This Row],[Importe]]&gt;0,"Ingreso","Egreso")</f>
        <v>Ingreso</v>
      </c>
      <c r="M3117" t="str">
        <f t="shared" si="48"/>
        <v>Único</v>
      </c>
    </row>
    <row r="3118" spans="1:13" x14ac:dyDescent="0.25">
      <c r="A3118" t="s">
        <v>558</v>
      </c>
      <c r="B3118" s="33">
        <v>45326</v>
      </c>
      <c r="C3118" s="5">
        <v>45384</v>
      </c>
      <c r="D3118" s="33">
        <v>45326</v>
      </c>
      <c r="E3118" s="9">
        <v>45384</v>
      </c>
      <c r="F3118" s="6" t="s">
        <v>18</v>
      </c>
      <c r="G3118" s="7" t="s">
        <v>980</v>
      </c>
      <c r="H3118" s="6"/>
      <c r="I3118" s="8">
        <v>-38.39</v>
      </c>
      <c r="J3118" s="6"/>
      <c r="K3118" s="8">
        <v>2981.39</v>
      </c>
      <c r="L3118" t="str">
        <f>IF(Gastos[[#This Row],[Importe]]&gt;0,"Ingreso","Egreso")</f>
        <v>Egreso</v>
      </c>
      <c r="M3118" t="str">
        <f t="shared" si="48"/>
        <v>Único</v>
      </c>
    </row>
    <row r="3119" spans="1:13" ht="25.5" x14ac:dyDescent="0.25">
      <c r="A3119" t="s">
        <v>558</v>
      </c>
      <c r="B3119" s="33">
        <v>45326</v>
      </c>
      <c r="C3119" s="5">
        <v>45384</v>
      </c>
      <c r="D3119" s="33">
        <v>45326</v>
      </c>
      <c r="E3119" s="9">
        <v>45384</v>
      </c>
      <c r="F3119" s="6" t="s">
        <v>20</v>
      </c>
      <c r="G3119" s="7" t="s">
        <v>981</v>
      </c>
      <c r="H3119" s="6"/>
      <c r="I3119" s="8">
        <v>-1.85</v>
      </c>
      <c r="J3119" s="6"/>
      <c r="K3119" s="8">
        <v>2979.54</v>
      </c>
      <c r="L3119" t="str">
        <f>IF(Gastos[[#This Row],[Importe]]&gt;0,"Ingreso","Egreso")</f>
        <v>Egreso</v>
      </c>
      <c r="M3119" t="str">
        <f t="shared" si="48"/>
        <v>Único</v>
      </c>
    </row>
    <row r="3120" spans="1:13" x14ac:dyDescent="0.25">
      <c r="A3120" t="s">
        <v>17</v>
      </c>
      <c r="B3120" s="33">
        <v>45295</v>
      </c>
      <c r="C3120" s="5">
        <v>45383</v>
      </c>
      <c r="D3120" s="33">
        <v>45295</v>
      </c>
      <c r="E3120" s="9">
        <v>45383</v>
      </c>
      <c r="F3120" s="6" t="s">
        <v>132</v>
      </c>
      <c r="G3120" s="7" t="s">
        <v>983</v>
      </c>
      <c r="H3120" s="6"/>
      <c r="I3120" s="8">
        <v>-10.6</v>
      </c>
      <c r="J3120" s="6"/>
      <c r="K3120" s="8">
        <v>5505.67</v>
      </c>
      <c r="L3120" t="str">
        <f>IF(Gastos[[#This Row],[Importe]]&gt;0,"Ingreso","Egreso")</f>
        <v>Egreso</v>
      </c>
      <c r="M3120" t="str">
        <f t="shared" si="48"/>
        <v>Único</v>
      </c>
    </row>
    <row r="3121" spans="1:13" x14ac:dyDescent="0.25">
      <c r="A3121" t="s">
        <v>17</v>
      </c>
      <c r="B3121" s="33">
        <v>45295</v>
      </c>
      <c r="C3121" s="5">
        <v>45383</v>
      </c>
      <c r="D3121" s="33">
        <v>45295</v>
      </c>
      <c r="E3121" s="9">
        <v>45383</v>
      </c>
      <c r="F3121" s="6" t="s">
        <v>35</v>
      </c>
      <c r="G3121" s="7" t="s">
        <v>621</v>
      </c>
      <c r="H3121" s="6"/>
      <c r="I3121" s="8">
        <v>-320</v>
      </c>
      <c r="J3121" s="6"/>
      <c r="K3121" s="8">
        <v>6416.27</v>
      </c>
      <c r="L3121" t="str">
        <f>IF(Gastos[[#This Row],[Importe]]&gt;0,"Ingreso","Egreso")</f>
        <v>Egreso</v>
      </c>
      <c r="M3121" t="str">
        <f t="shared" si="48"/>
        <v>Único</v>
      </c>
    </row>
    <row r="3122" spans="1:13" x14ac:dyDescent="0.25">
      <c r="A3122" t="s">
        <v>17</v>
      </c>
      <c r="B3122" s="33">
        <v>45295</v>
      </c>
      <c r="C3122" s="5">
        <v>45383</v>
      </c>
      <c r="D3122" s="33">
        <v>45295</v>
      </c>
      <c r="E3122" s="9">
        <v>45383</v>
      </c>
      <c r="F3122" s="6" t="s">
        <v>88</v>
      </c>
      <c r="G3122" s="7" t="s">
        <v>740</v>
      </c>
      <c r="H3122" s="6"/>
      <c r="I3122" s="8">
        <v>-900</v>
      </c>
      <c r="J3122" s="6"/>
      <c r="K3122" s="8">
        <v>5516.27</v>
      </c>
      <c r="L3122" t="str">
        <f>IF(Gastos[[#This Row],[Importe]]&gt;0,"Ingreso","Egreso")</f>
        <v>Egreso</v>
      </c>
      <c r="M3122" t="str">
        <f t="shared" si="48"/>
        <v>Único</v>
      </c>
    </row>
    <row r="3123" spans="1:13" x14ac:dyDescent="0.25">
      <c r="A3123" t="s">
        <v>558</v>
      </c>
      <c r="B3123" s="33">
        <v>45295</v>
      </c>
      <c r="C3123" s="5">
        <v>45383</v>
      </c>
      <c r="D3123" s="33">
        <v>45295</v>
      </c>
      <c r="E3123" s="9">
        <v>45383</v>
      </c>
      <c r="F3123" s="6" t="s">
        <v>35</v>
      </c>
      <c r="G3123" s="7" t="s">
        <v>628</v>
      </c>
      <c r="H3123" s="6"/>
      <c r="I3123" s="8">
        <v>320</v>
      </c>
      <c r="J3123" s="6"/>
      <c r="K3123" s="8">
        <v>3018.15</v>
      </c>
      <c r="L3123" t="str">
        <f>IF(Gastos[[#This Row],[Importe]]&gt;0,"Ingreso","Egreso")</f>
        <v>Ingreso</v>
      </c>
      <c r="M3123" t="str">
        <f t="shared" si="48"/>
        <v>Único</v>
      </c>
    </row>
    <row r="3124" spans="1:13" x14ac:dyDescent="0.25">
      <c r="A3124" t="s">
        <v>558</v>
      </c>
      <c r="B3124" s="33">
        <v>45295</v>
      </c>
      <c r="C3124" s="5">
        <v>45383</v>
      </c>
      <c r="D3124" s="33">
        <v>45295</v>
      </c>
      <c r="E3124" s="9">
        <v>45383</v>
      </c>
      <c r="F3124" s="6" t="s">
        <v>67</v>
      </c>
      <c r="G3124" s="7" t="s">
        <v>984</v>
      </c>
      <c r="H3124" s="6"/>
      <c r="I3124" s="8">
        <v>-18.420000000000002</v>
      </c>
      <c r="J3124" s="6"/>
      <c r="K3124" s="8">
        <v>2999.73</v>
      </c>
      <c r="L3124" t="str">
        <f>IF(Gastos[[#This Row],[Importe]]&gt;0,"Ingreso","Egreso")</f>
        <v>Egreso</v>
      </c>
      <c r="M3124" t="str">
        <f t="shared" si="48"/>
        <v>Único</v>
      </c>
    </row>
    <row r="3125" spans="1:13" x14ac:dyDescent="0.25">
      <c r="A3125" t="s">
        <v>558</v>
      </c>
      <c r="B3125" s="33">
        <v>45295</v>
      </c>
      <c r="C3125" s="5">
        <v>45383</v>
      </c>
      <c r="D3125" s="33">
        <v>45295</v>
      </c>
      <c r="E3125" s="9">
        <v>45383</v>
      </c>
      <c r="F3125" s="6" t="s">
        <v>112</v>
      </c>
      <c r="G3125" s="7" t="s">
        <v>985</v>
      </c>
      <c r="H3125" s="6"/>
      <c r="I3125" s="8">
        <v>-10</v>
      </c>
      <c r="J3125" s="6"/>
      <c r="K3125" s="8">
        <v>2989.73</v>
      </c>
      <c r="L3125" t="str">
        <f>IF(Gastos[[#This Row],[Importe]]&gt;0,"Ingreso","Egreso")</f>
        <v>Egreso</v>
      </c>
      <c r="M3125" t="str">
        <f t="shared" si="48"/>
        <v>Único</v>
      </c>
    </row>
    <row r="3126" spans="1:13" x14ac:dyDescent="0.25">
      <c r="A3126" t="s">
        <v>558</v>
      </c>
      <c r="B3126" s="33">
        <v>45295</v>
      </c>
      <c r="C3126" s="5">
        <v>45383</v>
      </c>
      <c r="D3126" s="33">
        <v>45295</v>
      </c>
      <c r="E3126" s="9">
        <v>45383</v>
      </c>
      <c r="F3126" s="6" t="s">
        <v>112</v>
      </c>
      <c r="G3126" s="7" t="s">
        <v>986</v>
      </c>
      <c r="H3126" s="6"/>
      <c r="I3126" s="8">
        <v>-3.5</v>
      </c>
      <c r="J3126" s="6"/>
      <c r="K3126" s="8">
        <v>2986.23</v>
      </c>
      <c r="L3126" t="str">
        <f>IF(Gastos[[#This Row],[Importe]]&gt;0,"Ingreso","Egreso")</f>
        <v>Egreso</v>
      </c>
      <c r="M3126" t="str">
        <f t="shared" si="48"/>
        <v>Único</v>
      </c>
    </row>
    <row r="3127" spans="1:13" ht="25.5" x14ac:dyDescent="0.25">
      <c r="A3127" t="s">
        <v>558</v>
      </c>
      <c r="B3127" s="33">
        <v>45295</v>
      </c>
      <c r="C3127" s="5">
        <v>45383</v>
      </c>
      <c r="D3127" s="33">
        <v>45382</v>
      </c>
      <c r="E3127" s="9">
        <v>45382</v>
      </c>
      <c r="F3127" s="6" t="s">
        <v>132</v>
      </c>
      <c r="G3127" s="7" t="s">
        <v>987</v>
      </c>
      <c r="H3127" s="6"/>
      <c r="I3127" s="8">
        <v>-12.51</v>
      </c>
      <c r="J3127" s="6"/>
      <c r="K3127" s="8">
        <v>2698.15</v>
      </c>
      <c r="L3127" t="str">
        <f>IF(Gastos[[#This Row],[Importe]]&gt;0,"Ingreso","Egreso")</f>
        <v>Egreso</v>
      </c>
      <c r="M3127" t="str">
        <f t="shared" si="48"/>
        <v>Único</v>
      </c>
    </row>
    <row r="3128" spans="1:13" ht="25.5" x14ac:dyDescent="0.25">
      <c r="A3128" t="s">
        <v>558</v>
      </c>
      <c r="B3128" s="34">
        <v>45295</v>
      </c>
      <c r="C3128" s="3">
        <v>45383</v>
      </c>
      <c r="D3128" s="34">
        <v>45382</v>
      </c>
      <c r="E3128" s="9">
        <v>45382</v>
      </c>
      <c r="F3128" s="1" t="s">
        <v>132</v>
      </c>
      <c r="G3128" s="12" t="s">
        <v>987</v>
      </c>
      <c r="H3128" s="1"/>
      <c r="I3128" s="13">
        <v>-3.9</v>
      </c>
      <c r="J3128" s="1"/>
      <c r="K3128" s="13">
        <v>2710.66</v>
      </c>
      <c r="L3128" t="str">
        <f>IF(Gastos[[#This Row],[Importe]]&gt;0,"Ingreso","Egreso")</f>
        <v>Egreso</v>
      </c>
      <c r="M3128" t="str">
        <f t="shared" si="48"/>
        <v>Único</v>
      </c>
    </row>
    <row r="3129" spans="1:13" x14ac:dyDescent="0.25">
      <c r="A3129" t="s">
        <v>558</v>
      </c>
      <c r="B3129" s="33">
        <v>45295</v>
      </c>
      <c r="C3129" s="5">
        <v>45383</v>
      </c>
      <c r="D3129" s="33">
        <v>45381</v>
      </c>
      <c r="E3129" s="9">
        <v>45381</v>
      </c>
      <c r="F3129" s="6" t="s">
        <v>269</v>
      </c>
      <c r="G3129" s="7" t="s">
        <v>988</v>
      </c>
      <c r="H3129" s="6"/>
      <c r="I3129" s="8">
        <v>-5.4</v>
      </c>
      <c r="J3129" s="6"/>
      <c r="K3129" s="8">
        <v>2793.82</v>
      </c>
      <c r="L3129" t="str">
        <f>IF(Gastos[[#This Row],[Importe]]&gt;0,"Ingreso","Egreso")</f>
        <v>Egreso</v>
      </c>
      <c r="M3129" t="str">
        <f t="shared" si="48"/>
        <v>Único</v>
      </c>
    </row>
    <row r="3130" spans="1:13" x14ac:dyDescent="0.25">
      <c r="A3130" t="s">
        <v>558</v>
      </c>
      <c r="B3130" s="33">
        <v>45295</v>
      </c>
      <c r="C3130" s="5">
        <v>45383</v>
      </c>
      <c r="D3130" s="33">
        <v>45381</v>
      </c>
      <c r="E3130" s="9">
        <v>45381</v>
      </c>
      <c r="F3130" s="6" t="s">
        <v>269</v>
      </c>
      <c r="G3130" s="7" t="s">
        <v>989</v>
      </c>
      <c r="H3130" s="6"/>
      <c r="I3130" s="8">
        <v>-5.6</v>
      </c>
      <c r="J3130" s="6"/>
      <c r="K3130" s="8">
        <v>2788.22</v>
      </c>
      <c r="L3130" t="str">
        <f>IF(Gastos[[#This Row],[Importe]]&gt;0,"Ingreso","Egreso")</f>
        <v>Egreso</v>
      </c>
      <c r="M3130" t="str">
        <f t="shared" si="48"/>
        <v>Único</v>
      </c>
    </row>
    <row r="3131" spans="1:13" ht="25.5" x14ac:dyDescent="0.25">
      <c r="A3131" t="s">
        <v>558</v>
      </c>
      <c r="B3131" s="33">
        <v>45295</v>
      </c>
      <c r="C3131" s="5">
        <v>45383</v>
      </c>
      <c r="D3131" s="33">
        <v>45381</v>
      </c>
      <c r="E3131" s="9">
        <v>45381</v>
      </c>
      <c r="F3131" s="6" t="s">
        <v>269</v>
      </c>
      <c r="G3131" s="7" t="s">
        <v>990</v>
      </c>
      <c r="H3131" s="6"/>
      <c r="I3131" s="8">
        <v>-47.7</v>
      </c>
      <c r="J3131" s="6"/>
      <c r="K3131" s="8">
        <v>2740.52</v>
      </c>
      <c r="L3131" t="str">
        <f>IF(Gastos[[#This Row],[Importe]]&gt;0,"Ingreso","Egreso")</f>
        <v>Egreso</v>
      </c>
      <c r="M3131" t="str">
        <f t="shared" si="48"/>
        <v>Único</v>
      </c>
    </row>
    <row r="3132" spans="1:13" x14ac:dyDescent="0.25">
      <c r="A3132" t="s">
        <v>558</v>
      </c>
      <c r="B3132" s="33">
        <v>45295</v>
      </c>
      <c r="C3132" s="5">
        <v>45383</v>
      </c>
      <c r="D3132" s="33">
        <v>45381</v>
      </c>
      <c r="E3132" s="9">
        <v>45381</v>
      </c>
      <c r="F3132" s="6" t="s">
        <v>269</v>
      </c>
      <c r="G3132" s="7" t="s">
        <v>991</v>
      </c>
      <c r="H3132" s="6"/>
      <c r="I3132" s="8">
        <v>-9.76</v>
      </c>
      <c r="J3132" s="6"/>
      <c r="K3132" s="8">
        <v>2730.76</v>
      </c>
      <c r="L3132" t="str">
        <f>IF(Gastos[[#This Row],[Importe]]&gt;0,"Ingreso","Egreso")</f>
        <v>Egreso</v>
      </c>
      <c r="M3132" t="str">
        <f t="shared" si="48"/>
        <v>Único</v>
      </c>
    </row>
    <row r="3133" spans="1:13" ht="25.5" x14ac:dyDescent="0.25">
      <c r="A3133" t="s">
        <v>558</v>
      </c>
      <c r="B3133" s="33">
        <v>45295</v>
      </c>
      <c r="C3133" s="5">
        <v>45383</v>
      </c>
      <c r="D3133" s="33">
        <v>45381</v>
      </c>
      <c r="E3133" s="9">
        <v>45381</v>
      </c>
      <c r="F3133" s="6" t="s">
        <v>269</v>
      </c>
      <c r="G3133" s="7" t="s">
        <v>992</v>
      </c>
      <c r="H3133" s="6"/>
      <c r="I3133" s="8">
        <v>-7.2</v>
      </c>
      <c r="J3133" s="6"/>
      <c r="K3133" s="8">
        <v>2723.56</v>
      </c>
      <c r="L3133" t="str">
        <f>IF(Gastos[[#This Row],[Importe]]&gt;0,"Ingreso","Egreso")</f>
        <v>Egreso</v>
      </c>
      <c r="M3133" t="str">
        <f t="shared" si="48"/>
        <v>Único</v>
      </c>
    </row>
    <row r="3134" spans="1:13" x14ac:dyDescent="0.25">
      <c r="A3134" t="s">
        <v>558</v>
      </c>
      <c r="B3134" s="33">
        <v>45295</v>
      </c>
      <c r="C3134" s="5">
        <v>45383</v>
      </c>
      <c r="D3134" s="33">
        <v>45381</v>
      </c>
      <c r="E3134" s="9">
        <v>45381</v>
      </c>
      <c r="F3134" s="6" t="s">
        <v>269</v>
      </c>
      <c r="G3134" s="7" t="s">
        <v>993</v>
      </c>
      <c r="H3134" s="6"/>
      <c r="I3134" s="8">
        <v>-9</v>
      </c>
      <c r="J3134" s="6"/>
      <c r="K3134" s="8">
        <v>2714.56</v>
      </c>
      <c r="L3134" t="str">
        <f>IF(Gastos[[#This Row],[Importe]]&gt;0,"Ingreso","Egreso")</f>
        <v>Egreso</v>
      </c>
      <c r="M3134" t="str">
        <f t="shared" si="48"/>
        <v>Único</v>
      </c>
    </row>
    <row r="3135" spans="1:13" x14ac:dyDescent="0.25">
      <c r="A3135" t="s">
        <v>558</v>
      </c>
      <c r="B3135" s="33">
        <v>45295</v>
      </c>
      <c r="C3135" s="5">
        <v>45383</v>
      </c>
      <c r="D3135" s="33">
        <v>45380</v>
      </c>
      <c r="E3135" s="9">
        <v>45380</v>
      </c>
      <c r="F3135" s="6" t="s">
        <v>269</v>
      </c>
      <c r="G3135" s="7" t="s">
        <v>994</v>
      </c>
      <c r="H3135" s="6"/>
      <c r="I3135" s="8">
        <v>-6.95</v>
      </c>
      <c r="J3135" s="6"/>
      <c r="K3135" s="8">
        <v>2905.66</v>
      </c>
      <c r="L3135" t="str">
        <f>IF(Gastos[[#This Row],[Importe]]&gt;0,"Ingreso","Egreso")</f>
        <v>Egreso</v>
      </c>
      <c r="M3135" t="str">
        <f t="shared" si="48"/>
        <v>Único</v>
      </c>
    </row>
    <row r="3136" spans="1:13" x14ac:dyDescent="0.25">
      <c r="A3136" t="s">
        <v>558</v>
      </c>
      <c r="B3136" s="33">
        <v>45295</v>
      </c>
      <c r="C3136" s="5">
        <v>45383</v>
      </c>
      <c r="D3136" s="33">
        <v>45380</v>
      </c>
      <c r="E3136" s="9">
        <v>45380</v>
      </c>
      <c r="F3136" s="6" t="s">
        <v>269</v>
      </c>
      <c r="G3136" s="7" t="s">
        <v>995</v>
      </c>
      <c r="H3136" s="6"/>
      <c r="I3136" s="8">
        <v>-49.2</v>
      </c>
      <c r="J3136" s="6"/>
      <c r="K3136" s="8">
        <v>2856.46</v>
      </c>
      <c r="L3136" t="str">
        <f>IF(Gastos[[#This Row],[Importe]]&gt;0,"Ingreso","Egreso")</f>
        <v>Egreso</v>
      </c>
      <c r="M3136" t="str">
        <f t="shared" si="48"/>
        <v>Único</v>
      </c>
    </row>
    <row r="3137" spans="1:13" x14ac:dyDescent="0.25">
      <c r="A3137" t="s">
        <v>558</v>
      </c>
      <c r="B3137" s="33">
        <v>45295</v>
      </c>
      <c r="C3137" s="5">
        <v>45383</v>
      </c>
      <c r="D3137" s="33">
        <v>45380</v>
      </c>
      <c r="E3137" s="9">
        <v>45380</v>
      </c>
      <c r="F3137" s="6" t="s">
        <v>269</v>
      </c>
      <c r="G3137" s="7" t="s">
        <v>996</v>
      </c>
      <c r="H3137" s="6"/>
      <c r="I3137" s="8">
        <v>-2.9</v>
      </c>
      <c r="J3137" s="6"/>
      <c r="K3137" s="8">
        <v>2853.56</v>
      </c>
      <c r="L3137" t="str">
        <f>IF(Gastos[[#This Row],[Importe]]&gt;0,"Ingreso","Egreso")</f>
        <v>Egreso</v>
      </c>
      <c r="M3137" t="str">
        <f t="shared" si="48"/>
        <v>Único</v>
      </c>
    </row>
    <row r="3138" spans="1:13" x14ac:dyDescent="0.25">
      <c r="A3138" t="s">
        <v>558</v>
      </c>
      <c r="B3138" s="33">
        <v>45295</v>
      </c>
      <c r="C3138" s="5">
        <v>45383</v>
      </c>
      <c r="D3138" s="33">
        <v>45380</v>
      </c>
      <c r="E3138" s="9">
        <v>45380</v>
      </c>
      <c r="F3138" s="6" t="s">
        <v>269</v>
      </c>
      <c r="G3138" s="7" t="s">
        <v>997</v>
      </c>
      <c r="H3138" s="6"/>
      <c r="I3138" s="8">
        <v>-3.34</v>
      </c>
      <c r="J3138" s="6"/>
      <c r="K3138" s="8">
        <v>2850.22</v>
      </c>
      <c r="L3138" t="str">
        <f>IF(Gastos[[#This Row],[Importe]]&gt;0,"Ingreso","Egreso")</f>
        <v>Egreso</v>
      </c>
      <c r="M3138" t="str">
        <f t="shared" ref="M3138:M3201" si="49">IF(AND(COUNTIFS($B$2:$B$3988,B3138,$I$2:$I$3988,I3138,$K$2:$K$3988,K3138)&gt;1,F3138=""),"DUPLICADO","Único")</f>
        <v>Único</v>
      </c>
    </row>
    <row r="3139" spans="1:13" x14ac:dyDescent="0.25">
      <c r="A3139" t="s">
        <v>558</v>
      </c>
      <c r="B3139" s="33">
        <v>45295</v>
      </c>
      <c r="C3139" s="5">
        <v>45383</v>
      </c>
      <c r="D3139" s="33">
        <v>45380</v>
      </c>
      <c r="E3139" s="9">
        <v>45380</v>
      </c>
      <c r="F3139" s="6" t="s">
        <v>269</v>
      </c>
      <c r="G3139" s="7" t="s">
        <v>998</v>
      </c>
      <c r="H3139" s="6"/>
      <c r="I3139" s="8">
        <v>-8</v>
      </c>
      <c r="J3139" s="6"/>
      <c r="K3139" s="8">
        <v>2842.22</v>
      </c>
      <c r="L3139" t="str">
        <f>IF(Gastos[[#This Row],[Importe]]&gt;0,"Ingreso","Egreso")</f>
        <v>Egreso</v>
      </c>
      <c r="M3139" t="str">
        <f t="shared" si="49"/>
        <v>Único</v>
      </c>
    </row>
    <row r="3140" spans="1:13" x14ac:dyDescent="0.25">
      <c r="A3140" t="s">
        <v>558</v>
      </c>
      <c r="B3140" s="33">
        <v>45295</v>
      </c>
      <c r="C3140" s="5">
        <v>45383</v>
      </c>
      <c r="D3140" s="33">
        <v>45380</v>
      </c>
      <c r="E3140" s="9">
        <v>45380</v>
      </c>
      <c r="F3140" s="6" t="s">
        <v>269</v>
      </c>
      <c r="G3140" s="7" t="s">
        <v>999</v>
      </c>
      <c r="H3140" s="6"/>
      <c r="I3140" s="8">
        <v>-43</v>
      </c>
      <c r="J3140" s="6"/>
      <c r="K3140" s="8">
        <v>2799.22</v>
      </c>
      <c r="L3140" t="str">
        <f>IF(Gastos[[#This Row],[Importe]]&gt;0,"Ingreso","Egreso")</f>
        <v>Egreso</v>
      </c>
      <c r="M3140" t="str">
        <f t="shared" si="49"/>
        <v>Único</v>
      </c>
    </row>
    <row r="3141" spans="1:13" x14ac:dyDescent="0.25">
      <c r="A3141" t="s">
        <v>17</v>
      </c>
      <c r="B3141" s="33">
        <v>45379</v>
      </c>
      <c r="C3141" s="5">
        <v>45379</v>
      </c>
      <c r="D3141" s="33">
        <v>45379</v>
      </c>
      <c r="E3141" s="9">
        <v>45379</v>
      </c>
      <c r="F3141" s="6" t="s">
        <v>90</v>
      </c>
      <c r="G3141" s="7" t="s">
        <v>93</v>
      </c>
      <c r="H3141" s="6"/>
      <c r="I3141" s="8">
        <v>1675.14</v>
      </c>
      <c r="J3141" s="6"/>
      <c r="K3141" s="8">
        <v>6736.27</v>
      </c>
      <c r="L3141" t="str">
        <f>IF(Gastos[[#This Row],[Importe]]&gt;0,"Ingreso","Egreso")</f>
        <v>Ingreso</v>
      </c>
      <c r="M3141" t="str">
        <f t="shared" si="49"/>
        <v>Único</v>
      </c>
    </row>
    <row r="3142" spans="1:13" ht="25.5" x14ac:dyDescent="0.25">
      <c r="A3142" t="s">
        <v>558</v>
      </c>
      <c r="B3142" s="33">
        <v>45379</v>
      </c>
      <c r="C3142" s="5">
        <v>45379</v>
      </c>
      <c r="D3142" s="33">
        <v>45379</v>
      </c>
      <c r="E3142" s="9">
        <v>45379</v>
      </c>
      <c r="F3142" s="6" t="s">
        <v>269</v>
      </c>
      <c r="G3142" s="7" t="s">
        <v>1000</v>
      </c>
      <c r="H3142" s="6"/>
      <c r="I3142" s="8">
        <v>-12.5</v>
      </c>
      <c r="J3142" s="6"/>
      <c r="K3142" s="8">
        <v>3104.61</v>
      </c>
      <c r="L3142" t="str">
        <f>IF(Gastos[[#This Row],[Importe]]&gt;0,"Ingreso","Egreso")</f>
        <v>Egreso</v>
      </c>
      <c r="M3142" t="str">
        <f t="shared" si="49"/>
        <v>Único</v>
      </c>
    </row>
    <row r="3143" spans="1:13" x14ac:dyDescent="0.25">
      <c r="A3143" t="s">
        <v>558</v>
      </c>
      <c r="B3143" s="33">
        <v>45379</v>
      </c>
      <c r="C3143" s="5">
        <v>45379</v>
      </c>
      <c r="D3143" s="33">
        <v>45379</v>
      </c>
      <c r="E3143" s="9">
        <v>45379</v>
      </c>
      <c r="F3143" s="6" t="s">
        <v>18</v>
      </c>
      <c r="G3143" s="7" t="s">
        <v>1001</v>
      </c>
      <c r="H3143" s="6"/>
      <c r="I3143" s="8">
        <v>-8</v>
      </c>
      <c r="J3143" s="6"/>
      <c r="K3143" s="8">
        <v>3096.61</v>
      </c>
      <c r="L3143" t="str">
        <f>IF(Gastos[[#This Row],[Importe]]&gt;0,"Ingreso","Egreso")</f>
        <v>Egreso</v>
      </c>
      <c r="M3143" t="str">
        <f t="shared" si="49"/>
        <v>Único</v>
      </c>
    </row>
    <row r="3144" spans="1:13" x14ac:dyDescent="0.25">
      <c r="A3144" t="s">
        <v>558</v>
      </c>
      <c r="B3144" s="33">
        <v>45379</v>
      </c>
      <c r="C3144" s="5">
        <v>45379</v>
      </c>
      <c r="D3144" s="33">
        <v>45379</v>
      </c>
      <c r="E3144" s="9">
        <v>45379</v>
      </c>
      <c r="F3144" s="6" t="s">
        <v>269</v>
      </c>
      <c r="G3144" s="7" t="s">
        <v>1002</v>
      </c>
      <c r="H3144" s="6"/>
      <c r="I3144" s="8">
        <v>-48</v>
      </c>
      <c r="J3144" s="6"/>
      <c r="K3144" s="8">
        <v>3048.61</v>
      </c>
      <c r="L3144" t="str">
        <f>IF(Gastos[[#This Row],[Importe]]&gt;0,"Ingreso","Egreso")</f>
        <v>Egreso</v>
      </c>
      <c r="M3144" t="str">
        <f t="shared" si="49"/>
        <v>Único</v>
      </c>
    </row>
    <row r="3145" spans="1:13" ht="25.5" x14ac:dyDescent="0.25">
      <c r="A3145" t="s">
        <v>558</v>
      </c>
      <c r="B3145" s="33">
        <v>45379</v>
      </c>
      <c r="C3145" s="5">
        <v>45379</v>
      </c>
      <c r="D3145" s="33">
        <v>45379</v>
      </c>
      <c r="E3145" s="9">
        <v>45379</v>
      </c>
      <c r="F3145" s="6" t="s">
        <v>269</v>
      </c>
      <c r="G3145" s="7" t="s">
        <v>1003</v>
      </c>
      <c r="H3145" s="6"/>
      <c r="I3145" s="8">
        <v>-16</v>
      </c>
      <c r="J3145" s="6"/>
      <c r="K3145" s="8">
        <v>3032.61</v>
      </c>
      <c r="L3145" t="str">
        <f>IF(Gastos[[#This Row],[Importe]]&gt;0,"Ingreso","Egreso")</f>
        <v>Egreso</v>
      </c>
      <c r="M3145" t="str">
        <f t="shared" si="49"/>
        <v>Único</v>
      </c>
    </row>
    <row r="3146" spans="1:13" x14ac:dyDescent="0.25">
      <c r="A3146" t="s">
        <v>558</v>
      </c>
      <c r="B3146" s="33">
        <v>45379</v>
      </c>
      <c r="C3146" s="5">
        <v>45379</v>
      </c>
      <c r="D3146" s="33">
        <v>45379</v>
      </c>
      <c r="E3146" s="9">
        <v>45379</v>
      </c>
      <c r="F3146" s="6" t="s">
        <v>269</v>
      </c>
      <c r="G3146" s="7" t="s">
        <v>1004</v>
      </c>
      <c r="H3146" s="6"/>
      <c r="I3146" s="8">
        <v>-35.5</v>
      </c>
      <c r="J3146" s="6"/>
      <c r="K3146" s="8">
        <v>2997.11</v>
      </c>
      <c r="L3146" t="str">
        <f>IF(Gastos[[#This Row],[Importe]]&gt;0,"Ingreso","Egreso")</f>
        <v>Egreso</v>
      </c>
      <c r="M3146" t="str">
        <f t="shared" si="49"/>
        <v>Único</v>
      </c>
    </row>
    <row r="3147" spans="1:13" x14ac:dyDescent="0.25">
      <c r="A3147" t="s">
        <v>558</v>
      </c>
      <c r="B3147" s="33">
        <v>45379</v>
      </c>
      <c r="C3147" s="5">
        <v>45379</v>
      </c>
      <c r="D3147" s="33">
        <v>45379</v>
      </c>
      <c r="E3147" s="9">
        <v>45379</v>
      </c>
      <c r="F3147" s="6" t="s">
        <v>269</v>
      </c>
      <c r="G3147" s="7" t="s">
        <v>1005</v>
      </c>
      <c r="H3147" s="6"/>
      <c r="I3147" s="8">
        <v>-10</v>
      </c>
      <c r="J3147" s="6"/>
      <c r="K3147" s="8">
        <v>2987.11</v>
      </c>
      <c r="L3147" t="str">
        <f>IF(Gastos[[#This Row],[Importe]]&gt;0,"Ingreso","Egreso")</f>
        <v>Egreso</v>
      </c>
      <c r="M3147" t="str">
        <f t="shared" si="49"/>
        <v>Único</v>
      </c>
    </row>
    <row r="3148" spans="1:13" x14ac:dyDescent="0.25">
      <c r="A3148" t="s">
        <v>558</v>
      </c>
      <c r="B3148" s="33">
        <v>45379</v>
      </c>
      <c r="C3148" s="5">
        <v>45379</v>
      </c>
      <c r="D3148" s="33">
        <v>45379</v>
      </c>
      <c r="E3148" s="9">
        <v>45379</v>
      </c>
      <c r="F3148" s="6" t="s">
        <v>269</v>
      </c>
      <c r="G3148" s="7" t="s">
        <v>1006</v>
      </c>
      <c r="H3148" s="6"/>
      <c r="I3148" s="8">
        <v>-9.5</v>
      </c>
      <c r="J3148" s="6"/>
      <c r="K3148" s="8">
        <v>2977.61</v>
      </c>
      <c r="L3148" t="str">
        <f>IF(Gastos[[#This Row],[Importe]]&gt;0,"Ingreso","Egreso")</f>
        <v>Egreso</v>
      </c>
      <c r="M3148" t="str">
        <f t="shared" si="49"/>
        <v>Único</v>
      </c>
    </row>
    <row r="3149" spans="1:13" x14ac:dyDescent="0.25">
      <c r="A3149" t="s">
        <v>558</v>
      </c>
      <c r="B3149" s="33">
        <v>45379</v>
      </c>
      <c r="C3149" s="5">
        <v>45379</v>
      </c>
      <c r="D3149" s="33">
        <v>45379</v>
      </c>
      <c r="E3149" s="9">
        <v>45379</v>
      </c>
      <c r="F3149" s="6" t="s">
        <v>269</v>
      </c>
      <c r="G3149" s="7" t="s">
        <v>1007</v>
      </c>
      <c r="H3149" s="6"/>
      <c r="I3149" s="8">
        <v>-2</v>
      </c>
      <c r="J3149" s="6"/>
      <c r="K3149" s="8">
        <v>2975.61</v>
      </c>
      <c r="L3149" t="str">
        <f>IF(Gastos[[#This Row],[Importe]]&gt;0,"Ingreso","Egreso")</f>
        <v>Egreso</v>
      </c>
      <c r="M3149" t="str">
        <f t="shared" si="49"/>
        <v>Único</v>
      </c>
    </row>
    <row r="3150" spans="1:13" x14ac:dyDescent="0.25">
      <c r="A3150" t="s">
        <v>558</v>
      </c>
      <c r="B3150" s="33">
        <v>45379</v>
      </c>
      <c r="C3150" s="5">
        <v>45379</v>
      </c>
      <c r="D3150" s="33">
        <v>45379</v>
      </c>
      <c r="E3150" s="9">
        <v>45379</v>
      </c>
      <c r="F3150" s="6" t="s">
        <v>269</v>
      </c>
      <c r="G3150" s="7" t="s">
        <v>1008</v>
      </c>
      <c r="H3150" s="6"/>
      <c r="I3150" s="8">
        <v>-63</v>
      </c>
      <c r="J3150" s="6"/>
      <c r="K3150" s="8">
        <v>2912.61</v>
      </c>
      <c r="L3150" t="str">
        <f>IF(Gastos[[#This Row],[Importe]]&gt;0,"Ingreso","Egreso")</f>
        <v>Egreso</v>
      </c>
      <c r="M3150" t="str">
        <f t="shared" si="49"/>
        <v>Único</v>
      </c>
    </row>
    <row r="3151" spans="1:13" ht="25.5" x14ac:dyDescent="0.25">
      <c r="A3151" t="s">
        <v>14</v>
      </c>
      <c r="B3151" s="33">
        <v>45378</v>
      </c>
      <c r="C3151" s="5">
        <v>45378</v>
      </c>
      <c r="D3151" s="33">
        <v>45378</v>
      </c>
      <c r="E3151" s="9">
        <v>45378</v>
      </c>
      <c r="F3151" s="6" t="s">
        <v>22</v>
      </c>
      <c r="G3151" s="7" t="s">
        <v>1011</v>
      </c>
      <c r="H3151" s="6"/>
      <c r="I3151" s="8">
        <v>-23.57</v>
      </c>
      <c r="J3151" s="6"/>
      <c r="K3151" s="8">
        <v>221.6</v>
      </c>
      <c r="L3151" t="str">
        <f>IF(Gastos[[#This Row],[Importe]]&gt;0,"Ingreso","Egreso")</f>
        <v>Egreso</v>
      </c>
      <c r="M3151" t="str">
        <f t="shared" si="49"/>
        <v>Único</v>
      </c>
    </row>
    <row r="3152" spans="1:13" ht="25.5" x14ac:dyDescent="0.25">
      <c r="A3152" t="s">
        <v>14</v>
      </c>
      <c r="B3152" s="33">
        <v>45378</v>
      </c>
      <c r="C3152" s="5">
        <v>45378</v>
      </c>
      <c r="D3152" s="33">
        <v>45378</v>
      </c>
      <c r="E3152" s="9">
        <v>45378</v>
      </c>
      <c r="F3152" s="6" t="s">
        <v>22</v>
      </c>
      <c r="G3152" s="7" t="s">
        <v>1010</v>
      </c>
      <c r="H3152" s="6"/>
      <c r="I3152" s="8">
        <v>-110.46</v>
      </c>
      <c r="J3152" s="6"/>
      <c r="K3152" s="8">
        <v>245.17</v>
      </c>
      <c r="L3152" t="str">
        <f>IF(Gastos[[#This Row],[Importe]]&gt;0,"Ingreso","Egreso")</f>
        <v>Egreso</v>
      </c>
      <c r="M3152" t="str">
        <f t="shared" si="49"/>
        <v>Único</v>
      </c>
    </row>
    <row r="3153" spans="1:13" x14ac:dyDescent="0.25">
      <c r="A3153" t="s">
        <v>17</v>
      </c>
      <c r="B3153" s="33">
        <v>45378</v>
      </c>
      <c r="C3153" s="5">
        <v>45378</v>
      </c>
      <c r="D3153" s="33">
        <v>45378</v>
      </c>
      <c r="E3153" s="9">
        <v>45378</v>
      </c>
      <c r="F3153" s="6" t="s">
        <v>132</v>
      </c>
      <c r="G3153" s="7" t="s">
        <v>1009</v>
      </c>
      <c r="H3153" s="6"/>
      <c r="I3153" s="8">
        <v>-2.8</v>
      </c>
      <c r="J3153" s="6"/>
      <c r="K3153" s="8">
        <v>5061.13</v>
      </c>
      <c r="L3153" t="str">
        <f>IF(Gastos[[#This Row],[Importe]]&gt;0,"Ingreso","Egreso")</f>
        <v>Egreso</v>
      </c>
      <c r="M3153" t="str">
        <f t="shared" si="49"/>
        <v>Único</v>
      </c>
    </row>
    <row r="3154" spans="1:13" ht="25.5" x14ac:dyDescent="0.25">
      <c r="A3154" t="s">
        <v>17</v>
      </c>
      <c r="B3154" s="33">
        <v>45376</v>
      </c>
      <c r="C3154" s="5">
        <v>45376</v>
      </c>
      <c r="D3154" s="33">
        <v>45376</v>
      </c>
      <c r="E3154" s="9">
        <v>45376</v>
      </c>
      <c r="F3154" s="6" t="s">
        <v>132</v>
      </c>
      <c r="G3154" s="7" t="s">
        <v>1012</v>
      </c>
      <c r="H3154" s="6"/>
      <c r="I3154" s="8">
        <v>-1.4</v>
      </c>
      <c r="J3154" s="6"/>
      <c r="K3154" s="8">
        <v>5063.93</v>
      </c>
      <c r="L3154" t="str">
        <f>IF(Gastos[[#This Row],[Importe]]&gt;0,"Ingreso","Egreso")</f>
        <v>Egreso</v>
      </c>
      <c r="M3154" t="str">
        <f t="shared" si="49"/>
        <v>Único</v>
      </c>
    </row>
    <row r="3155" spans="1:13" x14ac:dyDescent="0.25">
      <c r="A3155" t="s">
        <v>558</v>
      </c>
      <c r="B3155" s="33">
        <v>45376</v>
      </c>
      <c r="C3155" s="5">
        <v>45376</v>
      </c>
      <c r="D3155" s="33">
        <v>45375</v>
      </c>
      <c r="E3155" s="9">
        <v>45375</v>
      </c>
      <c r="F3155" s="6" t="s">
        <v>132</v>
      </c>
      <c r="G3155" s="7" t="s">
        <v>1015</v>
      </c>
      <c r="H3155" s="6"/>
      <c r="I3155" s="8">
        <v>-12.5</v>
      </c>
      <c r="J3155" s="6"/>
      <c r="K3155" s="8">
        <v>3123.26</v>
      </c>
      <c r="L3155" t="str">
        <f>IF(Gastos[[#This Row],[Importe]]&gt;0,"Ingreso","Egreso")</f>
        <v>Egreso</v>
      </c>
      <c r="M3155" t="str">
        <f t="shared" si="49"/>
        <v>Único</v>
      </c>
    </row>
    <row r="3156" spans="1:13" x14ac:dyDescent="0.25">
      <c r="A3156" t="s">
        <v>558</v>
      </c>
      <c r="B3156" s="33">
        <v>45376</v>
      </c>
      <c r="C3156" s="5">
        <v>45376</v>
      </c>
      <c r="D3156" s="33">
        <v>45375</v>
      </c>
      <c r="E3156" s="9">
        <v>45375</v>
      </c>
      <c r="F3156" s="6" t="s">
        <v>132</v>
      </c>
      <c r="G3156" s="7" t="s">
        <v>1014</v>
      </c>
      <c r="H3156" s="6"/>
      <c r="I3156" s="8">
        <v>-9</v>
      </c>
      <c r="J3156" s="6"/>
      <c r="K3156" s="8">
        <v>3135.76</v>
      </c>
      <c r="L3156" t="str">
        <f>IF(Gastos[[#This Row],[Importe]]&gt;0,"Ingreso","Egreso")</f>
        <v>Egreso</v>
      </c>
      <c r="M3156" t="str">
        <f t="shared" si="49"/>
        <v>Único</v>
      </c>
    </row>
    <row r="3157" spans="1:13" ht="25.5" x14ac:dyDescent="0.25">
      <c r="A3157" t="s">
        <v>558</v>
      </c>
      <c r="B3157" s="33">
        <v>45376</v>
      </c>
      <c r="C3157" s="5">
        <v>45376</v>
      </c>
      <c r="D3157" s="33">
        <v>45375</v>
      </c>
      <c r="E3157" s="9">
        <v>45375</v>
      </c>
      <c r="F3157" s="6" t="s">
        <v>132</v>
      </c>
      <c r="G3157" s="7" t="s">
        <v>1016</v>
      </c>
      <c r="H3157" s="6"/>
      <c r="I3157" s="8">
        <v>-6.15</v>
      </c>
      <c r="J3157" s="6"/>
      <c r="K3157" s="8">
        <v>3117.11</v>
      </c>
      <c r="L3157" t="str">
        <f>IF(Gastos[[#This Row],[Importe]]&gt;0,"Ingreso","Egreso")</f>
        <v>Egreso</v>
      </c>
      <c r="M3157" t="str">
        <f t="shared" si="49"/>
        <v>Único</v>
      </c>
    </row>
    <row r="3158" spans="1:13" x14ac:dyDescent="0.25">
      <c r="A3158" t="s">
        <v>14</v>
      </c>
      <c r="B3158" s="33">
        <v>45376</v>
      </c>
      <c r="C3158" s="5">
        <v>45376</v>
      </c>
      <c r="D3158" s="33">
        <v>45375</v>
      </c>
      <c r="E3158" s="9">
        <v>45375</v>
      </c>
      <c r="F3158" s="6" t="s">
        <v>1013</v>
      </c>
      <c r="G3158" s="7" t="s">
        <v>245</v>
      </c>
      <c r="H3158" s="6"/>
      <c r="I3158" s="8">
        <v>10</v>
      </c>
      <c r="J3158" s="6"/>
      <c r="K3158" s="8">
        <v>355.63</v>
      </c>
      <c r="L3158" t="str">
        <f>IF(Gastos[[#This Row],[Importe]]&gt;0,"Ingreso","Egreso")</f>
        <v>Ingreso</v>
      </c>
      <c r="M3158" t="str">
        <f t="shared" si="49"/>
        <v>Único</v>
      </c>
    </row>
    <row r="3159" spans="1:13" ht="25.5" x14ac:dyDescent="0.25">
      <c r="A3159" t="s">
        <v>14</v>
      </c>
      <c r="B3159" s="33">
        <v>45376</v>
      </c>
      <c r="C3159" s="5">
        <v>45376</v>
      </c>
      <c r="D3159" s="33">
        <v>45374</v>
      </c>
      <c r="E3159" s="9">
        <v>45374</v>
      </c>
      <c r="F3159" s="6" t="s">
        <v>22</v>
      </c>
      <c r="G3159" s="7" t="s">
        <v>1017</v>
      </c>
      <c r="H3159" s="6"/>
      <c r="I3159" s="8">
        <v>-3.38</v>
      </c>
      <c r="J3159" s="6"/>
      <c r="K3159" s="8">
        <v>363.25</v>
      </c>
      <c r="L3159" t="str">
        <f>IF(Gastos[[#This Row],[Importe]]&gt;0,"Ingreso","Egreso")</f>
        <v>Egreso</v>
      </c>
      <c r="M3159" t="str">
        <f t="shared" si="49"/>
        <v>Único</v>
      </c>
    </row>
    <row r="3160" spans="1:13" ht="25.5" x14ac:dyDescent="0.25">
      <c r="A3160" t="s">
        <v>14</v>
      </c>
      <c r="B3160" s="33">
        <v>45376</v>
      </c>
      <c r="C3160" s="5">
        <v>45376</v>
      </c>
      <c r="D3160" s="33">
        <v>45374</v>
      </c>
      <c r="E3160" s="9">
        <v>45374</v>
      </c>
      <c r="F3160" s="6" t="s">
        <v>22</v>
      </c>
      <c r="G3160" s="7" t="s">
        <v>1017</v>
      </c>
      <c r="H3160" s="6"/>
      <c r="I3160" s="8">
        <v>-6.39</v>
      </c>
      <c r="J3160" s="6"/>
      <c r="K3160" s="8">
        <v>345.63</v>
      </c>
      <c r="L3160" t="str">
        <f>IF(Gastos[[#This Row],[Importe]]&gt;0,"Ingreso","Egreso")</f>
        <v>Egreso</v>
      </c>
      <c r="M3160" t="str">
        <f t="shared" si="49"/>
        <v>Único</v>
      </c>
    </row>
    <row r="3161" spans="1:13" x14ac:dyDescent="0.25">
      <c r="A3161" t="s">
        <v>558</v>
      </c>
      <c r="B3161" s="33">
        <v>45376</v>
      </c>
      <c r="C3161" s="5">
        <v>45376</v>
      </c>
      <c r="D3161" s="33">
        <v>45374</v>
      </c>
      <c r="E3161" s="9">
        <v>45374</v>
      </c>
      <c r="F3161" s="6" t="s">
        <v>1013</v>
      </c>
      <c r="G3161" s="7" t="s">
        <v>1019</v>
      </c>
      <c r="H3161" s="6"/>
      <c r="I3161" s="8">
        <v>-21.2</v>
      </c>
      <c r="J3161" s="6"/>
      <c r="K3161" s="8">
        <v>3144.76</v>
      </c>
      <c r="L3161" t="str">
        <f>IF(Gastos[[#This Row],[Importe]]&gt;0,"Ingreso","Egreso")</f>
        <v>Egreso</v>
      </c>
      <c r="M3161" t="str">
        <f t="shared" si="49"/>
        <v>Único</v>
      </c>
    </row>
    <row r="3162" spans="1:13" ht="25.5" x14ac:dyDescent="0.25">
      <c r="A3162" t="s">
        <v>14</v>
      </c>
      <c r="B3162" s="33">
        <v>45376</v>
      </c>
      <c r="C3162" s="5">
        <v>45376</v>
      </c>
      <c r="D3162" s="33">
        <v>45374</v>
      </c>
      <c r="E3162" s="9">
        <v>45374</v>
      </c>
      <c r="F3162" s="6" t="s">
        <v>22</v>
      </c>
      <c r="G3162" s="7" t="s">
        <v>1018</v>
      </c>
      <c r="H3162" s="6"/>
      <c r="I3162" s="8">
        <v>-11.23</v>
      </c>
      <c r="J3162" s="6"/>
      <c r="K3162" s="8">
        <v>352.02</v>
      </c>
      <c r="L3162" t="str">
        <f>IF(Gastos[[#This Row],[Importe]]&gt;0,"Ingreso","Egreso")</f>
        <v>Egreso</v>
      </c>
      <c r="M3162" t="str">
        <f t="shared" si="49"/>
        <v>Único</v>
      </c>
    </row>
    <row r="3163" spans="1:13" ht="25.5" x14ac:dyDescent="0.25">
      <c r="A3163" s="1" t="s">
        <v>14</v>
      </c>
      <c r="B3163" s="33">
        <v>45373</v>
      </c>
      <c r="C3163" s="5">
        <v>45373</v>
      </c>
      <c r="D3163" s="33">
        <v>45373</v>
      </c>
      <c r="E3163" s="9">
        <v>45373</v>
      </c>
      <c r="F3163" s="6" t="s">
        <v>15</v>
      </c>
      <c r="G3163" s="7" t="s">
        <v>1020</v>
      </c>
      <c r="H3163" s="6"/>
      <c r="I3163" s="8">
        <v>-74</v>
      </c>
      <c r="J3163" s="6"/>
      <c r="K3163" s="8">
        <v>366.63</v>
      </c>
      <c r="L3163" t="str">
        <f>IF(Gastos[[#This Row],[Importe]]&gt;0,"Ingreso","Egreso")</f>
        <v>Egreso</v>
      </c>
      <c r="M3163" t="str">
        <f t="shared" si="49"/>
        <v>Único</v>
      </c>
    </row>
    <row r="3164" spans="1:13" x14ac:dyDescent="0.25">
      <c r="A3164" s="1" t="s">
        <v>11</v>
      </c>
      <c r="B3164" s="33">
        <v>45372</v>
      </c>
      <c r="C3164" s="5">
        <v>45372</v>
      </c>
      <c r="D3164" s="33">
        <v>45372</v>
      </c>
      <c r="E3164" s="9">
        <v>45372</v>
      </c>
      <c r="F3164" s="6" t="s">
        <v>132</v>
      </c>
      <c r="G3164" s="7" t="s">
        <v>1021</v>
      </c>
      <c r="H3164" s="6"/>
      <c r="I3164" s="8">
        <v>-8.6999999999999993</v>
      </c>
      <c r="J3164" s="6"/>
      <c r="K3164" s="8">
        <v>3171.81</v>
      </c>
      <c r="L3164" t="str">
        <f>IF(Gastos[[#This Row],[Importe]]&gt;0,"Ingreso","Egreso")</f>
        <v>Egreso</v>
      </c>
      <c r="M3164" t="str">
        <f t="shared" si="49"/>
        <v>Único</v>
      </c>
    </row>
    <row r="3165" spans="1:13" x14ac:dyDescent="0.25">
      <c r="A3165" s="1" t="s">
        <v>11</v>
      </c>
      <c r="B3165" s="33">
        <v>45372</v>
      </c>
      <c r="C3165" s="5">
        <v>45372</v>
      </c>
      <c r="D3165" s="33">
        <v>45372</v>
      </c>
      <c r="E3165" s="9">
        <v>45372</v>
      </c>
      <c r="F3165" s="6" t="s">
        <v>20</v>
      </c>
      <c r="G3165" s="7" t="s">
        <v>1024</v>
      </c>
      <c r="H3165" s="6"/>
      <c r="I3165" s="8">
        <v>-1</v>
      </c>
      <c r="J3165" s="6"/>
      <c r="K3165" s="8">
        <v>3165.96</v>
      </c>
      <c r="L3165" t="str">
        <f>IF(Gastos[[#This Row],[Importe]]&gt;0,"Ingreso","Egreso")</f>
        <v>Egreso</v>
      </c>
      <c r="M3165" t="str">
        <f t="shared" si="49"/>
        <v>Único</v>
      </c>
    </row>
    <row r="3166" spans="1:13" ht="25.5" x14ac:dyDescent="0.25">
      <c r="A3166" s="1" t="s">
        <v>11</v>
      </c>
      <c r="B3166" s="33">
        <v>45372</v>
      </c>
      <c r="C3166" s="5">
        <v>45372</v>
      </c>
      <c r="D3166" s="33">
        <v>45372</v>
      </c>
      <c r="E3166" s="9">
        <v>45372</v>
      </c>
      <c r="F3166" s="6" t="s">
        <v>132</v>
      </c>
      <c r="G3166" s="7" t="s">
        <v>1022</v>
      </c>
      <c r="H3166" s="6"/>
      <c r="I3166" s="8">
        <v>-3.95</v>
      </c>
      <c r="J3166" s="6"/>
      <c r="K3166" s="8">
        <v>3167.86</v>
      </c>
      <c r="L3166" t="str">
        <f>IF(Gastos[[#This Row],[Importe]]&gt;0,"Ingreso","Egreso")</f>
        <v>Egreso</v>
      </c>
      <c r="M3166" t="str">
        <f t="shared" si="49"/>
        <v>Único</v>
      </c>
    </row>
    <row r="3167" spans="1:13" x14ac:dyDescent="0.25">
      <c r="A3167" s="1" t="s">
        <v>11</v>
      </c>
      <c r="B3167" s="33">
        <v>45372</v>
      </c>
      <c r="C3167" s="5">
        <v>45372</v>
      </c>
      <c r="D3167" s="33">
        <v>45372</v>
      </c>
      <c r="E3167" s="9">
        <v>45372</v>
      </c>
      <c r="F3167" s="6" t="s">
        <v>132</v>
      </c>
      <c r="G3167" s="7" t="s">
        <v>1023</v>
      </c>
      <c r="H3167" s="6"/>
      <c r="I3167" s="8">
        <v>-0.9</v>
      </c>
      <c r="J3167" s="6"/>
      <c r="K3167" s="8">
        <v>3166.96</v>
      </c>
      <c r="L3167" t="str">
        <f>IF(Gastos[[#This Row],[Importe]]&gt;0,"Ingreso","Egreso")</f>
        <v>Egreso</v>
      </c>
      <c r="M3167" t="str">
        <f t="shared" si="49"/>
        <v>Único</v>
      </c>
    </row>
    <row r="3168" spans="1:13" ht="25.5" x14ac:dyDescent="0.25">
      <c r="A3168" t="s">
        <v>17</v>
      </c>
      <c r="B3168" s="33">
        <v>45371</v>
      </c>
      <c r="C3168" s="5">
        <v>45371</v>
      </c>
      <c r="D3168" s="33">
        <v>45371</v>
      </c>
      <c r="E3168" s="9">
        <v>45371</v>
      </c>
      <c r="F3168" s="6" t="s">
        <v>22</v>
      </c>
      <c r="G3168" s="7" t="s">
        <v>1025</v>
      </c>
      <c r="H3168" s="6"/>
      <c r="I3168" s="8">
        <v>-2</v>
      </c>
      <c r="J3168" s="6"/>
      <c r="K3168" s="8">
        <v>5065.33</v>
      </c>
      <c r="L3168" t="str">
        <f>IF(Gastos[[#This Row],[Importe]]&gt;0,"Ingreso","Egreso")</f>
        <v>Egreso</v>
      </c>
      <c r="M3168" t="str">
        <f t="shared" si="49"/>
        <v>Único</v>
      </c>
    </row>
    <row r="3169" spans="1:13" x14ac:dyDescent="0.25">
      <c r="A3169" s="1" t="s">
        <v>14</v>
      </c>
      <c r="B3169" s="33">
        <v>45370</v>
      </c>
      <c r="C3169" s="5">
        <v>45370</v>
      </c>
      <c r="D3169" s="33">
        <v>45370</v>
      </c>
      <c r="E3169" s="9">
        <v>45370</v>
      </c>
      <c r="F3169" s="6" t="s">
        <v>54</v>
      </c>
      <c r="G3169" s="7" t="s">
        <v>1026</v>
      </c>
      <c r="H3169" s="6"/>
      <c r="I3169" s="8">
        <v>-7.99</v>
      </c>
      <c r="J3169" s="6"/>
      <c r="K3169" s="8">
        <v>440.63</v>
      </c>
      <c r="L3169" t="str">
        <f>IF(Gastos[[#This Row],[Importe]]&gt;0,"Ingreso","Egreso")</f>
        <v>Egreso</v>
      </c>
      <c r="M3169" t="str">
        <f t="shared" si="49"/>
        <v>Único</v>
      </c>
    </row>
    <row r="3170" spans="1:13" x14ac:dyDescent="0.25">
      <c r="A3170" s="1" t="s">
        <v>11</v>
      </c>
      <c r="B3170" s="33">
        <v>45370</v>
      </c>
      <c r="C3170" s="5">
        <v>45370</v>
      </c>
      <c r="D3170" s="33">
        <v>45370</v>
      </c>
      <c r="E3170" s="9">
        <v>45370</v>
      </c>
      <c r="F3170" s="6" t="s">
        <v>20</v>
      </c>
      <c r="G3170" s="7" t="s">
        <v>1028</v>
      </c>
      <c r="H3170" s="6"/>
      <c r="I3170" s="8">
        <v>-1</v>
      </c>
      <c r="J3170" s="6"/>
      <c r="K3170" s="8">
        <v>3181.76</v>
      </c>
      <c r="L3170" t="str">
        <f>IF(Gastos[[#This Row],[Importe]]&gt;0,"Ingreso","Egreso")</f>
        <v>Egreso</v>
      </c>
      <c r="M3170" t="str">
        <f t="shared" si="49"/>
        <v>Único</v>
      </c>
    </row>
    <row r="3171" spans="1:13" x14ac:dyDescent="0.25">
      <c r="A3171" s="1" t="s">
        <v>11</v>
      </c>
      <c r="B3171" s="33">
        <v>45370</v>
      </c>
      <c r="C3171" s="5">
        <v>45370</v>
      </c>
      <c r="D3171" s="33">
        <v>45370</v>
      </c>
      <c r="E3171" s="9">
        <v>45370</v>
      </c>
      <c r="F3171" s="6" t="s">
        <v>20</v>
      </c>
      <c r="G3171" s="7" t="s">
        <v>1028</v>
      </c>
      <c r="H3171" s="6"/>
      <c r="I3171" s="8">
        <v>-1.25</v>
      </c>
      <c r="J3171" s="6"/>
      <c r="K3171" s="8">
        <v>3180.51</v>
      </c>
      <c r="L3171" t="str">
        <f>IF(Gastos[[#This Row],[Importe]]&gt;0,"Ingreso","Egreso")</f>
        <v>Egreso</v>
      </c>
      <c r="M3171" t="str">
        <f t="shared" si="49"/>
        <v>Único</v>
      </c>
    </row>
    <row r="3172" spans="1:13" x14ac:dyDescent="0.25">
      <c r="A3172" s="1" t="s">
        <v>11</v>
      </c>
      <c r="B3172" s="33">
        <v>45370</v>
      </c>
      <c r="C3172" s="5">
        <v>45370</v>
      </c>
      <c r="D3172" s="33">
        <v>45370</v>
      </c>
      <c r="E3172" s="9">
        <v>45370</v>
      </c>
      <c r="F3172" s="6" t="s">
        <v>132</v>
      </c>
      <c r="G3172" s="7" t="s">
        <v>1027</v>
      </c>
      <c r="H3172" s="6"/>
      <c r="I3172" s="8">
        <v>-0.9</v>
      </c>
      <c r="J3172" s="6"/>
      <c r="K3172" s="8">
        <v>3182.76</v>
      </c>
      <c r="L3172" t="str">
        <f>IF(Gastos[[#This Row],[Importe]]&gt;0,"Ingreso","Egreso")</f>
        <v>Egreso</v>
      </c>
      <c r="M3172" t="str">
        <f t="shared" si="49"/>
        <v>Único</v>
      </c>
    </row>
    <row r="3173" spans="1:13" x14ac:dyDescent="0.25">
      <c r="A3173" s="1" t="s">
        <v>14</v>
      </c>
      <c r="B3173" s="33">
        <v>45369</v>
      </c>
      <c r="C3173" s="5">
        <v>45369</v>
      </c>
      <c r="D3173" s="33">
        <v>45369</v>
      </c>
      <c r="E3173" s="9">
        <v>45369</v>
      </c>
      <c r="F3173" s="6" t="s">
        <v>54</v>
      </c>
      <c r="G3173" s="7" t="s">
        <v>1030</v>
      </c>
      <c r="H3173" s="6"/>
      <c r="I3173" s="8">
        <v>-25.95</v>
      </c>
      <c r="J3173" s="6"/>
      <c r="K3173" s="8">
        <v>448.62</v>
      </c>
      <c r="L3173" t="str">
        <f>IF(Gastos[[#This Row],[Importe]]&gt;0,"Ingreso","Egreso")</f>
        <v>Egreso</v>
      </c>
      <c r="M3173" t="str">
        <f t="shared" si="49"/>
        <v>Único</v>
      </c>
    </row>
    <row r="3174" spans="1:13" x14ac:dyDescent="0.25">
      <c r="A3174" s="1" t="s">
        <v>11</v>
      </c>
      <c r="B3174" s="33">
        <v>45369</v>
      </c>
      <c r="C3174" s="5">
        <v>45369</v>
      </c>
      <c r="D3174" s="33">
        <v>45369</v>
      </c>
      <c r="E3174" s="9">
        <v>45369</v>
      </c>
      <c r="F3174" s="6" t="s">
        <v>804</v>
      </c>
      <c r="G3174" s="7" t="s">
        <v>805</v>
      </c>
      <c r="H3174" s="6"/>
      <c r="I3174" s="8">
        <v>-400</v>
      </c>
      <c r="J3174" s="6"/>
      <c r="K3174" s="8">
        <v>3185.96</v>
      </c>
      <c r="L3174" t="str">
        <f>IF(Gastos[[#This Row],[Importe]]&gt;0,"Ingreso","Egreso")</f>
        <v>Egreso</v>
      </c>
      <c r="M3174" t="str">
        <f t="shared" si="49"/>
        <v>Único</v>
      </c>
    </row>
    <row r="3175" spans="1:13" x14ac:dyDescent="0.25">
      <c r="A3175" s="1" t="s">
        <v>11</v>
      </c>
      <c r="B3175" s="33">
        <v>45369</v>
      </c>
      <c r="C3175" s="5">
        <v>45369</v>
      </c>
      <c r="D3175" s="33">
        <v>45369</v>
      </c>
      <c r="E3175" s="9">
        <v>45369</v>
      </c>
      <c r="F3175" s="6" t="s">
        <v>20</v>
      </c>
      <c r="G3175" s="7" t="s">
        <v>1031</v>
      </c>
      <c r="H3175" s="6"/>
      <c r="I3175" s="8">
        <v>-1</v>
      </c>
      <c r="J3175" s="6"/>
      <c r="K3175" s="8">
        <v>3184.96</v>
      </c>
      <c r="L3175" t="str">
        <f>IF(Gastos[[#This Row],[Importe]]&gt;0,"Ingreso","Egreso")</f>
        <v>Egreso</v>
      </c>
      <c r="M3175" t="str">
        <f t="shared" si="49"/>
        <v>Único</v>
      </c>
    </row>
    <row r="3176" spans="1:13" ht="25.5" x14ac:dyDescent="0.25">
      <c r="A3176" s="1" t="s">
        <v>11</v>
      </c>
      <c r="B3176" s="33">
        <v>45369</v>
      </c>
      <c r="C3176" s="5">
        <v>45369</v>
      </c>
      <c r="D3176" s="33">
        <v>45369</v>
      </c>
      <c r="E3176" s="9">
        <v>45369</v>
      </c>
      <c r="F3176" s="6" t="s">
        <v>20</v>
      </c>
      <c r="G3176" s="7" t="s">
        <v>1032</v>
      </c>
      <c r="H3176" s="6"/>
      <c r="I3176" s="8">
        <v>-1.3</v>
      </c>
      <c r="J3176" s="6"/>
      <c r="K3176" s="8">
        <v>3183.66</v>
      </c>
      <c r="L3176" t="str">
        <f>IF(Gastos[[#This Row],[Importe]]&gt;0,"Ingreso","Egreso")</f>
        <v>Egreso</v>
      </c>
      <c r="M3176" t="str">
        <f t="shared" si="49"/>
        <v>Único</v>
      </c>
    </row>
    <row r="3177" spans="1:13" x14ac:dyDescent="0.25">
      <c r="A3177" t="s">
        <v>17</v>
      </c>
      <c r="B3177" s="33">
        <v>45369</v>
      </c>
      <c r="C3177" s="5">
        <v>45369</v>
      </c>
      <c r="D3177" s="33">
        <v>45369</v>
      </c>
      <c r="E3177" s="9">
        <v>45369</v>
      </c>
      <c r="F3177" s="6" t="s">
        <v>132</v>
      </c>
      <c r="G3177" s="7" t="s">
        <v>1029</v>
      </c>
      <c r="H3177" s="6"/>
      <c r="I3177" s="8">
        <v>-4</v>
      </c>
      <c r="J3177" s="6"/>
      <c r="K3177" s="8">
        <v>5067.33</v>
      </c>
      <c r="L3177" t="str">
        <f>IF(Gastos[[#This Row],[Importe]]&gt;0,"Ingreso","Egreso")</f>
        <v>Egreso</v>
      </c>
      <c r="M3177" t="str">
        <f t="shared" si="49"/>
        <v>Único</v>
      </c>
    </row>
    <row r="3178" spans="1:13" x14ac:dyDescent="0.25">
      <c r="A3178" s="1" t="s">
        <v>11</v>
      </c>
      <c r="B3178" s="33">
        <v>45369</v>
      </c>
      <c r="C3178" s="5">
        <v>45369</v>
      </c>
      <c r="D3178" s="33">
        <v>45368</v>
      </c>
      <c r="E3178" s="9">
        <v>45368</v>
      </c>
      <c r="F3178" s="6" t="s">
        <v>132</v>
      </c>
      <c r="G3178" s="7" t="s">
        <v>1034</v>
      </c>
      <c r="H3178" s="6"/>
      <c r="I3178" s="8">
        <v>-16.5</v>
      </c>
      <c r="J3178" s="6"/>
      <c r="K3178" s="8">
        <v>3609.16</v>
      </c>
      <c r="L3178" t="str">
        <f>IF(Gastos[[#This Row],[Importe]]&gt;0,"Ingreso","Egreso")</f>
        <v>Egreso</v>
      </c>
      <c r="M3178" t="str">
        <f t="shared" si="49"/>
        <v>Único</v>
      </c>
    </row>
    <row r="3179" spans="1:13" x14ac:dyDescent="0.25">
      <c r="A3179" s="1" t="s">
        <v>11</v>
      </c>
      <c r="B3179" s="33">
        <v>45369</v>
      </c>
      <c r="C3179" s="5">
        <v>45369</v>
      </c>
      <c r="D3179" s="33">
        <v>45368</v>
      </c>
      <c r="E3179" s="9">
        <v>45368</v>
      </c>
      <c r="F3179" s="6" t="s">
        <v>132</v>
      </c>
      <c r="G3179" s="7" t="s">
        <v>1036</v>
      </c>
      <c r="H3179" s="6"/>
      <c r="I3179" s="8">
        <v>-6</v>
      </c>
      <c r="J3179" s="6"/>
      <c r="K3179" s="8">
        <v>3588.16</v>
      </c>
      <c r="L3179" t="str">
        <f>IF(Gastos[[#This Row],[Importe]]&gt;0,"Ingreso","Egreso")</f>
        <v>Egreso</v>
      </c>
      <c r="M3179" t="str">
        <f t="shared" si="49"/>
        <v>Único</v>
      </c>
    </row>
    <row r="3180" spans="1:13" ht="25.5" x14ac:dyDescent="0.25">
      <c r="A3180" t="s">
        <v>17</v>
      </c>
      <c r="B3180" s="33">
        <v>45369</v>
      </c>
      <c r="C3180" s="5">
        <v>45369</v>
      </c>
      <c r="D3180" s="33">
        <v>45368</v>
      </c>
      <c r="E3180" s="9">
        <v>45368</v>
      </c>
      <c r="F3180" s="6" t="s">
        <v>18</v>
      </c>
      <c r="G3180" s="7" t="s">
        <v>1033</v>
      </c>
      <c r="H3180" s="6"/>
      <c r="I3180" s="8">
        <v>-14.74</v>
      </c>
      <c r="J3180" s="6"/>
      <c r="K3180" s="8">
        <v>5071.33</v>
      </c>
      <c r="L3180" t="str">
        <f>IF(Gastos[[#This Row],[Importe]]&gt;0,"Ingreso","Egreso")</f>
        <v>Egreso</v>
      </c>
      <c r="M3180" t="str">
        <f t="shared" si="49"/>
        <v>Único</v>
      </c>
    </row>
    <row r="3181" spans="1:13" x14ac:dyDescent="0.25">
      <c r="A3181" s="1" t="s">
        <v>11</v>
      </c>
      <c r="B3181" s="33">
        <v>45369</v>
      </c>
      <c r="C3181" s="5">
        <v>45369</v>
      </c>
      <c r="D3181" s="33">
        <v>45368</v>
      </c>
      <c r="E3181" s="9">
        <v>45368</v>
      </c>
      <c r="F3181" s="6" t="s">
        <v>22</v>
      </c>
      <c r="G3181" s="7" t="s">
        <v>1035</v>
      </c>
      <c r="H3181" s="6"/>
      <c r="I3181" s="8">
        <v>-15</v>
      </c>
      <c r="J3181" s="6"/>
      <c r="K3181" s="8">
        <v>3594.16</v>
      </c>
      <c r="L3181" t="str">
        <f>IF(Gastos[[#This Row],[Importe]]&gt;0,"Ingreso","Egreso")</f>
        <v>Egreso</v>
      </c>
      <c r="M3181" t="str">
        <f t="shared" si="49"/>
        <v>Único</v>
      </c>
    </row>
    <row r="3182" spans="1:13" x14ac:dyDescent="0.25">
      <c r="A3182" s="1" t="s">
        <v>11</v>
      </c>
      <c r="B3182" s="33">
        <v>45369</v>
      </c>
      <c r="C3182" s="5">
        <v>45369</v>
      </c>
      <c r="D3182" s="33">
        <v>45368</v>
      </c>
      <c r="E3182" s="9">
        <v>45368</v>
      </c>
      <c r="F3182" s="6" t="s">
        <v>132</v>
      </c>
      <c r="G3182" s="7" t="s">
        <v>1037</v>
      </c>
      <c r="H3182" s="6"/>
      <c r="I3182" s="8">
        <v>-2.2000000000000002</v>
      </c>
      <c r="J3182" s="6"/>
      <c r="K3182" s="8">
        <v>3585.96</v>
      </c>
      <c r="L3182" t="str">
        <f>IF(Gastos[[#This Row],[Importe]]&gt;0,"Ingreso","Egreso")</f>
        <v>Egreso</v>
      </c>
      <c r="M3182" t="str">
        <f t="shared" si="49"/>
        <v>Único</v>
      </c>
    </row>
    <row r="3183" spans="1:13" x14ac:dyDescent="0.25">
      <c r="A3183" s="1" t="s">
        <v>11</v>
      </c>
      <c r="B3183" s="33">
        <v>45369</v>
      </c>
      <c r="C3183" s="5">
        <v>45369</v>
      </c>
      <c r="D3183" s="33">
        <v>45367</v>
      </c>
      <c r="E3183" s="9">
        <v>45367</v>
      </c>
      <c r="F3183" s="6" t="s">
        <v>132</v>
      </c>
      <c r="G3183" s="7" t="s">
        <v>1042</v>
      </c>
      <c r="H3183" s="6"/>
      <c r="I3183" s="8">
        <v>-7.52</v>
      </c>
      <c r="J3183" s="6"/>
      <c r="K3183" s="8">
        <v>3625.66</v>
      </c>
      <c r="L3183" t="str">
        <f>IF(Gastos[[#This Row],[Importe]]&gt;0,"Ingreso","Egreso")</f>
        <v>Egreso</v>
      </c>
      <c r="M3183" t="str">
        <f t="shared" si="49"/>
        <v>Único</v>
      </c>
    </row>
    <row r="3184" spans="1:13" x14ac:dyDescent="0.25">
      <c r="A3184" t="s">
        <v>17</v>
      </c>
      <c r="B3184" s="33">
        <v>45369</v>
      </c>
      <c r="C3184" s="5">
        <v>45369</v>
      </c>
      <c r="D3184" s="33">
        <v>45367</v>
      </c>
      <c r="E3184" s="9">
        <v>45367</v>
      </c>
      <c r="F3184" s="6" t="s">
        <v>18</v>
      </c>
      <c r="G3184" s="7" t="s">
        <v>1038</v>
      </c>
      <c r="H3184" s="6"/>
      <c r="I3184" s="8">
        <v>-2</v>
      </c>
      <c r="J3184" s="6"/>
      <c r="K3184" s="8">
        <v>5086.07</v>
      </c>
      <c r="L3184" t="str">
        <f>IF(Gastos[[#This Row],[Importe]]&gt;0,"Ingreso","Egreso")</f>
        <v>Egreso</v>
      </c>
      <c r="M3184" t="str">
        <f t="shared" si="49"/>
        <v>Único</v>
      </c>
    </row>
    <row r="3185" spans="1:13" ht="25.5" x14ac:dyDescent="0.25">
      <c r="A3185" s="1" t="s">
        <v>14</v>
      </c>
      <c r="B3185" s="33">
        <v>45369</v>
      </c>
      <c r="C3185" s="5">
        <v>45369</v>
      </c>
      <c r="D3185" s="33">
        <v>45367</v>
      </c>
      <c r="E3185" s="9">
        <v>45367</v>
      </c>
      <c r="F3185" s="6" t="s">
        <v>22</v>
      </c>
      <c r="G3185" s="7" t="s">
        <v>1040</v>
      </c>
      <c r="H3185" s="6"/>
      <c r="I3185" s="8">
        <v>-11.04</v>
      </c>
      <c r="J3185" s="6"/>
      <c r="K3185" s="8">
        <v>474.57</v>
      </c>
      <c r="L3185" t="str">
        <f>IF(Gastos[[#This Row],[Importe]]&gt;0,"Ingreso","Egreso")</f>
        <v>Egreso</v>
      </c>
      <c r="M3185" t="str">
        <f t="shared" si="49"/>
        <v>Único</v>
      </c>
    </row>
    <row r="3186" spans="1:13" ht="25.5" x14ac:dyDescent="0.25">
      <c r="A3186" s="1" t="s">
        <v>11</v>
      </c>
      <c r="B3186" s="33">
        <v>45369</v>
      </c>
      <c r="C3186" s="5">
        <v>45369</v>
      </c>
      <c r="D3186" s="33">
        <v>45367</v>
      </c>
      <c r="E3186" s="9">
        <v>45367</v>
      </c>
      <c r="F3186" s="6" t="s">
        <v>18</v>
      </c>
      <c r="G3186" s="7" t="s">
        <v>1041</v>
      </c>
      <c r="H3186" s="6"/>
      <c r="I3186" s="8">
        <v>-17.68</v>
      </c>
      <c r="J3186" s="6"/>
      <c r="K3186" s="8">
        <v>3633.18</v>
      </c>
      <c r="L3186" t="str">
        <f>IF(Gastos[[#This Row],[Importe]]&gt;0,"Ingreso","Egreso")</f>
        <v>Egreso</v>
      </c>
      <c r="M3186" t="str">
        <f t="shared" si="49"/>
        <v>Único</v>
      </c>
    </row>
    <row r="3187" spans="1:13" ht="25.5" x14ac:dyDescent="0.25">
      <c r="A3187" s="1" t="s">
        <v>14</v>
      </c>
      <c r="B3187" s="33">
        <v>45369</v>
      </c>
      <c r="C3187" s="5">
        <v>45369</v>
      </c>
      <c r="D3187" s="33">
        <v>45367</v>
      </c>
      <c r="E3187" s="9">
        <v>45367</v>
      </c>
      <c r="F3187" s="6" t="s">
        <v>22</v>
      </c>
      <c r="G3187" s="7" t="s">
        <v>1039</v>
      </c>
      <c r="H3187" s="6"/>
      <c r="I3187" s="8">
        <v>-83.73</v>
      </c>
      <c r="J3187" s="6"/>
      <c r="K3187" s="8">
        <v>485.61</v>
      </c>
      <c r="L3187" t="str">
        <f>IF(Gastos[[#This Row],[Importe]]&gt;0,"Ingreso","Egreso")</f>
        <v>Egreso</v>
      </c>
      <c r="M3187" t="str">
        <f t="shared" si="49"/>
        <v>Único</v>
      </c>
    </row>
    <row r="3188" spans="1:13" x14ac:dyDescent="0.25">
      <c r="A3188" s="1" t="s">
        <v>11</v>
      </c>
      <c r="B3188" s="33">
        <v>45366</v>
      </c>
      <c r="C3188" s="5">
        <v>45366</v>
      </c>
      <c r="D3188" s="33">
        <v>45366</v>
      </c>
      <c r="E3188" s="9">
        <v>45366</v>
      </c>
      <c r="F3188" s="6" t="s">
        <v>132</v>
      </c>
      <c r="G3188" s="7" t="s">
        <v>1043</v>
      </c>
      <c r="H3188" s="6"/>
      <c r="I3188" s="8">
        <v>-15.5</v>
      </c>
      <c r="J3188" s="6"/>
      <c r="K3188" s="8">
        <v>3665.66</v>
      </c>
      <c r="L3188" t="str">
        <f>IF(Gastos[[#This Row],[Importe]]&gt;0,"Ingreso","Egreso")</f>
        <v>Egreso</v>
      </c>
      <c r="M3188" t="str">
        <f t="shared" si="49"/>
        <v>Único</v>
      </c>
    </row>
    <row r="3189" spans="1:13" ht="25.5" x14ac:dyDescent="0.25">
      <c r="A3189" s="1" t="s">
        <v>11</v>
      </c>
      <c r="B3189" s="33">
        <v>45366</v>
      </c>
      <c r="C3189" s="5">
        <v>45366</v>
      </c>
      <c r="D3189" s="33">
        <v>45366</v>
      </c>
      <c r="E3189" s="9">
        <v>45366</v>
      </c>
      <c r="F3189" s="6" t="s">
        <v>132</v>
      </c>
      <c r="G3189" s="7" t="s">
        <v>1044</v>
      </c>
      <c r="H3189" s="6"/>
      <c r="I3189" s="8">
        <v>-14.8</v>
      </c>
      <c r="J3189" s="6"/>
      <c r="K3189" s="8">
        <v>3650.86</v>
      </c>
      <c r="L3189" t="str">
        <f>IF(Gastos[[#This Row],[Importe]]&gt;0,"Ingreso","Egreso")</f>
        <v>Egreso</v>
      </c>
      <c r="M3189" t="str">
        <f t="shared" si="49"/>
        <v>Único</v>
      </c>
    </row>
    <row r="3190" spans="1:13" x14ac:dyDescent="0.25">
      <c r="A3190" s="1" t="s">
        <v>11</v>
      </c>
      <c r="B3190" s="33">
        <v>45364</v>
      </c>
      <c r="C3190" s="5">
        <v>45364</v>
      </c>
      <c r="D3190" s="33">
        <v>45364</v>
      </c>
      <c r="E3190" s="9">
        <v>45364</v>
      </c>
      <c r="F3190" s="6" t="s">
        <v>132</v>
      </c>
      <c r="G3190" s="7" t="s">
        <v>1047</v>
      </c>
      <c r="H3190" s="6"/>
      <c r="I3190" s="8">
        <v>-17.920000000000002</v>
      </c>
      <c r="J3190" s="6"/>
      <c r="K3190" s="8">
        <v>3681.16</v>
      </c>
      <c r="L3190" t="str">
        <f>IF(Gastos[[#This Row],[Importe]]&gt;0,"Ingreso","Egreso")</f>
        <v>Egreso</v>
      </c>
      <c r="M3190" t="str">
        <f t="shared" si="49"/>
        <v>Único</v>
      </c>
    </row>
    <row r="3191" spans="1:13" ht="25.5" x14ac:dyDescent="0.25">
      <c r="A3191" s="1" t="s">
        <v>11</v>
      </c>
      <c r="B3191" s="33">
        <v>45364</v>
      </c>
      <c r="C3191" s="5">
        <v>45364</v>
      </c>
      <c r="D3191" s="33">
        <v>45364</v>
      </c>
      <c r="E3191" s="9">
        <v>45364</v>
      </c>
      <c r="F3191" s="6" t="s">
        <v>20</v>
      </c>
      <c r="G3191" s="7" t="s">
        <v>1046</v>
      </c>
      <c r="H3191" s="6"/>
      <c r="I3191" s="8">
        <v>-2.95</v>
      </c>
      <c r="J3191" s="6"/>
      <c r="K3191" s="8">
        <v>3699.08</v>
      </c>
      <c r="L3191" t="str">
        <f>IF(Gastos[[#This Row],[Importe]]&gt;0,"Ingreso","Egreso")</f>
        <v>Egreso</v>
      </c>
      <c r="M3191" t="str">
        <f t="shared" si="49"/>
        <v>Único</v>
      </c>
    </row>
    <row r="3192" spans="1:13" x14ac:dyDescent="0.25">
      <c r="A3192" t="s">
        <v>17</v>
      </c>
      <c r="B3192" s="33">
        <v>45364</v>
      </c>
      <c r="C3192" s="5">
        <v>45364</v>
      </c>
      <c r="D3192" s="33">
        <v>45364</v>
      </c>
      <c r="E3192" s="9">
        <v>45364</v>
      </c>
      <c r="F3192" s="6" t="s">
        <v>132</v>
      </c>
      <c r="G3192" s="7" t="s">
        <v>1045</v>
      </c>
      <c r="H3192" s="6"/>
      <c r="I3192" s="8">
        <v>-4</v>
      </c>
      <c r="J3192" s="6"/>
      <c r="K3192" s="8">
        <v>5088.07</v>
      </c>
      <c r="L3192" t="str">
        <f>IF(Gastos[[#This Row],[Importe]]&gt;0,"Ingreso","Egreso")</f>
        <v>Egreso</v>
      </c>
      <c r="M3192" t="str">
        <f t="shared" si="49"/>
        <v>Único</v>
      </c>
    </row>
    <row r="3193" spans="1:13" ht="25.5" x14ac:dyDescent="0.25">
      <c r="A3193" s="1" t="s">
        <v>14</v>
      </c>
      <c r="B3193" s="33">
        <v>45629</v>
      </c>
      <c r="C3193" s="5">
        <v>45363</v>
      </c>
      <c r="D3193" s="33">
        <v>45629</v>
      </c>
      <c r="E3193" s="9">
        <v>45363</v>
      </c>
      <c r="F3193" s="6" t="s">
        <v>586</v>
      </c>
      <c r="G3193" s="7" t="s">
        <v>1048</v>
      </c>
      <c r="H3193" s="6"/>
      <c r="I3193" s="8">
        <v>-773.52</v>
      </c>
      <c r="J3193" s="6"/>
      <c r="K3193" s="8">
        <v>569.34</v>
      </c>
      <c r="L3193" t="str">
        <f>IF(Gastos[[#This Row],[Importe]]&gt;0,"Ingreso","Egreso")</f>
        <v>Egreso</v>
      </c>
      <c r="M3193" t="str">
        <f t="shared" si="49"/>
        <v>Único</v>
      </c>
    </row>
    <row r="3194" spans="1:13" ht="25.5" x14ac:dyDescent="0.25">
      <c r="A3194" s="1" t="s">
        <v>11</v>
      </c>
      <c r="B3194" s="33">
        <v>45629</v>
      </c>
      <c r="C3194" s="5">
        <v>45363</v>
      </c>
      <c r="D3194" s="33">
        <v>45629</v>
      </c>
      <c r="E3194" s="9">
        <v>45363</v>
      </c>
      <c r="F3194" s="6" t="s">
        <v>20</v>
      </c>
      <c r="G3194" s="7" t="s">
        <v>1049</v>
      </c>
      <c r="H3194" s="6"/>
      <c r="I3194" s="8">
        <v>-1.3</v>
      </c>
      <c r="J3194" s="6"/>
      <c r="K3194" s="8">
        <v>3702.03</v>
      </c>
      <c r="L3194" t="str">
        <f>IF(Gastos[[#This Row],[Importe]]&gt;0,"Ingreso","Egreso")</f>
        <v>Egreso</v>
      </c>
      <c r="M3194" t="str">
        <f t="shared" si="49"/>
        <v>Único</v>
      </c>
    </row>
    <row r="3195" spans="1:13" ht="25.5" x14ac:dyDescent="0.25">
      <c r="A3195" s="1" t="s">
        <v>14</v>
      </c>
      <c r="B3195" s="33">
        <v>45599</v>
      </c>
      <c r="C3195" s="5">
        <v>45362</v>
      </c>
      <c r="D3195" s="33">
        <v>45599</v>
      </c>
      <c r="E3195" s="9">
        <v>45362</v>
      </c>
      <c r="F3195" s="6" t="s">
        <v>18</v>
      </c>
      <c r="G3195" s="7" t="s">
        <v>1051</v>
      </c>
      <c r="H3195" s="6"/>
      <c r="I3195" s="8">
        <v>-18.850000000000001</v>
      </c>
      <c r="J3195" s="6"/>
      <c r="K3195" s="8">
        <v>1342.86</v>
      </c>
      <c r="L3195" t="str">
        <f>IF(Gastos[[#This Row],[Importe]]&gt;0,"Ingreso","Egreso")</f>
        <v>Egreso</v>
      </c>
      <c r="M3195" t="str">
        <f t="shared" si="49"/>
        <v>Único</v>
      </c>
    </row>
    <row r="3196" spans="1:13" x14ac:dyDescent="0.25">
      <c r="A3196" s="1" t="s">
        <v>11</v>
      </c>
      <c r="B3196" s="33">
        <v>45599</v>
      </c>
      <c r="C3196" s="5">
        <v>45362</v>
      </c>
      <c r="D3196" s="33">
        <v>45599</v>
      </c>
      <c r="E3196" s="9">
        <v>45362</v>
      </c>
      <c r="F3196" s="6" t="s">
        <v>20</v>
      </c>
      <c r="G3196" s="7" t="s">
        <v>1052</v>
      </c>
      <c r="H3196" s="6"/>
      <c r="I3196" s="8">
        <v>-1.7</v>
      </c>
      <c r="J3196" s="6"/>
      <c r="K3196" s="8">
        <v>4260.58</v>
      </c>
      <c r="L3196" t="str">
        <f>IF(Gastos[[#This Row],[Importe]]&gt;0,"Ingreso","Egreso")</f>
        <v>Egreso</v>
      </c>
      <c r="M3196" t="str">
        <f t="shared" si="49"/>
        <v>Único</v>
      </c>
    </row>
    <row r="3197" spans="1:13" x14ac:dyDescent="0.25">
      <c r="A3197" s="1" t="s">
        <v>11</v>
      </c>
      <c r="B3197" s="33">
        <v>45599</v>
      </c>
      <c r="C3197" s="5">
        <v>45362</v>
      </c>
      <c r="D3197" s="33">
        <v>45599</v>
      </c>
      <c r="E3197" s="9">
        <v>45362</v>
      </c>
      <c r="F3197" s="6" t="s">
        <v>269</v>
      </c>
      <c r="G3197" s="7" t="s">
        <v>1053</v>
      </c>
      <c r="H3197" s="6"/>
      <c r="I3197" s="8">
        <v>-225.86</v>
      </c>
      <c r="J3197" s="6"/>
      <c r="K3197" s="8">
        <v>4034.72</v>
      </c>
      <c r="L3197" t="str">
        <f>IF(Gastos[[#This Row],[Importe]]&gt;0,"Ingreso","Egreso")</f>
        <v>Egreso</v>
      </c>
      <c r="M3197" t="str">
        <f t="shared" si="49"/>
        <v>Único</v>
      </c>
    </row>
    <row r="3198" spans="1:13" x14ac:dyDescent="0.25">
      <c r="A3198" s="1" t="s">
        <v>11</v>
      </c>
      <c r="B3198" s="33">
        <v>45599</v>
      </c>
      <c r="C3198" s="5">
        <v>45362</v>
      </c>
      <c r="D3198" s="33">
        <v>45599</v>
      </c>
      <c r="E3198" s="9">
        <v>45362</v>
      </c>
      <c r="F3198" s="6" t="s">
        <v>18</v>
      </c>
      <c r="G3198" s="7" t="s">
        <v>1054</v>
      </c>
      <c r="H3198" s="6"/>
      <c r="I3198" s="8">
        <v>-5.81</v>
      </c>
      <c r="J3198" s="6"/>
      <c r="K3198" s="8">
        <v>4028.91</v>
      </c>
      <c r="L3198" t="str">
        <f>IF(Gastos[[#This Row],[Importe]]&gt;0,"Ingreso","Egreso")</f>
        <v>Egreso</v>
      </c>
      <c r="M3198" t="str">
        <f t="shared" si="49"/>
        <v>Único</v>
      </c>
    </row>
    <row r="3199" spans="1:13" x14ac:dyDescent="0.25">
      <c r="A3199" s="1" t="s">
        <v>11</v>
      </c>
      <c r="B3199" s="33">
        <v>45599</v>
      </c>
      <c r="C3199" s="5">
        <v>45362</v>
      </c>
      <c r="D3199" s="33">
        <v>45599</v>
      </c>
      <c r="E3199" s="9">
        <v>45362</v>
      </c>
      <c r="F3199" s="6" t="s">
        <v>269</v>
      </c>
      <c r="G3199" s="7" t="s">
        <v>1055</v>
      </c>
      <c r="H3199" s="6"/>
      <c r="I3199" s="8">
        <v>-324.27999999999997</v>
      </c>
      <c r="J3199" s="6"/>
      <c r="K3199" s="8">
        <v>3704.63</v>
      </c>
      <c r="L3199" t="str">
        <f>IF(Gastos[[#This Row],[Importe]]&gt;0,"Ingreso","Egreso")</f>
        <v>Egreso</v>
      </c>
      <c r="M3199" t="str">
        <f t="shared" si="49"/>
        <v>Único</v>
      </c>
    </row>
    <row r="3200" spans="1:13" ht="25.5" x14ac:dyDescent="0.25">
      <c r="A3200" s="1" t="s">
        <v>11</v>
      </c>
      <c r="B3200" s="33">
        <v>45599</v>
      </c>
      <c r="C3200" s="5">
        <v>45362</v>
      </c>
      <c r="D3200" s="33">
        <v>45599</v>
      </c>
      <c r="E3200" s="9">
        <v>45362</v>
      </c>
      <c r="F3200" s="6" t="s">
        <v>20</v>
      </c>
      <c r="G3200" s="7" t="s">
        <v>1056</v>
      </c>
      <c r="H3200" s="6"/>
      <c r="I3200" s="8">
        <v>-1.3</v>
      </c>
      <c r="J3200" s="6"/>
      <c r="K3200" s="8">
        <v>3703.33</v>
      </c>
      <c r="L3200" t="str">
        <f>IF(Gastos[[#This Row],[Importe]]&gt;0,"Ingreso","Egreso")</f>
        <v>Egreso</v>
      </c>
      <c r="M3200" t="str">
        <f t="shared" si="49"/>
        <v>Único</v>
      </c>
    </row>
    <row r="3201" spans="1:13" x14ac:dyDescent="0.25">
      <c r="A3201" t="s">
        <v>17</v>
      </c>
      <c r="B3201" s="33">
        <v>45599</v>
      </c>
      <c r="C3201" s="5">
        <v>45362</v>
      </c>
      <c r="D3201" s="33">
        <v>45599</v>
      </c>
      <c r="E3201" s="9">
        <v>45362</v>
      </c>
      <c r="F3201" s="6" t="s">
        <v>132</v>
      </c>
      <c r="G3201" s="7" t="s">
        <v>1050</v>
      </c>
      <c r="H3201" s="6"/>
      <c r="I3201" s="8">
        <v>-4</v>
      </c>
      <c r="J3201" s="6"/>
      <c r="K3201" s="8">
        <v>5092.07</v>
      </c>
      <c r="L3201" t="str">
        <f>IF(Gastos[[#This Row],[Importe]]&gt;0,"Ingreso","Egreso")</f>
        <v>Egreso</v>
      </c>
      <c r="M3201" t="str">
        <f t="shared" si="49"/>
        <v>Único</v>
      </c>
    </row>
    <row r="3202" spans="1:13" x14ac:dyDescent="0.25">
      <c r="A3202" s="1" t="s">
        <v>11</v>
      </c>
      <c r="B3202" s="33">
        <v>45599</v>
      </c>
      <c r="C3202" s="5">
        <v>45362</v>
      </c>
      <c r="D3202" s="33">
        <v>45568</v>
      </c>
      <c r="E3202" s="9">
        <v>45361</v>
      </c>
      <c r="F3202" s="6" t="s">
        <v>132</v>
      </c>
      <c r="G3202" s="7" t="s">
        <v>1059</v>
      </c>
      <c r="H3202" s="6"/>
      <c r="I3202" s="8">
        <v>-15.4</v>
      </c>
      <c r="J3202" s="6"/>
      <c r="K3202" s="8">
        <v>4263.58</v>
      </c>
      <c r="L3202" t="str">
        <f>IF(Gastos[[#This Row],[Importe]]&gt;0,"Ingreso","Egreso")</f>
        <v>Egreso</v>
      </c>
      <c r="M3202" t="str">
        <f t="shared" ref="M3202:M3265" si="50">IF(AND(COUNTIFS($B$2:$B$3988,B3202,$I$2:$I$3988,I3202,$K$2:$K$3988,K3202)&gt;1,F3202=""),"DUPLICADO","Único")</f>
        <v>Único</v>
      </c>
    </row>
    <row r="3203" spans="1:13" x14ac:dyDescent="0.25">
      <c r="A3203" s="1" t="s">
        <v>14</v>
      </c>
      <c r="B3203" s="33">
        <v>45599</v>
      </c>
      <c r="C3203" s="5">
        <v>45362</v>
      </c>
      <c r="D3203" s="33">
        <v>45568</v>
      </c>
      <c r="E3203" s="9">
        <v>45361</v>
      </c>
      <c r="F3203" s="6" t="s">
        <v>67</v>
      </c>
      <c r="G3203" s="7" t="s">
        <v>1057</v>
      </c>
      <c r="H3203" s="6"/>
      <c r="I3203" s="8">
        <v>-21.8</v>
      </c>
      <c r="J3203" s="6"/>
      <c r="K3203" s="8">
        <v>1389.75</v>
      </c>
      <c r="L3203" t="str">
        <f>IF(Gastos[[#This Row],[Importe]]&gt;0,"Ingreso","Egreso")</f>
        <v>Egreso</v>
      </c>
      <c r="M3203" t="str">
        <f t="shared" si="50"/>
        <v>Único</v>
      </c>
    </row>
    <row r="3204" spans="1:13" x14ac:dyDescent="0.25">
      <c r="A3204" s="1" t="s">
        <v>14</v>
      </c>
      <c r="B3204" s="33">
        <v>45599</v>
      </c>
      <c r="C3204" s="5">
        <v>45362</v>
      </c>
      <c r="D3204" s="33">
        <v>45568</v>
      </c>
      <c r="E3204" s="9">
        <v>45361</v>
      </c>
      <c r="F3204" s="6" t="s">
        <v>67</v>
      </c>
      <c r="G3204" s="7" t="s">
        <v>1057</v>
      </c>
      <c r="H3204" s="6"/>
      <c r="I3204" s="8">
        <v>-21.8</v>
      </c>
      <c r="J3204" s="6"/>
      <c r="K3204" s="8">
        <v>1367.95</v>
      </c>
      <c r="L3204" t="str">
        <f>IF(Gastos[[#This Row],[Importe]]&gt;0,"Ingreso","Egreso")</f>
        <v>Egreso</v>
      </c>
      <c r="M3204" t="str">
        <f t="shared" si="50"/>
        <v>Único</v>
      </c>
    </row>
    <row r="3205" spans="1:13" ht="25.5" x14ac:dyDescent="0.25">
      <c r="A3205" s="1" t="s">
        <v>14</v>
      </c>
      <c r="B3205" s="33">
        <v>45599</v>
      </c>
      <c r="C3205" s="5">
        <v>45362</v>
      </c>
      <c r="D3205" s="33">
        <v>45568</v>
      </c>
      <c r="E3205" s="9">
        <v>45361</v>
      </c>
      <c r="F3205" s="6" t="s">
        <v>22</v>
      </c>
      <c r="G3205" s="7" t="s">
        <v>1058</v>
      </c>
      <c r="H3205" s="6"/>
      <c r="I3205" s="8">
        <v>-6.24</v>
      </c>
      <c r="J3205" s="6"/>
      <c r="K3205" s="8">
        <v>1361.71</v>
      </c>
      <c r="L3205" t="str">
        <f>IF(Gastos[[#This Row],[Importe]]&gt;0,"Ingreso","Egreso")</f>
        <v>Egreso</v>
      </c>
      <c r="M3205" t="str">
        <f t="shared" si="50"/>
        <v>Único</v>
      </c>
    </row>
    <row r="3206" spans="1:13" x14ac:dyDescent="0.25">
      <c r="A3206" s="1" t="s">
        <v>11</v>
      </c>
      <c r="B3206" s="33">
        <v>45599</v>
      </c>
      <c r="C3206" s="5">
        <v>45362</v>
      </c>
      <c r="D3206" s="33">
        <v>45568</v>
      </c>
      <c r="E3206" s="9">
        <v>45361</v>
      </c>
      <c r="F3206" s="6" t="s">
        <v>18</v>
      </c>
      <c r="G3206" s="7" t="s">
        <v>1060</v>
      </c>
      <c r="H3206" s="6"/>
      <c r="I3206" s="8">
        <v>-1.3</v>
      </c>
      <c r="J3206" s="6"/>
      <c r="K3206" s="8">
        <v>4262.28</v>
      </c>
      <c r="L3206" t="str">
        <f>IF(Gastos[[#This Row],[Importe]]&gt;0,"Ingreso","Egreso")</f>
        <v>Egreso</v>
      </c>
      <c r="M3206" t="str">
        <f t="shared" si="50"/>
        <v>Único</v>
      </c>
    </row>
    <row r="3207" spans="1:13" x14ac:dyDescent="0.25">
      <c r="A3207" s="1" t="s">
        <v>14</v>
      </c>
      <c r="B3207" s="33">
        <v>45599</v>
      </c>
      <c r="C3207" s="5">
        <v>45362</v>
      </c>
      <c r="D3207" s="33">
        <v>45538</v>
      </c>
      <c r="E3207" s="9">
        <v>45360</v>
      </c>
      <c r="F3207" s="6" t="s">
        <v>22</v>
      </c>
      <c r="G3207" s="7" t="s">
        <v>1062</v>
      </c>
      <c r="H3207" s="6"/>
      <c r="I3207" s="8">
        <v>-12.12</v>
      </c>
      <c r="J3207" s="6"/>
      <c r="K3207" s="8">
        <v>1411.55</v>
      </c>
      <c r="L3207" t="str">
        <f>IF(Gastos[[#This Row],[Importe]]&gt;0,"Ingreso","Egreso")</f>
        <v>Egreso</v>
      </c>
      <c r="M3207" t="str">
        <f t="shared" si="50"/>
        <v>Único</v>
      </c>
    </row>
    <row r="3208" spans="1:13" x14ac:dyDescent="0.25">
      <c r="A3208" s="1" t="s">
        <v>14</v>
      </c>
      <c r="B3208" s="33">
        <v>45599</v>
      </c>
      <c r="C3208" s="5">
        <v>45362</v>
      </c>
      <c r="D3208" s="33">
        <v>45538</v>
      </c>
      <c r="E3208" s="9">
        <v>45360</v>
      </c>
      <c r="F3208" s="6" t="s">
        <v>22</v>
      </c>
      <c r="G3208" s="7" t="s">
        <v>1061</v>
      </c>
      <c r="H3208" s="6"/>
      <c r="I3208" s="8">
        <v>-39.93</v>
      </c>
      <c r="J3208" s="6"/>
      <c r="K3208" s="8">
        <v>1423.67</v>
      </c>
      <c r="L3208" t="str">
        <f>IF(Gastos[[#This Row],[Importe]]&gt;0,"Ingreso","Egreso")</f>
        <v>Egreso</v>
      </c>
      <c r="M3208" t="str">
        <f t="shared" si="50"/>
        <v>Único</v>
      </c>
    </row>
    <row r="3209" spans="1:13" x14ac:dyDescent="0.25">
      <c r="A3209" s="1" t="s">
        <v>11</v>
      </c>
      <c r="B3209" s="33">
        <v>45507</v>
      </c>
      <c r="C3209" s="5">
        <v>45359</v>
      </c>
      <c r="D3209" s="33">
        <v>45507</v>
      </c>
      <c r="E3209" s="9">
        <v>45359</v>
      </c>
      <c r="F3209" s="6" t="s">
        <v>132</v>
      </c>
      <c r="G3209" s="7" t="s">
        <v>1063</v>
      </c>
      <c r="H3209" s="6"/>
      <c r="I3209" s="8">
        <v>-19.7</v>
      </c>
      <c r="J3209" s="6"/>
      <c r="K3209" s="8">
        <v>4278.9799999999996</v>
      </c>
      <c r="L3209" t="str">
        <f>IF(Gastos[[#This Row],[Importe]]&gt;0,"Ingreso","Egreso")</f>
        <v>Egreso</v>
      </c>
      <c r="M3209" t="str">
        <f t="shared" si="50"/>
        <v>Único</v>
      </c>
    </row>
    <row r="3210" spans="1:13" x14ac:dyDescent="0.25">
      <c r="A3210" s="1" t="s">
        <v>11</v>
      </c>
      <c r="B3210" s="33">
        <v>45476</v>
      </c>
      <c r="C3210" s="5">
        <v>45358</v>
      </c>
      <c r="D3210" s="33">
        <v>45476</v>
      </c>
      <c r="E3210" s="9">
        <v>45358</v>
      </c>
      <c r="F3210" s="6" t="s">
        <v>20</v>
      </c>
      <c r="G3210" s="7" t="s">
        <v>1064</v>
      </c>
      <c r="H3210" s="6"/>
      <c r="I3210" s="8">
        <v>-0.9</v>
      </c>
      <c r="J3210" s="6"/>
      <c r="K3210" s="8">
        <v>4303.3599999999997</v>
      </c>
      <c r="L3210" t="str">
        <f>IF(Gastos[[#This Row],[Importe]]&gt;0,"Ingreso","Egreso")</f>
        <v>Egreso</v>
      </c>
      <c r="M3210" t="str">
        <f t="shared" si="50"/>
        <v>Único</v>
      </c>
    </row>
    <row r="3211" spans="1:13" x14ac:dyDescent="0.25">
      <c r="A3211" s="1" t="s">
        <v>11</v>
      </c>
      <c r="B3211" s="33">
        <v>45476</v>
      </c>
      <c r="C3211" s="5">
        <v>45358</v>
      </c>
      <c r="D3211" s="33">
        <v>45476</v>
      </c>
      <c r="E3211" s="9">
        <v>45358</v>
      </c>
      <c r="F3211" s="6" t="s">
        <v>20</v>
      </c>
      <c r="G3211" s="7" t="s">
        <v>1065</v>
      </c>
      <c r="H3211" s="6"/>
      <c r="I3211" s="8">
        <v>-1.1499999999999999</v>
      </c>
      <c r="J3211" s="6"/>
      <c r="K3211" s="8">
        <v>4302.21</v>
      </c>
      <c r="L3211" t="str">
        <f>IF(Gastos[[#This Row],[Importe]]&gt;0,"Ingreso","Egreso")</f>
        <v>Egreso</v>
      </c>
      <c r="M3211" t="str">
        <f t="shared" si="50"/>
        <v>Único</v>
      </c>
    </row>
    <row r="3212" spans="1:13" x14ac:dyDescent="0.25">
      <c r="A3212" s="1" t="s">
        <v>11</v>
      </c>
      <c r="B3212" s="33">
        <v>45507</v>
      </c>
      <c r="C3212" s="5">
        <v>45359</v>
      </c>
      <c r="D3212" s="33">
        <v>45476</v>
      </c>
      <c r="E3212" s="9">
        <v>45358</v>
      </c>
      <c r="F3212" s="6" t="s">
        <v>18</v>
      </c>
      <c r="G3212" s="7" t="s">
        <v>1067</v>
      </c>
      <c r="H3212" s="6"/>
      <c r="I3212" s="8">
        <v>3.38</v>
      </c>
      <c r="J3212" s="6"/>
      <c r="K3212" s="8">
        <v>4298.68</v>
      </c>
      <c r="L3212" t="str">
        <f>IF(Gastos[[#This Row],[Importe]]&gt;0,"Ingreso","Egreso")</f>
        <v>Ingreso</v>
      </c>
      <c r="M3212" t="str">
        <f t="shared" si="50"/>
        <v>Único</v>
      </c>
    </row>
    <row r="3213" spans="1:13" x14ac:dyDescent="0.25">
      <c r="A3213" s="1" t="s">
        <v>11</v>
      </c>
      <c r="B3213" s="33">
        <v>45476</v>
      </c>
      <c r="C3213" s="5">
        <v>45358</v>
      </c>
      <c r="D3213" s="33">
        <v>45476</v>
      </c>
      <c r="E3213" s="9">
        <v>45358</v>
      </c>
      <c r="F3213" s="6" t="s">
        <v>132</v>
      </c>
      <c r="G3213" s="7" t="s">
        <v>1066</v>
      </c>
      <c r="H3213" s="6"/>
      <c r="I3213" s="8">
        <v>-3.53</v>
      </c>
      <c r="J3213" s="6"/>
      <c r="K3213" s="8">
        <v>4295.3</v>
      </c>
      <c r="L3213" t="str">
        <f>IF(Gastos[[#This Row],[Importe]]&gt;0,"Ingreso","Egreso")</f>
        <v>Egreso</v>
      </c>
      <c r="M3213" t="str">
        <f t="shared" si="50"/>
        <v>Único</v>
      </c>
    </row>
    <row r="3214" spans="1:13" x14ac:dyDescent="0.25">
      <c r="A3214" s="1" t="s">
        <v>11</v>
      </c>
      <c r="B3214" s="33">
        <v>45476</v>
      </c>
      <c r="C3214" s="5">
        <v>45358</v>
      </c>
      <c r="D3214" s="33">
        <v>45476</v>
      </c>
      <c r="E3214" s="9">
        <v>45358</v>
      </c>
      <c r="F3214" s="6" t="s">
        <v>132</v>
      </c>
      <c r="G3214" s="7" t="s">
        <v>1066</v>
      </c>
      <c r="H3214" s="6"/>
      <c r="I3214" s="8">
        <v>-3.38</v>
      </c>
      <c r="J3214" s="6"/>
      <c r="K3214" s="8">
        <v>4298.83</v>
      </c>
      <c r="L3214" t="str">
        <f>IF(Gastos[[#This Row],[Importe]]&gt;0,"Ingreso","Egreso")</f>
        <v>Egreso</v>
      </c>
      <c r="M3214" t="str">
        <f t="shared" si="50"/>
        <v>Único</v>
      </c>
    </row>
    <row r="3215" spans="1:13" x14ac:dyDescent="0.25">
      <c r="A3215" s="1" t="s">
        <v>11</v>
      </c>
      <c r="B3215" s="33">
        <v>45446</v>
      </c>
      <c r="C3215" s="5">
        <v>45357</v>
      </c>
      <c r="D3215" s="33">
        <v>45446</v>
      </c>
      <c r="E3215" s="9">
        <v>45357</v>
      </c>
      <c r="F3215" s="6" t="s">
        <v>132</v>
      </c>
      <c r="G3215" s="7" t="s">
        <v>1069</v>
      </c>
      <c r="H3215" s="6"/>
      <c r="I3215" s="8">
        <v>-29.7</v>
      </c>
      <c r="J3215" s="6"/>
      <c r="K3215" s="8">
        <v>4305.5600000000004</v>
      </c>
      <c r="L3215" t="str">
        <f>IF(Gastos[[#This Row],[Importe]]&gt;0,"Ingreso","Egreso")</f>
        <v>Egreso</v>
      </c>
      <c r="M3215" t="str">
        <f t="shared" si="50"/>
        <v>Único</v>
      </c>
    </row>
    <row r="3216" spans="1:13" ht="25.5" x14ac:dyDescent="0.25">
      <c r="A3216" t="s">
        <v>17</v>
      </c>
      <c r="B3216" s="34">
        <v>45446</v>
      </c>
      <c r="C3216" s="3">
        <v>45357</v>
      </c>
      <c r="D3216" s="34">
        <v>45446</v>
      </c>
      <c r="E3216" s="9">
        <v>45357</v>
      </c>
      <c r="F3216" s="1" t="s">
        <v>67</v>
      </c>
      <c r="G3216" s="12" t="s">
        <v>1068</v>
      </c>
      <c r="H3216" s="1"/>
      <c r="I3216" s="13">
        <v>-21</v>
      </c>
      <c r="J3216" s="1"/>
      <c r="K3216" s="13">
        <v>5096.07</v>
      </c>
      <c r="L3216" t="str">
        <f>IF(Gastos[[#This Row],[Importe]]&gt;0,"Ingreso","Egreso")</f>
        <v>Egreso</v>
      </c>
      <c r="M3216" t="str">
        <f t="shared" si="50"/>
        <v>Único</v>
      </c>
    </row>
    <row r="3217" spans="1:13" ht="25.5" x14ac:dyDescent="0.25">
      <c r="A3217" s="1" t="s">
        <v>11</v>
      </c>
      <c r="B3217" s="33">
        <v>45446</v>
      </c>
      <c r="C3217" s="5">
        <v>45357</v>
      </c>
      <c r="D3217" s="33">
        <v>45446</v>
      </c>
      <c r="E3217" s="9">
        <v>45357</v>
      </c>
      <c r="F3217" s="6" t="s">
        <v>20</v>
      </c>
      <c r="G3217" s="7" t="s">
        <v>1070</v>
      </c>
      <c r="H3217" s="6"/>
      <c r="I3217" s="8">
        <v>-1.3</v>
      </c>
      <c r="J3217" s="6"/>
      <c r="K3217" s="8">
        <v>4304.26</v>
      </c>
      <c r="L3217" t="str">
        <f>IF(Gastos[[#This Row],[Importe]]&gt;0,"Ingreso","Egreso")</f>
        <v>Egreso</v>
      </c>
      <c r="M3217" t="str">
        <f t="shared" si="50"/>
        <v>Único</v>
      </c>
    </row>
    <row r="3218" spans="1:13" x14ac:dyDescent="0.25">
      <c r="A3218" t="s">
        <v>17</v>
      </c>
      <c r="B3218" s="33">
        <v>45415</v>
      </c>
      <c r="C3218" s="5">
        <v>45356</v>
      </c>
      <c r="D3218" s="33">
        <v>45415</v>
      </c>
      <c r="E3218" s="9">
        <v>45356</v>
      </c>
      <c r="F3218" s="6" t="s">
        <v>67</v>
      </c>
      <c r="G3218" s="7" t="s">
        <v>1071</v>
      </c>
      <c r="H3218" s="6"/>
      <c r="I3218" s="8">
        <v>-12.6</v>
      </c>
      <c r="J3218" s="6"/>
      <c r="K3218" s="8">
        <v>5117.07</v>
      </c>
      <c r="L3218" t="str">
        <f>IF(Gastos[[#This Row],[Importe]]&gt;0,"Ingreso","Egreso")</f>
        <v>Egreso</v>
      </c>
      <c r="M3218" t="str">
        <f t="shared" si="50"/>
        <v>Único</v>
      </c>
    </row>
    <row r="3219" spans="1:13" x14ac:dyDescent="0.25">
      <c r="A3219" s="1" t="s">
        <v>11</v>
      </c>
      <c r="B3219" s="33">
        <v>45415</v>
      </c>
      <c r="C3219" s="5">
        <v>45356</v>
      </c>
      <c r="D3219" s="33">
        <v>45415</v>
      </c>
      <c r="E3219" s="9">
        <v>45356</v>
      </c>
      <c r="F3219" s="6" t="s">
        <v>18</v>
      </c>
      <c r="G3219" s="7" t="s">
        <v>1072</v>
      </c>
      <c r="H3219" s="6"/>
      <c r="I3219" s="8">
        <v>-9.49</v>
      </c>
      <c r="J3219" s="6"/>
      <c r="K3219" s="8">
        <v>4335.26</v>
      </c>
      <c r="L3219" t="str">
        <f>IF(Gastos[[#This Row],[Importe]]&gt;0,"Ingreso","Egreso")</f>
        <v>Egreso</v>
      </c>
      <c r="M3219" t="str">
        <f t="shared" si="50"/>
        <v>Único</v>
      </c>
    </row>
    <row r="3220" spans="1:13" ht="25.5" x14ac:dyDescent="0.25">
      <c r="A3220" t="s">
        <v>17</v>
      </c>
      <c r="B3220" s="33">
        <v>45385</v>
      </c>
      <c r="C3220" s="5">
        <v>45355</v>
      </c>
      <c r="D3220" s="33">
        <v>45385</v>
      </c>
      <c r="E3220" s="9">
        <v>45355</v>
      </c>
      <c r="F3220" s="6" t="s">
        <v>132</v>
      </c>
      <c r="G3220" s="7" t="s">
        <v>1073</v>
      </c>
      <c r="H3220" s="6"/>
      <c r="I3220" s="8">
        <v>-8.1999999999999993</v>
      </c>
      <c r="J3220" s="6"/>
      <c r="K3220" s="8">
        <v>5129.67</v>
      </c>
      <c r="L3220" t="str">
        <f>IF(Gastos[[#This Row],[Importe]]&gt;0,"Ingreso","Egreso")</f>
        <v>Egreso</v>
      </c>
      <c r="M3220" t="str">
        <f t="shared" si="50"/>
        <v>Único</v>
      </c>
    </row>
    <row r="3221" spans="1:13" ht="25.5" x14ac:dyDescent="0.25">
      <c r="A3221" t="s">
        <v>17</v>
      </c>
      <c r="B3221" s="33">
        <v>45385</v>
      </c>
      <c r="C3221" s="5">
        <v>45355</v>
      </c>
      <c r="D3221" s="33">
        <v>45385</v>
      </c>
      <c r="E3221" s="9">
        <v>45355</v>
      </c>
      <c r="F3221" s="6" t="s">
        <v>132</v>
      </c>
      <c r="G3221" s="7" t="s">
        <v>1073</v>
      </c>
      <c r="H3221" s="6"/>
      <c r="I3221" s="8">
        <v>-6.9</v>
      </c>
      <c r="J3221" s="6"/>
      <c r="K3221" s="8">
        <v>5137.87</v>
      </c>
      <c r="L3221" t="str">
        <f>IF(Gastos[[#This Row],[Importe]]&gt;0,"Ingreso","Egreso")</f>
        <v>Egreso</v>
      </c>
      <c r="M3221" t="str">
        <f t="shared" si="50"/>
        <v>Único</v>
      </c>
    </row>
    <row r="3222" spans="1:13" x14ac:dyDescent="0.25">
      <c r="A3222" t="s">
        <v>17</v>
      </c>
      <c r="B3222" s="33">
        <v>45385</v>
      </c>
      <c r="C3222" s="5">
        <v>45355</v>
      </c>
      <c r="D3222" s="33">
        <v>45385</v>
      </c>
      <c r="E3222" s="9">
        <v>45355</v>
      </c>
      <c r="F3222" s="6" t="s">
        <v>90</v>
      </c>
      <c r="G3222" s="7" t="s">
        <v>1075</v>
      </c>
      <c r="H3222" s="6"/>
      <c r="I3222" s="8">
        <v>1675.14</v>
      </c>
      <c r="J3222" s="6"/>
      <c r="K3222" s="8">
        <v>5144.7700000000004</v>
      </c>
      <c r="L3222" t="str">
        <f>IF(Gastos[[#This Row],[Importe]]&gt;0,"Ingreso","Egreso")</f>
        <v>Ingreso</v>
      </c>
      <c r="M3222" t="str">
        <f t="shared" si="50"/>
        <v>Único</v>
      </c>
    </row>
    <row r="3223" spans="1:13" x14ac:dyDescent="0.25">
      <c r="A3223" t="s">
        <v>17</v>
      </c>
      <c r="B3223" s="33">
        <v>45385</v>
      </c>
      <c r="C3223" s="5">
        <v>45355</v>
      </c>
      <c r="D3223" s="33">
        <v>45385</v>
      </c>
      <c r="E3223" s="9">
        <v>45355</v>
      </c>
      <c r="F3223" s="6" t="s">
        <v>35</v>
      </c>
      <c r="G3223" s="7" t="s">
        <v>1074</v>
      </c>
      <c r="H3223" s="6"/>
      <c r="I3223" s="8">
        <v>-320</v>
      </c>
      <c r="J3223" s="6"/>
      <c r="K3223" s="8">
        <v>4369.63</v>
      </c>
      <c r="L3223" t="str">
        <f>IF(Gastos[[#This Row],[Importe]]&gt;0,"Ingreso","Egreso")</f>
        <v>Egreso</v>
      </c>
      <c r="M3223" t="str">
        <f t="shared" si="50"/>
        <v>Único</v>
      </c>
    </row>
    <row r="3224" spans="1:13" x14ac:dyDescent="0.25">
      <c r="A3224" t="s">
        <v>17</v>
      </c>
      <c r="B3224" s="33">
        <v>45385</v>
      </c>
      <c r="C3224" s="5">
        <v>45355</v>
      </c>
      <c r="D3224" s="33">
        <v>45385</v>
      </c>
      <c r="E3224" s="9">
        <v>45355</v>
      </c>
      <c r="F3224" s="6" t="s">
        <v>88</v>
      </c>
      <c r="G3224" s="7" t="s">
        <v>89</v>
      </c>
      <c r="H3224" s="6"/>
      <c r="I3224" s="8">
        <v>-900</v>
      </c>
      <c r="J3224" s="6"/>
      <c r="K3224" s="8">
        <v>3469.63</v>
      </c>
      <c r="L3224" t="str">
        <f>IF(Gastos[[#This Row],[Importe]]&gt;0,"Ingreso","Egreso")</f>
        <v>Egreso</v>
      </c>
      <c r="M3224" t="str">
        <f t="shared" si="50"/>
        <v>Único</v>
      </c>
    </row>
    <row r="3225" spans="1:13" x14ac:dyDescent="0.25">
      <c r="A3225" s="1" t="s">
        <v>11</v>
      </c>
      <c r="B3225" s="33">
        <v>45385</v>
      </c>
      <c r="C3225" s="5">
        <v>45355</v>
      </c>
      <c r="D3225" s="33">
        <v>45385</v>
      </c>
      <c r="E3225" s="9">
        <v>45355</v>
      </c>
      <c r="F3225" s="6" t="s">
        <v>35</v>
      </c>
      <c r="G3225" s="7" t="s">
        <v>1076</v>
      </c>
      <c r="H3225" s="6"/>
      <c r="I3225" s="8">
        <v>320</v>
      </c>
      <c r="J3225" s="6"/>
      <c r="K3225" s="8">
        <v>4346.25</v>
      </c>
      <c r="L3225" t="str">
        <f>IF(Gastos[[#This Row],[Importe]]&gt;0,"Ingreso","Egreso")</f>
        <v>Ingreso</v>
      </c>
      <c r="M3225" t="str">
        <f t="shared" si="50"/>
        <v>Único</v>
      </c>
    </row>
    <row r="3226" spans="1:13" x14ac:dyDescent="0.25">
      <c r="A3226" s="1" t="s">
        <v>11</v>
      </c>
      <c r="B3226" s="33">
        <v>45385</v>
      </c>
      <c r="C3226" s="5">
        <v>45355</v>
      </c>
      <c r="D3226" s="33">
        <v>45385</v>
      </c>
      <c r="E3226" s="9">
        <v>45355</v>
      </c>
      <c r="F3226" s="6" t="s">
        <v>20</v>
      </c>
      <c r="G3226" s="7" t="s">
        <v>1077</v>
      </c>
      <c r="H3226" s="6"/>
      <c r="I3226" s="8">
        <v>-1.5</v>
      </c>
      <c r="J3226" s="6"/>
      <c r="K3226" s="8">
        <v>4344.75</v>
      </c>
      <c r="L3226" t="str">
        <f>IF(Gastos[[#This Row],[Importe]]&gt;0,"Ingreso","Egreso")</f>
        <v>Egreso</v>
      </c>
      <c r="M3226" t="str">
        <f t="shared" si="50"/>
        <v>Único</v>
      </c>
    </row>
    <row r="3227" spans="1:13" x14ac:dyDescent="0.25">
      <c r="A3227" s="1" t="s">
        <v>11</v>
      </c>
      <c r="B3227" s="33">
        <v>45385</v>
      </c>
      <c r="C3227" s="5">
        <v>45355</v>
      </c>
      <c r="D3227" s="33">
        <v>45354</v>
      </c>
      <c r="E3227" s="9">
        <v>45354</v>
      </c>
      <c r="F3227" s="6" t="s">
        <v>132</v>
      </c>
      <c r="G3227" s="7" t="s">
        <v>1081</v>
      </c>
      <c r="H3227" s="6"/>
      <c r="I3227" s="8">
        <v>-14.1</v>
      </c>
      <c r="J3227" s="6"/>
      <c r="K3227" s="8">
        <v>4026.25</v>
      </c>
      <c r="L3227" t="str">
        <f>IF(Gastos[[#This Row],[Importe]]&gt;0,"Ingreso","Egreso")</f>
        <v>Egreso</v>
      </c>
      <c r="M3227" t="str">
        <f t="shared" si="50"/>
        <v>Único</v>
      </c>
    </row>
    <row r="3228" spans="1:13" x14ac:dyDescent="0.25">
      <c r="A3228" s="1" t="s">
        <v>11</v>
      </c>
      <c r="B3228" s="33">
        <v>45385</v>
      </c>
      <c r="C3228" s="5">
        <v>45355</v>
      </c>
      <c r="D3228" s="33">
        <v>45354</v>
      </c>
      <c r="E3228" s="9">
        <v>45354</v>
      </c>
      <c r="F3228" s="6" t="s">
        <v>132</v>
      </c>
      <c r="G3228" s="7" t="s">
        <v>1078</v>
      </c>
      <c r="H3228" s="6"/>
      <c r="I3228" s="8">
        <v>-12.97</v>
      </c>
      <c r="J3228" s="6"/>
      <c r="K3228" s="8">
        <v>4095.81</v>
      </c>
      <c r="L3228" t="str">
        <f>IF(Gastos[[#This Row],[Importe]]&gt;0,"Ingreso","Egreso")</f>
        <v>Egreso</v>
      </c>
      <c r="M3228" t="str">
        <f t="shared" si="50"/>
        <v>Único</v>
      </c>
    </row>
    <row r="3229" spans="1:13" x14ac:dyDescent="0.25">
      <c r="A3229" s="1" t="s">
        <v>11</v>
      </c>
      <c r="B3229" s="33">
        <v>45385</v>
      </c>
      <c r="C3229" s="5">
        <v>45355</v>
      </c>
      <c r="D3229" s="33">
        <v>45354</v>
      </c>
      <c r="E3229" s="9">
        <v>45354</v>
      </c>
      <c r="F3229" s="6" t="s">
        <v>132</v>
      </c>
      <c r="G3229" s="7" t="s">
        <v>1080</v>
      </c>
      <c r="H3229" s="6"/>
      <c r="I3229" s="8">
        <v>-12.7</v>
      </c>
      <c r="J3229" s="6"/>
      <c r="K3229" s="8">
        <v>4040.35</v>
      </c>
      <c r="L3229" t="str">
        <f>IF(Gastos[[#This Row],[Importe]]&gt;0,"Ingreso","Egreso")</f>
        <v>Egreso</v>
      </c>
      <c r="M3229" t="str">
        <f t="shared" si="50"/>
        <v>Único</v>
      </c>
    </row>
    <row r="3230" spans="1:13" x14ac:dyDescent="0.25">
      <c r="A3230" s="1" t="s">
        <v>11</v>
      </c>
      <c r="B3230" s="33">
        <v>45385</v>
      </c>
      <c r="C3230" s="5">
        <v>45355</v>
      </c>
      <c r="D3230" s="33">
        <v>45354</v>
      </c>
      <c r="E3230" s="9">
        <v>45354</v>
      </c>
      <c r="F3230" s="6" t="s">
        <v>18</v>
      </c>
      <c r="G3230" s="7" t="s">
        <v>1079</v>
      </c>
      <c r="H3230" s="6"/>
      <c r="I3230" s="8">
        <v>-42.76</v>
      </c>
      <c r="J3230" s="6"/>
      <c r="K3230" s="8">
        <v>4053.05</v>
      </c>
      <c r="L3230" t="str">
        <f>IF(Gastos[[#This Row],[Importe]]&gt;0,"Ingreso","Egreso")</f>
        <v>Egreso</v>
      </c>
      <c r="M3230" t="str">
        <f t="shared" si="50"/>
        <v>Único</v>
      </c>
    </row>
    <row r="3231" spans="1:13" x14ac:dyDescent="0.25">
      <c r="A3231" s="1" t="s">
        <v>11</v>
      </c>
      <c r="B3231" s="33">
        <v>45385</v>
      </c>
      <c r="C3231" s="5">
        <v>45355</v>
      </c>
      <c r="D3231" s="33">
        <v>45325</v>
      </c>
      <c r="E3231" s="9">
        <v>45353</v>
      </c>
      <c r="F3231" s="6" t="s">
        <v>132</v>
      </c>
      <c r="G3231" s="7" t="s">
        <v>1084</v>
      </c>
      <c r="H3231" s="6"/>
      <c r="I3231" s="8">
        <v>-18.41</v>
      </c>
      <c r="J3231" s="6"/>
      <c r="K3231" s="8">
        <v>4108.78</v>
      </c>
      <c r="L3231" t="str">
        <f>IF(Gastos[[#This Row],[Importe]]&gt;0,"Ingreso","Egreso")</f>
        <v>Egreso</v>
      </c>
      <c r="M3231" t="str">
        <f t="shared" si="50"/>
        <v>Único</v>
      </c>
    </row>
    <row r="3232" spans="1:13" ht="25.5" x14ac:dyDescent="0.25">
      <c r="A3232" t="s">
        <v>14</v>
      </c>
      <c r="B3232" s="33">
        <v>45385</v>
      </c>
      <c r="C3232" s="5">
        <v>45355</v>
      </c>
      <c r="D3232" s="33">
        <v>45325</v>
      </c>
      <c r="E3232" s="9">
        <v>45353</v>
      </c>
      <c r="F3232" s="6" t="s">
        <v>22</v>
      </c>
      <c r="G3232" s="7" t="s">
        <v>1083</v>
      </c>
      <c r="H3232" s="6"/>
      <c r="I3232" s="8">
        <v>-64.69</v>
      </c>
      <c r="J3232" s="6"/>
      <c r="K3232" s="8">
        <v>1478.17</v>
      </c>
      <c r="L3232" t="str">
        <f>IF(Gastos[[#This Row],[Importe]]&gt;0,"Ingreso","Egreso")</f>
        <v>Egreso</v>
      </c>
      <c r="M3232" t="str">
        <f t="shared" si="50"/>
        <v>Único</v>
      </c>
    </row>
    <row r="3233" spans="1:13" ht="25.5" x14ac:dyDescent="0.25">
      <c r="A3233" t="s">
        <v>14</v>
      </c>
      <c r="B3233" s="33">
        <v>45385</v>
      </c>
      <c r="C3233" s="5">
        <v>45355</v>
      </c>
      <c r="D3233" s="33">
        <v>45325</v>
      </c>
      <c r="E3233" s="9">
        <v>45353</v>
      </c>
      <c r="F3233" s="6" t="s">
        <v>22</v>
      </c>
      <c r="G3233" s="7" t="s">
        <v>1082</v>
      </c>
      <c r="H3233" s="6"/>
      <c r="I3233" s="8">
        <v>-85.56</v>
      </c>
      <c r="J3233" s="6"/>
      <c r="K3233" s="8">
        <v>1542.86</v>
      </c>
      <c r="L3233" t="str">
        <f>IF(Gastos[[#This Row],[Importe]]&gt;0,"Ingreso","Egreso")</f>
        <v>Egreso</v>
      </c>
      <c r="M3233" t="str">
        <f t="shared" si="50"/>
        <v>Único</v>
      </c>
    </row>
    <row r="3234" spans="1:13" ht="25.5" x14ac:dyDescent="0.25">
      <c r="A3234" t="s">
        <v>14</v>
      </c>
      <c r="B3234" s="33">
        <v>45385</v>
      </c>
      <c r="C3234" s="5">
        <v>45355</v>
      </c>
      <c r="D3234" s="33">
        <v>45325</v>
      </c>
      <c r="E3234" s="9">
        <v>45353</v>
      </c>
      <c r="F3234" s="6" t="s">
        <v>22</v>
      </c>
      <c r="G3234" s="7" t="s">
        <v>1082</v>
      </c>
      <c r="H3234" s="6"/>
      <c r="I3234" s="8">
        <v>-14.57</v>
      </c>
      <c r="J3234" s="6"/>
      <c r="K3234" s="8">
        <v>1463.6</v>
      </c>
      <c r="L3234" t="str">
        <f>IF(Gastos[[#This Row],[Importe]]&gt;0,"Ingreso","Egreso")</f>
        <v>Egreso</v>
      </c>
      <c r="M3234" t="str">
        <f t="shared" si="50"/>
        <v>Único</v>
      </c>
    </row>
    <row r="3235" spans="1:13" ht="25.5" x14ac:dyDescent="0.25">
      <c r="A3235" s="1" t="s">
        <v>11</v>
      </c>
      <c r="B3235" s="33">
        <v>45294</v>
      </c>
      <c r="C3235" s="5">
        <v>45352</v>
      </c>
      <c r="D3235" s="33">
        <v>45294</v>
      </c>
      <c r="E3235" s="9">
        <v>45352</v>
      </c>
      <c r="F3235" s="6" t="s">
        <v>132</v>
      </c>
      <c r="G3235" s="7" t="s">
        <v>1089</v>
      </c>
      <c r="H3235" s="6"/>
      <c r="I3235" s="8">
        <v>-24.35</v>
      </c>
      <c r="J3235" s="6"/>
      <c r="K3235" s="8">
        <v>4147.8900000000003</v>
      </c>
      <c r="L3235" t="str">
        <f>IF(Gastos[[#This Row],[Importe]]&gt;0,"Ingreso","Egreso")</f>
        <v>Egreso</v>
      </c>
      <c r="M3235" t="str">
        <f t="shared" si="50"/>
        <v>Único</v>
      </c>
    </row>
    <row r="3236" spans="1:13" x14ac:dyDescent="0.25">
      <c r="A3236" s="1" t="s">
        <v>11</v>
      </c>
      <c r="B3236" s="33">
        <v>45294</v>
      </c>
      <c r="C3236" s="5">
        <v>45352</v>
      </c>
      <c r="D3236" s="33">
        <v>45294</v>
      </c>
      <c r="E3236" s="9">
        <v>45352</v>
      </c>
      <c r="F3236" s="6" t="s">
        <v>132</v>
      </c>
      <c r="G3236" s="7" t="s">
        <v>1091</v>
      </c>
      <c r="H3236" s="6"/>
      <c r="I3236" s="8">
        <v>-18.8</v>
      </c>
      <c r="J3236" s="6"/>
      <c r="K3236" s="8">
        <v>4127.1899999999996</v>
      </c>
      <c r="L3236" t="str">
        <f>IF(Gastos[[#This Row],[Importe]]&gt;0,"Ingreso","Egreso")</f>
        <v>Egreso</v>
      </c>
      <c r="M3236" t="str">
        <f t="shared" si="50"/>
        <v>Único</v>
      </c>
    </row>
    <row r="3237" spans="1:13" x14ac:dyDescent="0.25">
      <c r="A3237" t="s">
        <v>14</v>
      </c>
      <c r="B3237" s="33">
        <v>45294</v>
      </c>
      <c r="C3237" s="5">
        <v>45352</v>
      </c>
      <c r="D3237" s="33">
        <v>45294</v>
      </c>
      <c r="E3237" s="9">
        <v>45352</v>
      </c>
      <c r="F3237" s="6" t="s">
        <v>35</v>
      </c>
      <c r="G3237" s="7" t="s">
        <v>479</v>
      </c>
      <c r="H3237" s="6"/>
      <c r="I3237" s="8">
        <v>1500</v>
      </c>
      <c r="J3237" s="6"/>
      <c r="K3237" s="8">
        <v>1628.42</v>
      </c>
      <c r="L3237" t="str">
        <f>IF(Gastos[[#This Row],[Importe]]&gt;0,"Ingreso","Egreso")</f>
        <v>Ingreso</v>
      </c>
      <c r="M3237" t="str">
        <f t="shared" si="50"/>
        <v>Único</v>
      </c>
    </row>
    <row r="3238" spans="1:13" x14ac:dyDescent="0.25">
      <c r="A3238" t="s">
        <v>14</v>
      </c>
      <c r="B3238" s="33">
        <v>45294</v>
      </c>
      <c r="C3238" s="5">
        <v>45352</v>
      </c>
      <c r="D3238" s="33">
        <v>45294</v>
      </c>
      <c r="E3238" s="9">
        <v>45352</v>
      </c>
      <c r="F3238" s="6" t="s">
        <v>76</v>
      </c>
      <c r="G3238" s="7" t="s">
        <v>1085</v>
      </c>
      <c r="H3238" s="6"/>
      <c r="I3238" s="8">
        <v>-94.74</v>
      </c>
      <c r="J3238" s="6"/>
      <c r="K3238" s="8">
        <v>128.41999999999999</v>
      </c>
      <c r="L3238" t="str">
        <f>IF(Gastos[[#This Row],[Importe]]&gt;0,"Ingreso","Egreso")</f>
        <v>Egreso</v>
      </c>
      <c r="M3238" t="str">
        <f t="shared" si="50"/>
        <v>Único</v>
      </c>
    </row>
    <row r="3239" spans="1:13" x14ac:dyDescent="0.25">
      <c r="A3239" s="1" t="s">
        <v>11</v>
      </c>
      <c r="B3239" s="33">
        <v>45294</v>
      </c>
      <c r="C3239" s="5">
        <v>45352</v>
      </c>
      <c r="D3239" s="33">
        <v>45294</v>
      </c>
      <c r="E3239" s="9">
        <v>45352</v>
      </c>
      <c r="F3239" s="6" t="s">
        <v>20</v>
      </c>
      <c r="G3239" s="7" t="s">
        <v>1086</v>
      </c>
      <c r="H3239" s="6"/>
      <c r="I3239" s="8">
        <v>-12.1</v>
      </c>
      <c r="J3239" s="6"/>
      <c r="K3239" s="8">
        <v>6477.74</v>
      </c>
      <c r="L3239" t="str">
        <f>IF(Gastos[[#This Row],[Importe]]&gt;0,"Ingreso","Egreso")</f>
        <v>Egreso</v>
      </c>
      <c r="M3239" t="str">
        <f t="shared" si="50"/>
        <v>Único</v>
      </c>
    </row>
    <row r="3240" spans="1:13" x14ac:dyDescent="0.25">
      <c r="A3240" s="1" t="s">
        <v>11</v>
      </c>
      <c r="B3240" s="33">
        <v>45294</v>
      </c>
      <c r="C3240" s="5">
        <v>45352</v>
      </c>
      <c r="D3240" s="33">
        <v>45294</v>
      </c>
      <c r="E3240" s="9">
        <v>45352</v>
      </c>
      <c r="F3240" s="6" t="s">
        <v>20</v>
      </c>
      <c r="G3240" s="7" t="s">
        <v>1087</v>
      </c>
      <c r="H3240" s="6"/>
      <c r="I3240" s="8">
        <v>-5.5</v>
      </c>
      <c r="J3240" s="6"/>
      <c r="K3240" s="8">
        <v>6472.24</v>
      </c>
      <c r="L3240" t="str">
        <f>IF(Gastos[[#This Row],[Importe]]&gt;0,"Ingreso","Egreso")</f>
        <v>Egreso</v>
      </c>
      <c r="M3240" t="str">
        <f t="shared" si="50"/>
        <v>Único</v>
      </c>
    </row>
    <row r="3241" spans="1:13" x14ac:dyDescent="0.25">
      <c r="A3241" s="1" t="s">
        <v>11</v>
      </c>
      <c r="B3241" s="33">
        <v>45294</v>
      </c>
      <c r="C3241" s="5">
        <v>45352</v>
      </c>
      <c r="D3241" s="33">
        <v>45294</v>
      </c>
      <c r="E3241" s="9">
        <v>45352</v>
      </c>
      <c r="F3241" s="6" t="s">
        <v>804</v>
      </c>
      <c r="G3241" s="7" t="s">
        <v>1088</v>
      </c>
      <c r="H3241" s="6"/>
      <c r="I3241" s="8">
        <v>-800</v>
      </c>
      <c r="J3241" s="6"/>
      <c r="K3241" s="8">
        <v>5672.24</v>
      </c>
      <c r="L3241" t="str">
        <f>IF(Gastos[[#This Row],[Importe]]&gt;0,"Ingreso","Egreso")</f>
        <v>Egreso</v>
      </c>
      <c r="M3241" t="str">
        <f t="shared" si="50"/>
        <v>Único</v>
      </c>
    </row>
    <row r="3242" spans="1:13" x14ac:dyDescent="0.25">
      <c r="A3242" s="1" t="s">
        <v>11</v>
      </c>
      <c r="B3242" s="33">
        <v>45294</v>
      </c>
      <c r="C3242" s="5">
        <v>45352</v>
      </c>
      <c r="D3242" s="33">
        <v>45294</v>
      </c>
      <c r="E3242" s="9">
        <v>45352</v>
      </c>
      <c r="F3242" s="6" t="s">
        <v>35</v>
      </c>
      <c r="G3242" s="7" t="s">
        <v>481</v>
      </c>
      <c r="H3242" s="6"/>
      <c r="I3242" s="8">
        <v>-1500</v>
      </c>
      <c r="J3242" s="6"/>
      <c r="K3242" s="8">
        <v>4172.24</v>
      </c>
      <c r="L3242" t="str">
        <f>IF(Gastos[[#This Row],[Importe]]&gt;0,"Ingreso","Egreso")</f>
        <v>Egreso</v>
      </c>
      <c r="M3242" t="str">
        <f t="shared" si="50"/>
        <v>Único</v>
      </c>
    </row>
    <row r="3243" spans="1:13" x14ac:dyDescent="0.25">
      <c r="A3243" s="1" t="s">
        <v>11</v>
      </c>
      <c r="B3243" s="33">
        <v>45294</v>
      </c>
      <c r="C3243" s="5">
        <v>45352</v>
      </c>
      <c r="D3243" s="33">
        <v>45294</v>
      </c>
      <c r="E3243" s="9">
        <v>45352</v>
      </c>
      <c r="F3243" s="6" t="s">
        <v>20</v>
      </c>
      <c r="G3243" s="7" t="s">
        <v>1090</v>
      </c>
      <c r="H3243" s="6"/>
      <c r="I3243" s="8">
        <v>-1.9</v>
      </c>
      <c r="J3243" s="6"/>
      <c r="K3243" s="8">
        <v>4145.99</v>
      </c>
      <c r="L3243" t="str">
        <f>IF(Gastos[[#This Row],[Importe]]&gt;0,"Ingreso","Egreso")</f>
        <v>Egreso</v>
      </c>
      <c r="M3243" t="str">
        <f t="shared" si="50"/>
        <v>Único</v>
      </c>
    </row>
    <row r="3244" spans="1:13" x14ac:dyDescent="0.25">
      <c r="A3244" s="1" t="s">
        <v>11</v>
      </c>
      <c r="B3244" s="33">
        <v>45294</v>
      </c>
      <c r="C3244" s="5">
        <v>45352</v>
      </c>
      <c r="D3244" s="33">
        <v>45294</v>
      </c>
      <c r="E3244" s="9">
        <v>45352</v>
      </c>
      <c r="F3244" s="6" t="s">
        <v>90</v>
      </c>
      <c r="G3244" s="7" t="s">
        <v>1092</v>
      </c>
      <c r="H3244" s="6"/>
      <c r="I3244" s="8">
        <v>1742.07</v>
      </c>
      <c r="J3244" s="6"/>
      <c r="K3244" s="8">
        <v>6489.84</v>
      </c>
      <c r="L3244" t="str">
        <f>IF(Gastos[[#This Row],[Importe]]&gt;0,"Ingreso","Egreso")</f>
        <v>Ingreso</v>
      </c>
      <c r="M3244" t="str">
        <f t="shared" si="50"/>
        <v>Único</v>
      </c>
    </row>
    <row r="3245" spans="1:13" x14ac:dyDescent="0.25">
      <c r="A3245" s="1" t="s">
        <v>11</v>
      </c>
      <c r="B3245" s="33">
        <v>45351</v>
      </c>
      <c r="C3245" s="5">
        <v>45351</v>
      </c>
      <c r="D3245" s="33">
        <v>45351</v>
      </c>
      <c r="E3245" s="9">
        <v>45351</v>
      </c>
      <c r="F3245" s="6" t="s">
        <v>132</v>
      </c>
      <c r="G3245" s="7" t="s">
        <v>1098</v>
      </c>
      <c r="H3245" s="6"/>
      <c r="I3245" s="8">
        <v>-16.45</v>
      </c>
      <c r="J3245" s="6"/>
      <c r="K3245" s="8">
        <v>4749.07</v>
      </c>
      <c r="L3245" t="str">
        <f>IF(Gastos[[#This Row],[Importe]]&gt;0,"Ingreso","Egreso")</f>
        <v>Egreso</v>
      </c>
      <c r="M3245" t="str">
        <f t="shared" si="50"/>
        <v>Único</v>
      </c>
    </row>
    <row r="3246" spans="1:13" ht="25.5" x14ac:dyDescent="0.25">
      <c r="A3246" t="s">
        <v>17</v>
      </c>
      <c r="B3246" s="33">
        <v>45351</v>
      </c>
      <c r="C3246" s="5">
        <v>45351</v>
      </c>
      <c r="D3246" s="33">
        <v>45351</v>
      </c>
      <c r="E3246" s="9">
        <v>45351</v>
      </c>
      <c r="F3246" s="6" t="s">
        <v>102</v>
      </c>
      <c r="G3246" s="7" t="s">
        <v>1093</v>
      </c>
      <c r="H3246" s="6"/>
      <c r="I3246" s="8">
        <v>-56.61</v>
      </c>
      <c r="J3246" s="6"/>
      <c r="K3246" s="8">
        <v>4788.8999999999996</v>
      </c>
      <c r="L3246" t="str">
        <f>IF(Gastos[[#This Row],[Importe]]&gt;0,"Ingreso","Egreso")</f>
        <v>Egreso</v>
      </c>
      <c r="M3246" t="str">
        <f t="shared" si="50"/>
        <v>Único</v>
      </c>
    </row>
    <row r="3247" spans="1:13" ht="25.5" x14ac:dyDescent="0.25">
      <c r="A3247" t="s">
        <v>17</v>
      </c>
      <c r="B3247" s="33">
        <v>45351</v>
      </c>
      <c r="C3247" s="5">
        <v>45351</v>
      </c>
      <c r="D3247" s="33">
        <v>45351</v>
      </c>
      <c r="E3247" s="9">
        <v>45351</v>
      </c>
      <c r="F3247" s="6" t="s">
        <v>102</v>
      </c>
      <c r="G3247" s="7" t="s">
        <v>1094</v>
      </c>
      <c r="H3247" s="6"/>
      <c r="I3247" s="8">
        <v>-30.95</v>
      </c>
      <c r="J3247" s="6"/>
      <c r="K3247" s="8">
        <v>4757.95</v>
      </c>
      <c r="L3247" t="str">
        <f>IF(Gastos[[#This Row],[Importe]]&gt;0,"Ingreso","Egreso")</f>
        <v>Egreso</v>
      </c>
      <c r="M3247" t="str">
        <f t="shared" si="50"/>
        <v>Único</v>
      </c>
    </row>
    <row r="3248" spans="1:13" ht="25.5" x14ac:dyDescent="0.25">
      <c r="A3248" t="s">
        <v>17</v>
      </c>
      <c r="B3248" s="33">
        <v>45351</v>
      </c>
      <c r="C3248" s="5">
        <v>45351</v>
      </c>
      <c r="D3248" s="33">
        <v>45351</v>
      </c>
      <c r="E3248" s="9">
        <v>45351</v>
      </c>
      <c r="F3248" s="6" t="s">
        <v>102</v>
      </c>
      <c r="G3248" s="7" t="s">
        <v>1095</v>
      </c>
      <c r="H3248" s="6"/>
      <c r="I3248" s="8">
        <v>-68.319999999999993</v>
      </c>
      <c r="J3248" s="6"/>
      <c r="K3248" s="8">
        <v>4689.63</v>
      </c>
      <c r="L3248" t="str">
        <f>IF(Gastos[[#This Row],[Importe]]&gt;0,"Ingreso","Egreso")</f>
        <v>Egreso</v>
      </c>
      <c r="M3248" t="str">
        <f t="shared" si="50"/>
        <v>Único</v>
      </c>
    </row>
    <row r="3249" spans="1:13" ht="25.5" x14ac:dyDescent="0.25">
      <c r="A3249" s="1" t="s">
        <v>11</v>
      </c>
      <c r="B3249" s="33">
        <v>45351</v>
      </c>
      <c r="C3249" s="5">
        <v>45351</v>
      </c>
      <c r="D3249" s="33">
        <v>45351</v>
      </c>
      <c r="E3249" s="9">
        <v>45351</v>
      </c>
      <c r="F3249" s="6" t="s">
        <v>20</v>
      </c>
      <c r="G3249" s="7" t="s">
        <v>1097</v>
      </c>
      <c r="H3249" s="6"/>
      <c r="I3249" s="8">
        <v>-1.8</v>
      </c>
      <c r="J3249" s="6"/>
      <c r="K3249" s="8">
        <v>4765.5200000000004</v>
      </c>
      <c r="L3249" t="str">
        <f>IF(Gastos[[#This Row],[Importe]]&gt;0,"Ingreso","Egreso")</f>
        <v>Egreso</v>
      </c>
      <c r="M3249" t="str">
        <f t="shared" si="50"/>
        <v>Único</v>
      </c>
    </row>
    <row r="3250" spans="1:13" ht="25.5" x14ac:dyDescent="0.25">
      <c r="A3250" s="1" t="s">
        <v>11</v>
      </c>
      <c r="B3250" s="33">
        <v>45351</v>
      </c>
      <c r="C3250" s="5">
        <v>45351</v>
      </c>
      <c r="D3250" s="33">
        <v>45351</v>
      </c>
      <c r="E3250" s="9">
        <v>45351</v>
      </c>
      <c r="F3250" s="6" t="s">
        <v>20</v>
      </c>
      <c r="G3250" s="7" t="s">
        <v>1099</v>
      </c>
      <c r="H3250" s="6"/>
      <c r="I3250" s="8">
        <v>-1.3</v>
      </c>
      <c r="J3250" s="6"/>
      <c r="K3250" s="8">
        <v>4747.7700000000004</v>
      </c>
      <c r="L3250" t="str">
        <f>IF(Gastos[[#This Row],[Importe]]&gt;0,"Ingreso","Egreso")</f>
        <v>Egreso</v>
      </c>
      <c r="M3250" t="str">
        <f t="shared" si="50"/>
        <v>Único</v>
      </c>
    </row>
    <row r="3251" spans="1:13" x14ac:dyDescent="0.25">
      <c r="A3251" s="1" t="s">
        <v>11</v>
      </c>
      <c r="B3251" s="33">
        <v>45351</v>
      </c>
      <c r="C3251" s="5">
        <v>45351</v>
      </c>
      <c r="D3251" s="33">
        <v>45351</v>
      </c>
      <c r="E3251" s="9">
        <v>45351</v>
      </c>
      <c r="F3251" s="6" t="s">
        <v>90</v>
      </c>
      <c r="G3251" s="7" t="s">
        <v>1100</v>
      </c>
      <c r="H3251" s="6"/>
      <c r="I3251" s="8">
        <v>4433.38</v>
      </c>
      <c r="J3251" s="6"/>
      <c r="K3251" s="8">
        <v>4767.32</v>
      </c>
      <c r="L3251" t="str">
        <f>IF(Gastos[[#This Row],[Importe]]&gt;0,"Ingreso","Egreso")</f>
        <v>Ingreso</v>
      </c>
      <c r="M3251" t="str">
        <f t="shared" si="50"/>
        <v>Único</v>
      </c>
    </row>
    <row r="3252" spans="1:13" x14ac:dyDescent="0.25">
      <c r="A3252" t="s">
        <v>14</v>
      </c>
      <c r="B3252" s="33">
        <v>45351</v>
      </c>
      <c r="C3252" s="5">
        <v>45351</v>
      </c>
      <c r="D3252" s="33">
        <v>45351</v>
      </c>
      <c r="E3252" s="9">
        <v>45351</v>
      </c>
      <c r="F3252" s="6" t="s">
        <v>132</v>
      </c>
      <c r="G3252" s="7" t="s">
        <v>1096</v>
      </c>
      <c r="H3252" s="6"/>
      <c r="I3252" s="8">
        <v>8.2200000000000006</v>
      </c>
      <c r="J3252" s="6"/>
      <c r="K3252" s="8">
        <v>223.16</v>
      </c>
      <c r="L3252" t="str">
        <f>IF(Gastos[[#This Row],[Importe]]&gt;0,"Ingreso","Egreso")</f>
        <v>Ingreso</v>
      </c>
      <c r="M3252" t="str">
        <f t="shared" si="50"/>
        <v>Único</v>
      </c>
    </row>
    <row r="3253" spans="1:13" x14ac:dyDescent="0.25">
      <c r="A3253" s="1" t="s">
        <v>11</v>
      </c>
      <c r="B3253" s="33">
        <v>45350</v>
      </c>
      <c r="C3253" s="5">
        <v>45350</v>
      </c>
      <c r="D3253" s="33">
        <v>45350</v>
      </c>
      <c r="E3253" s="9">
        <v>45350</v>
      </c>
      <c r="F3253" s="6" t="s">
        <v>20</v>
      </c>
      <c r="G3253" s="7" t="s">
        <v>1101</v>
      </c>
      <c r="H3253" s="6"/>
      <c r="I3253" s="8">
        <v>-1.3</v>
      </c>
      <c r="J3253" s="6"/>
      <c r="K3253" s="8">
        <v>333.94</v>
      </c>
      <c r="L3253" t="str">
        <f>IF(Gastos[[#This Row],[Importe]]&gt;0,"Ingreso","Egreso")</f>
        <v>Egreso</v>
      </c>
      <c r="M3253" t="str">
        <f t="shared" si="50"/>
        <v>Único</v>
      </c>
    </row>
    <row r="3254" spans="1:13" x14ac:dyDescent="0.25">
      <c r="A3254" s="1" t="s">
        <v>11</v>
      </c>
      <c r="B3254" s="33">
        <v>45349</v>
      </c>
      <c r="C3254" s="5">
        <v>45349</v>
      </c>
      <c r="D3254" s="33">
        <v>45349</v>
      </c>
      <c r="E3254" s="9">
        <v>45349</v>
      </c>
      <c r="F3254" s="6" t="s">
        <v>132</v>
      </c>
      <c r="G3254" s="7" t="s">
        <v>1102</v>
      </c>
      <c r="H3254" s="6"/>
      <c r="I3254" s="8">
        <v>-41.89</v>
      </c>
      <c r="J3254" s="6"/>
      <c r="K3254" s="8">
        <v>352.23</v>
      </c>
      <c r="L3254" t="str">
        <f>IF(Gastos[[#This Row],[Importe]]&gt;0,"Ingreso","Egreso")</f>
        <v>Egreso</v>
      </c>
      <c r="M3254" t="str">
        <f t="shared" si="50"/>
        <v>Único</v>
      </c>
    </row>
    <row r="3255" spans="1:13" x14ac:dyDescent="0.25">
      <c r="A3255" s="1" t="s">
        <v>11</v>
      </c>
      <c r="B3255" s="33">
        <v>45349</v>
      </c>
      <c r="C3255" s="5">
        <v>45349</v>
      </c>
      <c r="D3255" s="33">
        <v>45349</v>
      </c>
      <c r="E3255" s="9">
        <v>45349</v>
      </c>
      <c r="F3255" s="6" t="s">
        <v>18</v>
      </c>
      <c r="G3255" s="7" t="s">
        <v>1103</v>
      </c>
      <c r="H3255" s="6"/>
      <c r="I3255" s="8">
        <v>-13.8</v>
      </c>
      <c r="J3255" s="6"/>
      <c r="K3255" s="8">
        <v>338.43</v>
      </c>
      <c r="L3255" t="str">
        <f>IF(Gastos[[#This Row],[Importe]]&gt;0,"Ingreso","Egreso")</f>
        <v>Egreso</v>
      </c>
      <c r="M3255" t="str">
        <f t="shared" si="50"/>
        <v>Único</v>
      </c>
    </row>
    <row r="3256" spans="1:13" x14ac:dyDescent="0.25">
      <c r="A3256" s="1" t="s">
        <v>11</v>
      </c>
      <c r="B3256" s="33">
        <v>45349</v>
      </c>
      <c r="C3256" s="5">
        <v>45349</v>
      </c>
      <c r="D3256" s="33">
        <v>45349</v>
      </c>
      <c r="E3256" s="9">
        <v>45349</v>
      </c>
      <c r="F3256" s="6"/>
      <c r="G3256" s="7" t="s">
        <v>1104</v>
      </c>
      <c r="H3256" s="6"/>
      <c r="I3256" s="8">
        <v>-3.19</v>
      </c>
      <c r="J3256" s="6"/>
      <c r="K3256" s="8">
        <v>335.24</v>
      </c>
      <c r="L3256" t="str">
        <f>IF(Gastos[[#This Row],[Importe]]&gt;0,"Ingreso","Egreso")</f>
        <v>Egreso</v>
      </c>
      <c r="M3256" t="str">
        <f t="shared" si="50"/>
        <v>Único</v>
      </c>
    </row>
    <row r="3257" spans="1:13" x14ac:dyDescent="0.25">
      <c r="A3257" s="1" t="s">
        <v>11</v>
      </c>
      <c r="B3257" s="33">
        <v>45348</v>
      </c>
      <c r="C3257" s="5">
        <v>45348</v>
      </c>
      <c r="D3257" s="33">
        <v>45348</v>
      </c>
      <c r="E3257" s="9">
        <v>45348</v>
      </c>
      <c r="F3257" s="6" t="s">
        <v>132</v>
      </c>
      <c r="G3257" s="7" t="s">
        <v>1106</v>
      </c>
      <c r="H3257" s="6"/>
      <c r="I3257" s="8">
        <v>-15.59</v>
      </c>
      <c r="J3257" s="6"/>
      <c r="K3257" s="8">
        <v>394.12</v>
      </c>
      <c r="L3257" t="str">
        <f>IF(Gastos[[#This Row],[Importe]]&gt;0,"Ingreso","Egreso")</f>
        <v>Egreso</v>
      </c>
      <c r="M3257" t="str">
        <f t="shared" si="50"/>
        <v>Único</v>
      </c>
    </row>
    <row r="3258" spans="1:13" ht="25.5" x14ac:dyDescent="0.25">
      <c r="A3258" t="s">
        <v>14</v>
      </c>
      <c r="B3258" s="33">
        <v>45348</v>
      </c>
      <c r="C3258" s="5">
        <v>45348</v>
      </c>
      <c r="D3258" s="33">
        <v>45348</v>
      </c>
      <c r="E3258" s="9">
        <v>45348</v>
      </c>
      <c r="F3258" s="6" t="s">
        <v>22</v>
      </c>
      <c r="G3258" s="7" t="s">
        <v>1105</v>
      </c>
      <c r="H3258" s="6"/>
      <c r="I3258" s="8">
        <v>-9.9700000000000006</v>
      </c>
      <c r="J3258" s="6"/>
      <c r="K3258" s="8">
        <v>223.74</v>
      </c>
      <c r="L3258" t="str">
        <f>IF(Gastos[[#This Row],[Importe]]&gt;0,"Ingreso","Egreso")</f>
        <v>Egreso</v>
      </c>
      <c r="M3258" t="str">
        <f t="shared" si="50"/>
        <v>Único</v>
      </c>
    </row>
    <row r="3259" spans="1:13" ht="25.5" x14ac:dyDescent="0.25">
      <c r="A3259" t="s">
        <v>14</v>
      </c>
      <c r="B3259" s="33">
        <v>45348</v>
      </c>
      <c r="C3259" s="5">
        <v>45348</v>
      </c>
      <c r="D3259" s="33">
        <v>45348</v>
      </c>
      <c r="E3259" s="9">
        <v>45348</v>
      </c>
      <c r="F3259" s="6" t="s">
        <v>22</v>
      </c>
      <c r="G3259" s="7" t="s">
        <v>1105</v>
      </c>
      <c r="H3259" s="6"/>
      <c r="I3259" s="8">
        <v>-8.8000000000000007</v>
      </c>
      <c r="J3259" s="6"/>
      <c r="K3259" s="8">
        <v>214.94</v>
      </c>
      <c r="L3259" t="str">
        <f>IF(Gastos[[#This Row],[Importe]]&gt;0,"Ingreso","Egreso")</f>
        <v>Egreso</v>
      </c>
      <c r="M3259" t="str">
        <f t="shared" si="50"/>
        <v>Único</v>
      </c>
    </row>
    <row r="3260" spans="1:13" x14ac:dyDescent="0.25">
      <c r="A3260" t="s">
        <v>14</v>
      </c>
      <c r="B3260" s="33">
        <v>45348</v>
      </c>
      <c r="C3260" s="5">
        <v>45348</v>
      </c>
      <c r="D3260" s="33">
        <v>45347</v>
      </c>
      <c r="E3260" s="9">
        <v>45347</v>
      </c>
      <c r="F3260" s="6" t="s">
        <v>132</v>
      </c>
      <c r="G3260" s="7" t="s">
        <v>1109</v>
      </c>
      <c r="H3260" s="6"/>
      <c r="I3260" s="8">
        <v>-19.97</v>
      </c>
      <c r="J3260" s="6"/>
      <c r="K3260" s="8">
        <v>243.24</v>
      </c>
      <c r="L3260" t="str">
        <f>IF(Gastos[[#This Row],[Importe]]&gt;0,"Ingreso","Egreso")</f>
        <v>Egreso</v>
      </c>
      <c r="M3260" t="str">
        <f t="shared" si="50"/>
        <v>Único</v>
      </c>
    </row>
    <row r="3261" spans="1:13" x14ac:dyDescent="0.25">
      <c r="A3261" s="1" t="s">
        <v>11</v>
      </c>
      <c r="B3261" s="33">
        <v>45348</v>
      </c>
      <c r="C3261" s="5">
        <v>45348</v>
      </c>
      <c r="D3261" s="33">
        <v>45347</v>
      </c>
      <c r="E3261" s="9">
        <v>45347</v>
      </c>
      <c r="F3261" s="6" t="s">
        <v>132</v>
      </c>
      <c r="G3261" s="7" t="s">
        <v>1111</v>
      </c>
      <c r="H3261" s="6"/>
      <c r="I3261" s="8">
        <v>-5.6</v>
      </c>
      <c r="J3261" s="6"/>
      <c r="K3261" s="8">
        <v>413.11</v>
      </c>
      <c r="L3261" t="str">
        <f>IF(Gastos[[#This Row],[Importe]]&gt;0,"Ingreso","Egreso")</f>
        <v>Egreso</v>
      </c>
      <c r="M3261" t="str">
        <f t="shared" si="50"/>
        <v>Único</v>
      </c>
    </row>
    <row r="3262" spans="1:13" x14ac:dyDescent="0.25">
      <c r="A3262" t="s">
        <v>17</v>
      </c>
      <c r="B3262" s="33">
        <v>45348</v>
      </c>
      <c r="C3262" s="5">
        <v>45348</v>
      </c>
      <c r="D3262" s="33">
        <v>45347</v>
      </c>
      <c r="E3262" s="9">
        <v>45347</v>
      </c>
      <c r="F3262" s="6" t="s">
        <v>18</v>
      </c>
      <c r="G3262" s="7" t="s">
        <v>1107</v>
      </c>
      <c r="H3262" s="6"/>
      <c r="I3262" s="8">
        <v>-40.200000000000003</v>
      </c>
      <c r="J3262" s="6"/>
      <c r="K3262" s="8">
        <v>4847.47</v>
      </c>
      <c r="L3262" t="str">
        <f>IF(Gastos[[#This Row],[Importe]]&gt;0,"Ingreso","Egreso")</f>
        <v>Egreso</v>
      </c>
      <c r="M3262" t="str">
        <f t="shared" si="50"/>
        <v>Único</v>
      </c>
    </row>
    <row r="3263" spans="1:13" x14ac:dyDescent="0.25">
      <c r="A3263" t="s">
        <v>17</v>
      </c>
      <c r="B3263" s="33">
        <v>45348</v>
      </c>
      <c r="C3263" s="5">
        <v>45348</v>
      </c>
      <c r="D3263" s="33">
        <v>45347</v>
      </c>
      <c r="E3263" s="9">
        <v>45347</v>
      </c>
      <c r="F3263" s="6" t="s">
        <v>18</v>
      </c>
      <c r="G3263" s="7" t="s">
        <v>1108</v>
      </c>
      <c r="H3263" s="6"/>
      <c r="I3263" s="8">
        <v>-1.96</v>
      </c>
      <c r="J3263" s="6"/>
      <c r="K3263" s="8">
        <v>4845.51</v>
      </c>
      <c r="L3263" t="str">
        <f>IF(Gastos[[#This Row],[Importe]]&gt;0,"Ingreso","Egreso")</f>
        <v>Egreso</v>
      </c>
      <c r="M3263" t="str">
        <f t="shared" si="50"/>
        <v>Único</v>
      </c>
    </row>
    <row r="3264" spans="1:13" ht="25.5" x14ac:dyDescent="0.25">
      <c r="A3264" t="s">
        <v>14</v>
      </c>
      <c r="B3264" s="33">
        <v>45348</v>
      </c>
      <c r="C3264" s="5">
        <v>45348</v>
      </c>
      <c r="D3264" s="33">
        <v>45347</v>
      </c>
      <c r="E3264" s="9">
        <v>45347</v>
      </c>
      <c r="F3264" s="6" t="s">
        <v>22</v>
      </c>
      <c r="G3264" s="7" t="s">
        <v>1110</v>
      </c>
      <c r="H3264" s="6"/>
      <c r="I3264" s="8">
        <v>-9.5299999999999994</v>
      </c>
      <c r="J3264" s="6"/>
      <c r="K3264" s="8">
        <v>233.71</v>
      </c>
      <c r="L3264" t="str">
        <f>IF(Gastos[[#This Row],[Importe]]&gt;0,"Ingreso","Egreso")</f>
        <v>Egreso</v>
      </c>
      <c r="M3264" t="str">
        <f t="shared" si="50"/>
        <v>Único</v>
      </c>
    </row>
    <row r="3265" spans="1:13" x14ac:dyDescent="0.25">
      <c r="A3265" s="1" t="s">
        <v>11</v>
      </c>
      <c r="B3265" s="34">
        <v>45348</v>
      </c>
      <c r="C3265" s="3">
        <v>45348</v>
      </c>
      <c r="D3265" s="34">
        <v>45347</v>
      </c>
      <c r="E3265" s="9">
        <v>45347</v>
      </c>
      <c r="F3265" s="1" t="s">
        <v>132</v>
      </c>
      <c r="G3265" s="12" t="s">
        <v>1112</v>
      </c>
      <c r="H3265" s="1"/>
      <c r="I3265" s="13">
        <v>-3.4</v>
      </c>
      <c r="J3265" s="1"/>
      <c r="K3265" s="13">
        <v>409.71</v>
      </c>
      <c r="L3265" t="str">
        <f>IF(Gastos[[#This Row],[Importe]]&gt;0,"Ingreso","Egreso")</f>
        <v>Egreso</v>
      </c>
      <c r="M3265" t="str">
        <f t="shared" si="50"/>
        <v>Único</v>
      </c>
    </row>
    <row r="3266" spans="1:13" x14ac:dyDescent="0.25">
      <c r="A3266" t="s">
        <v>17</v>
      </c>
      <c r="B3266" s="33">
        <v>45348</v>
      </c>
      <c r="C3266" s="5">
        <v>45348</v>
      </c>
      <c r="D3266" s="33">
        <v>45346</v>
      </c>
      <c r="E3266" s="9">
        <v>45346</v>
      </c>
      <c r="F3266" s="6" t="s">
        <v>18</v>
      </c>
      <c r="G3266" s="7" t="s">
        <v>1113</v>
      </c>
      <c r="H3266" s="6"/>
      <c r="I3266" s="8">
        <v>-7.14</v>
      </c>
      <c r="J3266" s="6"/>
      <c r="K3266" s="8">
        <v>4887.67</v>
      </c>
      <c r="L3266" t="str">
        <f>IF(Gastos[[#This Row],[Importe]]&gt;0,"Ingreso","Egreso")</f>
        <v>Egreso</v>
      </c>
      <c r="M3266" t="str">
        <f t="shared" ref="M3266:M3329" si="51">IF(AND(COUNTIFS($B$2:$B$3988,B3266,$I$2:$I$3988,I3266,$K$2:$K$3988,K3266)&gt;1,F3266=""),"DUPLICADO","Único")</f>
        <v>Único</v>
      </c>
    </row>
    <row r="3267" spans="1:13" x14ac:dyDescent="0.25">
      <c r="A3267" t="s">
        <v>17</v>
      </c>
      <c r="B3267" s="33">
        <v>45344</v>
      </c>
      <c r="C3267" s="5">
        <v>45344</v>
      </c>
      <c r="D3267" s="33">
        <v>45344</v>
      </c>
      <c r="E3267" s="9">
        <v>45344</v>
      </c>
      <c r="F3267" s="6" t="s">
        <v>90</v>
      </c>
      <c r="G3267" s="7" t="s">
        <v>1115</v>
      </c>
      <c r="H3267" s="6"/>
      <c r="I3267" s="8">
        <v>101.1</v>
      </c>
      <c r="J3267" s="6"/>
      <c r="K3267" s="8">
        <v>4894.8100000000004</v>
      </c>
      <c r="L3267" t="str">
        <f>IF(Gastos[[#This Row],[Importe]]&gt;0,"Ingreso","Egreso")</f>
        <v>Ingreso</v>
      </c>
      <c r="M3267" t="str">
        <f t="shared" si="51"/>
        <v>Único</v>
      </c>
    </row>
    <row r="3268" spans="1:13" ht="25.5" x14ac:dyDescent="0.25">
      <c r="A3268" t="s">
        <v>17</v>
      </c>
      <c r="B3268" s="33">
        <v>45344</v>
      </c>
      <c r="C3268" s="5">
        <v>45344</v>
      </c>
      <c r="D3268" s="33">
        <v>45344</v>
      </c>
      <c r="E3268" s="9">
        <v>45344</v>
      </c>
      <c r="F3268" s="6" t="s">
        <v>132</v>
      </c>
      <c r="G3268" s="7" t="s">
        <v>1114</v>
      </c>
      <c r="H3268" s="6"/>
      <c r="I3268" s="8">
        <v>-2.1</v>
      </c>
      <c r="J3268" s="6"/>
      <c r="K3268" s="8">
        <v>4793.71</v>
      </c>
      <c r="L3268" t="str">
        <f>IF(Gastos[[#This Row],[Importe]]&gt;0,"Ingreso","Egreso")</f>
        <v>Egreso</v>
      </c>
      <c r="M3268" t="str">
        <f t="shared" si="51"/>
        <v>Único</v>
      </c>
    </row>
    <row r="3269" spans="1:13" ht="25.5" x14ac:dyDescent="0.25">
      <c r="A3269" t="s">
        <v>17</v>
      </c>
      <c r="B3269" s="33">
        <v>45343</v>
      </c>
      <c r="C3269" s="5">
        <v>45343</v>
      </c>
      <c r="D3269" s="33">
        <v>45343</v>
      </c>
      <c r="E3269" s="9">
        <v>45343</v>
      </c>
      <c r="F3269" s="6" t="s">
        <v>67</v>
      </c>
      <c r="G3269" s="7" t="s">
        <v>1116</v>
      </c>
      <c r="H3269" s="6"/>
      <c r="I3269" s="8">
        <v>-21</v>
      </c>
      <c r="J3269" s="6"/>
      <c r="K3269" s="8">
        <v>4795.8100000000004</v>
      </c>
      <c r="L3269" t="str">
        <f>IF(Gastos[[#This Row],[Importe]]&gt;0,"Ingreso","Egreso")</f>
        <v>Egreso</v>
      </c>
      <c r="M3269" t="str">
        <f t="shared" si="51"/>
        <v>Único</v>
      </c>
    </row>
    <row r="3270" spans="1:13" ht="25.5" x14ac:dyDescent="0.25">
      <c r="A3270" t="s">
        <v>14</v>
      </c>
      <c r="B3270" s="33">
        <v>45343</v>
      </c>
      <c r="C3270" s="5">
        <v>45343</v>
      </c>
      <c r="D3270" s="33">
        <v>45343</v>
      </c>
      <c r="E3270" s="9">
        <v>45343</v>
      </c>
      <c r="F3270" s="6" t="s">
        <v>15</v>
      </c>
      <c r="G3270" s="7" t="s">
        <v>1117</v>
      </c>
      <c r="H3270" s="6"/>
      <c r="I3270" s="8">
        <v>-74.459999999999994</v>
      </c>
      <c r="J3270" s="6"/>
      <c r="K3270" s="8">
        <v>334.89</v>
      </c>
      <c r="L3270" t="str">
        <f>IF(Gastos[[#This Row],[Importe]]&gt;0,"Ingreso","Egreso")</f>
        <v>Egreso</v>
      </c>
      <c r="M3270" t="str">
        <f t="shared" si="51"/>
        <v>Único</v>
      </c>
    </row>
    <row r="3271" spans="1:13" ht="25.5" x14ac:dyDescent="0.25">
      <c r="A3271" t="s">
        <v>14</v>
      </c>
      <c r="B3271" s="33">
        <v>45343</v>
      </c>
      <c r="C3271" s="5">
        <v>45343</v>
      </c>
      <c r="D3271" s="33">
        <v>45343</v>
      </c>
      <c r="E3271" s="9">
        <v>45343</v>
      </c>
      <c r="F3271" s="6" t="s">
        <v>18</v>
      </c>
      <c r="G3271" s="7" t="s">
        <v>1118</v>
      </c>
      <c r="H3271" s="6"/>
      <c r="I3271" s="8">
        <v>-2.4</v>
      </c>
      <c r="J3271" s="6"/>
      <c r="K3271" s="8">
        <v>332.49</v>
      </c>
      <c r="L3271" t="str">
        <f>IF(Gastos[[#This Row],[Importe]]&gt;0,"Ingreso","Egreso")</f>
        <v>Egreso</v>
      </c>
      <c r="M3271" t="str">
        <f t="shared" si="51"/>
        <v>Único</v>
      </c>
    </row>
    <row r="3272" spans="1:13" ht="25.5" x14ac:dyDescent="0.25">
      <c r="A3272" s="1" t="s">
        <v>11</v>
      </c>
      <c r="B3272" s="33">
        <v>45343</v>
      </c>
      <c r="C3272" s="5">
        <v>45343</v>
      </c>
      <c r="D3272" s="33">
        <v>45343</v>
      </c>
      <c r="E3272" s="9">
        <v>45343</v>
      </c>
      <c r="F3272" s="6" t="s">
        <v>20</v>
      </c>
      <c r="G3272" s="7" t="s">
        <v>1120</v>
      </c>
      <c r="H3272" s="6"/>
      <c r="I3272" s="8">
        <v>-1.3</v>
      </c>
      <c r="J3272" s="6"/>
      <c r="K3272" s="8">
        <v>418.71</v>
      </c>
      <c r="L3272" t="str">
        <f>IF(Gastos[[#This Row],[Importe]]&gt;0,"Ingreso","Egreso")</f>
        <v>Egreso</v>
      </c>
      <c r="M3272" t="str">
        <f t="shared" si="51"/>
        <v>Único</v>
      </c>
    </row>
    <row r="3273" spans="1:13" ht="25.5" x14ac:dyDescent="0.25">
      <c r="A3273" t="s">
        <v>14</v>
      </c>
      <c r="B3273" s="33">
        <v>45343</v>
      </c>
      <c r="C3273" s="5">
        <v>45343</v>
      </c>
      <c r="D3273" s="33">
        <v>45343</v>
      </c>
      <c r="E3273" s="9">
        <v>45343</v>
      </c>
      <c r="F3273" s="6" t="s">
        <v>22</v>
      </c>
      <c r="G3273" s="7" t="s">
        <v>1119</v>
      </c>
      <c r="H3273" s="6"/>
      <c r="I3273" s="8">
        <v>-69.28</v>
      </c>
      <c r="J3273" s="6"/>
      <c r="K3273" s="8">
        <v>263.20999999999998</v>
      </c>
      <c r="L3273" t="str">
        <f>IF(Gastos[[#This Row],[Importe]]&gt;0,"Ingreso","Egreso")</f>
        <v>Egreso</v>
      </c>
      <c r="M3273" t="str">
        <f t="shared" si="51"/>
        <v>Único</v>
      </c>
    </row>
    <row r="3274" spans="1:13" x14ac:dyDescent="0.25">
      <c r="A3274" t="s">
        <v>17</v>
      </c>
      <c r="B3274" s="33">
        <v>45342</v>
      </c>
      <c r="C3274" s="5">
        <v>45342</v>
      </c>
      <c r="D3274" s="33">
        <v>45342</v>
      </c>
      <c r="E3274" s="9">
        <v>45342</v>
      </c>
      <c r="F3274" s="6" t="s">
        <v>67</v>
      </c>
      <c r="G3274" s="7" t="s">
        <v>1121</v>
      </c>
      <c r="H3274" s="6"/>
      <c r="I3274" s="8">
        <v>-13</v>
      </c>
      <c r="J3274" s="6"/>
      <c r="K3274" s="8">
        <v>4816.8100000000004</v>
      </c>
      <c r="L3274" t="str">
        <f>IF(Gastos[[#This Row],[Importe]]&gt;0,"Ingreso","Egreso")</f>
        <v>Egreso</v>
      </c>
      <c r="M3274" t="str">
        <f t="shared" si="51"/>
        <v>Único</v>
      </c>
    </row>
    <row r="3275" spans="1:13" x14ac:dyDescent="0.25">
      <c r="A3275" t="s">
        <v>14</v>
      </c>
      <c r="B3275" s="33">
        <v>45342</v>
      </c>
      <c r="C3275" s="5">
        <v>45342</v>
      </c>
      <c r="D3275" s="33">
        <v>45342</v>
      </c>
      <c r="E3275" s="9">
        <v>45342</v>
      </c>
      <c r="F3275" s="6" t="s">
        <v>35</v>
      </c>
      <c r="G3275" s="7" t="s">
        <v>1122</v>
      </c>
      <c r="H3275" s="6"/>
      <c r="I3275" s="8">
        <v>-400</v>
      </c>
      <c r="J3275" s="6"/>
      <c r="K3275" s="8">
        <v>409.35</v>
      </c>
      <c r="L3275" t="str">
        <f>IF(Gastos[[#This Row],[Importe]]&gt;0,"Ingreso","Egreso")</f>
        <v>Egreso</v>
      </c>
      <c r="M3275" t="str">
        <f t="shared" si="51"/>
        <v>Único</v>
      </c>
    </row>
    <row r="3276" spans="1:13" x14ac:dyDescent="0.25">
      <c r="A3276" s="1" t="s">
        <v>11</v>
      </c>
      <c r="B3276" s="33">
        <v>45342</v>
      </c>
      <c r="C3276" s="5">
        <v>45342</v>
      </c>
      <c r="D3276" s="33">
        <v>45342</v>
      </c>
      <c r="E3276" s="9">
        <v>45342</v>
      </c>
      <c r="F3276" s="6" t="s">
        <v>132</v>
      </c>
      <c r="G3276" s="7" t="s">
        <v>1123</v>
      </c>
      <c r="H3276" s="6"/>
      <c r="I3276" s="8">
        <v>400</v>
      </c>
      <c r="J3276" s="6"/>
      <c r="K3276" s="8">
        <v>420.01</v>
      </c>
      <c r="L3276" t="str">
        <f>IF(Gastos[[#This Row],[Importe]]&gt;0,"Ingreso","Egreso")</f>
        <v>Ingreso</v>
      </c>
      <c r="M3276" t="str">
        <f t="shared" si="51"/>
        <v>Único</v>
      </c>
    </row>
    <row r="3277" spans="1:13" ht="25.5" x14ac:dyDescent="0.25">
      <c r="A3277" t="s">
        <v>17</v>
      </c>
      <c r="B3277" s="33">
        <v>45341</v>
      </c>
      <c r="C3277" s="5">
        <v>45341</v>
      </c>
      <c r="D3277" s="33">
        <v>45341</v>
      </c>
      <c r="E3277" s="9">
        <v>45341</v>
      </c>
      <c r="F3277" s="6" t="s">
        <v>132</v>
      </c>
      <c r="G3277" s="7" t="s">
        <v>1125</v>
      </c>
      <c r="H3277" s="6"/>
      <c r="I3277" s="8">
        <v>-8.1999999999999993</v>
      </c>
      <c r="J3277" s="6"/>
      <c r="K3277" s="8">
        <v>4831.21</v>
      </c>
      <c r="L3277" t="str">
        <f>IF(Gastos[[#This Row],[Importe]]&gt;0,"Ingreso","Egreso")</f>
        <v>Egreso</v>
      </c>
      <c r="M3277" t="str">
        <f t="shared" si="51"/>
        <v>Único</v>
      </c>
    </row>
    <row r="3278" spans="1:13" x14ac:dyDescent="0.25">
      <c r="A3278" t="s">
        <v>17</v>
      </c>
      <c r="B3278" s="33">
        <v>45341</v>
      </c>
      <c r="C3278" s="5">
        <v>45341</v>
      </c>
      <c r="D3278" s="33">
        <v>45341</v>
      </c>
      <c r="E3278" s="9">
        <v>45341</v>
      </c>
      <c r="F3278" s="6" t="s">
        <v>18</v>
      </c>
      <c r="G3278" s="7" t="s">
        <v>1124</v>
      </c>
      <c r="H3278" s="6"/>
      <c r="I3278" s="8">
        <v>-11</v>
      </c>
      <c r="J3278" s="6"/>
      <c r="K3278" s="8">
        <v>4839.41</v>
      </c>
      <c r="L3278" t="str">
        <f>IF(Gastos[[#This Row],[Importe]]&gt;0,"Ingreso","Egreso")</f>
        <v>Egreso</v>
      </c>
      <c r="M3278" t="str">
        <f t="shared" si="51"/>
        <v>Único</v>
      </c>
    </row>
    <row r="3279" spans="1:13" x14ac:dyDescent="0.25">
      <c r="A3279" t="s">
        <v>14</v>
      </c>
      <c r="B3279" s="33">
        <v>45341</v>
      </c>
      <c r="C3279" s="5">
        <v>45341</v>
      </c>
      <c r="D3279" s="33">
        <v>45341</v>
      </c>
      <c r="E3279" s="9">
        <v>45341</v>
      </c>
      <c r="F3279" s="6" t="s">
        <v>54</v>
      </c>
      <c r="G3279" s="7" t="s">
        <v>1126</v>
      </c>
      <c r="H3279" s="6"/>
      <c r="I3279" s="8">
        <v>-7.99</v>
      </c>
      <c r="J3279" s="6"/>
      <c r="K3279" s="8">
        <v>809.35</v>
      </c>
      <c r="L3279" t="str">
        <f>IF(Gastos[[#This Row],[Importe]]&gt;0,"Ingreso","Egreso")</f>
        <v>Egreso</v>
      </c>
      <c r="M3279" t="str">
        <f t="shared" si="51"/>
        <v>Único</v>
      </c>
    </row>
    <row r="3280" spans="1:13" ht="25.5" x14ac:dyDescent="0.25">
      <c r="A3280" t="s">
        <v>17</v>
      </c>
      <c r="B3280" s="33">
        <v>45341</v>
      </c>
      <c r="C3280" s="5">
        <v>45341</v>
      </c>
      <c r="D3280" s="33">
        <v>45341</v>
      </c>
      <c r="E3280" s="9">
        <v>45341</v>
      </c>
      <c r="F3280" s="6" t="s">
        <v>132</v>
      </c>
      <c r="G3280" s="7" t="s">
        <v>1125</v>
      </c>
      <c r="H3280" s="6"/>
      <c r="I3280" s="8">
        <v>-1.4</v>
      </c>
      <c r="J3280" s="6"/>
      <c r="K3280" s="8">
        <v>4829.8100000000004</v>
      </c>
      <c r="L3280" t="str">
        <f>IF(Gastos[[#This Row],[Importe]]&gt;0,"Ingreso","Egreso")</f>
        <v>Egreso</v>
      </c>
      <c r="M3280" t="str">
        <f t="shared" si="51"/>
        <v>Único</v>
      </c>
    </row>
    <row r="3281" spans="1:13" x14ac:dyDescent="0.25">
      <c r="A3281" t="s">
        <v>17</v>
      </c>
      <c r="B3281" s="33">
        <v>45341</v>
      </c>
      <c r="C3281" s="5">
        <v>45341</v>
      </c>
      <c r="D3281" s="33">
        <v>45340</v>
      </c>
      <c r="E3281" s="9">
        <v>45340</v>
      </c>
      <c r="F3281" s="6" t="s">
        <v>132</v>
      </c>
      <c r="G3281" s="7" t="s">
        <v>1127</v>
      </c>
      <c r="H3281" s="6"/>
      <c r="I3281" s="8">
        <v>-19.36</v>
      </c>
      <c r="J3281" s="6"/>
      <c r="K3281" s="8">
        <v>4887.3900000000003</v>
      </c>
      <c r="L3281" t="str">
        <f>IF(Gastos[[#This Row],[Importe]]&gt;0,"Ingreso","Egreso")</f>
        <v>Egreso</v>
      </c>
      <c r="M3281" t="str">
        <f t="shared" si="51"/>
        <v>Único</v>
      </c>
    </row>
    <row r="3282" spans="1:13" x14ac:dyDescent="0.25">
      <c r="A3282" t="s">
        <v>17</v>
      </c>
      <c r="B3282" s="33">
        <v>45341</v>
      </c>
      <c r="C3282" s="5">
        <v>45341</v>
      </c>
      <c r="D3282" s="33">
        <v>45340</v>
      </c>
      <c r="E3282" s="9">
        <v>45340</v>
      </c>
      <c r="F3282" s="6" t="s">
        <v>132</v>
      </c>
      <c r="G3282" s="7" t="s">
        <v>1131</v>
      </c>
      <c r="H3282" s="6"/>
      <c r="I3282" s="8">
        <v>-16.8</v>
      </c>
      <c r="J3282" s="6"/>
      <c r="K3282" s="8">
        <v>4850.41</v>
      </c>
      <c r="L3282" t="str">
        <f>IF(Gastos[[#This Row],[Importe]]&gt;0,"Ingreso","Egreso")</f>
        <v>Egreso</v>
      </c>
      <c r="M3282" t="str">
        <f t="shared" si="51"/>
        <v>Único</v>
      </c>
    </row>
    <row r="3283" spans="1:13" ht="25.5" x14ac:dyDescent="0.25">
      <c r="A3283" t="s">
        <v>17</v>
      </c>
      <c r="B3283" s="33">
        <v>45341</v>
      </c>
      <c r="C3283" s="5">
        <v>45341</v>
      </c>
      <c r="D3283" s="33">
        <v>45340</v>
      </c>
      <c r="E3283" s="9">
        <v>45340</v>
      </c>
      <c r="F3283" s="6" t="s">
        <v>132</v>
      </c>
      <c r="G3283" s="7" t="s">
        <v>1130</v>
      </c>
      <c r="H3283" s="6"/>
      <c r="I3283" s="8">
        <v>-12</v>
      </c>
      <c r="J3283" s="6"/>
      <c r="K3283" s="8">
        <v>4867.21</v>
      </c>
      <c r="L3283" t="str">
        <f>IF(Gastos[[#This Row],[Importe]]&gt;0,"Ingreso","Egreso")</f>
        <v>Egreso</v>
      </c>
      <c r="M3283" t="str">
        <f t="shared" si="51"/>
        <v>Único</v>
      </c>
    </row>
    <row r="3284" spans="1:13" x14ac:dyDescent="0.25">
      <c r="A3284" s="1" t="s">
        <v>11</v>
      </c>
      <c r="B3284" s="33">
        <v>45341</v>
      </c>
      <c r="C3284" s="5">
        <v>45341</v>
      </c>
      <c r="D3284" s="33">
        <v>45340</v>
      </c>
      <c r="E3284" s="9">
        <v>45340</v>
      </c>
      <c r="F3284" s="6" t="s">
        <v>132</v>
      </c>
      <c r="G3284" s="7" t="s">
        <v>1132</v>
      </c>
      <c r="H3284" s="6"/>
      <c r="I3284" s="8">
        <v>-5</v>
      </c>
      <c r="J3284" s="6"/>
      <c r="K3284" s="8">
        <v>20.010000000000002</v>
      </c>
      <c r="L3284" t="str">
        <f>IF(Gastos[[#This Row],[Importe]]&gt;0,"Ingreso","Egreso")</f>
        <v>Egreso</v>
      </c>
      <c r="M3284" t="str">
        <f t="shared" si="51"/>
        <v>Único</v>
      </c>
    </row>
    <row r="3285" spans="1:13" ht="25.5" x14ac:dyDescent="0.25">
      <c r="A3285" t="s">
        <v>17</v>
      </c>
      <c r="B3285" s="33">
        <v>45341</v>
      </c>
      <c r="C3285" s="5">
        <v>45341</v>
      </c>
      <c r="D3285" s="33">
        <v>45340</v>
      </c>
      <c r="E3285" s="9">
        <v>45340</v>
      </c>
      <c r="F3285" s="6" t="s">
        <v>132</v>
      </c>
      <c r="G3285" s="7" t="s">
        <v>1129</v>
      </c>
      <c r="H3285" s="6"/>
      <c r="I3285" s="8">
        <v>-4.18</v>
      </c>
      <c r="J3285" s="6"/>
      <c r="K3285" s="8">
        <v>4879.21</v>
      </c>
      <c r="L3285" t="str">
        <f>IF(Gastos[[#This Row],[Importe]]&gt;0,"Ingreso","Egreso")</f>
        <v>Egreso</v>
      </c>
      <c r="M3285" t="str">
        <f t="shared" si="51"/>
        <v>Único</v>
      </c>
    </row>
    <row r="3286" spans="1:13" x14ac:dyDescent="0.25">
      <c r="A3286" t="s">
        <v>17</v>
      </c>
      <c r="B3286" s="33">
        <v>45341</v>
      </c>
      <c r="C3286" s="5">
        <v>45341</v>
      </c>
      <c r="D3286" s="33">
        <v>45340</v>
      </c>
      <c r="E3286" s="9">
        <v>45340</v>
      </c>
      <c r="F3286" s="6" t="s">
        <v>18</v>
      </c>
      <c r="G3286" s="7" t="s">
        <v>1128</v>
      </c>
      <c r="H3286" s="6"/>
      <c r="I3286" s="8">
        <v>-4</v>
      </c>
      <c r="J3286" s="6"/>
      <c r="K3286" s="8">
        <v>4883.3900000000003</v>
      </c>
      <c r="L3286" t="str">
        <f>IF(Gastos[[#This Row],[Importe]]&gt;0,"Ingreso","Egreso")</f>
        <v>Egreso</v>
      </c>
      <c r="M3286" t="str">
        <f t="shared" si="51"/>
        <v>Único</v>
      </c>
    </row>
    <row r="3287" spans="1:13" x14ac:dyDescent="0.25">
      <c r="A3287" t="s">
        <v>17</v>
      </c>
      <c r="B3287" s="33">
        <v>45341</v>
      </c>
      <c r="C3287" s="5">
        <v>45341</v>
      </c>
      <c r="D3287" s="33">
        <v>45339</v>
      </c>
      <c r="E3287" s="9">
        <v>45339</v>
      </c>
      <c r="F3287" s="6" t="s">
        <v>132</v>
      </c>
      <c r="G3287" s="7" t="s">
        <v>1134</v>
      </c>
      <c r="H3287" s="6"/>
      <c r="I3287" s="8">
        <v>-50</v>
      </c>
      <c r="J3287" s="6"/>
      <c r="K3287" s="8">
        <v>4906.75</v>
      </c>
      <c r="L3287" t="str">
        <f>IF(Gastos[[#This Row],[Importe]]&gt;0,"Ingreso","Egreso")</f>
        <v>Egreso</v>
      </c>
      <c r="M3287" t="str">
        <f t="shared" si="51"/>
        <v>Único</v>
      </c>
    </row>
    <row r="3288" spans="1:13" ht="25.5" x14ac:dyDescent="0.25">
      <c r="A3288" t="s">
        <v>17</v>
      </c>
      <c r="B3288" s="33">
        <v>45341</v>
      </c>
      <c r="C3288" s="5">
        <v>45341</v>
      </c>
      <c r="D3288" s="33">
        <v>45339</v>
      </c>
      <c r="E3288" s="9">
        <v>45339</v>
      </c>
      <c r="F3288" s="6" t="s">
        <v>67</v>
      </c>
      <c r="G3288" s="7" t="s">
        <v>1133</v>
      </c>
      <c r="H3288" s="6"/>
      <c r="I3288" s="8">
        <v>-7.4</v>
      </c>
      <c r="J3288" s="6"/>
      <c r="K3288" s="8">
        <v>4956.75</v>
      </c>
      <c r="L3288" t="str">
        <f>IF(Gastos[[#This Row],[Importe]]&gt;0,"Ingreso","Egreso")</f>
        <v>Egreso</v>
      </c>
      <c r="M3288" t="str">
        <f t="shared" si="51"/>
        <v>Único</v>
      </c>
    </row>
    <row r="3289" spans="1:13" ht="25.5" x14ac:dyDescent="0.25">
      <c r="A3289" t="s">
        <v>14</v>
      </c>
      <c r="B3289" s="33">
        <v>45341</v>
      </c>
      <c r="C3289" s="5">
        <v>45341</v>
      </c>
      <c r="D3289" s="33">
        <v>45339</v>
      </c>
      <c r="E3289" s="9">
        <v>45339</v>
      </c>
      <c r="F3289" s="6" t="s">
        <v>22</v>
      </c>
      <c r="G3289" s="7" t="s">
        <v>1135</v>
      </c>
      <c r="H3289" s="6"/>
      <c r="I3289" s="8">
        <v>-4.24</v>
      </c>
      <c r="J3289" s="6"/>
      <c r="K3289" s="8">
        <v>817.34</v>
      </c>
      <c r="L3289" t="str">
        <f>IF(Gastos[[#This Row],[Importe]]&gt;0,"Ingreso","Egreso")</f>
        <v>Egreso</v>
      </c>
      <c r="M3289" t="str">
        <f t="shared" si="51"/>
        <v>Único</v>
      </c>
    </row>
    <row r="3290" spans="1:13" x14ac:dyDescent="0.25">
      <c r="A3290" t="s">
        <v>17</v>
      </c>
      <c r="B3290" s="33">
        <v>45338</v>
      </c>
      <c r="C3290" s="5">
        <v>45338</v>
      </c>
      <c r="D3290" s="33">
        <v>45338</v>
      </c>
      <c r="E3290" s="9">
        <v>45338</v>
      </c>
      <c r="F3290" s="6" t="s">
        <v>132</v>
      </c>
      <c r="G3290" s="7" t="s">
        <v>1136</v>
      </c>
      <c r="H3290" s="6"/>
      <c r="I3290" s="8">
        <v>-24</v>
      </c>
      <c r="J3290" s="6"/>
      <c r="K3290" s="8">
        <v>5372.59</v>
      </c>
      <c r="L3290" t="str">
        <f>IF(Gastos[[#This Row],[Importe]]&gt;0,"Ingreso","Egreso")</f>
        <v>Egreso</v>
      </c>
      <c r="M3290" t="str">
        <f t="shared" si="51"/>
        <v>Único</v>
      </c>
    </row>
    <row r="3291" spans="1:13" x14ac:dyDescent="0.25">
      <c r="A3291" t="s">
        <v>14</v>
      </c>
      <c r="B3291" s="33">
        <v>45338</v>
      </c>
      <c r="C3291" s="5">
        <v>45338</v>
      </c>
      <c r="D3291" s="33">
        <v>45338</v>
      </c>
      <c r="E3291" s="9">
        <v>45338</v>
      </c>
      <c r="F3291" s="6" t="s">
        <v>132</v>
      </c>
      <c r="G3291" s="7" t="s">
        <v>1142</v>
      </c>
      <c r="H3291" s="6"/>
      <c r="I3291" s="8">
        <v>-11.27</v>
      </c>
      <c r="J3291" s="6"/>
      <c r="K3291" s="8">
        <v>421.58</v>
      </c>
      <c r="L3291" t="str">
        <f>IF(Gastos[[#This Row],[Importe]]&gt;0,"Ingreso","Egreso")</f>
        <v>Egreso</v>
      </c>
      <c r="M3291" t="str">
        <f t="shared" si="51"/>
        <v>Único</v>
      </c>
    </row>
    <row r="3292" spans="1:13" x14ac:dyDescent="0.25">
      <c r="A3292" t="s">
        <v>14</v>
      </c>
      <c r="B3292" s="33">
        <v>45338</v>
      </c>
      <c r="C3292" s="5">
        <v>45338</v>
      </c>
      <c r="D3292" s="33">
        <v>45338</v>
      </c>
      <c r="E3292" s="9">
        <v>45338</v>
      </c>
      <c r="F3292" s="6" t="s">
        <v>35</v>
      </c>
      <c r="G3292" s="7" t="s">
        <v>1140</v>
      </c>
      <c r="H3292" s="6"/>
      <c r="I3292" s="8">
        <v>400</v>
      </c>
      <c r="J3292" s="6"/>
      <c r="K3292" s="8">
        <v>821.58</v>
      </c>
      <c r="L3292" t="str">
        <f>IF(Gastos[[#This Row],[Importe]]&gt;0,"Ingreso","Egreso")</f>
        <v>Ingreso</v>
      </c>
      <c r="M3292" t="str">
        <f t="shared" si="51"/>
        <v>Único</v>
      </c>
    </row>
    <row r="3293" spans="1:13" ht="25.5" x14ac:dyDescent="0.25">
      <c r="A3293" t="s">
        <v>17</v>
      </c>
      <c r="B3293" s="33">
        <v>45338</v>
      </c>
      <c r="C3293" s="5">
        <v>45338</v>
      </c>
      <c r="D3293" s="33">
        <v>45338</v>
      </c>
      <c r="E3293" s="9">
        <v>45338</v>
      </c>
      <c r="F3293" s="6" t="s">
        <v>22</v>
      </c>
      <c r="G3293" s="7" t="s">
        <v>1138</v>
      </c>
      <c r="H3293" s="6"/>
      <c r="I3293" s="8">
        <v>-1.49</v>
      </c>
      <c r="J3293" s="6"/>
      <c r="K3293" s="8">
        <v>5364.15</v>
      </c>
      <c r="L3293" t="str">
        <f>IF(Gastos[[#This Row],[Importe]]&gt;0,"Ingreso","Egreso")</f>
        <v>Egreso</v>
      </c>
      <c r="M3293" t="str">
        <f t="shared" si="51"/>
        <v>Único</v>
      </c>
    </row>
    <row r="3294" spans="1:13" ht="25.5" x14ac:dyDescent="0.25">
      <c r="A3294" t="s">
        <v>14</v>
      </c>
      <c r="B3294" s="33">
        <v>45338</v>
      </c>
      <c r="C3294" s="5">
        <v>45338</v>
      </c>
      <c r="D3294" s="33">
        <v>45338</v>
      </c>
      <c r="E3294" s="9">
        <v>45338</v>
      </c>
      <c r="F3294" s="6" t="s">
        <v>22</v>
      </c>
      <c r="G3294" s="7" t="s">
        <v>1141</v>
      </c>
      <c r="H3294" s="6"/>
      <c r="I3294" s="8">
        <v>-1.98</v>
      </c>
      <c r="J3294" s="6"/>
      <c r="K3294" s="8">
        <v>432.85</v>
      </c>
      <c r="L3294" t="str">
        <f>IF(Gastos[[#This Row],[Importe]]&gt;0,"Ingreso","Egreso")</f>
        <v>Egreso</v>
      </c>
      <c r="M3294" t="str">
        <f t="shared" si="51"/>
        <v>Único</v>
      </c>
    </row>
    <row r="3295" spans="1:13" ht="25.5" x14ac:dyDescent="0.25">
      <c r="A3295" t="s">
        <v>17</v>
      </c>
      <c r="B3295" s="33">
        <v>45338</v>
      </c>
      <c r="C3295" s="5">
        <v>45338</v>
      </c>
      <c r="D3295" s="33">
        <v>45338</v>
      </c>
      <c r="E3295" s="9">
        <v>45338</v>
      </c>
      <c r="F3295" s="6" t="s">
        <v>22</v>
      </c>
      <c r="G3295" s="7" t="s">
        <v>1137</v>
      </c>
      <c r="H3295" s="6"/>
      <c r="I3295" s="8">
        <v>-6.95</v>
      </c>
      <c r="J3295" s="6"/>
      <c r="K3295" s="8">
        <v>5365.64</v>
      </c>
      <c r="L3295" t="str">
        <f>IF(Gastos[[#This Row],[Importe]]&gt;0,"Ingreso","Egreso")</f>
        <v>Egreso</v>
      </c>
      <c r="M3295" t="str">
        <f t="shared" si="51"/>
        <v>Único</v>
      </c>
    </row>
    <row r="3296" spans="1:13" x14ac:dyDescent="0.25">
      <c r="A3296" t="s">
        <v>17</v>
      </c>
      <c r="B3296" s="33">
        <v>45338</v>
      </c>
      <c r="C3296" s="5">
        <v>45338</v>
      </c>
      <c r="D3296" s="33">
        <v>45338</v>
      </c>
      <c r="E3296" s="9">
        <v>45338</v>
      </c>
      <c r="F3296" s="6" t="s">
        <v>35</v>
      </c>
      <c r="G3296" s="7" t="s">
        <v>1139</v>
      </c>
      <c r="H3296" s="6"/>
      <c r="I3296" s="8">
        <v>-400</v>
      </c>
      <c r="J3296" s="6"/>
      <c r="K3296" s="8">
        <v>4964.1499999999996</v>
      </c>
      <c r="L3296" t="str">
        <f>IF(Gastos[[#This Row],[Importe]]&gt;0,"Ingreso","Egreso")</f>
        <v>Egreso</v>
      </c>
      <c r="M3296" t="str">
        <f t="shared" si="51"/>
        <v>Único</v>
      </c>
    </row>
    <row r="3297" spans="1:13" x14ac:dyDescent="0.25">
      <c r="A3297" s="1" t="s">
        <v>11</v>
      </c>
      <c r="B3297" s="33">
        <v>45337</v>
      </c>
      <c r="C3297" s="5">
        <v>45337</v>
      </c>
      <c r="D3297" s="33">
        <v>45337</v>
      </c>
      <c r="E3297" s="9">
        <v>45337</v>
      </c>
      <c r="F3297" s="6" t="s">
        <v>132</v>
      </c>
      <c r="G3297" s="7" t="s">
        <v>1144</v>
      </c>
      <c r="H3297" s="6"/>
      <c r="I3297" s="8">
        <v>-10.5</v>
      </c>
      <c r="J3297" s="6"/>
      <c r="K3297" s="8">
        <v>26.31</v>
      </c>
      <c r="L3297" t="str">
        <f>IF(Gastos[[#This Row],[Importe]]&gt;0,"Ingreso","Egreso")</f>
        <v>Egreso</v>
      </c>
      <c r="M3297" t="str">
        <f t="shared" si="51"/>
        <v>Único</v>
      </c>
    </row>
    <row r="3298" spans="1:13" ht="25.5" x14ac:dyDescent="0.25">
      <c r="A3298" t="s">
        <v>17</v>
      </c>
      <c r="B3298" s="33">
        <v>45337</v>
      </c>
      <c r="C3298" s="5">
        <v>45337</v>
      </c>
      <c r="D3298" s="33">
        <v>45337</v>
      </c>
      <c r="E3298" s="9">
        <v>45337</v>
      </c>
      <c r="F3298" s="6" t="s">
        <v>67</v>
      </c>
      <c r="G3298" s="7" t="s">
        <v>1143</v>
      </c>
      <c r="H3298" s="6"/>
      <c r="I3298" s="8">
        <v>-21</v>
      </c>
      <c r="J3298" s="6"/>
      <c r="K3298" s="8">
        <v>5396.59</v>
      </c>
      <c r="L3298" t="str">
        <f>IF(Gastos[[#This Row],[Importe]]&gt;0,"Ingreso","Egreso")</f>
        <v>Egreso</v>
      </c>
      <c r="M3298" t="str">
        <f t="shared" si="51"/>
        <v>Único</v>
      </c>
    </row>
    <row r="3299" spans="1:13" ht="25.5" x14ac:dyDescent="0.25">
      <c r="A3299" s="1" t="s">
        <v>11</v>
      </c>
      <c r="B3299" s="33">
        <v>45337</v>
      </c>
      <c r="C3299" s="5">
        <v>45337</v>
      </c>
      <c r="D3299" s="33">
        <v>45337</v>
      </c>
      <c r="E3299" s="9">
        <v>45337</v>
      </c>
      <c r="F3299" s="6" t="s">
        <v>20</v>
      </c>
      <c r="G3299" s="7" t="s">
        <v>1145</v>
      </c>
      <c r="H3299" s="6"/>
      <c r="I3299" s="8">
        <v>-1.3</v>
      </c>
      <c r="J3299" s="6"/>
      <c r="K3299" s="8">
        <v>25.01</v>
      </c>
      <c r="L3299" t="str">
        <f>IF(Gastos[[#This Row],[Importe]]&gt;0,"Ingreso","Egreso")</f>
        <v>Egreso</v>
      </c>
      <c r="M3299" t="str">
        <f t="shared" si="51"/>
        <v>Único</v>
      </c>
    </row>
    <row r="3300" spans="1:13" x14ac:dyDescent="0.25">
      <c r="A3300" s="1" t="s">
        <v>11</v>
      </c>
      <c r="B3300" s="33">
        <v>45336</v>
      </c>
      <c r="C3300" s="5">
        <v>45336</v>
      </c>
      <c r="D3300" s="33">
        <v>45336</v>
      </c>
      <c r="E3300" s="9">
        <v>45336</v>
      </c>
      <c r="F3300" s="6" t="s">
        <v>132</v>
      </c>
      <c r="G3300" s="7" t="s">
        <v>1146</v>
      </c>
      <c r="H3300" s="6"/>
      <c r="I3300" s="8">
        <v>-4.75</v>
      </c>
      <c r="J3300" s="6"/>
      <c r="K3300" s="8">
        <v>61.81</v>
      </c>
      <c r="L3300" t="str">
        <f>IF(Gastos[[#This Row],[Importe]]&gt;0,"Ingreso","Egreso")</f>
        <v>Egreso</v>
      </c>
      <c r="M3300" t="str">
        <f t="shared" si="51"/>
        <v>Único</v>
      </c>
    </row>
    <row r="3301" spans="1:13" x14ac:dyDescent="0.25">
      <c r="A3301" s="1" t="s">
        <v>11</v>
      </c>
      <c r="B3301" s="33">
        <v>45336</v>
      </c>
      <c r="C3301" s="5">
        <v>45336</v>
      </c>
      <c r="D3301" s="33">
        <v>45336</v>
      </c>
      <c r="E3301" s="9">
        <v>45336</v>
      </c>
      <c r="F3301" s="6" t="s">
        <v>112</v>
      </c>
      <c r="G3301" s="7" t="s">
        <v>1147</v>
      </c>
      <c r="H3301" s="6"/>
      <c r="I3301" s="8">
        <v>-25</v>
      </c>
      <c r="J3301" s="6"/>
      <c r="K3301" s="8">
        <v>36.81</v>
      </c>
      <c r="L3301" t="str">
        <f>IF(Gastos[[#This Row],[Importe]]&gt;0,"Ingreso","Egreso")</f>
        <v>Egreso</v>
      </c>
      <c r="M3301" t="str">
        <f t="shared" si="51"/>
        <v>Único</v>
      </c>
    </row>
    <row r="3302" spans="1:13" x14ac:dyDescent="0.25">
      <c r="A3302" t="s">
        <v>17</v>
      </c>
      <c r="B3302" s="33">
        <v>45336</v>
      </c>
      <c r="C3302" s="5">
        <v>45336</v>
      </c>
      <c r="D3302" s="33">
        <v>45335</v>
      </c>
      <c r="E3302" s="9">
        <v>45335</v>
      </c>
      <c r="F3302" s="6" t="s">
        <v>67</v>
      </c>
      <c r="G3302" s="7" t="s">
        <v>1148</v>
      </c>
      <c r="H3302" s="6"/>
      <c r="I3302" s="8">
        <v>-16.25</v>
      </c>
      <c r="J3302" s="6"/>
      <c r="K3302" s="8">
        <v>5417.59</v>
      </c>
      <c r="L3302" t="str">
        <f>IF(Gastos[[#This Row],[Importe]]&gt;0,"Ingreso","Egreso")</f>
        <v>Egreso</v>
      </c>
      <c r="M3302" t="str">
        <f t="shared" si="51"/>
        <v>Único</v>
      </c>
    </row>
    <row r="3303" spans="1:13" ht="25.5" x14ac:dyDescent="0.25">
      <c r="A3303" t="s">
        <v>14</v>
      </c>
      <c r="B3303" s="33">
        <v>45335</v>
      </c>
      <c r="C3303" s="5">
        <v>45335</v>
      </c>
      <c r="D3303" s="33">
        <v>45335</v>
      </c>
      <c r="E3303" s="9">
        <v>45335</v>
      </c>
      <c r="F3303" s="6" t="s">
        <v>586</v>
      </c>
      <c r="G3303" s="7" t="s">
        <v>1149</v>
      </c>
      <c r="H3303" s="6"/>
      <c r="I3303" s="8">
        <v>-773.52</v>
      </c>
      <c r="J3303" s="6"/>
      <c r="K3303" s="8">
        <v>434.83</v>
      </c>
      <c r="L3303" t="str">
        <f>IF(Gastos[[#This Row],[Importe]]&gt;0,"Ingreso","Egreso")</f>
        <v>Egreso</v>
      </c>
      <c r="M3303" t="str">
        <f t="shared" si="51"/>
        <v>Único</v>
      </c>
    </row>
    <row r="3304" spans="1:13" x14ac:dyDescent="0.25">
      <c r="A3304" s="1" t="s">
        <v>11</v>
      </c>
      <c r="B3304" s="33">
        <v>45335</v>
      </c>
      <c r="C3304" s="5">
        <v>45335</v>
      </c>
      <c r="D3304" s="33">
        <v>45335</v>
      </c>
      <c r="E3304" s="9">
        <v>45335</v>
      </c>
      <c r="F3304" s="6" t="s">
        <v>20</v>
      </c>
      <c r="G3304" s="7" t="s">
        <v>1150</v>
      </c>
      <c r="H3304" s="6"/>
      <c r="I3304" s="8">
        <v>-0.9</v>
      </c>
      <c r="J3304" s="6"/>
      <c r="K3304" s="8">
        <v>67.709999999999994</v>
      </c>
      <c r="L3304" t="str">
        <f>IF(Gastos[[#This Row],[Importe]]&gt;0,"Ingreso","Egreso")</f>
        <v>Egreso</v>
      </c>
      <c r="M3304" t="str">
        <f t="shared" si="51"/>
        <v>Único</v>
      </c>
    </row>
    <row r="3305" spans="1:13" x14ac:dyDescent="0.25">
      <c r="A3305" s="1" t="s">
        <v>11</v>
      </c>
      <c r="B3305" s="33">
        <v>45335</v>
      </c>
      <c r="C3305" s="5">
        <v>45335</v>
      </c>
      <c r="D3305" s="33">
        <v>45335</v>
      </c>
      <c r="E3305" s="9">
        <v>45335</v>
      </c>
      <c r="F3305" s="6" t="s">
        <v>20</v>
      </c>
      <c r="G3305" s="7" t="s">
        <v>1151</v>
      </c>
      <c r="H3305" s="6"/>
      <c r="I3305" s="8">
        <v>-1.1499999999999999</v>
      </c>
      <c r="J3305" s="6"/>
      <c r="K3305" s="8">
        <v>66.56</v>
      </c>
      <c r="L3305" t="str">
        <f>IF(Gastos[[#This Row],[Importe]]&gt;0,"Ingreso","Egreso")</f>
        <v>Egreso</v>
      </c>
      <c r="M3305" t="str">
        <f t="shared" si="51"/>
        <v>Único</v>
      </c>
    </row>
    <row r="3306" spans="1:13" x14ac:dyDescent="0.25">
      <c r="A3306" s="1" t="s">
        <v>11</v>
      </c>
      <c r="B3306" s="33">
        <v>45628</v>
      </c>
      <c r="C3306" s="5">
        <v>45334</v>
      </c>
      <c r="D3306" s="33">
        <v>45628</v>
      </c>
      <c r="E3306" s="9">
        <v>45334</v>
      </c>
      <c r="F3306" s="6" t="s">
        <v>132</v>
      </c>
      <c r="G3306" s="7" t="s">
        <v>1156</v>
      </c>
      <c r="H3306" s="6"/>
      <c r="I3306" s="8">
        <v>-18.97</v>
      </c>
      <c r="J3306" s="6"/>
      <c r="K3306" s="8">
        <v>90.52</v>
      </c>
      <c r="L3306" t="str">
        <f>IF(Gastos[[#This Row],[Importe]]&gt;0,"Ingreso","Egreso")</f>
        <v>Egreso</v>
      </c>
      <c r="M3306" t="str">
        <f t="shared" si="51"/>
        <v>Único</v>
      </c>
    </row>
    <row r="3307" spans="1:13" x14ac:dyDescent="0.25">
      <c r="A3307" s="1" t="s">
        <v>11</v>
      </c>
      <c r="B3307" s="33">
        <v>45628</v>
      </c>
      <c r="C3307" s="5">
        <v>45334</v>
      </c>
      <c r="D3307" s="33">
        <v>45628</v>
      </c>
      <c r="E3307" s="9">
        <v>45334</v>
      </c>
      <c r="F3307" s="6" t="s">
        <v>132</v>
      </c>
      <c r="G3307" s="7" t="s">
        <v>1157</v>
      </c>
      <c r="H3307" s="6"/>
      <c r="I3307" s="8">
        <v>-16.91</v>
      </c>
      <c r="J3307" s="6"/>
      <c r="K3307" s="8">
        <v>73.61</v>
      </c>
      <c r="L3307" t="str">
        <f>IF(Gastos[[#This Row],[Importe]]&gt;0,"Ingreso","Egreso")</f>
        <v>Egreso</v>
      </c>
      <c r="M3307" t="str">
        <f t="shared" si="51"/>
        <v>Único</v>
      </c>
    </row>
    <row r="3308" spans="1:13" x14ac:dyDescent="0.25">
      <c r="A3308" t="s">
        <v>14</v>
      </c>
      <c r="B3308" s="33">
        <v>45628</v>
      </c>
      <c r="C3308" s="5">
        <v>45334</v>
      </c>
      <c r="D3308" s="33">
        <v>45628</v>
      </c>
      <c r="E3308" s="9">
        <v>45334</v>
      </c>
      <c r="F3308" s="6" t="s">
        <v>132</v>
      </c>
      <c r="G3308" s="7" t="s">
        <v>1155</v>
      </c>
      <c r="H3308" s="6"/>
      <c r="I3308" s="8">
        <v>-4.2</v>
      </c>
      <c r="J3308" s="6"/>
      <c r="K3308" s="8">
        <v>1208.3499999999999</v>
      </c>
      <c r="L3308" t="str">
        <f>IF(Gastos[[#This Row],[Importe]]&gt;0,"Ingreso","Egreso")</f>
        <v>Egreso</v>
      </c>
      <c r="M3308" t="str">
        <f t="shared" si="51"/>
        <v>Único</v>
      </c>
    </row>
    <row r="3309" spans="1:13" x14ac:dyDescent="0.25">
      <c r="A3309" t="s">
        <v>17</v>
      </c>
      <c r="B3309" s="33">
        <v>45628</v>
      </c>
      <c r="C3309" s="5">
        <v>45334</v>
      </c>
      <c r="D3309" s="33">
        <v>45628</v>
      </c>
      <c r="E3309" s="9">
        <v>45334</v>
      </c>
      <c r="F3309" s="6" t="s">
        <v>18</v>
      </c>
      <c r="G3309" s="7" t="s">
        <v>1152</v>
      </c>
      <c r="H3309" s="6"/>
      <c r="I3309" s="8">
        <v>-2.7</v>
      </c>
      <c r="J3309" s="6"/>
      <c r="K3309" s="8">
        <v>5438.28</v>
      </c>
      <c r="L3309" t="str">
        <f>IF(Gastos[[#This Row],[Importe]]&gt;0,"Ingreso","Egreso")</f>
        <v>Egreso</v>
      </c>
      <c r="M3309" t="str">
        <f t="shared" si="51"/>
        <v>Único</v>
      </c>
    </row>
    <row r="3310" spans="1:13" ht="25.5" x14ac:dyDescent="0.25">
      <c r="A3310" t="s">
        <v>14</v>
      </c>
      <c r="B3310" s="33">
        <v>45628</v>
      </c>
      <c r="C3310" s="5">
        <v>45334</v>
      </c>
      <c r="D3310" s="33">
        <v>45628</v>
      </c>
      <c r="E3310" s="9">
        <v>45334</v>
      </c>
      <c r="F3310" s="6" t="s">
        <v>15</v>
      </c>
      <c r="G3310" s="7" t="s">
        <v>1154</v>
      </c>
      <c r="H3310" s="6"/>
      <c r="I3310" s="8">
        <v>-137.99</v>
      </c>
      <c r="J3310" s="6"/>
      <c r="K3310" s="8">
        <v>1212.55</v>
      </c>
      <c r="L3310" t="str">
        <f>IF(Gastos[[#This Row],[Importe]]&gt;0,"Ingreso","Egreso")</f>
        <v>Egreso</v>
      </c>
      <c r="M3310" t="str">
        <f t="shared" si="51"/>
        <v>Único</v>
      </c>
    </row>
    <row r="3311" spans="1:13" ht="25.5" x14ac:dyDescent="0.25">
      <c r="A3311" s="1" t="s">
        <v>11</v>
      </c>
      <c r="B3311" s="33">
        <v>45628</v>
      </c>
      <c r="C3311" s="5">
        <v>45334</v>
      </c>
      <c r="D3311" s="33">
        <v>45628</v>
      </c>
      <c r="E3311" s="9">
        <v>45334</v>
      </c>
      <c r="F3311" s="6" t="s">
        <v>20</v>
      </c>
      <c r="G3311" s="7" t="s">
        <v>1158</v>
      </c>
      <c r="H3311" s="6"/>
      <c r="I3311" s="8">
        <v>-5</v>
      </c>
      <c r="J3311" s="6"/>
      <c r="K3311" s="8">
        <v>68.61</v>
      </c>
      <c r="L3311" t="str">
        <f>IF(Gastos[[#This Row],[Importe]]&gt;0,"Ingreso","Egreso")</f>
        <v>Egreso</v>
      </c>
      <c r="M3311" t="str">
        <f t="shared" si="51"/>
        <v>Único</v>
      </c>
    </row>
    <row r="3312" spans="1:13" ht="25.5" x14ac:dyDescent="0.25">
      <c r="A3312" t="s">
        <v>17</v>
      </c>
      <c r="B3312" s="33">
        <v>45628</v>
      </c>
      <c r="C3312" s="5">
        <v>45334</v>
      </c>
      <c r="D3312" s="33">
        <v>45628</v>
      </c>
      <c r="E3312" s="9">
        <v>45334</v>
      </c>
      <c r="F3312" s="6" t="s">
        <v>22</v>
      </c>
      <c r="G3312" s="7" t="s">
        <v>1153</v>
      </c>
      <c r="H3312" s="6"/>
      <c r="I3312" s="8">
        <v>-4.4400000000000004</v>
      </c>
      <c r="J3312" s="6"/>
      <c r="K3312" s="8">
        <v>5433.84</v>
      </c>
      <c r="L3312" t="str">
        <f>IF(Gastos[[#This Row],[Importe]]&gt;0,"Ingreso","Egreso")</f>
        <v>Egreso</v>
      </c>
      <c r="M3312" t="str">
        <f t="shared" si="51"/>
        <v>Único</v>
      </c>
    </row>
    <row r="3313" spans="1:13" x14ac:dyDescent="0.25">
      <c r="A3313" t="s">
        <v>17</v>
      </c>
      <c r="B3313" s="33">
        <v>45628</v>
      </c>
      <c r="C3313" s="5">
        <v>45334</v>
      </c>
      <c r="D3313" s="33">
        <v>45598</v>
      </c>
      <c r="E3313" s="9">
        <v>45333</v>
      </c>
      <c r="F3313" s="6" t="s">
        <v>112</v>
      </c>
      <c r="G3313" s="7" t="s">
        <v>1159</v>
      </c>
      <c r="H3313" s="6"/>
      <c r="I3313" s="8">
        <v>-101.75</v>
      </c>
      <c r="J3313" s="6"/>
      <c r="K3313" s="8">
        <v>5440.98</v>
      </c>
      <c r="L3313" t="str">
        <f>IF(Gastos[[#This Row],[Importe]]&gt;0,"Ingreso","Egreso")</f>
        <v>Egreso</v>
      </c>
      <c r="M3313" t="str">
        <f t="shared" si="51"/>
        <v>Único</v>
      </c>
    </row>
    <row r="3314" spans="1:13" x14ac:dyDescent="0.25">
      <c r="A3314" s="1" t="s">
        <v>11</v>
      </c>
      <c r="B3314" s="33">
        <v>45628</v>
      </c>
      <c r="C3314" s="5">
        <v>45334</v>
      </c>
      <c r="D3314" s="33">
        <v>45598</v>
      </c>
      <c r="E3314" s="9">
        <v>45333</v>
      </c>
      <c r="F3314" s="6" t="s">
        <v>112</v>
      </c>
      <c r="G3314" s="7" t="s">
        <v>1160</v>
      </c>
      <c r="H3314" s="6"/>
      <c r="I3314" s="8">
        <v>-15.5</v>
      </c>
      <c r="J3314" s="6"/>
      <c r="K3314" s="8">
        <v>140.59</v>
      </c>
      <c r="L3314" t="str">
        <f>IF(Gastos[[#This Row],[Importe]]&gt;0,"Ingreso","Egreso")</f>
        <v>Egreso</v>
      </c>
      <c r="M3314" t="str">
        <f t="shared" si="51"/>
        <v>Único</v>
      </c>
    </row>
    <row r="3315" spans="1:13" x14ac:dyDescent="0.25">
      <c r="A3315" s="1" t="s">
        <v>11</v>
      </c>
      <c r="B3315" s="33">
        <v>45628</v>
      </c>
      <c r="C3315" s="5">
        <v>45334</v>
      </c>
      <c r="D3315" s="33">
        <v>45598</v>
      </c>
      <c r="E3315" s="9">
        <v>45333</v>
      </c>
      <c r="F3315" s="6" t="s">
        <v>112</v>
      </c>
      <c r="G3315" s="7" t="s">
        <v>1161</v>
      </c>
      <c r="H3315" s="6"/>
      <c r="I3315" s="8">
        <v>-28</v>
      </c>
      <c r="J3315" s="6"/>
      <c r="K3315" s="8">
        <v>112.59</v>
      </c>
      <c r="L3315" t="str">
        <f>IF(Gastos[[#This Row],[Importe]]&gt;0,"Ingreso","Egreso")</f>
        <v>Egreso</v>
      </c>
      <c r="M3315" t="str">
        <f t="shared" si="51"/>
        <v>Único</v>
      </c>
    </row>
    <row r="3316" spans="1:13" x14ac:dyDescent="0.25">
      <c r="A3316" s="1" t="s">
        <v>11</v>
      </c>
      <c r="B3316" s="33">
        <v>45628</v>
      </c>
      <c r="C3316" s="5">
        <v>45334</v>
      </c>
      <c r="D3316" s="33">
        <v>45598</v>
      </c>
      <c r="E3316" s="9">
        <v>45333</v>
      </c>
      <c r="F3316" s="6" t="s">
        <v>112</v>
      </c>
      <c r="G3316" s="7" t="s">
        <v>1161</v>
      </c>
      <c r="H3316" s="6"/>
      <c r="I3316" s="8">
        <v>-1</v>
      </c>
      <c r="J3316" s="6"/>
      <c r="K3316" s="8">
        <v>111.59</v>
      </c>
      <c r="L3316" t="str">
        <f>IF(Gastos[[#This Row],[Importe]]&gt;0,"Ingreso","Egreso")</f>
        <v>Egreso</v>
      </c>
      <c r="M3316" t="str">
        <f t="shared" si="51"/>
        <v>Único</v>
      </c>
    </row>
    <row r="3317" spans="1:13" x14ac:dyDescent="0.25">
      <c r="A3317" s="1" t="s">
        <v>11</v>
      </c>
      <c r="B3317" s="33">
        <v>45628</v>
      </c>
      <c r="C3317" s="5">
        <v>45334</v>
      </c>
      <c r="D3317" s="33">
        <v>45598</v>
      </c>
      <c r="E3317" s="9">
        <v>45333</v>
      </c>
      <c r="F3317" s="6" t="s">
        <v>20</v>
      </c>
      <c r="G3317" s="7" t="s">
        <v>1162</v>
      </c>
      <c r="H3317" s="6"/>
      <c r="I3317" s="8">
        <v>-1.05</v>
      </c>
      <c r="J3317" s="6"/>
      <c r="K3317" s="8">
        <v>110.54</v>
      </c>
      <c r="L3317" t="str">
        <f>IF(Gastos[[#This Row],[Importe]]&gt;0,"Ingreso","Egreso")</f>
        <v>Egreso</v>
      </c>
      <c r="M3317" t="str">
        <f t="shared" si="51"/>
        <v>Único</v>
      </c>
    </row>
    <row r="3318" spans="1:13" x14ac:dyDescent="0.25">
      <c r="A3318" s="1" t="s">
        <v>11</v>
      </c>
      <c r="B3318" s="33">
        <v>45628</v>
      </c>
      <c r="C3318" s="5">
        <v>45334</v>
      </c>
      <c r="D3318" s="33">
        <v>45598</v>
      </c>
      <c r="E3318" s="9">
        <v>45333</v>
      </c>
      <c r="F3318" s="6" t="s">
        <v>20</v>
      </c>
      <c r="G3318" s="7" t="s">
        <v>1162</v>
      </c>
      <c r="H3318" s="6"/>
      <c r="I3318" s="8">
        <v>-1.05</v>
      </c>
      <c r="J3318" s="6"/>
      <c r="K3318" s="8">
        <v>109.49</v>
      </c>
      <c r="L3318" t="str">
        <f>IF(Gastos[[#This Row],[Importe]]&gt;0,"Ingreso","Egreso")</f>
        <v>Egreso</v>
      </c>
      <c r="M3318" t="str">
        <f t="shared" si="51"/>
        <v>Único</v>
      </c>
    </row>
    <row r="3319" spans="1:13" x14ac:dyDescent="0.25">
      <c r="A3319" t="s">
        <v>17</v>
      </c>
      <c r="B3319" s="33">
        <v>45628</v>
      </c>
      <c r="C3319" s="5">
        <v>45334</v>
      </c>
      <c r="D3319" s="33">
        <v>45567</v>
      </c>
      <c r="E3319" s="9">
        <v>45332</v>
      </c>
      <c r="F3319" s="6" t="s">
        <v>132</v>
      </c>
      <c r="G3319" s="7" t="s">
        <v>1163</v>
      </c>
      <c r="H3319" s="6"/>
      <c r="I3319" s="8">
        <v>-47.95</v>
      </c>
      <c r="J3319" s="6"/>
      <c r="K3319" s="8">
        <v>5546.23</v>
      </c>
      <c r="L3319" t="str">
        <f>IF(Gastos[[#This Row],[Importe]]&gt;0,"Ingreso","Egreso")</f>
        <v>Egreso</v>
      </c>
      <c r="M3319" t="str">
        <f t="shared" si="51"/>
        <v>Único</v>
      </c>
    </row>
    <row r="3320" spans="1:13" ht="25.5" x14ac:dyDescent="0.25">
      <c r="A3320" s="1" t="s">
        <v>11</v>
      </c>
      <c r="B3320" s="33">
        <v>45628</v>
      </c>
      <c r="C3320" s="5">
        <v>45334</v>
      </c>
      <c r="D3320" s="33">
        <v>45567</v>
      </c>
      <c r="E3320" s="9">
        <v>45332</v>
      </c>
      <c r="F3320" s="6" t="s">
        <v>132</v>
      </c>
      <c r="G3320" s="7" t="s">
        <v>1167</v>
      </c>
      <c r="H3320" s="6"/>
      <c r="I3320" s="8">
        <v>-11.5</v>
      </c>
      <c r="J3320" s="6"/>
      <c r="K3320" s="8">
        <v>167.49</v>
      </c>
      <c r="L3320" t="str">
        <f>IF(Gastos[[#This Row],[Importe]]&gt;0,"Ingreso","Egreso")</f>
        <v>Egreso</v>
      </c>
      <c r="M3320" t="str">
        <f t="shared" si="51"/>
        <v>Único</v>
      </c>
    </row>
    <row r="3321" spans="1:13" x14ac:dyDescent="0.25">
      <c r="A3321" s="1" t="s">
        <v>11</v>
      </c>
      <c r="B3321" s="33">
        <v>45628</v>
      </c>
      <c r="C3321" s="5">
        <v>45334</v>
      </c>
      <c r="D3321" s="33">
        <v>45567</v>
      </c>
      <c r="E3321" s="9">
        <v>45332</v>
      </c>
      <c r="F3321" s="6" t="s">
        <v>132</v>
      </c>
      <c r="G3321" s="7" t="s">
        <v>1168</v>
      </c>
      <c r="H3321" s="6"/>
      <c r="I3321" s="8">
        <v>-4.0999999999999996</v>
      </c>
      <c r="J3321" s="6"/>
      <c r="K3321" s="8">
        <v>163.38999999999999</v>
      </c>
      <c r="L3321" t="str">
        <f>IF(Gastos[[#This Row],[Importe]]&gt;0,"Ingreso","Egreso")</f>
        <v>Egreso</v>
      </c>
      <c r="M3321" t="str">
        <f t="shared" si="51"/>
        <v>Único</v>
      </c>
    </row>
    <row r="3322" spans="1:13" ht="25.5" x14ac:dyDescent="0.25">
      <c r="A3322" s="1" t="s">
        <v>11</v>
      </c>
      <c r="B3322" s="33">
        <v>45628</v>
      </c>
      <c r="C3322" s="5">
        <v>45334</v>
      </c>
      <c r="D3322" s="33">
        <v>45567</v>
      </c>
      <c r="E3322" s="9">
        <v>45332</v>
      </c>
      <c r="F3322" s="6" t="s">
        <v>132</v>
      </c>
      <c r="G3322" s="7" t="s">
        <v>1170</v>
      </c>
      <c r="H3322" s="6"/>
      <c r="I3322" s="8">
        <v>-4</v>
      </c>
      <c r="J3322" s="6"/>
      <c r="K3322" s="8">
        <v>156.09</v>
      </c>
      <c r="L3322" t="str">
        <f>IF(Gastos[[#This Row],[Importe]]&gt;0,"Ingreso","Egreso")</f>
        <v>Egreso</v>
      </c>
      <c r="M3322" t="str">
        <f t="shared" si="51"/>
        <v>Único</v>
      </c>
    </row>
    <row r="3323" spans="1:13" x14ac:dyDescent="0.25">
      <c r="A3323" t="s">
        <v>17</v>
      </c>
      <c r="B3323" s="33">
        <v>45628</v>
      </c>
      <c r="C3323" s="5">
        <v>45334</v>
      </c>
      <c r="D3323" s="33">
        <v>45567</v>
      </c>
      <c r="E3323" s="9">
        <v>45332</v>
      </c>
      <c r="F3323" s="6" t="s">
        <v>18</v>
      </c>
      <c r="G3323" s="7" t="s">
        <v>1164</v>
      </c>
      <c r="H3323" s="6"/>
      <c r="I3323" s="8">
        <v>-3.5</v>
      </c>
      <c r="J3323" s="6"/>
      <c r="K3323" s="8">
        <v>5542.73</v>
      </c>
      <c r="L3323" t="str">
        <f>IF(Gastos[[#This Row],[Importe]]&gt;0,"Ingreso","Egreso")</f>
        <v>Egreso</v>
      </c>
      <c r="M3323" t="str">
        <f t="shared" si="51"/>
        <v>Único</v>
      </c>
    </row>
    <row r="3324" spans="1:13" ht="25.5" x14ac:dyDescent="0.25">
      <c r="A3324" t="s">
        <v>14</v>
      </c>
      <c r="B3324" s="33">
        <v>45628</v>
      </c>
      <c r="C3324" s="5">
        <v>45334</v>
      </c>
      <c r="D3324" s="33">
        <v>45567</v>
      </c>
      <c r="E3324" s="9">
        <v>45332</v>
      </c>
      <c r="F3324" s="6" t="s">
        <v>22</v>
      </c>
      <c r="G3324" s="7" t="s">
        <v>1166</v>
      </c>
      <c r="H3324" s="6"/>
      <c r="I3324" s="8">
        <v>-18.55</v>
      </c>
      <c r="J3324" s="6"/>
      <c r="K3324" s="8">
        <v>1350.54</v>
      </c>
      <c r="L3324" t="str">
        <f>IF(Gastos[[#This Row],[Importe]]&gt;0,"Ingreso","Egreso")</f>
        <v>Egreso</v>
      </c>
      <c r="M3324" t="str">
        <f t="shared" si="51"/>
        <v>Único</v>
      </c>
    </row>
    <row r="3325" spans="1:13" ht="25.5" x14ac:dyDescent="0.25">
      <c r="A3325" t="s">
        <v>14</v>
      </c>
      <c r="B3325" s="33">
        <v>45628</v>
      </c>
      <c r="C3325" s="5">
        <v>45334</v>
      </c>
      <c r="D3325" s="33">
        <v>45567</v>
      </c>
      <c r="E3325" s="9">
        <v>45332</v>
      </c>
      <c r="F3325" s="6" t="s">
        <v>22</v>
      </c>
      <c r="G3325" s="7" t="s">
        <v>1165</v>
      </c>
      <c r="H3325" s="6"/>
      <c r="I3325" s="8">
        <v>-73.37</v>
      </c>
      <c r="J3325" s="6"/>
      <c r="K3325" s="8">
        <v>1369.09</v>
      </c>
      <c r="L3325" t="str">
        <f>IF(Gastos[[#This Row],[Importe]]&gt;0,"Ingreso","Egreso")</f>
        <v>Egreso</v>
      </c>
      <c r="M3325" t="str">
        <f t="shared" si="51"/>
        <v>Único</v>
      </c>
    </row>
    <row r="3326" spans="1:13" x14ac:dyDescent="0.25">
      <c r="A3326" s="1" t="s">
        <v>11</v>
      </c>
      <c r="B3326" s="33">
        <v>45628</v>
      </c>
      <c r="C3326" s="5">
        <v>45334</v>
      </c>
      <c r="D3326" s="33">
        <v>45567</v>
      </c>
      <c r="E3326" s="9">
        <v>45332</v>
      </c>
      <c r="F3326" s="6" t="s">
        <v>132</v>
      </c>
      <c r="G3326" s="7" t="s">
        <v>1169</v>
      </c>
      <c r="H3326" s="6"/>
      <c r="I3326" s="8">
        <v>-3.3</v>
      </c>
      <c r="J3326" s="6"/>
      <c r="K3326" s="8">
        <v>160.09</v>
      </c>
      <c r="L3326" t="str">
        <f>IF(Gastos[[#This Row],[Importe]]&gt;0,"Ingreso","Egreso")</f>
        <v>Egreso</v>
      </c>
      <c r="M3326" t="str">
        <f t="shared" si="51"/>
        <v>Único</v>
      </c>
    </row>
    <row r="3327" spans="1:13" x14ac:dyDescent="0.25">
      <c r="A3327" s="1" t="s">
        <v>11</v>
      </c>
      <c r="B3327" s="33">
        <v>45537</v>
      </c>
      <c r="C3327" s="5">
        <v>45331</v>
      </c>
      <c r="D3327" s="33">
        <v>45537</v>
      </c>
      <c r="E3327" s="9">
        <v>45331</v>
      </c>
      <c r="F3327" s="6" t="s">
        <v>18</v>
      </c>
      <c r="G3327" s="7" t="s">
        <v>1171</v>
      </c>
      <c r="H3327" s="6"/>
      <c r="I3327" s="8">
        <v>-16</v>
      </c>
      <c r="J3327" s="6"/>
      <c r="K3327" s="8">
        <v>178.99</v>
      </c>
      <c r="L3327" t="str">
        <f>IF(Gastos[[#This Row],[Importe]]&gt;0,"Ingreso","Egreso")</f>
        <v>Egreso</v>
      </c>
      <c r="M3327" t="str">
        <f t="shared" si="51"/>
        <v>Único</v>
      </c>
    </row>
    <row r="3328" spans="1:13" x14ac:dyDescent="0.25">
      <c r="A3328" t="s">
        <v>17</v>
      </c>
      <c r="B3328" s="33">
        <v>45506</v>
      </c>
      <c r="C3328" s="5">
        <v>45330</v>
      </c>
      <c r="D3328" s="33">
        <v>45506</v>
      </c>
      <c r="E3328" s="9">
        <v>45330</v>
      </c>
      <c r="F3328" s="6" t="s">
        <v>18</v>
      </c>
      <c r="G3328" s="7" t="s">
        <v>1173</v>
      </c>
      <c r="H3328" s="6"/>
      <c r="I3328" s="8">
        <v>-17.2</v>
      </c>
      <c r="J3328" s="6"/>
      <c r="K3328" s="8">
        <v>5594.18</v>
      </c>
      <c r="L3328" t="str">
        <f>IF(Gastos[[#This Row],[Importe]]&gt;0,"Ingreso","Egreso")</f>
        <v>Egreso</v>
      </c>
      <c r="M3328" t="str">
        <f t="shared" si="51"/>
        <v>Único</v>
      </c>
    </row>
    <row r="3329" spans="1:13" x14ac:dyDescent="0.25">
      <c r="A3329" s="1" t="s">
        <v>11</v>
      </c>
      <c r="B3329" s="33">
        <v>45506</v>
      </c>
      <c r="C3329" s="5">
        <v>45330</v>
      </c>
      <c r="D3329" s="33">
        <v>45506</v>
      </c>
      <c r="E3329" s="9">
        <v>45330</v>
      </c>
      <c r="F3329" s="6" t="s">
        <v>20</v>
      </c>
      <c r="G3329" s="7" t="s">
        <v>1175</v>
      </c>
      <c r="H3329" s="6"/>
      <c r="I3329" s="8">
        <v>-0.9</v>
      </c>
      <c r="J3329" s="6"/>
      <c r="K3329" s="8">
        <v>194.99</v>
      </c>
      <c r="L3329" t="str">
        <f>IF(Gastos[[#This Row],[Importe]]&gt;0,"Ingreso","Egreso")</f>
        <v>Egreso</v>
      </c>
      <c r="M3329" t="str">
        <f t="shared" si="51"/>
        <v>Único</v>
      </c>
    </row>
    <row r="3330" spans="1:13" ht="25.5" x14ac:dyDescent="0.25">
      <c r="A3330" t="s">
        <v>14</v>
      </c>
      <c r="B3330" s="33">
        <v>45506</v>
      </c>
      <c r="C3330" s="5">
        <v>45330</v>
      </c>
      <c r="D3330" s="33">
        <v>45506</v>
      </c>
      <c r="E3330" s="9">
        <v>45330</v>
      </c>
      <c r="F3330" s="6" t="s">
        <v>22</v>
      </c>
      <c r="G3330" s="7" t="s">
        <v>1174</v>
      </c>
      <c r="H3330" s="6"/>
      <c r="I3330" s="8">
        <v>-11.84</v>
      </c>
      <c r="J3330" s="6"/>
      <c r="K3330" s="8">
        <v>1442.46</v>
      </c>
      <c r="L3330" t="str">
        <f>IF(Gastos[[#This Row],[Importe]]&gt;0,"Ingreso","Egreso")</f>
        <v>Egreso</v>
      </c>
      <c r="M3330" t="str">
        <f t="shared" ref="M3330:M3393" si="52">IF(AND(COUNTIFS($B$2:$B$3988,B3330,$I$2:$I$3988,I3330,$K$2:$K$3988,K3330)&gt;1,F3330=""),"DUPLICADO","Único")</f>
        <v>Único</v>
      </c>
    </row>
    <row r="3331" spans="1:13" ht="25.5" x14ac:dyDescent="0.25">
      <c r="A3331" t="s">
        <v>17</v>
      </c>
      <c r="B3331" s="33">
        <v>45506</v>
      </c>
      <c r="C3331" s="5">
        <v>45330</v>
      </c>
      <c r="D3331" s="33">
        <v>45506</v>
      </c>
      <c r="E3331" s="9">
        <v>45330</v>
      </c>
      <c r="F3331" s="6" t="s">
        <v>132</v>
      </c>
      <c r="G3331" s="7" t="s">
        <v>1172</v>
      </c>
      <c r="H3331" s="6"/>
      <c r="I3331" s="8">
        <v>-2.5</v>
      </c>
      <c r="J3331" s="6"/>
      <c r="K3331" s="8">
        <v>5611.38</v>
      </c>
      <c r="L3331" t="str">
        <f>IF(Gastos[[#This Row],[Importe]]&gt;0,"Ingreso","Egreso")</f>
        <v>Egreso</v>
      </c>
      <c r="M3331" t="str">
        <f t="shared" si="52"/>
        <v>Único</v>
      </c>
    </row>
    <row r="3332" spans="1:13" ht="25.5" x14ac:dyDescent="0.25">
      <c r="A3332" s="1" t="s">
        <v>11</v>
      </c>
      <c r="B3332" s="33">
        <v>45475</v>
      </c>
      <c r="C3332" s="5">
        <v>45329</v>
      </c>
      <c r="D3332" s="33">
        <v>45475</v>
      </c>
      <c r="E3332" s="9">
        <v>45329</v>
      </c>
      <c r="F3332" s="6" t="s">
        <v>132</v>
      </c>
      <c r="G3332" s="7" t="s">
        <v>1178</v>
      </c>
      <c r="H3332" s="6"/>
      <c r="I3332" s="8">
        <v>-4</v>
      </c>
      <c r="J3332" s="6"/>
      <c r="K3332" s="8">
        <v>195.89</v>
      </c>
      <c r="L3332" t="str">
        <f>IF(Gastos[[#This Row],[Importe]]&gt;0,"Ingreso","Egreso")</f>
        <v>Egreso</v>
      </c>
      <c r="M3332" t="str">
        <f t="shared" si="52"/>
        <v>Único</v>
      </c>
    </row>
    <row r="3333" spans="1:13" ht="25.5" x14ac:dyDescent="0.25">
      <c r="A3333" t="s">
        <v>17</v>
      </c>
      <c r="B3333" s="33">
        <v>45475</v>
      </c>
      <c r="C3333" s="5">
        <v>45329</v>
      </c>
      <c r="D3333" s="33">
        <v>45475</v>
      </c>
      <c r="E3333" s="9">
        <v>45329</v>
      </c>
      <c r="F3333" s="6" t="s">
        <v>67</v>
      </c>
      <c r="G3333" s="7" t="s">
        <v>1176</v>
      </c>
      <c r="H3333" s="6"/>
      <c r="I3333" s="8">
        <v>-21</v>
      </c>
      <c r="J3333" s="6"/>
      <c r="K3333" s="8">
        <v>5613.88</v>
      </c>
      <c r="L3333" t="str">
        <f>IF(Gastos[[#This Row],[Importe]]&gt;0,"Ingreso","Egreso")</f>
        <v>Egreso</v>
      </c>
      <c r="M3333" t="str">
        <f t="shared" si="52"/>
        <v>Único</v>
      </c>
    </row>
    <row r="3334" spans="1:13" x14ac:dyDescent="0.25">
      <c r="A3334" t="s">
        <v>14</v>
      </c>
      <c r="B3334" s="33">
        <v>45475</v>
      </c>
      <c r="C3334" s="5">
        <v>45329</v>
      </c>
      <c r="D3334" s="33">
        <v>45475</v>
      </c>
      <c r="E3334" s="9">
        <v>45329</v>
      </c>
      <c r="F3334" s="6" t="s">
        <v>67</v>
      </c>
      <c r="G3334" s="7" t="s">
        <v>1177</v>
      </c>
      <c r="H3334" s="6"/>
      <c r="I3334" s="8">
        <v>-21.8</v>
      </c>
      <c r="J3334" s="6"/>
      <c r="K3334" s="8">
        <v>1476.1</v>
      </c>
      <c r="L3334" t="str">
        <f>IF(Gastos[[#This Row],[Importe]]&gt;0,"Ingreso","Egreso")</f>
        <v>Egreso</v>
      </c>
      <c r="M3334" t="str">
        <f t="shared" si="52"/>
        <v>Único</v>
      </c>
    </row>
    <row r="3335" spans="1:13" x14ac:dyDescent="0.25">
      <c r="A3335" t="s">
        <v>14</v>
      </c>
      <c r="B3335" s="33">
        <v>45475</v>
      </c>
      <c r="C3335" s="5">
        <v>45329</v>
      </c>
      <c r="D3335" s="33">
        <v>45475</v>
      </c>
      <c r="E3335" s="9">
        <v>45329</v>
      </c>
      <c r="F3335" s="6" t="s">
        <v>67</v>
      </c>
      <c r="G3335" s="7" t="s">
        <v>1177</v>
      </c>
      <c r="H3335" s="6"/>
      <c r="I3335" s="8">
        <v>-21.8</v>
      </c>
      <c r="J3335" s="6"/>
      <c r="K3335" s="8">
        <v>1454.3</v>
      </c>
      <c r="L3335" t="str">
        <f>IF(Gastos[[#This Row],[Importe]]&gt;0,"Ingreso","Egreso")</f>
        <v>Egreso</v>
      </c>
      <c r="M3335" t="str">
        <f t="shared" si="52"/>
        <v>Único</v>
      </c>
    </row>
    <row r="3336" spans="1:13" x14ac:dyDescent="0.25">
      <c r="A3336" t="s">
        <v>17</v>
      </c>
      <c r="B3336" s="33">
        <v>45445</v>
      </c>
      <c r="C3336" s="5">
        <v>45328</v>
      </c>
      <c r="D3336" s="33">
        <v>45445</v>
      </c>
      <c r="E3336" s="9">
        <v>45328</v>
      </c>
      <c r="F3336" s="6" t="s">
        <v>67</v>
      </c>
      <c r="G3336" s="7" t="s">
        <v>1179</v>
      </c>
      <c r="H3336" s="6"/>
      <c r="I3336" s="8">
        <v>-12.2</v>
      </c>
      <c r="J3336" s="6"/>
      <c r="K3336" s="8">
        <v>5634.88</v>
      </c>
      <c r="L3336" t="str">
        <f>IF(Gastos[[#This Row],[Importe]]&gt;0,"Ingreso","Egreso")</f>
        <v>Egreso</v>
      </c>
      <c r="M3336" t="str">
        <f t="shared" si="52"/>
        <v>Único</v>
      </c>
    </row>
    <row r="3337" spans="1:13" x14ac:dyDescent="0.25">
      <c r="A3337" s="1" t="s">
        <v>11</v>
      </c>
      <c r="B3337" s="33">
        <v>45445</v>
      </c>
      <c r="C3337" s="5">
        <v>45328</v>
      </c>
      <c r="D3337" s="33">
        <v>45445</v>
      </c>
      <c r="E3337" s="9">
        <v>45328</v>
      </c>
      <c r="F3337" s="6" t="s">
        <v>20</v>
      </c>
      <c r="G3337" s="7" t="s">
        <v>1180</v>
      </c>
      <c r="H3337" s="6"/>
      <c r="I3337" s="8">
        <v>-0.9</v>
      </c>
      <c r="J3337" s="6"/>
      <c r="K3337" s="8">
        <v>199.89</v>
      </c>
      <c r="L3337" t="str">
        <f>IF(Gastos[[#This Row],[Importe]]&gt;0,"Ingreso","Egreso")</f>
        <v>Egreso</v>
      </c>
      <c r="M3337" t="str">
        <f t="shared" si="52"/>
        <v>Único</v>
      </c>
    </row>
    <row r="3338" spans="1:13" ht="25.5" x14ac:dyDescent="0.25">
      <c r="A3338" t="s">
        <v>17</v>
      </c>
      <c r="B3338" s="33">
        <v>45414</v>
      </c>
      <c r="C3338" s="5">
        <v>45327</v>
      </c>
      <c r="D3338" s="33">
        <v>45414</v>
      </c>
      <c r="E3338" s="9">
        <v>45327</v>
      </c>
      <c r="F3338" s="6" t="s">
        <v>132</v>
      </c>
      <c r="G3338" s="7" t="s">
        <v>1183</v>
      </c>
      <c r="H3338" s="6"/>
      <c r="I3338" s="8">
        <v>-8.4499999999999993</v>
      </c>
      <c r="J3338" s="6"/>
      <c r="K3338" s="8">
        <v>5647.08</v>
      </c>
      <c r="L3338" t="str">
        <f>IF(Gastos[[#This Row],[Importe]]&gt;0,"Ingreso","Egreso")</f>
        <v>Egreso</v>
      </c>
      <c r="M3338" t="str">
        <f t="shared" si="52"/>
        <v>Único</v>
      </c>
    </row>
    <row r="3339" spans="1:13" ht="25.5" x14ac:dyDescent="0.25">
      <c r="A3339" t="s">
        <v>17</v>
      </c>
      <c r="B3339" s="33">
        <v>45414</v>
      </c>
      <c r="C3339" s="5">
        <v>45327</v>
      </c>
      <c r="D3339" s="33">
        <v>45414</v>
      </c>
      <c r="E3339" s="9">
        <v>45327</v>
      </c>
      <c r="F3339" s="6" t="s">
        <v>22</v>
      </c>
      <c r="G3339" s="7" t="s">
        <v>1181</v>
      </c>
      <c r="H3339" s="6"/>
      <c r="I3339" s="8">
        <v>-32.9</v>
      </c>
      <c r="J3339" s="6"/>
      <c r="K3339" s="8">
        <v>5658.53</v>
      </c>
      <c r="L3339" t="str">
        <f>IF(Gastos[[#This Row],[Importe]]&gt;0,"Ingreso","Egreso")</f>
        <v>Egreso</v>
      </c>
      <c r="M3339" t="str">
        <f t="shared" si="52"/>
        <v>Único</v>
      </c>
    </row>
    <row r="3340" spans="1:13" x14ac:dyDescent="0.25">
      <c r="A3340" t="s">
        <v>17</v>
      </c>
      <c r="B3340" s="33">
        <v>45414</v>
      </c>
      <c r="C3340" s="5">
        <v>45327</v>
      </c>
      <c r="D3340" s="33">
        <v>45414</v>
      </c>
      <c r="E3340" s="9">
        <v>45327</v>
      </c>
      <c r="F3340" s="6" t="s">
        <v>20</v>
      </c>
      <c r="G3340" s="7" t="s">
        <v>1182</v>
      </c>
      <c r="H3340" s="6"/>
      <c r="I3340" s="8">
        <v>-3</v>
      </c>
      <c r="J3340" s="6"/>
      <c r="K3340" s="8">
        <v>5655.53</v>
      </c>
      <c r="L3340" t="str">
        <f>IF(Gastos[[#This Row],[Importe]]&gt;0,"Ingreso","Egreso")</f>
        <v>Egreso</v>
      </c>
      <c r="M3340" t="str">
        <f t="shared" si="52"/>
        <v>Único</v>
      </c>
    </row>
    <row r="3341" spans="1:13" x14ac:dyDescent="0.25">
      <c r="A3341" t="s">
        <v>14</v>
      </c>
      <c r="B3341" s="33">
        <v>45414</v>
      </c>
      <c r="C3341" s="5">
        <v>45327</v>
      </c>
      <c r="D3341" s="33">
        <v>45414</v>
      </c>
      <c r="E3341" s="9">
        <v>45327</v>
      </c>
      <c r="F3341" s="6" t="s">
        <v>35</v>
      </c>
      <c r="G3341" s="7" t="s">
        <v>479</v>
      </c>
      <c r="H3341" s="6"/>
      <c r="I3341" s="8">
        <v>1500</v>
      </c>
      <c r="J3341" s="6"/>
      <c r="K3341" s="8">
        <v>1537.46</v>
      </c>
      <c r="L3341" t="str">
        <f>IF(Gastos[[#This Row],[Importe]]&gt;0,"Ingreso","Egreso")</f>
        <v>Ingreso</v>
      </c>
      <c r="M3341" t="str">
        <f t="shared" si="52"/>
        <v>Único</v>
      </c>
    </row>
    <row r="3342" spans="1:13" x14ac:dyDescent="0.25">
      <c r="A3342" s="1" t="s">
        <v>11</v>
      </c>
      <c r="B3342" s="33">
        <v>45414</v>
      </c>
      <c r="C3342" s="5">
        <v>45327</v>
      </c>
      <c r="D3342" s="33">
        <v>45414</v>
      </c>
      <c r="E3342" s="9">
        <v>45327</v>
      </c>
      <c r="F3342" s="6" t="s">
        <v>35</v>
      </c>
      <c r="G3342" s="7" t="s">
        <v>481</v>
      </c>
      <c r="H3342" s="6"/>
      <c r="I3342" s="8">
        <v>-1500</v>
      </c>
      <c r="J3342" s="6"/>
      <c r="K3342" s="8">
        <v>246.98</v>
      </c>
      <c r="L3342" t="str">
        <f>IF(Gastos[[#This Row],[Importe]]&gt;0,"Ingreso","Egreso")</f>
        <v>Egreso</v>
      </c>
      <c r="M3342" t="str">
        <f t="shared" si="52"/>
        <v>Único</v>
      </c>
    </row>
    <row r="3343" spans="1:13" x14ac:dyDescent="0.25">
      <c r="A3343" s="1" t="s">
        <v>11</v>
      </c>
      <c r="B3343" s="33">
        <v>45414</v>
      </c>
      <c r="C3343" s="5">
        <v>45327</v>
      </c>
      <c r="D3343" s="33">
        <v>45384</v>
      </c>
      <c r="E3343" s="9">
        <v>45326</v>
      </c>
      <c r="F3343" s="6" t="s">
        <v>132</v>
      </c>
      <c r="G3343" s="7" t="s">
        <v>1187</v>
      </c>
      <c r="H3343" s="6"/>
      <c r="I3343" s="8">
        <v>-44.2</v>
      </c>
      <c r="J3343" s="6"/>
      <c r="K3343" s="8">
        <v>202.78</v>
      </c>
      <c r="L3343" t="str">
        <f>IF(Gastos[[#This Row],[Importe]]&gt;0,"Ingreso","Egreso")</f>
        <v>Egreso</v>
      </c>
      <c r="M3343" t="str">
        <f t="shared" si="52"/>
        <v>Único</v>
      </c>
    </row>
    <row r="3344" spans="1:13" ht="25.5" x14ac:dyDescent="0.25">
      <c r="A3344" t="s">
        <v>17</v>
      </c>
      <c r="B3344" s="33">
        <v>45414</v>
      </c>
      <c r="C3344" s="5">
        <v>45327</v>
      </c>
      <c r="D3344" s="33">
        <v>45384</v>
      </c>
      <c r="E3344" s="9">
        <v>45326</v>
      </c>
      <c r="F3344" s="6" t="s">
        <v>22</v>
      </c>
      <c r="G3344" s="7" t="s">
        <v>1184</v>
      </c>
      <c r="H3344" s="6"/>
      <c r="I3344" s="8">
        <v>-12.9</v>
      </c>
      <c r="J3344" s="6"/>
      <c r="K3344" s="8">
        <v>5691.43</v>
      </c>
      <c r="L3344" t="str">
        <f>IF(Gastos[[#This Row],[Importe]]&gt;0,"Ingreso","Egreso")</f>
        <v>Egreso</v>
      </c>
      <c r="M3344" t="str">
        <f t="shared" si="52"/>
        <v>Único</v>
      </c>
    </row>
    <row r="3345" spans="1:13" ht="25.5" x14ac:dyDescent="0.25">
      <c r="A3345" t="s">
        <v>14</v>
      </c>
      <c r="B3345" s="33">
        <v>45414</v>
      </c>
      <c r="C3345" s="5">
        <v>45327</v>
      </c>
      <c r="D3345" s="33">
        <v>45384</v>
      </c>
      <c r="E3345" s="9">
        <v>45326</v>
      </c>
      <c r="F3345" s="6" t="s">
        <v>22</v>
      </c>
      <c r="G3345" s="7" t="s">
        <v>1185</v>
      </c>
      <c r="H3345" s="6"/>
      <c r="I3345" s="8">
        <v>-6</v>
      </c>
      <c r="J3345" s="6"/>
      <c r="K3345" s="8">
        <v>1531.46</v>
      </c>
      <c r="L3345" t="str">
        <f>IF(Gastos[[#This Row],[Importe]]&gt;0,"Ingreso","Egreso")</f>
        <v>Egreso</v>
      </c>
      <c r="M3345" t="str">
        <f t="shared" si="52"/>
        <v>Único</v>
      </c>
    </row>
    <row r="3346" spans="1:13" x14ac:dyDescent="0.25">
      <c r="A3346" t="s">
        <v>14</v>
      </c>
      <c r="B3346" s="33">
        <v>45414</v>
      </c>
      <c r="C3346" s="5">
        <v>45327</v>
      </c>
      <c r="D3346" s="33">
        <v>45384</v>
      </c>
      <c r="E3346" s="9">
        <v>45326</v>
      </c>
      <c r="F3346" s="6" t="s">
        <v>18</v>
      </c>
      <c r="G3346" s="7" t="s">
        <v>1186</v>
      </c>
      <c r="H3346" s="6"/>
      <c r="I3346" s="8">
        <v>-33.56</v>
      </c>
      <c r="J3346" s="6"/>
      <c r="K3346" s="8">
        <v>1497.9</v>
      </c>
      <c r="L3346" t="str">
        <f>IF(Gastos[[#This Row],[Importe]]&gt;0,"Ingreso","Egreso")</f>
        <v>Egreso</v>
      </c>
      <c r="M3346" t="str">
        <f t="shared" si="52"/>
        <v>Único</v>
      </c>
    </row>
    <row r="3347" spans="1:13" x14ac:dyDescent="0.25">
      <c r="A3347" s="1" t="s">
        <v>11</v>
      </c>
      <c r="B3347" s="33">
        <v>45414</v>
      </c>
      <c r="C3347" s="5">
        <v>45327</v>
      </c>
      <c r="D3347" s="33">
        <v>45384</v>
      </c>
      <c r="E3347" s="9">
        <v>45326</v>
      </c>
      <c r="F3347" s="6" t="s">
        <v>132</v>
      </c>
      <c r="G3347" s="7" t="s">
        <v>1188</v>
      </c>
      <c r="H3347" s="6"/>
      <c r="I3347" s="8">
        <v>-1.99</v>
      </c>
      <c r="J3347" s="6"/>
      <c r="K3347" s="8">
        <v>200.79</v>
      </c>
      <c r="L3347" t="str">
        <f>IF(Gastos[[#This Row],[Importe]]&gt;0,"Ingreso","Egreso")</f>
        <v>Egreso</v>
      </c>
      <c r="M3347" t="str">
        <f t="shared" si="52"/>
        <v>Único</v>
      </c>
    </row>
    <row r="3348" spans="1:13" ht="25.5" x14ac:dyDescent="0.25">
      <c r="A3348" s="1" t="s">
        <v>11</v>
      </c>
      <c r="B3348" s="33">
        <v>45414</v>
      </c>
      <c r="C3348" s="5">
        <v>45327</v>
      </c>
      <c r="D3348" s="33">
        <v>45353</v>
      </c>
      <c r="E3348" s="9">
        <v>45325</v>
      </c>
      <c r="F3348" s="6" t="s">
        <v>132</v>
      </c>
      <c r="G3348" s="7" t="s">
        <v>1190</v>
      </c>
      <c r="H3348" s="6"/>
      <c r="I3348" s="8">
        <v>-11.25</v>
      </c>
      <c r="J3348" s="6"/>
      <c r="K3348" s="8">
        <v>1746.98</v>
      </c>
      <c r="L3348" t="str">
        <f>IF(Gastos[[#This Row],[Importe]]&gt;0,"Ingreso","Egreso")</f>
        <v>Egreso</v>
      </c>
      <c r="M3348" t="str">
        <f t="shared" si="52"/>
        <v>Único</v>
      </c>
    </row>
    <row r="3349" spans="1:13" ht="25.5" x14ac:dyDescent="0.25">
      <c r="A3349" t="s">
        <v>14</v>
      </c>
      <c r="B3349" s="33">
        <v>45414</v>
      </c>
      <c r="C3349" s="5">
        <v>45327</v>
      </c>
      <c r="D3349" s="33">
        <v>45353</v>
      </c>
      <c r="E3349" s="9">
        <v>45325</v>
      </c>
      <c r="F3349" s="6" t="s">
        <v>22</v>
      </c>
      <c r="G3349" s="7" t="s">
        <v>1189</v>
      </c>
      <c r="H3349" s="6"/>
      <c r="I3349" s="8">
        <v>-13.4</v>
      </c>
      <c r="J3349" s="6"/>
      <c r="K3349" s="8">
        <v>37.46</v>
      </c>
      <c r="L3349" t="str">
        <f>IF(Gastos[[#This Row],[Importe]]&gt;0,"Ingreso","Egreso")</f>
        <v>Egreso</v>
      </c>
      <c r="M3349" t="str">
        <f t="shared" si="52"/>
        <v>Único</v>
      </c>
    </row>
    <row r="3350" spans="1:13" x14ac:dyDescent="0.25">
      <c r="A3350" t="s">
        <v>17</v>
      </c>
      <c r="B3350" s="33">
        <v>45324</v>
      </c>
      <c r="C3350" s="5">
        <v>45324</v>
      </c>
      <c r="D3350" s="33">
        <v>45324</v>
      </c>
      <c r="E3350" s="9">
        <v>45324</v>
      </c>
      <c r="F3350" s="6" t="s">
        <v>90</v>
      </c>
      <c r="G3350" s="7" t="s">
        <v>1075</v>
      </c>
      <c r="H3350" s="6"/>
      <c r="I3350" s="8">
        <v>1675.14</v>
      </c>
      <c r="J3350" s="6"/>
      <c r="K3350" s="8">
        <v>5704.33</v>
      </c>
      <c r="L3350" t="str">
        <f>IF(Gastos[[#This Row],[Importe]]&gt;0,"Ingreso","Egreso")</f>
        <v>Ingreso</v>
      </c>
      <c r="M3350" t="str">
        <f t="shared" si="52"/>
        <v>Único</v>
      </c>
    </row>
    <row r="3351" spans="1:13" x14ac:dyDescent="0.25">
      <c r="A3351" t="s">
        <v>17</v>
      </c>
      <c r="B3351" s="33">
        <v>45293</v>
      </c>
      <c r="C3351" s="5">
        <v>45323</v>
      </c>
      <c r="D3351" s="33">
        <v>45293</v>
      </c>
      <c r="E3351" s="9">
        <v>45323</v>
      </c>
      <c r="F3351" s="6" t="s">
        <v>88</v>
      </c>
      <c r="G3351" s="7" t="s">
        <v>1191</v>
      </c>
      <c r="H3351" s="6"/>
      <c r="I3351" s="8">
        <v>-900</v>
      </c>
      <c r="J3351" s="6"/>
      <c r="K3351" s="8">
        <v>4029.19</v>
      </c>
      <c r="L3351" t="str">
        <f>IF(Gastos[[#This Row],[Importe]]&gt;0,"Ingreso","Egreso")</f>
        <v>Egreso</v>
      </c>
      <c r="M3351" t="str">
        <f t="shared" si="52"/>
        <v>Único</v>
      </c>
    </row>
    <row r="3352" spans="1:13" x14ac:dyDescent="0.25">
      <c r="A3352" t="s">
        <v>14</v>
      </c>
      <c r="B3352" s="33">
        <v>45293</v>
      </c>
      <c r="C3352" s="5">
        <v>45323</v>
      </c>
      <c r="D3352" s="33">
        <v>45293</v>
      </c>
      <c r="E3352" s="9">
        <v>45323</v>
      </c>
      <c r="F3352" s="6" t="s">
        <v>76</v>
      </c>
      <c r="G3352" s="7" t="s">
        <v>1192</v>
      </c>
      <c r="H3352" s="6"/>
      <c r="I3352" s="8">
        <v>-94.74</v>
      </c>
      <c r="J3352" s="6"/>
      <c r="K3352" s="8">
        <v>50.86</v>
      </c>
      <c r="L3352" t="str">
        <f>IF(Gastos[[#This Row],[Importe]]&gt;0,"Ingreso","Egreso")</f>
        <v>Egreso</v>
      </c>
      <c r="M3352" t="str">
        <f t="shared" si="52"/>
        <v>Único</v>
      </c>
    </row>
    <row r="3353" spans="1:13" x14ac:dyDescent="0.25">
      <c r="A3353" s="1" t="s">
        <v>11</v>
      </c>
      <c r="B3353" s="33">
        <v>45293</v>
      </c>
      <c r="C3353" s="5">
        <v>45323</v>
      </c>
      <c r="D3353" s="33">
        <v>45293</v>
      </c>
      <c r="E3353" s="9">
        <v>45323</v>
      </c>
      <c r="F3353" s="6" t="s">
        <v>90</v>
      </c>
      <c r="G3353" s="7" t="s">
        <v>1193</v>
      </c>
      <c r="H3353" s="6"/>
      <c r="I3353" s="8">
        <v>1742.07</v>
      </c>
      <c r="J3353" s="6"/>
      <c r="K3353" s="8">
        <v>1758.23</v>
      </c>
      <c r="L3353" t="str">
        <f>IF(Gastos[[#This Row],[Importe]]&gt;0,"Ingreso","Egreso")</f>
        <v>Ingreso</v>
      </c>
      <c r="M3353" t="str">
        <f t="shared" si="52"/>
        <v>Único</v>
      </c>
    </row>
    <row r="3354" spans="1:13" ht="25.5" x14ac:dyDescent="0.25">
      <c r="A3354" t="s">
        <v>17</v>
      </c>
      <c r="B3354" s="33">
        <v>45322</v>
      </c>
      <c r="C3354" s="5">
        <v>45322</v>
      </c>
      <c r="D3354" s="33">
        <v>45322</v>
      </c>
      <c r="E3354" s="9">
        <v>45322</v>
      </c>
      <c r="F3354" s="6" t="s">
        <v>132</v>
      </c>
      <c r="G3354" s="7" t="s">
        <v>1194</v>
      </c>
      <c r="H3354" s="6"/>
      <c r="I3354" s="8">
        <v>-0.7</v>
      </c>
      <c r="J3354" s="6"/>
      <c r="K3354" s="8">
        <v>4932.1899999999996</v>
      </c>
      <c r="L3354" t="str">
        <f>IF(Gastos[[#This Row],[Importe]]&gt;0,"Ingreso","Egreso")</f>
        <v>Egreso</v>
      </c>
      <c r="M3354" t="str">
        <f t="shared" si="52"/>
        <v>Único</v>
      </c>
    </row>
    <row r="3355" spans="1:13" x14ac:dyDescent="0.25">
      <c r="A3355" t="s">
        <v>17</v>
      </c>
      <c r="B3355" s="33">
        <v>45322</v>
      </c>
      <c r="C3355" s="5">
        <v>45322</v>
      </c>
      <c r="D3355" s="33">
        <v>45322</v>
      </c>
      <c r="E3355" s="9">
        <v>45322</v>
      </c>
      <c r="F3355" s="6"/>
      <c r="G3355" s="7" t="s">
        <v>1195</v>
      </c>
      <c r="H3355" s="6"/>
      <c r="I3355" s="8">
        <v>-3</v>
      </c>
      <c r="J3355" s="6"/>
      <c r="K3355" s="8">
        <v>4929.1899999999996</v>
      </c>
      <c r="L3355" t="str">
        <f>IF(Gastos[[#This Row],[Importe]]&gt;0,"Ingreso","Egreso")</f>
        <v>Egreso</v>
      </c>
      <c r="M3355" t="str">
        <f t="shared" si="52"/>
        <v>Único</v>
      </c>
    </row>
    <row r="3356" spans="1:13" ht="25.5" x14ac:dyDescent="0.25">
      <c r="A3356" s="1" t="s">
        <v>11</v>
      </c>
      <c r="B3356" s="33">
        <v>45321</v>
      </c>
      <c r="C3356" s="5">
        <v>45321</v>
      </c>
      <c r="D3356" s="33">
        <v>45321</v>
      </c>
      <c r="E3356" s="9">
        <v>45321</v>
      </c>
      <c r="F3356" s="6" t="s">
        <v>132</v>
      </c>
      <c r="G3356" s="7" t="s">
        <v>1201</v>
      </c>
      <c r="H3356" s="6"/>
      <c r="I3356" s="8">
        <v>-7.65</v>
      </c>
      <c r="J3356" s="6"/>
      <c r="K3356" s="8">
        <v>16.38</v>
      </c>
      <c r="L3356" t="str">
        <f>IF(Gastos[[#This Row],[Importe]]&gt;0,"Ingreso","Egreso")</f>
        <v>Egreso</v>
      </c>
      <c r="M3356" t="str">
        <f t="shared" si="52"/>
        <v>Único</v>
      </c>
    </row>
    <row r="3357" spans="1:13" ht="25.5" x14ac:dyDescent="0.25">
      <c r="A3357" t="s">
        <v>17</v>
      </c>
      <c r="B3357" s="33">
        <v>45321</v>
      </c>
      <c r="C3357" s="5">
        <v>45321</v>
      </c>
      <c r="D3357" s="33">
        <v>45321</v>
      </c>
      <c r="E3357" s="9">
        <v>45321</v>
      </c>
      <c r="F3357" s="6" t="s">
        <v>102</v>
      </c>
      <c r="G3357" s="7" t="s">
        <v>1196</v>
      </c>
      <c r="H3357" s="6"/>
      <c r="I3357" s="8">
        <v>-56.61</v>
      </c>
      <c r="J3357" s="6"/>
      <c r="K3357" s="8">
        <v>5032.3599999999997</v>
      </c>
      <c r="L3357" t="str">
        <f>IF(Gastos[[#This Row],[Importe]]&gt;0,"Ingreso","Egreso")</f>
        <v>Egreso</v>
      </c>
      <c r="M3357" t="str">
        <f t="shared" si="52"/>
        <v>Único</v>
      </c>
    </row>
    <row r="3358" spans="1:13" ht="25.5" x14ac:dyDescent="0.25">
      <c r="A3358" t="s">
        <v>17</v>
      </c>
      <c r="B3358" s="33">
        <v>45321</v>
      </c>
      <c r="C3358" s="5">
        <v>45321</v>
      </c>
      <c r="D3358" s="33">
        <v>45321</v>
      </c>
      <c r="E3358" s="9">
        <v>45321</v>
      </c>
      <c r="F3358" s="6" t="s">
        <v>102</v>
      </c>
      <c r="G3358" s="7" t="s">
        <v>1197</v>
      </c>
      <c r="H3358" s="6"/>
      <c r="I3358" s="8">
        <v>-31.15</v>
      </c>
      <c r="J3358" s="6"/>
      <c r="K3358" s="8">
        <v>5001.21</v>
      </c>
      <c r="L3358" t="str">
        <f>IF(Gastos[[#This Row],[Importe]]&gt;0,"Ingreso","Egreso")</f>
        <v>Egreso</v>
      </c>
      <c r="M3358" t="str">
        <f t="shared" si="52"/>
        <v>Único</v>
      </c>
    </row>
    <row r="3359" spans="1:13" ht="25.5" x14ac:dyDescent="0.25">
      <c r="A3359" t="s">
        <v>17</v>
      </c>
      <c r="B3359" s="33">
        <v>45321</v>
      </c>
      <c r="C3359" s="5">
        <v>45321</v>
      </c>
      <c r="D3359" s="33">
        <v>45321</v>
      </c>
      <c r="E3359" s="9">
        <v>45321</v>
      </c>
      <c r="F3359" s="6" t="s">
        <v>102</v>
      </c>
      <c r="G3359" s="7" t="s">
        <v>1198</v>
      </c>
      <c r="H3359" s="6"/>
      <c r="I3359" s="8">
        <v>-68.319999999999993</v>
      </c>
      <c r="J3359" s="6"/>
      <c r="K3359" s="8">
        <v>4932.8900000000003</v>
      </c>
      <c r="L3359" t="str">
        <f>IF(Gastos[[#This Row],[Importe]]&gt;0,"Ingreso","Egreso")</f>
        <v>Egreso</v>
      </c>
      <c r="M3359" t="str">
        <f t="shared" si="52"/>
        <v>Único</v>
      </c>
    </row>
    <row r="3360" spans="1:13" ht="25.5" x14ac:dyDescent="0.25">
      <c r="A3360" t="s">
        <v>14</v>
      </c>
      <c r="B3360" s="33">
        <v>45321</v>
      </c>
      <c r="C3360" s="5">
        <v>45321</v>
      </c>
      <c r="D3360" s="33">
        <v>45321</v>
      </c>
      <c r="E3360" s="9">
        <v>45321</v>
      </c>
      <c r="F3360" s="6" t="s">
        <v>22</v>
      </c>
      <c r="G3360" s="7" t="s">
        <v>1200</v>
      </c>
      <c r="H3360" s="6"/>
      <c r="I3360" s="8">
        <v>-4</v>
      </c>
      <c r="J3360" s="6"/>
      <c r="K3360" s="8">
        <v>145.6</v>
      </c>
      <c r="L3360" t="str">
        <f>IF(Gastos[[#This Row],[Importe]]&gt;0,"Ingreso","Egreso")</f>
        <v>Egreso</v>
      </c>
      <c r="M3360" t="str">
        <f t="shared" si="52"/>
        <v>Único</v>
      </c>
    </row>
    <row r="3361" spans="1:13" x14ac:dyDescent="0.25">
      <c r="A3361" s="1" t="s">
        <v>11</v>
      </c>
      <c r="B3361" s="33">
        <v>45322</v>
      </c>
      <c r="C3361" s="5">
        <v>45322</v>
      </c>
      <c r="D3361" s="33">
        <v>45321</v>
      </c>
      <c r="E3361" s="9">
        <v>45321</v>
      </c>
      <c r="F3361" s="6" t="s">
        <v>39</v>
      </c>
      <c r="G3361" s="7" t="s">
        <v>131</v>
      </c>
      <c r="H3361" s="6"/>
      <c r="I3361" s="8">
        <v>-0.22</v>
      </c>
      <c r="J3361" s="6"/>
      <c r="K3361" s="8">
        <v>16.16</v>
      </c>
      <c r="L3361" t="str">
        <f>IF(Gastos[[#This Row],[Importe]]&gt;0,"Ingreso","Egreso")</f>
        <v>Egreso</v>
      </c>
      <c r="M3361" t="str">
        <f t="shared" si="52"/>
        <v>Único</v>
      </c>
    </row>
    <row r="3362" spans="1:13" ht="25.5" x14ac:dyDescent="0.25">
      <c r="A3362" t="s">
        <v>14</v>
      </c>
      <c r="B3362" s="33">
        <v>45321</v>
      </c>
      <c r="C3362" s="5">
        <v>45321</v>
      </c>
      <c r="D3362" s="33">
        <v>45321</v>
      </c>
      <c r="E3362" s="9">
        <v>45321</v>
      </c>
      <c r="F3362" s="6" t="s">
        <v>22</v>
      </c>
      <c r="G3362" s="7" t="s">
        <v>1199</v>
      </c>
      <c r="H3362" s="6"/>
      <c r="I3362" s="8">
        <v>-14.95</v>
      </c>
      <c r="J3362" s="6"/>
      <c r="K3362" s="8">
        <v>149.6</v>
      </c>
      <c r="L3362" t="str">
        <f>IF(Gastos[[#This Row],[Importe]]&gt;0,"Ingreso","Egreso")</f>
        <v>Egreso</v>
      </c>
      <c r="M3362" t="str">
        <f t="shared" si="52"/>
        <v>Único</v>
      </c>
    </row>
    <row r="3363" spans="1:13" x14ac:dyDescent="0.25">
      <c r="A3363" t="s">
        <v>14</v>
      </c>
      <c r="B3363" s="33">
        <v>45320</v>
      </c>
      <c r="C3363" s="5">
        <v>45320</v>
      </c>
      <c r="D3363" s="33">
        <v>45320</v>
      </c>
      <c r="E3363" s="9">
        <v>45320</v>
      </c>
      <c r="F3363" s="6" t="s">
        <v>54</v>
      </c>
      <c r="G3363" s="7" t="s">
        <v>1203</v>
      </c>
      <c r="H3363" s="6"/>
      <c r="I3363" s="8">
        <v>-2.99</v>
      </c>
      <c r="J3363" s="6"/>
      <c r="K3363" s="8">
        <v>164.55</v>
      </c>
      <c r="L3363" t="str">
        <f>IF(Gastos[[#This Row],[Importe]]&gt;0,"Ingreso","Egreso")</f>
        <v>Egreso</v>
      </c>
      <c r="M3363" t="str">
        <f t="shared" si="52"/>
        <v>Único</v>
      </c>
    </row>
    <row r="3364" spans="1:13" x14ac:dyDescent="0.25">
      <c r="A3364" t="s">
        <v>17</v>
      </c>
      <c r="B3364" s="33">
        <v>45320</v>
      </c>
      <c r="C3364" s="5">
        <v>45320</v>
      </c>
      <c r="D3364" s="33">
        <v>45320</v>
      </c>
      <c r="E3364" s="9">
        <v>45320</v>
      </c>
      <c r="F3364" s="6" t="s">
        <v>183</v>
      </c>
      <c r="G3364" s="7" t="s">
        <v>1202</v>
      </c>
      <c r="H3364" s="6"/>
      <c r="I3364" s="8">
        <v>-100</v>
      </c>
      <c r="J3364" s="6"/>
      <c r="K3364" s="8">
        <v>5088.97</v>
      </c>
      <c r="L3364" t="str">
        <f>IF(Gastos[[#This Row],[Importe]]&gt;0,"Ingreso","Egreso")</f>
        <v>Egreso</v>
      </c>
      <c r="M3364" t="str">
        <f t="shared" si="52"/>
        <v>Único</v>
      </c>
    </row>
    <row r="3365" spans="1:13" ht="25.5" x14ac:dyDescent="0.25">
      <c r="A3365" t="s">
        <v>17</v>
      </c>
      <c r="B3365" s="33">
        <v>45320</v>
      </c>
      <c r="C3365" s="5">
        <v>45320</v>
      </c>
      <c r="D3365" s="33">
        <v>45319</v>
      </c>
      <c r="E3365" s="9">
        <v>45319</v>
      </c>
      <c r="F3365" s="6" t="s">
        <v>22</v>
      </c>
      <c r="G3365" s="7" t="s">
        <v>1204</v>
      </c>
      <c r="H3365" s="6"/>
      <c r="I3365" s="8">
        <v>-11.37</v>
      </c>
      <c r="J3365" s="6"/>
      <c r="K3365" s="8">
        <v>5188.97</v>
      </c>
      <c r="L3365" t="str">
        <f>IF(Gastos[[#This Row],[Importe]]&gt;0,"Ingreso","Egreso")</f>
        <v>Egreso</v>
      </c>
      <c r="M3365" t="str">
        <f t="shared" si="52"/>
        <v>Único</v>
      </c>
    </row>
    <row r="3366" spans="1:13" ht="25.5" x14ac:dyDescent="0.25">
      <c r="A3366" t="s">
        <v>14</v>
      </c>
      <c r="B3366" s="33">
        <v>45320</v>
      </c>
      <c r="C3366" s="5">
        <v>45320</v>
      </c>
      <c r="D3366" s="33">
        <v>45319</v>
      </c>
      <c r="E3366" s="9">
        <v>45319</v>
      </c>
      <c r="F3366" s="6" t="s">
        <v>22</v>
      </c>
      <c r="G3366" s="7" t="s">
        <v>1205</v>
      </c>
      <c r="H3366" s="6"/>
      <c r="I3366" s="8">
        <v>-6.12</v>
      </c>
      <c r="J3366" s="6"/>
      <c r="K3366" s="8">
        <v>167.54</v>
      </c>
      <c r="L3366" t="str">
        <f>IF(Gastos[[#This Row],[Importe]]&gt;0,"Ingreso","Egreso")</f>
        <v>Egreso</v>
      </c>
      <c r="M3366" t="str">
        <f t="shared" si="52"/>
        <v>Único</v>
      </c>
    </row>
    <row r="3367" spans="1:13" x14ac:dyDescent="0.25">
      <c r="A3367" s="1" t="s">
        <v>11</v>
      </c>
      <c r="B3367" s="33">
        <v>45320</v>
      </c>
      <c r="C3367" s="5">
        <v>45320</v>
      </c>
      <c r="D3367" s="33">
        <v>45318</v>
      </c>
      <c r="E3367" s="9">
        <v>45318</v>
      </c>
      <c r="F3367" s="6" t="s">
        <v>132</v>
      </c>
      <c r="G3367" s="7" t="s">
        <v>1207</v>
      </c>
      <c r="H3367" s="6"/>
      <c r="I3367" s="8">
        <v>-3.4</v>
      </c>
      <c r="J3367" s="6"/>
      <c r="K3367" s="8">
        <v>24.03</v>
      </c>
      <c r="L3367" t="str">
        <f>IF(Gastos[[#This Row],[Importe]]&gt;0,"Ingreso","Egreso")</f>
        <v>Egreso</v>
      </c>
      <c r="M3367" t="str">
        <f t="shared" si="52"/>
        <v>Único</v>
      </c>
    </row>
    <row r="3368" spans="1:13" ht="25.5" x14ac:dyDescent="0.25">
      <c r="A3368" t="s">
        <v>17</v>
      </c>
      <c r="B3368" s="33">
        <v>45320</v>
      </c>
      <c r="C3368" s="5">
        <v>45320</v>
      </c>
      <c r="D3368" s="33">
        <v>45318</v>
      </c>
      <c r="E3368" s="9">
        <v>45318</v>
      </c>
      <c r="F3368" s="6" t="s">
        <v>22</v>
      </c>
      <c r="G3368" s="7" t="s">
        <v>1206</v>
      </c>
      <c r="H3368" s="6"/>
      <c r="I3368" s="8">
        <v>-7.62</v>
      </c>
      <c r="J3368" s="6"/>
      <c r="K3368" s="8">
        <v>5200.34</v>
      </c>
      <c r="L3368" t="str">
        <f>IF(Gastos[[#This Row],[Importe]]&gt;0,"Ingreso","Egreso")</f>
        <v>Egreso</v>
      </c>
      <c r="M3368" t="str">
        <f t="shared" si="52"/>
        <v>Único</v>
      </c>
    </row>
    <row r="3369" spans="1:13" x14ac:dyDescent="0.25">
      <c r="A3369" t="s">
        <v>17</v>
      </c>
      <c r="B3369" s="33">
        <v>45317</v>
      </c>
      <c r="C3369" s="5">
        <v>45317</v>
      </c>
      <c r="D3369" s="33">
        <v>45317</v>
      </c>
      <c r="E3369" s="9">
        <v>45317</v>
      </c>
      <c r="F3369" s="6" t="s">
        <v>132</v>
      </c>
      <c r="G3369" s="7" t="s">
        <v>1208</v>
      </c>
      <c r="H3369" s="6"/>
      <c r="I3369" s="8">
        <v>-8.61</v>
      </c>
      <c r="J3369" s="6"/>
      <c r="K3369" s="8">
        <v>5225.91</v>
      </c>
      <c r="L3369" t="str">
        <f>IF(Gastos[[#This Row],[Importe]]&gt;0,"Ingreso","Egreso")</f>
        <v>Egreso</v>
      </c>
      <c r="M3369" t="str">
        <f t="shared" si="52"/>
        <v>Único</v>
      </c>
    </row>
    <row r="3370" spans="1:13" x14ac:dyDescent="0.25">
      <c r="A3370" s="1" t="s">
        <v>11</v>
      </c>
      <c r="B3370" s="33">
        <v>45317</v>
      </c>
      <c r="C3370" s="5">
        <v>45317</v>
      </c>
      <c r="D3370" s="33">
        <v>45317</v>
      </c>
      <c r="E3370" s="9">
        <v>45317</v>
      </c>
      <c r="F3370" s="6" t="s">
        <v>18</v>
      </c>
      <c r="G3370" s="7" t="s">
        <v>1210</v>
      </c>
      <c r="H3370" s="6"/>
      <c r="I3370" s="8">
        <v>-9.84</v>
      </c>
      <c r="J3370" s="6"/>
      <c r="K3370" s="8">
        <v>27.72</v>
      </c>
      <c r="L3370" t="str">
        <f>IF(Gastos[[#This Row],[Importe]]&gt;0,"Ingreso","Egreso")</f>
        <v>Egreso</v>
      </c>
      <c r="M3370" t="str">
        <f t="shared" si="52"/>
        <v>Único</v>
      </c>
    </row>
    <row r="3371" spans="1:13" x14ac:dyDescent="0.25">
      <c r="A3371" s="1" t="s">
        <v>11</v>
      </c>
      <c r="B3371" s="33">
        <v>45320</v>
      </c>
      <c r="C3371" s="5">
        <v>45320</v>
      </c>
      <c r="D3371" s="33">
        <v>45317</v>
      </c>
      <c r="E3371" s="9">
        <v>45317</v>
      </c>
      <c r="F3371" s="6" t="s">
        <v>39</v>
      </c>
      <c r="G3371" s="7" t="s">
        <v>131</v>
      </c>
      <c r="H3371" s="6"/>
      <c r="I3371" s="8">
        <v>-0.28999999999999998</v>
      </c>
      <c r="J3371" s="6"/>
      <c r="K3371" s="8">
        <v>27.43</v>
      </c>
      <c r="L3371" t="str">
        <f>IF(Gastos[[#This Row],[Importe]]&gt;0,"Ingreso","Egreso")</f>
        <v>Egreso</v>
      </c>
      <c r="M3371" t="str">
        <f t="shared" si="52"/>
        <v>Único</v>
      </c>
    </row>
    <row r="3372" spans="1:13" ht="25.5" x14ac:dyDescent="0.25">
      <c r="A3372" t="s">
        <v>17</v>
      </c>
      <c r="B3372" s="33">
        <v>45317</v>
      </c>
      <c r="C3372" s="5">
        <v>45317</v>
      </c>
      <c r="D3372" s="33">
        <v>45317</v>
      </c>
      <c r="E3372" s="9">
        <v>45317</v>
      </c>
      <c r="F3372" s="6" t="s">
        <v>22</v>
      </c>
      <c r="G3372" s="7" t="s">
        <v>1209</v>
      </c>
      <c r="H3372" s="6"/>
      <c r="I3372" s="8">
        <v>-17.95</v>
      </c>
      <c r="J3372" s="6"/>
      <c r="K3372" s="8">
        <v>5207.96</v>
      </c>
      <c r="L3372" t="str">
        <f>IF(Gastos[[#This Row],[Importe]]&gt;0,"Ingreso","Egreso")</f>
        <v>Egreso</v>
      </c>
      <c r="M3372" t="str">
        <f t="shared" si="52"/>
        <v>Único</v>
      </c>
    </row>
    <row r="3373" spans="1:13" ht="25.5" x14ac:dyDescent="0.25">
      <c r="A3373" t="s">
        <v>17</v>
      </c>
      <c r="B3373" s="33">
        <v>45316</v>
      </c>
      <c r="C3373" s="5">
        <v>45316</v>
      </c>
      <c r="D3373" s="33">
        <v>45316</v>
      </c>
      <c r="E3373" s="9">
        <v>45316</v>
      </c>
      <c r="F3373" s="6" t="s">
        <v>18</v>
      </c>
      <c r="G3373" s="7" t="s">
        <v>1211</v>
      </c>
      <c r="H3373" s="6"/>
      <c r="I3373" s="8">
        <v>-2.94</v>
      </c>
      <c r="J3373" s="6"/>
      <c r="K3373" s="8">
        <v>5234.5200000000004</v>
      </c>
      <c r="L3373" t="str">
        <f>IF(Gastos[[#This Row],[Importe]]&gt;0,"Ingreso","Egreso")</f>
        <v>Egreso</v>
      </c>
      <c r="M3373" t="str">
        <f t="shared" si="52"/>
        <v>Único</v>
      </c>
    </row>
    <row r="3374" spans="1:13" ht="25.5" x14ac:dyDescent="0.25">
      <c r="A3374" t="s">
        <v>17</v>
      </c>
      <c r="B3374" s="33">
        <v>45315</v>
      </c>
      <c r="C3374" s="5">
        <v>45315</v>
      </c>
      <c r="D3374" s="33">
        <v>45315</v>
      </c>
      <c r="E3374" s="9">
        <v>45315</v>
      </c>
      <c r="F3374" s="6" t="s">
        <v>67</v>
      </c>
      <c r="G3374" s="7" t="s">
        <v>1212</v>
      </c>
      <c r="H3374" s="6"/>
      <c r="I3374" s="8">
        <v>-21</v>
      </c>
      <c r="J3374" s="6"/>
      <c r="K3374" s="8">
        <v>5237.46</v>
      </c>
      <c r="L3374" t="str">
        <f>IF(Gastos[[#This Row],[Importe]]&gt;0,"Ingreso","Egreso")</f>
        <v>Egreso</v>
      </c>
      <c r="M3374" t="str">
        <f t="shared" si="52"/>
        <v>Único</v>
      </c>
    </row>
    <row r="3375" spans="1:13" x14ac:dyDescent="0.25">
      <c r="A3375" t="s">
        <v>17</v>
      </c>
      <c r="B3375" s="33">
        <v>45314</v>
      </c>
      <c r="C3375" s="5">
        <v>45314</v>
      </c>
      <c r="D3375" s="33">
        <v>45314</v>
      </c>
      <c r="E3375" s="9">
        <v>45314</v>
      </c>
      <c r="F3375" s="6" t="s">
        <v>67</v>
      </c>
      <c r="G3375" s="7" t="s">
        <v>1213</v>
      </c>
      <c r="H3375" s="6"/>
      <c r="I3375" s="8">
        <v>-13.3</v>
      </c>
      <c r="J3375" s="6"/>
      <c r="K3375" s="8">
        <v>5258.46</v>
      </c>
      <c r="L3375" t="str">
        <f>IF(Gastos[[#This Row],[Importe]]&gt;0,"Ingreso","Egreso")</f>
        <v>Egreso</v>
      </c>
      <c r="M3375" t="str">
        <f t="shared" si="52"/>
        <v>Único</v>
      </c>
    </row>
    <row r="3376" spans="1:13" ht="25.5" x14ac:dyDescent="0.25">
      <c r="A3376" t="s">
        <v>14</v>
      </c>
      <c r="B3376" s="33">
        <v>45314</v>
      </c>
      <c r="C3376" s="5">
        <v>45314</v>
      </c>
      <c r="D3376" s="33">
        <v>45314</v>
      </c>
      <c r="E3376" s="9">
        <v>45314</v>
      </c>
      <c r="F3376" s="6" t="s">
        <v>15</v>
      </c>
      <c r="G3376" s="7" t="s">
        <v>1214</v>
      </c>
      <c r="H3376" s="6"/>
      <c r="I3376" s="8">
        <v>-74</v>
      </c>
      <c r="J3376" s="6"/>
      <c r="K3376" s="8">
        <v>173.66</v>
      </c>
      <c r="L3376" t="str">
        <f>IF(Gastos[[#This Row],[Importe]]&gt;0,"Ingreso","Egreso")</f>
        <v>Egreso</v>
      </c>
      <c r="M3376" t="str">
        <f t="shared" si="52"/>
        <v>Único</v>
      </c>
    </row>
    <row r="3377" spans="1:13" ht="25.5" x14ac:dyDescent="0.25">
      <c r="A3377" s="1" t="s">
        <v>11</v>
      </c>
      <c r="B3377" s="33">
        <v>45313</v>
      </c>
      <c r="C3377" s="5">
        <v>45313</v>
      </c>
      <c r="D3377" s="33">
        <v>45313</v>
      </c>
      <c r="E3377" s="9">
        <v>45313</v>
      </c>
      <c r="F3377" s="6" t="s">
        <v>20</v>
      </c>
      <c r="G3377" s="7" t="s">
        <v>1215</v>
      </c>
      <c r="H3377" s="6"/>
      <c r="I3377" s="8">
        <v>-1.3</v>
      </c>
      <c r="J3377" s="6"/>
      <c r="K3377" s="8">
        <v>39.96</v>
      </c>
      <c r="L3377" t="str">
        <f>IF(Gastos[[#This Row],[Importe]]&gt;0,"Ingreso","Egreso")</f>
        <v>Egreso</v>
      </c>
      <c r="M3377" t="str">
        <f t="shared" si="52"/>
        <v>Único</v>
      </c>
    </row>
    <row r="3378" spans="1:13" x14ac:dyDescent="0.25">
      <c r="A3378" s="1" t="s">
        <v>11</v>
      </c>
      <c r="B3378" s="33">
        <v>45313</v>
      </c>
      <c r="C3378" s="5">
        <v>45313</v>
      </c>
      <c r="D3378" s="33">
        <v>45313</v>
      </c>
      <c r="E3378" s="9">
        <v>45313</v>
      </c>
      <c r="F3378" s="6" t="s">
        <v>20</v>
      </c>
      <c r="G3378" s="7" t="s">
        <v>1216</v>
      </c>
      <c r="H3378" s="6"/>
      <c r="I3378" s="8">
        <v>-1.1499999999999999</v>
      </c>
      <c r="J3378" s="6"/>
      <c r="K3378" s="8">
        <v>38.81</v>
      </c>
      <c r="L3378" t="str">
        <f>IF(Gastos[[#This Row],[Importe]]&gt;0,"Ingreso","Egreso")</f>
        <v>Egreso</v>
      </c>
      <c r="M3378" t="str">
        <f t="shared" si="52"/>
        <v>Único</v>
      </c>
    </row>
    <row r="3379" spans="1:13" x14ac:dyDescent="0.25">
      <c r="A3379" s="1" t="s">
        <v>11</v>
      </c>
      <c r="B3379" s="33">
        <v>45313</v>
      </c>
      <c r="C3379" s="5">
        <v>45313</v>
      </c>
      <c r="D3379" s="33">
        <v>45313</v>
      </c>
      <c r="E3379" s="9">
        <v>45313</v>
      </c>
      <c r="F3379" s="6" t="s">
        <v>20</v>
      </c>
      <c r="G3379" s="7" t="s">
        <v>1216</v>
      </c>
      <c r="H3379" s="6"/>
      <c r="I3379" s="8">
        <v>-1.25</v>
      </c>
      <c r="J3379" s="6"/>
      <c r="K3379" s="8">
        <v>37.56</v>
      </c>
      <c r="L3379" t="str">
        <f>IF(Gastos[[#This Row],[Importe]]&gt;0,"Ingreso","Egreso")</f>
        <v>Egreso</v>
      </c>
      <c r="M3379" t="str">
        <f t="shared" si="52"/>
        <v>Único</v>
      </c>
    </row>
    <row r="3380" spans="1:13" x14ac:dyDescent="0.25">
      <c r="A3380" s="1" t="s">
        <v>11</v>
      </c>
      <c r="B3380" s="33">
        <v>45313</v>
      </c>
      <c r="C3380" s="5">
        <v>45313</v>
      </c>
      <c r="D3380" s="33">
        <v>45312</v>
      </c>
      <c r="E3380" s="9">
        <v>45312</v>
      </c>
      <c r="F3380" s="6" t="s">
        <v>132</v>
      </c>
      <c r="G3380" s="7" t="s">
        <v>1218</v>
      </c>
      <c r="H3380" s="6"/>
      <c r="I3380" s="8">
        <v>-62.2</v>
      </c>
      <c r="J3380" s="6"/>
      <c r="K3380" s="8">
        <v>58.46</v>
      </c>
      <c r="L3380" t="str">
        <f>IF(Gastos[[#This Row],[Importe]]&gt;0,"Ingreso","Egreso")</f>
        <v>Egreso</v>
      </c>
      <c r="M3380" t="str">
        <f t="shared" si="52"/>
        <v>Único</v>
      </c>
    </row>
    <row r="3381" spans="1:13" ht="25.5" x14ac:dyDescent="0.25">
      <c r="A3381" s="1" t="s">
        <v>11</v>
      </c>
      <c r="B3381" s="33">
        <v>45313</v>
      </c>
      <c r="C3381" s="5">
        <v>45313</v>
      </c>
      <c r="D3381" s="33">
        <v>45312</v>
      </c>
      <c r="E3381" s="9">
        <v>45312</v>
      </c>
      <c r="F3381" s="6" t="s">
        <v>132</v>
      </c>
      <c r="G3381" s="7" t="s">
        <v>1219</v>
      </c>
      <c r="H3381" s="6"/>
      <c r="I3381" s="8">
        <v>-14</v>
      </c>
      <c r="J3381" s="6"/>
      <c r="K3381" s="8">
        <v>41.26</v>
      </c>
      <c r="L3381" t="str">
        <f>IF(Gastos[[#This Row],[Importe]]&gt;0,"Ingreso","Egreso")</f>
        <v>Egreso</v>
      </c>
      <c r="M3381" t="str">
        <f t="shared" si="52"/>
        <v>Único</v>
      </c>
    </row>
    <row r="3382" spans="1:13" ht="25.5" x14ac:dyDescent="0.25">
      <c r="A3382" s="1" t="s">
        <v>11</v>
      </c>
      <c r="B3382" s="33">
        <v>45313</v>
      </c>
      <c r="C3382" s="5">
        <v>45313</v>
      </c>
      <c r="D3382" s="33">
        <v>45312</v>
      </c>
      <c r="E3382" s="9">
        <v>45312</v>
      </c>
      <c r="F3382" s="6" t="s">
        <v>132</v>
      </c>
      <c r="G3382" s="7" t="s">
        <v>1217</v>
      </c>
      <c r="H3382" s="6"/>
      <c r="I3382" s="8">
        <v>-7.42</v>
      </c>
      <c r="J3382" s="6"/>
      <c r="K3382" s="8">
        <v>120.66</v>
      </c>
      <c r="L3382" t="str">
        <f>IF(Gastos[[#This Row],[Importe]]&gt;0,"Ingreso","Egreso")</f>
        <v>Egreso</v>
      </c>
      <c r="M3382" t="str">
        <f t="shared" si="52"/>
        <v>Único</v>
      </c>
    </row>
    <row r="3383" spans="1:13" x14ac:dyDescent="0.25">
      <c r="A3383" s="1" t="s">
        <v>11</v>
      </c>
      <c r="B3383" s="33">
        <v>45313</v>
      </c>
      <c r="C3383" s="5">
        <v>45313</v>
      </c>
      <c r="D3383" s="33">
        <v>45312</v>
      </c>
      <c r="E3383" s="9">
        <v>45312</v>
      </c>
      <c r="F3383" s="6"/>
      <c r="G3383" s="7" t="s">
        <v>1220</v>
      </c>
      <c r="H3383" s="6"/>
      <c r="I3383" s="8">
        <v>-3.2</v>
      </c>
      <c r="J3383" s="6"/>
      <c r="K3383" s="8">
        <v>55.26</v>
      </c>
      <c r="L3383" t="str">
        <f>IF(Gastos[[#This Row],[Importe]]&gt;0,"Ingreso","Egreso")</f>
        <v>Egreso</v>
      </c>
      <c r="M3383" t="str">
        <f t="shared" si="52"/>
        <v>Único</v>
      </c>
    </row>
    <row r="3384" spans="1:13" ht="25.5" x14ac:dyDescent="0.25">
      <c r="A3384" t="s">
        <v>17</v>
      </c>
      <c r="B3384" s="33">
        <v>45313</v>
      </c>
      <c r="C3384" s="5">
        <v>45313</v>
      </c>
      <c r="D3384" s="33">
        <v>45311</v>
      </c>
      <c r="E3384" s="9">
        <v>45311</v>
      </c>
      <c r="F3384" s="6" t="s">
        <v>22</v>
      </c>
      <c r="G3384" s="7" t="s">
        <v>1221</v>
      </c>
      <c r="H3384" s="6"/>
      <c r="I3384" s="8">
        <v>-9.76</v>
      </c>
      <c r="J3384" s="6"/>
      <c r="K3384" s="8">
        <v>5271.76</v>
      </c>
      <c r="L3384" t="str">
        <f>IF(Gastos[[#This Row],[Importe]]&gt;0,"Ingreso","Egreso")</f>
        <v>Egreso</v>
      </c>
      <c r="M3384" t="str">
        <f t="shared" si="52"/>
        <v>Único</v>
      </c>
    </row>
    <row r="3385" spans="1:13" ht="25.5" x14ac:dyDescent="0.25">
      <c r="A3385" t="s">
        <v>14</v>
      </c>
      <c r="B3385" s="33">
        <v>45313</v>
      </c>
      <c r="C3385" s="5">
        <v>45313</v>
      </c>
      <c r="D3385" s="33">
        <v>45311</v>
      </c>
      <c r="E3385" s="9">
        <v>45311</v>
      </c>
      <c r="F3385" s="6" t="s">
        <v>22</v>
      </c>
      <c r="G3385" s="7" t="s">
        <v>1223</v>
      </c>
      <c r="H3385" s="6"/>
      <c r="I3385" s="8">
        <v>-17.21</v>
      </c>
      <c r="J3385" s="6"/>
      <c r="K3385" s="8">
        <v>247.66</v>
      </c>
      <c r="L3385" t="str">
        <f>IF(Gastos[[#This Row],[Importe]]&gt;0,"Ingreso","Egreso")</f>
        <v>Egreso</v>
      </c>
      <c r="M3385" t="str">
        <f t="shared" si="52"/>
        <v>Único</v>
      </c>
    </row>
    <row r="3386" spans="1:13" ht="25.5" x14ac:dyDescent="0.25">
      <c r="A3386" t="s">
        <v>14</v>
      </c>
      <c r="B3386" s="33">
        <v>45313</v>
      </c>
      <c r="C3386" s="5">
        <v>45313</v>
      </c>
      <c r="D3386" s="33">
        <v>45311</v>
      </c>
      <c r="E3386" s="9">
        <v>45311</v>
      </c>
      <c r="F3386" s="6" t="s">
        <v>22</v>
      </c>
      <c r="G3386" s="7" t="s">
        <v>1222</v>
      </c>
      <c r="H3386" s="6"/>
      <c r="I3386" s="8">
        <v>-79.83</v>
      </c>
      <c r="J3386" s="6"/>
      <c r="K3386" s="8">
        <v>264.87</v>
      </c>
      <c r="L3386" t="str">
        <f>IF(Gastos[[#This Row],[Importe]]&gt;0,"Ingreso","Egreso")</f>
        <v>Egreso</v>
      </c>
      <c r="M3386" t="str">
        <f t="shared" si="52"/>
        <v>Único</v>
      </c>
    </row>
    <row r="3387" spans="1:13" x14ac:dyDescent="0.25">
      <c r="A3387" s="1" t="s">
        <v>11</v>
      </c>
      <c r="B3387" s="33">
        <v>45310</v>
      </c>
      <c r="C3387" s="5">
        <v>45310</v>
      </c>
      <c r="D3387" s="33">
        <v>45310</v>
      </c>
      <c r="E3387" s="9">
        <v>45310</v>
      </c>
      <c r="F3387" s="6" t="s">
        <v>132</v>
      </c>
      <c r="G3387" s="7" t="s">
        <v>1226</v>
      </c>
      <c r="H3387" s="6"/>
      <c r="I3387" s="8">
        <v>-54.3</v>
      </c>
      <c r="J3387" s="6"/>
      <c r="K3387" s="8">
        <v>128.08000000000001</v>
      </c>
      <c r="L3387" t="str">
        <f>IF(Gastos[[#This Row],[Importe]]&gt;0,"Ingreso","Egreso")</f>
        <v>Egreso</v>
      </c>
      <c r="M3387" t="str">
        <f t="shared" si="52"/>
        <v>Único</v>
      </c>
    </row>
    <row r="3388" spans="1:13" x14ac:dyDescent="0.25">
      <c r="A3388" t="s">
        <v>17</v>
      </c>
      <c r="B3388" s="33">
        <v>45310</v>
      </c>
      <c r="C3388" s="5">
        <v>45310</v>
      </c>
      <c r="D3388" s="33">
        <v>45310</v>
      </c>
      <c r="E3388" s="9">
        <v>45310</v>
      </c>
      <c r="F3388" s="6" t="s">
        <v>18</v>
      </c>
      <c r="G3388" s="7" t="s">
        <v>1224</v>
      </c>
      <c r="H3388" s="6"/>
      <c r="I3388" s="8">
        <v>-10.35</v>
      </c>
      <c r="J3388" s="6"/>
      <c r="K3388" s="8">
        <v>5281.52</v>
      </c>
      <c r="L3388" t="str">
        <f>IF(Gastos[[#This Row],[Importe]]&gt;0,"Ingreso","Egreso")</f>
        <v>Egreso</v>
      </c>
      <c r="M3388" t="str">
        <f t="shared" si="52"/>
        <v>Único</v>
      </c>
    </row>
    <row r="3389" spans="1:13" x14ac:dyDescent="0.25">
      <c r="A3389" t="s">
        <v>14</v>
      </c>
      <c r="B3389" s="33">
        <v>45310</v>
      </c>
      <c r="C3389" s="5">
        <v>45310</v>
      </c>
      <c r="D3389" s="33">
        <v>45310</v>
      </c>
      <c r="E3389" s="9">
        <v>45310</v>
      </c>
      <c r="F3389" s="6" t="s">
        <v>54</v>
      </c>
      <c r="G3389" s="7" t="s">
        <v>1225</v>
      </c>
      <c r="H3389" s="6"/>
      <c r="I3389" s="8">
        <v>-7.99</v>
      </c>
      <c r="J3389" s="6"/>
      <c r="K3389" s="8">
        <v>344.7</v>
      </c>
      <c r="L3389" t="str">
        <f>IF(Gastos[[#This Row],[Importe]]&gt;0,"Ingreso","Egreso")</f>
        <v>Egreso</v>
      </c>
      <c r="M3389" t="str">
        <f t="shared" si="52"/>
        <v>Único</v>
      </c>
    </row>
    <row r="3390" spans="1:13" ht="25.5" x14ac:dyDescent="0.25">
      <c r="A3390" t="s">
        <v>17</v>
      </c>
      <c r="B3390" s="33">
        <v>45309</v>
      </c>
      <c r="C3390" s="5">
        <v>45309</v>
      </c>
      <c r="D3390" s="33">
        <v>45309</v>
      </c>
      <c r="E3390" s="9">
        <v>45309</v>
      </c>
      <c r="F3390" s="6" t="s">
        <v>67</v>
      </c>
      <c r="G3390" s="7" t="s">
        <v>1227</v>
      </c>
      <c r="H3390" s="6"/>
      <c r="I3390" s="8">
        <v>-21</v>
      </c>
      <c r="J3390" s="6"/>
      <c r="K3390" s="8">
        <v>5291.87</v>
      </c>
      <c r="L3390" t="str">
        <f>IF(Gastos[[#This Row],[Importe]]&gt;0,"Ingreso","Egreso")</f>
        <v>Egreso</v>
      </c>
      <c r="M3390" t="str">
        <f t="shared" si="52"/>
        <v>Único</v>
      </c>
    </row>
    <row r="3391" spans="1:13" ht="25.5" x14ac:dyDescent="0.25">
      <c r="A3391" t="s">
        <v>14</v>
      </c>
      <c r="B3391" s="33">
        <v>45309</v>
      </c>
      <c r="C3391" s="5">
        <v>45309</v>
      </c>
      <c r="D3391" s="33">
        <v>45309</v>
      </c>
      <c r="E3391" s="9">
        <v>45309</v>
      </c>
      <c r="F3391" s="6" t="s">
        <v>22</v>
      </c>
      <c r="G3391" s="7" t="s">
        <v>1228</v>
      </c>
      <c r="H3391" s="6"/>
      <c r="I3391" s="8">
        <v>-14.61</v>
      </c>
      <c r="J3391" s="6"/>
      <c r="K3391" s="8">
        <v>352.69</v>
      </c>
      <c r="L3391" t="str">
        <f>IF(Gastos[[#This Row],[Importe]]&gt;0,"Ingreso","Egreso")</f>
        <v>Egreso</v>
      </c>
      <c r="M3391" t="str">
        <f t="shared" si="52"/>
        <v>Único</v>
      </c>
    </row>
    <row r="3392" spans="1:13" x14ac:dyDescent="0.25">
      <c r="A3392" t="s">
        <v>17</v>
      </c>
      <c r="B3392" s="33">
        <v>45307</v>
      </c>
      <c r="C3392" s="5">
        <v>45307</v>
      </c>
      <c r="D3392" s="33">
        <v>45307</v>
      </c>
      <c r="E3392" s="9">
        <v>45307</v>
      </c>
      <c r="F3392" s="6" t="s">
        <v>67</v>
      </c>
      <c r="G3392" s="7" t="s">
        <v>1229</v>
      </c>
      <c r="H3392" s="6"/>
      <c r="I3392" s="8">
        <v>-12.2</v>
      </c>
      <c r="J3392" s="6"/>
      <c r="K3392" s="8">
        <v>5312.87</v>
      </c>
      <c r="L3392" t="str">
        <f>IF(Gastos[[#This Row],[Importe]]&gt;0,"Ingreso","Egreso")</f>
        <v>Egreso</v>
      </c>
      <c r="M3392" t="str">
        <f t="shared" si="52"/>
        <v>Único</v>
      </c>
    </row>
    <row r="3393" spans="1:13" ht="25.5" x14ac:dyDescent="0.25">
      <c r="A3393" s="1" t="s">
        <v>11</v>
      </c>
      <c r="B3393" s="33">
        <v>45307</v>
      </c>
      <c r="C3393" s="5">
        <v>45307</v>
      </c>
      <c r="D3393" s="33">
        <v>45307</v>
      </c>
      <c r="E3393" s="9">
        <v>45307</v>
      </c>
      <c r="F3393" s="6" t="s">
        <v>20</v>
      </c>
      <c r="G3393" s="7" t="s">
        <v>1230</v>
      </c>
      <c r="H3393" s="6"/>
      <c r="I3393" s="8">
        <v>-4.25</v>
      </c>
      <c r="J3393" s="6"/>
      <c r="K3393" s="8">
        <v>183.68</v>
      </c>
      <c r="L3393" t="str">
        <f>IF(Gastos[[#This Row],[Importe]]&gt;0,"Ingreso","Egreso")</f>
        <v>Egreso</v>
      </c>
      <c r="M3393" t="str">
        <f t="shared" si="52"/>
        <v>Único</v>
      </c>
    </row>
    <row r="3394" spans="1:13" ht="25.5" x14ac:dyDescent="0.25">
      <c r="A3394" s="1" t="s">
        <v>11</v>
      </c>
      <c r="B3394" s="33">
        <v>45307</v>
      </c>
      <c r="C3394" s="5">
        <v>45307</v>
      </c>
      <c r="D3394" s="33">
        <v>45307</v>
      </c>
      <c r="E3394" s="9">
        <v>45307</v>
      </c>
      <c r="F3394" s="6" t="s">
        <v>20</v>
      </c>
      <c r="G3394" s="7" t="s">
        <v>1230</v>
      </c>
      <c r="H3394" s="6"/>
      <c r="I3394" s="8">
        <v>-1.3</v>
      </c>
      <c r="J3394" s="6"/>
      <c r="K3394" s="8">
        <v>182.38</v>
      </c>
      <c r="L3394" t="str">
        <f>IF(Gastos[[#This Row],[Importe]]&gt;0,"Ingreso","Egreso")</f>
        <v>Egreso</v>
      </c>
      <c r="M3394" t="str">
        <f t="shared" ref="M3394:M3457" si="53">IF(AND(COUNTIFS($B$2:$B$3988,B3394,$I$2:$I$3988,I3394,$K$2:$K$3988,K3394)&gt;1,F3394=""),"DUPLICADO","Único")</f>
        <v>Único</v>
      </c>
    </row>
    <row r="3395" spans="1:13" x14ac:dyDescent="0.25">
      <c r="A3395" s="1" t="s">
        <v>11</v>
      </c>
      <c r="B3395" s="33">
        <v>45306</v>
      </c>
      <c r="C3395" s="5">
        <v>45306</v>
      </c>
      <c r="D3395" s="33">
        <v>45306</v>
      </c>
      <c r="E3395" s="9">
        <v>45306</v>
      </c>
      <c r="F3395" s="6" t="s">
        <v>132</v>
      </c>
      <c r="G3395" s="7" t="s">
        <v>1234</v>
      </c>
      <c r="H3395" s="6"/>
      <c r="I3395" s="8">
        <v>-8.42</v>
      </c>
      <c r="J3395" s="6"/>
      <c r="K3395" s="8">
        <v>262.52999999999997</v>
      </c>
      <c r="L3395" t="str">
        <f>IF(Gastos[[#This Row],[Importe]]&gt;0,"Ingreso","Egreso")</f>
        <v>Egreso</v>
      </c>
      <c r="M3395" t="str">
        <f t="shared" si="53"/>
        <v>Único</v>
      </c>
    </row>
    <row r="3396" spans="1:13" x14ac:dyDescent="0.25">
      <c r="A3396" s="1" t="s">
        <v>11</v>
      </c>
      <c r="B3396" s="33">
        <v>45306</v>
      </c>
      <c r="C3396" s="5">
        <v>45306</v>
      </c>
      <c r="D3396" s="33">
        <v>45306</v>
      </c>
      <c r="E3396" s="9">
        <v>45306</v>
      </c>
      <c r="F3396" s="6" t="s">
        <v>132</v>
      </c>
      <c r="G3396" s="7" t="s">
        <v>1233</v>
      </c>
      <c r="H3396" s="6"/>
      <c r="I3396" s="8">
        <v>-6.6</v>
      </c>
      <c r="J3396" s="6"/>
      <c r="K3396" s="8">
        <v>270.95</v>
      </c>
      <c r="L3396" t="str">
        <f>IF(Gastos[[#This Row],[Importe]]&gt;0,"Ingreso","Egreso")</f>
        <v>Egreso</v>
      </c>
      <c r="M3396" t="str">
        <f t="shared" si="53"/>
        <v>Único</v>
      </c>
    </row>
    <row r="3397" spans="1:13" x14ac:dyDescent="0.25">
      <c r="A3397" t="s">
        <v>17</v>
      </c>
      <c r="B3397" s="33">
        <v>45306</v>
      </c>
      <c r="C3397" s="5">
        <v>45306</v>
      </c>
      <c r="D3397" s="33">
        <v>45306</v>
      </c>
      <c r="E3397" s="9">
        <v>45306</v>
      </c>
      <c r="F3397" s="6" t="s">
        <v>112</v>
      </c>
      <c r="G3397" s="7" t="s">
        <v>1231</v>
      </c>
      <c r="H3397" s="6"/>
      <c r="I3397" s="8">
        <v>-27.4</v>
      </c>
      <c r="J3397" s="6"/>
      <c r="K3397" s="8">
        <v>5325.07</v>
      </c>
      <c r="L3397" t="str">
        <f>IF(Gastos[[#This Row],[Importe]]&gt;0,"Ingreso","Egreso")</f>
        <v>Egreso</v>
      </c>
      <c r="M3397" t="str">
        <f t="shared" si="53"/>
        <v>Único</v>
      </c>
    </row>
    <row r="3398" spans="1:13" ht="25.5" x14ac:dyDescent="0.25">
      <c r="A3398" t="s">
        <v>14</v>
      </c>
      <c r="B3398" s="33">
        <v>45306</v>
      </c>
      <c r="C3398" s="5">
        <v>45306</v>
      </c>
      <c r="D3398" s="33">
        <v>45306</v>
      </c>
      <c r="E3398" s="9">
        <v>45306</v>
      </c>
      <c r="F3398" s="6" t="s">
        <v>22</v>
      </c>
      <c r="G3398" s="7" t="s">
        <v>1232</v>
      </c>
      <c r="H3398" s="6"/>
      <c r="I3398" s="8">
        <v>-1.28</v>
      </c>
      <c r="J3398" s="6"/>
      <c r="K3398" s="8">
        <v>367.3</v>
      </c>
      <c r="L3398" t="str">
        <f>IF(Gastos[[#This Row],[Importe]]&gt;0,"Ingreso","Egreso")</f>
        <v>Egreso</v>
      </c>
      <c r="M3398" t="str">
        <f t="shared" si="53"/>
        <v>Único</v>
      </c>
    </row>
    <row r="3399" spans="1:13" x14ac:dyDescent="0.25">
      <c r="A3399" s="1" t="s">
        <v>11</v>
      </c>
      <c r="B3399" s="33">
        <v>45306</v>
      </c>
      <c r="C3399" s="5">
        <v>45306</v>
      </c>
      <c r="D3399" s="33">
        <v>45306</v>
      </c>
      <c r="E3399" s="9">
        <v>45306</v>
      </c>
      <c r="F3399" s="6" t="s">
        <v>269</v>
      </c>
      <c r="G3399" s="7" t="s">
        <v>1235</v>
      </c>
      <c r="H3399" s="6"/>
      <c r="I3399" s="8">
        <v>-70.599999999999994</v>
      </c>
      <c r="J3399" s="6"/>
      <c r="K3399" s="8">
        <v>191.93</v>
      </c>
      <c r="L3399" t="str">
        <f>IF(Gastos[[#This Row],[Importe]]&gt;0,"Ingreso","Egreso")</f>
        <v>Egreso</v>
      </c>
      <c r="M3399" t="str">
        <f t="shared" si="53"/>
        <v>Único</v>
      </c>
    </row>
    <row r="3400" spans="1:13" ht="25.5" x14ac:dyDescent="0.25">
      <c r="A3400" s="1" t="s">
        <v>11</v>
      </c>
      <c r="B3400" s="33">
        <v>45306</v>
      </c>
      <c r="C3400" s="5">
        <v>45306</v>
      </c>
      <c r="D3400" s="33">
        <v>45306</v>
      </c>
      <c r="E3400" s="9">
        <v>45306</v>
      </c>
      <c r="F3400" s="6" t="s">
        <v>20</v>
      </c>
      <c r="G3400" s="7" t="s">
        <v>1236</v>
      </c>
      <c r="H3400" s="6"/>
      <c r="I3400" s="8">
        <v>-4</v>
      </c>
      <c r="J3400" s="6"/>
      <c r="K3400" s="8">
        <v>187.93</v>
      </c>
      <c r="L3400" t="str">
        <f>IF(Gastos[[#This Row],[Importe]]&gt;0,"Ingreso","Egreso")</f>
        <v>Egreso</v>
      </c>
      <c r="M3400" t="str">
        <f t="shared" si="53"/>
        <v>Único</v>
      </c>
    </row>
    <row r="3401" spans="1:13" ht="25.5" x14ac:dyDescent="0.25">
      <c r="A3401" s="1" t="s">
        <v>11</v>
      </c>
      <c r="B3401" s="33">
        <v>45306</v>
      </c>
      <c r="C3401" s="5">
        <v>45306</v>
      </c>
      <c r="D3401" s="33">
        <v>45305</v>
      </c>
      <c r="E3401" s="9">
        <v>45305</v>
      </c>
      <c r="F3401" s="6" t="s">
        <v>132</v>
      </c>
      <c r="G3401" s="7" t="s">
        <v>1237</v>
      </c>
      <c r="H3401" s="6"/>
      <c r="I3401" s="8">
        <v>-22.34</v>
      </c>
      <c r="J3401" s="6"/>
      <c r="K3401" s="8">
        <v>277.55</v>
      </c>
      <c r="L3401" t="str">
        <f>IF(Gastos[[#This Row],[Importe]]&gt;0,"Ingreso","Egreso")</f>
        <v>Egreso</v>
      </c>
      <c r="M3401" t="str">
        <f t="shared" si="53"/>
        <v>Único</v>
      </c>
    </row>
    <row r="3402" spans="1:13" x14ac:dyDescent="0.25">
      <c r="A3402" s="1" t="s">
        <v>11</v>
      </c>
      <c r="B3402" s="33">
        <v>45306</v>
      </c>
      <c r="C3402" s="5">
        <v>45306</v>
      </c>
      <c r="D3402" s="33">
        <v>45304</v>
      </c>
      <c r="E3402" s="9">
        <v>45304</v>
      </c>
      <c r="F3402" s="6" t="s">
        <v>132</v>
      </c>
      <c r="G3402" s="7" t="s">
        <v>1241</v>
      </c>
      <c r="H3402" s="6"/>
      <c r="I3402" s="8">
        <v>-29.7</v>
      </c>
      <c r="J3402" s="6"/>
      <c r="K3402" s="8">
        <v>324.58999999999997</v>
      </c>
      <c r="L3402" t="str">
        <f>IF(Gastos[[#This Row],[Importe]]&gt;0,"Ingreso","Egreso")</f>
        <v>Egreso</v>
      </c>
      <c r="M3402" t="str">
        <f t="shared" si="53"/>
        <v>Único</v>
      </c>
    </row>
    <row r="3403" spans="1:13" x14ac:dyDescent="0.25">
      <c r="A3403" s="1" t="s">
        <v>11</v>
      </c>
      <c r="B3403" s="33">
        <v>45306</v>
      </c>
      <c r="C3403" s="5">
        <v>45306</v>
      </c>
      <c r="D3403" s="33">
        <v>45304</v>
      </c>
      <c r="E3403" s="9">
        <v>45304</v>
      </c>
      <c r="F3403" s="6" t="s">
        <v>132</v>
      </c>
      <c r="G3403" s="7" t="s">
        <v>1242</v>
      </c>
      <c r="H3403" s="6"/>
      <c r="I3403" s="8">
        <v>-24.7</v>
      </c>
      <c r="J3403" s="6"/>
      <c r="K3403" s="8">
        <v>299.89</v>
      </c>
      <c r="L3403" t="str">
        <f>IF(Gastos[[#This Row],[Importe]]&gt;0,"Ingreso","Egreso")</f>
        <v>Egreso</v>
      </c>
      <c r="M3403" t="str">
        <f t="shared" si="53"/>
        <v>Único</v>
      </c>
    </row>
    <row r="3404" spans="1:13" x14ac:dyDescent="0.25">
      <c r="A3404" s="1" t="s">
        <v>11</v>
      </c>
      <c r="B3404" s="33">
        <v>45306</v>
      </c>
      <c r="C3404" s="5">
        <v>45306</v>
      </c>
      <c r="D3404" s="33">
        <v>45304</v>
      </c>
      <c r="E3404" s="9">
        <v>45304</v>
      </c>
      <c r="F3404" s="6" t="s">
        <v>132</v>
      </c>
      <c r="G3404" s="7" t="s">
        <v>1240</v>
      </c>
      <c r="H3404" s="6"/>
      <c r="I3404" s="8">
        <v>-5.7</v>
      </c>
      <c r="J3404" s="6"/>
      <c r="K3404" s="8">
        <v>354.29</v>
      </c>
      <c r="L3404" t="str">
        <f>IF(Gastos[[#This Row],[Importe]]&gt;0,"Ingreso","Egreso")</f>
        <v>Egreso</v>
      </c>
      <c r="M3404" t="str">
        <f t="shared" si="53"/>
        <v>Único</v>
      </c>
    </row>
    <row r="3405" spans="1:13" x14ac:dyDescent="0.25">
      <c r="A3405" s="1" t="s">
        <v>11</v>
      </c>
      <c r="B3405" s="33">
        <v>45306</v>
      </c>
      <c r="C3405" s="5">
        <v>45306</v>
      </c>
      <c r="D3405" s="33">
        <v>45304</v>
      </c>
      <c r="E3405" s="9">
        <v>45304</v>
      </c>
      <c r="F3405" s="6" t="s">
        <v>132</v>
      </c>
      <c r="G3405" s="7" t="s">
        <v>1239</v>
      </c>
      <c r="H3405" s="6"/>
      <c r="I3405" s="8">
        <v>-3.5</v>
      </c>
      <c r="J3405" s="6"/>
      <c r="K3405" s="8">
        <v>359.99</v>
      </c>
      <c r="L3405" t="str">
        <f>IF(Gastos[[#This Row],[Importe]]&gt;0,"Ingreso","Egreso")</f>
        <v>Egreso</v>
      </c>
      <c r="M3405" t="str">
        <f t="shared" si="53"/>
        <v>Único</v>
      </c>
    </row>
    <row r="3406" spans="1:13" ht="25.5" x14ac:dyDescent="0.25">
      <c r="A3406" t="s">
        <v>14</v>
      </c>
      <c r="B3406" s="33">
        <v>45306</v>
      </c>
      <c r="C3406" s="5">
        <v>45306</v>
      </c>
      <c r="D3406" s="33">
        <v>45304</v>
      </c>
      <c r="E3406" s="9">
        <v>45304</v>
      </c>
      <c r="F3406" s="6" t="s">
        <v>22</v>
      </c>
      <c r="G3406" s="7" t="s">
        <v>1238</v>
      </c>
      <c r="H3406" s="6"/>
      <c r="I3406" s="8">
        <v>-21.44</v>
      </c>
      <c r="J3406" s="6"/>
      <c r="K3406" s="8">
        <v>368.58</v>
      </c>
      <c r="L3406" t="str">
        <f>IF(Gastos[[#This Row],[Importe]]&gt;0,"Ingreso","Egreso")</f>
        <v>Egreso</v>
      </c>
      <c r="M3406" t="str">
        <f t="shared" si="53"/>
        <v>Único</v>
      </c>
    </row>
    <row r="3407" spans="1:13" x14ac:dyDescent="0.25">
      <c r="A3407" s="1" t="s">
        <v>11</v>
      </c>
      <c r="B3407" s="33">
        <v>45627</v>
      </c>
      <c r="C3407" s="5">
        <v>45303</v>
      </c>
      <c r="D3407" s="33">
        <v>45627</v>
      </c>
      <c r="E3407" s="9">
        <v>45303</v>
      </c>
      <c r="F3407" s="6" t="s">
        <v>132</v>
      </c>
      <c r="G3407" s="7" t="s">
        <v>1245</v>
      </c>
      <c r="H3407" s="6"/>
      <c r="I3407" s="8">
        <v>-44.1</v>
      </c>
      <c r="J3407" s="6"/>
      <c r="K3407" s="8">
        <v>369.59</v>
      </c>
      <c r="L3407" t="str">
        <f>IF(Gastos[[#This Row],[Importe]]&gt;0,"Ingreso","Egreso")</f>
        <v>Egreso</v>
      </c>
      <c r="M3407" t="str">
        <f t="shared" si="53"/>
        <v>Único</v>
      </c>
    </row>
    <row r="3408" spans="1:13" x14ac:dyDescent="0.25">
      <c r="A3408" s="1" t="s">
        <v>11</v>
      </c>
      <c r="B3408" s="33">
        <v>45627</v>
      </c>
      <c r="C3408" s="5">
        <v>45303</v>
      </c>
      <c r="D3408" s="33">
        <v>45627</v>
      </c>
      <c r="E3408" s="9">
        <v>45303</v>
      </c>
      <c r="F3408" s="6" t="s">
        <v>132</v>
      </c>
      <c r="G3408" s="7" t="s">
        <v>1244</v>
      </c>
      <c r="H3408" s="6"/>
      <c r="I3408" s="8">
        <v>-27</v>
      </c>
      <c r="J3408" s="6"/>
      <c r="K3408" s="8">
        <v>413.69</v>
      </c>
      <c r="L3408" t="str">
        <f>IF(Gastos[[#This Row],[Importe]]&gt;0,"Ingreso","Egreso")</f>
        <v>Egreso</v>
      </c>
      <c r="M3408" t="str">
        <f t="shared" si="53"/>
        <v>Único</v>
      </c>
    </row>
    <row r="3409" spans="1:13" ht="25.5" x14ac:dyDescent="0.25">
      <c r="A3409" s="1" t="s">
        <v>11</v>
      </c>
      <c r="B3409" s="33">
        <v>45627</v>
      </c>
      <c r="C3409" s="5">
        <v>45303</v>
      </c>
      <c r="D3409" s="33">
        <v>45627</v>
      </c>
      <c r="E3409" s="9">
        <v>45303</v>
      </c>
      <c r="F3409" s="6" t="s">
        <v>132</v>
      </c>
      <c r="G3409" s="7" t="s">
        <v>1243</v>
      </c>
      <c r="H3409" s="6"/>
      <c r="I3409" s="8">
        <v>-6.9</v>
      </c>
      <c r="J3409" s="6"/>
      <c r="K3409" s="8">
        <v>440.69</v>
      </c>
      <c r="L3409" t="str">
        <f>IF(Gastos[[#This Row],[Importe]]&gt;0,"Ingreso","Egreso")</f>
        <v>Egreso</v>
      </c>
      <c r="M3409" t="str">
        <f t="shared" si="53"/>
        <v>Único</v>
      </c>
    </row>
    <row r="3410" spans="1:13" ht="25.5" x14ac:dyDescent="0.25">
      <c r="A3410" s="1" t="s">
        <v>11</v>
      </c>
      <c r="B3410" s="33">
        <v>45627</v>
      </c>
      <c r="C3410" s="5">
        <v>45303</v>
      </c>
      <c r="D3410" s="33">
        <v>45627</v>
      </c>
      <c r="E3410" s="9">
        <v>45303</v>
      </c>
      <c r="F3410" s="6" t="s">
        <v>132</v>
      </c>
      <c r="G3410" s="7" t="s">
        <v>1246</v>
      </c>
      <c r="H3410" s="6"/>
      <c r="I3410" s="8">
        <v>-6.1</v>
      </c>
      <c r="J3410" s="6"/>
      <c r="K3410" s="8">
        <v>363.49</v>
      </c>
      <c r="L3410" t="str">
        <f>IF(Gastos[[#This Row],[Importe]]&gt;0,"Ingreso","Egreso")</f>
        <v>Egreso</v>
      </c>
      <c r="M3410" t="str">
        <f t="shared" si="53"/>
        <v>Único</v>
      </c>
    </row>
    <row r="3411" spans="1:13" ht="25.5" x14ac:dyDescent="0.25">
      <c r="A3411" s="1" t="s">
        <v>11</v>
      </c>
      <c r="B3411" s="33">
        <v>45566</v>
      </c>
      <c r="C3411" s="5">
        <v>45301</v>
      </c>
      <c r="D3411" s="33">
        <v>45566</v>
      </c>
      <c r="E3411" s="9">
        <v>45301</v>
      </c>
      <c r="F3411" s="6" t="s">
        <v>132</v>
      </c>
      <c r="G3411" s="7" t="s">
        <v>1249</v>
      </c>
      <c r="H3411" s="6"/>
      <c r="I3411" s="8">
        <v>-27.5</v>
      </c>
      <c r="J3411" s="6"/>
      <c r="K3411" s="8">
        <v>461.39</v>
      </c>
      <c r="L3411" t="str">
        <f>IF(Gastos[[#This Row],[Importe]]&gt;0,"Ingreso","Egreso")</f>
        <v>Egreso</v>
      </c>
      <c r="M3411" t="str">
        <f t="shared" si="53"/>
        <v>Único</v>
      </c>
    </row>
    <row r="3412" spans="1:13" x14ac:dyDescent="0.25">
      <c r="A3412" s="1" t="s">
        <v>11</v>
      </c>
      <c r="B3412" s="33">
        <v>45566</v>
      </c>
      <c r="C3412" s="5">
        <v>45301</v>
      </c>
      <c r="D3412" s="33">
        <v>45566</v>
      </c>
      <c r="E3412" s="9">
        <v>45301</v>
      </c>
      <c r="F3412" s="6" t="s">
        <v>132</v>
      </c>
      <c r="G3412" s="7" t="s">
        <v>1250</v>
      </c>
      <c r="H3412" s="6"/>
      <c r="I3412" s="8">
        <v>-11.5</v>
      </c>
      <c r="J3412" s="6"/>
      <c r="K3412" s="8">
        <v>449.89</v>
      </c>
      <c r="L3412" t="str">
        <f>IF(Gastos[[#This Row],[Importe]]&gt;0,"Ingreso","Egreso")</f>
        <v>Egreso</v>
      </c>
      <c r="M3412" t="str">
        <f t="shared" si="53"/>
        <v>Único</v>
      </c>
    </row>
    <row r="3413" spans="1:13" ht="25.5" x14ac:dyDescent="0.25">
      <c r="A3413" t="s">
        <v>14</v>
      </c>
      <c r="B3413" s="33">
        <v>45566</v>
      </c>
      <c r="C3413" s="5">
        <v>45301</v>
      </c>
      <c r="D3413" s="33">
        <v>45566</v>
      </c>
      <c r="E3413" s="9">
        <v>45301</v>
      </c>
      <c r="F3413" s="6" t="s">
        <v>586</v>
      </c>
      <c r="G3413" s="7" t="s">
        <v>1247</v>
      </c>
      <c r="H3413" s="6"/>
      <c r="I3413" s="8">
        <v>-773.52</v>
      </c>
      <c r="J3413" s="6"/>
      <c r="K3413" s="8">
        <v>390.02</v>
      </c>
      <c r="L3413" t="str">
        <f>IF(Gastos[[#This Row],[Importe]]&gt;0,"Ingreso","Egreso")</f>
        <v>Egreso</v>
      </c>
      <c r="M3413" t="str">
        <f t="shared" si="53"/>
        <v>Único</v>
      </c>
    </row>
    <row r="3414" spans="1:13" x14ac:dyDescent="0.25">
      <c r="A3414" s="1" t="s">
        <v>11</v>
      </c>
      <c r="B3414" s="33">
        <v>45566</v>
      </c>
      <c r="C3414" s="5">
        <v>45301</v>
      </c>
      <c r="D3414" s="33">
        <v>45566</v>
      </c>
      <c r="E3414" s="9">
        <v>45301</v>
      </c>
      <c r="F3414" s="6" t="s">
        <v>67</v>
      </c>
      <c r="G3414" s="7" t="s">
        <v>1248</v>
      </c>
      <c r="H3414" s="6"/>
      <c r="I3414" s="8">
        <v>-5.6</v>
      </c>
      <c r="J3414" s="6"/>
      <c r="K3414" s="8">
        <v>488.89</v>
      </c>
      <c r="L3414" t="str">
        <f>IF(Gastos[[#This Row],[Importe]]&gt;0,"Ingreso","Egreso")</f>
        <v>Egreso</v>
      </c>
      <c r="M3414" t="str">
        <f t="shared" si="53"/>
        <v>Único</v>
      </c>
    </row>
    <row r="3415" spans="1:13" ht="25.5" x14ac:dyDescent="0.25">
      <c r="A3415" s="1" t="s">
        <v>11</v>
      </c>
      <c r="B3415" s="33">
        <v>45566</v>
      </c>
      <c r="C3415" s="5">
        <v>45301</v>
      </c>
      <c r="D3415" s="33">
        <v>45566</v>
      </c>
      <c r="E3415" s="9">
        <v>45301</v>
      </c>
      <c r="F3415" s="6" t="s">
        <v>20</v>
      </c>
      <c r="G3415" s="7" t="s">
        <v>1251</v>
      </c>
      <c r="H3415" s="6"/>
      <c r="I3415" s="8">
        <v>-2.2999999999999998</v>
      </c>
      <c r="J3415" s="6"/>
      <c r="K3415" s="8">
        <v>447.59</v>
      </c>
      <c r="L3415" t="str">
        <f>IF(Gastos[[#This Row],[Importe]]&gt;0,"Ingreso","Egreso")</f>
        <v>Egreso</v>
      </c>
      <c r="M3415" t="str">
        <f t="shared" si="53"/>
        <v>Único</v>
      </c>
    </row>
    <row r="3416" spans="1:13" x14ac:dyDescent="0.25">
      <c r="A3416" s="1" t="s">
        <v>11</v>
      </c>
      <c r="B3416" s="33">
        <v>45536</v>
      </c>
      <c r="C3416" s="5">
        <v>45300</v>
      </c>
      <c r="D3416" s="33">
        <v>45536</v>
      </c>
      <c r="E3416" s="9">
        <v>45300</v>
      </c>
      <c r="F3416" s="6" t="s">
        <v>132</v>
      </c>
      <c r="G3416" s="7" t="s">
        <v>1255</v>
      </c>
      <c r="H3416" s="6"/>
      <c r="I3416" s="8">
        <v>-45.05</v>
      </c>
      <c r="J3416" s="6"/>
      <c r="K3416" s="8">
        <v>494.49</v>
      </c>
      <c r="L3416" t="str">
        <f>IF(Gastos[[#This Row],[Importe]]&gt;0,"Ingreso","Egreso")</f>
        <v>Egreso</v>
      </c>
      <c r="M3416" t="str">
        <f t="shared" si="53"/>
        <v>Único</v>
      </c>
    </row>
    <row r="3417" spans="1:13" x14ac:dyDescent="0.25">
      <c r="A3417" s="1" t="s">
        <v>11</v>
      </c>
      <c r="B3417" s="33">
        <v>45536</v>
      </c>
      <c r="C3417" s="5">
        <v>45300</v>
      </c>
      <c r="D3417" s="33">
        <v>45536</v>
      </c>
      <c r="E3417" s="9">
        <v>45300</v>
      </c>
      <c r="F3417" s="6" t="s">
        <v>132</v>
      </c>
      <c r="G3417" s="7" t="s">
        <v>1253</v>
      </c>
      <c r="H3417" s="6"/>
      <c r="I3417" s="8">
        <v>-15.6</v>
      </c>
      <c r="J3417" s="6"/>
      <c r="K3417" s="8">
        <v>543.64</v>
      </c>
      <c r="L3417" t="str">
        <f>IF(Gastos[[#This Row],[Importe]]&gt;0,"Ingreso","Egreso")</f>
        <v>Egreso</v>
      </c>
      <c r="M3417" t="str">
        <f t="shared" si="53"/>
        <v>Único</v>
      </c>
    </row>
    <row r="3418" spans="1:13" x14ac:dyDescent="0.25">
      <c r="A3418" t="s">
        <v>17</v>
      </c>
      <c r="B3418" s="33">
        <v>45536</v>
      </c>
      <c r="C3418" s="5">
        <v>45300</v>
      </c>
      <c r="D3418" s="33">
        <v>45536</v>
      </c>
      <c r="E3418" s="9">
        <v>45300</v>
      </c>
      <c r="F3418" s="6" t="s">
        <v>18</v>
      </c>
      <c r="G3418" s="7" t="s">
        <v>1252</v>
      </c>
      <c r="H3418" s="6"/>
      <c r="I3418" s="8">
        <v>-9.85</v>
      </c>
      <c r="J3418" s="6"/>
      <c r="K3418" s="8">
        <v>5352.47</v>
      </c>
      <c r="L3418" t="str">
        <f>IF(Gastos[[#This Row],[Importe]]&gt;0,"Ingreso","Egreso")</f>
        <v>Egreso</v>
      </c>
      <c r="M3418" t="str">
        <f t="shared" si="53"/>
        <v>Único</v>
      </c>
    </row>
    <row r="3419" spans="1:13" ht="25.5" x14ac:dyDescent="0.25">
      <c r="A3419" s="1" t="s">
        <v>11</v>
      </c>
      <c r="B3419" s="33">
        <v>45536</v>
      </c>
      <c r="C3419" s="5">
        <v>45300</v>
      </c>
      <c r="D3419" s="33">
        <v>45536</v>
      </c>
      <c r="E3419" s="9">
        <v>45300</v>
      </c>
      <c r="F3419" s="6" t="s">
        <v>20</v>
      </c>
      <c r="G3419" s="7" t="s">
        <v>1254</v>
      </c>
      <c r="H3419" s="6"/>
      <c r="I3419" s="8">
        <v>-4.0999999999999996</v>
      </c>
      <c r="J3419" s="6"/>
      <c r="K3419" s="8">
        <v>539.54</v>
      </c>
      <c r="L3419" t="str">
        <f>IF(Gastos[[#This Row],[Importe]]&gt;0,"Ingreso","Egreso")</f>
        <v>Egreso</v>
      </c>
      <c r="M3419" t="str">
        <f t="shared" si="53"/>
        <v>Único</v>
      </c>
    </row>
    <row r="3420" spans="1:13" x14ac:dyDescent="0.25">
      <c r="A3420" s="1" t="s">
        <v>11</v>
      </c>
      <c r="B3420" s="33">
        <v>45505</v>
      </c>
      <c r="C3420" s="5">
        <v>45299</v>
      </c>
      <c r="D3420" s="33">
        <v>45505</v>
      </c>
      <c r="E3420" s="9">
        <v>45299</v>
      </c>
      <c r="F3420" s="6" t="s">
        <v>132</v>
      </c>
      <c r="G3420" s="7" t="s">
        <v>1267</v>
      </c>
      <c r="H3420" s="6"/>
      <c r="I3420" s="8">
        <v>-35.9</v>
      </c>
      <c r="J3420" s="6"/>
      <c r="K3420" s="8">
        <v>565.19000000000005</v>
      </c>
      <c r="L3420" t="str">
        <f>IF(Gastos[[#This Row],[Importe]]&gt;0,"Ingreso","Egreso")</f>
        <v>Egreso</v>
      </c>
      <c r="M3420" t="str">
        <f t="shared" si="53"/>
        <v>Único</v>
      </c>
    </row>
    <row r="3421" spans="1:13" x14ac:dyDescent="0.25">
      <c r="A3421" s="1" t="s">
        <v>11</v>
      </c>
      <c r="B3421" s="33">
        <v>45505</v>
      </c>
      <c r="C3421" s="5">
        <v>45299</v>
      </c>
      <c r="D3421" s="33">
        <v>45505</v>
      </c>
      <c r="E3421" s="9">
        <v>45299</v>
      </c>
      <c r="F3421" s="6" t="s">
        <v>132</v>
      </c>
      <c r="G3421" s="7" t="s">
        <v>1267</v>
      </c>
      <c r="H3421" s="6"/>
      <c r="I3421" s="8">
        <v>-5.95</v>
      </c>
      <c r="J3421" s="6"/>
      <c r="K3421" s="8">
        <v>559.24</v>
      </c>
      <c r="L3421" t="str">
        <f>IF(Gastos[[#This Row],[Importe]]&gt;0,"Ingreso","Egreso")</f>
        <v>Egreso</v>
      </c>
      <c r="M3421" t="str">
        <f t="shared" si="53"/>
        <v>Único</v>
      </c>
    </row>
    <row r="3422" spans="1:13" x14ac:dyDescent="0.25">
      <c r="A3422" t="s">
        <v>17</v>
      </c>
      <c r="B3422" s="33">
        <v>45505</v>
      </c>
      <c r="C3422" s="5">
        <v>45299</v>
      </c>
      <c r="D3422" s="33">
        <v>45505</v>
      </c>
      <c r="E3422" s="9">
        <v>45299</v>
      </c>
      <c r="F3422" s="6" t="s">
        <v>18</v>
      </c>
      <c r="G3422" s="7" t="s">
        <v>1256</v>
      </c>
      <c r="H3422" s="6"/>
      <c r="I3422" s="8">
        <v>-14.95</v>
      </c>
      <c r="J3422" s="6"/>
      <c r="K3422" s="8">
        <v>5421.18</v>
      </c>
      <c r="L3422" t="str">
        <f>IF(Gastos[[#This Row],[Importe]]&gt;0,"Ingreso","Egreso")</f>
        <v>Egreso</v>
      </c>
      <c r="M3422" t="str">
        <f t="shared" si="53"/>
        <v>Único</v>
      </c>
    </row>
    <row r="3423" spans="1:13" x14ac:dyDescent="0.25">
      <c r="A3423" t="s">
        <v>17</v>
      </c>
      <c r="B3423" s="33">
        <v>45505</v>
      </c>
      <c r="C3423" s="5">
        <v>45299</v>
      </c>
      <c r="D3423" s="33">
        <v>45505</v>
      </c>
      <c r="E3423" s="9">
        <v>45299</v>
      </c>
      <c r="F3423" s="6" t="s">
        <v>18</v>
      </c>
      <c r="G3423" s="7" t="s">
        <v>1257</v>
      </c>
      <c r="H3423" s="6"/>
      <c r="I3423" s="8">
        <v>-5.99</v>
      </c>
      <c r="J3423" s="6"/>
      <c r="K3423" s="8">
        <v>5415.19</v>
      </c>
      <c r="L3423" t="str">
        <f>IF(Gastos[[#This Row],[Importe]]&gt;0,"Ingreso","Egreso")</f>
        <v>Egreso</v>
      </c>
      <c r="M3423" t="str">
        <f t="shared" si="53"/>
        <v>Único</v>
      </c>
    </row>
    <row r="3424" spans="1:13" x14ac:dyDescent="0.25">
      <c r="A3424" t="s">
        <v>17</v>
      </c>
      <c r="B3424" s="33">
        <v>45505</v>
      </c>
      <c r="C3424" s="5">
        <v>45299</v>
      </c>
      <c r="D3424" s="33">
        <v>45505</v>
      </c>
      <c r="E3424" s="9">
        <v>45299</v>
      </c>
      <c r="F3424" s="6" t="s">
        <v>18</v>
      </c>
      <c r="G3424" s="7" t="s">
        <v>1258</v>
      </c>
      <c r="H3424" s="6"/>
      <c r="I3424" s="8">
        <v>-26.97</v>
      </c>
      <c r="J3424" s="6"/>
      <c r="K3424" s="8">
        <v>5388.22</v>
      </c>
      <c r="L3424" t="str">
        <f>IF(Gastos[[#This Row],[Importe]]&gt;0,"Ingreso","Egreso")</f>
        <v>Egreso</v>
      </c>
      <c r="M3424" t="str">
        <f t="shared" si="53"/>
        <v>Único</v>
      </c>
    </row>
    <row r="3425" spans="1:13" x14ac:dyDescent="0.25">
      <c r="A3425" t="s">
        <v>17</v>
      </c>
      <c r="B3425" s="33">
        <v>45505</v>
      </c>
      <c r="C3425" s="5">
        <v>45299</v>
      </c>
      <c r="D3425" s="33">
        <v>45505</v>
      </c>
      <c r="E3425" s="9">
        <v>45299</v>
      </c>
      <c r="F3425" s="6" t="s">
        <v>18</v>
      </c>
      <c r="G3425" s="7" t="s">
        <v>1259</v>
      </c>
      <c r="H3425" s="6"/>
      <c r="I3425" s="8">
        <v>-24.1</v>
      </c>
      <c r="J3425" s="6"/>
      <c r="K3425" s="8">
        <v>5364.12</v>
      </c>
      <c r="L3425" t="str">
        <f>IF(Gastos[[#This Row],[Importe]]&gt;0,"Ingreso","Egreso")</f>
        <v>Egreso</v>
      </c>
      <c r="M3425" t="str">
        <f t="shared" si="53"/>
        <v>Único</v>
      </c>
    </row>
    <row r="3426" spans="1:13" x14ac:dyDescent="0.25">
      <c r="A3426" t="s">
        <v>14</v>
      </c>
      <c r="B3426" s="33">
        <v>45505</v>
      </c>
      <c r="C3426" s="5">
        <v>45299</v>
      </c>
      <c r="D3426" s="33">
        <v>45505</v>
      </c>
      <c r="E3426" s="9">
        <v>45299</v>
      </c>
      <c r="F3426" s="6" t="s">
        <v>35</v>
      </c>
      <c r="G3426" s="7" t="s">
        <v>1261</v>
      </c>
      <c r="H3426" s="6"/>
      <c r="I3426" s="8">
        <v>1300</v>
      </c>
      <c r="J3426" s="6"/>
      <c r="K3426" s="8">
        <v>1318.99</v>
      </c>
      <c r="L3426" t="str">
        <f>IF(Gastos[[#This Row],[Importe]]&gt;0,"Ingreso","Egreso")</f>
        <v>Ingreso</v>
      </c>
      <c r="M3426" t="str">
        <f t="shared" si="53"/>
        <v>Único</v>
      </c>
    </row>
    <row r="3427" spans="1:13" ht="25.5" x14ac:dyDescent="0.25">
      <c r="A3427" t="s">
        <v>14</v>
      </c>
      <c r="B3427" s="33">
        <v>45505</v>
      </c>
      <c r="C3427" s="5">
        <v>45299</v>
      </c>
      <c r="D3427" s="33">
        <v>45505</v>
      </c>
      <c r="E3427" s="9">
        <v>45299</v>
      </c>
      <c r="F3427" s="6" t="s">
        <v>22</v>
      </c>
      <c r="G3427" s="7" t="s">
        <v>1263</v>
      </c>
      <c r="H3427" s="6"/>
      <c r="I3427" s="8">
        <v>-47.43</v>
      </c>
      <c r="J3427" s="6"/>
      <c r="K3427" s="8">
        <v>1191.54</v>
      </c>
      <c r="L3427" t="str">
        <f>IF(Gastos[[#This Row],[Importe]]&gt;0,"Ingreso","Egreso")</f>
        <v>Egreso</v>
      </c>
      <c r="M3427" t="str">
        <f t="shared" si="53"/>
        <v>Único</v>
      </c>
    </row>
    <row r="3428" spans="1:13" x14ac:dyDescent="0.25">
      <c r="A3428" t="s">
        <v>14</v>
      </c>
      <c r="B3428" s="33">
        <v>45505</v>
      </c>
      <c r="C3428" s="5">
        <v>45299</v>
      </c>
      <c r="D3428" s="33">
        <v>45505</v>
      </c>
      <c r="E3428" s="9">
        <v>45299</v>
      </c>
      <c r="F3428" s="6" t="s">
        <v>67</v>
      </c>
      <c r="G3428" s="7" t="s">
        <v>1264</v>
      </c>
      <c r="H3428" s="6"/>
      <c r="I3428" s="8">
        <v>-21.8</v>
      </c>
      <c r="J3428" s="6"/>
      <c r="K3428" s="8">
        <v>1169.74</v>
      </c>
      <c r="L3428" t="str">
        <f>IF(Gastos[[#This Row],[Importe]]&gt;0,"Ingreso","Egreso")</f>
        <v>Egreso</v>
      </c>
      <c r="M3428" t="str">
        <f t="shared" si="53"/>
        <v>Único</v>
      </c>
    </row>
    <row r="3429" spans="1:13" x14ac:dyDescent="0.25">
      <c r="A3429" t="s">
        <v>14</v>
      </c>
      <c r="B3429" s="33">
        <v>45505</v>
      </c>
      <c r="C3429" s="5">
        <v>45299</v>
      </c>
      <c r="D3429" s="33">
        <v>45505</v>
      </c>
      <c r="E3429" s="9">
        <v>45299</v>
      </c>
      <c r="F3429" s="6" t="s">
        <v>22</v>
      </c>
      <c r="G3429" s="7" t="s">
        <v>1265</v>
      </c>
      <c r="H3429" s="6"/>
      <c r="I3429" s="8">
        <v>-6.2</v>
      </c>
      <c r="J3429" s="6"/>
      <c r="K3429" s="8">
        <v>1163.54</v>
      </c>
      <c r="L3429" t="str">
        <f>IF(Gastos[[#This Row],[Importe]]&gt;0,"Ingreso","Egreso")</f>
        <v>Egreso</v>
      </c>
      <c r="M3429" t="str">
        <f t="shared" si="53"/>
        <v>Único</v>
      </c>
    </row>
    <row r="3430" spans="1:13" x14ac:dyDescent="0.25">
      <c r="A3430" s="1" t="s">
        <v>11</v>
      </c>
      <c r="B3430" s="33">
        <v>45505</v>
      </c>
      <c r="C3430" s="5">
        <v>45299</v>
      </c>
      <c r="D3430" s="33">
        <v>45505</v>
      </c>
      <c r="E3430" s="9">
        <v>45299</v>
      </c>
      <c r="F3430" s="6" t="s">
        <v>35</v>
      </c>
      <c r="G3430" s="7" t="s">
        <v>1266</v>
      </c>
      <c r="H3430" s="6"/>
      <c r="I3430" s="8">
        <v>-1300</v>
      </c>
      <c r="J3430" s="6"/>
      <c r="K3430" s="8">
        <v>601.09</v>
      </c>
      <c r="L3430" t="str">
        <f>IF(Gastos[[#This Row],[Importe]]&gt;0,"Ingreso","Egreso")</f>
        <v>Egreso</v>
      </c>
      <c r="M3430" t="str">
        <f t="shared" si="53"/>
        <v>Único</v>
      </c>
    </row>
    <row r="3431" spans="1:13" ht="25.5" x14ac:dyDescent="0.25">
      <c r="A3431" t="s">
        <v>17</v>
      </c>
      <c r="B3431" s="33">
        <v>45505</v>
      </c>
      <c r="C3431" s="5">
        <v>45299</v>
      </c>
      <c r="D3431" s="33">
        <v>45505</v>
      </c>
      <c r="E3431" s="9">
        <v>45299</v>
      </c>
      <c r="F3431" s="6" t="s">
        <v>22</v>
      </c>
      <c r="G3431" s="7" t="s">
        <v>1260</v>
      </c>
      <c r="H3431" s="6"/>
      <c r="I3431" s="8">
        <v>-1.8</v>
      </c>
      <c r="J3431" s="6"/>
      <c r="K3431" s="8">
        <v>5362.32</v>
      </c>
      <c r="L3431" t="str">
        <f>IF(Gastos[[#This Row],[Importe]]&gt;0,"Ingreso","Egreso")</f>
        <v>Egreso</v>
      </c>
      <c r="M3431" t="str">
        <f t="shared" si="53"/>
        <v>Único</v>
      </c>
    </row>
    <row r="3432" spans="1:13" ht="25.5" x14ac:dyDescent="0.25">
      <c r="A3432" t="s">
        <v>14</v>
      </c>
      <c r="B3432" s="33">
        <v>45505</v>
      </c>
      <c r="C3432" s="5">
        <v>45299</v>
      </c>
      <c r="D3432" s="33">
        <v>45505</v>
      </c>
      <c r="E3432" s="9">
        <v>45299</v>
      </c>
      <c r="F3432" s="6" t="s">
        <v>22</v>
      </c>
      <c r="G3432" s="7" t="s">
        <v>1262</v>
      </c>
      <c r="H3432" s="6"/>
      <c r="I3432" s="8">
        <v>-80.02</v>
      </c>
      <c r="J3432" s="6"/>
      <c r="K3432" s="8">
        <v>1238.97</v>
      </c>
      <c r="L3432" t="str">
        <f>IF(Gastos[[#This Row],[Importe]]&gt;0,"Ingreso","Egreso")</f>
        <v>Egreso</v>
      </c>
      <c r="M3432" t="str">
        <f t="shared" si="53"/>
        <v>Único</v>
      </c>
    </row>
    <row r="3433" spans="1:13" ht="25.5" x14ac:dyDescent="0.25">
      <c r="A3433" s="1" t="s">
        <v>11</v>
      </c>
      <c r="B3433" s="33">
        <v>45505</v>
      </c>
      <c r="C3433" s="5">
        <v>45299</v>
      </c>
      <c r="D3433" s="33">
        <v>45474</v>
      </c>
      <c r="E3433" s="9">
        <v>45298</v>
      </c>
      <c r="F3433" s="6" t="s">
        <v>132</v>
      </c>
      <c r="G3433" s="7" t="s">
        <v>1270</v>
      </c>
      <c r="H3433" s="6"/>
      <c r="I3433" s="8">
        <v>-32.630000000000003</v>
      </c>
      <c r="J3433" s="6"/>
      <c r="K3433" s="8">
        <v>1901.09</v>
      </c>
      <c r="L3433" t="str">
        <f>IF(Gastos[[#This Row],[Importe]]&gt;0,"Ingreso","Egreso")</f>
        <v>Egreso</v>
      </c>
      <c r="M3433" t="str">
        <f t="shared" si="53"/>
        <v>Único</v>
      </c>
    </row>
    <row r="3434" spans="1:13" x14ac:dyDescent="0.25">
      <c r="A3434" s="1" t="s">
        <v>11</v>
      </c>
      <c r="B3434" s="33">
        <v>45505</v>
      </c>
      <c r="C3434" s="5">
        <v>45299</v>
      </c>
      <c r="D3434" s="33">
        <v>45474</v>
      </c>
      <c r="E3434" s="9">
        <v>45298</v>
      </c>
      <c r="F3434" s="6" t="s">
        <v>132</v>
      </c>
      <c r="G3434" s="7" t="s">
        <v>1269</v>
      </c>
      <c r="H3434" s="6"/>
      <c r="I3434" s="8">
        <v>-7.81</v>
      </c>
      <c r="J3434" s="6"/>
      <c r="K3434" s="8">
        <v>1933.72</v>
      </c>
      <c r="L3434" t="str">
        <f>IF(Gastos[[#This Row],[Importe]]&gt;0,"Ingreso","Egreso")</f>
        <v>Egreso</v>
      </c>
      <c r="M3434" t="str">
        <f t="shared" si="53"/>
        <v>Único</v>
      </c>
    </row>
    <row r="3435" spans="1:13" x14ac:dyDescent="0.25">
      <c r="A3435" t="s">
        <v>14</v>
      </c>
      <c r="B3435" s="33">
        <v>45505</v>
      </c>
      <c r="C3435" s="5">
        <v>45299</v>
      </c>
      <c r="D3435" s="33">
        <v>45474</v>
      </c>
      <c r="E3435" s="9">
        <v>45298</v>
      </c>
      <c r="F3435" s="6" t="s">
        <v>67</v>
      </c>
      <c r="G3435" s="7" t="s">
        <v>1268</v>
      </c>
      <c r="H3435" s="6"/>
      <c r="I3435" s="8">
        <v>-21.8</v>
      </c>
      <c r="J3435" s="6"/>
      <c r="K3435" s="8">
        <v>18.989999999999998</v>
      </c>
      <c r="L3435" t="str">
        <f>IF(Gastos[[#This Row],[Importe]]&gt;0,"Ingreso","Egreso")</f>
        <v>Egreso</v>
      </c>
      <c r="M3435" t="str">
        <f t="shared" si="53"/>
        <v>Único</v>
      </c>
    </row>
    <row r="3436" spans="1:13" x14ac:dyDescent="0.25">
      <c r="A3436" s="1" t="s">
        <v>11</v>
      </c>
      <c r="B3436" s="33">
        <v>45505</v>
      </c>
      <c r="C3436" s="5">
        <v>45299</v>
      </c>
      <c r="D3436" s="33">
        <v>45444</v>
      </c>
      <c r="E3436" s="9">
        <v>45297</v>
      </c>
      <c r="F3436" s="6" t="s">
        <v>132</v>
      </c>
      <c r="G3436" s="7" t="s">
        <v>1271</v>
      </c>
      <c r="H3436" s="6"/>
      <c r="I3436" s="8">
        <v>-10.1</v>
      </c>
      <c r="J3436" s="6"/>
      <c r="K3436" s="8">
        <v>1941.53</v>
      </c>
      <c r="L3436" t="str">
        <f>IF(Gastos[[#This Row],[Importe]]&gt;0,"Ingreso","Egreso")</f>
        <v>Egreso</v>
      </c>
      <c r="M3436" t="str">
        <f t="shared" si="53"/>
        <v>Único</v>
      </c>
    </row>
    <row r="3437" spans="1:13" ht="25.5" x14ac:dyDescent="0.25">
      <c r="A3437" s="1" t="s">
        <v>11</v>
      </c>
      <c r="B3437" s="33">
        <v>45413</v>
      </c>
      <c r="C3437" s="5">
        <v>45296</v>
      </c>
      <c r="D3437" s="33">
        <v>45413</v>
      </c>
      <c r="E3437" s="9">
        <v>45296</v>
      </c>
      <c r="F3437" s="6" t="s">
        <v>132</v>
      </c>
      <c r="G3437" s="7" t="s">
        <v>1275</v>
      </c>
      <c r="H3437" s="6"/>
      <c r="I3437" s="8">
        <v>-8</v>
      </c>
      <c r="J3437" s="6"/>
      <c r="K3437" s="8">
        <v>1951.63</v>
      </c>
      <c r="L3437" t="str">
        <f>IF(Gastos[[#This Row],[Importe]]&gt;0,"Ingreso","Egreso")</f>
        <v>Egreso</v>
      </c>
      <c r="M3437" t="str">
        <f t="shared" si="53"/>
        <v>Único</v>
      </c>
    </row>
    <row r="3438" spans="1:13" x14ac:dyDescent="0.25">
      <c r="A3438" s="1" t="s">
        <v>11</v>
      </c>
      <c r="B3438" s="33">
        <v>45413</v>
      </c>
      <c r="C3438" s="5">
        <v>45296</v>
      </c>
      <c r="D3438" s="33">
        <v>45413</v>
      </c>
      <c r="E3438" s="9">
        <v>45296</v>
      </c>
      <c r="F3438" s="6" t="s">
        <v>132</v>
      </c>
      <c r="G3438" s="7" t="s">
        <v>1273</v>
      </c>
      <c r="H3438" s="6"/>
      <c r="I3438" s="8">
        <v>-3.35</v>
      </c>
      <c r="J3438" s="6"/>
      <c r="K3438" s="8">
        <v>1964.63</v>
      </c>
      <c r="L3438" t="str">
        <f>IF(Gastos[[#This Row],[Importe]]&gt;0,"Ingreso","Egreso")</f>
        <v>Egreso</v>
      </c>
      <c r="M3438" t="str">
        <f t="shared" si="53"/>
        <v>Único</v>
      </c>
    </row>
    <row r="3439" spans="1:13" ht="25.5" x14ac:dyDescent="0.25">
      <c r="A3439" s="1" t="s">
        <v>11</v>
      </c>
      <c r="B3439" s="33">
        <v>45413</v>
      </c>
      <c r="C3439" s="5">
        <v>45296</v>
      </c>
      <c r="D3439" s="33">
        <v>45413</v>
      </c>
      <c r="E3439" s="9">
        <v>45296</v>
      </c>
      <c r="F3439" s="6" t="s">
        <v>22</v>
      </c>
      <c r="G3439" s="7" t="s">
        <v>1274</v>
      </c>
      <c r="H3439" s="6"/>
      <c r="I3439" s="8">
        <v>-5</v>
      </c>
      <c r="J3439" s="6"/>
      <c r="K3439" s="8">
        <v>1959.63</v>
      </c>
      <c r="L3439" t="str">
        <f>IF(Gastos[[#This Row],[Importe]]&gt;0,"Ingreso","Egreso")</f>
        <v>Egreso</v>
      </c>
      <c r="M3439" t="str">
        <f t="shared" si="53"/>
        <v>Único</v>
      </c>
    </row>
    <row r="3440" spans="1:13" ht="25.5" x14ac:dyDescent="0.25">
      <c r="A3440" t="s">
        <v>14</v>
      </c>
      <c r="B3440" s="33">
        <v>45413</v>
      </c>
      <c r="C3440" s="5">
        <v>45296</v>
      </c>
      <c r="D3440" s="33">
        <v>45413</v>
      </c>
      <c r="E3440" s="9">
        <v>45296</v>
      </c>
      <c r="F3440" s="6" t="s">
        <v>22</v>
      </c>
      <c r="G3440" s="7" t="s">
        <v>1272</v>
      </c>
      <c r="H3440" s="6"/>
      <c r="I3440" s="8">
        <v>-35.31</v>
      </c>
      <c r="J3440" s="6"/>
      <c r="K3440" s="8">
        <v>40.79</v>
      </c>
      <c r="L3440" t="str">
        <f>IF(Gastos[[#This Row],[Importe]]&gt;0,"Ingreso","Egreso")</f>
        <v>Egreso</v>
      </c>
      <c r="M3440" t="str">
        <f t="shared" si="53"/>
        <v>Único</v>
      </c>
    </row>
    <row r="3441" spans="1:13" x14ac:dyDescent="0.25">
      <c r="A3441" s="1" t="s">
        <v>11</v>
      </c>
      <c r="B3441" s="33">
        <v>45383</v>
      </c>
      <c r="C3441" s="5">
        <v>45295</v>
      </c>
      <c r="D3441" s="33">
        <v>45383</v>
      </c>
      <c r="E3441" s="9">
        <v>45295</v>
      </c>
      <c r="F3441" s="6" t="s">
        <v>132</v>
      </c>
      <c r="G3441" s="7" t="s">
        <v>1276</v>
      </c>
      <c r="H3441" s="6"/>
      <c r="I3441" s="8">
        <v>-19.600000000000001</v>
      </c>
      <c r="J3441" s="6"/>
      <c r="K3441" s="8">
        <v>1967.98</v>
      </c>
      <c r="L3441" t="str">
        <f>IF(Gastos[[#This Row],[Importe]]&gt;0,"Ingreso","Egreso")</f>
        <v>Egreso</v>
      </c>
      <c r="M3441" t="str">
        <f t="shared" si="53"/>
        <v>Único</v>
      </c>
    </row>
    <row r="3442" spans="1:13" x14ac:dyDescent="0.25">
      <c r="A3442" t="s">
        <v>17</v>
      </c>
      <c r="B3442" s="33">
        <v>45352</v>
      </c>
      <c r="C3442" s="5">
        <v>45294</v>
      </c>
      <c r="D3442" s="33">
        <v>45352</v>
      </c>
      <c r="E3442" s="9">
        <v>45294</v>
      </c>
      <c r="F3442" s="6" t="s">
        <v>90</v>
      </c>
      <c r="G3442" s="7" t="s">
        <v>1075</v>
      </c>
      <c r="H3442" s="6"/>
      <c r="I3442" s="8">
        <v>1963.74</v>
      </c>
      <c r="J3442" s="6"/>
      <c r="K3442" s="8">
        <v>5436.13</v>
      </c>
      <c r="L3442" t="str">
        <f>IF(Gastos[[#This Row],[Importe]]&gt;0,"Ingreso","Egreso")</f>
        <v>Ingreso</v>
      </c>
      <c r="M3442" t="str">
        <f t="shared" si="53"/>
        <v>Único</v>
      </c>
    </row>
    <row r="3443" spans="1:13" x14ac:dyDescent="0.25">
      <c r="A3443" s="1" t="s">
        <v>11</v>
      </c>
      <c r="B3443" s="33">
        <v>45352</v>
      </c>
      <c r="C3443" s="5">
        <v>45294</v>
      </c>
      <c r="D3443" s="33">
        <v>45352</v>
      </c>
      <c r="E3443" s="9">
        <v>45294</v>
      </c>
      <c r="F3443" s="6" t="s">
        <v>90</v>
      </c>
      <c r="G3443" s="7" t="s">
        <v>1280</v>
      </c>
      <c r="H3443" s="6"/>
      <c r="I3443" s="8">
        <v>2029.35</v>
      </c>
      <c r="J3443" s="6"/>
      <c r="K3443" s="8">
        <v>2042.31</v>
      </c>
      <c r="L3443" t="str">
        <f>IF(Gastos[[#This Row],[Importe]]&gt;0,"Ingreso","Egreso")</f>
        <v>Ingreso</v>
      </c>
      <c r="M3443" t="str">
        <f t="shared" si="53"/>
        <v>Único</v>
      </c>
    </row>
    <row r="3444" spans="1:13" ht="25.5" x14ac:dyDescent="0.25">
      <c r="A3444" t="s">
        <v>14</v>
      </c>
      <c r="B3444" s="33">
        <v>45352</v>
      </c>
      <c r="C3444" s="5">
        <v>45294</v>
      </c>
      <c r="D3444" s="33">
        <v>45352</v>
      </c>
      <c r="E3444" s="9">
        <v>45294</v>
      </c>
      <c r="F3444" s="6" t="s">
        <v>35</v>
      </c>
      <c r="G3444" s="7" t="s">
        <v>1277</v>
      </c>
      <c r="H3444" s="6"/>
      <c r="I3444" s="8">
        <v>54.73</v>
      </c>
      <c r="J3444" s="6"/>
      <c r="K3444" s="8">
        <v>76.099999999999994</v>
      </c>
      <c r="L3444" t="str">
        <f>IF(Gastos[[#This Row],[Importe]]&gt;0,"Ingreso","Egreso")</f>
        <v>Ingreso</v>
      </c>
      <c r="M3444" t="str">
        <f t="shared" si="53"/>
        <v>Único</v>
      </c>
    </row>
    <row r="3445" spans="1:13" ht="25.5" x14ac:dyDescent="0.25">
      <c r="A3445" s="1" t="s">
        <v>11</v>
      </c>
      <c r="B3445" s="33">
        <v>45352</v>
      </c>
      <c r="C3445" s="5">
        <v>45294</v>
      </c>
      <c r="D3445" s="33">
        <v>45352</v>
      </c>
      <c r="E3445" s="9">
        <v>45294</v>
      </c>
      <c r="F3445" s="6" t="s">
        <v>35</v>
      </c>
      <c r="G3445" s="7" t="s">
        <v>1279</v>
      </c>
      <c r="H3445" s="6"/>
      <c r="I3445" s="8">
        <v>-54.73</v>
      </c>
      <c r="J3445" s="6"/>
      <c r="K3445" s="8">
        <v>1987.58</v>
      </c>
      <c r="L3445" t="str">
        <f>IF(Gastos[[#This Row],[Importe]]&gt;0,"Ingreso","Egreso")</f>
        <v>Egreso</v>
      </c>
      <c r="M3445" t="str">
        <f t="shared" si="53"/>
        <v>Único</v>
      </c>
    </row>
    <row r="3446" spans="1:13" ht="25.5" x14ac:dyDescent="0.25">
      <c r="A3446" t="s">
        <v>14</v>
      </c>
      <c r="B3446" s="33">
        <v>45352</v>
      </c>
      <c r="C3446" s="5">
        <v>45294</v>
      </c>
      <c r="D3446" s="33">
        <v>45352</v>
      </c>
      <c r="E3446" s="9">
        <v>45294</v>
      </c>
      <c r="F3446" s="6" t="s">
        <v>22</v>
      </c>
      <c r="G3446" s="7" t="s">
        <v>1278</v>
      </c>
      <c r="H3446" s="6"/>
      <c r="I3446" s="8">
        <v>-17.149999999999999</v>
      </c>
      <c r="J3446" s="6"/>
      <c r="K3446" s="8">
        <v>21.37</v>
      </c>
      <c r="L3446" t="str">
        <f>IF(Gastos[[#This Row],[Importe]]&gt;0,"Ingreso","Egreso")</f>
        <v>Egreso</v>
      </c>
      <c r="M3446" t="str">
        <f t="shared" si="53"/>
        <v>Único</v>
      </c>
    </row>
    <row r="3447" spans="1:13" ht="25.5" x14ac:dyDescent="0.25">
      <c r="A3447" t="s">
        <v>17</v>
      </c>
      <c r="B3447" s="33">
        <v>45323</v>
      </c>
      <c r="C3447" s="5">
        <v>45293</v>
      </c>
      <c r="D3447" s="33">
        <v>45323</v>
      </c>
      <c r="E3447" s="9">
        <v>45293</v>
      </c>
      <c r="F3447" s="6" t="s">
        <v>102</v>
      </c>
      <c r="G3447" s="7" t="s">
        <v>1281</v>
      </c>
      <c r="H3447" s="6"/>
      <c r="I3447" s="8">
        <v>-56.61</v>
      </c>
      <c r="J3447" s="6"/>
      <c r="K3447" s="8">
        <v>3609.76</v>
      </c>
      <c r="L3447" t="str">
        <f>IF(Gastos[[#This Row],[Importe]]&gt;0,"Ingreso","Egreso")</f>
        <v>Egreso</v>
      </c>
      <c r="M3447" t="str">
        <f t="shared" si="53"/>
        <v>Único</v>
      </c>
    </row>
    <row r="3448" spans="1:13" ht="25.5" x14ac:dyDescent="0.25">
      <c r="A3448" t="s">
        <v>17</v>
      </c>
      <c r="B3448" s="33">
        <v>45323</v>
      </c>
      <c r="C3448" s="5">
        <v>45293</v>
      </c>
      <c r="D3448" s="33">
        <v>45323</v>
      </c>
      <c r="E3448" s="9">
        <v>45293</v>
      </c>
      <c r="F3448" s="6" t="s">
        <v>102</v>
      </c>
      <c r="G3448" s="7" t="s">
        <v>1282</v>
      </c>
      <c r="H3448" s="6"/>
      <c r="I3448" s="8">
        <v>-31.35</v>
      </c>
      <c r="J3448" s="6"/>
      <c r="K3448" s="8">
        <v>3578.41</v>
      </c>
      <c r="L3448" t="str">
        <f>IF(Gastos[[#This Row],[Importe]]&gt;0,"Ingreso","Egreso")</f>
        <v>Egreso</v>
      </c>
      <c r="M3448" t="str">
        <f t="shared" si="53"/>
        <v>Único</v>
      </c>
    </row>
    <row r="3449" spans="1:13" ht="25.5" x14ac:dyDescent="0.25">
      <c r="A3449" t="s">
        <v>17</v>
      </c>
      <c r="B3449" s="33">
        <v>45323</v>
      </c>
      <c r="C3449" s="5">
        <v>45293</v>
      </c>
      <c r="D3449" s="33">
        <v>45323</v>
      </c>
      <c r="E3449" s="9">
        <v>45293</v>
      </c>
      <c r="F3449" s="6" t="s">
        <v>102</v>
      </c>
      <c r="G3449" s="7" t="s">
        <v>1283</v>
      </c>
      <c r="H3449" s="6"/>
      <c r="I3449" s="8">
        <v>-68.319999999999993</v>
      </c>
      <c r="J3449" s="6"/>
      <c r="K3449" s="8">
        <v>3510.09</v>
      </c>
      <c r="L3449" t="str">
        <f>IF(Gastos[[#This Row],[Importe]]&gt;0,"Ingreso","Egreso")</f>
        <v>Egreso</v>
      </c>
      <c r="M3449" t="str">
        <f t="shared" si="53"/>
        <v>Único</v>
      </c>
    </row>
    <row r="3450" spans="1:13" x14ac:dyDescent="0.25">
      <c r="A3450" t="s">
        <v>17</v>
      </c>
      <c r="B3450" s="33">
        <v>45323</v>
      </c>
      <c r="C3450" s="5">
        <v>45293</v>
      </c>
      <c r="D3450" s="33">
        <v>45323</v>
      </c>
      <c r="E3450" s="9">
        <v>45293</v>
      </c>
      <c r="F3450" s="6" t="s">
        <v>18</v>
      </c>
      <c r="G3450" s="7" t="s">
        <v>1284</v>
      </c>
      <c r="H3450" s="6"/>
      <c r="I3450" s="8">
        <v>-25.1</v>
      </c>
      <c r="J3450" s="6"/>
      <c r="K3450" s="8">
        <v>3484.99</v>
      </c>
      <c r="L3450" t="str">
        <f>IF(Gastos[[#This Row],[Importe]]&gt;0,"Ingreso","Egreso")</f>
        <v>Egreso</v>
      </c>
      <c r="M3450" t="str">
        <f t="shared" si="53"/>
        <v>Único</v>
      </c>
    </row>
    <row r="3451" spans="1:13" ht="25.5" x14ac:dyDescent="0.25">
      <c r="A3451" t="s">
        <v>17</v>
      </c>
      <c r="B3451" s="33">
        <v>45323</v>
      </c>
      <c r="C3451" s="5">
        <v>45293</v>
      </c>
      <c r="D3451" s="33">
        <v>45323</v>
      </c>
      <c r="E3451" s="9">
        <v>45293</v>
      </c>
      <c r="F3451" s="6" t="s">
        <v>67</v>
      </c>
      <c r="G3451" s="7" t="s">
        <v>1285</v>
      </c>
      <c r="H3451" s="6"/>
      <c r="I3451" s="8">
        <v>-12.6</v>
      </c>
      <c r="J3451" s="6"/>
      <c r="K3451" s="8">
        <v>3472.39</v>
      </c>
      <c r="L3451" t="str">
        <f>IF(Gastos[[#This Row],[Importe]]&gt;0,"Ingreso","Egreso")</f>
        <v>Egreso</v>
      </c>
      <c r="M3451" t="str">
        <f t="shared" si="53"/>
        <v>Único</v>
      </c>
    </row>
    <row r="3452" spans="1:13" x14ac:dyDescent="0.25">
      <c r="A3452" t="s">
        <v>14</v>
      </c>
      <c r="B3452" s="33">
        <v>45323</v>
      </c>
      <c r="C3452" s="5">
        <v>45293</v>
      </c>
      <c r="D3452" s="33">
        <v>45323</v>
      </c>
      <c r="E3452" s="9">
        <v>45293</v>
      </c>
      <c r="F3452" s="6" t="s">
        <v>76</v>
      </c>
      <c r="G3452" s="7" t="s">
        <v>1286</v>
      </c>
      <c r="H3452" s="6"/>
      <c r="I3452" s="8">
        <v>-94.74</v>
      </c>
      <c r="J3452" s="6"/>
      <c r="K3452" s="8">
        <v>38.520000000000003</v>
      </c>
      <c r="L3452" t="str">
        <f>IF(Gastos[[#This Row],[Importe]]&gt;0,"Ingreso","Egreso")</f>
        <v>Egreso</v>
      </c>
      <c r="M3452" t="str">
        <f t="shared" si="53"/>
        <v>Único</v>
      </c>
    </row>
    <row r="3453" spans="1:13" x14ac:dyDescent="0.25">
      <c r="A3453" s="1" t="s">
        <v>11</v>
      </c>
      <c r="B3453" s="33">
        <v>45323</v>
      </c>
      <c r="C3453" s="5">
        <v>45293</v>
      </c>
      <c r="D3453" s="33">
        <v>45323</v>
      </c>
      <c r="E3453" s="9">
        <v>45293</v>
      </c>
      <c r="F3453" s="6" t="s">
        <v>18</v>
      </c>
      <c r="G3453" s="7" t="s">
        <v>1287</v>
      </c>
      <c r="H3453" s="6"/>
      <c r="I3453" s="8">
        <v>-3.79</v>
      </c>
      <c r="J3453" s="6"/>
      <c r="K3453" s="8">
        <v>12.96</v>
      </c>
      <c r="L3453" t="str">
        <f>IF(Gastos[[#This Row],[Importe]]&gt;0,"Ingreso","Egreso")</f>
        <v>Egreso</v>
      </c>
      <c r="M3453" t="str">
        <f t="shared" si="53"/>
        <v>Único</v>
      </c>
    </row>
    <row r="3454" spans="1:13" x14ac:dyDescent="0.25">
      <c r="A3454" t="s">
        <v>17</v>
      </c>
      <c r="B3454" s="33">
        <v>45289</v>
      </c>
      <c r="C3454" s="5">
        <v>45289</v>
      </c>
      <c r="D3454" s="33">
        <v>45289</v>
      </c>
      <c r="E3454" s="9">
        <v>45292</v>
      </c>
      <c r="F3454" s="6" t="s">
        <v>88</v>
      </c>
      <c r="G3454" s="7" t="s">
        <v>1191</v>
      </c>
      <c r="H3454" s="6"/>
      <c r="I3454" s="8">
        <v>-900</v>
      </c>
      <c r="J3454" s="6"/>
      <c r="K3454" s="8">
        <v>3691.37</v>
      </c>
      <c r="L3454" t="str">
        <f>IF(Gastos[[#This Row],[Importe]]&gt;0,"Ingreso","Egreso")</f>
        <v>Egreso</v>
      </c>
      <c r="M3454" t="str">
        <f t="shared" si="53"/>
        <v>Único</v>
      </c>
    </row>
    <row r="3455" spans="1:13" ht="25.5" x14ac:dyDescent="0.25">
      <c r="A3455" t="s">
        <v>14</v>
      </c>
      <c r="B3455" s="33">
        <v>45323</v>
      </c>
      <c r="C3455" s="5">
        <v>45293</v>
      </c>
      <c r="D3455" s="33">
        <v>45291</v>
      </c>
      <c r="E3455" s="9">
        <v>45291</v>
      </c>
      <c r="F3455" s="6" t="s">
        <v>22</v>
      </c>
      <c r="G3455" s="7" t="s">
        <v>1289</v>
      </c>
      <c r="H3455" s="6"/>
      <c r="I3455" s="8">
        <v>-1.75</v>
      </c>
      <c r="J3455" s="6"/>
      <c r="K3455" s="8">
        <v>133.26</v>
      </c>
      <c r="L3455" t="str">
        <f>IF(Gastos[[#This Row],[Importe]]&gt;0,"Ingreso","Egreso")</f>
        <v>Egreso</v>
      </c>
      <c r="M3455" t="str">
        <f t="shared" si="53"/>
        <v>Único</v>
      </c>
    </row>
    <row r="3456" spans="1:13" ht="25.5" x14ac:dyDescent="0.25">
      <c r="A3456" t="s">
        <v>14</v>
      </c>
      <c r="B3456" s="33">
        <v>45323</v>
      </c>
      <c r="C3456" s="5">
        <v>45293</v>
      </c>
      <c r="D3456" s="33">
        <v>45291</v>
      </c>
      <c r="E3456" s="9">
        <v>45291</v>
      </c>
      <c r="F3456" s="6" t="s">
        <v>22</v>
      </c>
      <c r="G3456" s="7" t="s">
        <v>1288</v>
      </c>
      <c r="H3456" s="6"/>
      <c r="I3456" s="8">
        <v>-24.68</v>
      </c>
      <c r="J3456" s="6"/>
      <c r="K3456" s="8">
        <v>135.01</v>
      </c>
      <c r="L3456" t="str">
        <f>IF(Gastos[[#This Row],[Importe]]&gt;0,"Ingreso","Egreso")</f>
        <v>Egreso</v>
      </c>
      <c r="M3456" t="str">
        <f t="shared" si="53"/>
        <v>Único</v>
      </c>
    </row>
    <row r="3457" spans="1:13" x14ac:dyDescent="0.25">
      <c r="A3457" t="s">
        <v>14</v>
      </c>
      <c r="B3457" s="33">
        <v>45323</v>
      </c>
      <c r="C3457" s="5">
        <v>45293</v>
      </c>
      <c r="D3457" s="33">
        <v>45290</v>
      </c>
      <c r="E3457" s="9">
        <v>45290</v>
      </c>
      <c r="F3457" s="6" t="s">
        <v>132</v>
      </c>
      <c r="G3457" s="7" t="s">
        <v>1290</v>
      </c>
      <c r="H3457" s="6"/>
      <c r="I3457" s="8">
        <v>-24.43</v>
      </c>
      <c r="J3457" s="6"/>
      <c r="K3457" s="8">
        <v>159.69</v>
      </c>
      <c r="L3457" t="str">
        <f>IF(Gastos[[#This Row],[Importe]]&gt;0,"Ingreso","Egreso")</f>
        <v>Egreso</v>
      </c>
      <c r="M3457" t="str">
        <f t="shared" si="53"/>
        <v>Único</v>
      </c>
    </row>
    <row r="3458" spans="1:13" x14ac:dyDescent="0.25">
      <c r="A3458" t="s">
        <v>17</v>
      </c>
      <c r="B3458" s="33">
        <v>45289</v>
      </c>
      <c r="C3458" s="5">
        <v>45289</v>
      </c>
      <c r="D3458" s="33">
        <v>45289</v>
      </c>
      <c r="E3458" s="9">
        <v>45289</v>
      </c>
      <c r="F3458" s="6" t="s">
        <v>132</v>
      </c>
      <c r="G3458" s="7" t="s">
        <v>1291</v>
      </c>
      <c r="H3458" s="6"/>
      <c r="I3458" s="8">
        <v>-25</v>
      </c>
      <c r="J3458" s="6"/>
      <c r="K3458" s="8">
        <v>3666.37</v>
      </c>
      <c r="L3458" t="str">
        <f>IF(Gastos[[#This Row],[Importe]]&gt;0,"Ingreso","Egreso")</f>
        <v>Egreso</v>
      </c>
      <c r="M3458" t="str">
        <f t="shared" ref="M3458:M3521" si="54">IF(AND(COUNTIFS($B$2:$B$3988,B3458,$I$2:$I$3988,I3458,$K$2:$K$3988,K3458)&gt;1,F3458=""),"DUPLICADO","Único")</f>
        <v>Único</v>
      </c>
    </row>
    <row r="3459" spans="1:13" ht="25.5" x14ac:dyDescent="0.25">
      <c r="A3459" t="s">
        <v>14</v>
      </c>
      <c r="B3459" s="33">
        <v>45289</v>
      </c>
      <c r="C3459" s="5">
        <v>45289</v>
      </c>
      <c r="D3459" s="33">
        <v>45289</v>
      </c>
      <c r="E3459" s="9">
        <v>45289</v>
      </c>
      <c r="F3459" s="6" t="s">
        <v>22</v>
      </c>
      <c r="G3459" s="7" t="s">
        <v>1292</v>
      </c>
      <c r="H3459" s="6"/>
      <c r="I3459" s="8">
        <v>-17.09</v>
      </c>
      <c r="J3459" s="6"/>
      <c r="K3459" s="8">
        <v>209.74</v>
      </c>
      <c r="L3459" t="str">
        <f>IF(Gastos[[#This Row],[Importe]]&gt;0,"Ingreso","Egreso")</f>
        <v>Egreso</v>
      </c>
      <c r="M3459" t="str">
        <f t="shared" si="54"/>
        <v>Único</v>
      </c>
    </row>
    <row r="3460" spans="1:13" x14ac:dyDescent="0.25">
      <c r="A3460" s="1" t="s">
        <v>11</v>
      </c>
      <c r="B3460" s="33">
        <v>45289</v>
      </c>
      <c r="C3460" s="5">
        <v>45289</v>
      </c>
      <c r="D3460" s="33">
        <v>45289</v>
      </c>
      <c r="E3460" s="9">
        <v>45289</v>
      </c>
      <c r="F3460" s="6" t="s">
        <v>20</v>
      </c>
      <c r="G3460" s="7" t="s">
        <v>1294</v>
      </c>
      <c r="H3460" s="6"/>
      <c r="I3460" s="8">
        <v>-1.8</v>
      </c>
      <c r="J3460" s="6"/>
      <c r="K3460" s="8">
        <v>16.75</v>
      </c>
      <c r="L3460" t="str">
        <f>IF(Gastos[[#This Row],[Importe]]&gt;0,"Ingreso","Egreso")</f>
        <v>Egreso</v>
      </c>
      <c r="M3460" t="str">
        <f t="shared" si="54"/>
        <v>Único</v>
      </c>
    </row>
    <row r="3461" spans="1:13" ht="25.5" x14ac:dyDescent="0.25">
      <c r="A3461" t="s">
        <v>14</v>
      </c>
      <c r="B3461" s="33">
        <v>45289</v>
      </c>
      <c r="C3461" s="5">
        <v>45289</v>
      </c>
      <c r="D3461" s="33">
        <v>45289</v>
      </c>
      <c r="E3461" s="9">
        <v>45289</v>
      </c>
      <c r="F3461" s="6" t="s">
        <v>22</v>
      </c>
      <c r="G3461" s="7" t="s">
        <v>1293</v>
      </c>
      <c r="H3461" s="6"/>
      <c r="I3461" s="8">
        <v>-25.62</v>
      </c>
      <c r="J3461" s="6"/>
      <c r="K3461" s="8">
        <v>184.12</v>
      </c>
      <c r="L3461" t="str">
        <f>IF(Gastos[[#This Row],[Importe]]&gt;0,"Ingreso","Egreso")</f>
        <v>Egreso</v>
      </c>
      <c r="M3461" t="str">
        <f t="shared" si="54"/>
        <v>Único</v>
      </c>
    </row>
    <row r="3462" spans="1:13" x14ac:dyDescent="0.25">
      <c r="A3462" t="s">
        <v>14</v>
      </c>
      <c r="B3462" s="33">
        <v>45288</v>
      </c>
      <c r="C3462" s="5">
        <v>45288</v>
      </c>
      <c r="D3462" s="33">
        <v>45288</v>
      </c>
      <c r="E3462" s="9">
        <v>45288</v>
      </c>
      <c r="F3462" s="6" t="s">
        <v>132</v>
      </c>
      <c r="G3462" s="7" t="s">
        <v>1295</v>
      </c>
      <c r="H3462" s="6"/>
      <c r="I3462" s="8">
        <v>-30.3</v>
      </c>
      <c r="J3462" s="6"/>
      <c r="K3462" s="8">
        <v>226.83</v>
      </c>
      <c r="L3462" t="str">
        <f>IF(Gastos[[#This Row],[Importe]]&gt;0,"Ingreso","Egreso")</f>
        <v>Egreso</v>
      </c>
      <c r="M3462" t="str">
        <f t="shared" si="54"/>
        <v>Único</v>
      </c>
    </row>
    <row r="3463" spans="1:13" x14ac:dyDescent="0.25">
      <c r="A3463" s="1" t="s">
        <v>11</v>
      </c>
      <c r="B3463" s="33">
        <v>45288</v>
      </c>
      <c r="C3463" s="5">
        <v>45288</v>
      </c>
      <c r="D3463" s="33">
        <v>45288</v>
      </c>
      <c r="E3463" s="9">
        <v>45288</v>
      </c>
      <c r="F3463" s="6"/>
      <c r="G3463" s="7" t="s">
        <v>1296</v>
      </c>
      <c r="H3463" s="6"/>
      <c r="I3463" s="8">
        <v>-2</v>
      </c>
      <c r="J3463" s="6"/>
      <c r="K3463" s="8">
        <v>18.55</v>
      </c>
      <c r="L3463" t="str">
        <f>IF(Gastos[[#This Row],[Importe]]&gt;0,"Ingreso","Egreso")</f>
        <v>Egreso</v>
      </c>
      <c r="M3463" t="str">
        <f t="shared" si="54"/>
        <v>Único</v>
      </c>
    </row>
    <row r="3464" spans="1:13" x14ac:dyDescent="0.25">
      <c r="A3464" s="1" t="s">
        <v>11</v>
      </c>
      <c r="B3464" s="33">
        <v>45287</v>
      </c>
      <c r="C3464" s="5">
        <v>45287</v>
      </c>
      <c r="D3464" s="33">
        <v>45287</v>
      </c>
      <c r="E3464" s="9">
        <v>45287</v>
      </c>
      <c r="F3464" s="6" t="s">
        <v>132</v>
      </c>
      <c r="G3464" s="7" t="s">
        <v>1305</v>
      </c>
      <c r="H3464" s="6"/>
      <c r="I3464" s="8">
        <v>-23.4</v>
      </c>
      <c r="J3464" s="6"/>
      <c r="K3464" s="8">
        <v>20.55</v>
      </c>
      <c r="L3464" t="str">
        <f>IF(Gastos[[#This Row],[Importe]]&gt;0,"Ingreso","Egreso")</f>
        <v>Egreso</v>
      </c>
      <c r="M3464" t="str">
        <f t="shared" si="54"/>
        <v>Único</v>
      </c>
    </row>
    <row r="3465" spans="1:13" ht="25.5" x14ac:dyDescent="0.25">
      <c r="A3465" s="1" t="s">
        <v>11</v>
      </c>
      <c r="B3465" s="33">
        <v>45287</v>
      </c>
      <c r="C3465" s="5">
        <v>45287</v>
      </c>
      <c r="D3465" s="33">
        <v>45287</v>
      </c>
      <c r="E3465" s="9">
        <v>45287</v>
      </c>
      <c r="F3465" s="6" t="s">
        <v>132</v>
      </c>
      <c r="G3465" s="7" t="s">
        <v>1303</v>
      </c>
      <c r="H3465" s="6"/>
      <c r="I3465" s="8">
        <v>-22.73</v>
      </c>
      <c r="J3465" s="6"/>
      <c r="K3465" s="8">
        <v>62.95</v>
      </c>
      <c r="L3465" t="str">
        <f>IF(Gastos[[#This Row],[Importe]]&gt;0,"Ingreso","Egreso")</f>
        <v>Egreso</v>
      </c>
      <c r="M3465" t="str">
        <f t="shared" si="54"/>
        <v>Único</v>
      </c>
    </row>
    <row r="3466" spans="1:13" ht="25.5" x14ac:dyDescent="0.25">
      <c r="A3466" s="1" t="s">
        <v>11</v>
      </c>
      <c r="B3466" s="33">
        <v>45287</v>
      </c>
      <c r="C3466" s="5">
        <v>45287</v>
      </c>
      <c r="D3466" s="33">
        <v>45287</v>
      </c>
      <c r="E3466" s="9">
        <v>45287</v>
      </c>
      <c r="F3466" s="6" t="s">
        <v>132</v>
      </c>
      <c r="G3466" s="7" t="s">
        <v>1304</v>
      </c>
      <c r="H3466" s="6"/>
      <c r="I3466" s="8">
        <v>-8</v>
      </c>
      <c r="J3466" s="6"/>
      <c r="K3466" s="8">
        <v>54.95</v>
      </c>
      <c r="L3466" t="str">
        <f>IF(Gastos[[#This Row],[Importe]]&gt;0,"Ingreso","Egreso")</f>
        <v>Egreso</v>
      </c>
      <c r="M3466" t="str">
        <f t="shared" si="54"/>
        <v>Único</v>
      </c>
    </row>
    <row r="3467" spans="1:13" ht="25.5" x14ac:dyDescent="0.25">
      <c r="A3467" s="1" t="s">
        <v>11</v>
      </c>
      <c r="B3467" s="33">
        <v>45287</v>
      </c>
      <c r="C3467" s="5">
        <v>45287</v>
      </c>
      <c r="D3467" s="33">
        <v>45287</v>
      </c>
      <c r="E3467" s="9">
        <v>45287</v>
      </c>
      <c r="F3467" s="6" t="s">
        <v>132</v>
      </c>
      <c r="G3467" s="7" t="s">
        <v>1304</v>
      </c>
      <c r="H3467" s="6"/>
      <c r="I3467" s="8">
        <v>-8</v>
      </c>
      <c r="J3467" s="6"/>
      <c r="K3467" s="8">
        <v>46.95</v>
      </c>
      <c r="L3467" t="str">
        <f>IF(Gastos[[#This Row],[Importe]]&gt;0,"Ingreso","Egreso")</f>
        <v>Egreso</v>
      </c>
      <c r="M3467" t="str">
        <f t="shared" si="54"/>
        <v>Único</v>
      </c>
    </row>
    <row r="3468" spans="1:13" x14ac:dyDescent="0.25">
      <c r="A3468" t="s">
        <v>17</v>
      </c>
      <c r="B3468" s="33">
        <v>45287</v>
      </c>
      <c r="C3468" s="5">
        <v>45287</v>
      </c>
      <c r="D3468" s="33">
        <v>45287</v>
      </c>
      <c r="E3468" s="9">
        <v>45287</v>
      </c>
      <c r="F3468" s="6" t="s">
        <v>18</v>
      </c>
      <c r="G3468" s="7" t="s">
        <v>1297</v>
      </c>
      <c r="H3468" s="6"/>
      <c r="I3468" s="8">
        <v>-33.549999999999997</v>
      </c>
      <c r="J3468" s="6"/>
      <c r="K3468" s="8">
        <v>4591.37</v>
      </c>
      <c r="L3468" t="str">
        <f>IF(Gastos[[#This Row],[Importe]]&gt;0,"Ingreso","Egreso")</f>
        <v>Egreso</v>
      </c>
      <c r="M3468" t="str">
        <f t="shared" si="54"/>
        <v>Único</v>
      </c>
    </row>
    <row r="3469" spans="1:13" ht="25.5" x14ac:dyDescent="0.25">
      <c r="A3469" t="s">
        <v>14</v>
      </c>
      <c r="B3469" s="33">
        <v>45287</v>
      </c>
      <c r="C3469" s="5">
        <v>45287</v>
      </c>
      <c r="D3469" s="33">
        <v>45287</v>
      </c>
      <c r="E3469" s="9">
        <v>45287</v>
      </c>
      <c r="F3469" s="6" t="s">
        <v>22</v>
      </c>
      <c r="G3469" s="7" t="s">
        <v>1299</v>
      </c>
      <c r="H3469" s="6"/>
      <c r="I3469" s="8">
        <v>-10.45</v>
      </c>
      <c r="J3469" s="6"/>
      <c r="K3469" s="8">
        <v>284.52</v>
      </c>
      <c r="L3469" t="str">
        <f>IF(Gastos[[#This Row],[Importe]]&gt;0,"Ingreso","Egreso")</f>
        <v>Egreso</v>
      </c>
      <c r="M3469" t="str">
        <f t="shared" si="54"/>
        <v>Único</v>
      </c>
    </row>
    <row r="3470" spans="1:13" x14ac:dyDescent="0.25">
      <c r="A3470" t="s">
        <v>14</v>
      </c>
      <c r="B3470" s="33">
        <v>45287</v>
      </c>
      <c r="C3470" s="5">
        <v>45287</v>
      </c>
      <c r="D3470" s="33">
        <v>45287</v>
      </c>
      <c r="E3470" s="9">
        <v>45287</v>
      </c>
      <c r="F3470" s="6" t="s">
        <v>67</v>
      </c>
      <c r="G3470" s="7" t="s">
        <v>1300</v>
      </c>
      <c r="H3470" s="6"/>
      <c r="I3470" s="8">
        <v>-21.8</v>
      </c>
      <c r="J3470" s="6"/>
      <c r="K3470" s="8">
        <v>262.72000000000003</v>
      </c>
      <c r="L3470" t="str">
        <f>IF(Gastos[[#This Row],[Importe]]&gt;0,"Ingreso","Egreso")</f>
        <v>Egreso</v>
      </c>
      <c r="M3470" t="str">
        <f t="shared" si="54"/>
        <v>Único</v>
      </c>
    </row>
    <row r="3471" spans="1:13" x14ac:dyDescent="0.25">
      <c r="A3471" t="s">
        <v>14</v>
      </c>
      <c r="B3471" s="33">
        <v>45287</v>
      </c>
      <c r="C3471" s="5">
        <v>45287</v>
      </c>
      <c r="D3471" s="33">
        <v>45287</v>
      </c>
      <c r="E3471" s="9">
        <v>45287</v>
      </c>
      <c r="F3471" s="6" t="s">
        <v>54</v>
      </c>
      <c r="G3471" s="7" t="s">
        <v>1301</v>
      </c>
      <c r="H3471" s="6"/>
      <c r="I3471" s="8">
        <v>-2.99</v>
      </c>
      <c r="J3471" s="6"/>
      <c r="K3471" s="8">
        <v>259.73</v>
      </c>
      <c r="L3471" t="str">
        <f>IF(Gastos[[#This Row],[Importe]]&gt;0,"Ingreso","Egreso")</f>
        <v>Egreso</v>
      </c>
      <c r="M3471" t="str">
        <f t="shared" si="54"/>
        <v>Único</v>
      </c>
    </row>
    <row r="3472" spans="1:13" x14ac:dyDescent="0.25">
      <c r="A3472" t="s">
        <v>14</v>
      </c>
      <c r="B3472" s="33">
        <v>45287</v>
      </c>
      <c r="C3472" s="5">
        <v>45287</v>
      </c>
      <c r="D3472" s="33">
        <v>45287</v>
      </c>
      <c r="E3472" s="9">
        <v>45287</v>
      </c>
      <c r="F3472" s="6" t="s">
        <v>22</v>
      </c>
      <c r="G3472" s="7" t="s">
        <v>1302</v>
      </c>
      <c r="H3472" s="6"/>
      <c r="I3472" s="8">
        <v>-2.6</v>
      </c>
      <c r="J3472" s="6"/>
      <c r="K3472" s="8">
        <v>257.13</v>
      </c>
      <c r="L3472" t="str">
        <f>IF(Gastos[[#This Row],[Importe]]&gt;0,"Ingreso","Egreso")</f>
        <v>Egreso</v>
      </c>
      <c r="M3472" t="str">
        <f t="shared" si="54"/>
        <v>Único</v>
      </c>
    </row>
    <row r="3473" spans="1:13" ht="25.5" x14ac:dyDescent="0.25">
      <c r="A3473" t="s">
        <v>14</v>
      </c>
      <c r="B3473" s="33">
        <v>45287</v>
      </c>
      <c r="C3473" s="5">
        <v>45287</v>
      </c>
      <c r="D3473" s="33">
        <v>45287</v>
      </c>
      <c r="E3473" s="9">
        <v>45287</v>
      </c>
      <c r="F3473" s="6" t="s">
        <v>22</v>
      </c>
      <c r="G3473" s="7" t="s">
        <v>1298</v>
      </c>
      <c r="H3473" s="6"/>
      <c r="I3473" s="8">
        <v>-36.270000000000003</v>
      </c>
      <c r="J3473" s="6"/>
      <c r="K3473" s="8">
        <v>294.97000000000003</v>
      </c>
      <c r="L3473" t="str">
        <f>IF(Gastos[[#This Row],[Importe]]&gt;0,"Ingreso","Egreso")</f>
        <v>Egreso</v>
      </c>
      <c r="M3473" t="str">
        <f t="shared" si="54"/>
        <v>Único</v>
      </c>
    </row>
    <row r="3474" spans="1:13" x14ac:dyDescent="0.25">
      <c r="A3474" s="1" t="s">
        <v>11</v>
      </c>
      <c r="B3474" s="33">
        <v>45287</v>
      </c>
      <c r="C3474" s="5">
        <v>45287</v>
      </c>
      <c r="D3474" s="33">
        <v>45287</v>
      </c>
      <c r="E3474" s="9">
        <v>45287</v>
      </c>
      <c r="F3474" s="6"/>
      <c r="G3474" s="7" t="s">
        <v>1306</v>
      </c>
      <c r="H3474" s="6"/>
      <c r="I3474" s="8">
        <v>-3</v>
      </c>
      <c r="J3474" s="6"/>
      <c r="K3474" s="8">
        <v>43.95</v>
      </c>
      <c r="L3474" t="str">
        <f>IF(Gastos[[#This Row],[Importe]]&gt;0,"Ingreso","Egreso")</f>
        <v>Egreso</v>
      </c>
      <c r="M3474" t="str">
        <f t="shared" si="54"/>
        <v>Único</v>
      </c>
    </row>
    <row r="3475" spans="1:13" x14ac:dyDescent="0.25">
      <c r="A3475" s="1" t="s">
        <v>11</v>
      </c>
      <c r="B3475" s="33">
        <v>45286</v>
      </c>
      <c r="C3475" s="5">
        <v>45286</v>
      </c>
      <c r="D3475" s="33">
        <v>45283</v>
      </c>
      <c r="E3475" s="9">
        <v>45286</v>
      </c>
      <c r="F3475" s="6" t="s">
        <v>132</v>
      </c>
      <c r="G3475" s="7" t="s">
        <v>1313</v>
      </c>
      <c r="H3475" s="6"/>
      <c r="I3475" s="8">
        <v>-65.8</v>
      </c>
      <c r="J3475" s="6"/>
      <c r="K3475" s="8">
        <v>218.49</v>
      </c>
      <c r="L3475" t="str">
        <f>IF(Gastos[[#This Row],[Importe]]&gt;0,"Ingreso","Egreso")</f>
        <v>Egreso</v>
      </c>
      <c r="M3475" t="str">
        <f t="shared" si="54"/>
        <v>Único</v>
      </c>
    </row>
    <row r="3476" spans="1:13" x14ac:dyDescent="0.25">
      <c r="A3476" s="1" t="s">
        <v>11</v>
      </c>
      <c r="B3476" s="33">
        <v>45286</v>
      </c>
      <c r="C3476" s="5">
        <v>45286</v>
      </c>
      <c r="D3476" s="33">
        <v>45283</v>
      </c>
      <c r="E3476" s="9">
        <v>45286</v>
      </c>
      <c r="F3476" s="6" t="s">
        <v>132</v>
      </c>
      <c r="G3476" s="7" t="s">
        <v>1314</v>
      </c>
      <c r="H3476" s="6"/>
      <c r="I3476" s="8">
        <v>-54.1</v>
      </c>
      <c r="J3476" s="6"/>
      <c r="K3476" s="8">
        <v>164.39</v>
      </c>
      <c r="L3476" t="str">
        <f>IF(Gastos[[#This Row],[Importe]]&gt;0,"Ingreso","Egreso")</f>
        <v>Egreso</v>
      </c>
      <c r="M3476" t="str">
        <f t="shared" si="54"/>
        <v>Único</v>
      </c>
    </row>
    <row r="3477" spans="1:13" x14ac:dyDescent="0.25">
      <c r="A3477" s="1" t="s">
        <v>11</v>
      </c>
      <c r="B3477" s="33">
        <v>45286</v>
      </c>
      <c r="C3477" s="5">
        <v>45286</v>
      </c>
      <c r="D3477" s="33">
        <v>45286</v>
      </c>
      <c r="E3477" s="9">
        <v>45286</v>
      </c>
      <c r="F3477" s="6" t="s">
        <v>132</v>
      </c>
      <c r="G3477" s="7" t="s">
        <v>1317</v>
      </c>
      <c r="H3477" s="6"/>
      <c r="I3477" s="8">
        <v>-49.4</v>
      </c>
      <c r="J3477" s="6"/>
      <c r="K3477" s="8">
        <v>85.68</v>
      </c>
      <c r="L3477" t="str">
        <f>IF(Gastos[[#This Row],[Importe]]&gt;0,"Ingreso","Egreso")</f>
        <v>Egreso</v>
      </c>
      <c r="M3477" t="str">
        <f t="shared" si="54"/>
        <v>Único</v>
      </c>
    </row>
    <row r="3478" spans="1:13" ht="25.5" x14ac:dyDescent="0.25">
      <c r="A3478" s="1" t="s">
        <v>11</v>
      </c>
      <c r="B3478" s="33">
        <v>45286</v>
      </c>
      <c r="C3478" s="5">
        <v>45286</v>
      </c>
      <c r="D3478" s="33">
        <v>45286</v>
      </c>
      <c r="E3478" s="9">
        <v>45286</v>
      </c>
      <c r="F3478" s="6" t="s">
        <v>132</v>
      </c>
      <c r="G3478" s="7" t="s">
        <v>1316</v>
      </c>
      <c r="H3478" s="6"/>
      <c r="I3478" s="8">
        <v>-21.5</v>
      </c>
      <c r="J3478" s="6"/>
      <c r="K3478" s="8">
        <v>135.08000000000001</v>
      </c>
      <c r="L3478" t="str">
        <f>IF(Gastos[[#This Row],[Importe]]&gt;0,"Ingreso","Egreso")</f>
        <v>Egreso</v>
      </c>
      <c r="M3478" t="str">
        <f t="shared" si="54"/>
        <v>Único</v>
      </c>
    </row>
    <row r="3479" spans="1:13" x14ac:dyDescent="0.25">
      <c r="A3479" t="s">
        <v>17</v>
      </c>
      <c r="B3479" s="33">
        <v>45286</v>
      </c>
      <c r="C3479" s="5">
        <v>45286</v>
      </c>
      <c r="D3479" s="33">
        <v>45283</v>
      </c>
      <c r="E3479" s="9">
        <v>45286</v>
      </c>
      <c r="F3479" s="6" t="s">
        <v>132</v>
      </c>
      <c r="G3479" s="7" t="s">
        <v>1307</v>
      </c>
      <c r="H3479" s="6"/>
      <c r="I3479" s="8">
        <v>-12</v>
      </c>
      <c r="J3479" s="6"/>
      <c r="K3479" s="8">
        <v>4654.82</v>
      </c>
      <c r="L3479" t="str">
        <f>IF(Gastos[[#This Row],[Importe]]&gt;0,"Ingreso","Egreso")</f>
        <v>Egreso</v>
      </c>
      <c r="M3479" t="str">
        <f t="shared" si="54"/>
        <v>Único</v>
      </c>
    </row>
    <row r="3480" spans="1:13" ht="25.5" x14ac:dyDescent="0.25">
      <c r="A3480" s="1" t="s">
        <v>11</v>
      </c>
      <c r="B3480" s="33">
        <v>45286</v>
      </c>
      <c r="C3480" s="5">
        <v>45286</v>
      </c>
      <c r="D3480" s="33">
        <v>45286</v>
      </c>
      <c r="E3480" s="9">
        <v>45286</v>
      </c>
      <c r="F3480" s="6" t="s">
        <v>132</v>
      </c>
      <c r="G3480" s="7" t="s">
        <v>1315</v>
      </c>
      <c r="H3480" s="6"/>
      <c r="I3480" s="8">
        <v>-7.81</v>
      </c>
      <c r="J3480" s="6"/>
      <c r="K3480" s="8">
        <v>156.58000000000001</v>
      </c>
      <c r="L3480" t="str">
        <f>IF(Gastos[[#This Row],[Importe]]&gt;0,"Ingreso","Egreso")</f>
        <v>Egreso</v>
      </c>
      <c r="M3480" t="str">
        <f t="shared" si="54"/>
        <v>Único</v>
      </c>
    </row>
    <row r="3481" spans="1:13" ht="25.5" x14ac:dyDescent="0.25">
      <c r="A3481" t="s">
        <v>17</v>
      </c>
      <c r="B3481" s="33">
        <v>45286</v>
      </c>
      <c r="C3481" s="5">
        <v>45286</v>
      </c>
      <c r="D3481" s="33">
        <v>45283</v>
      </c>
      <c r="E3481" s="9">
        <v>45286</v>
      </c>
      <c r="F3481" s="6" t="s">
        <v>22</v>
      </c>
      <c r="G3481" s="7" t="s">
        <v>1308</v>
      </c>
      <c r="H3481" s="6"/>
      <c r="I3481" s="8">
        <v>-29.9</v>
      </c>
      <c r="J3481" s="6"/>
      <c r="K3481" s="8">
        <v>4624.92</v>
      </c>
      <c r="L3481" t="str">
        <f>IF(Gastos[[#This Row],[Importe]]&gt;0,"Ingreso","Egreso")</f>
        <v>Egreso</v>
      </c>
      <c r="M3481" t="str">
        <f t="shared" si="54"/>
        <v>Único</v>
      </c>
    </row>
    <row r="3482" spans="1:13" ht="25.5" x14ac:dyDescent="0.25">
      <c r="A3482" t="s">
        <v>14</v>
      </c>
      <c r="B3482" s="33">
        <v>45286</v>
      </c>
      <c r="C3482" s="5">
        <v>45286</v>
      </c>
      <c r="D3482" s="33">
        <v>45283</v>
      </c>
      <c r="E3482" s="9">
        <v>45286</v>
      </c>
      <c r="F3482" s="6" t="s">
        <v>22</v>
      </c>
      <c r="G3482" s="7" t="s">
        <v>1309</v>
      </c>
      <c r="H3482" s="6"/>
      <c r="I3482" s="8">
        <v>-19.13</v>
      </c>
      <c r="J3482" s="6"/>
      <c r="K3482" s="8">
        <v>347.79</v>
      </c>
      <c r="L3482" t="str">
        <f>IF(Gastos[[#This Row],[Importe]]&gt;0,"Ingreso","Egreso")</f>
        <v>Egreso</v>
      </c>
      <c r="M3482" t="str">
        <f t="shared" si="54"/>
        <v>Único</v>
      </c>
    </row>
    <row r="3483" spans="1:13" ht="25.5" x14ac:dyDescent="0.25">
      <c r="A3483" t="s">
        <v>14</v>
      </c>
      <c r="B3483" s="33">
        <v>45286</v>
      </c>
      <c r="C3483" s="5">
        <v>45286</v>
      </c>
      <c r="D3483" s="33">
        <v>45284</v>
      </c>
      <c r="E3483" s="9">
        <v>45286</v>
      </c>
      <c r="F3483" s="6" t="s">
        <v>22</v>
      </c>
      <c r="G3483" s="7" t="s">
        <v>1311</v>
      </c>
      <c r="H3483" s="6"/>
      <c r="I3483" s="8">
        <v>-8.1199999999999992</v>
      </c>
      <c r="J3483" s="6"/>
      <c r="K3483" s="8">
        <v>336.33</v>
      </c>
      <c r="L3483" t="str">
        <f>IF(Gastos[[#This Row],[Importe]]&gt;0,"Ingreso","Egreso")</f>
        <v>Egreso</v>
      </c>
      <c r="M3483" t="str">
        <f t="shared" si="54"/>
        <v>Único</v>
      </c>
    </row>
    <row r="3484" spans="1:13" x14ac:dyDescent="0.25">
      <c r="A3484" t="s">
        <v>14</v>
      </c>
      <c r="B3484" s="33">
        <v>45286</v>
      </c>
      <c r="C3484" s="5">
        <v>45286</v>
      </c>
      <c r="D3484" s="33">
        <v>45283</v>
      </c>
      <c r="E3484" s="9">
        <v>45286</v>
      </c>
      <c r="F3484" s="6" t="s">
        <v>22</v>
      </c>
      <c r="G3484" s="7" t="s">
        <v>1310</v>
      </c>
      <c r="H3484" s="6"/>
      <c r="I3484" s="8">
        <v>-3.34</v>
      </c>
      <c r="J3484" s="6"/>
      <c r="K3484" s="8">
        <v>344.45</v>
      </c>
      <c r="L3484" t="str">
        <f>IF(Gastos[[#This Row],[Importe]]&gt;0,"Ingreso","Egreso")</f>
        <v>Egreso</v>
      </c>
      <c r="M3484" t="str">
        <f t="shared" si="54"/>
        <v>Único</v>
      </c>
    </row>
    <row r="3485" spans="1:13" ht="25.5" x14ac:dyDescent="0.25">
      <c r="A3485" t="s">
        <v>14</v>
      </c>
      <c r="B3485" s="33">
        <v>45286</v>
      </c>
      <c r="C3485" s="5">
        <v>45286</v>
      </c>
      <c r="D3485" s="33">
        <v>45284</v>
      </c>
      <c r="E3485" s="9">
        <v>45286</v>
      </c>
      <c r="F3485" s="6" t="s">
        <v>22</v>
      </c>
      <c r="G3485" s="7" t="s">
        <v>1312</v>
      </c>
      <c r="H3485" s="6"/>
      <c r="I3485" s="8">
        <v>-5.09</v>
      </c>
      <c r="J3485" s="6"/>
      <c r="K3485" s="8">
        <v>331.24</v>
      </c>
      <c r="L3485" t="str">
        <f>IF(Gastos[[#This Row],[Importe]]&gt;0,"Ingreso","Egreso")</f>
        <v>Egreso</v>
      </c>
      <c r="M3485" t="str">
        <f t="shared" si="54"/>
        <v>Único</v>
      </c>
    </row>
    <row r="3486" spans="1:13" ht="25.5" x14ac:dyDescent="0.25">
      <c r="A3486" t="s">
        <v>14</v>
      </c>
      <c r="B3486" s="33">
        <v>45282</v>
      </c>
      <c r="C3486" s="5">
        <v>45282</v>
      </c>
      <c r="D3486" s="33">
        <v>45282</v>
      </c>
      <c r="E3486" s="9">
        <v>45282</v>
      </c>
      <c r="F3486" s="6" t="s">
        <v>22</v>
      </c>
      <c r="G3486" s="7" t="s">
        <v>1319</v>
      </c>
      <c r="H3486" s="6"/>
      <c r="I3486" s="8">
        <v>-14.99</v>
      </c>
      <c r="J3486" s="6"/>
      <c r="K3486" s="8">
        <v>366.92</v>
      </c>
      <c r="L3486" t="str">
        <f>IF(Gastos[[#This Row],[Importe]]&gt;0,"Ingreso","Egreso")</f>
        <v>Egreso</v>
      </c>
      <c r="M3486" t="str">
        <f t="shared" si="54"/>
        <v>Único</v>
      </c>
    </row>
    <row r="3487" spans="1:13" ht="25.5" x14ac:dyDescent="0.25">
      <c r="A3487" s="1" t="s">
        <v>11</v>
      </c>
      <c r="B3487" s="33">
        <v>45282</v>
      </c>
      <c r="C3487" s="5">
        <v>45282</v>
      </c>
      <c r="D3487" s="33">
        <v>45282</v>
      </c>
      <c r="E3487" s="9">
        <v>45282</v>
      </c>
      <c r="F3487" s="6" t="s">
        <v>20</v>
      </c>
      <c r="G3487" s="7" t="s">
        <v>1320</v>
      </c>
      <c r="H3487" s="6"/>
      <c r="I3487" s="8">
        <v>-5.7</v>
      </c>
      <c r="J3487" s="6"/>
      <c r="K3487" s="8">
        <v>284.29000000000002</v>
      </c>
      <c r="L3487" t="str">
        <f>IF(Gastos[[#This Row],[Importe]]&gt;0,"Ingreso","Egreso")</f>
        <v>Egreso</v>
      </c>
      <c r="M3487" t="str">
        <f t="shared" si="54"/>
        <v>Único</v>
      </c>
    </row>
    <row r="3488" spans="1:13" ht="25.5" x14ac:dyDescent="0.25">
      <c r="A3488" t="s">
        <v>14</v>
      </c>
      <c r="B3488" s="33">
        <v>45282</v>
      </c>
      <c r="C3488" s="5">
        <v>45282</v>
      </c>
      <c r="D3488" s="33">
        <v>45282</v>
      </c>
      <c r="E3488" s="9">
        <v>45282</v>
      </c>
      <c r="F3488" s="6" t="s">
        <v>22</v>
      </c>
      <c r="G3488" s="7" t="s">
        <v>1318</v>
      </c>
      <c r="H3488" s="6"/>
      <c r="I3488" s="8">
        <v>-87.97</v>
      </c>
      <c r="J3488" s="6"/>
      <c r="K3488" s="8">
        <v>381.91</v>
      </c>
      <c r="L3488" t="str">
        <f>IF(Gastos[[#This Row],[Importe]]&gt;0,"Ingreso","Egreso")</f>
        <v>Egreso</v>
      </c>
      <c r="M3488" t="str">
        <f t="shared" si="54"/>
        <v>Único</v>
      </c>
    </row>
    <row r="3489" spans="1:13" ht="25.5" x14ac:dyDescent="0.25">
      <c r="A3489" t="s">
        <v>14</v>
      </c>
      <c r="B3489" s="33">
        <v>45281</v>
      </c>
      <c r="C3489" s="5">
        <v>45281</v>
      </c>
      <c r="D3489" s="33">
        <v>45281</v>
      </c>
      <c r="E3489" s="9">
        <v>45281</v>
      </c>
      <c r="F3489" s="6" t="s">
        <v>15</v>
      </c>
      <c r="G3489" s="7" t="s">
        <v>1321</v>
      </c>
      <c r="H3489" s="6"/>
      <c r="I3489" s="8">
        <v>-74</v>
      </c>
      <c r="J3489" s="6"/>
      <c r="K3489" s="8">
        <v>471.63</v>
      </c>
      <c r="L3489" t="str">
        <f>IF(Gastos[[#This Row],[Importe]]&gt;0,"Ingreso","Egreso")</f>
        <v>Egreso</v>
      </c>
      <c r="M3489" t="str">
        <f t="shared" si="54"/>
        <v>Único</v>
      </c>
    </row>
    <row r="3490" spans="1:13" ht="25.5" x14ac:dyDescent="0.25">
      <c r="A3490" s="1" t="s">
        <v>11</v>
      </c>
      <c r="B3490" s="33">
        <v>45281</v>
      </c>
      <c r="C3490" s="5">
        <v>45281</v>
      </c>
      <c r="D3490" s="33">
        <v>45281</v>
      </c>
      <c r="E3490" s="9">
        <v>45281</v>
      </c>
      <c r="F3490" s="6" t="s">
        <v>18</v>
      </c>
      <c r="G3490" s="7" t="s">
        <v>1323</v>
      </c>
      <c r="H3490" s="6"/>
      <c r="I3490" s="8">
        <v>-2.9</v>
      </c>
      <c r="J3490" s="6"/>
      <c r="K3490" s="8">
        <v>361.98</v>
      </c>
      <c r="L3490" t="str">
        <f>IF(Gastos[[#This Row],[Importe]]&gt;0,"Ingreso","Egreso")</f>
        <v>Egreso</v>
      </c>
      <c r="M3490" t="str">
        <f t="shared" si="54"/>
        <v>Único</v>
      </c>
    </row>
    <row r="3491" spans="1:13" x14ac:dyDescent="0.25">
      <c r="A3491" s="1" t="s">
        <v>11</v>
      </c>
      <c r="B3491" s="33">
        <v>45281</v>
      </c>
      <c r="C3491" s="5">
        <v>45281</v>
      </c>
      <c r="D3491" s="33">
        <v>45281</v>
      </c>
      <c r="E3491" s="9">
        <v>45281</v>
      </c>
      <c r="F3491" s="6" t="s">
        <v>112</v>
      </c>
      <c r="G3491" s="7" t="s">
        <v>1324</v>
      </c>
      <c r="H3491" s="6"/>
      <c r="I3491" s="8">
        <v>-71.989999999999995</v>
      </c>
      <c r="J3491" s="6"/>
      <c r="K3491" s="8">
        <v>289.99</v>
      </c>
      <c r="L3491" t="str">
        <f>IF(Gastos[[#This Row],[Importe]]&gt;0,"Ingreso","Egreso")</f>
        <v>Egreso</v>
      </c>
      <c r="M3491" t="str">
        <f t="shared" si="54"/>
        <v>Único</v>
      </c>
    </row>
    <row r="3492" spans="1:13" ht="25.5" x14ac:dyDescent="0.25">
      <c r="A3492" t="s">
        <v>14</v>
      </c>
      <c r="B3492" s="33">
        <v>45281</v>
      </c>
      <c r="C3492" s="5">
        <v>45281</v>
      </c>
      <c r="D3492" s="33">
        <v>45281</v>
      </c>
      <c r="E3492" s="9">
        <v>45281</v>
      </c>
      <c r="F3492" s="6" t="s">
        <v>22</v>
      </c>
      <c r="G3492" s="7" t="s">
        <v>1322</v>
      </c>
      <c r="H3492" s="6"/>
      <c r="I3492" s="8">
        <v>-1.75</v>
      </c>
      <c r="J3492" s="6"/>
      <c r="K3492" s="8">
        <v>469.88</v>
      </c>
      <c r="L3492" t="str">
        <f>IF(Gastos[[#This Row],[Importe]]&gt;0,"Ingreso","Egreso")</f>
        <v>Egreso</v>
      </c>
      <c r="M3492" t="str">
        <f t="shared" si="54"/>
        <v>Único</v>
      </c>
    </row>
    <row r="3493" spans="1:13" ht="25.5" x14ac:dyDescent="0.25">
      <c r="A3493" t="s">
        <v>17</v>
      </c>
      <c r="B3493" s="33">
        <v>45280</v>
      </c>
      <c r="C3493" s="5">
        <v>45280</v>
      </c>
      <c r="D3493" s="33">
        <v>45280</v>
      </c>
      <c r="E3493" s="9">
        <v>45280</v>
      </c>
      <c r="F3493" s="6" t="s">
        <v>67</v>
      </c>
      <c r="G3493" s="7" t="s">
        <v>1325</v>
      </c>
      <c r="H3493" s="6"/>
      <c r="I3493" s="8">
        <v>-21</v>
      </c>
      <c r="J3493" s="6"/>
      <c r="K3493" s="8">
        <v>4676.97</v>
      </c>
      <c r="L3493" t="str">
        <f>IF(Gastos[[#This Row],[Importe]]&gt;0,"Ingreso","Egreso")</f>
        <v>Egreso</v>
      </c>
      <c r="M3493" t="str">
        <f t="shared" si="54"/>
        <v>Único</v>
      </c>
    </row>
    <row r="3494" spans="1:13" ht="25.5" x14ac:dyDescent="0.25">
      <c r="A3494" t="s">
        <v>17</v>
      </c>
      <c r="B3494" s="33">
        <v>45280</v>
      </c>
      <c r="C3494" s="5">
        <v>45280</v>
      </c>
      <c r="D3494" s="33">
        <v>45280</v>
      </c>
      <c r="E3494" s="9">
        <v>45280</v>
      </c>
      <c r="F3494" s="6" t="s">
        <v>18</v>
      </c>
      <c r="G3494" s="7" t="s">
        <v>1326</v>
      </c>
      <c r="H3494" s="6"/>
      <c r="I3494" s="8">
        <v>-10.15</v>
      </c>
      <c r="J3494" s="6"/>
      <c r="K3494" s="8">
        <v>4666.82</v>
      </c>
      <c r="L3494" t="str">
        <f>IF(Gastos[[#This Row],[Importe]]&gt;0,"Ingreso","Egreso")</f>
        <v>Egreso</v>
      </c>
      <c r="M3494" t="str">
        <f t="shared" si="54"/>
        <v>Único</v>
      </c>
    </row>
    <row r="3495" spans="1:13" x14ac:dyDescent="0.25">
      <c r="A3495" s="1" t="s">
        <v>11</v>
      </c>
      <c r="B3495" s="33">
        <v>45280</v>
      </c>
      <c r="C3495" s="5">
        <v>45280</v>
      </c>
      <c r="D3495" s="33">
        <v>45279</v>
      </c>
      <c r="E3495" s="9">
        <v>45280</v>
      </c>
      <c r="F3495" s="6" t="s">
        <v>15</v>
      </c>
      <c r="G3495" s="7" t="s">
        <v>310</v>
      </c>
      <c r="H3495" s="6"/>
      <c r="I3495" s="8">
        <v>-0.01</v>
      </c>
      <c r="J3495" s="6"/>
      <c r="K3495" s="8">
        <v>364.88</v>
      </c>
      <c r="L3495" t="str">
        <f>IF(Gastos[[#This Row],[Importe]]&gt;0,"Ingreso","Egreso")</f>
        <v>Egreso</v>
      </c>
      <c r="M3495" t="str">
        <f t="shared" si="54"/>
        <v>Único</v>
      </c>
    </row>
    <row r="3496" spans="1:13" ht="25.5" x14ac:dyDescent="0.25">
      <c r="A3496" t="s">
        <v>14</v>
      </c>
      <c r="B3496" s="33">
        <v>45280</v>
      </c>
      <c r="C3496" s="5">
        <v>45280</v>
      </c>
      <c r="D3496" s="33">
        <v>45280</v>
      </c>
      <c r="E3496" s="9">
        <v>45280</v>
      </c>
      <c r="F3496" s="6" t="s">
        <v>22</v>
      </c>
      <c r="G3496" s="7" t="s">
        <v>1327</v>
      </c>
      <c r="H3496" s="6"/>
      <c r="I3496" s="8">
        <v>-13.65</v>
      </c>
      <c r="J3496" s="6"/>
      <c r="K3496" s="8">
        <v>545.63</v>
      </c>
      <c r="L3496" t="str">
        <f>IF(Gastos[[#This Row],[Importe]]&gt;0,"Ingreso","Egreso")</f>
        <v>Egreso</v>
      </c>
      <c r="M3496" t="str">
        <f t="shared" si="54"/>
        <v>Único</v>
      </c>
    </row>
    <row r="3497" spans="1:13" x14ac:dyDescent="0.25">
      <c r="A3497" s="1" t="s">
        <v>11</v>
      </c>
      <c r="B3497" s="33">
        <v>45279</v>
      </c>
      <c r="C3497" s="5">
        <v>45279</v>
      </c>
      <c r="D3497" s="33">
        <v>45279</v>
      </c>
      <c r="E3497" s="9">
        <v>45279</v>
      </c>
      <c r="F3497" s="6" t="s">
        <v>132</v>
      </c>
      <c r="G3497" s="7" t="s">
        <v>1330</v>
      </c>
      <c r="H3497" s="6"/>
      <c r="I3497" s="8">
        <v>-11.25</v>
      </c>
      <c r="J3497" s="6"/>
      <c r="K3497" s="8">
        <v>367.24</v>
      </c>
      <c r="L3497" t="str">
        <f>IF(Gastos[[#This Row],[Importe]]&gt;0,"Ingreso","Egreso")</f>
        <v>Egreso</v>
      </c>
      <c r="M3497" t="str">
        <f t="shared" si="54"/>
        <v>Único</v>
      </c>
    </row>
    <row r="3498" spans="1:13" x14ac:dyDescent="0.25">
      <c r="A3498" t="s">
        <v>17</v>
      </c>
      <c r="B3498" s="33">
        <v>45279</v>
      </c>
      <c r="C3498" s="5">
        <v>45279</v>
      </c>
      <c r="D3498" s="33">
        <v>45279</v>
      </c>
      <c r="E3498" s="9">
        <v>45279</v>
      </c>
      <c r="F3498" s="6" t="s">
        <v>67</v>
      </c>
      <c r="G3498" s="7" t="s">
        <v>1328</v>
      </c>
      <c r="H3498" s="6"/>
      <c r="I3498" s="8">
        <v>-12.6</v>
      </c>
      <c r="J3498" s="6"/>
      <c r="K3498" s="8">
        <v>4697.97</v>
      </c>
      <c r="L3498" t="str">
        <f>IF(Gastos[[#This Row],[Importe]]&gt;0,"Ingreso","Egreso")</f>
        <v>Egreso</v>
      </c>
      <c r="M3498" t="str">
        <f t="shared" si="54"/>
        <v>Único</v>
      </c>
    </row>
    <row r="3499" spans="1:13" x14ac:dyDescent="0.25">
      <c r="A3499" t="s">
        <v>14</v>
      </c>
      <c r="B3499" s="33">
        <v>45279</v>
      </c>
      <c r="C3499" s="5">
        <v>45279</v>
      </c>
      <c r="D3499" s="33">
        <v>45279</v>
      </c>
      <c r="E3499" s="9">
        <v>45279</v>
      </c>
      <c r="F3499" s="6" t="s">
        <v>54</v>
      </c>
      <c r="G3499" s="7" t="s">
        <v>1329</v>
      </c>
      <c r="H3499" s="6"/>
      <c r="I3499" s="8">
        <v>-7.99</v>
      </c>
      <c r="J3499" s="6"/>
      <c r="K3499" s="8">
        <v>559.28</v>
      </c>
      <c r="L3499" t="str">
        <f>IF(Gastos[[#This Row],[Importe]]&gt;0,"Ingreso","Egreso")</f>
        <v>Egreso</v>
      </c>
      <c r="M3499" t="str">
        <f t="shared" si="54"/>
        <v>Único</v>
      </c>
    </row>
    <row r="3500" spans="1:13" x14ac:dyDescent="0.25">
      <c r="A3500" s="1" t="s">
        <v>11</v>
      </c>
      <c r="B3500" s="33">
        <v>45279</v>
      </c>
      <c r="C3500" s="5">
        <v>45279</v>
      </c>
      <c r="D3500" s="33">
        <v>45279</v>
      </c>
      <c r="E3500" s="9">
        <v>45279</v>
      </c>
      <c r="F3500" s="6" t="s">
        <v>132</v>
      </c>
      <c r="G3500" s="7" t="s">
        <v>1331</v>
      </c>
      <c r="H3500" s="6"/>
      <c r="I3500" s="8">
        <v>-2.35</v>
      </c>
      <c r="J3500" s="6"/>
      <c r="K3500" s="8">
        <v>364.89</v>
      </c>
      <c r="L3500" t="str">
        <f>IF(Gastos[[#This Row],[Importe]]&gt;0,"Ingreso","Egreso")</f>
        <v>Egreso</v>
      </c>
      <c r="M3500" t="str">
        <f t="shared" si="54"/>
        <v>Único</v>
      </c>
    </row>
    <row r="3501" spans="1:13" x14ac:dyDescent="0.25">
      <c r="A3501" s="1" t="s">
        <v>11</v>
      </c>
      <c r="B3501" s="33">
        <v>45278</v>
      </c>
      <c r="C3501" s="5">
        <v>45278</v>
      </c>
      <c r="D3501" s="33">
        <v>45278</v>
      </c>
      <c r="E3501" s="9">
        <v>45278</v>
      </c>
      <c r="F3501" s="6" t="s">
        <v>132</v>
      </c>
      <c r="G3501" s="7" t="s">
        <v>1339</v>
      </c>
      <c r="H3501" s="6"/>
      <c r="I3501" s="8">
        <v>-23.82</v>
      </c>
      <c r="J3501" s="6"/>
      <c r="K3501" s="8">
        <v>382.39</v>
      </c>
      <c r="L3501" t="str">
        <f>IF(Gastos[[#This Row],[Importe]]&gt;0,"Ingreso","Egreso")</f>
        <v>Egreso</v>
      </c>
      <c r="M3501" t="str">
        <f t="shared" si="54"/>
        <v>Único</v>
      </c>
    </row>
    <row r="3502" spans="1:13" x14ac:dyDescent="0.25">
      <c r="A3502" s="1" t="s">
        <v>11</v>
      </c>
      <c r="B3502" s="33">
        <v>45278</v>
      </c>
      <c r="C3502" s="5">
        <v>45278</v>
      </c>
      <c r="D3502" s="33">
        <v>45276</v>
      </c>
      <c r="E3502" s="9">
        <v>45278</v>
      </c>
      <c r="F3502" s="6" t="s">
        <v>132</v>
      </c>
      <c r="G3502" s="7" t="s">
        <v>1336</v>
      </c>
      <c r="H3502" s="6"/>
      <c r="I3502" s="8">
        <v>-3</v>
      </c>
      <c r="J3502" s="6"/>
      <c r="K3502" s="8">
        <v>818.01</v>
      </c>
      <c r="L3502" t="str">
        <f>IF(Gastos[[#This Row],[Importe]]&gt;0,"Ingreso","Egreso")</f>
        <v>Egreso</v>
      </c>
      <c r="M3502" t="str">
        <f t="shared" si="54"/>
        <v>Único</v>
      </c>
    </row>
    <row r="3503" spans="1:13" ht="25.5" x14ac:dyDescent="0.25">
      <c r="A3503" t="s">
        <v>17</v>
      </c>
      <c r="B3503" s="33">
        <v>45278</v>
      </c>
      <c r="C3503" s="5">
        <v>45278</v>
      </c>
      <c r="D3503" s="33">
        <v>45277</v>
      </c>
      <c r="E3503" s="9">
        <v>45278</v>
      </c>
      <c r="F3503" s="6" t="s">
        <v>22</v>
      </c>
      <c r="G3503" s="7" t="s">
        <v>1332</v>
      </c>
      <c r="H3503" s="6"/>
      <c r="I3503" s="8">
        <v>-7.49</v>
      </c>
      <c r="J3503" s="6"/>
      <c r="K3503" s="8">
        <v>4712.67</v>
      </c>
      <c r="L3503" t="str">
        <f>IF(Gastos[[#This Row],[Importe]]&gt;0,"Ingreso","Egreso")</f>
        <v>Egreso</v>
      </c>
      <c r="M3503" t="str">
        <f t="shared" si="54"/>
        <v>Único</v>
      </c>
    </row>
    <row r="3504" spans="1:13" ht="25.5" x14ac:dyDescent="0.25">
      <c r="A3504" t="s">
        <v>14</v>
      </c>
      <c r="B3504" s="33">
        <v>45278</v>
      </c>
      <c r="C3504" s="5">
        <v>45278</v>
      </c>
      <c r="D3504" s="33">
        <v>45277</v>
      </c>
      <c r="E3504" s="9">
        <v>45278</v>
      </c>
      <c r="F3504" s="6" t="s">
        <v>22</v>
      </c>
      <c r="G3504" s="7" t="s">
        <v>1335</v>
      </c>
      <c r="H3504" s="6"/>
      <c r="I3504" s="8">
        <v>-2.2400000000000002</v>
      </c>
      <c r="J3504" s="6"/>
      <c r="K3504" s="8">
        <v>567.27</v>
      </c>
      <c r="L3504" t="str">
        <f>IF(Gastos[[#This Row],[Importe]]&gt;0,"Ingreso","Egreso")</f>
        <v>Egreso</v>
      </c>
      <c r="M3504" t="str">
        <f t="shared" si="54"/>
        <v>Único</v>
      </c>
    </row>
    <row r="3505" spans="1:13" ht="25.5" x14ac:dyDescent="0.25">
      <c r="A3505" s="1" t="s">
        <v>11</v>
      </c>
      <c r="B3505" s="33">
        <v>45278</v>
      </c>
      <c r="C3505" s="5">
        <v>45278</v>
      </c>
      <c r="D3505" s="33">
        <v>45277</v>
      </c>
      <c r="E3505" s="9">
        <v>45278</v>
      </c>
      <c r="F3505" s="6" t="s">
        <v>18</v>
      </c>
      <c r="G3505" s="7" t="s">
        <v>1337</v>
      </c>
      <c r="H3505" s="6"/>
      <c r="I3505" s="8">
        <v>-7.3</v>
      </c>
      <c r="J3505" s="6"/>
      <c r="K3505" s="8">
        <v>810.71</v>
      </c>
      <c r="L3505" t="str">
        <f>IF(Gastos[[#This Row],[Importe]]&gt;0,"Ingreso","Egreso")</f>
        <v>Egreso</v>
      </c>
      <c r="M3505" t="str">
        <f t="shared" si="54"/>
        <v>Único</v>
      </c>
    </row>
    <row r="3506" spans="1:13" x14ac:dyDescent="0.25">
      <c r="A3506" s="1" t="s">
        <v>11</v>
      </c>
      <c r="B3506" s="33">
        <v>45278</v>
      </c>
      <c r="C3506" s="5">
        <v>45278</v>
      </c>
      <c r="D3506" s="33">
        <v>45278</v>
      </c>
      <c r="E3506" s="9">
        <v>45278</v>
      </c>
      <c r="F3506" s="6" t="s">
        <v>804</v>
      </c>
      <c r="G3506" s="7" t="s">
        <v>805</v>
      </c>
      <c r="H3506" s="6"/>
      <c r="I3506" s="8">
        <v>-400</v>
      </c>
      <c r="J3506" s="6"/>
      <c r="K3506" s="8">
        <v>410.71</v>
      </c>
      <c r="L3506" t="str">
        <f>IF(Gastos[[#This Row],[Importe]]&gt;0,"Ingreso","Egreso")</f>
        <v>Egreso</v>
      </c>
      <c r="M3506" t="str">
        <f t="shared" si="54"/>
        <v>Único</v>
      </c>
    </row>
    <row r="3507" spans="1:13" x14ac:dyDescent="0.25">
      <c r="A3507" s="1" t="s">
        <v>11</v>
      </c>
      <c r="B3507" s="33">
        <v>45278</v>
      </c>
      <c r="C3507" s="5">
        <v>45278</v>
      </c>
      <c r="D3507" s="33">
        <v>45278</v>
      </c>
      <c r="E3507" s="9">
        <v>45278</v>
      </c>
      <c r="F3507" s="6" t="s">
        <v>22</v>
      </c>
      <c r="G3507" s="7" t="s">
        <v>1338</v>
      </c>
      <c r="H3507" s="6"/>
      <c r="I3507" s="8">
        <v>-4.5</v>
      </c>
      <c r="J3507" s="6"/>
      <c r="K3507" s="8">
        <v>406.21</v>
      </c>
      <c r="L3507" t="str">
        <f>IF(Gastos[[#This Row],[Importe]]&gt;0,"Ingreso","Egreso")</f>
        <v>Egreso</v>
      </c>
      <c r="M3507" t="str">
        <f t="shared" si="54"/>
        <v>Único</v>
      </c>
    </row>
    <row r="3508" spans="1:13" ht="25.5" x14ac:dyDescent="0.25">
      <c r="A3508" s="1" t="s">
        <v>11</v>
      </c>
      <c r="B3508" s="33">
        <v>45278</v>
      </c>
      <c r="C3508" s="5">
        <v>45278</v>
      </c>
      <c r="D3508" s="33">
        <v>45278</v>
      </c>
      <c r="E3508" s="9">
        <v>45278</v>
      </c>
      <c r="F3508" s="6" t="s">
        <v>20</v>
      </c>
      <c r="G3508" s="7" t="s">
        <v>1340</v>
      </c>
      <c r="H3508" s="6"/>
      <c r="I3508" s="8">
        <v>-1.35</v>
      </c>
      <c r="J3508" s="6"/>
      <c r="K3508" s="8">
        <v>379.24</v>
      </c>
      <c r="L3508" t="str">
        <f>IF(Gastos[[#This Row],[Importe]]&gt;0,"Ingreso","Egreso")</f>
        <v>Egreso</v>
      </c>
      <c r="M3508" t="str">
        <f t="shared" si="54"/>
        <v>Único</v>
      </c>
    </row>
    <row r="3509" spans="1:13" x14ac:dyDescent="0.25">
      <c r="A3509" s="1" t="s">
        <v>11</v>
      </c>
      <c r="B3509" s="33">
        <v>45278</v>
      </c>
      <c r="C3509" s="5">
        <v>45278</v>
      </c>
      <c r="D3509" s="33">
        <v>45278</v>
      </c>
      <c r="E3509" s="9">
        <v>45278</v>
      </c>
      <c r="F3509" s="6" t="s">
        <v>20</v>
      </c>
      <c r="G3509" s="7" t="s">
        <v>1338</v>
      </c>
      <c r="H3509" s="6"/>
      <c r="I3509" s="8">
        <v>-0.75</v>
      </c>
      <c r="J3509" s="6"/>
      <c r="K3509" s="8">
        <v>378.49</v>
      </c>
      <c r="L3509" t="str">
        <f>IF(Gastos[[#This Row],[Importe]]&gt;0,"Ingreso","Egreso")</f>
        <v>Egreso</v>
      </c>
      <c r="M3509" t="str">
        <f t="shared" si="54"/>
        <v>Único</v>
      </c>
    </row>
    <row r="3510" spans="1:13" x14ac:dyDescent="0.25">
      <c r="A3510" s="1" t="s">
        <v>11</v>
      </c>
      <c r="B3510" s="33">
        <v>45278</v>
      </c>
      <c r="C3510" s="5">
        <v>45278</v>
      </c>
      <c r="D3510" s="33">
        <v>45278</v>
      </c>
      <c r="E3510" s="9">
        <v>45278</v>
      </c>
      <c r="F3510" s="6" t="s">
        <v>20</v>
      </c>
      <c r="G3510" s="7" t="s">
        <v>1341</v>
      </c>
      <c r="H3510" s="6"/>
      <c r="I3510" s="8">
        <v>-1.8</v>
      </c>
      <c r="J3510" s="6"/>
      <c r="K3510" s="8">
        <v>380.59</v>
      </c>
      <c r="L3510" t="str">
        <f>IF(Gastos[[#This Row],[Importe]]&gt;0,"Ingreso","Egreso")</f>
        <v>Egreso</v>
      </c>
      <c r="M3510" t="str">
        <f t="shared" si="54"/>
        <v>Único</v>
      </c>
    </row>
    <row r="3511" spans="1:13" ht="25.5" x14ac:dyDescent="0.25">
      <c r="A3511" t="s">
        <v>14</v>
      </c>
      <c r="B3511" s="33">
        <v>45278</v>
      </c>
      <c r="C3511" s="5">
        <v>45278</v>
      </c>
      <c r="D3511" s="33">
        <v>45276</v>
      </c>
      <c r="E3511" s="9">
        <v>45278</v>
      </c>
      <c r="F3511" s="6" t="s">
        <v>22</v>
      </c>
      <c r="G3511" s="7" t="s">
        <v>1334</v>
      </c>
      <c r="H3511" s="6"/>
      <c r="I3511" s="8">
        <v>-19.57</v>
      </c>
      <c r="J3511" s="6"/>
      <c r="K3511" s="8">
        <v>569.51</v>
      </c>
      <c r="L3511" t="str">
        <f>IF(Gastos[[#This Row],[Importe]]&gt;0,"Ingreso","Egreso")</f>
        <v>Egreso</v>
      </c>
      <c r="M3511" t="str">
        <f t="shared" si="54"/>
        <v>Único</v>
      </c>
    </row>
    <row r="3512" spans="1:13" x14ac:dyDescent="0.25">
      <c r="A3512" t="s">
        <v>17</v>
      </c>
      <c r="B3512" s="33">
        <v>45278</v>
      </c>
      <c r="C3512" s="5">
        <v>45278</v>
      </c>
      <c r="D3512" s="33">
        <v>45278</v>
      </c>
      <c r="E3512" s="9">
        <v>45278</v>
      </c>
      <c r="F3512" s="6" t="s">
        <v>132</v>
      </c>
      <c r="G3512" s="7" t="s">
        <v>1333</v>
      </c>
      <c r="H3512" s="6"/>
      <c r="I3512" s="8">
        <v>-2.1</v>
      </c>
      <c r="J3512" s="6"/>
      <c r="K3512" s="8">
        <v>4710.57</v>
      </c>
      <c r="L3512" t="str">
        <f>IF(Gastos[[#This Row],[Importe]]&gt;0,"Ingreso","Egreso")</f>
        <v>Egreso</v>
      </c>
      <c r="M3512" t="str">
        <f t="shared" si="54"/>
        <v>Único</v>
      </c>
    </row>
    <row r="3513" spans="1:13" ht="25.5" x14ac:dyDescent="0.25">
      <c r="A3513" t="s">
        <v>17</v>
      </c>
      <c r="B3513" s="33">
        <v>45275</v>
      </c>
      <c r="C3513" s="5">
        <v>45275</v>
      </c>
      <c r="D3513" s="33">
        <v>45275</v>
      </c>
      <c r="E3513" s="9">
        <v>45275</v>
      </c>
      <c r="F3513" s="6" t="s">
        <v>18</v>
      </c>
      <c r="G3513" s="7" t="s">
        <v>1342</v>
      </c>
      <c r="H3513" s="6"/>
      <c r="I3513" s="8">
        <v>-10.49</v>
      </c>
      <c r="J3513" s="6"/>
      <c r="K3513" s="8">
        <v>4732.76</v>
      </c>
      <c r="L3513" t="str">
        <f>IF(Gastos[[#This Row],[Importe]]&gt;0,"Ingreso","Egreso")</f>
        <v>Egreso</v>
      </c>
      <c r="M3513" t="str">
        <f t="shared" si="54"/>
        <v>Único</v>
      </c>
    </row>
    <row r="3514" spans="1:13" ht="25.5" x14ac:dyDescent="0.25">
      <c r="A3514" t="s">
        <v>17</v>
      </c>
      <c r="B3514" s="33">
        <v>45275</v>
      </c>
      <c r="C3514" s="5">
        <v>45275</v>
      </c>
      <c r="D3514" s="33">
        <v>45275</v>
      </c>
      <c r="E3514" s="9">
        <v>45275</v>
      </c>
      <c r="F3514" s="6" t="s">
        <v>18</v>
      </c>
      <c r="G3514" s="7" t="s">
        <v>1342</v>
      </c>
      <c r="H3514" s="6"/>
      <c r="I3514" s="8">
        <v>-12.6</v>
      </c>
      <c r="J3514" s="6"/>
      <c r="K3514" s="8">
        <v>4720.16</v>
      </c>
      <c r="L3514" t="str">
        <f>IF(Gastos[[#This Row],[Importe]]&gt;0,"Ingreso","Egreso")</f>
        <v>Egreso</v>
      </c>
      <c r="M3514" t="str">
        <f t="shared" si="54"/>
        <v>Único</v>
      </c>
    </row>
    <row r="3515" spans="1:13" ht="25.5" x14ac:dyDescent="0.25">
      <c r="A3515" s="1" t="s">
        <v>11</v>
      </c>
      <c r="B3515" s="33">
        <v>45275</v>
      </c>
      <c r="C3515" s="5">
        <v>45275</v>
      </c>
      <c r="D3515" s="33">
        <v>45275</v>
      </c>
      <c r="E3515" s="9">
        <v>45275</v>
      </c>
      <c r="F3515" s="6" t="s">
        <v>20</v>
      </c>
      <c r="G3515" s="7" t="s">
        <v>1343</v>
      </c>
      <c r="H3515" s="6"/>
      <c r="I3515" s="8">
        <v>-2.63</v>
      </c>
      <c r="J3515" s="6"/>
      <c r="K3515" s="8">
        <v>824.92</v>
      </c>
      <c r="L3515" t="str">
        <f>IF(Gastos[[#This Row],[Importe]]&gt;0,"Ingreso","Egreso")</f>
        <v>Egreso</v>
      </c>
      <c r="M3515" t="str">
        <f t="shared" si="54"/>
        <v>Único</v>
      </c>
    </row>
    <row r="3516" spans="1:13" ht="25.5" x14ac:dyDescent="0.25">
      <c r="A3516" s="1" t="s">
        <v>11</v>
      </c>
      <c r="B3516" s="33">
        <v>45275</v>
      </c>
      <c r="C3516" s="5">
        <v>45275</v>
      </c>
      <c r="D3516" s="33">
        <v>45275</v>
      </c>
      <c r="E3516" s="9">
        <v>45275</v>
      </c>
      <c r="F3516" s="6" t="s">
        <v>20</v>
      </c>
      <c r="G3516" s="7" t="s">
        <v>1344</v>
      </c>
      <c r="H3516" s="6"/>
      <c r="I3516" s="8">
        <v>-3.91</v>
      </c>
      <c r="J3516" s="6"/>
      <c r="K3516" s="8">
        <v>821.01</v>
      </c>
      <c r="L3516" t="str">
        <f>IF(Gastos[[#This Row],[Importe]]&gt;0,"Ingreso","Egreso")</f>
        <v>Egreso</v>
      </c>
      <c r="M3516" t="str">
        <f t="shared" si="54"/>
        <v>Único</v>
      </c>
    </row>
    <row r="3517" spans="1:13" ht="25.5" x14ac:dyDescent="0.25">
      <c r="A3517" t="s">
        <v>17</v>
      </c>
      <c r="B3517" s="33">
        <v>45274</v>
      </c>
      <c r="C3517" s="5">
        <v>45274</v>
      </c>
      <c r="D3517" s="33">
        <v>45274</v>
      </c>
      <c r="E3517" s="9">
        <v>45274</v>
      </c>
      <c r="F3517" s="6" t="s">
        <v>18</v>
      </c>
      <c r="G3517" s="7" t="s">
        <v>1345</v>
      </c>
      <c r="H3517" s="6"/>
      <c r="I3517" s="8">
        <v>-12.45</v>
      </c>
      <c r="J3517" s="6"/>
      <c r="K3517" s="8">
        <v>4755.7</v>
      </c>
      <c r="L3517" t="str">
        <f>IF(Gastos[[#This Row],[Importe]]&gt;0,"Ingreso","Egreso")</f>
        <v>Egreso</v>
      </c>
      <c r="M3517" t="str">
        <f t="shared" si="54"/>
        <v>Único</v>
      </c>
    </row>
    <row r="3518" spans="1:13" ht="25.5" x14ac:dyDescent="0.25">
      <c r="A3518" t="s">
        <v>17</v>
      </c>
      <c r="B3518" s="33">
        <v>45274</v>
      </c>
      <c r="C3518" s="5">
        <v>45274</v>
      </c>
      <c r="D3518" s="33">
        <v>45274</v>
      </c>
      <c r="E3518" s="9">
        <v>45274</v>
      </c>
      <c r="F3518" s="6" t="s">
        <v>18</v>
      </c>
      <c r="G3518" s="7" t="s">
        <v>1346</v>
      </c>
      <c r="H3518" s="6"/>
      <c r="I3518" s="8">
        <v>-12.45</v>
      </c>
      <c r="J3518" s="6"/>
      <c r="K3518" s="8">
        <v>4743.25</v>
      </c>
      <c r="L3518" t="str">
        <f>IF(Gastos[[#This Row],[Importe]]&gt;0,"Ingreso","Egreso")</f>
        <v>Egreso</v>
      </c>
      <c r="M3518" t="str">
        <f t="shared" si="54"/>
        <v>Único</v>
      </c>
    </row>
    <row r="3519" spans="1:13" x14ac:dyDescent="0.25">
      <c r="A3519" t="s">
        <v>17</v>
      </c>
      <c r="B3519" s="33">
        <v>45273</v>
      </c>
      <c r="C3519" s="5">
        <v>45273</v>
      </c>
      <c r="D3519" s="33">
        <v>45273</v>
      </c>
      <c r="E3519" s="9">
        <v>45273</v>
      </c>
      <c r="F3519" s="6" t="s">
        <v>90</v>
      </c>
      <c r="G3519" s="7" t="s">
        <v>1075</v>
      </c>
      <c r="H3519" s="6"/>
      <c r="I3519" s="8">
        <v>2130.37</v>
      </c>
      <c r="J3519" s="6"/>
      <c r="K3519" s="8">
        <v>4768.1499999999996</v>
      </c>
      <c r="L3519" t="str">
        <f>IF(Gastos[[#This Row],[Importe]]&gt;0,"Ingreso","Egreso")</f>
        <v>Ingreso</v>
      </c>
      <c r="M3519" t="str">
        <f t="shared" si="54"/>
        <v>Único</v>
      </c>
    </row>
    <row r="3520" spans="1:13" x14ac:dyDescent="0.25">
      <c r="A3520" s="1" t="s">
        <v>11</v>
      </c>
      <c r="B3520" s="33">
        <v>45273</v>
      </c>
      <c r="C3520" s="5">
        <v>45273</v>
      </c>
      <c r="D3520" s="33">
        <v>45273</v>
      </c>
      <c r="E3520" s="9">
        <v>45273</v>
      </c>
      <c r="F3520" s="6" t="s">
        <v>20</v>
      </c>
      <c r="G3520" s="7" t="s">
        <v>1348</v>
      </c>
      <c r="H3520" s="6"/>
      <c r="I3520" s="8">
        <v>-0.9</v>
      </c>
      <c r="J3520" s="6"/>
      <c r="K3520" s="8">
        <v>827.55</v>
      </c>
      <c r="L3520" t="str">
        <f>IF(Gastos[[#This Row],[Importe]]&gt;0,"Ingreso","Egreso")</f>
        <v>Egreso</v>
      </c>
      <c r="M3520" t="str">
        <f t="shared" si="54"/>
        <v>Único</v>
      </c>
    </row>
    <row r="3521" spans="1:13" x14ac:dyDescent="0.25">
      <c r="A3521" s="1" t="s">
        <v>11</v>
      </c>
      <c r="B3521" s="33">
        <v>45273</v>
      </c>
      <c r="C3521" s="5">
        <v>45273</v>
      </c>
      <c r="D3521" s="33">
        <v>45273</v>
      </c>
      <c r="E3521" s="9">
        <v>45273</v>
      </c>
      <c r="F3521" s="6" t="s">
        <v>132</v>
      </c>
      <c r="G3521" s="7" t="s">
        <v>1347</v>
      </c>
      <c r="H3521" s="6"/>
      <c r="I3521" s="8">
        <v>-2.5</v>
      </c>
      <c r="J3521" s="6"/>
      <c r="K3521" s="8">
        <v>828.45</v>
      </c>
      <c r="L3521" t="str">
        <f>IF(Gastos[[#This Row],[Importe]]&gt;0,"Ingreso","Egreso")</f>
        <v>Egreso</v>
      </c>
      <c r="M3521" t="str">
        <f t="shared" si="54"/>
        <v>Único</v>
      </c>
    </row>
    <row r="3522" spans="1:13" ht="25.5" x14ac:dyDescent="0.25">
      <c r="A3522" s="1" t="s">
        <v>11</v>
      </c>
      <c r="B3522" s="33">
        <v>45272</v>
      </c>
      <c r="C3522" s="5">
        <v>45272</v>
      </c>
      <c r="D3522" s="33">
        <v>45272</v>
      </c>
      <c r="E3522" s="9">
        <v>45272</v>
      </c>
      <c r="F3522" s="6" t="s">
        <v>18</v>
      </c>
      <c r="G3522" s="7" t="s">
        <v>1350</v>
      </c>
      <c r="H3522" s="6"/>
      <c r="I3522" s="8">
        <v>-8.6</v>
      </c>
      <c r="J3522" s="6"/>
      <c r="K3522" s="8">
        <v>840.8</v>
      </c>
      <c r="L3522" t="str">
        <f>IF(Gastos[[#This Row],[Importe]]&gt;0,"Ingreso","Egreso")</f>
        <v>Egreso</v>
      </c>
      <c r="M3522" t="str">
        <f t="shared" ref="M3522:M3585" si="55">IF(AND(COUNTIFS($B$2:$B$3988,B3522,$I$2:$I$3988,I3522,$K$2:$K$3988,K3522)&gt;1,F3522=""),"DUPLICADO","Único")</f>
        <v>Único</v>
      </c>
    </row>
    <row r="3523" spans="1:13" x14ac:dyDescent="0.25">
      <c r="A3523" s="1" t="s">
        <v>11</v>
      </c>
      <c r="B3523" s="33">
        <v>45272</v>
      </c>
      <c r="C3523" s="5">
        <v>45272</v>
      </c>
      <c r="D3523" s="33">
        <v>45272</v>
      </c>
      <c r="E3523" s="9">
        <v>45272</v>
      </c>
      <c r="F3523" s="6" t="s">
        <v>18</v>
      </c>
      <c r="G3523" s="7" t="s">
        <v>1351</v>
      </c>
      <c r="H3523" s="6"/>
      <c r="I3523" s="8">
        <v>-8.4499999999999993</v>
      </c>
      <c r="J3523" s="6"/>
      <c r="K3523" s="8">
        <v>832.35</v>
      </c>
      <c r="L3523" t="str">
        <f>IF(Gastos[[#This Row],[Importe]]&gt;0,"Ingreso","Egreso")</f>
        <v>Egreso</v>
      </c>
      <c r="M3523" t="str">
        <f t="shared" si="55"/>
        <v>Único</v>
      </c>
    </row>
    <row r="3524" spans="1:13" x14ac:dyDescent="0.25">
      <c r="A3524" s="1" t="s">
        <v>11</v>
      </c>
      <c r="B3524" s="33">
        <v>45272</v>
      </c>
      <c r="C3524" s="5">
        <v>45272</v>
      </c>
      <c r="D3524" s="33">
        <v>45272</v>
      </c>
      <c r="E3524" s="9">
        <v>45272</v>
      </c>
      <c r="F3524" s="6" t="s">
        <v>20</v>
      </c>
      <c r="G3524" s="7" t="s">
        <v>1352</v>
      </c>
      <c r="H3524" s="6"/>
      <c r="I3524" s="8">
        <v>-1.4</v>
      </c>
      <c r="J3524" s="6"/>
      <c r="K3524" s="8">
        <v>830.95</v>
      </c>
      <c r="L3524" t="str">
        <f>IF(Gastos[[#This Row],[Importe]]&gt;0,"Ingreso","Egreso")</f>
        <v>Egreso</v>
      </c>
      <c r="M3524" t="str">
        <f t="shared" si="55"/>
        <v>Único</v>
      </c>
    </row>
    <row r="3525" spans="1:13" ht="25.5" x14ac:dyDescent="0.25">
      <c r="A3525" t="s">
        <v>17</v>
      </c>
      <c r="B3525" s="33">
        <v>45272</v>
      </c>
      <c r="C3525" s="5">
        <v>45272</v>
      </c>
      <c r="D3525" s="33">
        <v>45272</v>
      </c>
      <c r="E3525" s="9">
        <v>45272</v>
      </c>
      <c r="F3525" s="6" t="s">
        <v>22</v>
      </c>
      <c r="G3525" s="7" t="s">
        <v>1349</v>
      </c>
      <c r="H3525" s="6"/>
      <c r="I3525" s="8">
        <v>-5.86</v>
      </c>
      <c r="J3525" s="6"/>
      <c r="K3525" s="8">
        <v>2637.78</v>
      </c>
      <c r="L3525" t="str">
        <f>IF(Gastos[[#This Row],[Importe]]&gt;0,"Ingreso","Egreso")</f>
        <v>Egreso</v>
      </c>
      <c r="M3525" t="str">
        <f t="shared" si="55"/>
        <v>Único</v>
      </c>
    </row>
    <row r="3526" spans="1:13" x14ac:dyDescent="0.25">
      <c r="A3526" s="1" t="s">
        <v>11</v>
      </c>
      <c r="B3526" s="33">
        <v>45242</v>
      </c>
      <c r="C3526" s="5">
        <v>45271</v>
      </c>
      <c r="D3526" s="33">
        <v>45181</v>
      </c>
      <c r="E3526" s="9">
        <v>45271</v>
      </c>
      <c r="F3526" s="6" t="s">
        <v>132</v>
      </c>
      <c r="G3526" s="7" t="s">
        <v>1360</v>
      </c>
      <c r="H3526" s="6"/>
      <c r="I3526" s="8">
        <v>-40.700000000000003</v>
      </c>
      <c r="J3526" s="6"/>
      <c r="K3526" s="8">
        <v>898.45</v>
      </c>
      <c r="L3526" t="str">
        <f>IF(Gastos[[#This Row],[Importe]]&gt;0,"Ingreso","Egreso")</f>
        <v>Egreso</v>
      </c>
      <c r="M3526" t="str">
        <f t="shared" si="55"/>
        <v>Único</v>
      </c>
    </row>
    <row r="3527" spans="1:13" x14ac:dyDescent="0.25">
      <c r="A3527" s="1" t="s">
        <v>11</v>
      </c>
      <c r="B3527" s="33">
        <v>45242</v>
      </c>
      <c r="C3527" s="5">
        <v>45271</v>
      </c>
      <c r="D3527" s="33">
        <v>45181</v>
      </c>
      <c r="E3527" s="9">
        <v>45271</v>
      </c>
      <c r="F3527" s="6" t="s">
        <v>132</v>
      </c>
      <c r="G3527" s="7" t="s">
        <v>1363</v>
      </c>
      <c r="H3527" s="6"/>
      <c r="I3527" s="8">
        <v>-16.5</v>
      </c>
      <c r="J3527" s="6"/>
      <c r="K3527" s="8">
        <v>881.95</v>
      </c>
      <c r="L3527" t="str">
        <f>IF(Gastos[[#This Row],[Importe]]&gt;0,"Ingreso","Egreso")</f>
        <v>Egreso</v>
      </c>
      <c r="M3527" t="str">
        <f t="shared" si="55"/>
        <v>Único</v>
      </c>
    </row>
    <row r="3528" spans="1:13" x14ac:dyDescent="0.25">
      <c r="A3528" s="1" t="s">
        <v>11</v>
      </c>
      <c r="B3528" s="33">
        <v>45242</v>
      </c>
      <c r="C3528" s="5">
        <v>45271</v>
      </c>
      <c r="D3528" s="33">
        <v>45181</v>
      </c>
      <c r="E3528" s="9">
        <v>45271</v>
      </c>
      <c r="F3528" s="6" t="s">
        <v>132</v>
      </c>
      <c r="G3528" s="7" t="s">
        <v>1364</v>
      </c>
      <c r="H3528" s="6"/>
      <c r="I3528" s="8">
        <v>-12</v>
      </c>
      <c r="J3528" s="6"/>
      <c r="K3528" s="8">
        <v>869.95</v>
      </c>
      <c r="L3528" t="str">
        <f>IF(Gastos[[#This Row],[Importe]]&gt;0,"Ingreso","Egreso")</f>
        <v>Egreso</v>
      </c>
      <c r="M3528" t="str">
        <f t="shared" si="55"/>
        <v>Único</v>
      </c>
    </row>
    <row r="3529" spans="1:13" x14ac:dyDescent="0.25">
      <c r="A3529" s="1" t="s">
        <v>11</v>
      </c>
      <c r="B3529" s="33">
        <v>45242</v>
      </c>
      <c r="C3529" s="5">
        <v>45271</v>
      </c>
      <c r="D3529" s="33">
        <v>45211</v>
      </c>
      <c r="E3529" s="9">
        <v>45271</v>
      </c>
      <c r="F3529" s="6" t="s">
        <v>132</v>
      </c>
      <c r="G3529" s="7" t="s">
        <v>1366</v>
      </c>
      <c r="H3529" s="6"/>
      <c r="I3529" s="8">
        <v>-7</v>
      </c>
      <c r="J3529" s="6"/>
      <c r="K3529" s="8">
        <v>857.95</v>
      </c>
      <c r="L3529" t="str">
        <f>IF(Gastos[[#This Row],[Importe]]&gt;0,"Ingreso","Egreso")</f>
        <v>Egreso</v>
      </c>
      <c r="M3529" t="str">
        <f t="shared" si="55"/>
        <v>Único</v>
      </c>
    </row>
    <row r="3530" spans="1:13" x14ac:dyDescent="0.25">
      <c r="A3530" s="1" t="s">
        <v>11</v>
      </c>
      <c r="B3530" s="33">
        <v>45242</v>
      </c>
      <c r="C3530" s="5">
        <v>45271</v>
      </c>
      <c r="D3530" s="33">
        <v>45242</v>
      </c>
      <c r="E3530" s="9">
        <v>45271</v>
      </c>
      <c r="F3530" s="6" t="s">
        <v>132</v>
      </c>
      <c r="G3530" s="7" t="s">
        <v>1368</v>
      </c>
      <c r="H3530" s="6"/>
      <c r="I3530" s="8">
        <v>-5.4</v>
      </c>
      <c r="J3530" s="6"/>
      <c r="K3530" s="8">
        <v>850.55</v>
      </c>
      <c r="L3530" t="str">
        <f>IF(Gastos[[#This Row],[Importe]]&gt;0,"Ingreso","Egreso")</f>
        <v>Egreso</v>
      </c>
      <c r="M3530" t="str">
        <f t="shared" si="55"/>
        <v>Único</v>
      </c>
    </row>
    <row r="3531" spans="1:13" x14ac:dyDescent="0.25">
      <c r="A3531" s="1" t="s">
        <v>11</v>
      </c>
      <c r="B3531" s="33">
        <v>45242</v>
      </c>
      <c r="C3531" s="5">
        <v>45271</v>
      </c>
      <c r="D3531" s="33">
        <v>45181</v>
      </c>
      <c r="E3531" s="9">
        <v>45271</v>
      </c>
      <c r="F3531" s="6" t="s">
        <v>132</v>
      </c>
      <c r="G3531" s="7" t="s">
        <v>1365</v>
      </c>
      <c r="H3531" s="6"/>
      <c r="I3531" s="8">
        <v>-5</v>
      </c>
      <c r="J3531" s="6"/>
      <c r="K3531" s="8">
        <v>864.95</v>
      </c>
      <c r="L3531" t="str">
        <f>IF(Gastos[[#This Row],[Importe]]&gt;0,"Ingreso","Egreso")</f>
        <v>Egreso</v>
      </c>
      <c r="M3531" t="str">
        <f t="shared" si="55"/>
        <v>Único</v>
      </c>
    </row>
    <row r="3532" spans="1:13" x14ac:dyDescent="0.25">
      <c r="A3532" t="s">
        <v>17</v>
      </c>
      <c r="B3532" s="33">
        <v>45242</v>
      </c>
      <c r="C3532" s="5">
        <v>45271</v>
      </c>
      <c r="D3532" s="33">
        <v>45242</v>
      </c>
      <c r="E3532" s="9">
        <v>45271</v>
      </c>
      <c r="F3532" s="6" t="s">
        <v>35</v>
      </c>
      <c r="G3532" s="7" t="s">
        <v>1353</v>
      </c>
      <c r="H3532" s="6"/>
      <c r="I3532" s="8">
        <v>-900</v>
      </c>
      <c r="J3532" s="6"/>
      <c r="K3532" s="8">
        <v>2715.58</v>
      </c>
      <c r="L3532" t="str">
        <f>IF(Gastos[[#This Row],[Importe]]&gt;0,"Ingreso","Egreso")</f>
        <v>Egreso</v>
      </c>
      <c r="M3532" t="str">
        <f t="shared" si="55"/>
        <v>Único</v>
      </c>
    </row>
    <row r="3533" spans="1:13" x14ac:dyDescent="0.25">
      <c r="A3533" t="s">
        <v>17</v>
      </c>
      <c r="B3533" s="33">
        <v>45242</v>
      </c>
      <c r="C3533" s="5">
        <v>45271</v>
      </c>
      <c r="D3533" s="33">
        <v>45211</v>
      </c>
      <c r="E3533" s="9">
        <v>45271</v>
      </c>
      <c r="F3533" s="6" t="s">
        <v>18</v>
      </c>
      <c r="G3533" s="7" t="s">
        <v>1354</v>
      </c>
      <c r="H3533" s="6"/>
      <c r="I3533" s="8">
        <v>-25.95</v>
      </c>
      <c r="J3533" s="6"/>
      <c r="K3533" s="8">
        <v>2643.64</v>
      </c>
      <c r="L3533" t="str">
        <f>IF(Gastos[[#This Row],[Importe]]&gt;0,"Ingreso","Egreso")</f>
        <v>Egreso</v>
      </c>
      <c r="M3533" t="str">
        <f t="shared" si="55"/>
        <v>Único</v>
      </c>
    </row>
    <row r="3534" spans="1:13" x14ac:dyDescent="0.25">
      <c r="A3534" t="s">
        <v>14</v>
      </c>
      <c r="B3534" s="33">
        <v>45242</v>
      </c>
      <c r="C3534" s="5">
        <v>45271</v>
      </c>
      <c r="D3534" s="33">
        <v>45181</v>
      </c>
      <c r="E3534" s="9">
        <v>45271</v>
      </c>
      <c r="F3534" s="6" t="s">
        <v>67</v>
      </c>
      <c r="G3534" s="7" t="s">
        <v>1355</v>
      </c>
      <c r="H3534" s="6"/>
      <c r="I3534" s="8">
        <v>-21.8</v>
      </c>
      <c r="J3534" s="6"/>
      <c r="K3534" s="8">
        <v>1389.12</v>
      </c>
      <c r="L3534" t="str">
        <f>IF(Gastos[[#This Row],[Importe]]&gt;0,"Ingreso","Egreso")</f>
        <v>Egreso</v>
      </c>
      <c r="M3534" t="str">
        <f t="shared" si="55"/>
        <v>Único</v>
      </c>
    </row>
    <row r="3535" spans="1:13" ht="25.5" x14ac:dyDescent="0.25">
      <c r="A3535" t="s">
        <v>14</v>
      </c>
      <c r="B3535" s="33">
        <v>45242</v>
      </c>
      <c r="C3535" s="5">
        <v>45271</v>
      </c>
      <c r="D3535" s="33">
        <v>45211</v>
      </c>
      <c r="E3535" s="9">
        <v>45271</v>
      </c>
      <c r="F3535" s="6" t="s">
        <v>22</v>
      </c>
      <c r="G3535" s="7" t="s">
        <v>1356</v>
      </c>
      <c r="H3535" s="6"/>
      <c r="I3535" s="8">
        <v>-5.86</v>
      </c>
      <c r="J3535" s="6"/>
      <c r="K3535" s="8">
        <v>1383.26</v>
      </c>
      <c r="L3535" t="str">
        <f>IF(Gastos[[#This Row],[Importe]]&gt;0,"Ingreso","Egreso")</f>
        <v>Egreso</v>
      </c>
      <c r="M3535" t="str">
        <f t="shared" si="55"/>
        <v>Único</v>
      </c>
    </row>
    <row r="3536" spans="1:13" x14ac:dyDescent="0.25">
      <c r="A3536" t="s">
        <v>17</v>
      </c>
      <c r="B3536" s="33">
        <v>45242</v>
      </c>
      <c r="C3536" s="5">
        <v>45271</v>
      </c>
      <c r="D3536" s="33">
        <v>45211</v>
      </c>
      <c r="E3536" s="9">
        <v>45271</v>
      </c>
      <c r="F3536" s="6" t="s">
        <v>18</v>
      </c>
      <c r="G3536" s="7" t="s">
        <v>1357</v>
      </c>
      <c r="H3536" s="6"/>
      <c r="I3536" s="8">
        <v>-45.99</v>
      </c>
      <c r="J3536" s="6"/>
      <c r="K3536" s="8">
        <v>2669.59</v>
      </c>
      <c r="L3536" t="str">
        <f>IF(Gastos[[#This Row],[Importe]]&gt;0,"Ingreso","Egreso")</f>
        <v>Egreso</v>
      </c>
      <c r="M3536" t="str">
        <f t="shared" si="55"/>
        <v>Único</v>
      </c>
    </row>
    <row r="3537" spans="1:13" ht="25.5" x14ac:dyDescent="0.25">
      <c r="A3537" t="s">
        <v>14</v>
      </c>
      <c r="B3537" s="33">
        <v>45242</v>
      </c>
      <c r="C3537" s="5">
        <v>45271</v>
      </c>
      <c r="D3537" s="33">
        <v>45242</v>
      </c>
      <c r="E3537" s="9">
        <v>45271</v>
      </c>
      <c r="F3537" s="6" t="s">
        <v>586</v>
      </c>
      <c r="G3537" s="7" t="s">
        <v>1358</v>
      </c>
      <c r="H3537" s="6"/>
      <c r="I3537" s="8">
        <v>-773.52</v>
      </c>
      <c r="J3537" s="6"/>
      <c r="K3537" s="8">
        <v>609.74</v>
      </c>
      <c r="L3537" t="str">
        <f>IF(Gastos[[#This Row],[Importe]]&gt;0,"Ingreso","Egreso")</f>
        <v>Egreso</v>
      </c>
      <c r="M3537" t="str">
        <f t="shared" si="55"/>
        <v>Único</v>
      </c>
    </row>
    <row r="3538" spans="1:13" ht="25.5" x14ac:dyDescent="0.25">
      <c r="A3538" t="s">
        <v>14</v>
      </c>
      <c r="B3538" s="33">
        <v>45242</v>
      </c>
      <c r="C3538" s="5">
        <v>45271</v>
      </c>
      <c r="D3538" s="33">
        <v>45242</v>
      </c>
      <c r="E3538" s="9">
        <v>45271</v>
      </c>
      <c r="F3538" s="6" t="s">
        <v>15</v>
      </c>
      <c r="G3538" s="7" t="s">
        <v>1359</v>
      </c>
      <c r="H3538" s="6"/>
      <c r="I3538" s="8">
        <v>-20.66</v>
      </c>
      <c r="J3538" s="6"/>
      <c r="K3538" s="8">
        <v>589.08000000000004</v>
      </c>
      <c r="L3538" t="str">
        <f>IF(Gastos[[#This Row],[Importe]]&gt;0,"Ingreso","Egreso")</f>
        <v>Egreso</v>
      </c>
      <c r="M3538" t="str">
        <f t="shared" si="55"/>
        <v>Único</v>
      </c>
    </row>
    <row r="3539" spans="1:13" x14ac:dyDescent="0.25">
      <c r="A3539" s="1" t="s">
        <v>11</v>
      </c>
      <c r="B3539" s="33">
        <v>45242</v>
      </c>
      <c r="C3539" s="5">
        <v>45271</v>
      </c>
      <c r="D3539" s="33">
        <v>45242</v>
      </c>
      <c r="E3539" s="9">
        <v>45271</v>
      </c>
      <c r="F3539" s="6" t="s">
        <v>35</v>
      </c>
      <c r="G3539" s="7" t="s">
        <v>1361</v>
      </c>
      <c r="H3539" s="6"/>
      <c r="I3539" s="8">
        <v>900</v>
      </c>
      <c r="J3539" s="6"/>
      <c r="K3539" s="8">
        <v>951.75</v>
      </c>
      <c r="L3539" t="str">
        <f>IF(Gastos[[#This Row],[Importe]]&gt;0,"Ingreso","Egreso")</f>
        <v>Ingreso</v>
      </c>
      <c r="M3539" t="str">
        <f t="shared" si="55"/>
        <v>Único</v>
      </c>
    </row>
    <row r="3540" spans="1:13" ht="25.5" x14ac:dyDescent="0.25">
      <c r="A3540" s="1" t="s">
        <v>11</v>
      </c>
      <c r="B3540" s="33">
        <v>45242</v>
      </c>
      <c r="C3540" s="5">
        <v>45271</v>
      </c>
      <c r="D3540" s="33">
        <v>45181</v>
      </c>
      <c r="E3540" s="9">
        <v>45271</v>
      </c>
      <c r="F3540" s="6" t="s">
        <v>67</v>
      </c>
      <c r="G3540" s="7" t="s">
        <v>1362</v>
      </c>
      <c r="H3540" s="6"/>
      <c r="I3540" s="8">
        <v>-12.6</v>
      </c>
      <c r="J3540" s="6"/>
      <c r="K3540" s="8">
        <v>939.15</v>
      </c>
      <c r="L3540" t="str">
        <f>IF(Gastos[[#This Row],[Importe]]&gt;0,"Ingreso","Egreso")</f>
        <v>Egreso</v>
      </c>
      <c r="M3540" t="str">
        <f t="shared" si="55"/>
        <v>Único</v>
      </c>
    </row>
    <row r="3541" spans="1:13" x14ac:dyDescent="0.25">
      <c r="A3541" s="1" t="s">
        <v>11</v>
      </c>
      <c r="B3541" s="33">
        <v>45242</v>
      </c>
      <c r="C3541" s="5">
        <v>45271</v>
      </c>
      <c r="D3541" s="33">
        <v>45242</v>
      </c>
      <c r="E3541" s="9">
        <v>45271</v>
      </c>
      <c r="F3541" s="6" t="s">
        <v>20</v>
      </c>
      <c r="G3541" s="7" t="s">
        <v>1367</v>
      </c>
      <c r="H3541" s="6"/>
      <c r="I3541" s="8">
        <v>-2</v>
      </c>
      <c r="J3541" s="6"/>
      <c r="K3541" s="8">
        <v>855.95</v>
      </c>
      <c r="L3541" t="str">
        <f>IF(Gastos[[#This Row],[Importe]]&gt;0,"Ingreso","Egreso")</f>
        <v>Egreso</v>
      </c>
      <c r="M3541" t="str">
        <f t="shared" si="55"/>
        <v>Único</v>
      </c>
    </row>
    <row r="3542" spans="1:13" x14ac:dyDescent="0.25">
      <c r="A3542" s="1" t="s">
        <v>11</v>
      </c>
      <c r="B3542" s="33">
        <v>45242</v>
      </c>
      <c r="C3542" s="5">
        <v>45271</v>
      </c>
      <c r="D3542" s="33">
        <v>45242</v>
      </c>
      <c r="E3542" s="9">
        <v>45271</v>
      </c>
      <c r="F3542" s="6" t="s">
        <v>20</v>
      </c>
      <c r="G3542" s="7" t="s">
        <v>1369</v>
      </c>
      <c r="H3542" s="6"/>
      <c r="I3542" s="8">
        <v>-1.1499999999999999</v>
      </c>
      <c r="J3542" s="6"/>
      <c r="K3542" s="8">
        <v>849.4</v>
      </c>
      <c r="L3542" t="str">
        <f>IF(Gastos[[#This Row],[Importe]]&gt;0,"Ingreso","Egreso")</f>
        <v>Egreso</v>
      </c>
      <c r="M3542" t="str">
        <f t="shared" si="55"/>
        <v>Único</v>
      </c>
    </row>
    <row r="3543" spans="1:13" x14ac:dyDescent="0.25">
      <c r="A3543" s="1" t="s">
        <v>11</v>
      </c>
      <c r="B3543" s="33">
        <v>45242</v>
      </c>
      <c r="C3543" s="5">
        <v>45271</v>
      </c>
      <c r="D3543" s="33">
        <v>45150</v>
      </c>
      <c r="E3543" s="9">
        <v>45271</v>
      </c>
      <c r="F3543" s="6" t="s">
        <v>18</v>
      </c>
      <c r="G3543" s="7" t="s">
        <v>1370</v>
      </c>
      <c r="H3543" s="6"/>
      <c r="I3543" s="8">
        <v>-15.7</v>
      </c>
      <c r="J3543" s="6"/>
      <c r="K3543" s="8">
        <v>63.6</v>
      </c>
      <c r="L3543" t="str">
        <f>IF(Gastos[[#This Row],[Importe]]&gt;0,"Ingreso","Egreso")</f>
        <v>Egreso</v>
      </c>
      <c r="M3543" t="str">
        <f t="shared" si="55"/>
        <v>Único</v>
      </c>
    </row>
    <row r="3544" spans="1:13" x14ac:dyDescent="0.25">
      <c r="A3544" s="1" t="s">
        <v>11</v>
      </c>
      <c r="B3544" s="33">
        <v>45242</v>
      </c>
      <c r="C3544" s="5">
        <v>45271</v>
      </c>
      <c r="D3544" s="33">
        <v>45150</v>
      </c>
      <c r="E3544" s="9">
        <v>45271</v>
      </c>
      <c r="F3544" s="6" t="s">
        <v>18</v>
      </c>
      <c r="G3544" s="7" t="s">
        <v>1370</v>
      </c>
      <c r="H3544" s="6"/>
      <c r="I3544" s="8">
        <v>-4.5999999999999996</v>
      </c>
      <c r="J3544" s="6"/>
      <c r="K3544" s="8">
        <v>59</v>
      </c>
      <c r="L3544" t="str">
        <f>IF(Gastos[[#This Row],[Importe]]&gt;0,"Ingreso","Egreso")</f>
        <v>Egreso</v>
      </c>
      <c r="M3544" t="str">
        <f t="shared" si="55"/>
        <v>Único</v>
      </c>
    </row>
    <row r="3545" spans="1:13" x14ac:dyDescent="0.25">
      <c r="A3545" s="1" t="s">
        <v>11</v>
      </c>
      <c r="B3545" s="33">
        <v>45242</v>
      </c>
      <c r="C3545" s="5">
        <v>45271</v>
      </c>
      <c r="D3545" s="33">
        <v>45150</v>
      </c>
      <c r="E3545" s="9">
        <v>45271</v>
      </c>
      <c r="F3545" s="6" t="s">
        <v>18</v>
      </c>
      <c r="G3545" s="7" t="s">
        <v>1370</v>
      </c>
      <c r="H3545" s="6"/>
      <c r="I3545" s="8">
        <v>-7.25</v>
      </c>
      <c r="J3545" s="6"/>
      <c r="K3545" s="8">
        <v>51.75</v>
      </c>
      <c r="L3545" t="str">
        <f>IF(Gastos[[#This Row],[Importe]]&gt;0,"Ingreso","Egreso")</f>
        <v>Egreso</v>
      </c>
      <c r="M3545" t="str">
        <f t="shared" si="55"/>
        <v>Único</v>
      </c>
    </row>
    <row r="3546" spans="1:13" x14ac:dyDescent="0.25">
      <c r="A3546" s="1" t="s">
        <v>11</v>
      </c>
      <c r="B3546" s="33">
        <v>45119</v>
      </c>
      <c r="C3546" s="5">
        <v>45267</v>
      </c>
      <c r="D3546" s="33">
        <v>45119</v>
      </c>
      <c r="E3546" s="9">
        <v>45267</v>
      </c>
      <c r="F3546" s="6" t="s">
        <v>132</v>
      </c>
      <c r="G3546" s="7" t="s">
        <v>1376</v>
      </c>
      <c r="H3546" s="6"/>
      <c r="I3546" s="8">
        <v>-25.65</v>
      </c>
      <c r="J3546" s="6"/>
      <c r="K3546" s="8">
        <v>90.3</v>
      </c>
      <c r="L3546" t="str">
        <f>IF(Gastos[[#This Row],[Importe]]&gt;0,"Ingreso","Egreso")</f>
        <v>Egreso</v>
      </c>
      <c r="M3546" t="str">
        <f t="shared" si="55"/>
        <v>Único</v>
      </c>
    </row>
    <row r="3547" spans="1:13" x14ac:dyDescent="0.25">
      <c r="A3547" s="1" t="s">
        <v>11</v>
      </c>
      <c r="B3547" s="33">
        <v>45119</v>
      </c>
      <c r="C3547" s="5">
        <v>45267</v>
      </c>
      <c r="D3547" s="33">
        <v>45089</v>
      </c>
      <c r="E3547" s="9">
        <v>45267</v>
      </c>
      <c r="F3547" s="6" t="s">
        <v>132</v>
      </c>
      <c r="G3547" s="7" t="s">
        <v>1374</v>
      </c>
      <c r="H3547" s="6"/>
      <c r="I3547" s="8">
        <v>-12</v>
      </c>
      <c r="J3547" s="6"/>
      <c r="K3547" s="8">
        <v>117.95</v>
      </c>
      <c r="L3547" t="str">
        <f>IF(Gastos[[#This Row],[Importe]]&gt;0,"Ingreso","Egreso")</f>
        <v>Egreso</v>
      </c>
      <c r="M3547" t="str">
        <f t="shared" si="55"/>
        <v>Único</v>
      </c>
    </row>
    <row r="3548" spans="1:13" x14ac:dyDescent="0.25">
      <c r="A3548" s="1" t="s">
        <v>11</v>
      </c>
      <c r="B3548" s="33">
        <v>45119</v>
      </c>
      <c r="C3548" s="5">
        <v>45267</v>
      </c>
      <c r="D3548" s="33">
        <v>45089</v>
      </c>
      <c r="E3548" s="9">
        <v>45267</v>
      </c>
      <c r="F3548" s="6" t="s">
        <v>132</v>
      </c>
      <c r="G3548" s="7" t="s">
        <v>1373</v>
      </c>
      <c r="H3548" s="6"/>
      <c r="I3548" s="8">
        <v>-11.8</v>
      </c>
      <c r="J3548" s="6"/>
      <c r="K3548" s="8">
        <v>129.94999999999999</v>
      </c>
      <c r="L3548" t="str">
        <f>IF(Gastos[[#This Row],[Importe]]&gt;0,"Ingreso","Egreso")</f>
        <v>Egreso</v>
      </c>
      <c r="M3548" t="str">
        <f t="shared" si="55"/>
        <v>Único</v>
      </c>
    </row>
    <row r="3549" spans="1:13" x14ac:dyDescent="0.25">
      <c r="A3549" s="1" t="s">
        <v>11</v>
      </c>
      <c r="B3549" s="33">
        <v>45119</v>
      </c>
      <c r="C3549" s="5">
        <v>45267</v>
      </c>
      <c r="D3549" s="33">
        <v>45119</v>
      </c>
      <c r="E3549" s="9">
        <v>45267</v>
      </c>
      <c r="F3549" s="6" t="s">
        <v>132</v>
      </c>
      <c r="G3549" s="7" t="s">
        <v>1377</v>
      </c>
      <c r="H3549" s="6"/>
      <c r="I3549" s="8">
        <v>-11</v>
      </c>
      <c r="J3549" s="6"/>
      <c r="K3549" s="8">
        <v>79.3</v>
      </c>
      <c r="L3549" t="str">
        <f>IF(Gastos[[#This Row],[Importe]]&gt;0,"Ingreso","Egreso")</f>
        <v>Egreso</v>
      </c>
      <c r="M3549" t="str">
        <f t="shared" si="55"/>
        <v>Único</v>
      </c>
    </row>
    <row r="3550" spans="1:13" x14ac:dyDescent="0.25">
      <c r="A3550" t="s">
        <v>17</v>
      </c>
      <c r="B3550" s="33">
        <v>45119</v>
      </c>
      <c r="C3550" s="5">
        <v>45267</v>
      </c>
      <c r="D3550" s="33">
        <v>45089</v>
      </c>
      <c r="E3550" s="9">
        <v>45267</v>
      </c>
      <c r="F3550" s="6" t="s">
        <v>132</v>
      </c>
      <c r="G3550" s="7" t="s">
        <v>1371</v>
      </c>
      <c r="H3550" s="6"/>
      <c r="I3550" s="8">
        <v>-8</v>
      </c>
      <c r="J3550" s="6"/>
      <c r="K3550" s="8">
        <v>3615.58</v>
      </c>
      <c r="L3550" t="str">
        <f>IF(Gastos[[#This Row],[Importe]]&gt;0,"Ingreso","Egreso")</f>
        <v>Egreso</v>
      </c>
      <c r="M3550" t="str">
        <f t="shared" si="55"/>
        <v>Único</v>
      </c>
    </row>
    <row r="3551" spans="1:13" x14ac:dyDescent="0.25">
      <c r="A3551" t="s">
        <v>14</v>
      </c>
      <c r="B3551" s="33">
        <v>45119</v>
      </c>
      <c r="C3551" s="5">
        <v>45267</v>
      </c>
      <c r="D3551" s="33">
        <v>45119</v>
      </c>
      <c r="E3551" s="9">
        <v>45267</v>
      </c>
      <c r="F3551" s="6" t="s">
        <v>132</v>
      </c>
      <c r="G3551" s="7" t="s">
        <v>1372</v>
      </c>
      <c r="H3551" s="6"/>
      <c r="I3551" s="8">
        <v>-6.9</v>
      </c>
      <c r="J3551" s="6"/>
      <c r="K3551" s="8">
        <v>1410.92</v>
      </c>
      <c r="L3551" t="str">
        <f>IF(Gastos[[#This Row],[Importe]]&gt;0,"Ingreso","Egreso")</f>
        <v>Egreso</v>
      </c>
      <c r="M3551" t="str">
        <f t="shared" si="55"/>
        <v>Único</v>
      </c>
    </row>
    <row r="3552" spans="1:13" x14ac:dyDescent="0.25">
      <c r="A3552" t="s">
        <v>14</v>
      </c>
      <c r="B3552" s="33">
        <v>45119</v>
      </c>
      <c r="C3552" s="5">
        <v>45267</v>
      </c>
      <c r="D3552" s="33">
        <v>45119</v>
      </c>
      <c r="E3552" s="9">
        <v>45267</v>
      </c>
      <c r="F3552" s="6" t="s">
        <v>35</v>
      </c>
      <c r="G3552" s="7" t="s">
        <v>479</v>
      </c>
      <c r="H3552" s="6"/>
      <c r="I3552" s="8">
        <v>1200</v>
      </c>
      <c r="J3552" s="6"/>
      <c r="K3552" s="8">
        <v>1417.82</v>
      </c>
      <c r="L3552" t="str">
        <f>IF(Gastos[[#This Row],[Importe]]&gt;0,"Ingreso","Egreso")</f>
        <v>Ingreso</v>
      </c>
      <c r="M3552" t="str">
        <f t="shared" si="55"/>
        <v>Único</v>
      </c>
    </row>
    <row r="3553" spans="1:13" x14ac:dyDescent="0.25">
      <c r="A3553" s="1" t="s">
        <v>11</v>
      </c>
      <c r="B3553" s="33">
        <v>45119</v>
      </c>
      <c r="C3553" s="5">
        <v>45267</v>
      </c>
      <c r="D3553" s="33">
        <v>45119</v>
      </c>
      <c r="E3553" s="9">
        <v>45267</v>
      </c>
      <c r="F3553" s="6" t="s">
        <v>35</v>
      </c>
      <c r="G3553" s="7" t="s">
        <v>481</v>
      </c>
      <c r="H3553" s="6"/>
      <c r="I3553" s="8">
        <v>-1200</v>
      </c>
      <c r="J3553" s="6"/>
      <c r="K3553" s="8">
        <v>141.75</v>
      </c>
      <c r="L3553" t="str">
        <f>IF(Gastos[[#This Row],[Importe]]&gt;0,"Ingreso","Egreso")</f>
        <v>Egreso</v>
      </c>
      <c r="M3553" t="str">
        <f t="shared" si="55"/>
        <v>Único</v>
      </c>
    </row>
    <row r="3554" spans="1:13" x14ac:dyDescent="0.25">
      <c r="A3554" s="1" t="s">
        <v>11</v>
      </c>
      <c r="B3554" s="33">
        <v>45119</v>
      </c>
      <c r="C3554" s="5">
        <v>45267</v>
      </c>
      <c r="D3554" s="33">
        <v>45119</v>
      </c>
      <c r="E3554" s="9">
        <v>45267</v>
      </c>
      <c r="F3554" s="6" t="s">
        <v>132</v>
      </c>
      <c r="G3554" s="7" t="s">
        <v>1375</v>
      </c>
      <c r="H3554" s="6"/>
      <c r="I3554" s="8">
        <v>-2</v>
      </c>
      <c r="J3554" s="6"/>
      <c r="K3554" s="8">
        <v>115.95</v>
      </c>
      <c r="L3554" t="str">
        <f>IF(Gastos[[#This Row],[Importe]]&gt;0,"Ingreso","Egreso")</f>
        <v>Egreso</v>
      </c>
      <c r="M3554" t="str">
        <f t="shared" si="55"/>
        <v>Único</v>
      </c>
    </row>
    <row r="3555" spans="1:13" x14ac:dyDescent="0.25">
      <c r="A3555" s="1" t="s">
        <v>11</v>
      </c>
      <c r="B3555" s="33">
        <v>45058</v>
      </c>
      <c r="C3555" s="5">
        <v>45265</v>
      </c>
      <c r="D3555" s="33">
        <v>45058</v>
      </c>
      <c r="E3555" s="9">
        <v>45265</v>
      </c>
      <c r="F3555" s="6" t="s">
        <v>132</v>
      </c>
      <c r="G3555" s="7" t="s">
        <v>1384</v>
      </c>
      <c r="H3555" s="6"/>
      <c r="I3555" s="8">
        <v>-23.55</v>
      </c>
      <c r="J3555" s="6"/>
      <c r="K3555" s="8">
        <v>1341.75</v>
      </c>
      <c r="L3555" t="str">
        <f>IF(Gastos[[#This Row],[Importe]]&gt;0,"Ingreso","Egreso")</f>
        <v>Egreso</v>
      </c>
      <c r="M3555" t="str">
        <f t="shared" si="55"/>
        <v>Único</v>
      </c>
    </row>
    <row r="3556" spans="1:13" ht="25.5" x14ac:dyDescent="0.25">
      <c r="A3556" s="1" t="s">
        <v>11</v>
      </c>
      <c r="B3556" s="33">
        <v>45058</v>
      </c>
      <c r="C3556" s="5">
        <v>45265</v>
      </c>
      <c r="D3556" s="33">
        <v>45058</v>
      </c>
      <c r="E3556" s="9">
        <v>45265</v>
      </c>
      <c r="F3556" s="6" t="s">
        <v>132</v>
      </c>
      <c r="G3556" s="7" t="s">
        <v>1382</v>
      </c>
      <c r="H3556" s="6"/>
      <c r="I3556" s="8">
        <v>-14.08</v>
      </c>
      <c r="J3556" s="6"/>
      <c r="K3556" s="8">
        <v>1366.2</v>
      </c>
      <c r="L3556" t="str">
        <f>IF(Gastos[[#This Row],[Importe]]&gt;0,"Ingreso","Egreso")</f>
        <v>Egreso</v>
      </c>
      <c r="M3556" t="str">
        <f t="shared" si="55"/>
        <v>Único</v>
      </c>
    </row>
    <row r="3557" spans="1:13" ht="25.5" x14ac:dyDescent="0.25">
      <c r="A3557" t="s">
        <v>14</v>
      </c>
      <c r="B3557" s="33">
        <v>45058</v>
      </c>
      <c r="C3557" s="5">
        <v>45265</v>
      </c>
      <c r="D3557" s="33">
        <v>45058</v>
      </c>
      <c r="E3557" s="9">
        <v>45265</v>
      </c>
      <c r="F3557" s="6" t="s">
        <v>22</v>
      </c>
      <c r="G3557" s="7" t="s">
        <v>1379</v>
      </c>
      <c r="H3557" s="6"/>
      <c r="I3557" s="8">
        <v>-25.04</v>
      </c>
      <c r="J3557" s="6"/>
      <c r="K3557" s="8">
        <v>248.82</v>
      </c>
      <c r="L3557" t="str">
        <f>IF(Gastos[[#This Row],[Importe]]&gt;0,"Ingreso","Egreso")</f>
        <v>Egreso</v>
      </c>
      <c r="M3557" t="str">
        <f t="shared" si="55"/>
        <v>Único</v>
      </c>
    </row>
    <row r="3558" spans="1:13" x14ac:dyDescent="0.25">
      <c r="A3558" t="s">
        <v>14</v>
      </c>
      <c r="B3558" s="33">
        <v>45058</v>
      </c>
      <c r="C3558" s="5">
        <v>45265</v>
      </c>
      <c r="D3558" s="33">
        <v>45058</v>
      </c>
      <c r="E3558" s="9">
        <v>45265</v>
      </c>
      <c r="F3558" s="6" t="s">
        <v>18</v>
      </c>
      <c r="G3558" s="7" t="s">
        <v>1380</v>
      </c>
      <c r="H3558" s="6"/>
      <c r="I3558" s="8">
        <v>-9.1999999999999993</v>
      </c>
      <c r="J3558" s="6"/>
      <c r="K3558" s="8">
        <v>239.62</v>
      </c>
      <c r="L3558" t="str">
        <f>IF(Gastos[[#This Row],[Importe]]&gt;0,"Ingreso","Egreso")</f>
        <v>Egreso</v>
      </c>
      <c r="M3558" t="str">
        <f t="shared" si="55"/>
        <v>Único</v>
      </c>
    </row>
    <row r="3559" spans="1:13" x14ac:dyDescent="0.25">
      <c r="A3559" t="s">
        <v>14</v>
      </c>
      <c r="B3559" s="33">
        <v>45058</v>
      </c>
      <c r="C3559" s="5">
        <v>45265</v>
      </c>
      <c r="D3559" s="33">
        <v>45058</v>
      </c>
      <c r="E3559" s="9">
        <v>45265</v>
      </c>
      <c r="F3559" s="6" t="s">
        <v>67</v>
      </c>
      <c r="G3559" s="7" t="s">
        <v>1381</v>
      </c>
      <c r="H3559" s="6"/>
      <c r="I3559" s="8">
        <v>-21.8</v>
      </c>
      <c r="J3559" s="6"/>
      <c r="K3559" s="8">
        <v>217.82</v>
      </c>
      <c r="L3559" t="str">
        <f>IF(Gastos[[#This Row],[Importe]]&gt;0,"Ingreso","Egreso")</f>
        <v>Egreso</v>
      </c>
      <c r="M3559" t="str">
        <f t="shared" si="55"/>
        <v>Único</v>
      </c>
    </row>
    <row r="3560" spans="1:13" x14ac:dyDescent="0.25">
      <c r="A3560" s="1" t="s">
        <v>11</v>
      </c>
      <c r="B3560" s="33">
        <v>45058</v>
      </c>
      <c r="C3560" s="5">
        <v>45265</v>
      </c>
      <c r="D3560" s="33">
        <v>45058</v>
      </c>
      <c r="E3560" s="9">
        <v>45265</v>
      </c>
      <c r="F3560" s="6" t="s">
        <v>20</v>
      </c>
      <c r="G3560" s="7" t="s">
        <v>1383</v>
      </c>
      <c r="H3560" s="6"/>
      <c r="I3560" s="8">
        <v>-0.9</v>
      </c>
      <c r="J3560" s="6"/>
      <c r="K3560" s="8">
        <v>1365.3</v>
      </c>
      <c r="L3560" t="str">
        <f>IF(Gastos[[#This Row],[Importe]]&gt;0,"Ingreso","Egreso")</f>
        <v>Egreso</v>
      </c>
      <c r="M3560" t="str">
        <f t="shared" si="55"/>
        <v>Único</v>
      </c>
    </row>
    <row r="3561" spans="1:13" ht="25.5" x14ac:dyDescent="0.25">
      <c r="A3561" t="s">
        <v>14</v>
      </c>
      <c r="B3561" s="33">
        <v>45058</v>
      </c>
      <c r="C3561" s="5">
        <v>45265</v>
      </c>
      <c r="D3561" s="33">
        <v>45058</v>
      </c>
      <c r="E3561" s="9">
        <v>45265</v>
      </c>
      <c r="F3561" s="6" t="s">
        <v>22</v>
      </c>
      <c r="G3561" s="7" t="s">
        <v>1378</v>
      </c>
      <c r="H3561" s="6"/>
      <c r="I3561" s="8">
        <v>-74.89</v>
      </c>
      <c r="J3561" s="6"/>
      <c r="K3561" s="8">
        <v>273.86</v>
      </c>
      <c r="L3561" t="str">
        <f>IF(Gastos[[#This Row],[Importe]]&gt;0,"Ingreso","Egreso")</f>
        <v>Egreso</v>
      </c>
      <c r="M3561" t="str">
        <f t="shared" si="55"/>
        <v>Único</v>
      </c>
    </row>
    <row r="3562" spans="1:13" x14ac:dyDescent="0.25">
      <c r="A3562" s="1" t="s">
        <v>11</v>
      </c>
      <c r="B3562" s="33">
        <v>45028</v>
      </c>
      <c r="C3562" s="5">
        <v>45264</v>
      </c>
      <c r="D3562" s="33">
        <v>44969</v>
      </c>
      <c r="E3562" s="9">
        <v>45264</v>
      </c>
      <c r="F3562" s="6" t="s">
        <v>132</v>
      </c>
      <c r="G3562" s="7" t="s">
        <v>1387</v>
      </c>
      <c r="H3562" s="6"/>
      <c r="I3562" s="8">
        <v>-23.94</v>
      </c>
      <c r="J3562" s="6"/>
      <c r="K3562" s="8">
        <v>2354.2399999999998</v>
      </c>
      <c r="L3562" t="str">
        <f>IF(Gastos[[#This Row],[Importe]]&gt;0,"Ingreso","Egreso")</f>
        <v>Egreso</v>
      </c>
      <c r="M3562" t="str">
        <f t="shared" si="55"/>
        <v>Único</v>
      </c>
    </row>
    <row r="3563" spans="1:13" ht="25.5" x14ac:dyDescent="0.25">
      <c r="A3563" s="1" t="s">
        <v>11</v>
      </c>
      <c r="B3563" s="33">
        <v>45028</v>
      </c>
      <c r="C3563" s="5">
        <v>45264</v>
      </c>
      <c r="D3563" s="33">
        <v>44969</v>
      </c>
      <c r="E3563" s="9">
        <v>45264</v>
      </c>
      <c r="F3563" s="6" t="s">
        <v>132</v>
      </c>
      <c r="G3563" s="7" t="s">
        <v>1389</v>
      </c>
      <c r="H3563" s="6"/>
      <c r="I3563" s="8">
        <v>-19.190000000000001</v>
      </c>
      <c r="J3563" s="6"/>
      <c r="K3563" s="8">
        <v>2323.0700000000002</v>
      </c>
      <c r="L3563" t="str">
        <f>IF(Gastos[[#This Row],[Importe]]&gt;0,"Ingreso","Egreso")</f>
        <v>Egreso</v>
      </c>
      <c r="M3563" t="str">
        <f t="shared" si="55"/>
        <v>Único</v>
      </c>
    </row>
    <row r="3564" spans="1:13" ht="25.5" x14ac:dyDescent="0.25">
      <c r="A3564" s="1" t="s">
        <v>11</v>
      </c>
      <c r="B3564" s="33">
        <v>45028</v>
      </c>
      <c r="C3564" s="5">
        <v>45264</v>
      </c>
      <c r="D3564" s="33">
        <v>44997</v>
      </c>
      <c r="E3564" s="9">
        <v>45264</v>
      </c>
      <c r="F3564" s="6" t="s">
        <v>132</v>
      </c>
      <c r="G3564" s="7" t="s">
        <v>1391</v>
      </c>
      <c r="H3564" s="6"/>
      <c r="I3564" s="8">
        <v>-16</v>
      </c>
      <c r="J3564" s="6"/>
      <c r="K3564" s="8">
        <v>2239.0500000000002</v>
      </c>
      <c r="L3564" t="str">
        <f>IF(Gastos[[#This Row],[Importe]]&gt;0,"Ingreso","Egreso")</f>
        <v>Egreso</v>
      </c>
      <c r="M3564" t="str">
        <f t="shared" si="55"/>
        <v>Único</v>
      </c>
    </row>
    <row r="3565" spans="1:13" x14ac:dyDescent="0.25">
      <c r="A3565" t="s">
        <v>17</v>
      </c>
      <c r="B3565" s="33">
        <v>45028</v>
      </c>
      <c r="C3565" s="5">
        <v>45264</v>
      </c>
      <c r="D3565" s="33">
        <v>45028</v>
      </c>
      <c r="E3565" s="9">
        <v>45264</v>
      </c>
      <c r="F3565" s="6" t="s">
        <v>90</v>
      </c>
      <c r="G3565" s="7" t="s">
        <v>1075</v>
      </c>
      <c r="H3565" s="6"/>
      <c r="I3565" s="8">
        <v>1963.74</v>
      </c>
      <c r="J3565" s="6"/>
      <c r="K3565" s="8">
        <v>3623.58</v>
      </c>
      <c r="L3565" t="str">
        <f>IF(Gastos[[#This Row],[Importe]]&gt;0,"Ingreso","Egreso")</f>
        <v>Ingreso</v>
      </c>
      <c r="M3565" t="str">
        <f t="shared" si="55"/>
        <v>Único</v>
      </c>
    </row>
    <row r="3566" spans="1:13" ht="25.5" x14ac:dyDescent="0.25">
      <c r="A3566" t="s">
        <v>14</v>
      </c>
      <c r="B3566" s="33">
        <v>45028</v>
      </c>
      <c r="C3566" s="5">
        <v>45264</v>
      </c>
      <c r="D3566" s="33">
        <v>44997</v>
      </c>
      <c r="E3566" s="9">
        <v>45264</v>
      </c>
      <c r="F3566" s="6" t="s">
        <v>22</v>
      </c>
      <c r="G3566" s="7" t="s">
        <v>1385</v>
      </c>
      <c r="H3566" s="6"/>
      <c r="I3566" s="8">
        <v>-3.59</v>
      </c>
      <c r="J3566" s="6"/>
      <c r="K3566" s="8">
        <v>351.85</v>
      </c>
      <c r="L3566" t="str">
        <f>IF(Gastos[[#This Row],[Importe]]&gt;0,"Ingreso","Egreso")</f>
        <v>Egreso</v>
      </c>
      <c r="M3566" t="str">
        <f t="shared" si="55"/>
        <v>Único</v>
      </c>
    </row>
    <row r="3567" spans="1:13" ht="25.5" x14ac:dyDescent="0.25">
      <c r="A3567" t="s">
        <v>14</v>
      </c>
      <c r="B3567" s="33">
        <v>45028</v>
      </c>
      <c r="C3567" s="5">
        <v>45264</v>
      </c>
      <c r="D3567" s="33">
        <v>45028</v>
      </c>
      <c r="E3567" s="9">
        <v>45264</v>
      </c>
      <c r="F3567" s="6" t="s">
        <v>22</v>
      </c>
      <c r="G3567" s="7" t="s">
        <v>1386</v>
      </c>
      <c r="H3567" s="6"/>
      <c r="I3567" s="8">
        <v>-3.1</v>
      </c>
      <c r="J3567" s="6"/>
      <c r="K3567" s="8">
        <v>348.75</v>
      </c>
      <c r="L3567" t="str">
        <f>IF(Gastos[[#This Row],[Importe]]&gt;0,"Ingreso","Egreso")</f>
        <v>Egreso</v>
      </c>
      <c r="M3567" t="str">
        <f t="shared" si="55"/>
        <v>Único</v>
      </c>
    </row>
    <row r="3568" spans="1:13" x14ac:dyDescent="0.25">
      <c r="A3568" s="1" t="s">
        <v>11</v>
      </c>
      <c r="B3568" s="33">
        <v>45028</v>
      </c>
      <c r="C3568" s="5">
        <v>45264</v>
      </c>
      <c r="D3568" s="33">
        <v>44969</v>
      </c>
      <c r="E3568" s="9">
        <v>45264</v>
      </c>
      <c r="F3568" s="6" t="s">
        <v>18</v>
      </c>
      <c r="G3568" s="7" t="s">
        <v>1388</v>
      </c>
      <c r="H3568" s="6"/>
      <c r="I3568" s="8">
        <v>-11.98</v>
      </c>
      <c r="J3568" s="6"/>
      <c r="K3568" s="8">
        <v>2342.2600000000002</v>
      </c>
      <c r="L3568" t="str">
        <f>IF(Gastos[[#This Row],[Importe]]&gt;0,"Ingreso","Egreso")</f>
        <v>Egreso</v>
      </c>
      <c r="M3568" t="str">
        <f t="shared" si="55"/>
        <v>Único</v>
      </c>
    </row>
    <row r="3569" spans="1:13" x14ac:dyDescent="0.25">
      <c r="A3569" s="1" t="s">
        <v>11</v>
      </c>
      <c r="B3569" s="33">
        <v>45028</v>
      </c>
      <c r="C3569" s="5">
        <v>45264</v>
      </c>
      <c r="D3569" s="33">
        <v>44997</v>
      </c>
      <c r="E3569" s="9">
        <v>45264</v>
      </c>
      <c r="F3569" s="6" t="s">
        <v>18</v>
      </c>
      <c r="G3569" s="7" t="s">
        <v>1390</v>
      </c>
      <c r="H3569" s="6"/>
      <c r="I3569" s="8">
        <v>-56.69</v>
      </c>
      <c r="J3569" s="6"/>
      <c r="K3569" s="8">
        <v>2266.38</v>
      </c>
      <c r="L3569" t="str">
        <f>IF(Gastos[[#This Row],[Importe]]&gt;0,"Ingreso","Egreso")</f>
        <v>Egreso</v>
      </c>
      <c r="M3569" t="str">
        <f t="shared" si="55"/>
        <v>Único</v>
      </c>
    </row>
    <row r="3570" spans="1:13" x14ac:dyDescent="0.25">
      <c r="A3570" s="1" t="s">
        <v>11</v>
      </c>
      <c r="B3570" s="33">
        <v>45028</v>
      </c>
      <c r="C3570" s="5">
        <v>45264</v>
      </c>
      <c r="D3570" s="33">
        <v>44997</v>
      </c>
      <c r="E3570" s="9">
        <v>45264</v>
      </c>
      <c r="F3570" s="6" t="s">
        <v>18</v>
      </c>
      <c r="G3570" s="7" t="s">
        <v>1390</v>
      </c>
      <c r="H3570" s="6"/>
      <c r="I3570" s="8">
        <v>-11.33</v>
      </c>
      <c r="J3570" s="6"/>
      <c r="K3570" s="8">
        <v>2255.0500000000002</v>
      </c>
      <c r="L3570" t="str">
        <f>IF(Gastos[[#This Row],[Importe]]&gt;0,"Ingreso","Egreso")</f>
        <v>Egreso</v>
      </c>
      <c r="M3570" t="str">
        <f t="shared" si="55"/>
        <v>Único</v>
      </c>
    </row>
    <row r="3571" spans="1:13" ht="25.5" x14ac:dyDescent="0.25">
      <c r="A3571" s="1" t="s">
        <v>11</v>
      </c>
      <c r="B3571" s="33">
        <v>45028</v>
      </c>
      <c r="C3571" s="5">
        <v>45264</v>
      </c>
      <c r="D3571" s="33">
        <v>44997</v>
      </c>
      <c r="E3571" s="9">
        <v>45264</v>
      </c>
      <c r="F3571" s="6" t="s">
        <v>18</v>
      </c>
      <c r="G3571" s="7" t="s">
        <v>1392</v>
      </c>
      <c r="H3571" s="6"/>
      <c r="I3571" s="8">
        <v>-36.979999999999997</v>
      </c>
      <c r="J3571" s="6"/>
      <c r="K3571" s="8">
        <v>2202.0700000000002</v>
      </c>
      <c r="L3571" t="str">
        <f>IF(Gastos[[#This Row],[Importe]]&gt;0,"Ingreso","Egreso")</f>
        <v>Egreso</v>
      </c>
      <c r="M3571" t="str">
        <f t="shared" si="55"/>
        <v>Único</v>
      </c>
    </row>
    <row r="3572" spans="1:13" ht="25.5" x14ac:dyDescent="0.25">
      <c r="A3572" s="1" t="s">
        <v>11</v>
      </c>
      <c r="B3572" s="33">
        <v>45028</v>
      </c>
      <c r="C3572" s="5">
        <v>45264</v>
      </c>
      <c r="D3572" s="33">
        <v>44997</v>
      </c>
      <c r="E3572" s="9">
        <v>45264</v>
      </c>
      <c r="F3572" s="6" t="s">
        <v>18</v>
      </c>
      <c r="G3572" s="7" t="s">
        <v>1393</v>
      </c>
      <c r="H3572" s="6"/>
      <c r="I3572" s="8">
        <v>-1.8</v>
      </c>
      <c r="J3572" s="6"/>
      <c r="K3572" s="8">
        <v>2200.27</v>
      </c>
      <c r="L3572" t="str">
        <f>IF(Gastos[[#This Row],[Importe]]&gt;0,"Ingreso","Egreso")</f>
        <v>Egreso</v>
      </c>
      <c r="M3572" t="str">
        <f t="shared" si="55"/>
        <v>Único</v>
      </c>
    </row>
    <row r="3573" spans="1:13" x14ac:dyDescent="0.25">
      <c r="A3573" s="1" t="s">
        <v>11</v>
      </c>
      <c r="B3573" s="33">
        <v>45028</v>
      </c>
      <c r="C3573" s="5">
        <v>45264</v>
      </c>
      <c r="D3573" s="33">
        <v>45028</v>
      </c>
      <c r="E3573" s="9">
        <v>45264</v>
      </c>
      <c r="F3573" s="6" t="s">
        <v>18</v>
      </c>
      <c r="G3573" s="7" t="s">
        <v>1394</v>
      </c>
      <c r="H3573" s="6"/>
      <c r="I3573" s="8">
        <v>-19.989999999999998</v>
      </c>
      <c r="J3573" s="6"/>
      <c r="K3573" s="8">
        <v>2180.2800000000002</v>
      </c>
      <c r="L3573" t="str">
        <f>IF(Gastos[[#This Row],[Importe]]&gt;0,"Ingreso","Egreso")</f>
        <v>Egreso</v>
      </c>
      <c r="M3573" t="str">
        <f t="shared" si="55"/>
        <v>Único</v>
      </c>
    </row>
    <row r="3574" spans="1:13" x14ac:dyDescent="0.25">
      <c r="A3574" s="1" t="s">
        <v>11</v>
      </c>
      <c r="B3574" s="33">
        <v>45028</v>
      </c>
      <c r="C3574" s="5">
        <v>45264</v>
      </c>
      <c r="D3574" s="33">
        <v>45028</v>
      </c>
      <c r="E3574" s="9">
        <v>45264</v>
      </c>
      <c r="F3574" s="6" t="s">
        <v>804</v>
      </c>
      <c r="G3574" s="7" t="s">
        <v>1395</v>
      </c>
      <c r="H3574" s="6"/>
      <c r="I3574" s="8">
        <v>-800</v>
      </c>
      <c r="J3574" s="6"/>
      <c r="K3574" s="8">
        <v>1380.28</v>
      </c>
      <c r="L3574" t="str">
        <f>IF(Gastos[[#This Row],[Importe]]&gt;0,"Ingreso","Egreso")</f>
        <v>Egreso</v>
      </c>
      <c r="M3574" t="str">
        <f t="shared" si="55"/>
        <v>Único</v>
      </c>
    </row>
    <row r="3575" spans="1:13" x14ac:dyDescent="0.25">
      <c r="A3575" s="1" t="s">
        <v>11</v>
      </c>
      <c r="B3575" s="33">
        <v>44938</v>
      </c>
      <c r="C3575" s="5">
        <v>45261</v>
      </c>
      <c r="D3575" s="33">
        <v>44938</v>
      </c>
      <c r="E3575" s="9">
        <v>45261</v>
      </c>
      <c r="F3575" s="6" t="s">
        <v>132</v>
      </c>
      <c r="G3575" s="7" t="s">
        <v>1398</v>
      </c>
      <c r="H3575" s="6"/>
      <c r="I3575" s="8">
        <v>-26.78</v>
      </c>
      <c r="J3575" s="6"/>
      <c r="K3575" s="8">
        <v>2419.27</v>
      </c>
      <c r="L3575" t="str">
        <f>IF(Gastos[[#This Row],[Importe]]&gt;0,"Ingreso","Egreso")</f>
        <v>Egreso</v>
      </c>
      <c r="M3575" t="str">
        <f t="shared" si="55"/>
        <v>Único</v>
      </c>
    </row>
    <row r="3576" spans="1:13" x14ac:dyDescent="0.25">
      <c r="A3576" s="1" t="s">
        <v>11</v>
      </c>
      <c r="B3576" s="33">
        <v>44938</v>
      </c>
      <c r="C3576" s="5">
        <v>45261</v>
      </c>
      <c r="D3576" s="33">
        <v>44938</v>
      </c>
      <c r="E3576" s="9">
        <v>45261</v>
      </c>
      <c r="F3576" s="6" t="s">
        <v>132</v>
      </c>
      <c r="G3576" s="7" t="s">
        <v>1402</v>
      </c>
      <c r="H3576" s="6"/>
      <c r="I3576" s="8">
        <v>-19.600000000000001</v>
      </c>
      <c r="J3576" s="6"/>
      <c r="K3576" s="8">
        <v>2378.1799999999998</v>
      </c>
      <c r="L3576" t="str">
        <f>IF(Gastos[[#This Row],[Importe]]&gt;0,"Ingreso","Egreso")</f>
        <v>Egreso</v>
      </c>
      <c r="M3576" t="str">
        <f t="shared" si="55"/>
        <v>Único</v>
      </c>
    </row>
    <row r="3577" spans="1:13" x14ac:dyDescent="0.25">
      <c r="A3577" s="1" t="s">
        <v>11</v>
      </c>
      <c r="B3577" s="33">
        <v>44938</v>
      </c>
      <c r="C3577" s="5">
        <v>45261</v>
      </c>
      <c r="D3577" s="33">
        <v>44938</v>
      </c>
      <c r="E3577" s="9">
        <v>45261</v>
      </c>
      <c r="F3577" s="6" t="s">
        <v>132</v>
      </c>
      <c r="G3577" s="7" t="s">
        <v>1401</v>
      </c>
      <c r="H3577" s="6"/>
      <c r="I3577" s="8">
        <v>-12.4</v>
      </c>
      <c r="J3577" s="6"/>
      <c r="K3577" s="8">
        <v>2397.7800000000002</v>
      </c>
      <c r="L3577" t="str">
        <f>IF(Gastos[[#This Row],[Importe]]&gt;0,"Ingreso","Egreso")</f>
        <v>Egreso</v>
      </c>
      <c r="M3577" t="str">
        <f t="shared" si="55"/>
        <v>Único</v>
      </c>
    </row>
    <row r="3578" spans="1:13" x14ac:dyDescent="0.25">
      <c r="A3578" s="1" t="s">
        <v>11</v>
      </c>
      <c r="B3578" s="33">
        <v>44938</v>
      </c>
      <c r="C3578" s="5">
        <v>45261</v>
      </c>
      <c r="D3578" s="33">
        <v>44938</v>
      </c>
      <c r="E3578" s="9">
        <v>45261</v>
      </c>
      <c r="F3578" s="6" t="s">
        <v>132</v>
      </c>
      <c r="G3578" s="7" t="s">
        <v>1399</v>
      </c>
      <c r="H3578" s="6"/>
      <c r="I3578" s="8">
        <v>-3.4</v>
      </c>
      <c r="J3578" s="6"/>
      <c r="K3578" s="8">
        <v>2415.87</v>
      </c>
      <c r="L3578" t="str">
        <f>IF(Gastos[[#This Row],[Importe]]&gt;0,"Ingreso","Egreso")</f>
        <v>Egreso</v>
      </c>
      <c r="M3578" t="str">
        <f t="shared" si="55"/>
        <v>Único</v>
      </c>
    </row>
    <row r="3579" spans="1:13" x14ac:dyDescent="0.25">
      <c r="A3579" t="s">
        <v>17</v>
      </c>
      <c r="B3579" s="33">
        <v>44938</v>
      </c>
      <c r="C3579" s="5">
        <v>45261</v>
      </c>
      <c r="D3579" s="33">
        <v>44938</v>
      </c>
      <c r="E3579" s="9">
        <v>45261</v>
      </c>
      <c r="F3579" s="6" t="s">
        <v>88</v>
      </c>
      <c r="G3579" s="7" t="s">
        <v>1191</v>
      </c>
      <c r="H3579" s="6"/>
      <c r="I3579" s="8">
        <v>-900</v>
      </c>
      <c r="J3579" s="6"/>
      <c r="K3579" s="8">
        <v>1688.63</v>
      </c>
      <c r="L3579" t="str">
        <f>IF(Gastos[[#This Row],[Importe]]&gt;0,"Ingreso","Egreso")</f>
        <v>Egreso</v>
      </c>
      <c r="M3579" t="str">
        <f t="shared" si="55"/>
        <v>Único</v>
      </c>
    </row>
    <row r="3580" spans="1:13" x14ac:dyDescent="0.25">
      <c r="A3580" t="s">
        <v>17</v>
      </c>
      <c r="B3580" s="33">
        <v>44938</v>
      </c>
      <c r="C3580" s="5">
        <v>45261</v>
      </c>
      <c r="D3580" s="33">
        <v>44938</v>
      </c>
      <c r="E3580" s="9">
        <v>45261</v>
      </c>
      <c r="F3580" s="6" t="s">
        <v>183</v>
      </c>
      <c r="G3580" s="7" t="s">
        <v>1396</v>
      </c>
      <c r="H3580" s="6"/>
      <c r="I3580" s="8">
        <v>-28.79</v>
      </c>
      <c r="J3580" s="6"/>
      <c r="K3580" s="8">
        <v>1659.84</v>
      </c>
      <c r="L3580" t="str">
        <f>IF(Gastos[[#This Row],[Importe]]&gt;0,"Ingreso","Egreso")</f>
        <v>Egreso</v>
      </c>
      <c r="M3580" t="str">
        <f t="shared" si="55"/>
        <v>Único</v>
      </c>
    </row>
    <row r="3581" spans="1:13" x14ac:dyDescent="0.25">
      <c r="A3581" t="s">
        <v>14</v>
      </c>
      <c r="B3581" s="33">
        <v>44938</v>
      </c>
      <c r="C3581" s="5">
        <v>45261</v>
      </c>
      <c r="D3581" s="33">
        <v>44938</v>
      </c>
      <c r="E3581" s="9">
        <v>45261</v>
      </c>
      <c r="F3581" s="6" t="s">
        <v>76</v>
      </c>
      <c r="G3581" s="7" t="s">
        <v>1397</v>
      </c>
      <c r="H3581" s="6"/>
      <c r="I3581" s="8">
        <v>-94.74</v>
      </c>
      <c r="J3581" s="6"/>
      <c r="K3581" s="8">
        <v>355.44</v>
      </c>
      <c r="L3581" t="str">
        <f>IF(Gastos[[#This Row],[Importe]]&gt;0,"Ingreso","Egreso")</f>
        <v>Egreso</v>
      </c>
      <c r="M3581" t="str">
        <f t="shared" si="55"/>
        <v>Único</v>
      </c>
    </row>
    <row r="3582" spans="1:13" x14ac:dyDescent="0.25">
      <c r="A3582" s="1" t="s">
        <v>11</v>
      </c>
      <c r="B3582" s="33">
        <v>44938</v>
      </c>
      <c r="C3582" s="5">
        <v>45261</v>
      </c>
      <c r="D3582" s="33">
        <v>44938</v>
      </c>
      <c r="E3582" s="9">
        <v>45261</v>
      </c>
      <c r="F3582" s="6" t="s">
        <v>18</v>
      </c>
      <c r="G3582" s="7" t="s">
        <v>1400</v>
      </c>
      <c r="H3582" s="6"/>
      <c r="I3582" s="8">
        <v>-5.69</v>
      </c>
      <c r="J3582" s="6"/>
      <c r="K3582" s="8">
        <v>2410.1799999999998</v>
      </c>
      <c r="L3582" t="str">
        <f>IF(Gastos[[#This Row],[Importe]]&gt;0,"Ingreso","Egreso")</f>
        <v>Egreso</v>
      </c>
      <c r="M3582" t="str">
        <f t="shared" si="55"/>
        <v>Único</v>
      </c>
    </row>
    <row r="3583" spans="1:13" x14ac:dyDescent="0.25">
      <c r="A3583" s="1" t="s">
        <v>11</v>
      </c>
      <c r="B3583" s="33">
        <v>44938</v>
      </c>
      <c r="C3583" s="5">
        <v>45261</v>
      </c>
      <c r="D3583" s="33">
        <v>44938</v>
      </c>
      <c r="E3583" s="9">
        <v>45261</v>
      </c>
      <c r="F3583" s="6" t="s">
        <v>90</v>
      </c>
      <c r="G3583" s="7" t="s">
        <v>1403</v>
      </c>
      <c r="H3583" s="6"/>
      <c r="I3583" s="8">
        <v>2029.35</v>
      </c>
      <c r="J3583" s="6"/>
      <c r="K3583" s="8">
        <v>2446.0500000000002</v>
      </c>
      <c r="L3583" t="str">
        <f>IF(Gastos[[#This Row],[Importe]]&gt;0,"Ingreso","Egreso")</f>
        <v>Ingreso</v>
      </c>
      <c r="M3583" t="str">
        <f t="shared" si="55"/>
        <v>Único</v>
      </c>
    </row>
    <row r="3584" spans="1:13" ht="25.5" x14ac:dyDescent="0.25">
      <c r="A3584" t="s">
        <v>17</v>
      </c>
      <c r="B3584" s="33">
        <v>45260</v>
      </c>
      <c r="C3584" s="5">
        <v>45260</v>
      </c>
      <c r="D3584" s="33">
        <v>45260</v>
      </c>
      <c r="E3584" s="9">
        <v>45260</v>
      </c>
      <c r="F3584" s="6" t="s">
        <v>102</v>
      </c>
      <c r="G3584" s="7" t="s">
        <v>1404</v>
      </c>
      <c r="H3584" s="6"/>
      <c r="I3584" s="8">
        <v>-56.61</v>
      </c>
      <c r="J3584" s="6"/>
      <c r="K3584" s="8">
        <v>2677.41</v>
      </c>
      <c r="L3584" t="str">
        <f>IF(Gastos[[#This Row],[Importe]]&gt;0,"Ingreso","Egreso")</f>
        <v>Egreso</v>
      </c>
      <c r="M3584" t="str">
        <f t="shared" si="55"/>
        <v>Único</v>
      </c>
    </row>
    <row r="3585" spans="1:13" ht="25.5" x14ac:dyDescent="0.25">
      <c r="A3585" t="s">
        <v>17</v>
      </c>
      <c r="B3585" s="33">
        <v>45260</v>
      </c>
      <c r="C3585" s="5">
        <v>45260</v>
      </c>
      <c r="D3585" s="33">
        <v>45260</v>
      </c>
      <c r="E3585" s="9">
        <v>45260</v>
      </c>
      <c r="F3585" s="6" t="s">
        <v>102</v>
      </c>
      <c r="G3585" s="7" t="s">
        <v>1405</v>
      </c>
      <c r="H3585" s="6"/>
      <c r="I3585" s="8">
        <v>-34.75</v>
      </c>
      <c r="J3585" s="6"/>
      <c r="K3585" s="8">
        <v>2642.66</v>
      </c>
      <c r="L3585" t="str">
        <f>IF(Gastos[[#This Row],[Importe]]&gt;0,"Ingreso","Egreso")</f>
        <v>Egreso</v>
      </c>
      <c r="M3585" t="str">
        <f t="shared" si="55"/>
        <v>Único</v>
      </c>
    </row>
    <row r="3586" spans="1:13" ht="25.5" x14ac:dyDescent="0.25">
      <c r="A3586" t="s">
        <v>17</v>
      </c>
      <c r="B3586" s="33">
        <v>45260</v>
      </c>
      <c r="C3586" s="5">
        <v>45260</v>
      </c>
      <c r="D3586" s="33">
        <v>45260</v>
      </c>
      <c r="E3586" s="9">
        <v>45260</v>
      </c>
      <c r="F3586" s="6" t="s">
        <v>102</v>
      </c>
      <c r="G3586" s="7" t="s">
        <v>1406</v>
      </c>
      <c r="H3586" s="6"/>
      <c r="I3586" s="8">
        <v>-54.03</v>
      </c>
      <c r="J3586" s="6"/>
      <c r="K3586" s="8">
        <v>2588.63</v>
      </c>
      <c r="L3586" t="str">
        <f>IF(Gastos[[#This Row],[Importe]]&gt;0,"Ingreso","Egreso")</f>
        <v>Egreso</v>
      </c>
      <c r="M3586" t="str">
        <f t="shared" ref="M3586:M3649" si="56">IF(AND(COUNTIFS($B$2:$B$3988,B3586,$I$2:$I$3988,I3586,$K$2:$K$3988,K3586)&gt;1,F3586=""),"DUPLICADO","Único")</f>
        <v>Único</v>
      </c>
    </row>
    <row r="3587" spans="1:13" x14ac:dyDescent="0.25">
      <c r="A3587" s="1" t="s">
        <v>11</v>
      </c>
      <c r="B3587" s="33">
        <v>45260</v>
      </c>
      <c r="C3587" s="5">
        <v>45260</v>
      </c>
      <c r="D3587" s="33">
        <v>45260</v>
      </c>
      <c r="E3587" s="9">
        <v>45260</v>
      </c>
      <c r="F3587" s="6"/>
      <c r="G3587" s="7" t="s">
        <v>1407</v>
      </c>
      <c r="H3587" s="6"/>
      <c r="I3587" s="8">
        <v>-3.9</v>
      </c>
      <c r="J3587" s="6"/>
      <c r="K3587" s="8">
        <v>416.7</v>
      </c>
      <c r="L3587" t="str">
        <f>IF(Gastos[[#This Row],[Importe]]&gt;0,"Ingreso","Egreso")</f>
        <v>Egreso</v>
      </c>
      <c r="M3587" t="str">
        <f t="shared" si="56"/>
        <v>Único</v>
      </c>
    </row>
    <row r="3588" spans="1:13" ht="25.5" x14ac:dyDescent="0.25">
      <c r="A3588" t="s">
        <v>14</v>
      </c>
      <c r="B3588" s="33">
        <v>45259</v>
      </c>
      <c r="C3588" s="5">
        <v>45259</v>
      </c>
      <c r="D3588" s="33">
        <v>45259</v>
      </c>
      <c r="E3588" s="9">
        <v>45259</v>
      </c>
      <c r="F3588" s="6" t="s">
        <v>22</v>
      </c>
      <c r="G3588" s="7" t="s">
        <v>1409</v>
      </c>
      <c r="H3588" s="6"/>
      <c r="I3588" s="8">
        <v>-1.99</v>
      </c>
      <c r="J3588" s="6"/>
      <c r="K3588" s="8">
        <v>450.18</v>
      </c>
      <c r="L3588" t="str">
        <f>IF(Gastos[[#This Row],[Importe]]&gt;0,"Ingreso","Egreso")</f>
        <v>Egreso</v>
      </c>
      <c r="M3588" t="str">
        <f t="shared" si="56"/>
        <v>Único</v>
      </c>
    </row>
    <row r="3589" spans="1:13" x14ac:dyDescent="0.25">
      <c r="A3589" s="1" t="s">
        <v>11</v>
      </c>
      <c r="B3589" s="33">
        <v>45259</v>
      </c>
      <c r="C3589" s="5">
        <v>45259</v>
      </c>
      <c r="D3589" s="33">
        <v>45259</v>
      </c>
      <c r="E3589" s="9">
        <v>45259</v>
      </c>
      <c r="F3589" s="6" t="s">
        <v>20</v>
      </c>
      <c r="G3589" s="7" t="s">
        <v>1410</v>
      </c>
      <c r="H3589" s="6"/>
      <c r="I3589" s="8">
        <v>-2</v>
      </c>
      <c r="J3589" s="6"/>
      <c r="K3589" s="8">
        <v>470.08</v>
      </c>
      <c r="L3589" t="str">
        <f>IF(Gastos[[#This Row],[Importe]]&gt;0,"Ingreso","Egreso")</f>
        <v>Egreso</v>
      </c>
      <c r="M3589" t="str">
        <f t="shared" si="56"/>
        <v>Único</v>
      </c>
    </row>
    <row r="3590" spans="1:13" x14ac:dyDescent="0.25">
      <c r="A3590" s="1" t="s">
        <v>11</v>
      </c>
      <c r="B3590" s="33">
        <v>45259</v>
      </c>
      <c r="C3590" s="5">
        <v>45259</v>
      </c>
      <c r="D3590" s="33">
        <v>45259</v>
      </c>
      <c r="E3590" s="9">
        <v>45259</v>
      </c>
      <c r="F3590" s="6" t="s">
        <v>67</v>
      </c>
      <c r="G3590" s="7" t="s">
        <v>1411</v>
      </c>
      <c r="H3590" s="6"/>
      <c r="I3590" s="8">
        <v>-26.7</v>
      </c>
      <c r="J3590" s="6"/>
      <c r="K3590" s="8">
        <v>443.38</v>
      </c>
      <c r="L3590" t="str">
        <f>IF(Gastos[[#This Row],[Importe]]&gt;0,"Ingreso","Egreso")</f>
        <v>Egreso</v>
      </c>
      <c r="M3590" t="str">
        <f t="shared" si="56"/>
        <v>Único</v>
      </c>
    </row>
    <row r="3591" spans="1:13" x14ac:dyDescent="0.25">
      <c r="A3591" s="1" t="s">
        <v>11</v>
      </c>
      <c r="B3591" s="33">
        <v>45259</v>
      </c>
      <c r="C3591" s="5">
        <v>45259</v>
      </c>
      <c r="D3591" s="33">
        <v>45259</v>
      </c>
      <c r="E3591" s="9">
        <v>45259</v>
      </c>
      <c r="F3591" s="6" t="s">
        <v>18</v>
      </c>
      <c r="G3591" s="7" t="s">
        <v>1412</v>
      </c>
      <c r="H3591" s="6"/>
      <c r="I3591" s="8">
        <v>-22.78</v>
      </c>
      <c r="J3591" s="6"/>
      <c r="K3591" s="8">
        <v>420.6</v>
      </c>
      <c r="L3591" t="str">
        <f>IF(Gastos[[#This Row],[Importe]]&gt;0,"Ingreso","Egreso")</f>
        <v>Egreso</v>
      </c>
      <c r="M3591" t="str">
        <f t="shared" si="56"/>
        <v>Único</v>
      </c>
    </row>
    <row r="3592" spans="1:13" ht="25.5" x14ac:dyDescent="0.25">
      <c r="A3592" t="s">
        <v>14</v>
      </c>
      <c r="B3592" s="33">
        <v>45259</v>
      </c>
      <c r="C3592" s="5">
        <v>45259</v>
      </c>
      <c r="D3592" s="33">
        <v>45259</v>
      </c>
      <c r="E3592" s="9">
        <v>45259</v>
      </c>
      <c r="F3592" s="6" t="s">
        <v>22</v>
      </c>
      <c r="G3592" s="7" t="s">
        <v>1408</v>
      </c>
      <c r="H3592" s="6"/>
      <c r="I3592" s="8">
        <v>-5.55</v>
      </c>
      <c r="J3592" s="6"/>
      <c r="K3592" s="8">
        <v>452.17</v>
      </c>
      <c r="L3592" t="str">
        <f>IF(Gastos[[#This Row],[Importe]]&gt;0,"Ingreso","Egreso")</f>
        <v>Egreso</v>
      </c>
      <c r="M3592" t="str">
        <f t="shared" si="56"/>
        <v>Único</v>
      </c>
    </row>
    <row r="3593" spans="1:13" x14ac:dyDescent="0.25">
      <c r="A3593" s="1" t="s">
        <v>11</v>
      </c>
      <c r="B3593" s="33">
        <v>45259</v>
      </c>
      <c r="C3593" s="5">
        <v>45259</v>
      </c>
      <c r="D3593" s="33">
        <v>45259</v>
      </c>
      <c r="E3593" s="9">
        <v>45259</v>
      </c>
      <c r="F3593" s="6"/>
      <c r="G3593" s="7" t="s">
        <v>1413</v>
      </c>
      <c r="H3593" s="6"/>
      <c r="I3593" s="8">
        <v>-4</v>
      </c>
      <c r="J3593" s="6"/>
      <c r="K3593" s="8">
        <v>472.08</v>
      </c>
      <c r="L3593" t="str">
        <f>IF(Gastos[[#This Row],[Importe]]&gt;0,"Ingreso","Egreso")</f>
        <v>Egreso</v>
      </c>
      <c r="M3593" t="str">
        <f t="shared" si="56"/>
        <v>Único</v>
      </c>
    </row>
    <row r="3594" spans="1:13" x14ac:dyDescent="0.25">
      <c r="A3594" s="1" t="s">
        <v>11</v>
      </c>
      <c r="B3594" s="33">
        <v>45258</v>
      </c>
      <c r="C3594" s="5">
        <v>45258</v>
      </c>
      <c r="D3594" s="33">
        <v>45258</v>
      </c>
      <c r="E3594" s="9">
        <v>45258</v>
      </c>
      <c r="F3594" s="6" t="s">
        <v>132</v>
      </c>
      <c r="G3594" s="7" t="s">
        <v>1415</v>
      </c>
      <c r="H3594" s="6"/>
      <c r="I3594" s="8">
        <v>-7</v>
      </c>
      <c r="J3594" s="6"/>
      <c r="K3594" s="8">
        <v>476.08</v>
      </c>
      <c r="L3594" t="str">
        <f>IF(Gastos[[#This Row],[Importe]]&gt;0,"Ingreso","Egreso")</f>
        <v>Egreso</v>
      </c>
      <c r="M3594" t="str">
        <f t="shared" si="56"/>
        <v>Único</v>
      </c>
    </row>
    <row r="3595" spans="1:13" x14ac:dyDescent="0.25">
      <c r="A3595" s="1" t="s">
        <v>11</v>
      </c>
      <c r="B3595" s="33">
        <v>45258</v>
      </c>
      <c r="C3595" s="5">
        <v>45258</v>
      </c>
      <c r="D3595" s="33">
        <v>45258</v>
      </c>
      <c r="E3595" s="9">
        <v>45258</v>
      </c>
      <c r="F3595" s="6" t="s">
        <v>20</v>
      </c>
      <c r="G3595" s="7" t="s">
        <v>1414</v>
      </c>
      <c r="H3595" s="6"/>
      <c r="I3595" s="8">
        <v>-1.65</v>
      </c>
      <c r="J3595" s="6"/>
      <c r="K3595" s="8">
        <v>483.08</v>
      </c>
      <c r="L3595" t="str">
        <f>IF(Gastos[[#This Row],[Importe]]&gt;0,"Ingreso","Egreso")</f>
        <v>Egreso</v>
      </c>
      <c r="M3595" t="str">
        <f t="shared" si="56"/>
        <v>Único</v>
      </c>
    </row>
    <row r="3596" spans="1:13" x14ac:dyDescent="0.25">
      <c r="A3596" t="s">
        <v>17</v>
      </c>
      <c r="B3596" s="33">
        <v>45257</v>
      </c>
      <c r="C3596" s="5">
        <v>45257</v>
      </c>
      <c r="D3596" s="33">
        <v>45257</v>
      </c>
      <c r="E3596" s="9">
        <v>45257</v>
      </c>
      <c r="F3596" s="6" t="s">
        <v>132</v>
      </c>
      <c r="G3596" s="7" t="s">
        <v>1416</v>
      </c>
      <c r="H3596" s="6"/>
      <c r="I3596" s="8">
        <v>-41.1</v>
      </c>
      <c r="J3596" s="6"/>
      <c r="K3596" s="8">
        <v>2750.02</v>
      </c>
      <c r="L3596" t="str">
        <f>IF(Gastos[[#This Row],[Importe]]&gt;0,"Ingreso","Egreso")</f>
        <v>Egreso</v>
      </c>
      <c r="M3596" t="str">
        <f t="shared" si="56"/>
        <v>Único</v>
      </c>
    </row>
    <row r="3597" spans="1:13" x14ac:dyDescent="0.25">
      <c r="A3597" t="s">
        <v>17</v>
      </c>
      <c r="B3597" s="33">
        <v>45257</v>
      </c>
      <c r="C3597" s="5">
        <v>45257</v>
      </c>
      <c r="D3597" s="33">
        <v>45257</v>
      </c>
      <c r="E3597" s="9">
        <v>45257</v>
      </c>
      <c r="F3597" s="6" t="s">
        <v>132</v>
      </c>
      <c r="G3597" s="7" t="s">
        <v>1419</v>
      </c>
      <c r="H3597" s="6"/>
      <c r="I3597" s="8">
        <v>-6.3</v>
      </c>
      <c r="J3597" s="6"/>
      <c r="K3597" s="8">
        <v>2734.02</v>
      </c>
      <c r="L3597" t="str">
        <f>IF(Gastos[[#This Row],[Importe]]&gt;0,"Ingreso","Egreso")</f>
        <v>Egreso</v>
      </c>
      <c r="M3597" t="str">
        <f t="shared" si="56"/>
        <v>Único</v>
      </c>
    </row>
    <row r="3598" spans="1:13" x14ac:dyDescent="0.25">
      <c r="A3598" t="s">
        <v>17</v>
      </c>
      <c r="B3598" s="33">
        <v>45257</v>
      </c>
      <c r="C3598" s="5">
        <v>45257</v>
      </c>
      <c r="D3598" s="33">
        <v>45257</v>
      </c>
      <c r="E3598" s="9">
        <v>45257</v>
      </c>
      <c r="F3598" s="6" t="s">
        <v>18</v>
      </c>
      <c r="G3598" s="7" t="s">
        <v>1417</v>
      </c>
      <c r="H3598" s="6"/>
      <c r="I3598" s="8">
        <v>-7.2</v>
      </c>
      <c r="J3598" s="6"/>
      <c r="K3598" s="8">
        <v>2742.82</v>
      </c>
      <c r="L3598" t="str">
        <f>IF(Gastos[[#This Row],[Importe]]&gt;0,"Ingreso","Egreso")</f>
        <v>Egreso</v>
      </c>
      <c r="M3598" t="str">
        <f t="shared" si="56"/>
        <v>Único</v>
      </c>
    </row>
    <row r="3599" spans="1:13" x14ac:dyDescent="0.25">
      <c r="A3599" t="s">
        <v>17</v>
      </c>
      <c r="B3599" s="33">
        <v>45257</v>
      </c>
      <c r="C3599" s="5">
        <v>45257</v>
      </c>
      <c r="D3599" s="33">
        <v>45257</v>
      </c>
      <c r="E3599" s="9">
        <v>45257</v>
      </c>
      <c r="F3599" s="6" t="s">
        <v>18</v>
      </c>
      <c r="G3599" s="7" t="s">
        <v>1418</v>
      </c>
      <c r="H3599" s="6"/>
      <c r="I3599" s="8">
        <v>-2.5</v>
      </c>
      <c r="J3599" s="6"/>
      <c r="K3599" s="8">
        <v>2740.32</v>
      </c>
      <c r="L3599" t="str">
        <f>IF(Gastos[[#This Row],[Importe]]&gt;0,"Ingreso","Egreso")</f>
        <v>Egreso</v>
      </c>
      <c r="M3599" t="str">
        <f t="shared" si="56"/>
        <v>Único</v>
      </c>
    </row>
    <row r="3600" spans="1:13" x14ac:dyDescent="0.25">
      <c r="A3600" t="s">
        <v>14</v>
      </c>
      <c r="B3600" s="33">
        <v>45257</v>
      </c>
      <c r="C3600" s="5">
        <v>45257</v>
      </c>
      <c r="D3600" s="33">
        <v>45257</v>
      </c>
      <c r="E3600" s="9">
        <v>45257</v>
      </c>
      <c r="F3600" s="6" t="s">
        <v>54</v>
      </c>
      <c r="G3600" s="7" t="s">
        <v>1421</v>
      </c>
      <c r="H3600" s="6"/>
      <c r="I3600" s="8">
        <v>-2.99</v>
      </c>
      <c r="J3600" s="6"/>
      <c r="K3600" s="8">
        <v>457.72</v>
      </c>
      <c r="L3600" t="str">
        <f>IF(Gastos[[#This Row],[Importe]]&gt;0,"Ingreso","Egreso")</f>
        <v>Egreso</v>
      </c>
      <c r="M3600" t="str">
        <f t="shared" si="56"/>
        <v>Único</v>
      </c>
    </row>
    <row r="3601" spans="1:13" x14ac:dyDescent="0.25">
      <c r="A3601" s="1" t="s">
        <v>11</v>
      </c>
      <c r="B3601" s="33">
        <v>45257</v>
      </c>
      <c r="C3601" s="5">
        <v>45257</v>
      </c>
      <c r="D3601" s="33">
        <v>45257</v>
      </c>
      <c r="E3601" s="9">
        <v>45257</v>
      </c>
      <c r="F3601" s="6" t="s">
        <v>20</v>
      </c>
      <c r="G3601" s="7" t="s">
        <v>1422</v>
      </c>
      <c r="H3601" s="6"/>
      <c r="I3601" s="8">
        <v>-1.1000000000000001</v>
      </c>
      <c r="J3601" s="6"/>
      <c r="K3601" s="8">
        <v>527.5</v>
      </c>
      <c r="L3601" t="str">
        <f>IF(Gastos[[#This Row],[Importe]]&gt;0,"Ingreso","Egreso")</f>
        <v>Egreso</v>
      </c>
      <c r="M3601" t="str">
        <f t="shared" si="56"/>
        <v>Único</v>
      </c>
    </row>
    <row r="3602" spans="1:13" x14ac:dyDescent="0.25">
      <c r="A3602" s="1" t="s">
        <v>11</v>
      </c>
      <c r="B3602" s="33">
        <v>45257</v>
      </c>
      <c r="C3602" s="5">
        <v>45257</v>
      </c>
      <c r="D3602" s="33">
        <v>45257</v>
      </c>
      <c r="E3602" s="9">
        <v>45257</v>
      </c>
      <c r="F3602" s="6" t="s">
        <v>20</v>
      </c>
      <c r="G3602" s="7" t="s">
        <v>1423</v>
      </c>
      <c r="H3602" s="6"/>
      <c r="I3602" s="8">
        <v>-0.9</v>
      </c>
      <c r="J3602" s="6"/>
      <c r="K3602" s="8">
        <v>526.6</v>
      </c>
      <c r="L3602" t="str">
        <f>IF(Gastos[[#This Row],[Importe]]&gt;0,"Ingreso","Egreso")</f>
        <v>Egreso</v>
      </c>
      <c r="M3602" t="str">
        <f t="shared" si="56"/>
        <v>Único</v>
      </c>
    </row>
    <row r="3603" spans="1:13" x14ac:dyDescent="0.25">
      <c r="A3603" s="1" t="s">
        <v>11</v>
      </c>
      <c r="B3603" s="33">
        <v>45257</v>
      </c>
      <c r="C3603" s="5">
        <v>45257</v>
      </c>
      <c r="D3603" s="33">
        <v>45257</v>
      </c>
      <c r="E3603" s="9">
        <v>45257</v>
      </c>
      <c r="F3603" s="6" t="s">
        <v>18</v>
      </c>
      <c r="G3603" s="7" t="s">
        <v>1424</v>
      </c>
      <c r="H3603" s="6"/>
      <c r="I3603" s="8">
        <v>-18.989999999999998</v>
      </c>
      <c r="J3603" s="6"/>
      <c r="K3603" s="8">
        <v>507.61</v>
      </c>
      <c r="L3603" t="str">
        <f>IF(Gastos[[#This Row],[Importe]]&gt;0,"Ingreso","Egreso")</f>
        <v>Egreso</v>
      </c>
      <c r="M3603" t="str">
        <f t="shared" si="56"/>
        <v>Único</v>
      </c>
    </row>
    <row r="3604" spans="1:13" x14ac:dyDescent="0.25">
      <c r="A3604" s="1" t="s">
        <v>11</v>
      </c>
      <c r="B3604" s="33">
        <v>45257</v>
      </c>
      <c r="C3604" s="5">
        <v>45257</v>
      </c>
      <c r="D3604" s="33">
        <v>45257</v>
      </c>
      <c r="E3604" s="9">
        <v>45257</v>
      </c>
      <c r="F3604" s="6" t="s">
        <v>18</v>
      </c>
      <c r="G3604" s="7" t="s">
        <v>1425</v>
      </c>
      <c r="H3604" s="6"/>
      <c r="I3604" s="8">
        <v>-22.88</v>
      </c>
      <c r="J3604" s="6"/>
      <c r="K3604" s="8">
        <v>484.73</v>
      </c>
      <c r="L3604" t="str">
        <f>IF(Gastos[[#This Row],[Importe]]&gt;0,"Ingreso","Egreso")</f>
        <v>Egreso</v>
      </c>
      <c r="M3604" t="str">
        <f t="shared" si="56"/>
        <v>Único</v>
      </c>
    </row>
    <row r="3605" spans="1:13" x14ac:dyDescent="0.25">
      <c r="A3605" t="s">
        <v>14</v>
      </c>
      <c r="B3605" s="33">
        <v>45257</v>
      </c>
      <c r="C3605" s="5">
        <v>45257</v>
      </c>
      <c r="D3605" s="33">
        <v>45257</v>
      </c>
      <c r="E3605" s="9">
        <v>45257</v>
      </c>
      <c r="F3605" s="6" t="s">
        <v>132</v>
      </c>
      <c r="G3605" s="7" t="s">
        <v>1420</v>
      </c>
      <c r="H3605" s="6"/>
      <c r="I3605" s="8">
        <v>10</v>
      </c>
      <c r="J3605" s="6"/>
      <c r="K3605" s="8">
        <v>460.71</v>
      </c>
      <c r="L3605" t="str">
        <f>IF(Gastos[[#This Row],[Importe]]&gt;0,"Ingreso","Egreso")</f>
        <v>Ingreso</v>
      </c>
      <c r="M3605" t="str">
        <f t="shared" si="56"/>
        <v>Único</v>
      </c>
    </row>
    <row r="3606" spans="1:13" x14ac:dyDescent="0.25">
      <c r="A3606" s="1" t="s">
        <v>11</v>
      </c>
      <c r="B3606" s="33">
        <v>45257</v>
      </c>
      <c r="C3606" s="5">
        <v>45257</v>
      </c>
      <c r="D3606" s="33">
        <v>45256</v>
      </c>
      <c r="E3606" s="9">
        <v>45256</v>
      </c>
      <c r="F3606" s="6" t="s">
        <v>132</v>
      </c>
      <c r="G3606" s="7" t="s">
        <v>1428</v>
      </c>
      <c r="H3606" s="6"/>
      <c r="I3606" s="8">
        <v>-30.3</v>
      </c>
      <c r="J3606" s="6"/>
      <c r="K3606" s="8">
        <v>561.5</v>
      </c>
      <c r="L3606" t="str">
        <f>IF(Gastos[[#This Row],[Importe]]&gt;0,"Ingreso","Egreso")</f>
        <v>Egreso</v>
      </c>
      <c r="M3606" t="str">
        <f t="shared" si="56"/>
        <v>Único</v>
      </c>
    </row>
    <row r="3607" spans="1:13" x14ac:dyDescent="0.25">
      <c r="A3607" s="1" t="s">
        <v>11</v>
      </c>
      <c r="B3607" s="33">
        <v>45257</v>
      </c>
      <c r="C3607" s="5">
        <v>45257</v>
      </c>
      <c r="D3607" s="33">
        <v>45256</v>
      </c>
      <c r="E3607" s="9">
        <v>45256</v>
      </c>
      <c r="F3607" s="6" t="s">
        <v>132</v>
      </c>
      <c r="G3607" s="7" t="s">
        <v>1427</v>
      </c>
      <c r="H3607" s="6"/>
      <c r="I3607" s="8">
        <v>-2.7</v>
      </c>
      <c r="J3607" s="6"/>
      <c r="K3607" s="8">
        <v>591.79999999999995</v>
      </c>
      <c r="L3607" t="str">
        <f>IF(Gastos[[#This Row],[Importe]]&gt;0,"Ingreso","Egreso")</f>
        <v>Egreso</v>
      </c>
      <c r="M3607" t="str">
        <f t="shared" si="56"/>
        <v>Único</v>
      </c>
    </row>
    <row r="3608" spans="1:13" x14ac:dyDescent="0.25">
      <c r="A3608" t="s">
        <v>17</v>
      </c>
      <c r="B3608" s="33">
        <v>45257</v>
      </c>
      <c r="C3608" s="5">
        <v>45257</v>
      </c>
      <c r="D3608" s="33">
        <v>45256</v>
      </c>
      <c r="E3608" s="9">
        <v>45256</v>
      </c>
      <c r="F3608" s="6" t="s">
        <v>18</v>
      </c>
      <c r="G3608" s="7" t="s">
        <v>1426</v>
      </c>
      <c r="H3608" s="6"/>
      <c r="I3608" s="8">
        <v>-7.98</v>
      </c>
      <c r="J3608" s="6"/>
      <c r="K3608" s="8">
        <v>2791.12</v>
      </c>
      <c r="L3608" t="str">
        <f>IF(Gastos[[#This Row],[Importe]]&gt;0,"Ingreso","Egreso")</f>
        <v>Egreso</v>
      </c>
      <c r="M3608" t="str">
        <f t="shared" si="56"/>
        <v>Único</v>
      </c>
    </row>
    <row r="3609" spans="1:13" x14ac:dyDescent="0.25">
      <c r="A3609" s="1" t="s">
        <v>11</v>
      </c>
      <c r="B3609" s="33">
        <v>45257</v>
      </c>
      <c r="C3609" s="5">
        <v>45257</v>
      </c>
      <c r="D3609" s="33">
        <v>45256</v>
      </c>
      <c r="E3609" s="9">
        <v>45256</v>
      </c>
      <c r="F3609" s="6" t="s">
        <v>18</v>
      </c>
      <c r="G3609" s="7" t="s">
        <v>1429</v>
      </c>
      <c r="H3609" s="6"/>
      <c r="I3609" s="8">
        <v>-32.9</v>
      </c>
      <c r="J3609" s="6"/>
      <c r="K3609" s="8">
        <v>528.6</v>
      </c>
      <c r="L3609" t="str">
        <f>IF(Gastos[[#This Row],[Importe]]&gt;0,"Ingreso","Egreso")</f>
        <v>Egreso</v>
      </c>
      <c r="M3609" t="str">
        <f t="shared" si="56"/>
        <v>Único</v>
      </c>
    </row>
    <row r="3610" spans="1:13" x14ac:dyDescent="0.25">
      <c r="A3610" s="1" t="s">
        <v>11</v>
      </c>
      <c r="B3610" s="33">
        <v>45257</v>
      </c>
      <c r="C3610" s="5">
        <v>45257</v>
      </c>
      <c r="D3610" s="33">
        <v>45255</v>
      </c>
      <c r="E3610" s="9">
        <v>45255</v>
      </c>
      <c r="F3610" s="6" t="s">
        <v>132</v>
      </c>
      <c r="G3610" s="7" t="s">
        <v>1433</v>
      </c>
      <c r="H3610" s="6"/>
      <c r="I3610" s="8">
        <v>-36.1</v>
      </c>
      <c r="J3610" s="6"/>
      <c r="K3610" s="8">
        <v>594.5</v>
      </c>
      <c r="L3610" t="str">
        <f>IF(Gastos[[#This Row],[Importe]]&gt;0,"Ingreso","Egreso")</f>
        <v>Egreso</v>
      </c>
      <c r="M3610" t="str">
        <f t="shared" si="56"/>
        <v>Único</v>
      </c>
    </row>
    <row r="3611" spans="1:13" x14ac:dyDescent="0.25">
      <c r="A3611" s="1" t="s">
        <v>11</v>
      </c>
      <c r="B3611" s="33">
        <v>45257</v>
      </c>
      <c r="C3611" s="5">
        <v>45257</v>
      </c>
      <c r="D3611" s="33">
        <v>45255</v>
      </c>
      <c r="E3611" s="9">
        <v>45255</v>
      </c>
      <c r="F3611" s="6" t="s">
        <v>132</v>
      </c>
      <c r="G3611" s="7" t="s">
        <v>1432</v>
      </c>
      <c r="H3611" s="6"/>
      <c r="I3611" s="8">
        <v>-5.5</v>
      </c>
      <c r="J3611" s="6"/>
      <c r="K3611" s="8">
        <v>630.6</v>
      </c>
      <c r="L3611" t="str">
        <f>IF(Gastos[[#This Row],[Importe]]&gt;0,"Ingreso","Egreso")</f>
        <v>Egreso</v>
      </c>
      <c r="M3611" t="str">
        <f t="shared" si="56"/>
        <v>Único</v>
      </c>
    </row>
    <row r="3612" spans="1:13" x14ac:dyDescent="0.25">
      <c r="A3612" s="1" t="s">
        <v>11</v>
      </c>
      <c r="B3612" s="33">
        <v>45257</v>
      </c>
      <c r="C3612" s="5">
        <v>45257</v>
      </c>
      <c r="D3612" s="33">
        <v>45255</v>
      </c>
      <c r="E3612" s="9">
        <v>45255</v>
      </c>
      <c r="F3612" s="6" t="s">
        <v>132</v>
      </c>
      <c r="G3612" s="7" t="s">
        <v>1431</v>
      </c>
      <c r="H3612" s="6"/>
      <c r="I3612" s="8">
        <v>-3.5</v>
      </c>
      <c r="J3612" s="6"/>
      <c r="K3612" s="8">
        <v>636.1</v>
      </c>
      <c r="L3612" t="str">
        <f>IF(Gastos[[#This Row],[Importe]]&gt;0,"Ingreso","Egreso")</f>
        <v>Egreso</v>
      </c>
      <c r="M3612" t="str">
        <f t="shared" si="56"/>
        <v>Único</v>
      </c>
    </row>
    <row r="3613" spans="1:13" ht="25.5" x14ac:dyDescent="0.25">
      <c r="A3613" t="s">
        <v>17</v>
      </c>
      <c r="B3613" s="33">
        <v>45257</v>
      </c>
      <c r="C3613" s="5">
        <v>45257</v>
      </c>
      <c r="D3613" s="33">
        <v>45255</v>
      </c>
      <c r="E3613" s="9">
        <v>45255</v>
      </c>
      <c r="F3613" s="6" t="s">
        <v>22</v>
      </c>
      <c r="G3613" s="7" t="s">
        <v>1430</v>
      </c>
      <c r="H3613" s="6"/>
      <c r="I3613" s="8">
        <v>-18.13</v>
      </c>
      <c r="J3613" s="6"/>
      <c r="K3613" s="8">
        <v>2799.1</v>
      </c>
      <c r="L3613" t="str">
        <f>IF(Gastos[[#This Row],[Importe]]&gt;0,"Ingreso","Egreso")</f>
        <v>Egreso</v>
      </c>
      <c r="M3613" t="str">
        <f t="shared" si="56"/>
        <v>Único</v>
      </c>
    </row>
    <row r="3614" spans="1:13" x14ac:dyDescent="0.25">
      <c r="A3614" s="1" t="s">
        <v>11</v>
      </c>
      <c r="B3614" s="33">
        <v>45254</v>
      </c>
      <c r="C3614" s="5">
        <v>45254</v>
      </c>
      <c r="D3614" s="33">
        <v>45254</v>
      </c>
      <c r="E3614" s="9">
        <v>45254</v>
      </c>
      <c r="F3614" s="6" t="s">
        <v>132</v>
      </c>
      <c r="G3614" s="7" t="s">
        <v>1436</v>
      </c>
      <c r="H3614" s="6"/>
      <c r="I3614" s="8">
        <v>-23.38</v>
      </c>
      <c r="J3614" s="6"/>
      <c r="K3614" s="8">
        <v>652.70000000000005</v>
      </c>
      <c r="L3614" t="str">
        <f>IF(Gastos[[#This Row],[Importe]]&gt;0,"Ingreso","Egreso")</f>
        <v>Egreso</v>
      </c>
      <c r="M3614" t="str">
        <f t="shared" si="56"/>
        <v>Único</v>
      </c>
    </row>
    <row r="3615" spans="1:13" x14ac:dyDescent="0.25">
      <c r="A3615" s="1" t="s">
        <v>11</v>
      </c>
      <c r="B3615" s="33">
        <v>45254</v>
      </c>
      <c r="C3615" s="5">
        <v>45254</v>
      </c>
      <c r="D3615" s="33">
        <v>45254</v>
      </c>
      <c r="E3615" s="9">
        <v>45254</v>
      </c>
      <c r="F3615" s="6" t="s">
        <v>132</v>
      </c>
      <c r="G3615" s="7" t="s">
        <v>1437</v>
      </c>
      <c r="H3615" s="6"/>
      <c r="I3615" s="8">
        <v>-13.1</v>
      </c>
      <c r="J3615" s="6"/>
      <c r="K3615" s="8">
        <v>639.6</v>
      </c>
      <c r="L3615" t="str">
        <f>IF(Gastos[[#This Row],[Importe]]&gt;0,"Ingreso","Egreso")</f>
        <v>Egreso</v>
      </c>
      <c r="M3615" t="str">
        <f t="shared" si="56"/>
        <v>Único</v>
      </c>
    </row>
    <row r="3616" spans="1:13" x14ac:dyDescent="0.25">
      <c r="A3616" t="s">
        <v>17</v>
      </c>
      <c r="B3616" s="33">
        <v>45254</v>
      </c>
      <c r="C3616" s="5">
        <v>45254</v>
      </c>
      <c r="D3616" s="33">
        <v>45254</v>
      </c>
      <c r="E3616" s="9">
        <v>45254</v>
      </c>
      <c r="F3616" s="6" t="s">
        <v>18</v>
      </c>
      <c r="G3616" s="7" t="s">
        <v>1434</v>
      </c>
      <c r="H3616" s="6"/>
      <c r="I3616" s="8">
        <v>-11.55</v>
      </c>
      <c r="J3616" s="6"/>
      <c r="K3616" s="8">
        <v>2817.23</v>
      </c>
      <c r="L3616" t="str">
        <f>IF(Gastos[[#This Row],[Importe]]&gt;0,"Ingreso","Egreso")</f>
        <v>Egreso</v>
      </c>
      <c r="M3616" t="str">
        <f t="shared" si="56"/>
        <v>Único</v>
      </c>
    </row>
    <row r="3617" spans="1:13" ht="25.5" x14ac:dyDescent="0.25">
      <c r="A3617" t="s">
        <v>14</v>
      </c>
      <c r="B3617" s="33">
        <v>45254</v>
      </c>
      <c r="C3617" s="5">
        <v>45254</v>
      </c>
      <c r="D3617" s="33">
        <v>45254</v>
      </c>
      <c r="E3617" s="9">
        <v>45254</v>
      </c>
      <c r="F3617" s="6" t="s">
        <v>22</v>
      </c>
      <c r="G3617" s="7" t="s">
        <v>1435</v>
      </c>
      <c r="H3617" s="6"/>
      <c r="I3617" s="8">
        <v>-8.92</v>
      </c>
      <c r="J3617" s="6"/>
      <c r="K3617" s="8">
        <v>450.71</v>
      </c>
      <c r="L3617" t="str">
        <f>IF(Gastos[[#This Row],[Importe]]&gt;0,"Ingreso","Egreso")</f>
        <v>Egreso</v>
      </c>
      <c r="M3617" t="str">
        <f t="shared" si="56"/>
        <v>Único</v>
      </c>
    </row>
    <row r="3618" spans="1:13" ht="25.5" x14ac:dyDescent="0.25">
      <c r="A3618" t="s">
        <v>14</v>
      </c>
      <c r="B3618" s="33">
        <v>45253</v>
      </c>
      <c r="C3618" s="5">
        <v>45253</v>
      </c>
      <c r="D3618" s="33">
        <v>45253</v>
      </c>
      <c r="E3618" s="9">
        <v>45253</v>
      </c>
      <c r="F3618" s="6" t="s">
        <v>1438</v>
      </c>
      <c r="G3618" s="7" t="s">
        <v>1439</v>
      </c>
      <c r="H3618" s="6"/>
      <c r="I3618" s="8">
        <v>-146.63</v>
      </c>
      <c r="J3618" s="6"/>
      <c r="K3618" s="8">
        <v>459.63</v>
      </c>
      <c r="L3618" t="str">
        <f>IF(Gastos[[#This Row],[Importe]]&gt;0,"Ingreso","Egreso")</f>
        <v>Egreso</v>
      </c>
      <c r="M3618" t="str">
        <f t="shared" si="56"/>
        <v>Único</v>
      </c>
    </row>
    <row r="3619" spans="1:13" ht="25.5" x14ac:dyDescent="0.25">
      <c r="A3619" t="s">
        <v>14</v>
      </c>
      <c r="B3619" s="33">
        <v>45252</v>
      </c>
      <c r="C3619" s="5">
        <v>45252</v>
      </c>
      <c r="D3619" s="33">
        <v>45252</v>
      </c>
      <c r="E3619" s="9">
        <v>45252</v>
      </c>
      <c r="F3619" s="6" t="s">
        <v>15</v>
      </c>
      <c r="G3619" s="7" t="s">
        <v>1440</v>
      </c>
      <c r="H3619" s="6"/>
      <c r="I3619" s="8">
        <v>-74</v>
      </c>
      <c r="J3619" s="6"/>
      <c r="K3619" s="8">
        <v>606.26</v>
      </c>
      <c r="L3619" t="str">
        <f>IF(Gastos[[#This Row],[Importe]]&gt;0,"Ingreso","Egreso")</f>
        <v>Egreso</v>
      </c>
      <c r="M3619" t="str">
        <f t="shared" si="56"/>
        <v>Único</v>
      </c>
    </row>
    <row r="3620" spans="1:13" x14ac:dyDescent="0.25">
      <c r="A3620" s="1" t="s">
        <v>11</v>
      </c>
      <c r="B3620" s="33">
        <v>45252</v>
      </c>
      <c r="C3620" s="5">
        <v>45252</v>
      </c>
      <c r="D3620" s="33">
        <v>45252</v>
      </c>
      <c r="E3620" s="9">
        <v>45252</v>
      </c>
      <c r="F3620" s="6" t="s">
        <v>18</v>
      </c>
      <c r="G3620" s="7" t="s">
        <v>1441</v>
      </c>
      <c r="H3620" s="6"/>
      <c r="I3620" s="8">
        <v>-37.56</v>
      </c>
      <c r="J3620" s="6"/>
      <c r="K3620" s="8">
        <v>676.08</v>
      </c>
      <c r="L3620" t="str">
        <f>IF(Gastos[[#This Row],[Importe]]&gt;0,"Ingreso","Egreso")</f>
        <v>Egreso</v>
      </c>
      <c r="M3620" t="str">
        <f t="shared" si="56"/>
        <v>Único</v>
      </c>
    </row>
    <row r="3621" spans="1:13" x14ac:dyDescent="0.25">
      <c r="A3621" s="1" t="s">
        <v>11</v>
      </c>
      <c r="B3621" s="33">
        <v>45252</v>
      </c>
      <c r="C3621" s="5">
        <v>45252</v>
      </c>
      <c r="D3621" s="33">
        <v>45252</v>
      </c>
      <c r="E3621" s="9">
        <v>45252</v>
      </c>
      <c r="F3621" s="6"/>
      <c r="G3621" s="7" t="s">
        <v>1442</v>
      </c>
      <c r="H3621" s="6"/>
      <c r="I3621" s="8">
        <v>-4.5</v>
      </c>
      <c r="J3621" s="6"/>
      <c r="K3621" s="8">
        <v>713.64</v>
      </c>
      <c r="L3621" t="str">
        <f>IF(Gastos[[#This Row],[Importe]]&gt;0,"Ingreso","Egreso")</f>
        <v>Egreso</v>
      </c>
      <c r="M3621" t="str">
        <f t="shared" si="56"/>
        <v>Único</v>
      </c>
    </row>
    <row r="3622" spans="1:13" x14ac:dyDescent="0.25">
      <c r="A3622" s="1" t="s">
        <v>11</v>
      </c>
      <c r="B3622" s="33">
        <v>45251</v>
      </c>
      <c r="C3622" s="5">
        <v>45251</v>
      </c>
      <c r="D3622" s="33">
        <v>45251</v>
      </c>
      <c r="E3622" s="9">
        <v>45251</v>
      </c>
      <c r="F3622" s="6" t="s">
        <v>132</v>
      </c>
      <c r="G3622" s="7" t="s">
        <v>1443</v>
      </c>
      <c r="H3622" s="6"/>
      <c r="I3622" s="8">
        <v>-21.78</v>
      </c>
      <c r="J3622" s="6"/>
      <c r="K3622" s="8">
        <v>718.14</v>
      </c>
      <c r="L3622" t="str">
        <f>IF(Gastos[[#This Row],[Importe]]&gt;0,"Ingreso","Egreso")</f>
        <v>Egreso</v>
      </c>
      <c r="M3622" t="str">
        <f t="shared" si="56"/>
        <v>Único</v>
      </c>
    </row>
    <row r="3623" spans="1:13" x14ac:dyDescent="0.25">
      <c r="A3623" t="s">
        <v>14</v>
      </c>
      <c r="B3623" s="33">
        <v>45250</v>
      </c>
      <c r="C3623" s="5">
        <v>45250</v>
      </c>
      <c r="D3623" s="33">
        <v>45250</v>
      </c>
      <c r="E3623" s="9">
        <v>45250</v>
      </c>
      <c r="F3623" s="6" t="s">
        <v>132</v>
      </c>
      <c r="G3623" s="7" t="s">
        <v>1446</v>
      </c>
      <c r="H3623" s="6"/>
      <c r="I3623" s="8">
        <v>-110</v>
      </c>
      <c r="J3623" s="6"/>
      <c r="K3623" s="8">
        <v>688.25</v>
      </c>
      <c r="L3623" t="str">
        <f>IF(Gastos[[#This Row],[Importe]]&gt;0,"Ingreso","Egreso")</f>
        <v>Egreso</v>
      </c>
      <c r="M3623" t="str">
        <f t="shared" si="56"/>
        <v>Único</v>
      </c>
    </row>
    <row r="3624" spans="1:13" x14ac:dyDescent="0.25">
      <c r="A3624" s="1" t="s">
        <v>11</v>
      </c>
      <c r="B3624" s="33">
        <v>45250</v>
      </c>
      <c r="C3624" s="5">
        <v>45250</v>
      </c>
      <c r="D3624" s="33">
        <v>45250</v>
      </c>
      <c r="E3624" s="9">
        <v>45250</v>
      </c>
      <c r="F3624" s="6" t="s">
        <v>132</v>
      </c>
      <c r="G3624" s="7" t="s">
        <v>1449</v>
      </c>
      <c r="H3624" s="6"/>
      <c r="I3624" s="8">
        <v>-33.799999999999997</v>
      </c>
      <c r="J3624" s="6"/>
      <c r="K3624" s="8">
        <v>753.87</v>
      </c>
      <c r="L3624" t="str">
        <f>IF(Gastos[[#This Row],[Importe]]&gt;0,"Ingreso","Egreso")</f>
        <v>Egreso</v>
      </c>
      <c r="M3624" t="str">
        <f t="shared" si="56"/>
        <v>Único</v>
      </c>
    </row>
    <row r="3625" spans="1:13" ht="25.5" x14ac:dyDescent="0.25">
      <c r="A3625" s="1" t="s">
        <v>11</v>
      </c>
      <c r="B3625" s="33">
        <v>45250</v>
      </c>
      <c r="C3625" s="5">
        <v>45250</v>
      </c>
      <c r="D3625" s="33">
        <v>45250</v>
      </c>
      <c r="E3625" s="9">
        <v>45250</v>
      </c>
      <c r="F3625" s="6" t="s">
        <v>132</v>
      </c>
      <c r="G3625" s="7" t="s">
        <v>1450</v>
      </c>
      <c r="H3625" s="6"/>
      <c r="I3625" s="8">
        <v>-13.95</v>
      </c>
      <c r="J3625" s="6"/>
      <c r="K3625" s="8">
        <v>739.92</v>
      </c>
      <c r="L3625" t="str">
        <f>IF(Gastos[[#This Row],[Importe]]&gt;0,"Ingreso","Egreso")</f>
        <v>Egreso</v>
      </c>
      <c r="M3625" t="str">
        <f t="shared" si="56"/>
        <v>Único</v>
      </c>
    </row>
    <row r="3626" spans="1:13" x14ac:dyDescent="0.25">
      <c r="A3626" t="s">
        <v>17</v>
      </c>
      <c r="B3626" s="33">
        <v>45250</v>
      </c>
      <c r="C3626" s="5">
        <v>45250</v>
      </c>
      <c r="D3626" s="33">
        <v>45250</v>
      </c>
      <c r="E3626" s="9">
        <v>45250</v>
      </c>
      <c r="F3626" s="6" t="s">
        <v>35</v>
      </c>
      <c r="G3626" s="7" t="s">
        <v>1444</v>
      </c>
      <c r="H3626" s="6"/>
      <c r="I3626" s="8">
        <v>-560</v>
      </c>
      <c r="J3626" s="6"/>
      <c r="K3626" s="8">
        <v>2932.49</v>
      </c>
      <c r="L3626" t="str">
        <f>IF(Gastos[[#This Row],[Importe]]&gt;0,"Ingreso","Egreso")</f>
        <v>Egreso</v>
      </c>
      <c r="M3626" t="str">
        <f t="shared" si="56"/>
        <v>Único</v>
      </c>
    </row>
    <row r="3627" spans="1:13" ht="25.5" x14ac:dyDescent="0.25">
      <c r="A3627" t="s">
        <v>17</v>
      </c>
      <c r="B3627" s="33">
        <v>45250</v>
      </c>
      <c r="C3627" s="5">
        <v>45250</v>
      </c>
      <c r="D3627" s="33">
        <v>45250</v>
      </c>
      <c r="E3627" s="9">
        <v>45250</v>
      </c>
      <c r="F3627" s="6" t="s">
        <v>22</v>
      </c>
      <c r="G3627" s="7" t="s">
        <v>1445</v>
      </c>
      <c r="H3627" s="6"/>
      <c r="I3627" s="8">
        <v>-57.75</v>
      </c>
      <c r="J3627" s="6"/>
      <c r="K3627" s="8">
        <v>2828.78</v>
      </c>
      <c r="L3627" t="str">
        <f>IF(Gastos[[#This Row],[Importe]]&gt;0,"Ingreso","Egreso")</f>
        <v>Egreso</v>
      </c>
      <c r="M3627" t="str">
        <f t="shared" si="56"/>
        <v>Único</v>
      </c>
    </row>
    <row r="3628" spans="1:13" x14ac:dyDescent="0.25">
      <c r="A3628" t="s">
        <v>14</v>
      </c>
      <c r="B3628" s="33">
        <v>45250</v>
      </c>
      <c r="C3628" s="5">
        <v>45250</v>
      </c>
      <c r="D3628" s="33">
        <v>45250</v>
      </c>
      <c r="E3628" s="9">
        <v>45250</v>
      </c>
      <c r="F3628" s="6" t="s">
        <v>54</v>
      </c>
      <c r="G3628" s="7" t="s">
        <v>1447</v>
      </c>
      <c r="H3628" s="6"/>
      <c r="I3628" s="8">
        <v>-7.99</v>
      </c>
      <c r="J3628" s="6"/>
      <c r="K3628" s="8">
        <v>680.26</v>
      </c>
      <c r="L3628" t="str">
        <f>IF(Gastos[[#This Row],[Importe]]&gt;0,"Ingreso","Egreso")</f>
        <v>Egreso</v>
      </c>
      <c r="M3628" t="str">
        <f t="shared" si="56"/>
        <v>Único</v>
      </c>
    </row>
    <row r="3629" spans="1:13" x14ac:dyDescent="0.25">
      <c r="A3629" s="1" t="s">
        <v>11</v>
      </c>
      <c r="B3629" s="33">
        <v>45250</v>
      </c>
      <c r="C3629" s="5">
        <v>45250</v>
      </c>
      <c r="D3629" s="33">
        <v>45250</v>
      </c>
      <c r="E3629" s="9">
        <v>45250</v>
      </c>
      <c r="F3629" s="6" t="s">
        <v>35</v>
      </c>
      <c r="G3629" s="7" t="s">
        <v>1448</v>
      </c>
      <c r="H3629" s="6"/>
      <c r="I3629" s="8">
        <v>560</v>
      </c>
      <c r="J3629" s="6"/>
      <c r="K3629" s="8">
        <v>828.48</v>
      </c>
      <c r="L3629" t="str">
        <f>IF(Gastos[[#This Row],[Importe]]&gt;0,"Ingreso","Egreso")</f>
        <v>Ingreso</v>
      </c>
      <c r="M3629" t="str">
        <f t="shared" si="56"/>
        <v>Único</v>
      </c>
    </row>
    <row r="3630" spans="1:13" x14ac:dyDescent="0.25">
      <c r="A3630" s="1" t="s">
        <v>11</v>
      </c>
      <c r="B3630" s="33">
        <v>45250</v>
      </c>
      <c r="C3630" s="5">
        <v>45250</v>
      </c>
      <c r="D3630" s="33">
        <v>45249</v>
      </c>
      <c r="E3630" s="9">
        <v>45249</v>
      </c>
      <c r="F3630" s="6" t="s">
        <v>132</v>
      </c>
      <c r="G3630" s="7" t="s">
        <v>1455</v>
      </c>
      <c r="H3630" s="6"/>
      <c r="I3630" s="8">
        <v>-35.6</v>
      </c>
      <c r="J3630" s="6"/>
      <c r="K3630" s="8">
        <v>792.88</v>
      </c>
      <c r="L3630" t="str">
        <f>IF(Gastos[[#This Row],[Importe]]&gt;0,"Ingreso","Egreso")</f>
        <v>Egreso</v>
      </c>
      <c r="M3630" t="str">
        <f t="shared" si="56"/>
        <v>Único</v>
      </c>
    </row>
    <row r="3631" spans="1:13" ht="25.5" x14ac:dyDescent="0.25">
      <c r="A3631" t="s">
        <v>17</v>
      </c>
      <c r="B3631" s="33">
        <v>45250</v>
      </c>
      <c r="C3631" s="5">
        <v>45250</v>
      </c>
      <c r="D3631" s="33">
        <v>45249</v>
      </c>
      <c r="E3631" s="9">
        <v>45249</v>
      </c>
      <c r="F3631" s="6" t="s">
        <v>22</v>
      </c>
      <c r="G3631" s="7" t="s">
        <v>1452</v>
      </c>
      <c r="H3631" s="6"/>
      <c r="I3631" s="8">
        <v>-45.96</v>
      </c>
      <c r="J3631" s="6"/>
      <c r="K3631" s="8">
        <v>2886.53</v>
      </c>
      <c r="L3631" t="str">
        <f>IF(Gastos[[#This Row],[Importe]]&gt;0,"Ingreso","Egreso")</f>
        <v>Egreso</v>
      </c>
      <c r="M3631" t="str">
        <f t="shared" si="56"/>
        <v>Único</v>
      </c>
    </row>
    <row r="3632" spans="1:13" ht="25.5" x14ac:dyDescent="0.25">
      <c r="A3632" t="s">
        <v>14</v>
      </c>
      <c r="B3632" s="33">
        <v>45250</v>
      </c>
      <c r="C3632" s="5">
        <v>45250</v>
      </c>
      <c r="D3632" s="33">
        <v>45249</v>
      </c>
      <c r="E3632" s="9">
        <v>45249</v>
      </c>
      <c r="F3632" s="6" t="s">
        <v>22</v>
      </c>
      <c r="G3632" s="7" t="s">
        <v>1454</v>
      </c>
      <c r="H3632" s="6"/>
      <c r="I3632" s="8">
        <v>-3.47</v>
      </c>
      <c r="J3632" s="6"/>
      <c r="K3632" s="8">
        <v>798.25</v>
      </c>
      <c r="L3632" t="str">
        <f>IF(Gastos[[#This Row],[Importe]]&gt;0,"Ingreso","Egreso")</f>
        <v>Egreso</v>
      </c>
      <c r="M3632" t="str">
        <f t="shared" si="56"/>
        <v>Único</v>
      </c>
    </row>
    <row r="3633" spans="1:13" x14ac:dyDescent="0.25">
      <c r="A3633" s="1" t="s">
        <v>11</v>
      </c>
      <c r="B3633" s="33">
        <v>45250</v>
      </c>
      <c r="C3633" s="5">
        <v>45250</v>
      </c>
      <c r="D3633" s="33">
        <v>45249</v>
      </c>
      <c r="E3633" s="9">
        <v>45249</v>
      </c>
      <c r="F3633" s="6" t="s">
        <v>20</v>
      </c>
      <c r="G3633" s="7" t="s">
        <v>1456</v>
      </c>
      <c r="H3633" s="6"/>
      <c r="I3633" s="8">
        <v>-5.21</v>
      </c>
      <c r="J3633" s="6"/>
      <c r="K3633" s="8">
        <v>787.67</v>
      </c>
      <c r="L3633" t="str">
        <f>IF(Gastos[[#This Row],[Importe]]&gt;0,"Ingreso","Egreso")</f>
        <v>Egreso</v>
      </c>
      <c r="M3633" t="str">
        <f t="shared" si="56"/>
        <v>Único</v>
      </c>
    </row>
    <row r="3634" spans="1:13" x14ac:dyDescent="0.25">
      <c r="A3634" t="s">
        <v>17</v>
      </c>
      <c r="B3634" s="33">
        <v>45250</v>
      </c>
      <c r="C3634" s="5">
        <v>45250</v>
      </c>
      <c r="D3634" s="33">
        <v>45249</v>
      </c>
      <c r="E3634" s="9">
        <v>45249</v>
      </c>
      <c r="F3634" s="6" t="s">
        <v>183</v>
      </c>
      <c r="G3634" s="7" t="s">
        <v>1451</v>
      </c>
      <c r="H3634" s="6"/>
      <c r="I3634" s="8">
        <v>-294</v>
      </c>
      <c r="J3634" s="6"/>
      <c r="K3634" s="8">
        <v>3492.49</v>
      </c>
      <c r="L3634" t="str">
        <f>IF(Gastos[[#This Row],[Importe]]&gt;0,"Ingreso","Egreso")</f>
        <v>Egreso</v>
      </c>
      <c r="M3634" t="str">
        <f t="shared" si="56"/>
        <v>Único</v>
      </c>
    </row>
    <row r="3635" spans="1:13" x14ac:dyDescent="0.25">
      <c r="A3635" t="s">
        <v>14</v>
      </c>
      <c r="B3635" s="33">
        <v>45250</v>
      </c>
      <c r="C3635" s="5">
        <v>45250</v>
      </c>
      <c r="D3635" s="33">
        <v>45249</v>
      </c>
      <c r="E3635" s="9">
        <v>45249</v>
      </c>
      <c r="F3635" s="6" t="s">
        <v>132</v>
      </c>
      <c r="G3635" s="7" t="s">
        <v>1453</v>
      </c>
      <c r="H3635" s="6"/>
      <c r="I3635" s="8">
        <v>294</v>
      </c>
      <c r="J3635" s="6"/>
      <c r="K3635" s="8">
        <v>801.72</v>
      </c>
      <c r="L3635" t="str">
        <f>IF(Gastos[[#This Row],[Importe]]&gt;0,"Ingreso","Egreso")</f>
        <v>Ingreso</v>
      </c>
      <c r="M3635" t="str">
        <f t="shared" si="56"/>
        <v>Único</v>
      </c>
    </row>
    <row r="3636" spans="1:13" ht="25.5" x14ac:dyDescent="0.25">
      <c r="A3636" s="1" t="s">
        <v>11</v>
      </c>
      <c r="B3636" s="33">
        <v>45250</v>
      </c>
      <c r="C3636" s="5">
        <v>45250</v>
      </c>
      <c r="D3636" s="33">
        <v>45248</v>
      </c>
      <c r="E3636" s="9">
        <v>45248</v>
      </c>
      <c r="F3636" s="6" t="s">
        <v>132</v>
      </c>
      <c r="G3636" s="7" t="s">
        <v>1461</v>
      </c>
      <c r="H3636" s="6"/>
      <c r="I3636" s="8">
        <v>-26.05</v>
      </c>
      <c r="J3636" s="6"/>
      <c r="K3636" s="8">
        <v>299.39</v>
      </c>
      <c r="L3636" t="str">
        <f>IF(Gastos[[#This Row],[Importe]]&gt;0,"Ingreso","Egreso")</f>
        <v>Egreso</v>
      </c>
      <c r="M3636" t="str">
        <f t="shared" si="56"/>
        <v>Único</v>
      </c>
    </row>
    <row r="3637" spans="1:13" x14ac:dyDescent="0.25">
      <c r="A3637" s="1" t="s">
        <v>11</v>
      </c>
      <c r="B3637" s="33">
        <v>45250</v>
      </c>
      <c r="C3637" s="5">
        <v>45250</v>
      </c>
      <c r="D3637" s="33">
        <v>45248</v>
      </c>
      <c r="E3637" s="9">
        <v>45248</v>
      </c>
      <c r="F3637" s="6" t="s">
        <v>132</v>
      </c>
      <c r="G3637" s="7" t="s">
        <v>1459</v>
      </c>
      <c r="H3637" s="6"/>
      <c r="I3637" s="8">
        <v>-19.329999999999998</v>
      </c>
      <c r="J3637" s="6"/>
      <c r="K3637" s="8">
        <v>334.04</v>
      </c>
      <c r="L3637" t="str">
        <f>IF(Gastos[[#This Row],[Importe]]&gt;0,"Ingreso","Egreso")</f>
        <v>Egreso</v>
      </c>
      <c r="M3637" t="str">
        <f t="shared" si="56"/>
        <v>Único</v>
      </c>
    </row>
    <row r="3638" spans="1:13" ht="25.5" x14ac:dyDescent="0.25">
      <c r="A3638" s="1" t="s">
        <v>11</v>
      </c>
      <c r="B3638" s="33">
        <v>45250</v>
      </c>
      <c r="C3638" s="5">
        <v>45250</v>
      </c>
      <c r="D3638" s="33">
        <v>45248</v>
      </c>
      <c r="E3638" s="9">
        <v>45248</v>
      </c>
      <c r="F3638" s="6" t="s">
        <v>132</v>
      </c>
      <c r="G3638" s="7" t="s">
        <v>1462</v>
      </c>
      <c r="H3638" s="6"/>
      <c r="I3638" s="8">
        <v>-6</v>
      </c>
      <c r="J3638" s="6"/>
      <c r="K3638" s="8">
        <v>293.39</v>
      </c>
      <c r="L3638" t="str">
        <f>IF(Gastos[[#This Row],[Importe]]&gt;0,"Ingreso","Egreso")</f>
        <v>Egreso</v>
      </c>
      <c r="M3638" t="str">
        <f t="shared" si="56"/>
        <v>Único</v>
      </c>
    </row>
    <row r="3639" spans="1:13" x14ac:dyDescent="0.25">
      <c r="A3639" s="1" t="s">
        <v>11</v>
      </c>
      <c r="B3639" s="33">
        <v>45250</v>
      </c>
      <c r="C3639" s="5">
        <v>45250</v>
      </c>
      <c r="D3639" s="33">
        <v>45248</v>
      </c>
      <c r="E3639" s="9">
        <v>45248</v>
      </c>
      <c r="F3639" s="6" t="s">
        <v>132</v>
      </c>
      <c r="G3639" s="7" t="s">
        <v>1463</v>
      </c>
      <c r="H3639" s="6"/>
      <c r="I3639" s="8">
        <v>-5.01</v>
      </c>
      <c r="J3639" s="6"/>
      <c r="K3639" s="8">
        <v>268.48</v>
      </c>
      <c r="L3639" t="str">
        <f>IF(Gastos[[#This Row],[Importe]]&gt;0,"Ingreso","Egreso")</f>
        <v>Egreso</v>
      </c>
      <c r="M3639" t="str">
        <f t="shared" si="56"/>
        <v>Único</v>
      </c>
    </row>
    <row r="3640" spans="1:13" ht="25.5" x14ac:dyDescent="0.25">
      <c r="A3640" t="s">
        <v>17</v>
      </c>
      <c r="B3640" s="33">
        <v>45250</v>
      </c>
      <c r="C3640" s="5">
        <v>45250</v>
      </c>
      <c r="D3640" s="33">
        <v>45248</v>
      </c>
      <c r="E3640" s="9">
        <v>45248</v>
      </c>
      <c r="F3640" s="6" t="s">
        <v>22</v>
      </c>
      <c r="G3640" s="7" t="s">
        <v>1457</v>
      </c>
      <c r="H3640" s="6"/>
      <c r="I3640" s="8">
        <v>-2.73</v>
      </c>
      <c r="J3640" s="6"/>
      <c r="K3640" s="8">
        <v>3791.11</v>
      </c>
      <c r="L3640" t="str">
        <f>IF(Gastos[[#This Row],[Importe]]&gt;0,"Ingreso","Egreso")</f>
        <v>Egreso</v>
      </c>
      <c r="M3640" t="str">
        <f t="shared" si="56"/>
        <v>Único</v>
      </c>
    </row>
    <row r="3641" spans="1:13" ht="25.5" x14ac:dyDescent="0.25">
      <c r="A3641" t="s">
        <v>17</v>
      </c>
      <c r="B3641" s="33">
        <v>45250</v>
      </c>
      <c r="C3641" s="5">
        <v>45250</v>
      </c>
      <c r="D3641" s="33">
        <v>45248</v>
      </c>
      <c r="E3641" s="9">
        <v>45248</v>
      </c>
      <c r="F3641" s="6" t="s">
        <v>22</v>
      </c>
      <c r="G3641" s="7" t="s">
        <v>1457</v>
      </c>
      <c r="H3641" s="6"/>
      <c r="I3641" s="8">
        <v>-3.24</v>
      </c>
      <c r="J3641" s="6"/>
      <c r="K3641" s="8">
        <v>3787.87</v>
      </c>
      <c r="L3641" t="str">
        <f>IF(Gastos[[#This Row],[Importe]]&gt;0,"Ingreso","Egreso")</f>
        <v>Egreso</v>
      </c>
      <c r="M3641" t="str">
        <f t="shared" si="56"/>
        <v>Único</v>
      </c>
    </row>
    <row r="3642" spans="1:13" ht="25.5" x14ac:dyDescent="0.25">
      <c r="A3642" t="s">
        <v>17</v>
      </c>
      <c r="B3642" s="33">
        <v>45250</v>
      </c>
      <c r="C3642" s="5">
        <v>45250</v>
      </c>
      <c r="D3642" s="33">
        <v>45248</v>
      </c>
      <c r="E3642" s="9">
        <v>45248</v>
      </c>
      <c r="F3642" s="6" t="s">
        <v>22</v>
      </c>
      <c r="G3642" s="7" t="s">
        <v>1457</v>
      </c>
      <c r="H3642" s="6"/>
      <c r="I3642" s="8">
        <v>-1.38</v>
      </c>
      <c r="J3642" s="6"/>
      <c r="K3642" s="8">
        <v>3786.49</v>
      </c>
      <c r="L3642" t="str">
        <f>IF(Gastos[[#This Row],[Importe]]&gt;0,"Ingreso","Egreso")</f>
        <v>Egreso</v>
      </c>
      <c r="M3642" t="str">
        <f t="shared" si="56"/>
        <v>Único</v>
      </c>
    </row>
    <row r="3643" spans="1:13" ht="25.5" x14ac:dyDescent="0.25">
      <c r="A3643" t="s">
        <v>14</v>
      </c>
      <c r="B3643" s="33">
        <v>45250</v>
      </c>
      <c r="C3643" s="5">
        <v>45250</v>
      </c>
      <c r="D3643" s="33">
        <v>45248</v>
      </c>
      <c r="E3643" s="9">
        <v>45248</v>
      </c>
      <c r="F3643" s="6" t="s">
        <v>22</v>
      </c>
      <c r="G3643" s="7" t="s">
        <v>1458</v>
      </c>
      <c r="H3643" s="6"/>
      <c r="I3643" s="8">
        <v>-10.51</v>
      </c>
      <c r="J3643" s="6"/>
      <c r="K3643" s="8">
        <v>507.72</v>
      </c>
      <c r="L3643" t="str">
        <f>IF(Gastos[[#This Row],[Importe]]&gt;0,"Ingreso","Egreso")</f>
        <v>Egreso</v>
      </c>
      <c r="M3643" t="str">
        <f t="shared" si="56"/>
        <v>Único</v>
      </c>
    </row>
    <row r="3644" spans="1:13" x14ac:dyDescent="0.25">
      <c r="A3644" s="1" t="s">
        <v>11</v>
      </c>
      <c r="B3644" s="33">
        <v>45250</v>
      </c>
      <c r="C3644" s="5">
        <v>45250</v>
      </c>
      <c r="D3644" s="33">
        <v>45248</v>
      </c>
      <c r="E3644" s="9">
        <v>45248</v>
      </c>
      <c r="F3644" s="6" t="s">
        <v>67</v>
      </c>
      <c r="G3644" s="7" t="s">
        <v>1460</v>
      </c>
      <c r="H3644" s="6"/>
      <c r="I3644" s="8">
        <v>-8.6</v>
      </c>
      <c r="J3644" s="6"/>
      <c r="K3644" s="8">
        <v>325.44</v>
      </c>
      <c r="L3644" t="str">
        <f>IF(Gastos[[#This Row],[Importe]]&gt;0,"Ingreso","Egreso")</f>
        <v>Egreso</v>
      </c>
      <c r="M3644" t="str">
        <f t="shared" si="56"/>
        <v>Único</v>
      </c>
    </row>
    <row r="3645" spans="1:13" x14ac:dyDescent="0.25">
      <c r="A3645" s="1" t="s">
        <v>11</v>
      </c>
      <c r="B3645" s="33">
        <v>45250</v>
      </c>
      <c r="C3645" s="5">
        <v>45250</v>
      </c>
      <c r="D3645" s="33">
        <v>45248</v>
      </c>
      <c r="E3645" s="9">
        <v>45248</v>
      </c>
      <c r="F3645" s="6" t="s">
        <v>18</v>
      </c>
      <c r="G3645" s="7" t="s">
        <v>1463</v>
      </c>
      <c r="H3645" s="6"/>
      <c r="I3645" s="8">
        <v>-19.899999999999999</v>
      </c>
      <c r="J3645" s="6"/>
      <c r="K3645" s="8">
        <v>273.49</v>
      </c>
      <c r="L3645" t="str">
        <f>IF(Gastos[[#This Row],[Importe]]&gt;0,"Ingreso","Egreso")</f>
        <v>Egreso</v>
      </c>
      <c r="M3645" t="str">
        <f t="shared" si="56"/>
        <v>Único</v>
      </c>
    </row>
    <row r="3646" spans="1:13" ht="25.5" x14ac:dyDescent="0.25">
      <c r="A3646" t="s">
        <v>14</v>
      </c>
      <c r="B3646" s="33">
        <v>45247</v>
      </c>
      <c r="C3646" s="5">
        <v>45247</v>
      </c>
      <c r="D3646" s="33">
        <v>45247</v>
      </c>
      <c r="E3646" s="9">
        <v>45247</v>
      </c>
      <c r="F3646" s="6" t="s">
        <v>22</v>
      </c>
      <c r="G3646" s="7" t="s">
        <v>1464</v>
      </c>
      <c r="H3646" s="6"/>
      <c r="I3646" s="8">
        <v>-10.59</v>
      </c>
      <c r="J3646" s="6"/>
      <c r="K3646" s="8">
        <v>518.23</v>
      </c>
      <c r="L3646" t="str">
        <f>IF(Gastos[[#This Row],[Importe]]&gt;0,"Ingreso","Egreso")</f>
        <v>Egreso</v>
      </c>
      <c r="M3646" t="str">
        <f t="shared" si="56"/>
        <v>Único</v>
      </c>
    </row>
    <row r="3647" spans="1:13" x14ac:dyDescent="0.25">
      <c r="A3647" t="s">
        <v>17</v>
      </c>
      <c r="B3647" s="33">
        <v>45246</v>
      </c>
      <c r="C3647" s="5">
        <v>45246</v>
      </c>
      <c r="D3647" s="33">
        <v>45246</v>
      </c>
      <c r="E3647" s="9">
        <v>45246</v>
      </c>
      <c r="F3647" s="6" t="s">
        <v>132</v>
      </c>
      <c r="G3647" s="7" t="s">
        <v>1465</v>
      </c>
      <c r="H3647" s="6"/>
      <c r="I3647" s="8">
        <v>-4.0599999999999996</v>
      </c>
      <c r="J3647" s="6"/>
      <c r="K3647" s="8">
        <v>3793.84</v>
      </c>
      <c r="L3647" t="str">
        <f>IF(Gastos[[#This Row],[Importe]]&gt;0,"Ingreso","Egreso")</f>
        <v>Egreso</v>
      </c>
      <c r="M3647" t="str">
        <f t="shared" si="56"/>
        <v>Único</v>
      </c>
    </row>
    <row r="3648" spans="1:13" ht="25.5" x14ac:dyDescent="0.25">
      <c r="A3648" t="s">
        <v>14</v>
      </c>
      <c r="B3648" s="33">
        <v>45245</v>
      </c>
      <c r="C3648" s="5">
        <v>45245</v>
      </c>
      <c r="D3648" s="33">
        <v>45245</v>
      </c>
      <c r="E3648" s="9">
        <v>45245</v>
      </c>
      <c r="F3648" s="6" t="s">
        <v>22</v>
      </c>
      <c r="G3648" s="7" t="s">
        <v>1466</v>
      </c>
      <c r="H3648" s="6"/>
      <c r="I3648" s="8">
        <v>-4.3</v>
      </c>
      <c r="J3648" s="6"/>
      <c r="K3648" s="8">
        <v>528.82000000000005</v>
      </c>
      <c r="L3648" t="str">
        <f>IF(Gastos[[#This Row],[Importe]]&gt;0,"Ingreso","Egreso")</f>
        <v>Egreso</v>
      </c>
      <c r="M3648" t="str">
        <f t="shared" si="56"/>
        <v>Único</v>
      </c>
    </row>
    <row r="3649" spans="1:13" x14ac:dyDescent="0.25">
      <c r="A3649" t="s">
        <v>17</v>
      </c>
      <c r="B3649" s="33">
        <v>45244</v>
      </c>
      <c r="C3649" s="5">
        <v>45244</v>
      </c>
      <c r="D3649" s="33">
        <v>45244</v>
      </c>
      <c r="E3649" s="9">
        <v>45244</v>
      </c>
      <c r="F3649" s="6" t="s">
        <v>132</v>
      </c>
      <c r="G3649" s="7" t="s">
        <v>1467</v>
      </c>
      <c r="H3649" s="6"/>
      <c r="I3649" s="8">
        <v>-4.0599999999999996</v>
      </c>
      <c r="J3649" s="6"/>
      <c r="K3649" s="8">
        <v>3797.9</v>
      </c>
      <c r="L3649" t="str">
        <f>IF(Gastos[[#This Row],[Importe]]&gt;0,"Ingreso","Egreso")</f>
        <v>Egreso</v>
      </c>
      <c r="M3649" t="str">
        <f t="shared" si="56"/>
        <v>Único</v>
      </c>
    </row>
    <row r="3650" spans="1:13" ht="25.5" x14ac:dyDescent="0.25">
      <c r="A3650" t="s">
        <v>14</v>
      </c>
      <c r="B3650" s="33">
        <v>45244</v>
      </c>
      <c r="C3650" s="5">
        <v>45244</v>
      </c>
      <c r="D3650" s="33">
        <v>45244</v>
      </c>
      <c r="E3650" s="9">
        <v>45244</v>
      </c>
      <c r="F3650" s="6" t="s">
        <v>586</v>
      </c>
      <c r="G3650" s="7" t="s">
        <v>1468</v>
      </c>
      <c r="H3650" s="6"/>
      <c r="I3650" s="8">
        <v>-773.52</v>
      </c>
      <c r="J3650" s="6"/>
      <c r="K3650" s="8">
        <v>533.12</v>
      </c>
      <c r="L3650" t="str">
        <f>IF(Gastos[[#This Row],[Importe]]&gt;0,"Ingreso","Egreso")</f>
        <v>Egreso</v>
      </c>
      <c r="M3650" t="str">
        <f t="shared" ref="M3650:M3713" si="57">IF(AND(COUNTIFS($B$2:$B$3988,B3650,$I$2:$I$3988,I3650,$K$2:$K$3988,K3650)&gt;1,F3650=""),"DUPLICADO","Único")</f>
        <v>Único</v>
      </c>
    </row>
    <row r="3651" spans="1:13" x14ac:dyDescent="0.25">
      <c r="A3651" t="s">
        <v>17</v>
      </c>
      <c r="B3651" s="33">
        <v>45243</v>
      </c>
      <c r="C3651" s="5">
        <v>45243</v>
      </c>
      <c r="D3651" s="33">
        <v>45243</v>
      </c>
      <c r="E3651" s="9">
        <v>45243</v>
      </c>
      <c r="F3651" s="6" t="s">
        <v>18</v>
      </c>
      <c r="G3651" s="7" t="s">
        <v>1469</v>
      </c>
      <c r="H3651" s="6"/>
      <c r="I3651" s="8">
        <v>-16</v>
      </c>
      <c r="J3651" s="6"/>
      <c r="K3651" s="8">
        <v>3801.96</v>
      </c>
      <c r="L3651" t="str">
        <f>IF(Gastos[[#This Row],[Importe]]&gt;0,"Ingreso","Egreso")</f>
        <v>Egreso</v>
      </c>
      <c r="M3651" t="str">
        <f t="shared" si="57"/>
        <v>Único</v>
      </c>
    </row>
    <row r="3652" spans="1:13" ht="25.5" x14ac:dyDescent="0.25">
      <c r="A3652" t="s">
        <v>17</v>
      </c>
      <c r="B3652" s="33">
        <v>45243</v>
      </c>
      <c r="C3652" s="5">
        <v>45243</v>
      </c>
      <c r="D3652" s="33">
        <v>45271</v>
      </c>
      <c r="E3652" s="9">
        <v>45242</v>
      </c>
      <c r="F3652" s="6" t="s">
        <v>22</v>
      </c>
      <c r="G3652" s="7" t="s">
        <v>1470</v>
      </c>
      <c r="H3652" s="6"/>
      <c r="I3652" s="8">
        <v>-2.74</v>
      </c>
      <c r="J3652" s="6"/>
      <c r="K3652" s="8">
        <v>3821.95</v>
      </c>
      <c r="L3652" t="str">
        <f>IF(Gastos[[#This Row],[Importe]]&gt;0,"Ingreso","Egreso")</f>
        <v>Egreso</v>
      </c>
      <c r="M3652" t="str">
        <f t="shared" si="57"/>
        <v>Único</v>
      </c>
    </row>
    <row r="3653" spans="1:13" ht="25.5" x14ac:dyDescent="0.25">
      <c r="A3653" t="s">
        <v>17</v>
      </c>
      <c r="B3653" s="33">
        <v>45243</v>
      </c>
      <c r="C3653" s="5">
        <v>45243</v>
      </c>
      <c r="D3653" s="33">
        <v>45271</v>
      </c>
      <c r="E3653" s="9">
        <v>45242</v>
      </c>
      <c r="F3653" s="6" t="s">
        <v>22</v>
      </c>
      <c r="G3653" s="7" t="s">
        <v>1470</v>
      </c>
      <c r="H3653" s="6"/>
      <c r="I3653" s="8">
        <v>-3.99</v>
      </c>
      <c r="J3653" s="6"/>
      <c r="K3653" s="8">
        <v>3817.96</v>
      </c>
      <c r="L3653" t="str">
        <f>IF(Gastos[[#This Row],[Importe]]&gt;0,"Ingreso","Egreso")</f>
        <v>Egreso</v>
      </c>
      <c r="M3653" t="str">
        <f t="shared" si="57"/>
        <v>Único</v>
      </c>
    </row>
    <row r="3654" spans="1:13" ht="25.5" x14ac:dyDescent="0.25">
      <c r="A3654" s="1" t="s">
        <v>11</v>
      </c>
      <c r="B3654" s="33">
        <v>45243</v>
      </c>
      <c r="C3654" s="5">
        <v>45243</v>
      </c>
      <c r="D3654" s="33">
        <v>45241</v>
      </c>
      <c r="E3654" s="9">
        <v>45241</v>
      </c>
      <c r="F3654" s="6" t="s">
        <v>132</v>
      </c>
      <c r="G3654" s="7" t="s">
        <v>1472</v>
      </c>
      <c r="H3654" s="6"/>
      <c r="I3654" s="8">
        <v>-16.5</v>
      </c>
      <c r="J3654" s="6"/>
      <c r="K3654" s="8">
        <v>353.37</v>
      </c>
      <c r="L3654" t="str">
        <f>IF(Gastos[[#This Row],[Importe]]&gt;0,"Ingreso","Egreso")</f>
        <v>Egreso</v>
      </c>
      <c r="M3654" t="str">
        <f t="shared" si="57"/>
        <v>Único</v>
      </c>
    </row>
    <row r="3655" spans="1:13" ht="25.5" x14ac:dyDescent="0.25">
      <c r="A3655" t="s">
        <v>14</v>
      </c>
      <c r="B3655" s="33">
        <v>45243</v>
      </c>
      <c r="C3655" s="5">
        <v>45243</v>
      </c>
      <c r="D3655" s="33">
        <v>45241</v>
      </c>
      <c r="E3655" s="9">
        <v>45241</v>
      </c>
      <c r="F3655" s="6" t="s">
        <v>22</v>
      </c>
      <c r="G3655" s="7" t="s">
        <v>1471</v>
      </c>
      <c r="H3655" s="6"/>
      <c r="I3655" s="8">
        <v>-89.2</v>
      </c>
      <c r="J3655" s="6"/>
      <c r="K3655" s="8">
        <v>1306.6400000000001</v>
      </c>
      <c r="L3655" t="str">
        <f>IF(Gastos[[#This Row],[Importe]]&gt;0,"Ingreso","Egreso")</f>
        <v>Egreso</v>
      </c>
      <c r="M3655" t="str">
        <f t="shared" si="57"/>
        <v>Único</v>
      </c>
    </row>
    <row r="3656" spans="1:13" ht="25.5" x14ac:dyDescent="0.25">
      <c r="A3656" s="1" t="s">
        <v>11</v>
      </c>
      <c r="B3656" s="33">
        <v>45210</v>
      </c>
      <c r="C3656" s="5">
        <v>45240</v>
      </c>
      <c r="D3656" s="33">
        <v>45210</v>
      </c>
      <c r="E3656" s="9">
        <v>45240</v>
      </c>
      <c r="F3656" s="6" t="s">
        <v>132</v>
      </c>
      <c r="G3656" s="7" t="s">
        <v>1474</v>
      </c>
      <c r="H3656" s="6"/>
      <c r="I3656" s="8">
        <v>-12</v>
      </c>
      <c r="J3656" s="6"/>
      <c r="K3656" s="8">
        <v>369.87</v>
      </c>
      <c r="L3656" t="str">
        <f>IF(Gastos[[#This Row],[Importe]]&gt;0,"Ingreso","Egreso")</f>
        <v>Egreso</v>
      </c>
      <c r="M3656" t="str">
        <f t="shared" si="57"/>
        <v>Único</v>
      </c>
    </row>
    <row r="3657" spans="1:13" x14ac:dyDescent="0.25">
      <c r="A3657" t="s">
        <v>17</v>
      </c>
      <c r="B3657" s="33">
        <v>45210</v>
      </c>
      <c r="C3657" s="5">
        <v>45240</v>
      </c>
      <c r="D3657" s="33">
        <v>45210</v>
      </c>
      <c r="E3657" s="9">
        <v>45240</v>
      </c>
      <c r="F3657" s="6" t="s">
        <v>18</v>
      </c>
      <c r="G3657" s="7" t="s">
        <v>1473</v>
      </c>
      <c r="H3657" s="6"/>
      <c r="I3657" s="8">
        <v>-2.5</v>
      </c>
      <c r="J3657" s="6"/>
      <c r="K3657" s="8">
        <v>3824.69</v>
      </c>
      <c r="L3657" t="str">
        <f>IF(Gastos[[#This Row],[Importe]]&gt;0,"Ingreso","Egreso")</f>
        <v>Egreso</v>
      </c>
      <c r="M3657" t="str">
        <f t="shared" si="57"/>
        <v>Único</v>
      </c>
    </row>
    <row r="3658" spans="1:13" x14ac:dyDescent="0.25">
      <c r="A3658" s="1" t="s">
        <v>11</v>
      </c>
      <c r="B3658" s="33">
        <v>45180</v>
      </c>
      <c r="C3658" s="5">
        <v>45239</v>
      </c>
      <c r="D3658" s="33">
        <v>45180</v>
      </c>
      <c r="E3658" s="9">
        <v>45239</v>
      </c>
      <c r="F3658" s="6" t="s">
        <v>132</v>
      </c>
      <c r="G3658" s="7" t="s">
        <v>1482</v>
      </c>
      <c r="H3658" s="6"/>
      <c r="I3658" s="8">
        <v>-13.3</v>
      </c>
      <c r="J3658" s="6"/>
      <c r="K3658" s="8">
        <v>395.87</v>
      </c>
      <c r="L3658" t="str">
        <f>IF(Gastos[[#This Row],[Importe]]&gt;0,"Ingreso","Egreso")</f>
        <v>Egreso</v>
      </c>
      <c r="M3658" t="str">
        <f t="shared" si="57"/>
        <v>Único</v>
      </c>
    </row>
    <row r="3659" spans="1:13" x14ac:dyDescent="0.25">
      <c r="A3659" s="1" t="s">
        <v>11</v>
      </c>
      <c r="B3659" s="33">
        <v>45180</v>
      </c>
      <c r="C3659" s="5">
        <v>45239</v>
      </c>
      <c r="D3659" s="33">
        <v>45180</v>
      </c>
      <c r="E3659" s="9">
        <v>45239</v>
      </c>
      <c r="F3659" s="6" t="s">
        <v>132</v>
      </c>
      <c r="G3659" s="7" t="s">
        <v>1481</v>
      </c>
      <c r="H3659" s="6"/>
      <c r="I3659" s="8">
        <v>-9.3000000000000007</v>
      </c>
      <c r="J3659" s="6"/>
      <c r="K3659" s="8">
        <v>409.17</v>
      </c>
      <c r="L3659" t="str">
        <f>IF(Gastos[[#This Row],[Importe]]&gt;0,"Ingreso","Egreso")</f>
        <v>Egreso</v>
      </c>
      <c r="M3659" t="str">
        <f t="shared" si="57"/>
        <v>Único</v>
      </c>
    </row>
    <row r="3660" spans="1:13" x14ac:dyDescent="0.25">
      <c r="A3660" s="1" t="s">
        <v>11</v>
      </c>
      <c r="B3660" s="33">
        <v>45180</v>
      </c>
      <c r="C3660" s="5">
        <v>45239</v>
      </c>
      <c r="D3660" s="33">
        <v>45180</v>
      </c>
      <c r="E3660" s="9">
        <v>45239</v>
      </c>
      <c r="F3660" s="6" t="s">
        <v>132</v>
      </c>
      <c r="G3660" s="7" t="s">
        <v>1483</v>
      </c>
      <c r="H3660" s="6"/>
      <c r="I3660" s="8">
        <v>-8.5</v>
      </c>
      <c r="J3660" s="6"/>
      <c r="K3660" s="8">
        <v>387.37</v>
      </c>
      <c r="L3660" t="str">
        <f>IF(Gastos[[#This Row],[Importe]]&gt;0,"Ingreso","Egreso")</f>
        <v>Egreso</v>
      </c>
      <c r="M3660" t="str">
        <f t="shared" si="57"/>
        <v>Único</v>
      </c>
    </row>
    <row r="3661" spans="1:13" x14ac:dyDescent="0.25">
      <c r="A3661" s="1" t="s">
        <v>11</v>
      </c>
      <c r="B3661" s="33">
        <v>45180</v>
      </c>
      <c r="C3661" s="5">
        <v>45239</v>
      </c>
      <c r="D3661" s="33">
        <v>45180</v>
      </c>
      <c r="E3661" s="9">
        <v>45239</v>
      </c>
      <c r="F3661" s="6" t="s">
        <v>132</v>
      </c>
      <c r="G3661" s="7" t="s">
        <v>1480</v>
      </c>
      <c r="H3661" s="6"/>
      <c r="I3661" s="8">
        <v>-6.3</v>
      </c>
      <c r="J3661" s="6"/>
      <c r="K3661" s="8">
        <v>418.47</v>
      </c>
      <c r="L3661" t="str">
        <f>IF(Gastos[[#This Row],[Importe]]&gt;0,"Ingreso","Egreso")</f>
        <v>Egreso</v>
      </c>
      <c r="M3661" t="str">
        <f t="shared" si="57"/>
        <v>Único</v>
      </c>
    </row>
    <row r="3662" spans="1:13" ht="25.5" x14ac:dyDescent="0.25">
      <c r="A3662" s="1" t="s">
        <v>11</v>
      </c>
      <c r="B3662" s="33">
        <v>45180</v>
      </c>
      <c r="C3662" s="5">
        <v>45239</v>
      </c>
      <c r="D3662" s="33">
        <v>45180</v>
      </c>
      <c r="E3662" s="9">
        <v>45239</v>
      </c>
      <c r="F3662" s="6" t="s">
        <v>132</v>
      </c>
      <c r="G3662" s="7" t="s">
        <v>1484</v>
      </c>
      <c r="H3662" s="6"/>
      <c r="I3662" s="8">
        <v>-5.5</v>
      </c>
      <c r="J3662" s="6"/>
      <c r="K3662" s="8">
        <v>381.87</v>
      </c>
      <c r="L3662" t="str">
        <f>IF(Gastos[[#This Row],[Importe]]&gt;0,"Ingreso","Egreso")</f>
        <v>Egreso</v>
      </c>
      <c r="M3662" t="str">
        <f t="shared" si="57"/>
        <v>Único</v>
      </c>
    </row>
    <row r="3663" spans="1:13" ht="25.5" x14ac:dyDescent="0.25">
      <c r="A3663" t="s">
        <v>17</v>
      </c>
      <c r="B3663" s="33">
        <v>45180</v>
      </c>
      <c r="C3663" s="5">
        <v>45239</v>
      </c>
      <c r="D3663" s="33">
        <v>45180</v>
      </c>
      <c r="E3663" s="9">
        <v>45239</v>
      </c>
      <c r="F3663" s="6" t="s">
        <v>22</v>
      </c>
      <c r="G3663" s="7" t="s">
        <v>1475</v>
      </c>
      <c r="H3663" s="6"/>
      <c r="I3663" s="8">
        <v>-21.97</v>
      </c>
      <c r="J3663" s="6"/>
      <c r="K3663" s="8">
        <v>3883.57</v>
      </c>
      <c r="L3663" t="str">
        <f>IF(Gastos[[#This Row],[Importe]]&gt;0,"Ingreso","Egreso")</f>
        <v>Egreso</v>
      </c>
      <c r="M3663" t="str">
        <f t="shared" si="57"/>
        <v>Único</v>
      </c>
    </row>
    <row r="3664" spans="1:13" x14ac:dyDescent="0.25">
      <c r="A3664" t="s">
        <v>17</v>
      </c>
      <c r="B3664" s="33">
        <v>45180</v>
      </c>
      <c r="C3664" s="5">
        <v>45239</v>
      </c>
      <c r="D3664" s="33">
        <v>45180</v>
      </c>
      <c r="E3664" s="9">
        <v>45239</v>
      </c>
      <c r="F3664" s="6" t="s">
        <v>112</v>
      </c>
      <c r="G3664" s="7" t="s">
        <v>1476</v>
      </c>
      <c r="H3664" s="6"/>
      <c r="I3664" s="8">
        <v>-30</v>
      </c>
      <c r="J3664" s="6"/>
      <c r="K3664" s="8">
        <v>3853.57</v>
      </c>
      <c r="L3664" t="str">
        <f>IF(Gastos[[#This Row],[Importe]]&gt;0,"Ingreso","Egreso")</f>
        <v>Egreso</v>
      </c>
      <c r="M3664" t="str">
        <f t="shared" si="57"/>
        <v>Único</v>
      </c>
    </row>
    <row r="3665" spans="1:13" x14ac:dyDescent="0.25">
      <c r="A3665" t="s">
        <v>17</v>
      </c>
      <c r="B3665" s="33">
        <v>45180</v>
      </c>
      <c r="C3665" s="5">
        <v>45239</v>
      </c>
      <c r="D3665" s="33">
        <v>45180</v>
      </c>
      <c r="E3665" s="9">
        <v>45239</v>
      </c>
      <c r="F3665" s="6" t="s">
        <v>18</v>
      </c>
      <c r="G3665" s="7" t="s">
        <v>1477</v>
      </c>
      <c r="H3665" s="6"/>
      <c r="I3665" s="8">
        <v>-15.4</v>
      </c>
      <c r="J3665" s="6"/>
      <c r="K3665" s="8">
        <v>3838.17</v>
      </c>
      <c r="L3665" t="str">
        <f>IF(Gastos[[#This Row],[Importe]]&gt;0,"Ingreso","Egreso")</f>
        <v>Egreso</v>
      </c>
      <c r="M3665" t="str">
        <f t="shared" si="57"/>
        <v>Único</v>
      </c>
    </row>
    <row r="3666" spans="1:13" ht="25.5" x14ac:dyDescent="0.25">
      <c r="A3666" t="s">
        <v>17</v>
      </c>
      <c r="B3666" s="33">
        <v>45180</v>
      </c>
      <c r="C3666" s="5">
        <v>45239</v>
      </c>
      <c r="D3666" s="33">
        <v>45180</v>
      </c>
      <c r="E3666" s="9">
        <v>45239</v>
      </c>
      <c r="F3666" s="6" t="s">
        <v>22</v>
      </c>
      <c r="G3666" s="7" t="s">
        <v>1475</v>
      </c>
      <c r="H3666" s="6"/>
      <c r="I3666" s="8">
        <v>-10.98</v>
      </c>
      <c r="J3666" s="6"/>
      <c r="K3666" s="8">
        <v>3827.19</v>
      </c>
      <c r="L3666" t="str">
        <f>IF(Gastos[[#This Row],[Importe]]&gt;0,"Ingreso","Egreso")</f>
        <v>Egreso</v>
      </c>
      <c r="M3666" t="str">
        <f t="shared" si="57"/>
        <v>Único</v>
      </c>
    </row>
    <row r="3667" spans="1:13" x14ac:dyDescent="0.25">
      <c r="A3667" t="s">
        <v>14</v>
      </c>
      <c r="B3667" s="33">
        <v>45180</v>
      </c>
      <c r="C3667" s="5">
        <v>45239</v>
      </c>
      <c r="D3667" s="33">
        <v>45180</v>
      </c>
      <c r="E3667" s="9">
        <v>45239</v>
      </c>
      <c r="F3667" s="6" t="s">
        <v>67</v>
      </c>
      <c r="G3667" s="7" t="s">
        <v>1478</v>
      </c>
      <c r="H3667" s="6"/>
      <c r="I3667" s="8">
        <v>-21.8</v>
      </c>
      <c r="J3667" s="6"/>
      <c r="K3667" s="8">
        <v>1400.07</v>
      </c>
      <c r="L3667" t="str">
        <f>IF(Gastos[[#This Row],[Importe]]&gt;0,"Ingreso","Egreso")</f>
        <v>Egreso</v>
      </c>
      <c r="M3667" t="str">
        <f t="shared" si="57"/>
        <v>Único</v>
      </c>
    </row>
    <row r="3668" spans="1:13" ht="25.5" x14ac:dyDescent="0.25">
      <c r="A3668" t="s">
        <v>14</v>
      </c>
      <c r="B3668" s="33">
        <v>45180</v>
      </c>
      <c r="C3668" s="5">
        <v>45239</v>
      </c>
      <c r="D3668" s="33">
        <v>45180</v>
      </c>
      <c r="E3668" s="9">
        <v>45239</v>
      </c>
      <c r="F3668" s="6" t="s">
        <v>22</v>
      </c>
      <c r="G3668" s="7" t="s">
        <v>1479</v>
      </c>
      <c r="H3668" s="6"/>
      <c r="I3668" s="8">
        <v>-4.2300000000000004</v>
      </c>
      <c r="J3668" s="6"/>
      <c r="K3668" s="8">
        <v>1395.84</v>
      </c>
      <c r="L3668" t="str">
        <f>IF(Gastos[[#This Row],[Importe]]&gt;0,"Ingreso","Egreso")</f>
        <v>Egreso</v>
      </c>
      <c r="M3668" t="str">
        <f t="shared" si="57"/>
        <v>Único</v>
      </c>
    </row>
    <row r="3669" spans="1:13" ht="25.5" x14ac:dyDescent="0.25">
      <c r="A3669" s="1" t="s">
        <v>11</v>
      </c>
      <c r="B3669" s="33">
        <v>45149</v>
      </c>
      <c r="C3669" s="5">
        <v>45238</v>
      </c>
      <c r="D3669" s="33">
        <v>45149</v>
      </c>
      <c r="E3669" s="9">
        <v>45238</v>
      </c>
      <c r="F3669" s="6" t="s">
        <v>132</v>
      </c>
      <c r="G3669" s="7" t="s">
        <v>1487</v>
      </c>
      <c r="H3669" s="6"/>
      <c r="I3669" s="8">
        <v>-23.3</v>
      </c>
      <c r="J3669" s="6"/>
      <c r="K3669" s="8">
        <v>434.64</v>
      </c>
      <c r="L3669" t="str">
        <f>IF(Gastos[[#This Row],[Importe]]&gt;0,"Ingreso","Egreso")</f>
        <v>Egreso</v>
      </c>
      <c r="M3669" t="str">
        <f t="shared" si="57"/>
        <v>Único</v>
      </c>
    </row>
    <row r="3670" spans="1:13" ht="25.5" x14ac:dyDescent="0.25">
      <c r="A3670" t="s">
        <v>14</v>
      </c>
      <c r="B3670" s="33">
        <v>45149</v>
      </c>
      <c r="C3670" s="5">
        <v>45238</v>
      </c>
      <c r="D3670" s="33">
        <v>45149</v>
      </c>
      <c r="E3670" s="9">
        <v>45238</v>
      </c>
      <c r="F3670" s="6" t="s">
        <v>15</v>
      </c>
      <c r="G3670" s="7" t="s">
        <v>1485</v>
      </c>
      <c r="H3670" s="6"/>
      <c r="I3670" s="8">
        <v>-9.94</v>
      </c>
      <c r="J3670" s="6"/>
      <c r="K3670" s="8">
        <v>1421.87</v>
      </c>
      <c r="L3670" t="str">
        <f>IF(Gastos[[#This Row],[Importe]]&gt;0,"Ingreso","Egreso")</f>
        <v>Egreso</v>
      </c>
      <c r="M3670" t="str">
        <f t="shared" si="57"/>
        <v>Único</v>
      </c>
    </row>
    <row r="3671" spans="1:13" x14ac:dyDescent="0.25">
      <c r="A3671" s="1" t="s">
        <v>11</v>
      </c>
      <c r="B3671" s="33">
        <v>45149</v>
      </c>
      <c r="C3671" s="5">
        <v>45238</v>
      </c>
      <c r="D3671" s="33">
        <v>45149</v>
      </c>
      <c r="E3671" s="9">
        <v>45238</v>
      </c>
      <c r="F3671" s="6" t="s">
        <v>20</v>
      </c>
      <c r="G3671" s="7" t="s">
        <v>1486</v>
      </c>
      <c r="H3671" s="6"/>
      <c r="I3671" s="8">
        <v>-6.3</v>
      </c>
      <c r="J3671" s="6"/>
      <c r="K3671" s="8">
        <v>464.49</v>
      </c>
      <c r="L3671" t="str">
        <f>IF(Gastos[[#This Row],[Importe]]&gt;0,"Ingreso","Egreso")</f>
        <v>Egreso</v>
      </c>
      <c r="M3671" t="str">
        <f t="shared" si="57"/>
        <v>Único</v>
      </c>
    </row>
    <row r="3672" spans="1:13" x14ac:dyDescent="0.25">
      <c r="A3672" s="1" t="s">
        <v>11</v>
      </c>
      <c r="B3672" s="33">
        <v>45149</v>
      </c>
      <c r="C3672" s="5">
        <v>45238</v>
      </c>
      <c r="D3672" s="33">
        <v>45149</v>
      </c>
      <c r="E3672" s="9">
        <v>45238</v>
      </c>
      <c r="F3672" s="6" t="s">
        <v>20</v>
      </c>
      <c r="G3672" s="7" t="s">
        <v>1486</v>
      </c>
      <c r="H3672" s="6"/>
      <c r="I3672" s="8">
        <v>-6.55</v>
      </c>
      <c r="J3672" s="6"/>
      <c r="K3672" s="8">
        <v>457.94</v>
      </c>
      <c r="L3672" t="str">
        <f>IF(Gastos[[#This Row],[Importe]]&gt;0,"Ingreso","Egreso")</f>
        <v>Egreso</v>
      </c>
      <c r="M3672" t="str">
        <f t="shared" si="57"/>
        <v>Único</v>
      </c>
    </row>
    <row r="3673" spans="1:13" x14ac:dyDescent="0.25">
      <c r="A3673" s="1" t="s">
        <v>11</v>
      </c>
      <c r="B3673" s="33">
        <v>45149</v>
      </c>
      <c r="C3673" s="5">
        <v>45238</v>
      </c>
      <c r="D3673" s="33">
        <v>45149</v>
      </c>
      <c r="E3673" s="9">
        <v>45238</v>
      </c>
      <c r="F3673" s="6" t="s">
        <v>20</v>
      </c>
      <c r="G3673" s="7" t="s">
        <v>1488</v>
      </c>
      <c r="H3673" s="6"/>
      <c r="I3673" s="8">
        <v>-4.3499999999999996</v>
      </c>
      <c r="J3673" s="6"/>
      <c r="K3673" s="8">
        <v>430.29</v>
      </c>
      <c r="L3673" t="str">
        <f>IF(Gastos[[#This Row],[Importe]]&gt;0,"Ingreso","Egreso")</f>
        <v>Egreso</v>
      </c>
      <c r="M3673" t="str">
        <f t="shared" si="57"/>
        <v>Único</v>
      </c>
    </row>
    <row r="3674" spans="1:13" ht="25.5" x14ac:dyDescent="0.25">
      <c r="A3674" s="1" t="s">
        <v>11</v>
      </c>
      <c r="B3674" s="33">
        <v>45149</v>
      </c>
      <c r="C3674" s="5">
        <v>45238</v>
      </c>
      <c r="D3674" s="33">
        <v>45149</v>
      </c>
      <c r="E3674" s="9">
        <v>45238</v>
      </c>
      <c r="F3674" s="6" t="s">
        <v>20</v>
      </c>
      <c r="G3674" s="7" t="s">
        <v>1489</v>
      </c>
      <c r="H3674" s="6"/>
      <c r="I3674" s="8">
        <v>-2.21</v>
      </c>
      <c r="J3674" s="6"/>
      <c r="K3674" s="8">
        <v>428.08</v>
      </c>
      <c r="L3674" t="str">
        <f>IF(Gastos[[#This Row],[Importe]]&gt;0,"Ingreso","Egreso")</f>
        <v>Egreso</v>
      </c>
      <c r="M3674" t="str">
        <f t="shared" si="57"/>
        <v>Único</v>
      </c>
    </row>
    <row r="3675" spans="1:13" ht="25.5" x14ac:dyDescent="0.25">
      <c r="A3675" s="1" t="s">
        <v>11</v>
      </c>
      <c r="B3675" s="33">
        <v>45149</v>
      </c>
      <c r="C3675" s="5">
        <v>45238</v>
      </c>
      <c r="D3675" s="33">
        <v>45149</v>
      </c>
      <c r="E3675" s="9">
        <v>45238</v>
      </c>
      <c r="F3675" s="6" t="s">
        <v>20</v>
      </c>
      <c r="G3675" s="7" t="s">
        <v>1489</v>
      </c>
      <c r="H3675" s="6"/>
      <c r="I3675" s="8">
        <v>-2.21</v>
      </c>
      <c r="J3675" s="6"/>
      <c r="K3675" s="8">
        <v>425.87</v>
      </c>
      <c r="L3675" t="str">
        <f>IF(Gastos[[#This Row],[Importe]]&gt;0,"Ingreso","Egreso")</f>
        <v>Egreso</v>
      </c>
      <c r="M3675" t="str">
        <f t="shared" si="57"/>
        <v>Único</v>
      </c>
    </row>
    <row r="3676" spans="1:13" x14ac:dyDescent="0.25">
      <c r="A3676" s="1" t="s">
        <v>11</v>
      </c>
      <c r="B3676" s="33">
        <v>45149</v>
      </c>
      <c r="C3676" s="5">
        <v>45238</v>
      </c>
      <c r="D3676" s="33">
        <v>45149</v>
      </c>
      <c r="E3676" s="9">
        <v>45238</v>
      </c>
      <c r="F3676" s="6" t="s">
        <v>20</v>
      </c>
      <c r="G3676" s="7" t="s">
        <v>1490</v>
      </c>
      <c r="H3676" s="6"/>
      <c r="I3676" s="8">
        <v>-1.1000000000000001</v>
      </c>
      <c r="J3676" s="6"/>
      <c r="K3676" s="8">
        <v>424.77</v>
      </c>
      <c r="L3676" t="str">
        <f>IF(Gastos[[#This Row],[Importe]]&gt;0,"Ingreso","Egreso")</f>
        <v>Egreso</v>
      </c>
      <c r="M3676" t="str">
        <f t="shared" si="57"/>
        <v>Único</v>
      </c>
    </row>
    <row r="3677" spans="1:13" x14ac:dyDescent="0.25">
      <c r="A3677" t="s">
        <v>14</v>
      </c>
      <c r="B3677" s="33">
        <v>45118</v>
      </c>
      <c r="C3677" s="5">
        <v>45237</v>
      </c>
      <c r="D3677" s="33">
        <v>45118</v>
      </c>
      <c r="E3677" s="9">
        <v>45237</v>
      </c>
      <c r="F3677" s="6" t="s">
        <v>15</v>
      </c>
      <c r="G3677" s="7" t="s">
        <v>1491</v>
      </c>
      <c r="H3677" s="6"/>
      <c r="I3677" s="8">
        <v>-9.52</v>
      </c>
      <c r="J3677" s="6"/>
      <c r="K3677" s="8">
        <v>1432.66</v>
      </c>
      <c r="L3677" t="str">
        <f>IF(Gastos[[#This Row],[Importe]]&gt;0,"Ingreso","Egreso")</f>
        <v>Egreso</v>
      </c>
      <c r="M3677" t="str">
        <f t="shared" si="57"/>
        <v>Único</v>
      </c>
    </row>
    <row r="3678" spans="1:13" ht="25.5" x14ac:dyDescent="0.25">
      <c r="A3678" s="1" t="s">
        <v>11</v>
      </c>
      <c r="B3678" s="33">
        <v>45118</v>
      </c>
      <c r="C3678" s="5">
        <v>45237</v>
      </c>
      <c r="D3678" s="33">
        <v>45118</v>
      </c>
      <c r="E3678" s="9">
        <v>45237</v>
      </c>
      <c r="F3678" s="6" t="s">
        <v>20</v>
      </c>
      <c r="G3678" s="7" t="s">
        <v>1493</v>
      </c>
      <c r="H3678" s="6"/>
      <c r="I3678" s="8">
        <v>-4.5999999999999996</v>
      </c>
      <c r="J3678" s="6"/>
      <c r="K3678" s="8">
        <v>476.34</v>
      </c>
      <c r="L3678" t="str">
        <f>IF(Gastos[[#This Row],[Importe]]&gt;0,"Ingreso","Egreso")</f>
        <v>Egreso</v>
      </c>
      <c r="M3678" t="str">
        <f t="shared" si="57"/>
        <v>Único</v>
      </c>
    </row>
    <row r="3679" spans="1:13" ht="25.5" x14ac:dyDescent="0.25">
      <c r="A3679" s="1" t="s">
        <v>11</v>
      </c>
      <c r="B3679" s="33">
        <v>45118</v>
      </c>
      <c r="C3679" s="5">
        <v>45237</v>
      </c>
      <c r="D3679" s="33">
        <v>45118</v>
      </c>
      <c r="E3679" s="9">
        <v>45237</v>
      </c>
      <c r="F3679" s="6" t="s">
        <v>20</v>
      </c>
      <c r="G3679" s="7" t="s">
        <v>1494</v>
      </c>
      <c r="H3679" s="6"/>
      <c r="I3679" s="8">
        <v>-5.55</v>
      </c>
      <c r="J3679" s="6"/>
      <c r="K3679" s="8">
        <v>470.79</v>
      </c>
      <c r="L3679" t="str">
        <f>IF(Gastos[[#This Row],[Importe]]&gt;0,"Ingreso","Egreso")</f>
        <v>Egreso</v>
      </c>
      <c r="M3679" t="str">
        <f t="shared" si="57"/>
        <v>Único</v>
      </c>
    </row>
    <row r="3680" spans="1:13" ht="25.5" x14ac:dyDescent="0.25">
      <c r="A3680" t="s">
        <v>14</v>
      </c>
      <c r="B3680" s="33">
        <v>45118</v>
      </c>
      <c r="C3680" s="5">
        <v>45237</v>
      </c>
      <c r="D3680" s="33">
        <v>45118</v>
      </c>
      <c r="E3680" s="9">
        <v>45237</v>
      </c>
      <c r="F3680" s="6" t="s">
        <v>22</v>
      </c>
      <c r="G3680" s="7" t="s">
        <v>1492</v>
      </c>
      <c r="H3680" s="6"/>
      <c r="I3680" s="8">
        <v>-0.85</v>
      </c>
      <c r="J3680" s="6"/>
      <c r="K3680" s="8">
        <v>1431.81</v>
      </c>
      <c r="L3680" t="str">
        <f>IF(Gastos[[#This Row],[Importe]]&gt;0,"Ingreso","Egreso")</f>
        <v>Egreso</v>
      </c>
      <c r="M3680" t="str">
        <f t="shared" si="57"/>
        <v>Único</v>
      </c>
    </row>
    <row r="3681" spans="1:13" x14ac:dyDescent="0.25">
      <c r="A3681" s="1" t="s">
        <v>11</v>
      </c>
      <c r="B3681" s="33">
        <v>45088</v>
      </c>
      <c r="C3681" s="5">
        <v>45236</v>
      </c>
      <c r="D3681" s="33">
        <v>45088</v>
      </c>
      <c r="E3681" s="9">
        <v>45236</v>
      </c>
      <c r="F3681" s="6" t="s">
        <v>183</v>
      </c>
      <c r="G3681" s="7" t="s">
        <v>1495</v>
      </c>
      <c r="H3681" s="6"/>
      <c r="I3681" s="8">
        <v>-40</v>
      </c>
      <c r="J3681" s="6"/>
      <c r="K3681" s="8">
        <v>480.94</v>
      </c>
      <c r="L3681" t="str">
        <f>IF(Gastos[[#This Row],[Importe]]&gt;0,"Ingreso","Egreso")</f>
        <v>Egreso</v>
      </c>
      <c r="M3681" t="str">
        <f t="shared" si="57"/>
        <v>Único</v>
      </c>
    </row>
    <row r="3682" spans="1:13" x14ac:dyDescent="0.25">
      <c r="A3682" s="1" t="s">
        <v>11</v>
      </c>
      <c r="B3682" s="33">
        <v>45088</v>
      </c>
      <c r="C3682" s="5">
        <v>45236</v>
      </c>
      <c r="D3682" s="33">
        <v>45057</v>
      </c>
      <c r="E3682" s="9">
        <v>45235</v>
      </c>
      <c r="F3682" s="6" t="s">
        <v>132</v>
      </c>
      <c r="G3682" s="7" t="s">
        <v>1499</v>
      </c>
      <c r="H3682" s="6"/>
      <c r="I3682" s="8">
        <v>-7.9</v>
      </c>
      <c r="J3682" s="6"/>
      <c r="K3682" s="8">
        <v>527.04</v>
      </c>
      <c r="L3682" t="str">
        <f>IF(Gastos[[#This Row],[Importe]]&gt;0,"Ingreso","Egreso")</f>
        <v>Egreso</v>
      </c>
      <c r="M3682" t="str">
        <f t="shared" si="57"/>
        <v>Único</v>
      </c>
    </row>
    <row r="3683" spans="1:13" x14ac:dyDescent="0.25">
      <c r="A3683" t="s">
        <v>14</v>
      </c>
      <c r="B3683" s="33">
        <v>45088</v>
      </c>
      <c r="C3683" s="5">
        <v>45236</v>
      </c>
      <c r="D3683" s="33">
        <v>45057</v>
      </c>
      <c r="E3683" s="9">
        <v>45235</v>
      </c>
      <c r="F3683" s="6" t="s">
        <v>67</v>
      </c>
      <c r="G3683" s="7" t="s">
        <v>1496</v>
      </c>
      <c r="H3683" s="6"/>
      <c r="I3683" s="8">
        <v>-21.8</v>
      </c>
      <c r="J3683" s="6"/>
      <c r="K3683" s="8">
        <v>1455.29</v>
      </c>
      <c r="L3683" t="str">
        <f>IF(Gastos[[#This Row],[Importe]]&gt;0,"Ingreso","Egreso")</f>
        <v>Egreso</v>
      </c>
      <c r="M3683" t="str">
        <f t="shared" si="57"/>
        <v>Único</v>
      </c>
    </row>
    <row r="3684" spans="1:13" ht="25.5" x14ac:dyDescent="0.25">
      <c r="A3684" t="s">
        <v>14</v>
      </c>
      <c r="B3684" s="33">
        <v>45088</v>
      </c>
      <c r="C3684" s="5">
        <v>45236</v>
      </c>
      <c r="D3684" s="33">
        <v>45057</v>
      </c>
      <c r="E3684" s="9">
        <v>45235</v>
      </c>
      <c r="F3684" s="6" t="s">
        <v>22</v>
      </c>
      <c r="G3684" s="7" t="s">
        <v>1497</v>
      </c>
      <c r="H3684" s="6"/>
      <c r="I3684" s="8">
        <v>-13.11</v>
      </c>
      <c r="J3684" s="6"/>
      <c r="K3684" s="8">
        <v>1442.18</v>
      </c>
      <c r="L3684" t="str">
        <f>IF(Gastos[[#This Row],[Importe]]&gt;0,"Ingreso","Egreso")</f>
        <v>Egreso</v>
      </c>
      <c r="M3684" t="str">
        <f t="shared" si="57"/>
        <v>Único</v>
      </c>
    </row>
    <row r="3685" spans="1:13" x14ac:dyDescent="0.25">
      <c r="A3685" s="1" t="s">
        <v>11</v>
      </c>
      <c r="B3685" s="33">
        <v>45088</v>
      </c>
      <c r="C3685" s="5">
        <v>45236</v>
      </c>
      <c r="D3685" s="33">
        <v>45057</v>
      </c>
      <c r="E3685" s="9">
        <v>45235</v>
      </c>
      <c r="F3685" s="6" t="s">
        <v>67</v>
      </c>
      <c r="G3685" s="7" t="s">
        <v>1500</v>
      </c>
      <c r="H3685" s="6"/>
      <c r="I3685" s="8">
        <v>-6.1</v>
      </c>
      <c r="J3685" s="6"/>
      <c r="K3685" s="8">
        <v>520.94000000000005</v>
      </c>
      <c r="L3685" t="str">
        <f>IF(Gastos[[#This Row],[Importe]]&gt;0,"Ingreso","Egreso")</f>
        <v>Egreso</v>
      </c>
      <c r="M3685" t="str">
        <f t="shared" si="57"/>
        <v>Único</v>
      </c>
    </row>
    <row r="3686" spans="1:13" ht="25.5" x14ac:dyDescent="0.25">
      <c r="A3686" s="1" t="s">
        <v>11</v>
      </c>
      <c r="B3686" s="33">
        <v>45088</v>
      </c>
      <c r="C3686" s="5">
        <v>45236</v>
      </c>
      <c r="D3686" s="33">
        <v>45057</v>
      </c>
      <c r="E3686" s="9">
        <v>45235</v>
      </c>
      <c r="F3686" s="6" t="s">
        <v>132</v>
      </c>
      <c r="G3686" s="7" t="s">
        <v>1498</v>
      </c>
      <c r="H3686" s="6"/>
      <c r="I3686" s="8">
        <v>-0.69</v>
      </c>
      <c r="J3686" s="6"/>
      <c r="K3686" s="8">
        <v>534.94000000000005</v>
      </c>
      <c r="L3686" t="str">
        <f>IF(Gastos[[#This Row],[Importe]]&gt;0,"Ingreso","Egreso")</f>
        <v>Egreso</v>
      </c>
      <c r="M3686" t="str">
        <f t="shared" si="57"/>
        <v>Único</v>
      </c>
    </row>
    <row r="3687" spans="1:13" ht="25.5" x14ac:dyDescent="0.25">
      <c r="A3687" s="1" t="s">
        <v>11</v>
      </c>
      <c r="B3687" s="33">
        <v>45088</v>
      </c>
      <c r="C3687" s="5">
        <v>45236</v>
      </c>
      <c r="D3687" s="33">
        <v>45027</v>
      </c>
      <c r="E3687" s="9">
        <v>45234</v>
      </c>
      <c r="F3687" s="6" t="s">
        <v>132</v>
      </c>
      <c r="G3687" s="7" t="s">
        <v>1503</v>
      </c>
      <c r="H3687" s="6"/>
      <c r="I3687" s="8">
        <v>-15.85</v>
      </c>
      <c r="J3687" s="6"/>
      <c r="K3687" s="8">
        <v>535.63</v>
      </c>
      <c r="L3687" t="str">
        <f>IF(Gastos[[#This Row],[Importe]]&gt;0,"Ingreso","Egreso")</f>
        <v>Egreso</v>
      </c>
      <c r="M3687" t="str">
        <f t="shared" si="57"/>
        <v>Único</v>
      </c>
    </row>
    <row r="3688" spans="1:13" x14ac:dyDescent="0.25">
      <c r="A3688" s="1" t="s">
        <v>11</v>
      </c>
      <c r="B3688" s="33">
        <v>45088</v>
      </c>
      <c r="C3688" s="5">
        <v>45236</v>
      </c>
      <c r="D3688" s="33">
        <v>45027</v>
      </c>
      <c r="E3688" s="9">
        <v>45234</v>
      </c>
      <c r="F3688" s="6" t="s">
        <v>18</v>
      </c>
      <c r="G3688" s="7" t="s">
        <v>1502</v>
      </c>
      <c r="H3688" s="6"/>
      <c r="I3688" s="8">
        <v>-5.65</v>
      </c>
      <c r="J3688" s="6"/>
      <c r="K3688" s="8">
        <v>551.48</v>
      </c>
      <c r="L3688" t="str">
        <f>IF(Gastos[[#This Row],[Importe]]&gt;0,"Ingreso","Egreso")</f>
        <v>Egreso</v>
      </c>
      <c r="M3688" t="str">
        <f t="shared" si="57"/>
        <v>Único</v>
      </c>
    </row>
    <row r="3689" spans="1:13" ht="25.5" x14ac:dyDescent="0.25">
      <c r="A3689" t="s">
        <v>14</v>
      </c>
      <c r="B3689" s="33">
        <v>45088</v>
      </c>
      <c r="C3689" s="5">
        <v>45236</v>
      </c>
      <c r="D3689" s="33">
        <v>45027</v>
      </c>
      <c r="E3689" s="9">
        <v>45234</v>
      </c>
      <c r="F3689" s="6" t="s">
        <v>22</v>
      </c>
      <c r="G3689" s="7" t="s">
        <v>1501</v>
      </c>
      <c r="H3689" s="6"/>
      <c r="I3689" s="8">
        <v>-1.95</v>
      </c>
      <c r="J3689" s="6"/>
      <c r="K3689" s="8">
        <v>1477.09</v>
      </c>
      <c r="L3689" t="str">
        <f>IF(Gastos[[#This Row],[Importe]]&gt;0,"Ingreso","Egreso")</f>
        <v>Egreso</v>
      </c>
      <c r="M3689" t="str">
        <f t="shared" si="57"/>
        <v>Único</v>
      </c>
    </row>
    <row r="3690" spans="1:13" x14ac:dyDescent="0.25">
      <c r="A3690" s="1" t="s">
        <v>11</v>
      </c>
      <c r="B3690" s="33">
        <v>44996</v>
      </c>
      <c r="C3690" s="5">
        <v>45233</v>
      </c>
      <c r="D3690" s="33">
        <v>44996</v>
      </c>
      <c r="E3690" s="9">
        <v>45233</v>
      </c>
      <c r="F3690" s="6" t="s">
        <v>132</v>
      </c>
      <c r="G3690" s="7" t="s">
        <v>1507</v>
      </c>
      <c r="H3690" s="6"/>
      <c r="I3690" s="8">
        <v>-7.38</v>
      </c>
      <c r="J3690" s="6"/>
      <c r="K3690" s="8">
        <v>561.51</v>
      </c>
      <c r="L3690" t="str">
        <f>IF(Gastos[[#This Row],[Importe]]&gt;0,"Ingreso","Egreso")</f>
        <v>Egreso</v>
      </c>
      <c r="M3690" t="str">
        <f t="shared" si="57"/>
        <v>Único</v>
      </c>
    </row>
    <row r="3691" spans="1:13" x14ac:dyDescent="0.25">
      <c r="A3691" s="1" t="s">
        <v>11</v>
      </c>
      <c r="B3691" s="33">
        <v>44996</v>
      </c>
      <c r="C3691" s="5">
        <v>45233</v>
      </c>
      <c r="D3691" s="33">
        <v>44996</v>
      </c>
      <c r="E3691" s="9">
        <v>45233</v>
      </c>
      <c r="F3691" s="6" t="s">
        <v>132</v>
      </c>
      <c r="G3691" s="7" t="s">
        <v>1507</v>
      </c>
      <c r="H3691" s="6"/>
      <c r="I3691" s="8">
        <v>-4.38</v>
      </c>
      <c r="J3691" s="6"/>
      <c r="K3691" s="8">
        <v>557.13</v>
      </c>
      <c r="L3691" t="str">
        <f>IF(Gastos[[#This Row],[Importe]]&gt;0,"Ingreso","Egreso")</f>
        <v>Egreso</v>
      </c>
      <c r="M3691" t="str">
        <f t="shared" si="57"/>
        <v>Único</v>
      </c>
    </row>
    <row r="3692" spans="1:13" x14ac:dyDescent="0.25">
      <c r="A3692" t="s">
        <v>17</v>
      </c>
      <c r="B3692" s="33">
        <v>44996</v>
      </c>
      <c r="C3692" s="5">
        <v>45233</v>
      </c>
      <c r="D3692" s="33">
        <v>44996</v>
      </c>
      <c r="E3692" s="9">
        <v>45233</v>
      </c>
      <c r="F3692" s="6" t="s">
        <v>90</v>
      </c>
      <c r="G3692" s="7" t="s">
        <v>1075</v>
      </c>
      <c r="H3692" s="6"/>
      <c r="I3692" s="8">
        <v>1963.74</v>
      </c>
      <c r="J3692" s="6"/>
      <c r="K3692" s="8">
        <v>3905.54</v>
      </c>
      <c r="L3692" t="str">
        <f>IF(Gastos[[#This Row],[Importe]]&gt;0,"Ingreso","Egreso")</f>
        <v>Ingreso</v>
      </c>
      <c r="M3692" t="str">
        <f t="shared" si="57"/>
        <v>Único</v>
      </c>
    </row>
    <row r="3693" spans="1:13" ht="25.5" x14ac:dyDescent="0.25">
      <c r="A3693" t="s">
        <v>14</v>
      </c>
      <c r="B3693" s="33">
        <v>44996</v>
      </c>
      <c r="C3693" s="5">
        <v>45233</v>
      </c>
      <c r="D3693" s="33">
        <v>44996</v>
      </c>
      <c r="E3693" s="9">
        <v>45233</v>
      </c>
      <c r="F3693" s="6" t="s">
        <v>18</v>
      </c>
      <c r="G3693" s="7" t="s">
        <v>1504</v>
      </c>
      <c r="H3693" s="6"/>
      <c r="I3693" s="8">
        <v>-4.8</v>
      </c>
      <c r="J3693" s="6"/>
      <c r="K3693" s="8">
        <v>1501.8</v>
      </c>
      <c r="L3693" t="str">
        <f>IF(Gastos[[#This Row],[Importe]]&gt;0,"Ingreso","Egreso")</f>
        <v>Egreso</v>
      </c>
      <c r="M3693" t="str">
        <f t="shared" si="57"/>
        <v>Único</v>
      </c>
    </row>
    <row r="3694" spans="1:13" ht="25.5" x14ac:dyDescent="0.25">
      <c r="A3694" t="s">
        <v>14</v>
      </c>
      <c r="B3694" s="33">
        <v>44996</v>
      </c>
      <c r="C3694" s="5">
        <v>45233</v>
      </c>
      <c r="D3694" s="33">
        <v>44996</v>
      </c>
      <c r="E3694" s="9">
        <v>45233</v>
      </c>
      <c r="F3694" s="6" t="s">
        <v>22</v>
      </c>
      <c r="G3694" s="7" t="s">
        <v>1506</v>
      </c>
      <c r="H3694" s="6"/>
      <c r="I3694" s="8">
        <v>-0.89</v>
      </c>
      <c r="J3694" s="6"/>
      <c r="K3694" s="8">
        <v>1479.04</v>
      </c>
      <c r="L3694" t="str">
        <f>IF(Gastos[[#This Row],[Importe]]&gt;0,"Ingreso","Egreso")</f>
        <v>Egreso</v>
      </c>
      <c r="M3694" t="str">
        <f t="shared" si="57"/>
        <v>Único</v>
      </c>
    </row>
    <row r="3695" spans="1:13" ht="25.5" x14ac:dyDescent="0.25">
      <c r="A3695" t="s">
        <v>14</v>
      </c>
      <c r="B3695" s="33">
        <v>44996</v>
      </c>
      <c r="C3695" s="5">
        <v>45233</v>
      </c>
      <c r="D3695" s="33">
        <v>44996</v>
      </c>
      <c r="E3695" s="9">
        <v>45233</v>
      </c>
      <c r="F3695" s="6" t="s">
        <v>22</v>
      </c>
      <c r="G3695" s="7" t="s">
        <v>1505</v>
      </c>
      <c r="H3695" s="6"/>
      <c r="I3695" s="8">
        <v>-21.87</v>
      </c>
      <c r="J3695" s="6"/>
      <c r="K3695" s="8">
        <v>1479.93</v>
      </c>
      <c r="L3695" t="str">
        <f>IF(Gastos[[#This Row],[Importe]]&gt;0,"Ingreso","Egreso")</f>
        <v>Egreso</v>
      </c>
      <c r="M3695" t="str">
        <f t="shared" si="57"/>
        <v>Único</v>
      </c>
    </row>
    <row r="3696" spans="1:13" x14ac:dyDescent="0.25">
      <c r="A3696" s="1" t="s">
        <v>11</v>
      </c>
      <c r="B3696" s="33">
        <v>44996</v>
      </c>
      <c r="C3696" s="5">
        <v>45233</v>
      </c>
      <c r="D3696" s="33">
        <v>44996</v>
      </c>
      <c r="E3696" s="9">
        <v>45233</v>
      </c>
      <c r="F3696" s="6"/>
      <c r="G3696" s="7" t="s">
        <v>1508</v>
      </c>
      <c r="H3696" s="6"/>
      <c r="I3696" s="8">
        <v>-3.2</v>
      </c>
      <c r="J3696" s="6"/>
      <c r="K3696" s="8">
        <v>568.89</v>
      </c>
      <c r="L3696" t="str">
        <f>IF(Gastos[[#This Row],[Importe]]&gt;0,"Ingreso","Egreso")</f>
        <v>Egreso</v>
      </c>
      <c r="M3696" t="str">
        <f t="shared" si="57"/>
        <v>Único</v>
      </c>
    </row>
    <row r="3697" spans="1:13" x14ac:dyDescent="0.25">
      <c r="A3697" s="1" t="s">
        <v>11</v>
      </c>
      <c r="B3697" s="33">
        <v>44968</v>
      </c>
      <c r="C3697" s="5">
        <v>45232</v>
      </c>
      <c r="D3697" s="33">
        <v>44968</v>
      </c>
      <c r="E3697" s="9">
        <v>45232</v>
      </c>
      <c r="F3697" s="6" t="s">
        <v>90</v>
      </c>
      <c r="G3697" s="7" t="s">
        <v>1518</v>
      </c>
      <c r="H3697" s="6"/>
      <c r="I3697" s="8">
        <v>2029.35</v>
      </c>
      <c r="J3697" s="6"/>
      <c r="K3697" s="8">
        <v>2060.34</v>
      </c>
      <c r="L3697" t="str">
        <f>IF(Gastos[[#This Row],[Importe]]&gt;0,"Ingreso","Egreso")</f>
        <v>Ingreso</v>
      </c>
      <c r="M3697" t="str">
        <f t="shared" si="57"/>
        <v>Único</v>
      </c>
    </row>
    <row r="3698" spans="1:13" x14ac:dyDescent="0.25">
      <c r="A3698" t="s">
        <v>14</v>
      </c>
      <c r="B3698" s="33">
        <v>44968</v>
      </c>
      <c r="C3698" s="5">
        <v>45232</v>
      </c>
      <c r="D3698" s="33">
        <v>44968</v>
      </c>
      <c r="E3698" s="9">
        <v>45232</v>
      </c>
      <c r="F3698" s="6" t="s">
        <v>35</v>
      </c>
      <c r="G3698" s="7" t="s">
        <v>1509</v>
      </c>
      <c r="H3698" s="6"/>
      <c r="I3698" s="8">
        <v>1450</v>
      </c>
      <c r="J3698" s="6"/>
      <c r="K3698" s="8">
        <v>1506.6</v>
      </c>
      <c r="L3698" t="str">
        <f>IF(Gastos[[#This Row],[Importe]]&gt;0,"Ingreso","Egreso")</f>
        <v>Ingreso</v>
      </c>
      <c r="M3698" t="str">
        <f t="shared" si="57"/>
        <v>Único</v>
      </c>
    </row>
    <row r="3699" spans="1:13" x14ac:dyDescent="0.25">
      <c r="A3699" t="s">
        <v>14</v>
      </c>
      <c r="B3699" s="33">
        <v>44968</v>
      </c>
      <c r="C3699" s="5">
        <v>45232</v>
      </c>
      <c r="D3699" s="33">
        <v>44968</v>
      </c>
      <c r="E3699" s="9">
        <v>45232</v>
      </c>
      <c r="F3699" s="6" t="s">
        <v>76</v>
      </c>
      <c r="G3699" s="7" t="s">
        <v>1510</v>
      </c>
      <c r="H3699" s="6"/>
      <c r="I3699" s="8">
        <v>-94.74</v>
      </c>
      <c r="J3699" s="6"/>
      <c r="K3699" s="8">
        <v>64.599999999999994</v>
      </c>
      <c r="L3699" t="str">
        <f>IF(Gastos[[#This Row],[Importe]]&gt;0,"Ingreso","Egreso")</f>
        <v>Egreso</v>
      </c>
      <c r="M3699" t="str">
        <f t="shared" si="57"/>
        <v>Único</v>
      </c>
    </row>
    <row r="3700" spans="1:13" x14ac:dyDescent="0.25">
      <c r="A3700" t="s">
        <v>14</v>
      </c>
      <c r="B3700" s="33">
        <v>44968</v>
      </c>
      <c r="C3700" s="5">
        <v>45232</v>
      </c>
      <c r="D3700" s="33">
        <v>44968</v>
      </c>
      <c r="E3700" s="9">
        <v>45232</v>
      </c>
      <c r="F3700" s="6" t="s">
        <v>76</v>
      </c>
      <c r="G3700" s="7" t="s">
        <v>1511</v>
      </c>
      <c r="H3700" s="6"/>
      <c r="I3700" s="8">
        <v>-8</v>
      </c>
      <c r="J3700" s="6"/>
      <c r="K3700" s="8">
        <v>56.6</v>
      </c>
      <c r="L3700" t="str">
        <f>IF(Gastos[[#This Row],[Importe]]&gt;0,"Ingreso","Egreso")</f>
        <v>Egreso</v>
      </c>
      <c r="M3700" t="str">
        <f t="shared" si="57"/>
        <v>Único</v>
      </c>
    </row>
    <row r="3701" spans="1:13" x14ac:dyDescent="0.25">
      <c r="A3701" s="1" t="s">
        <v>11</v>
      </c>
      <c r="B3701" s="33">
        <v>44968</v>
      </c>
      <c r="C3701" s="5">
        <v>45232</v>
      </c>
      <c r="D3701" s="33">
        <v>44968</v>
      </c>
      <c r="E3701" s="9">
        <v>45232</v>
      </c>
      <c r="F3701" s="6" t="s">
        <v>35</v>
      </c>
      <c r="G3701" s="7" t="s">
        <v>1512</v>
      </c>
      <c r="H3701" s="6"/>
      <c r="I3701" s="8">
        <v>-1450</v>
      </c>
      <c r="J3701" s="6"/>
      <c r="K3701" s="8">
        <v>610.34</v>
      </c>
      <c r="L3701" t="str">
        <f>IF(Gastos[[#This Row],[Importe]]&gt;0,"Ingreso","Egreso")</f>
        <v>Egreso</v>
      </c>
      <c r="M3701" t="str">
        <f t="shared" si="57"/>
        <v>Único</v>
      </c>
    </row>
    <row r="3702" spans="1:13" ht="25.5" x14ac:dyDescent="0.25">
      <c r="A3702" s="1" t="s">
        <v>11</v>
      </c>
      <c r="B3702" s="33">
        <v>44968</v>
      </c>
      <c r="C3702" s="5">
        <v>45232</v>
      </c>
      <c r="D3702" s="33">
        <v>44968</v>
      </c>
      <c r="E3702" s="9">
        <v>45232</v>
      </c>
      <c r="F3702" s="6" t="s">
        <v>20</v>
      </c>
      <c r="G3702" s="7" t="s">
        <v>1513</v>
      </c>
      <c r="H3702" s="6"/>
      <c r="I3702" s="8">
        <v>-4.8</v>
      </c>
      <c r="J3702" s="6"/>
      <c r="K3702" s="8">
        <v>605.54</v>
      </c>
      <c r="L3702" t="str">
        <f>IF(Gastos[[#This Row],[Importe]]&gt;0,"Ingreso","Egreso")</f>
        <v>Egreso</v>
      </c>
      <c r="M3702" t="str">
        <f t="shared" si="57"/>
        <v>Único</v>
      </c>
    </row>
    <row r="3703" spans="1:13" ht="25.5" x14ac:dyDescent="0.25">
      <c r="A3703" s="1" t="s">
        <v>11</v>
      </c>
      <c r="B3703" s="33">
        <v>44968</v>
      </c>
      <c r="C3703" s="5">
        <v>45232</v>
      </c>
      <c r="D3703" s="33">
        <v>44968</v>
      </c>
      <c r="E3703" s="9">
        <v>45232</v>
      </c>
      <c r="F3703" s="6" t="s">
        <v>20</v>
      </c>
      <c r="G3703" s="7" t="s">
        <v>1514</v>
      </c>
      <c r="H3703" s="6"/>
      <c r="I3703" s="8">
        <v>-2.65</v>
      </c>
      <c r="J3703" s="6"/>
      <c r="K3703" s="8">
        <v>602.89</v>
      </c>
      <c r="L3703" t="str">
        <f>IF(Gastos[[#This Row],[Importe]]&gt;0,"Ingreso","Egreso")</f>
        <v>Egreso</v>
      </c>
      <c r="M3703" t="str">
        <f t="shared" si="57"/>
        <v>Único</v>
      </c>
    </row>
    <row r="3704" spans="1:13" x14ac:dyDescent="0.25">
      <c r="A3704" s="1" t="s">
        <v>11</v>
      </c>
      <c r="B3704" s="33">
        <v>44968</v>
      </c>
      <c r="C3704" s="5">
        <v>45232</v>
      </c>
      <c r="D3704" s="33">
        <v>44968</v>
      </c>
      <c r="E3704" s="9">
        <v>45232</v>
      </c>
      <c r="F3704" s="6" t="s">
        <v>18</v>
      </c>
      <c r="G3704" s="7" t="s">
        <v>1515</v>
      </c>
      <c r="H3704" s="6"/>
      <c r="I3704" s="8">
        <v>-25.99</v>
      </c>
      <c r="J3704" s="6"/>
      <c r="K3704" s="8">
        <v>576.9</v>
      </c>
      <c r="L3704" t="str">
        <f>IF(Gastos[[#This Row],[Importe]]&gt;0,"Ingreso","Egreso")</f>
        <v>Egreso</v>
      </c>
      <c r="M3704" t="str">
        <f t="shared" si="57"/>
        <v>Único</v>
      </c>
    </row>
    <row r="3705" spans="1:13" ht="25.5" x14ac:dyDescent="0.25">
      <c r="A3705" s="1" t="s">
        <v>11</v>
      </c>
      <c r="B3705" s="33">
        <v>44968</v>
      </c>
      <c r="C3705" s="5">
        <v>45232</v>
      </c>
      <c r="D3705" s="33">
        <v>44968</v>
      </c>
      <c r="E3705" s="9">
        <v>45232</v>
      </c>
      <c r="F3705" s="6" t="s">
        <v>20</v>
      </c>
      <c r="G3705" s="7" t="s">
        <v>1516</v>
      </c>
      <c r="H3705" s="6"/>
      <c r="I3705" s="8">
        <v>-3.91</v>
      </c>
      <c r="J3705" s="6"/>
      <c r="K3705" s="8">
        <v>572.99</v>
      </c>
      <c r="L3705" t="str">
        <f>IF(Gastos[[#This Row],[Importe]]&gt;0,"Ingreso","Egreso")</f>
        <v>Egreso</v>
      </c>
      <c r="M3705" t="str">
        <f t="shared" si="57"/>
        <v>Único</v>
      </c>
    </row>
    <row r="3706" spans="1:13" x14ac:dyDescent="0.25">
      <c r="A3706" s="1" t="s">
        <v>11</v>
      </c>
      <c r="B3706" s="33">
        <v>44968</v>
      </c>
      <c r="C3706" s="5">
        <v>45232</v>
      </c>
      <c r="D3706" s="33">
        <v>44968</v>
      </c>
      <c r="E3706" s="9">
        <v>45232</v>
      </c>
      <c r="F3706" s="6" t="s">
        <v>20</v>
      </c>
      <c r="G3706" s="7" t="s">
        <v>1517</v>
      </c>
      <c r="H3706" s="6"/>
      <c r="I3706" s="8">
        <v>-0.9</v>
      </c>
      <c r="J3706" s="6"/>
      <c r="K3706" s="8">
        <v>572.09</v>
      </c>
      <c r="L3706" t="str">
        <f>IF(Gastos[[#This Row],[Importe]]&gt;0,"Ingreso","Egreso")</f>
        <v>Egreso</v>
      </c>
      <c r="M3706" t="str">
        <f t="shared" si="57"/>
        <v>Único</v>
      </c>
    </row>
    <row r="3707" spans="1:13" x14ac:dyDescent="0.25">
      <c r="A3707" t="s">
        <v>17</v>
      </c>
      <c r="B3707" s="33">
        <v>45230</v>
      </c>
      <c r="C3707" s="5">
        <v>45230</v>
      </c>
      <c r="D3707" s="33">
        <v>45230</v>
      </c>
      <c r="E3707" s="9">
        <v>45231</v>
      </c>
      <c r="F3707" s="6" t="s">
        <v>88</v>
      </c>
      <c r="G3707" s="7" t="s">
        <v>1191</v>
      </c>
      <c r="H3707" s="6"/>
      <c r="I3707" s="8">
        <v>-900</v>
      </c>
      <c r="J3707" s="6"/>
      <c r="K3707" s="8">
        <v>1999.57</v>
      </c>
      <c r="L3707" t="str">
        <f>IF(Gastos[[#This Row],[Importe]]&gt;0,"Ingreso","Egreso")</f>
        <v>Egreso</v>
      </c>
      <c r="M3707" t="str">
        <f t="shared" si="57"/>
        <v>Único</v>
      </c>
    </row>
    <row r="3708" spans="1:13" ht="25.5" x14ac:dyDescent="0.25">
      <c r="A3708" t="s">
        <v>17</v>
      </c>
      <c r="B3708" s="33">
        <v>44968</v>
      </c>
      <c r="C3708" s="5">
        <v>45232</v>
      </c>
      <c r="D3708" s="33">
        <v>44937</v>
      </c>
      <c r="E3708" s="9">
        <v>45231</v>
      </c>
      <c r="F3708" s="6" t="s">
        <v>22</v>
      </c>
      <c r="G3708" s="7" t="s">
        <v>1519</v>
      </c>
      <c r="H3708" s="6"/>
      <c r="I3708" s="8">
        <v>-16.649999999999999</v>
      </c>
      <c r="J3708" s="6"/>
      <c r="K3708" s="8">
        <v>1982.92</v>
      </c>
      <c r="L3708" t="str">
        <f>IF(Gastos[[#This Row],[Importe]]&gt;0,"Ingreso","Egreso")</f>
        <v>Egreso</v>
      </c>
      <c r="M3708" t="str">
        <f t="shared" si="57"/>
        <v>Único</v>
      </c>
    </row>
    <row r="3709" spans="1:13" ht="25.5" x14ac:dyDescent="0.25">
      <c r="A3709" t="s">
        <v>17</v>
      </c>
      <c r="B3709" s="33">
        <v>44968</v>
      </c>
      <c r="C3709" s="5">
        <v>45232</v>
      </c>
      <c r="D3709" s="33">
        <v>44937</v>
      </c>
      <c r="E3709" s="9">
        <v>45231</v>
      </c>
      <c r="F3709" s="6" t="s">
        <v>22</v>
      </c>
      <c r="G3709" s="7" t="s">
        <v>1519</v>
      </c>
      <c r="H3709" s="6"/>
      <c r="I3709" s="8">
        <v>-41.12</v>
      </c>
      <c r="J3709" s="6"/>
      <c r="K3709" s="8">
        <v>1941.8</v>
      </c>
      <c r="L3709" t="str">
        <f>IF(Gastos[[#This Row],[Importe]]&gt;0,"Ingreso","Egreso")</f>
        <v>Egreso</v>
      </c>
      <c r="M3709" t="str">
        <f t="shared" si="57"/>
        <v>Único</v>
      </c>
    </row>
    <row r="3710" spans="1:13" ht="25.5" x14ac:dyDescent="0.25">
      <c r="A3710" t="s">
        <v>17</v>
      </c>
      <c r="B3710" s="33">
        <v>45230</v>
      </c>
      <c r="C3710" s="5">
        <v>45230</v>
      </c>
      <c r="D3710" s="33">
        <v>45230</v>
      </c>
      <c r="E3710" s="9">
        <v>45230</v>
      </c>
      <c r="F3710" s="6" t="s">
        <v>102</v>
      </c>
      <c r="G3710" s="7" t="s">
        <v>1520</v>
      </c>
      <c r="H3710" s="6"/>
      <c r="I3710" s="8">
        <v>-56.61</v>
      </c>
      <c r="J3710" s="6"/>
      <c r="K3710" s="8">
        <v>2928.12</v>
      </c>
      <c r="L3710" t="str">
        <f>IF(Gastos[[#This Row],[Importe]]&gt;0,"Ingreso","Egreso")</f>
        <v>Egreso</v>
      </c>
      <c r="M3710" t="str">
        <f t="shared" si="57"/>
        <v>Único</v>
      </c>
    </row>
    <row r="3711" spans="1:13" ht="25.5" x14ac:dyDescent="0.25">
      <c r="A3711" t="s">
        <v>17</v>
      </c>
      <c r="B3711" s="33">
        <v>45230</v>
      </c>
      <c r="C3711" s="5">
        <v>45230</v>
      </c>
      <c r="D3711" s="33">
        <v>45230</v>
      </c>
      <c r="E3711" s="9">
        <v>45230</v>
      </c>
      <c r="F3711" s="6" t="s">
        <v>102</v>
      </c>
      <c r="G3711" s="7" t="s">
        <v>1521</v>
      </c>
      <c r="H3711" s="6"/>
      <c r="I3711" s="8">
        <v>-28.55</v>
      </c>
      <c r="J3711" s="6"/>
      <c r="K3711" s="8">
        <v>2899.57</v>
      </c>
      <c r="L3711" t="str">
        <f>IF(Gastos[[#This Row],[Importe]]&gt;0,"Ingreso","Egreso")</f>
        <v>Egreso</v>
      </c>
      <c r="M3711" t="str">
        <f t="shared" si="57"/>
        <v>Único</v>
      </c>
    </row>
    <row r="3712" spans="1:13" ht="25.5" x14ac:dyDescent="0.25">
      <c r="A3712" t="s">
        <v>14</v>
      </c>
      <c r="B3712" s="33">
        <v>45230</v>
      </c>
      <c r="C3712" s="5">
        <v>45230</v>
      </c>
      <c r="D3712" s="33">
        <v>45230</v>
      </c>
      <c r="E3712" s="9">
        <v>45230</v>
      </c>
      <c r="F3712" s="6" t="s">
        <v>20</v>
      </c>
      <c r="G3712" s="7" t="s">
        <v>1522</v>
      </c>
      <c r="H3712" s="6"/>
      <c r="I3712" s="8">
        <v>-2</v>
      </c>
      <c r="J3712" s="6"/>
      <c r="K3712" s="8">
        <v>187.68</v>
      </c>
      <c r="L3712" t="str">
        <f>IF(Gastos[[#This Row],[Importe]]&gt;0,"Ingreso","Egreso")</f>
        <v>Egreso</v>
      </c>
      <c r="M3712" t="str">
        <f t="shared" si="57"/>
        <v>Único</v>
      </c>
    </row>
    <row r="3713" spans="1:13" x14ac:dyDescent="0.25">
      <c r="A3713" t="s">
        <v>14</v>
      </c>
      <c r="B3713" s="33">
        <v>45230</v>
      </c>
      <c r="C3713" s="5">
        <v>45230</v>
      </c>
      <c r="D3713" s="33">
        <v>45230</v>
      </c>
      <c r="E3713" s="9">
        <v>45230</v>
      </c>
      <c r="F3713" s="6" t="s">
        <v>20</v>
      </c>
      <c r="G3713" s="7" t="s">
        <v>1524</v>
      </c>
      <c r="H3713" s="6"/>
      <c r="I3713" s="8">
        <v>-0.9</v>
      </c>
      <c r="J3713" s="6"/>
      <c r="K3713" s="8">
        <v>180.73</v>
      </c>
      <c r="L3713" t="str">
        <f>IF(Gastos[[#This Row],[Importe]]&gt;0,"Ingreso","Egreso")</f>
        <v>Egreso</v>
      </c>
      <c r="M3713" t="str">
        <f t="shared" si="57"/>
        <v>Único</v>
      </c>
    </row>
    <row r="3714" spans="1:13" ht="25.5" x14ac:dyDescent="0.25">
      <c r="A3714" t="s">
        <v>14</v>
      </c>
      <c r="B3714" s="33">
        <v>45230</v>
      </c>
      <c r="C3714" s="5">
        <v>45230</v>
      </c>
      <c r="D3714" s="33">
        <v>45230</v>
      </c>
      <c r="E3714" s="9">
        <v>45230</v>
      </c>
      <c r="F3714" s="6" t="s">
        <v>22</v>
      </c>
      <c r="G3714" s="7" t="s">
        <v>1525</v>
      </c>
      <c r="H3714" s="6"/>
      <c r="I3714" s="8">
        <v>-21.39</v>
      </c>
      <c r="J3714" s="6"/>
      <c r="K3714" s="8">
        <v>159.34</v>
      </c>
      <c r="L3714" t="str">
        <f>IF(Gastos[[#This Row],[Importe]]&gt;0,"Ingreso","Egreso")</f>
        <v>Egreso</v>
      </c>
      <c r="M3714" t="str">
        <f t="shared" ref="M3714:M3777" si="58">IF(AND(COUNTIFS($B$2:$B$3988,B3714,$I$2:$I$3988,I3714,$K$2:$K$3988,K3714)&gt;1,F3714=""),"DUPLICADO","Único")</f>
        <v>Único</v>
      </c>
    </row>
    <row r="3715" spans="1:13" x14ac:dyDescent="0.25">
      <c r="A3715" s="1" t="s">
        <v>11</v>
      </c>
      <c r="B3715" s="33">
        <v>45230</v>
      </c>
      <c r="C3715" s="5">
        <v>45230</v>
      </c>
      <c r="D3715" s="33">
        <v>45230</v>
      </c>
      <c r="E3715" s="9">
        <v>45230</v>
      </c>
      <c r="F3715" s="6" t="s">
        <v>18</v>
      </c>
      <c r="G3715" s="7" t="s">
        <v>1526</v>
      </c>
      <c r="H3715" s="6"/>
      <c r="I3715" s="8">
        <v>-5</v>
      </c>
      <c r="J3715" s="6"/>
      <c r="K3715" s="8">
        <v>30.99</v>
      </c>
      <c r="L3715" t="str">
        <f>IF(Gastos[[#This Row],[Importe]]&gt;0,"Ingreso","Egreso")</f>
        <v>Egreso</v>
      </c>
      <c r="M3715" t="str">
        <f t="shared" si="58"/>
        <v>Único</v>
      </c>
    </row>
    <row r="3716" spans="1:13" ht="25.5" x14ac:dyDescent="0.25">
      <c r="A3716" t="s">
        <v>14</v>
      </c>
      <c r="B3716" s="33">
        <v>45230</v>
      </c>
      <c r="C3716" s="5">
        <v>45230</v>
      </c>
      <c r="D3716" s="33">
        <v>45230</v>
      </c>
      <c r="E3716" s="9">
        <v>45230</v>
      </c>
      <c r="F3716" s="6" t="s">
        <v>22</v>
      </c>
      <c r="G3716" s="7" t="s">
        <v>1523</v>
      </c>
      <c r="H3716" s="6"/>
      <c r="I3716" s="8">
        <v>-6.05</v>
      </c>
      <c r="J3716" s="6"/>
      <c r="K3716" s="8">
        <v>181.63</v>
      </c>
      <c r="L3716" t="str">
        <f>IF(Gastos[[#This Row],[Importe]]&gt;0,"Ingreso","Egreso")</f>
        <v>Egreso</v>
      </c>
      <c r="M3716" t="str">
        <f t="shared" si="58"/>
        <v>Único</v>
      </c>
    </row>
    <row r="3717" spans="1:13" x14ac:dyDescent="0.25">
      <c r="A3717" s="1" t="s">
        <v>11</v>
      </c>
      <c r="B3717" s="33">
        <v>45229</v>
      </c>
      <c r="C3717" s="5">
        <v>45229</v>
      </c>
      <c r="D3717" s="33">
        <v>45229</v>
      </c>
      <c r="E3717" s="9">
        <v>45229</v>
      </c>
      <c r="F3717" s="6" t="s">
        <v>132</v>
      </c>
      <c r="G3717" s="7" t="s">
        <v>1530</v>
      </c>
      <c r="H3717" s="6"/>
      <c r="I3717" s="8">
        <v>-23.07</v>
      </c>
      <c r="J3717" s="6"/>
      <c r="K3717" s="8">
        <v>35.99</v>
      </c>
      <c r="L3717" t="str">
        <f>IF(Gastos[[#This Row],[Importe]]&gt;0,"Ingreso","Egreso")</f>
        <v>Egreso</v>
      </c>
      <c r="M3717" t="str">
        <f t="shared" si="58"/>
        <v>Único</v>
      </c>
    </row>
    <row r="3718" spans="1:13" x14ac:dyDescent="0.25">
      <c r="A3718" t="s">
        <v>14</v>
      </c>
      <c r="B3718" s="33">
        <v>45229</v>
      </c>
      <c r="C3718" s="5">
        <v>45229</v>
      </c>
      <c r="D3718" s="33">
        <v>45229</v>
      </c>
      <c r="E3718" s="9">
        <v>45229</v>
      </c>
      <c r="F3718" s="6" t="s">
        <v>20</v>
      </c>
      <c r="G3718" s="7" t="s">
        <v>1527</v>
      </c>
      <c r="H3718" s="6"/>
      <c r="I3718" s="8">
        <v>-1.45</v>
      </c>
      <c r="J3718" s="6"/>
      <c r="K3718" s="8">
        <v>189.68</v>
      </c>
      <c r="L3718" t="str">
        <f>IF(Gastos[[#This Row],[Importe]]&gt;0,"Ingreso","Egreso")</f>
        <v>Egreso</v>
      </c>
      <c r="M3718" t="str">
        <f t="shared" si="58"/>
        <v>Único</v>
      </c>
    </row>
    <row r="3719" spans="1:13" ht="25.5" x14ac:dyDescent="0.25">
      <c r="A3719" s="1" t="s">
        <v>11</v>
      </c>
      <c r="B3719" s="33">
        <v>45229</v>
      </c>
      <c r="C3719" s="5">
        <v>45229</v>
      </c>
      <c r="D3719" s="33">
        <v>45229</v>
      </c>
      <c r="E3719" s="9">
        <v>45229</v>
      </c>
      <c r="F3719" s="6" t="s">
        <v>20</v>
      </c>
      <c r="G3719" s="7" t="s">
        <v>1528</v>
      </c>
      <c r="H3719" s="6"/>
      <c r="I3719" s="8">
        <v>-1.3</v>
      </c>
      <c r="J3719" s="6"/>
      <c r="K3719" s="8">
        <v>61.69</v>
      </c>
      <c r="L3719" t="str">
        <f>IF(Gastos[[#This Row],[Importe]]&gt;0,"Ingreso","Egreso")</f>
        <v>Egreso</v>
      </c>
      <c r="M3719" t="str">
        <f t="shared" si="58"/>
        <v>Único</v>
      </c>
    </row>
    <row r="3720" spans="1:13" ht="25.5" x14ac:dyDescent="0.25">
      <c r="A3720" s="1" t="s">
        <v>11</v>
      </c>
      <c r="B3720" s="33">
        <v>45229</v>
      </c>
      <c r="C3720" s="5">
        <v>45229</v>
      </c>
      <c r="D3720" s="33">
        <v>45229</v>
      </c>
      <c r="E3720" s="9">
        <v>45229</v>
      </c>
      <c r="F3720" s="6" t="s">
        <v>20</v>
      </c>
      <c r="G3720" s="7" t="s">
        <v>1529</v>
      </c>
      <c r="H3720" s="6"/>
      <c r="I3720" s="8">
        <v>-2.63</v>
      </c>
      <c r="J3720" s="6"/>
      <c r="K3720" s="8">
        <v>59.06</v>
      </c>
      <c r="L3720" t="str">
        <f>IF(Gastos[[#This Row],[Importe]]&gt;0,"Ingreso","Egreso")</f>
        <v>Egreso</v>
      </c>
      <c r="M3720" t="str">
        <f t="shared" si="58"/>
        <v>Único</v>
      </c>
    </row>
    <row r="3721" spans="1:13" x14ac:dyDescent="0.25">
      <c r="A3721" s="1" t="s">
        <v>11</v>
      </c>
      <c r="B3721" s="33">
        <v>45229</v>
      </c>
      <c r="C3721" s="5">
        <v>45229</v>
      </c>
      <c r="D3721" s="33">
        <v>45228</v>
      </c>
      <c r="E3721" s="9">
        <v>45228</v>
      </c>
      <c r="F3721" s="6" t="s">
        <v>132</v>
      </c>
      <c r="G3721" s="7" t="s">
        <v>1533</v>
      </c>
      <c r="H3721" s="6"/>
      <c r="I3721" s="8">
        <v>-33.200000000000003</v>
      </c>
      <c r="J3721" s="6"/>
      <c r="K3721" s="8">
        <v>62.99</v>
      </c>
      <c r="L3721" t="str">
        <f>IF(Gastos[[#This Row],[Importe]]&gt;0,"Ingreso","Egreso")</f>
        <v>Egreso</v>
      </c>
      <c r="M3721" t="str">
        <f t="shared" si="58"/>
        <v>Único</v>
      </c>
    </row>
    <row r="3722" spans="1:13" x14ac:dyDescent="0.25">
      <c r="A3722" s="1" t="s">
        <v>11</v>
      </c>
      <c r="B3722" s="33">
        <v>45229</v>
      </c>
      <c r="C3722" s="5">
        <v>45229</v>
      </c>
      <c r="D3722" s="33">
        <v>45228</v>
      </c>
      <c r="E3722" s="9">
        <v>45228</v>
      </c>
      <c r="F3722" s="6" t="s">
        <v>132</v>
      </c>
      <c r="G3722" s="7" t="s">
        <v>1532</v>
      </c>
      <c r="H3722" s="6"/>
      <c r="I3722" s="8">
        <v>-3.58</v>
      </c>
      <c r="J3722" s="6"/>
      <c r="K3722" s="8">
        <v>96.19</v>
      </c>
      <c r="L3722" t="str">
        <f>IF(Gastos[[#This Row],[Importe]]&gt;0,"Ingreso","Egreso")</f>
        <v>Egreso</v>
      </c>
      <c r="M3722" t="str">
        <f t="shared" si="58"/>
        <v>Único</v>
      </c>
    </row>
    <row r="3723" spans="1:13" ht="25.5" x14ac:dyDescent="0.25">
      <c r="A3723" t="s">
        <v>17</v>
      </c>
      <c r="B3723" s="33">
        <v>45229</v>
      </c>
      <c r="C3723" s="5">
        <v>45229</v>
      </c>
      <c r="D3723" s="33">
        <v>45228</v>
      </c>
      <c r="E3723" s="9">
        <v>45228</v>
      </c>
      <c r="F3723" s="6" t="s">
        <v>22</v>
      </c>
      <c r="G3723" s="7" t="s">
        <v>1531</v>
      </c>
      <c r="H3723" s="6"/>
      <c r="I3723" s="8">
        <v>-79.59</v>
      </c>
      <c r="J3723" s="6"/>
      <c r="K3723" s="8">
        <v>2984.73</v>
      </c>
      <c r="L3723" t="str">
        <f>IF(Gastos[[#This Row],[Importe]]&gt;0,"Ingreso","Egreso")</f>
        <v>Egreso</v>
      </c>
      <c r="M3723" t="str">
        <f t="shared" si="58"/>
        <v>Único</v>
      </c>
    </row>
    <row r="3724" spans="1:13" x14ac:dyDescent="0.25">
      <c r="A3724" t="s">
        <v>17</v>
      </c>
      <c r="B3724" s="33">
        <v>45229</v>
      </c>
      <c r="C3724" s="5">
        <v>45229</v>
      </c>
      <c r="D3724" s="33">
        <v>45227</v>
      </c>
      <c r="E3724" s="9">
        <v>45227</v>
      </c>
      <c r="F3724" s="6" t="s">
        <v>132</v>
      </c>
      <c r="G3724" s="7" t="s">
        <v>1535</v>
      </c>
      <c r="H3724" s="6"/>
      <c r="I3724" s="8">
        <v>-68.05</v>
      </c>
      <c r="J3724" s="6"/>
      <c r="K3724" s="8">
        <v>3041.63</v>
      </c>
      <c r="L3724" t="str">
        <f>IF(Gastos[[#This Row],[Importe]]&gt;0,"Ingreso","Egreso")</f>
        <v>Egreso</v>
      </c>
      <c r="M3724" t="str">
        <f t="shared" si="58"/>
        <v>Único</v>
      </c>
    </row>
    <row r="3725" spans="1:13" x14ac:dyDescent="0.25">
      <c r="A3725" s="1" t="s">
        <v>11</v>
      </c>
      <c r="B3725" s="33">
        <v>45229</v>
      </c>
      <c r="C3725" s="5">
        <v>45229</v>
      </c>
      <c r="D3725" s="33">
        <v>45227</v>
      </c>
      <c r="E3725" s="9">
        <v>45227</v>
      </c>
      <c r="F3725" s="6" t="s">
        <v>132</v>
      </c>
      <c r="G3725" s="7" t="s">
        <v>1536</v>
      </c>
      <c r="H3725" s="6"/>
      <c r="I3725" s="8">
        <v>-5.8</v>
      </c>
      <c r="J3725" s="6"/>
      <c r="K3725" s="8">
        <v>99.77</v>
      </c>
      <c r="L3725" t="str">
        <f>IF(Gastos[[#This Row],[Importe]]&gt;0,"Ingreso","Egreso")</f>
        <v>Egreso</v>
      </c>
      <c r="M3725" t="str">
        <f t="shared" si="58"/>
        <v>Único</v>
      </c>
    </row>
    <row r="3726" spans="1:13" x14ac:dyDescent="0.25">
      <c r="A3726" t="s">
        <v>14</v>
      </c>
      <c r="B3726" s="33">
        <v>45229</v>
      </c>
      <c r="C3726" s="5">
        <v>45229</v>
      </c>
      <c r="D3726" s="33">
        <v>45227</v>
      </c>
      <c r="E3726" s="9">
        <v>45227</v>
      </c>
      <c r="F3726" s="6" t="s">
        <v>132</v>
      </c>
      <c r="G3726" s="7" t="s">
        <v>1534</v>
      </c>
      <c r="H3726" s="6"/>
      <c r="I3726" s="8">
        <v>2</v>
      </c>
      <c r="J3726" s="6"/>
      <c r="K3726" s="8">
        <v>191.13</v>
      </c>
      <c r="L3726" t="str">
        <f>IF(Gastos[[#This Row],[Importe]]&gt;0,"Ingreso","Egreso")</f>
        <v>Ingreso</v>
      </c>
      <c r="M3726" t="str">
        <f t="shared" si="58"/>
        <v>Único</v>
      </c>
    </row>
    <row r="3727" spans="1:13" x14ac:dyDescent="0.25">
      <c r="A3727" t="s">
        <v>17</v>
      </c>
      <c r="B3727" s="33">
        <v>45229</v>
      </c>
      <c r="C3727" s="5">
        <v>45229</v>
      </c>
      <c r="D3727" s="33">
        <v>45227</v>
      </c>
      <c r="E3727" s="9">
        <v>45227</v>
      </c>
      <c r="F3727" s="6" t="s">
        <v>132</v>
      </c>
      <c r="G3727" s="7" t="s">
        <v>1534</v>
      </c>
      <c r="H3727" s="6"/>
      <c r="I3727" s="8">
        <v>22.69</v>
      </c>
      <c r="J3727" s="6"/>
      <c r="K3727" s="8">
        <v>3064.32</v>
      </c>
      <c r="L3727" t="str">
        <f>IF(Gastos[[#This Row],[Importe]]&gt;0,"Ingreso","Egreso")</f>
        <v>Ingreso</v>
      </c>
      <c r="M3727" t="str">
        <f t="shared" si="58"/>
        <v>Único</v>
      </c>
    </row>
    <row r="3728" spans="1:13" x14ac:dyDescent="0.25">
      <c r="A3728" t="s">
        <v>17</v>
      </c>
      <c r="B3728" s="33">
        <v>45226</v>
      </c>
      <c r="C3728" s="5">
        <v>45226</v>
      </c>
      <c r="D3728" s="33">
        <v>45226</v>
      </c>
      <c r="E3728" s="9">
        <v>45226</v>
      </c>
      <c r="F3728" s="6" t="s">
        <v>35</v>
      </c>
      <c r="G3728" s="7" t="s">
        <v>1537</v>
      </c>
      <c r="H3728" s="6"/>
      <c r="I3728" s="8">
        <v>47.82</v>
      </c>
      <c r="J3728" s="6"/>
      <c r="K3728" s="8">
        <v>3109.68</v>
      </c>
      <c r="L3728" t="str">
        <f>IF(Gastos[[#This Row],[Importe]]&gt;0,"Ingreso","Egreso")</f>
        <v>Ingreso</v>
      </c>
      <c r="M3728" t="str">
        <f t="shared" si="58"/>
        <v>Único</v>
      </c>
    </row>
    <row r="3729" spans="1:13" x14ac:dyDescent="0.25">
      <c r="A3729" t="s">
        <v>14</v>
      </c>
      <c r="B3729" s="33">
        <v>45226</v>
      </c>
      <c r="C3729" s="5">
        <v>45226</v>
      </c>
      <c r="D3729" s="33">
        <v>45226</v>
      </c>
      <c r="E3729" s="9">
        <v>45226</v>
      </c>
      <c r="F3729" s="6" t="s">
        <v>54</v>
      </c>
      <c r="G3729" s="7" t="s">
        <v>1539</v>
      </c>
      <c r="H3729" s="6"/>
      <c r="I3729" s="8">
        <v>-2.99</v>
      </c>
      <c r="J3729" s="6"/>
      <c r="K3729" s="8">
        <v>236.95</v>
      </c>
      <c r="L3729" t="str">
        <f>IF(Gastos[[#This Row],[Importe]]&gt;0,"Ingreso","Egreso")</f>
        <v>Egreso</v>
      </c>
      <c r="M3729" t="str">
        <f t="shared" si="58"/>
        <v>Único</v>
      </c>
    </row>
    <row r="3730" spans="1:13" ht="25.5" x14ac:dyDescent="0.25">
      <c r="A3730" t="s">
        <v>17</v>
      </c>
      <c r="B3730" s="33">
        <v>45226</v>
      </c>
      <c r="C3730" s="5">
        <v>45226</v>
      </c>
      <c r="D3730" s="33">
        <v>45226</v>
      </c>
      <c r="E3730" s="9">
        <v>45226</v>
      </c>
      <c r="F3730" s="6" t="s">
        <v>22</v>
      </c>
      <c r="G3730" s="7" t="s">
        <v>1538</v>
      </c>
      <c r="H3730" s="6"/>
      <c r="I3730" s="8">
        <v>-47.82</v>
      </c>
      <c r="J3730" s="6"/>
      <c r="K3730" s="8">
        <v>3061.86</v>
      </c>
      <c r="L3730" t="str">
        <f>IF(Gastos[[#This Row],[Importe]]&gt;0,"Ingreso","Egreso")</f>
        <v>Egreso</v>
      </c>
      <c r="M3730" t="str">
        <f t="shared" si="58"/>
        <v>Único</v>
      </c>
    </row>
    <row r="3731" spans="1:13" x14ac:dyDescent="0.25">
      <c r="A3731" t="s">
        <v>14</v>
      </c>
      <c r="B3731" s="33">
        <v>45226</v>
      </c>
      <c r="C3731" s="5">
        <v>45226</v>
      </c>
      <c r="D3731" s="33">
        <v>45226</v>
      </c>
      <c r="E3731" s="9">
        <v>45226</v>
      </c>
      <c r="F3731" s="6" t="s">
        <v>35</v>
      </c>
      <c r="G3731" s="7" t="s">
        <v>1540</v>
      </c>
      <c r="H3731" s="6"/>
      <c r="I3731" s="8">
        <v>-47.82</v>
      </c>
      <c r="J3731" s="6"/>
      <c r="K3731" s="8">
        <v>189.13</v>
      </c>
      <c r="L3731" t="str">
        <f>IF(Gastos[[#This Row],[Importe]]&gt;0,"Ingreso","Egreso")</f>
        <v>Egreso</v>
      </c>
      <c r="M3731" t="str">
        <f t="shared" si="58"/>
        <v>Único</v>
      </c>
    </row>
    <row r="3732" spans="1:13" x14ac:dyDescent="0.25">
      <c r="A3732" t="s">
        <v>17</v>
      </c>
      <c r="B3732" s="34">
        <v>45225</v>
      </c>
      <c r="C3732" s="3">
        <v>45225</v>
      </c>
      <c r="D3732" s="34">
        <v>45225</v>
      </c>
      <c r="E3732" s="9">
        <v>45225</v>
      </c>
      <c r="F3732" s="1" t="s">
        <v>132</v>
      </c>
      <c r="G3732" s="12" t="s">
        <v>1541</v>
      </c>
      <c r="H3732" s="1"/>
      <c r="I3732" s="13">
        <v>-4.0599999999999996</v>
      </c>
      <c r="J3732" s="1"/>
      <c r="K3732" s="13">
        <v>3109.68</v>
      </c>
      <c r="L3732" t="str">
        <f>IF(Gastos[[#This Row],[Importe]]&gt;0,"Ingreso","Egreso")</f>
        <v>Egreso</v>
      </c>
      <c r="M3732" t="str">
        <f t="shared" si="58"/>
        <v>Único</v>
      </c>
    </row>
    <row r="3733" spans="1:13" ht="25.5" x14ac:dyDescent="0.25">
      <c r="A3733" t="s">
        <v>14</v>
      </c>
      <c r="B3733" s="33">
        <v>45225</v>
      </c>
      <c r="C3733" s="5">
        <v>45225</v>
      </c>
      <c r="D3733" s="33">
        <v>45225</v>
      </c>
      <c r="E3733" s="9">
        <v>45225</v>
      </c>
      <c r="F3733" s="6" t="s">
        <v>15</v>
      </c>
      <c r="G3733" s="7" t="s">
        <v>1542</v>
      </c>
      <c r="H3733" s="6"/>
      <c r="I3733" s="8">
        <v>31.71</v>
      </c>
      <c r="J3733" s="6"/>
      <c r="K3733" s="8">
        <v>239.94</v>
      </c>
      <c r="L3733" t="str">
        <f>IF(Gastos[[#This Row],[Importe]]&gt;0,"Ingreso","Egreso")</f>
        <v>Ingreso</v>
      </c>
      <c r="M3733" t="str">
        <f t="shared" si="58"/>
        <v>Único</v>
      </c>
    </row>
    <row r="3734" spans="1:13" ht="25.5" x14ac:dyDescent="0.25">
      <c r="A3734" t="s">
        <v>14</v>
      </c>
      <c r="B3734" s="33">
        <v>45225</v>
      </c>
      <c r="C3734" s="5">
        <v>45225</v>
      </c>
      <c r="D3734" s="33">
        <v>45225</v>
      </c>
      <c r="E3734" s="9">
        <v>45225</v>
      </c>
      <c r="F3734" s="6" t="s">
        <v>15</v>
      </c>
      <c r="G3734" s="7" t="s">
        <v>1543</v>
      </c>
      <c r="H3734" s="6"/>
      <c r="I3734" s="8">
        <v>-224.21</v>
      </c>
      <c r="J3734" s="6"/>
      <c r="K3734" s="8">
        <v>208.23</v>
      </c>
      <c r="L3734" t="str">
        <f>IF(Gastos[[#This Row],[Importe]]&gt;0,"Ingreso","Egreso")</f>
        <v>Egreso</v>
      </c>
      <c r="M3734" t="str">
        <f t="shared" si="58"/>
        <v>Único</v>
      </c>
    </row>
    <row r="3735" spans="1:13" x14ac:dyDescent="0.25">
      <c r="A3735" s="1" t="s">
        <v>11</v>
      </c>
      <c r="B3735" s="33">
        <v>45225</v>
      </c>
      <c r="C3735" s="5">
        <v>45225</v>
      </c>
      <c r="D3735" s="33">
        <v>45225</v>
      </c>
      <c r="E3735" s="9">
        <v>45225</v>
      </c>
      <c r="F3735" s="6" t="s">
        <v>20</v>
      </c>
      <c r="G3735" s="7" t="s">
        <v>1544</v>
      </c>
      <c r="H3735" s="6"/>
      <c r="I3735" s="8">
        <v>-0.9</v>
      </c>
      <c r="J3735" s="6"/>
      <c r="K3735" s="8">
        <v>105.57</v>
      </c>
      <c r="L3735" t="str">
        <f>IF(Gastos[[#This Row],[Importe]]&gt;0,"Ingreso","Egreso")</f>
        <v>Egreso</v>
      </c>
      <c r="M3735" t="str">
        <f t="shared" si="58"/>
        <v>Único</v>
      </c>
    </row>
    <row r="3736" spans="1:13" ht="25.5" x14ac:dyDescent="0.25">
      <c r="A3736" s="1" t="s">
        <v>11</v>
      </c>
      <c r="B3736" s="34">
        <v>45224</v>
      </c>
      <c r="C3736" s="3">
        <v>45224</v>
      </c>
      <c r="D3736" s="33">
        <v>45224</v>
      </c>
      <c r="E3736" s="9">
        <v>45224</v>
      </c>
      <c r="F3736" s="6" t="s">
        <v>132</v>
      </c>
      <c r="G3736" s="12" t="s">
        <v>1550</v>
      </c>
      <c r="H3736" s="1"/>
      <c r="I3736" s="13">
        <v>-10.75</v>
      </c>
      <c r="J3736" s="1"/>
      <c r="K3736" s="13">
        <v>108.27</v>
      </c>
      <c r="L3736" t="str">
        <f>IF(Gastos[[#This Row],[Importe]]&gt;0,"Ingreso","Egreso")</f>
        <v>Egreso</v>
      </c>
      <c r="M3736" t="str">
        <f t="shared" si="58"/>
        <v>Único</v>
      </c>
    </row>
    <row r="3737" spans="1:13" x14ac:dyDescent="0.25">
      <c r="A3737" s="1" t="s">
        <v>11</v>
      </c>
      <c r="B3737" s="34">
        <v>45224</v>
      </c>
      <c r="C3737" s="3">
        <v>45224</v>
      </c>
      <c r="D3737" s="33">
        <v>45224</v>
      </c>
      <c r="E3737" s="9">
        <v>45224</v>
      </c>
      <c r="F3737" s="6" t="s">
        <v>132</v>
      </c>
      <c r="G3737" s="12" t="s">
        <v>1548</v>
      </c>
      <c r="H3737" s="1"/>
      <c r="I3737" s="13">
        <v>-2.4</v>
      </c>
      <c r="J3737" s="1"/>
      <c r="K3737" s="13">
        <v>122.82</v>
      </c>
      <c r="L3737" t="str">
        <f>IF(Gastos[[#This Row],[Importe]]&gt;0,"Ingreso","Egreso")</f>
        <v>Egreso</v>
      </c>
      <c r="M3737" t="str">
        <f t="shared" si="58"/>
        <v>Único</v>
      </c>
    </row>
    <row r="3738" spans="1:13" x14ac:dyDescent="0.25">
      <c r="A3738" t="s">
        <v>14</v>
      </c>
      <c r="B3738" s="34">
        <v>45224</v>
      </c>
      <c r="C3738" s="3">
        <v>45224</v>
      </c>
      <c r="D3738" s="33">
        <v>45224</v>
      </c>
      <c r="E3738" s="9">
        <v>45224</v>
      </c>
      <c r="F3738" s="6" t="s">
        <v>35</v>
      </c>
      <c r="G3738" s="12" t="s">
        <v>1547</v>
      </c>
      <c r="H3738" s="1"/>
      <c r="I3738" s="13">
        <v>250</v>
      </c>
      <c r="J3738" s="1"/>
      <c r="K3738" s="13">
        <v>432.44</v>
      </c>
      <c r="L3738" t="str">
        <f>IF(Gastos[[#This Row],[Importe]]&gt;0,"Ingreso","Egreso")</f>
        <v>Ingreso</v>
      </c>
      <c r="M3738" t="str">
        <f t="shared" si="58"/>
        <v>Único</v>
      </c>
    </row>
    <row r="3739" spans="1:13" ht="25.5" x14ac:dyDescent="0.25">
      <c r="A3739" s="1" t="s">
        <v>11</v>
      </c>
      <c r="B3739" s="34">
        <v>45224</v>
      </c>
      <c r="C3739" s="3">
        <v>45224</v>
      </c>
      <c r="D3739" s="33">
        <v>45224</v>
      </c>
      <c r="E3739" s="9">
        <v>45224</v>
      </c>
      <c r="F3739" s="6" t="s">
        <v>20</v>
      </c>
      <c r="G3739" s="12" t="s">
        <v>1549</v>
      </c>
      <c r="H3739" s="1"/>
      <c r="I3739" s="13">
        <v>-3.8</v>
      </c>
      <c r="J3739" s="1"/>
      <c r="K3739" s="13">
        <v>119.02</v>
      </c>
      <c r="L3739" t="str">
        <f>IF(Gastos[[#This Row],[Importe]]&gt;0,"Ingreso","Egreso")</f>
        <v>Egreso</v>
      </c>
      <c r="M3739" t="str">
        <f t="shared" si="58"/>
        <v>Único</v>
      </c>
    </row>
    <row r="3740" spans="1:13" x14ac:dyDescent="0.25">
      <c r="A3740" s="1" t="s">
        <v>11</v>
      </c>
      <c r="B3740" s="34">
        <v>45224</v>
      </c>
      <c r="C3740" s="3">
        <v>45224</v>
      </c>
      <c r="D3740" s="33">
        <v>45224</v>
      </c>
      <c r="E3740" s="9">
        <v>45224</v>
      </c>
      <c r="F3740" s="6" t="s">
        <v>20</v>
      </c>
      <c r="G3740" s="12" t="s">
        <v>1551</v>
      </c>
      <c r="H3740" s="1"/>
      <c r="I3740" s="13">
        <v>-0.9</v>
      </c>
      <c r="J3740" s="1"/>
      <c r="K3740" s="13">
        <v>107.37</v>
      </c>
      <c r="L3740" t="str">
        <f>IF(Gastos[[#This Row],[Importe]]&gt;0,"Ingreso","Egreso")</f>
        <v>Egreso</v>
      </c>
      <c r="M3740" t="str">
        <f t="shared" si="58"/>
        <v>Único</v>
      </c>
    </row>
    <row r="3741" spans="1:13" x14ac:dyDescent="0.25">
      <c r="A3741" s="1" t="s">
        <v>11</v>
      </c>
      <c r="B3741" s="34">
        <v>45224</v>
      </c>
      <c r="C3741" s="3">
        <v>45224</v>
      </c>
      <c r="D3741" s="33">
        <v>45224</v>
      </c>
      <c r="E3741" s="9">
        <v>45224</v>
      </c>
      <c r="F3741" s="6" t="s">
        <v>20</v>
      </c>
      <c r="G3741" s="12" t="s">
        <v>1551</v>
      </c>
      <c r="H3741" s="1"/>
      <c r="I3741" s="13">
        <v>-0.9</v>
      </c>
      <c r="J3741" s="1"/>
      <c r="K3741" s="13">
        <v>106.47</v>
      </c>
      <c r="L3741" t="str">
        <f>IF(Gastos[[#This Row],[Importe]]&gt;0,"Ingreso","Egreso")</f>
        <v>Egreso</v>
      </c>
      <c r="M3741" t="str">
        <f t="shared" si="58"/>
        <v>Único</v>
      </c>
    </row>
    <row r="3742" spans="1:13" ht="25.5" x14ac:dyDescent="0.25">
      <c r="A3742" t="s">
        <v>17</v>
      </c>
      <c r="B3742" s="34">
        <v>45224</v>
      </c>
      <c r="C3742" s="3">
        <v>45224</v>
      </c>
      <c r="D3742" s="33">
        <v>45224</v>
      </c>
      <c r="E3742" s="9">
        <v>45224</v>
      </c>
      <c r="F3742" s="6" t="s">
        <v>22</v>
      </c>
      <c r="G3742" s="12" t="s">
        <v>1546</v>
      </c>
      <c r="H3742" s="1"/>
      <c r="I3742" s="13">
        <v>-8.3699999999999992</v>
      </c>
      <c r="J3742" s="1"/>
      <c r="K3742" s="13">
        <v>3113.74</v>
      </c>
      <c r="L3742" t="str">
        <f>IF(Gastos[[#This Row],[Importe]]&gt;0,"Ingreso","Egreso")</f>
        <v>Egreso</v>
      </c>
      <c r="M3742" t="str">
        <f t="shared" si="58"/>
        <v>Único</v>
      </c>
    </row>
    <row r="3743" spans="1:13" x14ac:dyDescent="0.25">
      <c r="A3743" t="s">
        <v>17</v>
      </c>
      <c r="B3743" s="34">
        <v>45224</v>
      </c>
      <c r="C3743" s="3">
        <v>45224</v>
      </c>
      <c r="D3743" s="33">
        <v>45224</v>
      </c>
      <c r="E3743" s="9">
        <v>45224</v>
      </c>
      <c r="F3743" s="6" t="s">
        <v>35</v>
      </c>
      <c r="G3743" s="12" t="s">
        <v>1545</v>
      </c>
      <c r="H3743" s="1"/>
      <c r="I3743" s="13">
        <v>-250</v>
      </c>
      <c r="J3743" s="1"/>
      <c r="K3743" s="13">
        <v>3122.11</v>
      </c>
      <c r="L3743" t="str">
        <f>IF(Gastos[[#This Row],[Importe]]&gt;0,"Ingreso","Egreso")</f>
        <v>Egreso</v>
      </c>
      <c r="M3743" t="str">
        <f t="shared" si="58"/>
        <v>Único</v>
      </c>
    </row>
    <row r="3744" spans="1:13" x14ac:dyDescent="0.25">
      <c r="A3744" t="s">
        <v>17</v>
      </c>
      <c r="B3744" s="34">
        <v>45223</v>
      </c>
      <c r="C3744" s="3">
        <v>45223</v>
      </c>
      <c r="D3744" s="33">
        <v>45223</v>
      </c>
      <c r="E3744" s="9">
        <v>45223</v>
      </c>
      <c r="F3744" s="6" t="s">
        <v>67</v>
      </c>
      <c r="G3744" s="12" t="s">
        <v>1552</v>
      </c>
      <c r="H3744" s="1"/>
      <c r="I3744" s="13">
        <v>-12.42</v>
      </c>
      <c r="J3744" s="1"/>
      <c r="K3744" s="13">
        <v>3372.11</v>
      </c>
      <c r="L3744" t="str">
        <f>IF(Gastos[[#This Row],[Importe]]&gt;0,"Ingreso","Egreso")</f>
        <v>Egreso</v>
      </c>
      <c r="M3744" t="str">
        <f t="shared" si="58"/>
        <v>Único</v>
      </c>
    </row>
    <row r="3745" spans="1:13" ht="25.5" x14ac:dyDescent="0.25">
      <c r="A3745" t="s">
        <v>14</v>
      </c>
      <c r="B3745" s="34">
        <v>45223</v>
      </c>
      <c r="C3745" s="3">
        <v>45223</v>
      </c>
      <c r="D3745" s="33">
        <v>45223</v>
      </c>
      <c r="E3745" s="9">
        <v>45223</v>
      </c>
      <c r="F3745" s="6" t="s">
        <v>15</v>
      </c>
      <c r="G3745" s="12" t="s">
        <v>1553</v>
      </c>
      <c r="H3745" s="1"/>
      <c r="I3745" s="13">
        <v>-74.959999999999994</v>
      </c>
      <c r="J3745" s="1"/>
      <c r="K3745" s="13">
        <v>182.44</v>
      </c>
      <c r="L3745" t="str">
        <f>IF(Gastos[[#This Row],[Importe]]&gt;0,"Ingreso","Egreso")</f>
        <v>Egreso</v>
      </c>
      <c r="M3745" t="str">
        <f t="shared" si="58"/>
        <v>Único</v>
      </c>
    </row>
    <row r="3746" spans="1:13" ht="25.5" x14ac:dyDescent="0.25">
      <c r="A3746" s="1" t="s">
        <v>11</v>
      </c>
      <c r="B3746" s="34">
        <v>45223</v>
      </c>
      <c r="C3746" s="3">
        <v>45223</v>
      </c>
      <c r="D3746" s="33">
        <v>45223</v>
      </c>
      <c r="E3746" s="9">
        <v>45223</v>
      </c>
      <c r="F3746" s="6" t="s">
        <v>20</v>
      </c>
      <c r="G3746" s="12" t="s">
        <v>1554</v>
      </c>
      <c r="H3746" s="1"/>
      <c r="I3746" s="13">
        <v>-2.6</v>
      </c>
      <c r="J3746" s="1"/>
      <c r="K3746" s="13">
        <v>126.12</v>
      </c>
      <c r="L3746" t="str">
        <f>IF(Gastos[[#This Row],[Importe]]&gt;0,"Ingreso","Egreso")</f>
        <v>Egreso</v>
      </c>
      <c r="M3746" t="str">
        <f t="shared" si="58"/>
        <v>Único</v>
      </c>
    </row>
    <row r="3747" spans="1:13" x14ac:dyDescent="0.25">
      <c r="A3747" s="1" t="s">
        <v>11</v>
      </c>
      <c r="B3747" s="34">
        <v>45223</v>
      </c>
      <c r="C3747" s="3">
        <v>45223</v>
      </c>
      <c r="D3747" s="33">
        <v>45223</v>
      </c>
      <c r="E3747" s="9">
        <v>45223</v>
      </c>
      <c r="F3747" s="6" t="s">
        <v>20</v>
      </c>
      <c r="G3747" s="12" t="s">
        <v>1555</v>
      </c>
      <c r="H3747" s="1"/>
      <c r="I3747" s="13">
        <v>-0.9</v>
      </c>
      <c r="J3747" s="1"/>
      <c r="K3747" s="13">
        <v>125.22</v>
      </c>
      <c r="L3747" t="str">
        <f>IF(Gastos[[#This Row],[Importe]]&gt;0,"Ingreso","Egreso")</f>
        <v>Egreso</v>
      </c>
      <c r="M3747" t="str">
        <f t="shared" si="58"/>
        <v>Único</v>
      </c>
    </row>
    <row r="3748" spans="1:13" x14ac:dyDescent="0.25">
      <c r="A3748" s="1" t="s">
        <v>11</v>
      </c>
      <c r="B3748" s="34">
        <v>45222</v>
      </c>
      <c r="C3748" s="3">
        <v>45222</v>
      </c>
      <c r="D3748" s="33">
        <v>45222</v>
      </c>
      <c r="E3748" s="9">
        <v>45222</v>
      </c>
      <c r="F3748" s="6" t="s">
        <v>20</v>
      </c>
      <c r="G3748" s="12" t="s">
        <v>1557</v>
      </c>
      <c r="H3748" s="1"/>
      <c r="I3748" s="13">
        <v>-1.1000000000000001</v>
      </c>
      <c r="J3748" s="1"/>
      <c r="K3748" s="13">
        <v>133.52000000000001</v>
      </c>
      <c r="L3748" t="str">
        <f>IF(Gastos[[#This Row],[Importe]]&gt;0,"Ingreso","Egreso")</f>
        <v>Egreso</v>
      </c>
      <c r="M3748" t="str">
        <f t="shared" si="58"/>
        <v>Único</v>
      </c>
    </row>
    <row r="3749" spans="1:13" ht="25.5" x14ac:dyDescent="0.25">
      <c r="A3749" s="1" t="s">
        <v>11</v>
      </c>
      <c r="B3749" s="34">
        <v>45222</v>
      </c>
      <c r="C3749" s="3">
        <v>45222</v>
      </c>
      <c r="D3749" s="33">
        <v>45222</v>
      </c>
      <c r="E3749" s="9">
        <v>45222</v>
      </c>
      <c r="F3749" s="6" t="s">
        <v>20</v>
      </c>
      <c r="G3749" s="12" t="s">
        <v>1558</v>
      </c>
      <c r="H3749" s="1"/>
      <c r="I3749" s="13">
        <v>-4.8</v>
      </c>
      <c r="J3749" s="1"/>
      <c r="K3749" s="13">
        <v>128.72</v>
      </c>
      <c r="L3749" t="str">
        <f>IF(Gastos[[#This Row],[Importe]]&gt;0,"Ingreso","Egreso")</f>
        <v>Egreso</v>
      </c>
      <c r="M3749" t="str">
        <f t="shared" si="58"/>
        <v>Único</v>
      </c>
    </row>
    <row r="3750" spans="1:13" ht="25.5" x14ac:dyDescent="0.25">
      <c r="A3750" t="s">
        <v>14</v>
      </c>
      <c r="B3750" s="34">
        <v>45222</v>
      </c>
      <c r="C3750" s="3">
        <v>45222</v>
      </c>
      <c r="D3750" s="33">
        <v>45222</v>
      </c>
      <c r="E3750" s="9">
        <v>45222</v>
      </c>
      <c r="F3750" s="6" t="s">
        <v>22</v>
      </c>
      <c r="G3750" s="12" t="s">
        <v>1556</v>
      </c>
      <c r="H3750" s="1"/>
      <c r="I3750" s="13">
        <v>-8.2899999999999991</v>
      </c>
      <c r="J3750" s="1"/>
      <c r="K3750" s="13">
        <v>257.39999999999998</v>
      </c>
      <c r="L3750" t="str">
        <f>IF(Gastos[[#This Row],[Importe]]&gt;0,"Ingreso","Egreso")</f>
        <v>Egreso</v>
      </c>
      <c r="M3750" t="str">
        <f t="shared" si="58"/>
        <v>Único</v>
      </c>
    </row>
    <row r="3751" spans="1:13" x14ac:dyDescent="0.25">
      <c r="A3751" s="1" t="s">
        <v>11</v>
      </c>
      <c r="B3751" s="34">
        <v>45222</v>
      </c>
      <c r="C3751" s="3">
        <v>45222</v>
      </c>
      <c r="D3751" s="33">
        <v>45222</v>
      </c>
      <c r="E3751" s="9">
        <v>45222</v>
      </c>
      <c r="F3751" s="6"/>
      <c r="G3751" s="12" t="s">
        <v>1559</v>
      </c>
      <c r="H3751" s="1"/>
      <c r="I3751" s="13">
        <v>-2.5</v>
      </c>
      <c r="J3751" s="1"/>
      <c r="K3751" s="13">
        <v>134.62</v>
      </c>
      <c r="L3751" t="str">
        <f>IF(Gastos[[#This Row],[Importe]]&gt;0,"Ingreso","Egreso")</f>
        <v>Egreso</v>
      </c>
      <c r="M3751" t="str">
        <f t="shared" si="58"/>
        <v>Único</v>
      </c>
    </row>
    <row r="3752" spans="1:13" ht="25.5" x14ac:dyDescent="0.25">
      <c r="A3752" t="s">
        <v>14</v>
      </c>
      <c r="B3752" s="34">
        <v>45222</v>
      </c>
      <c r="C3752" s="3">
        <v>45222</v>
      </c>
      <c r="D3752" s="33">
        <v>45221</v>
      </c>
      <c r="E3752" s="9">
        <v>45221</v>
      </c>
      <c r="F3752" s="6" t="s">
        <v>22</v>
      </c>
      <c r="G3752" s="12" t="s">
        <v>1560</v>
      </c>
      <c r="H3752" s="1"/>
      <c r="I3752" s="13">
        <v>-3.82</v>
      </c>
      <c r="J3752" s="1"/>
      <c r="K3752" s="13">
        <v>265.69</v>
      </c>
      <c r="L3752" t="str">
        <f>IF(Gastos[[#This Row],[Importe]]&gt;0,"Ingreso","Egreso")</f>
        <v>Egreso</v>
      </c>
      <c r="M3752" t="str">
        <f t="shared" si="58"/>
        <v>Único</v>
      </c>
    </row>
    <row r="3753" spans="1:13" ht="25.5" x14ac:dyDescent="0.25">
      <c r="A3753" t="s">
        <v>17</v>
      </c>
      <c r="B3753" s="34">
        <v>45222</v>
      </c>
      <c r="C3753" s="3">
        <v>45222</v>
      </c>
      <c r="D3753" s="33">
        <v>45220</v>
      </c>
      <c r="E3753" s="9">
        <v>45220</v>
      </c>
      <c r="F3753" s="6" t="s">
        <v>132</v>
      </c>
      <c r="G3753" s="12" t="s">
        <v>1563</v>
      </c>
      <c r="H3753" s="1"/>
      <c r="I3753" s="13">
        <v>-15.5</v>
      </c>
      <c r="J3753" s="1"/>
      <c r="K3753" s="13">
        <v>3384.53</v>
      </c>
      <c r="L3753" t="str">
        <f>IF(Gastos[[#This Row],[Importe]]&gt;0,"Ingreso","Egreso")</f>
        <v>Egreso</v>
      </c>
      <c r="M3753" t="str">
        <f t="shared" si="58"/>
        <v>Único</v>
      </c>
    </row>
    <row r="3754" spans="1:13" x14ac:dyDescent="0.25">
      <c r="A3754" s="1" t="s">
        <v>11</v>
      </c>
      <c r="B3754" s="34">
        <v>45222</v>
      </c>
      <c r="C3754" s="3">
        <v>45222</v>
      </c>
      <c r="D3754" s="33">
        <v>45220</v>
      </c>
      <c r="E3754" s="9">
        <v>45220</v>
      </c>
      <c r="F3754" s="6" t="s">
        <v>132</v>
      </c>
      <c r="G3754" s="12" t="s">
        <v>1564</v>
      </c>
      <c r="H3754" s="1"/>
      <c r="I3754" s="13">
        <v>-12.5</v>
      </c>
      <c r="J3754" s="1"/>
      <c r="K3754" s="13">
        <v>142.29</v>
      </c>
      <c r="L3754" t="str">
        <f>IF(Gastos[[#This Row],[Importe]]&gt;0,"Ingreso","Egreso")</f>
        <v>Egreso</v>
      </c>
      <c r="M3754" t="str">
        <f t="shared" si="58"/>
        <v>Único</v>
      </c>
    </row>
    <row r="3755" spans="1:13" x14ac:dyDescent="0.25">
      <c r="A3755" t="s">
        <v>17</v>
      </c>
      <c r="B3755" s="34">
        <v>45222</v>
      </c>
      <c r="C3755" s="3">
        <v>45222</v>
      </c>
      <c r="D3755" s="33">
        <v>45220</v>
      </c>
      <c r="E3755" s="9">
        <v>45220</v>
      </c>
      <c r="F3755" s="6" t="s">
        <v>18</v>
      </c>
      <c r="G3755" s="12" t="s">
        <v>1561</v>
      </c>
      <c r="H3755" s="1"/>
      <c r="I3755" s="13">
        <v>-11.98</v>
      </c>
      <c r="J3755" s="1"/>
      <c r="K3755" s="13">
        <v>3458.77</v>
      </c>
      <c r="L3755" t="str">
        <f>IF(Gastos[[#This Row],[Importe]]&gt;0,"Ingreso","Egreso")</f>
        <v>Egreso</v>
      </c>
      <c r="M3755" t="str">
        <f t="shared" si="58"/>
        <v>Único</v>
      </c>
    </row>
    <row r="3756" spans="1:13" x14ac:dyDescent="0.25">
      <c r="A3756" t="s">
        <v>17</v>
      </c>
      <c r="B3756" s="34">
        <v>45222</v>
      </c>
      <c r="C3756" s="3">
        <v>45222</v>
      </c>
      <c r="D3756" s="33">
        <v>45220</v>
      </c>
      <c r="E3756" s="9">
        <v>45220</v>
      </c>
      <c r="F3756" s="6" t="s">
        <v>18</v>
      </c>
      <c r="G3756" s="12" t="s">
        <v>1562</v>
      </c>
      <c r="H3756" s="1"/>
      <c r="I3756" s="13">
        <v>-58.74</v>
      </c>
      <c r="J3756" s="1"/>
      <c r="K3756" s="13">
        <v>3400.03</v>
      </c>
      <c r="L3756" t="str">
        <f>IF(Gastos[[#This Row],[Importe]]&gt;0,"Ingreso","Egreso")</f>
        <v>Egreso</v>
      </c>
      <c r="M3756" t="str">
        <f t="shared" si="58"/>
        <v>Único</v>
      </c>
    </row>
    <row r="3757" spans="1:13" x14ac:dyDescent="0.25">
      <c r="A3757" s="1" t="s">
        <v>11</v>
      </c>
      <c r="B3757" s="34">
        <v>45222</v>
      </c>
      <c r="C3757" s="3">
        <v>45222</v>
      </c>
      <c r="D3757" s="33">
        <v>45220</v>
      </c>
      <c r="E3757" s="9">
        <v>45220</v>
      </c>
      <c r="F3757" s="6" t="s">
        <v>20</v>
      </c>
      <c r="G3757" s="12" t="s">
        <v>1566</v>
      </c>
      <c r="H3757" s="1"/>
      <c r="I3757" s="13">
        <v>-1.6</v>
      </c>
      <c r="J3757" s="1"/>
      <c r="K3757" s="13">
        <v>138.91999999999999</v>
      </c>
      <c r="L3757" t="str">
        <f>IF(Gastos[[#This Row],[Importe]]&gt;0,"Ingreso","Egreso")</f>
        <v>Egreso</v>
      </c>
      <c r="M3757" t="str">
        <f t="shared" si="58"/>
        <v>Único</v>
      </c>
    </row>
    <row r="3758" spans="1:13" x14ac:dyDescent="0.25">
      <c r="A3758" s="1" t="s">
        <v>11</v>
      </c>
      <c r="B3758" s="34">
        <v>45222</v>
      </c>
      <c r="C3758" s="3">
        <v>45222</v>
      </c>
      <c r="D3758" s="33">
        <v>45220</v>
      </c>
      <c r="E3758" s="9">
        <v>45220</v>
      </c>
      <c r="F3758" s="6" t="s">
        <v>20</v>
      </c>
      <c r="G3758" s="12" t="s">
        <v>1566</v>
      </c>
      <c r="H3758" s="1"/>
      <c r="I3758" s="13">
        <v>-1.8</v>
      </c>
      <c r="J3758" s="1"/>
      <c r="K3758" s="13">
        <v>137.12</v>
      </c>
      <c r="L3758" t="str">
        <f>IF(Gastos[[#This Row],[Importe]]&gt;0,"Ingreso","Egreso")</f>
        <v>Egreso</v>
      </c>
      <c r="M3758" t="str">
        <f t="shared" si="58"/>
        <v>Único</v>
      </c>
    </row>
    <row r="3759" spans="1:13" ht="25.5" x14ac:dyDescent="0.25">
      <c r="A3759" s="1" t="s">
        <v>11</v>
      </c>
      <c r="B3759" s="34">
        <v>45222</v>
      </c>
      <c r="C3759" s="3">
        <v>45222</v>
      </c>
      <c r="D3759" s="33">
        <v>45220</v>
      </c>
      <c r="E3759" s="9">
        <v>45220</v>
      </c>
      <c r="F3759" s="6" t="s">
        <v>132</v>
      </c>
      <c r="G3759" s="12" t="s">
        <v>1565</v>
      </c>
      <c r="H3759" s="1"/>
      <c r="I3759" s="13">
        <v>-1.08</v>
      </c>
      <c r="J3759" s="1"/>
      <c r="K3759" s="13">
        <v>140.52000000000001</v>
      </c>
      <c r="L3759" t="str">
        <f>IF(Gastos[[#This Row],[Importe]]&gt;0,"Ingreso","Egreso")</f>
        <v>Egreso</v>
      </c>
      <c r="M3759" t="str">
        <f t="shared" si="58"/>
        <v>Único</v>
      </c>
    </row>
    <row r="3760" spans="1:13" ht="25.5" x14ac:dyDescent="0.25">
      <c r="A3760" s="1" t="s">
        <v>11</v>
      </c>
      <c r="B3760" s="34">
        <v>45222</v>
      </c>
      <c r="C3760" s="3">
        <v>45222</v>
      </c>
      <c r="D3760" s="33">
        <v>45220</v>
      </c>
      <c r="E3760" s="9">
        <v>45220</v>
      </c>
      <c r="F3760" s="6" t="s">
        <v>132</v>
      </c>
      <c r="G3760" s="12" t="s">
        <v>1565</v>
      </c>
      <c r="H3760" s="1"/>
      <c r="I3760" s="13">
        <v>-0.69</v>
      </c>
      <c r="J3760" s="1"/>
      <c r="K3760" s="13">
        <v>141.6</v>
      </c>
      <c r="L3760" t="str">
        <f>IF(Gastos[[#This Row],[Importe]]&gt;0,"Ingreso","Egreso")</f>
        <v>Egreso</v>
      </c>
      <c r="M3760" t="str">
        <f t="shared" si="58"/>
        <v>Único</v>
      </c>
    </row>
    <row r="3761" spans="1:13" ht="25.5" x14ac:dyDescent="0.25">
      <c r="A3761" s="1" t="s">
        <v>11</v>
      </c>
      <c r="B3761" s="34">
        <v>45219</v>
      </c>
      <c r="C3761" s="3">
        <v>45219</v>
      </c>
      <c r="D3761" s="33">
        <v>45219</v>
      </c>
      <c r="E3761" s="9">
        <v>45219</v>
      </c>
      <c r="F3761" s="6" t="s">
        <v>132</v>
      </c>
      <c r="G3761" s="12" t="s">
        <v>1569</v>
      </c>
      <c r="H3761" s="1"/>
      <c r="I3761" s="13">
        <v>-9.5500000000000007</v>
      </c>
      <c r="J3761" s="1"/>
      <c r="K3761" s="13">
        <v>154.79</v>
      </c>
      <c r="L3761" t="str">
        <f>IF(Gastos[[#This Row],[Importe]]&gt;0,"Ingreso","Egreso")</f>
        <v>Egreso</v>
      </c>
      <c r="M3761" t="str">
        <f t="shared" si="58"/>
        <v>Único</v>
      </c>
    </row>
    <row r="3762" spans="1:13" x14ac:dyDescent="0.25">
      <c r="A3762" t="s">
        <v>17</v>
      </c>
      <c r="B3762" s="34">
        <v>45219</v>
      </c>
      <c r="C3762" s="3">
        <v>45219</v>
      </c>
      <c r="D3762" s="33">
        <v>45219</v>
      </c>
      <c r="E3762" s="9">
        <v>45219</v>
      </c>
      <c r="F3762" s="6" t="s">
        <v>132</v>
      </c>
      <c r="G3762" s="12" t="s">
        <v>1567</v>
      </c>
      <c r="H3762" s="1"/>
      <c r="I3762" s="13">
        <v>-7.71</v>
      </c>
      <c r="J3762" s="1"/>
      <c r="K3762" s="13">
        <v>3470.75</v>
      </c>
      <c r="L3762" t="str">
        <f>IF(Gastos[[#This Row],[Importe]]&gt;0,"Ingreso","Egreso")</f>
        <v>Egreso</v>
      </c>
      <c r="M3762" t="str">
        <f t="shared" si="58"/>
        <v>Único</v>
      </c>
    </row>
    <row r="3763" spans="1:13" x14ac:dyDescent="0.25">
      <c r="A3763" s="1" t="s">
        <v>11</v>
      </c>
      <c r="B3763" s="34">
        <v>45219</v>
      </c>
      <c r="C3763" s="3">
        <v>45219</v>
      </c>
      <c r="D3763" s="33">
        <v>45219</v>
      </c>
      <c r="E3763" s="9">
        <v>45219</v>
      </c>
      <c r="F3763" s="6" t="s">
        <v>132</v>
      </c>
      <c r="G3763" s="12" t="s">
        <v>1568</v>
      </c>
      <c r="H3763" s="1"/>
      <c r="I3763" s="13">
        <v>-3.9</v>
      </c>
      <c r="J3763" s="1"/>
      <c r="K3763" s="13">
        <v>171.92</v>
      </c>
      <c r="L3763" t="str">
        <f>IF(Gastos[[#This Row],[Importe]]&gt;0,"Ingreso","Egreso")</f>
        <v>Egreso</v>
      </c>
      <c r="M3763" t="str">
        <f t="shared" si="58"/>
        <v>Único</v>
      </c>
    </row>
    <row r="3764" spans="1:13" ht="25.5" x14ac:dyDescent="0.25">
      <c r="A3764" s="1" t="s">
        <v>11</v>
      </c>
      <c r="B3764" s="34">
        <v>45219</v>
      </c>
      <c r="C3764" s="3">
        <v>45219</v>
      </c>
      <c r="D3764" s="33">
        <v>45219</v>
      </c>
      <c r="E3764" s="9">
        <v>45219</v>
      </c>
      <c r="F3764" s="6" t="s">
        <v>132</v>
      </c>
      <c r="G3764" s="12" t="s">
        <v>1570</v>
      </c>
      <c r="H3764" s="1"/>
      <c r="I3764" s="13">
        <v>-2.9</v>
      </c>
      <c r="J3764" s="1"/>
      <c r="K3764" s="13">
        <v>169.02</v>
      </c>
      <c r="L3764" t="str">
        <f>IF(Gastos[[#This Row],[Importe]]&gt;0,"Ingreso","Egreso")</f>
        <v>Egreso</v>
      </c>
      <c r="M3764" t="str">
        <f t="shared" si="58"/>
        <v>Único</v>
      </c>
    </row>
    <row r="3765" spans="1:13" ht="25.5" x14ac:dyDescent="0.25">
      <c r="A3765" s="1" t="s">
        <v>11</v>
      </c>
      <c r="B3765" s="34">
        <v>45219</v>
      </c>
      <c r="C3765" s="3">
        <v>45219</v>
      </c>
      <c r="D3765" s="33">
        <v>45219</v>
      </c>
      <c r="E3765" s="9">
        <v>45219</v>
      </c>
      <c r="F3765" s="6" t="s">
        <v>132</v>
      </c>
      <c r="G3765" s="12" t="s">
        <v>1570</v>
      </c>
      <c r="H3765" s="1"/>
      <c r="I3765" s="13">
        <v>-1.5</v>
      </c>
      <c r="J3765" s="1"/>
      <c r="K3765" s="13">
        <v>167.52</v>
      </c>
      <c r="L3765" t="str">
        <f>IF(Gastos[[#This Row],[Importe]]&gt;0,"Ingreso","Egreso")</f>
        <v>Egreso</v>
      </c>
      <c r="M3765" t="str">
        <f t="shared" si="58"/>
        <v>Único</v>
      </c>
    </row>
    <row r="3766" spans="1:13" x14ac:dyDescent="0.25">
      <c r="A3766" s="1" t="s">
        <v>11</v>
      </c>
      <c r="B3766" s="34">
        <v>45219</v>
      </c>
      <c r="C3766" s="3">
        <v>45219</v>
      </c>
      <c r="D3766" s="33">
        <v>45219</v>
      </c>
      <c r="E3766" s="9">
        <v>45219</v>
      </c>
      <c r="F3766" s="6"/>
      <c r="G3766" s="12" t="s">
        <v>1571</v>
      </c>
      <c r="H3766" s="1"/>
      <c r="I3766" s="13">
        <v>-3.18</v>
      </c>
      <c r="J3766" s="1"/>
      <c r="K3766" s="13">
        <v>164.34</v>
      </c>
      <c r="L3766" t="str">
        <f>IF(Gastos[[#This Row],[Importe]]&gt;0,"Ingreso","Egreso")</f>
        <v>Egreso</v>
      </c>
      <c r="M3766" t="str">
        <f t="shared" si="58"/>
        <v>Único</v>
      </c>
    </row>
    <row r="3767" spans="1:13" x14ac:dyDescent="0.25">
      <c r="A3767" t="s">
        <v>14</v>
      </c>
      <c r="B3767" s="34">
        <v>45218</v>
      </c>
      <c r="C3767" s="3">
        <v>45218</v>
      </c>
      <c r="D3767" s="33">
        <v>45218</v>
      </c>
      <c r="E3767" s="9">
        <v>45218</v>
      </c>
      <c r="F3767" s="6" t="s">
        <v>54</v>
      </c>
      <c r="G3767" s="12" t="s">
        <v>1572</v>
      </c>
      <c r="H3767" s="1"/>
      <c r="I3767" s="13">
        <v>-7.99</v>
      </c>
      <c r="J3767" s="1"/>
      <c r="K3767" s="13">
        <v>269.51</v>
      </c>
      <c r="L3767" t="str">
        <f>IF(Gastos[[#This Row],[Importe]]&gt;0,"Ingreso","Egreso")</f>
        <v>Egreso</v>
      </c>
      <c r="M3767" t="str">
        <f t="shared" si="58"/>
        <v>Único</v>
      </c>
    </row>
    <row r="3768" spans="1:13" x14ac:dyDescent="0.25">
      <c r="A3768" s="1" t="s">
        <v>11</v>
      </c>
      <c r="B3768" s="34">
        <v>45218</v>
      </c>
      <c r="C3768" s="3">
        <v>45218</v>
      </c>
      <c r="D3768" s="33">
        <v>45218</v>
      </c>
      <c r="E3768" s="9">
        <v>45218</v>
      </c>
      <c r="F3768" s="6" t="s">
        <v>20</v>
      </c>
      <c r="G3768" s="12" t="s">
        <v>1573</v>
      </c>
      <c r="H3768" s="1"/>
      <c r="I3768" s="13">
        <v>-0.9</v>
      </c>
      <c r="J3768" s="1"/>
      <c r="K3768" s="13">
        <v>175.82</v>
      </c>
      <c r="L3768" t="str">
        <f>IF(Gastos[[#This Row],[Importe]]&gt;0,"Ingreso","Egreso")</f>
        <v>Egreso</v>
      </c>
      <c r="M3768" t="str">
        <f t="shared" si="58"/>
        <v>Único</v>
      </c>
    </row>
    <row r="3769" spans="1:13" ht="25.5" x14ac:dyDescent="0.25">
      <c r="A3769" t="s">
        <v>17</v>
      </c>
      <c r="B3769" s="34">
        <v>45217</v>
      </c>
      <c r="C3769" s="3">
        <v>45217</v>
      </c>
      <c r="D3769" s="33">
        <v>45217</v>
      </c>
      <c r="E3769" s="9">
        <v>45217</v>
      </c>
      <c r="F3769" s="6" t="s">
        <v>18</v>
      </c>
      <c r="G3769" s="12" t="s">
        <v>1574</v>
      </c>
      <c r="H3769" s="1"/>
      <c r="I3769" s="13">
        <v>-11.4</v>
      </c>
      <c r="J3769" s="1"/>
      <c r="K3769" s="13">
        <v>3490.33</v>
      </c>
      <c r="L3769" t="str">
        <f>IF(Gastos[[#This Row],[Importe]]&gt;0,"Ingreso","Egreso")</f>
        <v>Egreso</v>
      </c>
      <c r="M3769" t="str">
        <f t="shared" si="58"/>
        <v>Único</v>
      </c>
    </row>
    <row r="3770" spans="1:13" x14ac:dyDescent="0.25">
      <c r="A3770" s="1" t="s">
        <v>11</v>
      </c>
      <c r="B3770" s="34">
        <v>45217</v>
      </c>
      <c r="C3770" s="3">
        <v>45217</v>
      </c>
      <c r="D3770" s="33">
        <v>45217</v>
      </c>
      <c r="E3770" s="9">
        <v>45217</v>
      </c>
      <c r="F3770" s="6" t="s">
        <v>20</v>
      </c>
      <c r="G3770" s="12" t="s">
        <v>1576</v>
      </c>
      <c r="H3770" s="1"/>
      <c r="I3770" s="13">
        <v>-0.9</v>
      </c>
      <c r="J3770" s="1"/>
      <c r="K3770" s="13">
        <v>178.52</v>
      </c>
      <c r="L3770" t="str">
        <f>IF(Gastos[[#This Row],[Importe]]&gt;0,"Ingreso","Egreso")</f>
        <v>Egreso</v>
      </c>
      <c r="M3770" t="str">
        <f t="shared" si="58"/>
        <v>Único</v>
      </c>
    </row>
    <row r="3771" spans="1:13" x14ac:dyDescent="0.25">
      <c r="A3771" s="1" t="s">
        <v>11</v>
      </c>
      <c r="B3771" s="34">
        <v>45217</v>
      </c>
      <c r="C3771" s="3">
        <v>45217</v>
      </c>
      <c r="D3771" s="33">
        <v>45217</v>
      </c>
      <c r="E3771" s="9">
        <v>45217</v>
      </c>
      <c r="F3771" s="6" t="s">
        <v>20</v>
      </c>
      <c r="G3771" s="12" t="s">
        <v>1576</v>
      </c>
      <c r="H3771" s="1"/>
      <c r="I3771" s="13">
        <v>-0.9</v>
      </c>
      <c r="J3771" s="1"/>
      <c r="K3771" s="13">
        <v>177.62</v>
      </c>
      <c r="L3771" t="str">
        <f>IF(Gastos[[#This Row],[Importe]]&gt;0,"Ingreso","Egreso")</f>
        <v>Egreso</v>
      </c>
      <c r="M3771" t="str">
        <f t="shared" si="58"/>
        <v>Único</v>
      </c>
    </row>
    <row r="3772" spans="1:13" x14ac:dyDescent="0.25">
      <c r="A3772" s="1" t="s">
        <v>11</v>
      </c>
      <c r="B3772" s="34">
        <v>45217</v>
      </c>
      <c r="C3772" s="3">
        <v>45217</v>
      </c>
      <c r="D3772" s="33">
        <v>45217</v>
      </c>
      <c r="E3772" s="9">
        <v>45217</v>
      </c>
      <c r="F3772" s="6" t="s">
        <v>20</v>
      </c>
      <c r="G3772" s="12" t="s">
        <v>1576</v>
      </c>
      <c r="H3772" s="1"/>
      <c r="I3772" s="13">
        <v>-0.9</v>
      </c>
      <c r="J3772" s="1"/>
      <c r="K3772" s="13">
        <v>176.72</v>
      </c>
      <c r="L3772" t="str">
        <f>IF(Gastos[[#This Row],[Importe]]&gt;0,"Ingreso","Egreso")</f>
        <v>Egreso</v>
      </c>
      <c r="M3772" t="str">
        <f t="shared" si="58"/>
        <v>Único</v>
      </c>
    </row>
    <row r="3773" spans="1:13" ht="25.5" x14ac:dyDescent="0.25">
      <c r="A3773" t="s">
        <v>17</v>
      </c>
      <c r="B3773" s="34">
        <v>45217</v>
      </c>
      <c r="C3773" s="3">
        <v>45217</v>
      </c>
      <c r="D3773" s="33">
        <v>45217</v>
      </c>
      <c r="E3773" s="9">
        <v>45217</v>
      </c>
      <c r="F3773" s="6" t="s">
        <v>22</v>
      </c>
      <c r="G3773" s="12" t="s">
        <v>1575</v>
      </c>
      <c r="H3773" s="1"/>
      <c r="I3773" s="13">
        <v>-11.87</v>
      </c>
      <c r="J3773" s="1"/>
      <c r="K3773" s="13">
        <v>3478.46</v>
      </c>
      <c r="L3773" t="str">
        <f>IF(Gastos[[#This Row],[Importe]]&gt;0,"Ingreso","Egreso")</f>
        <v>Egreso</v>
      </c>
      <c r="M3773" t="str">
        <f t="shared" si="58"/>
        <v>Único</v>
      </c>
    </row>
    <row r="3774" spans="1:13" x14ac:dyDescent="0.25">
      <c r="A3774" t="s">
        <v>17</v>
      </c>
      <c r="B3774" s="34">
        <v>45216</v>
      </c>
      <c r="C3774" s="3">
        <v>45216</v>
      </c>
      <c r="D3774" s="33">
        <v>45216</v>
      </c>
      <c r="E3774" s="9">
        <v>45216</v>
      </c>
      <c r="F3774" s="6" t="s">
        <v>132</v>
      </c>
      <c r="G3774" s="12" t="s">
        <v>1577</v>
      </c>
      <c r="H3774" s="1"/>
      <c r="I3774" s="13">
        <v>-19.920000000000002</v>
      </c>
      <c r="J3774" s="1"/>
      <c r="K3774" s="13">
        <v>3501.73</v>
      </c>
      <c r="L3774" t="str">
        <f>IF(Gastos[[#This Row],[Importe]]&gt;0,"Ingreso","Egreso")</f>
        <v>Egreso</v>
      </c>
      <c r="M3774" t="str">
        <f t="shared" si="58"/>
        <v>Único</v>
      </c>
    </row>
    <row r="3775" spans="1:13" x14ac:dyDescent="0.25">
      <c r="A3775" s="1" t="s">
        <v>11</v>
      </c>
      <c r="B3775" s="34">
        <v>45216</v>
      </c>
      <c r="C3775" s="3">
        <v>45216</v>
      </c>
      <c r="D3775" s="33">
        <v>45216</v>
      </c>
      <c r="E3775" s="9">
        <v>45216</v>
      </c>
      <c r="F3775" s="6" t="s">
        <v>132</v>
      </c>
      <c r="G3775" s="12" t="s">
        <v>1578</v>
      </c>
      <c r="H3775" s="1"/>
      <c r="I3775" s="13">
        <v>-3</v>
      </c>
      <c r="J3775" s="1"/>
      <c r="K3775" s="13">
        <v>184.77</v>
      </c>
      <c r="L3775" t="str">
        <f>IF(Gastos[[#This Row],[Importe]]&gt;0,"Ingreso","Egreso")</f>
        <v>Egreso</v>
      </c>
      <c r="M3775" t="str">
        <f t="shared" si="58"/>
        <v>Único</v>
      </c>
    </row>
    <row r="3776" spans="1:13" x14ac:dyDescent="0.25">
      <c r="A3776" s="1" t="s">
        <v>11</v>
      </c>
      <c r="B3776" s="34">
        <v>45216</v>
      </c>
      <c r="C3776" s="3">
        <v>45216</v>
      </c>
      <c r="D3776" s="33">
        <v>45216</v>
      </c>
      <c r="E3776" s="9">
        <v>45216</v>
      </c>
      <c r="F3776" s="6" t="s">
        <v>132</v>
      </c>
      <c r="G3776" s="12" t="s">
        <v>1579</v>
      </c>
      <c r="H3776" s="1"/>
      <c r="I3776" s="13">
        <v>-3</v>
      </c>
      <c r="J3776" s="1"/>
      <c r="K3776" s="13">
        <v>181.77</v>
      </c>
      <c r="L3776" t="str">
        <f>IF(Gastos[[#This Row],[Importe]]&gt;0,"Ingreso","Egreso")</f>
        <v>Egreso</v>
      </c>
      <c r="M3776" t="str">
        <f t="shared" si="58"/>
        <v>Único</v>
      </c>
    </row>
    <row r="3777" spans="1:13" x14ac:dyDescent="0.25">
      <c r="A3777" s="1" t="s">
        <v>11</v>
      </c>
      <c r="B3777" s="34">
        <v>45216</v>
      </c>
      <c r="C3777" s="3">
        <v>45216</v>
      </c>
      <c r="D3777" s="33">
        <v>45216</v>
      </c>
      <c r="E3777" s="9">
        <v>45216</v>
      </c>
      <c r="F3777" s="6" t="s">
        <v>20</v>
      </c>
      <c r="G3777" s="12" t="s">
        <v>1580</v>
      </c>
      <c r="H3777" s="1"/>
      <c r="I3777" s="13">
        <v>-1.25</v>
      </c>
      <c r="J3777" s="1"/>
      <c r="K3777" s="13">
        <v>180.52</v>
      </c>
      <c r="L3777" t="str">
        <f>IF(Gastos[[#This Row],[Importe]]&gt;0,"Ingreso","Egreso")</f>
        <v>Egreso</v>
      </c>
      <c r="M3777" t="str">
        <f t="shared" si="58"/>
        <v>Único</v>
      </c>
    </row>
    <row r="3778" spans="1:13" x14ac:dyDescent="0.25">
      <c r="A3778" s="1" t="s">
        <v>11</v>
      </c>
      <c r="B3778" s="34">
        <v>45216</v>
      </c>
      <c r="C3778" s="3">
        <v>45216</v>
      </c>
      <c r="D3778" s="33">
        <v>45216</v>
      </c>
      <c r="E3778" s="9">
        <v>45216</v>
      </c>
      <c r="F3778" s="6" t="s">
        <v>20</v>
      </c>
      <c r="G3778" s="12" t="s">
        <v>1580</v>
      </c>
      <c r="H3778" s="1"/>
      <c r="I3778" s="13">
        <v>-1.1000000000000001</v>
      </c>
      <c r="J3778" s="1"/>
      <c r="K3778" s="13">
        <v>179.42</v>
      </c>
      <c r="L3778" t="str">
        <f>IF(Gastos[[#This Row],[Importe]]&gt;0,"Ingreso","Egreso")</f>
        <v>Egreso</v>
      </c>
      <c r="M3778" t="str">
        <f t="shared" ref="M3778:M3841" si="59">IF(AND(COUNTIFS($B$2:$B$3988,B3778,$I$2:$I$3988,I3778,$K$2:$K$3988,K3778)&gt;1,F3778=""),"DUPLICADO","Único")</f>
        <v>Único</v>
      </c>
    </row>
    <row r="3779" spans="1:13" x14ac:dyDescent="0.25">
      <c r="A3779" t="s">
        <v>17</v>
      </c>
      <c r="B3779" s="34">
        <v>45215</v>
      </c>
      <c r="C3779" s="3">
        <v>45215</v>
      </c>
      <c r="D3779" s="33">
        <v>45215</v>
      </c>
      <c r="E3779" s="9">
        <v>45215</v>
      </c>
      <c r="F3779" s="6" t="s">
        <v>132</v>
      </c>
      <c r="G3779" s="12" t="s">
        <v>1582</v>
      </c>
      <c r="H3779" s="1"/>
      <c r="I3779" s="13">
        <v>-18.739999999999998</v>
      </c>
      <c r="J3779" s="1"/>
      <c r="K3779" s="13">
        <v>3523.65</v>
      </c>
      <c r="L3779" t="str">
        <f>IF(Gastos[[#This Row],[Importe]]&gt;0,"Ingreso","Egreso")</f>
        <v>Egreso</v>
      </c>
      <c r="M3779" t="str">
        <f t="shared" si="59"/>
        <v>Único</v>
      </c>
    </row>
    <row r="3780" spans="1:13" x14ac:dyDescent="0.25">
      <c r="A3780" t="s">
        <v>17</v>
      </c>
      <c r="B3780" s="34">
        <v>45215</v>
      </c>
      <c r="C3780" s="3">
        <v>45215</v>
      </c>
      <c r="D3780" s="33">
        <v>45215</v>
      </c>
      <c r="E3780" s="9">
        <v>45215</v>
      </c>
      <c r="F3780" s="6" t="s">
        <v>18</v>
      </c>
      <c r="G3780" s="12" t="s">
        <v>1581</v>
      </c>
      <c r="H3780" s="1"/>
      <c r="I3780" s="13">
        <v>-18</v>
      </c>
      <c r="J3780" s="1"/>
      <c r="K3780" s="13">
        <v>3542.39</v>
      </c>
      <c r="L3780" t="str">
        <f>IF(Gastos[[#This Row],[Importe]]&gt;0,"Ingreso","Egreso")</f>
        <v>Egreso</v>
      </c>
      <c r="M3780" t="str">
        <f t="shared" si="59"/>
        <v>Único</v>
      </c>
    </row>
    <row r="3781" spans="1:13" x14ac:dyDescent="0.25">
      <c r="A3781" s="1" t="s">
        <v>11</v>
      </c>
      <c r="B3781" s="34">
        <v>45215</v>
      </c>
      <c r="C3781" s="3">
        <v>45215</v>
      </c>
      <c r="D3781" s="33">
        <v>45215</v>
      </c>
      <c r="E3781" s="9">
        <v>45215</v>
      </c>
      <c r="F3781" s="6" t="s">
        <v>804</v>
      </c>
      <c r="G3781" s="12" t="s">
        <v>805</v>
      </c>
      <c r="H3781" s="1"/>
      <c r="I3781" s="13">
        <v>-300</v>
      </c>
      <c r="J3781" s="1"/>
      <c r="K3781" s="13">
        <v>214.47</v>
      </c>
      <c r="L3781" t="str">
        <f>IF(Gastos[[#This Row],[Importe]]&gt;0,"Ingreso","Egreso")</f>
        <v>Egreso</v>
      </c>
      <c r="M3781" t="str">
        <f t="shared" si="59"/>
        <v>Único</v>
      </c>
    </row>
    <row r="3782" spans="1:13" ht="25.5" x14ac:dyDescent="0.25">
      <c r="A3782" s="1" t="s">
        <v>11</v>
      </c>
      <c r="B3782" s="34">
        <v>45215</v>
      </c>
      <c r="C3782" s="3">
        <v>45215</v>
      </c>
      <c r="D3782" s="33">
        <v>45215</v>
      </c>
      <c r="E3782" s="9">
        <v>45215</v>
      </c>
      <c r="F3782" s="6" t="s">
        <v>76</v>
      </c>
      <c r="G3782" s="12" t="s">
        <v>1584</v>
      </c>
      <c r="H3782" s="1"/>
      <c r="I3782" s="13">
        <v>-26.7</v>
      </c>
      <c r="J3782" s="1"/>
      <c r="K3782" s="13">
        <v>187.77</v>
      </c>
      <c r="L3782" t="str">
        <f>IF(Gastos[[#This Row],[Importe]]&gt;0,"Ingreso","Egreso")</f>
        <v>Egreso</v>
      </c>
      <c r="M3782" t="str">
        <f t="shared" si="59"/>
        <v>Único</v>
      </c>
    </row>
    <row r="3783" spans="1:13" ht="25.5" x14ac:dyDescent="0.25">
      <c r="A3783" t="s">
        <v>17</v>
      </c>
      <c r="B3783" s="34">
        <v>45215</v>
      </c>
      <c r="C3783" s="3">
        <v>45215</v>
      </c>
      <c r="D3783" s="33">
        <v>45215</v>
      </c>
      <c r="E3783" s="9">
        <v>45215</v>
      </c>
      <c r="F3783" s="6" t="s">
        <v>22</v>
      </c>
      <c r="G3783" s="12" t="s">
        <v>1583</v>
      </c>
      <c r="H3783" s="1"/>
      <c r="I3783" s="13">
        <v>-2</v>
      </c>
      <c r="J3783" s="1"/>
      <c r="K3783" s="13">
        <v>3521.65</v>
      </c>
      <c r="L3783" t="str">
        <f>IF(Gastos[[#This Row],[Importe]]&gt;0,"Ingreso","Egreso")</f>
        <v>Egreso</v>
      </c>
      <c r="M3783" t="str">
        <f t="shared" si="59"/>
        <v>Único</v>
      </c>
    </row>
    <row r="3784" spans="1:13" x14ac:dyDescent="0.25">
      <c r="A3784" t="s">
        <v>17</v>
      </c>
      <c r="B3784" s="34">
        <v>45215</v>
      </c>
      <c r="C3784" s="3">
        <v>45215</v>
      </c>
      <c r="D3784" s="33">
        <v>45214</v>
      </c>
      <c r="E3784" s="9">
        <v>45214</v>
      </c>
      <c r="F3784" s="6" t="s">
        <v>132</v>
      </c>
      <c r="G3784" s="12" t="s">
        <v>1586</v>
      </c>
      <c r="H3784" s="1"/>
      <c r="I3784" s="13">
        <v>-20</v>
      </c>
      <c r="J3784" s="1"/>
      <c r="K3784" s="13">
        <v>3572.84</v>
      </c>
      <c r="L3784" t="str">
        <f>IF(Gastos[[#This Row],[Importe]]&gt;0,"Ingreso","Egreso")</f>
        <v>Egreso</v>
      </c>
      <c r="M3784" t="str">
        <f t="shared" si="59"/>
        <v>Único</v>
      </c>
    </row>
    <row r="3785" spans="1:13" x14ac:dyDescent="0.25">
      <c r="A3785" t="s">
        <v>17</v>
      </c>
      <c r="B3785" s="34">
        <v>45215</v>
      </c>
      <c r="C3785" s="3">
        <v>45215</v>
      </c>
      <c r="D3785" s="33">
        <v>45214</v>
      </c>
      <c r="E3785" s="9">
        <v>45214</v>
      </c>
      <c r="F3785" s="6" t="s">
        <v>132</v>
      </c>
      <c r="G3785" s="12" t="s">
        <v>1587</v>
      </c>
      <c r="H3785" s="1"/>
      <c r="I3785" s="13">
        <v>-15.95</v>
      </c>
      <c r="J3785" s="1"/>
      <c r="K3785" s="13">
        <v>3550.89</v>
      </c>
      <c r="L3785" t="str">
        <f>IF(Gastos[[#This Row],[Importe]]&gt;0,"Ingreso","Egreso")</f>
        <v>Egreso</v>
      </c>
      <c r="M3785" t="str">
        <f t="shared" si="59"/>
        <v>Único</v>
      </c>
    </row>
    <row r="3786" spans="1:13" ht="25.5" x14ac:dyDescent="0.25">
      <c r="A3786" t="s">
        <v>17</v>
      </c>
      <c r="B3786" s="34">
        <v>45215</v>
      </c>
      <c r="C3786" s="3">
        <v>45215</v>
      </c>
      <c r="D3786" s="33">
        <v>45214</v>
      </c>
      <c r="E3786" s="9">
        <v>45214</v>
      </c>
      <c r="F3786" s="6" t="s">
        <v>132</v>
      </c>
      <c r="G3786" s="12" t="s">
        <v>1585</v>
      </c>
      <c r="H3786" s="1"/>
      <c r="I3786" s="13">
        <v>-7.5</v>
      </c>
      <c r="J3786" s="1"/>
      <c r="K3786" s="13">
        <v>3592.84</v>
      </c>
      <c r="L3786" t="str">
        <f>IF(Gastos[[#This Row],[Importe]]&gt;0,"Ingreso","Egreso")</f>
        <v>Egreso</v>
      </c>
      <c r="M3786" t="str">
        <f t="shared" si="59"/>
        <v>Único</v>
      </c>
    </row>
    <row r="3787" spans="1:13" x14ac:dyDescent="0.25">
      <c r="A3787" t="s">
        <v>17</v>
      </c>
      <c r="B3787" s="34">
        <v>45215</v>
      </c>
      <c r="C3787" s="3">
        <v>45215</v>
      </c>
      <c r="D3787" s="33">
        <v>45214</v>
      </c>
      <c r="E3787" s="9">
        <v>45214</v>
      </c>
      <c r="F3787" s="6" t="s">
        <v>132</v>
      </c>
      <c r="G3787" s="12" t="s">
        <v>1586</v>
      </c>
      <c r="H3787" s="1"/>
      <c r="I3787" s="13">
        <v>-6</v>
      </c>
      <c r="J3787" s="1"/>
      <c r="K3787" s="13">
        <v>3566.84</v>
      </c>
      <c r="L3787" t="str">
        <f>IF(Gastos[[#This Row],[Importe]]&gt;0,"Ingreso","Egreso")</f>
        <v>Egreso</v>
      </c>
      <c r="M3787" t="str">
        <f t="shared" si="59"/>
        <v>Único</v>
      </c>
    </row>
    <row r="3788" spans="1:13" x14ac:dyDescent="0.25">
      <c r="A3788" t="s">
        <v>17</v>
      </c>
      <c r="B3788" s="34">
        <v>45215</v>
      </c>
      <c r="C3788" s="3">
        <v>45215</v>
      </c>
      <c r="D3788" s="33">
        <v>45214</v>
      </c>
      <c r="E3788" s="9">
        <v>45214</v>
      </c>
      <c r="F3788" s="6" t="s">
        <v>35</v>
      </c>
      <c r="G3788" s="12" t="s">
        <v>245</v>
      </c>
      <c r="H3788" s="1"/>
      <c r="I3788" s="13">
        <v>9.5</v>
      </c>
      <c r="J3788" s="1"/>
      <c r="K3788" s="13">
        <v>3560.39</v>
      </c>
      <c r="L3788" t="str">
        <f>IF(Gastos[[#This Row],[Importe]]&gt;0,"Ingreso","Egreso")</f>
        <v>Ingreso</v>
      </c>
      <c r="M3788" t="str">
        <f t="shared" si="59"/>
        <v>Único</v>
      </c>
    </row>
    <row r="3789" spans="1:13" x14ac:dyDescent="0.25">
      <c r="A3789" s="1" t="s">
        <v>11</v>
      </c>
      <c r="B3789" s="34">
        <v>45215</v>
      </c>
      <c r="C3789" s="3">
        <v>45215</v>
      </c>
      <c r="D3789" s="33">
        <v>45214</v>
      </c>
      <c r="E3789" s="9">
        <v>45214</v>
      </c>
      <c r="F3789" s="6" t="s">
        <v>132</v>
      </c>
      <c r="G3789" s="12" t="s">
        <v>1588</v>
      </c>
      <c r="H3789" s="1"/>
      <c r="I3789" s="13">
        <v>-1.3</v>
      </c>
      <c r="J3789" s="1"/>
      <c r="K3789" s="13">
        <v>514.47</v>
      </c>
      <c r="L3789" t="str">
        <f>IF(Gastos[[#This Row],[Importe]]&gt;0,"Ingreso","Egreso")</f>
        <v>Egreso</v>
      </c>
      <c r="M3789" t="str">
        <f t="shared" si="59"/>
        <v>Único</v>
      </c>
    </row>
    <row r="3790" spans="1:13" x14ac:dyDescent="0.25">
      <c r="A3790" t="s">
        <v>17</v>
      </c>
      <c r="B3790" s="34">
        <v>45215</v>
      </c>
      <c r="C3790" s="3">
        <v>45215</v>
      </c>
      <c r="D3790" s="33">
        <v>45213</v>
      </c>
      <c r="E3790" s="9">
        <v>45213</v>
      </c>
      <c r="F3790" s="6" t="s">
        <v>132</v>
      </c>
      <c r="G3790" s="12" t="s">
        <v>1589</v>
      </c>
      <c r="H3790" s="1"/>
      <c r="I3790" s="13">
        <v>-23.15</v>
      </c>
      <c r="J3790" s="1"/>
      <c r="K3790" s="13">
        <v>3612.44</v>
      </c>
      <c r="L3790" t="str">
        <f>IF(Gastos[[#This Row],[Importe]]&gt;0,"Ingreso","Egreso")</f>
        <v>Egreso</v>
      </c>
      <c r="M3790" t="str">
        <f t="shared" si="59"/>
        <v>Único</v>
      </c>
    </row>
    <row r="3791" spans="1:13" x14ac:dyDescent="0.25">
      <c r="A3791" t="s">
        <v>17</v>
      </c>
      <c r="B3791" s="34">
        <v>45215</v>
      </c>
      <c r="C3791" s="3">
        <v>45215</v>
      </c>
      <c r="D3791" s="33">
        <v>45213</v>
      </c>
      <c r="E3791" s="9">
        <v>45213</v>
      </c>
      <c r="F3791" s="6" t="s">
        <v>132</v>
      </c>
      <c r="G3791" s="12" t="s">
        <v>1590</v>
      </c>
      <c r="H3791" s="1"/>
      <c r="I3791" s="13">
        <v>-12</v>
      </c>
      <c r="J3791" s="1"/>
      <c r="K3791" s="13">
        <v>3600.44</v>
      </c>
      <c r="L3791" t="str">
        <f>IF(Gastos[[#This Row],[Importe]]&gt;0,"Ingreso","Egreso")</f>
        <v>Egreso</v>
      </c>
      <c r="M3791" t="str">
        <f t="shared" si="59"/>
        <v>Único</v>
      </c>
    </row>
    <row r="3792" spans="1:13" ht="25.5" x14ac:dyDescent="0.25">
      <c r="A3792" s="1" t="s">
        <v>11</v>
      </c>
      <c r="B3792" s="34">
        <v>45215</v>
      </c>
      <c r="C3792" s="3">
        <v>45215</v>
      </c>
      <c r="D3792" s="33">
        <v>45213</v>
      </c>
      <c r="E3792" s="9">
        <v>45213</v>
      </c>
      <c r="F3792" s="6" t="s">
        <v>20</v>
      </c>
      <c r="G3792" s="12" t="s">
        <v>1591</v>
      </c>
      <c r="H3792" s="1"/>
      <c r="I3792" s="13">
        <v>-2.6</v>
      </c>
      <c r="J3792" s="1"/>
      <c r="K3792" s="13">
        <v>515.77</v>
      </c>
      <c r="L3792" t="str">
        <f>IF(Gastos[[#This Row],[Importe]]&gt;0,"Ingreso","Egreso")</f>
        <v>Egreso</v>
      </c>
      <c r="M3792" t="str">
        <f t="shared" si="59"/>
        <v>Único</v>
      </c>
    </row>
    <row r="3793" spans="1:13" x14ac:dyDescent="0.25">
      <c r="A3793" t="s">
        <v>17</v>
      </c>
      <c r="B3793" s="34">
        <v>45215</v>
      </c>
      <c r="C3793" s="3">
        <v>45215</v>
      </c>
      <c r="D3793" s="33">
        <v>45213</v>
      </c>
      <c r="E3793" s="9">
        <v>45213</v>
      </c>
      <c r="F3793" s="6" t="s">
        <v>39</v>
      </c>
      <c r="G3793" s="12" t="s">
        <v>1592</v>
      </c>
      <c r="H3793" s="1"/>
      <c r="I3793" s="13">
        <v>-0.1</v>
      </c>
      <c r="J3793" s="1"/>
      <c r="K3793" s="13">
        <v>3600.34</v>
      </c>
      <c r="L3793" t="str">
        <f>IF(Gastos[[#This Row],[Importe]]&gt;0,"Ingreso","Egreso")</f>
        <v>Egreso</v>
      </c>
      <c r="M3793" t="str">
        <f t="shared" si="59"/>
        <v>Único</v>
      </c>
    </row>
    <row r="3794" spans="1:13" ht="25.5" x14ac:dyDescent="0.25">
      <c r="A3794" t="s">
        <v>14</v>
      </c>
      <c r="B3794" s="34">
        <v>45212</v>
      </c>
      <c r="C3794" s="3">
        <v>45212</v>
      </c>
      <c r="D3794" s="33">
        <v>45212</v>
      </c>
      <c r="E3794" s="9">
        <v>45212</v>
      </c>
      <c r="F3794" s="6" t="s">
        <v>22</v>
      </c>
      <c r="G3794" s="12" t="s">
        <v>1593</v>
      </c>
      <c r="H3794" s="1"/>
      <c r="I3794" s="13">
        <v>-97.12</v>
      </c>
      <c r="J3794" s="1"/>
      <c r="K3794" s="13">
        <v>277.5</v>
      </c>
      <c r="L3794" t="str">
        <f>IF(Gastos[[#This Row],[Importe]]&gt;0,"Ingreso","Egreso")</f>
        <v>Egreso</v>
      </c>
      <c r="M3794" t="str">
        <f t="shared" si="59"/>
        <v>Único</v>
      </c>
    </row>
    <row r="3795" spans="1:13" x14ac:dyDescent="0.25">
      <c r="A3795" t="s">
        <v>14</v>
      </c>
      <c r="B3795" s="34">
        <v>45212</v>
      </c>
      <c r="C3795" s="3">
        <v>45212</v>
      </c>
      <c r="D3795" s="33">
        <v>45270</v>
      </c>
      <c r="E3795" s="9">
        <v>45211</v>
      </c>
      <c r="F3795" s="6" t="s">
        <v>132</v>
      </c>
      <c r="G3795" s="12" t="s">
        <v>1596</v>
      </c>
      <c r="H3795" s="1"/>
      <c r="I3795" s="13">
        <v>-36.36</v>
      </c>
      <c r="J3795" s="1"/>
      <c r="K3795" s="13">
        <v>374.62</v>
      </c>
      <c r="L3795" t="str">
        <f>IF(Gastos[[#This Row],[Importe]]&gt;0,"Ingreso","Egreso")</f>
        <v>Egreso</v>
      </c>
      <c r="M3795" t="str">
        <f t="shared" si="59"/>
        <v>Único</v>
      </c>
    </row>
    <row r="3796" spans="1:13" x14ac:dyDescent="0.25">
      <c r="A3796" s="1" t="s">
        <v>11</v>
      </c>
      <c r="B3796" s="34">
        <v>45212</v>
      </c>
      <c r="C3796" s="3">
        <v>45212</v>
      </c>
      <c r="D3796" s="33">
        <v>45270</v>
      </c>
      <c r="E3796" s="9">
        <v>45211</v>
      </c>
      <c r="F3796" s="6" t="s">
        <v>132</v>
      </c>
      <c r="G3796" s="12" t="s">
        <v>1597</v>
      </c>
      <c r="H3796" s="1"/>
      <c r="I3796" s="13">
        <v>-18.8</v>
      </c>
      <c r="J3796" s="1"/>
      <c r="K3796" s="13">
        <v>518.37</v>
      </c>
      <c r="L3796" t="str">
        <f>IF(Gastos[[#This Row],[Importe]]&gt;0,"Ingreso","Egreso")</f>
        <v>Egreso</v>
      </c>
      <c r="M3796" t="str">
        <f t="shared" si="59"/>
        <v>Único</v>
      </c>
    </row>
    <row r="3797" spans="1:13" ht="25.5" x14ac:dyDescent="0.25">
      <c r="A3797" t="s">
        <v>14</v>
      </c>
      <c r="B3797" s="34">
        <v>45212</v>
      </c>
      <c r="C3797" s="3">
        <v>45212</v>
      </c>
      <c r="D3797" s="33">
        <v>45270</v>
      </c>
      <c r="E3797" s="9">
        <v>45211</v>
      </c>
      <c r="F3797" s="6" t="s">
        <v>18</v>
      </c>
      <c r="G3797" s="12" t="s">
        <v>1594</v>
      </c>
      <c r="H3797" s="1"/>
      <c r="I3797" s="13">
        <v>-4.5</v>
      </c>
      <c r="J3797" s="1"/>
      <c r="K3797" s="13">
        <v>423.13</v>
      </c>
      <c r="L3797" t="str">
        <f>IF(Gastos[[#This Row],[Importe]]&gt;0,"Ingreso","Egreso")</f>
        <v>Egreso</v>
      </c>
      <c r="M3797" t="str">
        <f t="shared" si="59"/>
        <v>Único</v>
      </c>
    </row>
    <row r="3798" spans="1:13" ht="25.5" x14ac:dyDescent="0.25">
      <c r="A3798" t="s">
        <v>14</v>
      </c>
      <c r="B3798" s="34">
        <v>45212</v>
      </c>
      <c r="C3798" s="3">
        <v>45212</v>
      </c>
      <c r="D3798" s="33">
        <v>45270</v>
      </c>
      <c r="E3798" s="9">
        <v>45211</v>
      </c>
      <c r="F3798" s="6" t="s">
        <v>22</v>
      </c>
      <c r="G3798" s="12" t="s">
        <v>1595</v>
      </c>
      <c r="H3798" s="1"/>
      <c r="I3798" s="13">
        <v>-12.15</v>
      </c>
      <c r="J3798" s="1"/>
      <c r="K3798" s="13">
        <v>410.98</v>
      </c>
      <c r="L3798" t="str">
        <f>IF(Gastos[[#This Row],[Importe]]&gt;0,"Ingreso","Egreso")</f>
        <v>Egreso</v>
      </c>
      <c r="M3798" t="str">
        <f t="shared" si="59"/>
        <v>Único</v>
      </c>
    </row>
    <row r="3799" spans="1:13" ht="25.5" x14ac:dyDescent="0.25">
      <c r="A3799" t="s">
        <v>14</v>
      </c>
      <c r="B3799" s="34">
        <v>45240</v>
      </c>
      <c r="C3799" s="3">
        <v>45210</v>
      </c>
      <c r="D3799" s="33">
        <v>45240</v>
      </c>
      <c r="E3799" s="9">
        <v>45210</v>
      </c>
      <c r="F3799" s="6" t="s">
        <v>586</v>
      </c>
      <c r="G3799" s="12" t="s">
        <v>1598</v>
      </c>
      <c r="H3799" s="1"/>
      <c r="I3799" s="13">
        <v>-773.52</v>
      </c>
      <c r="J3799" s="1"/>
      <c r="K3799" s="13">
        <v>429.13</v>
      </c>
      <c r="L3799" t="str">
        <f>IF(Gastos[[#This Row],[Importe]]&gt;0,"Ingreso","Egreso")</f>
        <v>Egreso</v>
      </c>
      <c r="M3799" t="str">
        <f t="shared" si="59"/>
        <v>Único</v>
      </c>
    </row>
    <row r="3800" spans="1:13" x14ac:dyDescent="0.25">
      <c r="A3800" t="s">
        <v>14</v>
      </c>
      <c r="B3800" s="34">
        <v>45240</v>
      </c>
      <c r="C3800" s="3">
        <v>45210</v>
      </c>
      <c r="D3800" s="33">
        <v>45240</v>
      </c>
      <c r="E3800" s="9">
        <v>45210</v>
      </c>
      <c r="F3800" s="6" t="s">
        <v>67</v>
      </c>
      <c r="G3800" s="12" t="s">
        <v>1599</v>
      </c>
      <c r="H3800" s="1"/>
      <c r="I3800" s="13">
        <v>-1.5</v>
      </c>
      <c r="J3800" s="1"/>
      <c r="K3800" s="13">
        <v>427.63</v>
      </c>
      <c r="L3800" t="str">
        <f>IF(Gastos[[#This Row],[Importe]]&gt;0,"Ingreso","Egreso")</f>
        <v>Egreso</v>
      </c>
      <c r="M3800" t="str">
        <f t="shared" si="59"/>
        <v>Único</v>
      </c>
    </row>
    <row r="3801" spans="1:13" x14ac:dyDescent="0.25">
      <c r="A3801" s="1" t="s">
        <v>11</v>
      </c>
      <c r="B3801" s="34">
        <v>45209</v>
      </c>
      <c r="C3801" s="3">
        <v>45209</v>
      </c>
      <c r="D3801" s="33">
        <v>45209</v>
      </c>
      <c r="E3801" s="9">
        <v>45209</v>
      </c>
      <c r="F3801" s="6" t="s">
        <v>132</v>
      </c>
      <c r="G3801" s="12" t="s">
        <v>1601</v>
      </c>
      <c r="H3801" s="1"/>
      <c r="I3801" s="13">
        <v>-18.96</v>
      </c>
      <c r="J3801" s="1"/>
      <c r="K3801" s="13">
        <v>537.16999999999996</v>
      </c>
      <c r="L3801" t="str">
        <f>IF(Gastos[[#This Row],[Importe]]&gt;0,"Ingreso","Egreso")</f>
        <v>Egreso</v>
      </c>
      <c r="M3801" t="str">
        <f t="shared" si="59"/>
        <v>Único</v>
      </c>
    </row>
    <row r="3802" spans="1:13" x14ac:dyDescent="0.25">
      <c r="A3802" t="s">
        <v>14</v>
      </c>
      <c r="B3802" s="34">
        <v>45209</v>
      </c>
      <c r="C3802" s="3">
        <v>45209</v>
      </c>
      <c r="D3802" s="33">
        <v>45209</v>
      </c>
      <c r="E3802" s="9">
        <v>45209</v>
      </c>
      <c r="F3802" s="6" t="s">
        <v>67</v>
      </c>
      <c r="G3802" s="12" t="s">
        <v>1600</v>
      </c>
      <c r="H3802" s="1"/>
      <c r="I3802" s="13">
        <v>-21.8</v>
      </c>
      <c r="J3802" s="1"/>
      <c r="K3802" s="13">
        <v>1202.6500000000001</v>
      </c>
      <c r="L3802" t="str">
        <f>IF(Gastos[[#This Row],[Importe]]&gt;0,"Ingreso","Egreso")</f>
        <v>Egreso</v>
      </c>
      <c r="M3802" t="str">
        <f t="shared" si="59"/>
        <v>Único</v>
      </c>
    </row>
    <row r="3803" spans="1:13" x14ac:dyDescent="0.25">
      <c r="A3803" s="1" t="s">
        <v>11</v>
      </c>
      <c r="B3803" s="34">
        <v>45179</v>
      </c>
      <c r="C3803" s="3">
        <v>45208</v>
      </c>
      <c r="D3803" s="33">
        <v>45179</v>
      </c>
      <c r="E3803" s="9">
        <v>45208</v>
      </c>
      <c r="F3803" s="6" t="s">
        <v>132</v>
      </c>
      <c r="G3803" s="12" t="s">
        <v>1604</v>
      </c>
      <c r="H3803" s="1"/>
      <c r="I3803" s="13">
        <v>-33.29</v>
      </c>
      <c r="J3803" s="1"/>
      <c r="K3803" s="13">
        <v>572.22</v>
      </c>
      <c r="L3803" t="str">
        <f>IF(Gastos[[#This Row],[Importe]]&gt;0,"Ingreso","Egreso")</f>
        <v>Egreso</v>
      </c>
      <c r="M3803" t="str">
        <f t="shared" si="59"/>
        <v>Único</v>
      </c>
    </row>
    <row r="3804" spans="1:13" x14ac:dyDescent="0.25">
      <c r="A3804" t="s">
        <v>17</v>
      </c>
      <c r="B3804" s="34">
        <v>45179</v>
      </c>
      <c r="C3804" s="3">
        <v>45208</v>
      </c>
      <c r="D3804" s="33">
        <v>45179</v>
      </c>
      <c r="E3804" s="9">
        <v>45208</v>
      </c>
      <c r="F3804" s="6" t="s">
        <v>18</v>
      </c>
      <c r="G3804" s="12" t="s">
        <v>1602</v>
      </c>
      <c r="H3804" s="1"/>
      <c r="I3804" s="13">
        <v>-49.13</v>
      </c>
      <c r="J3804" s="1"/>
      <c r="K3804" s="13">
        <v>3635.59</v>
      </c>
      <c r="L3804" t="str">
        <f>IF(Gastos[[#This Row],[Importe]]&gt;0,"Ingreso","Egreso")</f>
        <v>Egreso</v>
      </c>
      <c r="M3804" t="str">
        <f t="shared" si="59"/>
        <v>Único</v>
      </c>
    </row>
    <row r="3805" spans="1:13" x14ac:dyDescent="0.25">
      <c r="A3805" t="s">
        <v>14</v>
      </c>
      <c r="B3805" s="34">
        <v>45179</v>
      </c>
      <c r="C3805" s="3">
        <v>45208</v>
      </c>
      <c r="D3805" s="33">
        <v>45179</v>
      </c>
      <c r="E3805" s="9">
        <v>45208</v>
      </c>
      <c r="F3805" s="6" t="s">
        <v>112</v>
      </c>
      <c r="G3805" s="12" t="s">
        <v>1603</v>
      </c>
      <c r="H3805" s="1"/>
      <c r="I3805" s="13">
        <v>-250</v>
      </c>
      <c r="J3805" s="1"/>
      <c r="K3805" s="13">
        <v>1224.45</v>
      </c>
      <c r="L3805" t="str">
        <f>IF(Gastos[[#This Row],[Importe]]&gt;0,"Ingreso","Egreso")</f>
        <v>Egreso</v>
      </c>
      <c r="M3805" t="str">
        <f t="shared" si="59"/>
        <v>Único</v>
      </c>
    </row>
    <row r="3806" spans="1:13" x14ac:dyDescent="0.25">
      <c r="A3806" s="1" t="s">
        <v>11</v>
      </c>
      <c r="B3806" s="34">
        <v>45179</v>
      </c>
      <c r="C3806" s="3">
        <v>45208</v>
      </c>
      <c r="D3806" s="33">
        <v>45179</v>
      </c>
      <c r="E3806" s="9">
        <v>45208</v>
      </c>
      <c r="F3806" s="6" t="s">
        <v>18</v>
      </c>
      <c r="G3806" s="12" t="s">
        <v>1605</v>
      </c>
      <c r="H3806" s="1"/>
      <c r="I3806" s="13">
        <v>-16.09</v>
      </c>
      <c r="J3806" s="1"/>
      <c r="K3806" s="13">
        <v>556.13</v>
      </c>
      <c r="L3806" t="str">
        <f>IF(Gastos[[#This Row],[Importe]]&gt;0,"Ingreso","Egreso")</f>
        <v>Egreso</v>
      </c>
      <c r="M3806" t="str">
        <f t="shared" si="59"/>
        <v>Único</v>
      </c>
    </row>
    <row r="3807" spans="1:13" x14ac:dyDescent="0.25">
      <c r="A3807" s="1" t="s">
        <v>11</v>
      </c>
      <c r="B3807" s="34">
        <v>45179</v>
      </c>
      <c r="C3807" s="3">
        <v>45208</v>
      </c>
      <c r="D3807" s="33">
        <v>45148</v>
      </c>
      <c r="E3807" s="9">
        <v>45207</v>
      </c>
      <c r="F3807" s="6" t="s">
        <v>132</v>
      </c>
      <c r="G3807" s="12" t="s">
        <v>1606</v>
      </c>
      <c r="H3807" s="1"/>
      <c r="I3807" s="13">
        <v>-16.3</v>
      </c>
      <c r="J3807" s="1"/>
      <c r="K3807" s="13">
        <v>605.51</v>
      </c>
      <c r="L3807" t="str">
        <f>IF(Gastos[[#This Row],[Importe]]&gt;0,"Ingreso","Egreso")</f>
        <v>Egreso</v>
      </c>
      <c r="M3807" t="str">
        <f t="shared" si="59"/>
        <v>Único</v>
      </c>
    </row>
    <row r="3808" spans="1:13" x14ac:dyDescent="0.25">
      <c r="A3808" s="1" t="s">
        <v>11</v>
      </c>
      <c r="B3808" s="34">
        <v>45179</v>
      </c>
      <c r="C3808" s="3">
        <v>45208</v>
      </c>
      <c r="D3808" s="33">
        <v>45117</v>
      </c>
      <c r="E3808" s="9">
        <v>45206</v>
      </c>
      <c r="F3808" s="6" t="s">
        <v>132</v>
      </c>
      <c r="G3808" s="12" t="s">
        <v>1613</v>
      </c>
      <c r="H3808" s="1"/>
      <c r="I3808" s="13">
        <v>-17</v>
      </c>
      <c r="J3808" s="1"/>
      <c r="K3808" s="13">
        <v>630.61</v>
      </c>
      <c r="L3808" t="str">
        <f>IF(Gastos[[#This Row],[Importe]]&gt;0,"Ingreso","Egreso")</f>
        <v>Egreso</v>
      </c>
      <c r="M3808" t="str">
        <f t="shared" si="59"/>
        <v>Único</v>
      </c>
    </row>
    <row r="3809" spans="1:13" x14ac:dyDescent="0.25">
      <c r="A3809" s="1" t="s">
        <v>11</v>
      </c>
      <c r="B3809" s="34">
        <v>45179</v>
      </c>
      <c r="C3809" s="3">
        <v>45208</v>
      </c>
      <c r="D3809" s="33">
        <v>45117</v>
      </c>
      <c r="E3809" s="9">
        <v>45206</v>
      </c>
      <c r="F3809" s="6" t="s">
        <v>132</v>
      </c>
      <c r="G3809" s="12" t="s">
        <v>1611</v>
      </c>
      <c r="H3809" s="1"/>
      <c r="I3809" s="13">
        <v>-13.9</v>
      </c>
      <c r="J3809" s="1"/>
      <c r="K3809" s="13">
        <v>671.6</v>
      </c>
      <c r="L3809" t="str">
        <f>IF(Gastos[[#This Row],[Importe]]&gt;0,"Ingreso","Egreso")</f>
        <v>Egreso</v>
      </c>
      <c r="M3809" t="str">
        <f t="shared" si="59"/>
        <v>Único</v>
      </c>
    </row>
    <row r="3810" spans="1:13" ht="25.5" x14ac:dyDescent="0.25">
      <c r="A3810" s="1" t="s">
        <v>11</v>
      </c>
      <c r="B3810" s="34">
        <v>45179</v>
      </c>
      <c r="C3810" s="3">
        <v>45208</v>
      </c>
      <c r="D3810" s="33">
        <v>45117</v>
      </c>
      <c r="E3810" s="9">
        <v>45206</v>
      </c>
      <c r="F3810" s="6" t="s">
        <v>132</v>
      </c>
      <c r="G3810" s="12" t="s">
        <v>1614</v>
      </c>
      <c r="H3810" s="1"/>
      <c r="I3810" s="13">
        <v>-7.25</v>
      </c>
      <c r="J3810" s="1"/>
      <c r="K3810" s="13">
        <v>621.80999999999995</v>
      </c>
      <c r="L3810" t="str">
        <f>IF(Gastos[[#This Row],[Importe]]&gt;0,"Ingreso","Egreso")</f>
        <v>Egreso</v>
      </c>
      <c r="M3810" t="str">
        <f t="shared" si="59"/>
        <v>Único</v>
      </c>
    </row>
    <row r="3811" spans="1:13" x14ac:dyDescent="0.25">
      <c r="A3811" t="s">
        <v>17</v>
      </c>
      <c r="B3811" s="34">
        <v>45179</v>
      </c>
      <c r="C3811" s="3">
        <v>45208</v>
      </c>
      <c r="D3811" s="33">
        <v>45117</v>
      </c>
      <c r="E3811" s="9">
        <v>45206</v>
      </c>
      <c r="F3811" s="6" t="s">
        <v>67</v>
      </c>
      <c r="G3811" s="12" t="s">
        <v>1607</v>
      </c>
      <c r="H3811" s="1"/>
      <c r="I3811" s="13">
        <v>-4</v>
      </c>
      <c r="J3811" s="1"/>
      <c r="K3811" s="13">
        <v>3688.72</v>
      </c>
      <c r="L3811" t="str">
        <f>IF(Gastos[[#This Row],[Importe]]&gt;0,"Ingreso","Egreso")</f>
        <v>Egreso</v>
      </c>
      <c r="M3811" t="str">
        <f t="shared" si="59"/>
        <v>Único</v>
      </c>
    </row>
    <row r="3812" spans="1:13" ht="25.5" x14ac:dyDescent="0.25">
      <c r="A3812" t="s">
        <v>17</v>
      </c>
      <c r="B3812" s="34">
        <v>45179</v>
      </c>
      <c r="C3812" s="3">
        <v>45208</v>
      </c>
      <c r="D3812" s="33">
        <v>45117</v>
      </c>
      <c r="E3812" s="9">
        <v>45206</v>
      </c>
      <c r="F3812" s="6" t="s">
        <v>18</v>
      </c>
      <c r="G3812" s="12" t="s">
        <v>1608</v>
      </c>
      <c r="H3812" s="1"/>
      <c r="I3812" s="13">
        <v>-4</v>
      </c>
      <c r="J3812" s="1"/>
      <c r="K3812" s="13">
        <v>3684.72</v>
      </c>
      <c r="L3812" t="str">
        <f>IF(Gastos[[#This Row],[Importe]]&gt;0,"Ingreso","Egreso")</f>
        <v>Egreso</v>
      </c>
      <c r="M3812" t="str">
        <f t="shared" si="59"/>
        <v>Único</v>
      </c>
    </row>
    <row r="3813" spans="1:13" ht="25.5" x14ac:dyDescent="0.25">
      <c r="A3813" t="s">
        <v>14</v>
      </c>
      <c r="B3813" s="34">
        <v>45179</v>
      </c>
      <c r="C3813" s="3">
        <v>45208</v>
      </c>
      <c r="D3813" s="33">
        <v>45117</v>
      </c>
      <c r="E3813" s="9">
        <v>45206</v>
      </c>
      <c r="F3813" s="6" t="s">
        <v>22</v>
      </c>
      <c r="G3813" s="12" t="s">
        <v>1610</v>
      </c>
      <c r="H3813" s="1"/>
      <c r="I3813" s="13">
        <v>-2.14</v>
      </c>
      <c r="J3813" s="1"/>
      <c r="K3813" s="13">
        <v>1474.45</v>
      </c>
      <c r="L3813" t="str">
        <f>IF(Gastos[[#This Row],[Importe]]&gt;0,"Ingreso","Egreso")</f>
        <v>Egreso</v>
      </c>
      <c r="M3813" t="str">
        <f t="shared" si="59"/>
        <v>Único</v>
      </c>
    </row>
    <row r="3814" spans="1:13" x14ac:dyDescent="0.25">
      <c r="A3814" s="1" t="s">
        <v>11</v>
      </c>
      <c r="B3814" s="34">
        <v>45179</v>
      </c>
      <c r="C3814" s="3">
        <v>45208</v>
      </c>
      <c r="D3814" s="33">
        <v>45117</v>
      </c>
      <c r="E3814" s="9">
        <v>45206</v>
      </c>
      <c r="F3814" s="6" t="s">
        <v>18</v>
      </c>
      <c r="G3814" s="12" t="s">
        <v>1612</v>
      </c>
      <c r="H3814" s="1"/>
      <c r="I3814" s="13">
        <v>-23.99</v>
      </c>
      <c r="J3814" s="1"/>
      <c r="K3814" s="13">
        <v>647.61</v>
      </c>
      <c r="L3814" t="str">
        <f>IF(Gastos[[#This Row],[Importe]]&gt;0,"Ingreso","Egreso")</f>
        <v>Egreso</v>
      </c>
      <c r="M3814" t="str">
        <f t="shared" si="59"/>
        <v>Único</v>
      </c>
    </row>
    <row r="3815" spans="1:13" x14ac:dyDescent="0.25">
      <c r="A3815" s="1" t="s">
        <v>11</v>
      </c>
      <c r="B3815" s="34">
        <v>45179</v>
      </c>
      <c r="C3815" s="3">
        <v>45208</v>
      </c>
      <c r="D3815" s="33">
        <v>45117</v>
      </c>
      <c r="E3815" s="9">
        <v>45206</v>
      </c>
      <c r="F3815" s="6" t="s">
        <v>22</v>
      </c>
      <c r="G3815" s="12" t="s">
        <v>1615</v>
      </c>
      <c r="H3815" s="1"/>
      <c r="I3815" s="13">
        <v>-1.55</v>
      </c>
      <c r="J3815" s="1"/>
      <c r="K3815" s="13">
        <v>629.05999999999995</v>
      </c>
      <c r="L3815" t="str">
        <f>IF(Gastos[[#This Row],[Importe]]&gt;0,"Ingreso","Egreso")</f>
        <v>Egreso</v>
      </c>
      <c r="M3815" t="str">
        <f t="shared" si="59"/>
        <v>Único</v>
      </c>
    </row>
    <row r="3816" spans="1:13" ht="25.5" x14ac:dyDescent="0.25">
      <c r="A3816" t="s">
        <v>14</v>
      </c>
      <c r="B3816" s="34">
        <v>45179</v>
      </c>
      <c r="C3816" s="3">
        <v>45208</v>
      </c>
      <c r="D3816" s="33">
        <v>45117</v>
      </c>
      <c r="E3816" s="9">
        <v>45206</v>
      </c>
      <c r="F3816" s="6" t="s">
        <v>22</v>
      </c>
      <c r="G3816" s="12" t="s">
        <v>1609</v>
      </c>
      <c r="H3816" s="1"/>
      <c r="I3816" s="13">
        <v>-10.15</v>
      </c>
      <c r="J3816" s="1"/>
      <c r="K3816" s="13">
        <v>1476.59</v>
      </c>
      <c r="L3816" t="str">
        <f>IF(Gastos[[#This Row],[Importe]]&gt;0,"Ingreso","Egreso")</f>
        <v>Egreso</v>
      </c>
      <c r="M3816" t="str">
        <f t="shared" si="59"/>
        <v>Único</v>
      </c>
    </row>
    <row r="3817" spans="1:13" ht="25.5" x14ac:dyDescent="0.25">
      <c r="A3817" t="s">
        <v>14</v>
      </c>
      <c r="B3817" s="34">
        <v>45087</v>
      </c>
      <c r="C3817" s="3">
        <v>45205</v>
      </c>
      <c r="D3817" s="33">
        <v>45087</v>
      </c>
      <c r="E3817" s="9">
        <v>45205</v>
      </c>
      <c r="F3817" s="6" t="s">
        <v>22</v>
      </c>
      <c r="G3817" s="12" t="s">
        <v>1616</v>
      </c>
      <c r="H3817" s="1"/>
      <c r="I3817" s="13">
        <v>-10.42</v>
      </c>
      <c r="J3817" s="1"/>
      <c r="K3817" s="13">
        <v>1486.74</v>
      </c>
      <c r="L3817" t="str">
        <f>IF(Gastos[[#This Row],[Importe]]&gt;0,"Ingreso","Egreso")</f>
        <v>Egreso</v>
      </c>
      <c r="M3817" t="str">
        <f t="shared" si="59"/>
        <v>Único</v>
      </c>
    </row>
    <row r="3818" spans="1:13" x14ac:dyDescent="0.25">
      <c r="A3818" s="1" t="s">
        <v>11</v>
      </c>
      <c r="B3818" s="34">
        <v>45087</v>
      </c>
      <c r="C3818" s="3">
        <v>45205</v>
      </c>
      <c r="D3818" s="33">
        <v>45087</v>
      </c>
      <c r="E3818" s="9">
        <v>45205</v>
      </c>
      <c r="F3818" s="6" t="s">
        <v>18</v>
      </c>
      <c r="G3818" s="12" t="s">
        <v>1617</v>
      </c>
      <c r="H3818" s="1"/>
      <c r="I3818" s="13">
        <v>-19.989999999999998</v>
      </c>
      <c r="J3818" s="1"/>
      <c r="K3818" s="13">
        <v>685.5</v>
      </c>
      <c r="L3818" t="str">
        <f>IF(Gastos[[#This Row],[Importe]]&gt;0,"Ingreso","Egreso")</f>
        <v>Egreso</v>
      </c>
      <c r="M3818" t="str">
        <f t="shared" si="59"/>
        <v>Único</v>
      </c>
    </row>
    <row r="3819" spans="1:13" x14ac:dyDescent="0.25">
      <c r="A3819" s="1" t="s">
        <v>11</v>
      </c>
      <c r="B3819" s="34">
        <v>45056</v>
      </c>
      <c r="C3819" s="3">
        <v>45204</v>
      </c>
      <c r="D3819" s="33">
        <v>45056</v>
      </c>
      <c r="E3819" s="9">
        <v>45204</v>
      </c>
      <c r="F3819" s="6" t="s">
        <v>132</v>
      </c>
      <c r="G3819" s="12" t="s">
        <v>1619</v>
      </c>
      <c r="H3819" s="1"/>
      <c r="I3819" s="13">
        <v>-11.48</v>
      </c>
      <c r="J3819" s="1"/>
      <c r="K3819" s="13">
        <v>705.49</v>
      </c>
      <c r="L3819" t="str">
        <f>IF(Gastos[[#This Row],[Importe]]&gt;0,"Ingreso","Egreso")</f>
        <v>Egreso</v>
      </c>
      <c r="M3819" t="str">
        <f t="shared" si="59"/>
        <v>Único</v>
      </c>
    </row>
    <row r="3820" spans="1:13" x14ac:dyDescent="0.25">
      <c r="A3820" t="s">
        <v>17</v>
      </c>
      <c r="B3820" s="34">
        <v>45056</v>
      </c>
      <c r="C3820" s="3">
        <v>45204</v>
      </c>
      <c r="D3820" s="33">
        <v>45056</v>
      </c>
      <c r="E3820" s="9">
        <v>45204</v>
      </c>
      <c r="F3820" s="6" t="s">
        <v>132</v>
      </c>
      <c r="G3820" s="12" t="s">
        <v>1618</v>
      </c>
      <c r="H3820" s="1"/>
      <c r="I3820" s="13">
        <v>-4.0599999999999996</v>
      </c>
      <c r="J3820" s="1"/>
      <c r="K3820" s="13">
        <v>3692.72</v>
      </c>
      <c r="L3820" t="str">
        <f>IF(Gastos[[#This Row],[Importe]]&gt;0,"Ingreso","Egreso")</f>
        <v>Egreso</v>
      </c>
      <c r="M3820" t="str">
        <f t="shared" si="59"/>
        <v>Único</v>
      </c>
    </row>
    <row r="3821" spans="1:13" x14ac:dyDescent="0.25">
      <c r="A3821" t="s">
        <v>14</v>
      </c>
      <c r="B3821" s="34">
        <v>45026</v>
      </c>
      <c r="C3821" s="3">
        <v>45203</v>
      </c>
      <c r="D3821" s="33">
        <v>45026</v>
      </c>
      <c r="E3821" s="9">
        <v>45203</v>
      </c>
      <c r="F3821" s="6" t="s">
        <v>67</v>
      </c>
      <c r="G3821" s="12" t="s">
        <v>1620</v>
      </c>
      <c r="H3821" s="1"/>
      <c r="I3821" s="13">
        <v>-21.8</v>
      </c>
      <c r="J3821" s="1"/>
      <c r="K3821" s="13">
        <v>1498.56</v>
      </c>
      <c r="L3821" t="str">
        <f>IF(Gastos[[#This Row],[Importe]]&gt;0,"Ingreso","Egreso")</f>
        <v>Egreso</v>
      </c>
      <c r="M3821" t="str">
        <f t="shared" si="59"/>
        <v>Único</v>
      </c>
    </row>
    <row r="3822" spans="1:13" ht="25.5" x14ac:dyDescent="0.25">
      <c r="A3822" t="s">
        <v>14</v>
      </c>
      <c r="B3822" s="34">
        <v>45026</v>
      </c>
      <c r="C3822" s="3">
        <v>45203</v>
      </c>
      <c r="D3822" s="33">
        <v>45026</v>
      </c>
      <c r="E3822" s="9">
        <v>45203</v>
      </c>
      <c r="F3822" s="6" t="s">
        <v>18</v>
      </c>
      <c r="G3822" s="12" t="s">
        <v>1621</v>
      </c>
      <c r="H3822" s="1"/>
      <c r="I3822" s="13">
        <v>-1.4</v>
      </c>
      <c r="J3822" s="1"/>
      <c r="K3822" s="13">
        <v>1497.16</v>
      </c>
      <c r="L3822" t="str">
        <f>IF(Gastos[[#This Row],[Importe]]&gt;0,"Ingreso","Egreso")</f>
        <v>Egreso</v>
      </c>
      <c r="M3822" t="str">
        <f t="shared" si="59"/>
        <v>Único</v>
      </c>
    </row>
    <row r="3823" spans="1:13" ht="25.5" x14ac:dyDescent="0.25">
      <c r="A3823" s="1" t="s">
        <v>11</v>
      </c>
      <c r="B3823" s="34">
        <v>45026</v>
      </c>
      <c r="C3823" s="3">
        <v>45203</v>
      </c>
      <c r="D3823" s="33">
        <v>45026</v>
      </c>
      <c r="E3823" s="9">
        <v>45203</v>
      </c>
      <c r="F3823" s="6" t="s">
        <v>22</v>
      </c>
      <c r="G3823" s="12" t="s">
        <v>1622</v>
      </c>
      <c r="H3823" s="1"/>
      <c r="I3823" s="13">
        <v>-3</v>
      </c>
      <c r="J3823" s="1"/>
      <c r="K3823" s="13">
        <v>716.97</v>
      </c>
      <c r="L3823" t="str">
        <f>IF(Gastos[[#This Row],[Importe]]&gt;0,"Ingreso","Egreso")</f>
        <v>Egreso</v>
      </c>
      <c r="M3823" t="str">
        <f t="shared" si="59"/>
        <v>Único</v>
      </c>
    </row>
    <row r="3824" spans="1:13" x14ac:dyDescent="0.25">
      <c r="A3824" t="s">
        <v>17</v>
      </c>
      <c r="B3824" s="34">
        <v>44995</v>
      </c>
      <c r="C3824" s="3">
        <v>45202</v>
      </c>
      <c r="D3824" s="33">
        <v>44995</v>
      </c>
      <c r="E3824" s="9">
        <v>45202</v>
      </c>
      <c r="F3824" s="6" t="s">
        <v>90</v>
      </c>
      <c r="G3824" s="12" t="s">
        <v>1075</v>
      </c>
      <c r="H3824" s="1"/>
      <c r="I3824" s="13">
        <v>1963.74</v>
      </c>
      <c r="J3824" s="1"/>
      <c r="K3824" s="13">
        <v>3696.78</v>
      </c>
      <c r="L3824" t="str">
        <f>IF(Gastos[[#This Row],[Importe]]&gt;0,"Ingreso","Egreso")</f>
        <v>Ingreso</v>
      </c>
      <c r="M3824" t="str">
        <f t="shared" si="59"/>
        <v>Único</v>
      </c>
    </row>
    <row r="3825" spans="1:13" ht="25.5" x14ac:dyDescent="0.25">
      <c r="A3825" t="s">
        <v>17</v>
      </c>
      <c r="B3825" s="34">
        <v>44967</v>
      </c>
      <c r="C3825" s="3">
        <v>45201</v>
      </c>
      <c r="D3825" s="33">
        <v>44967</v>
      </c>
      <c r="E3825" s="9">
        <v>45201</v>
      </c>
      <c r="F3825" s="6" t="s">
        <v>102</v>
      </c>
      <c r="G3825" s="12" t="s">
        <v>1623</v>
      </c>
      <c r="H3825" s="1"/>
      <c r="I3825" s="13">
        <v>-56.61</v>
      </c>
      <c r="J3825" s="1"/>
      <c r="K3825" s="13">
        <v>2664.98</v>
      </c>
      <c r="L3825" t="str">
        <f>IF(Gastos[[#This Row],[Importe]]&gt;0,"Ingreso","Egreso")</f>
        <v>Egreso</v>
      </c>
      <c r="M3825" t="str">
        <f t="shared" si="59"/>
        <v>Único</v>
      </c>
    </row>
    <row r="3826" spans="1:13" ht="25.5" x14ac:dyDescent="0.25">
      <c r="A3826" t="s">
        <v>17</v>
      </c>
      <c r="B3826" s="34">
        <v>44967</v>
      </c>
      <c r="C3826" s="3">
        <v>45201</v>
      </c>
      <c r="D3826" s="33">
        <v>44967</v>
      </c>
      <c r="E3826" s="9">
        <v>45201</v>
      </c>
      <c r="F3826" s="6" t="s">
        <v>102</v>
      </c>
      <c r="G3826" s="12" t="s">
        <v>1624</v>
      </c>
      <c r="H3826" s="1"/>
      <c r="I3826" s="13">
        <v>-31.94</v>
      </c>
      <c r="J3826" s="1"/>
      <c r="K3826" s="13">
        <v>2633.04</v>
      </c>
      <c r="L3826" t="str">
        <f>IF(Gastos[[#This Row],[Importe]]&gt;0,"Ingreso","Egreso")</f>
        <v>Egreso</v>
      </c>
      <c r="M3826" t="str">
        <f t="shared" si="59"/>
        <v>Único</v>
      </c>
    </row>
    <row r="3827" spans="1:13" x14ac:dyDescent="0.25">
      <c r="A3827" t="s">
        <v>17</v>
      </c>
      <c r="B3827" s="34">
        <v>44967</v>
      </c>
      <c r="C3827" s="3">
        <v>45201</v>
      </c>
      <c r="D3827" s="33">
        <v>44967</v>
      </c>
      <c r="E3827" s="9">
        <v>45201</v>
      </c>
      <c r="F3827" s="6" t="s">
        <v>88</v>
      </c>
      <c r="G3827" s="12" t="s">
        <v>1191</v>
      </c>
      <c r="H3827" s="1"/>
      <c r="I3827" s="13">
        <v>-900</v>
      </c>
      <c r="J3827" s="1"/>
      <c r="K3827" s="13">
        <v>1733.04</v>
      </c>
      <c r="L3827" t="str">
        <f>IF(Gastos[[#This Row],[Importe]]&gt;0,"Ingreso","Egreso")</f>
        <v>Egreso</v>
      </c>
      <c r="M3827" t="str">
        <f t="shared" si="59"/>
        <v>Único</v>
      </c>
    </row>
    <row r="3828" spans="1:13" x14ac:dyDescent="0.25">
      <c r="A3828" t="s">
        <v>14</v>
      </c>
      <c r="B3828" s="34">
        <v>44967</v>
      </c>
      <c r="C3828" s="3">
        <v>45201</v>
      </c>
      <c r="D3828" s="33">
        <v>44967</v>
      </c>
      <c r="E3828" s="9">
        <v>45201</v>
      </c>
      <c r="F3828" s="6" t="s">
        <v>35</v>
      </c>
      <c r="G3828" s="12" t="s">
        <v>1625</v>
      </c>
      <c r="H3828" s="1"/>
      <c r="I3828" s="13">
        <v>1400</v>
      </c>
      <c r="J3828" s="1"/>
      <c r="K3828" s="13">
        <v>1520.36</v>
      </c>
      <c r="L3828" t="str">
        <f>IF(Gastos[[#This Row],[Importe]]&gt;0,"Ingreso","Egreso")</f>
        <v>Ingreso</v>
      </c>
      <c r="M3828" t="str">
        <f t="shared" si="59"/>
        <v>Único</v>
      </c>
    </row>
    <row r="3829" spans="1:13" x14ac:dyDescent="0.25">
      <c r="A3829" t="s">
        <v>14</v>
      </c>
      <c r="B3829" s="34">
        <v>44967</v>
      </c>
      <c r="C3829" s="3">
        <v>45201</v>
      </c>
      <c r="D3829" s="33">
        <v>44967</v>
      </c>
      <c r="E3829" s="9">
        <v>45201</v>
      </c>
      <c r="F3829" s="6" t="s">
        <v>76</v>
      </c>
      <c r="G3829" s="12" t="s">
        <v>1626</v>
      </c>
      <c r="H3829" s="1"/>
      <c r="I3829" s="13">
        <v>-94.74</v>
      </c>
      <c r="J3829" s="1"/>
      <c r="K3829" s="13">
        <v>120.36</v>
      </c>
      <c r="L3829" t="str">
        <f>IF(Gastos[[#This Row],[Importe]]&gt;0,"Ingreso","Egreso")</f>
        <v>Egreso</v>
      </c>
      <c r="M3829" t="str">
        <f t="shared" si="59"/>
        <v>Único</v>
      </c>
    </row>
    <row r="3830" spans="1:13" x14ac:dyDescent="0.25">
      <c r="A3830" s="1" t="s">
        <v>11</v>
      </c>
      <c r="B3830" s="34">
        <v>44967</v>
      </c>
      <c r="C3830" s="3">
        <v>45201</v>
      </c>
      <c r="D3830" s="33">
        <v>44967</v>
      </c>
      <c r="E3830" s="9">
        <v>45201</v>
      </c>
      <c r="F3830" s="6" t="s">
        <v>35</v>
      </c>
      <c r="G3830" s="12" t="s">
        <v>1627</v>
      </c>
      <c r="H3830" s="1"/>
      <c r="I3830" s="13">
        <v>-1400</v>
      </c>
      <c r="J3830" s="1"/>
      <c r="K3830" s="13">
        <v>746.97</v>
      </c>
      <c r="L3830" t="str">
        <f>IF(Gastos[[#This Row],[Importe]]&gt;0,"Ingreso","Egreso")</f>
        <v>Egreso</v>
      </c>
      <c r="M3830" t="str">
        <f t="shared" si="59"/>
        <v>Único</v>
      </c>
    </row>
    <row r="3831" spans="1:13" x14ac:dyDescent="0.25">
      <c r="A3831" s="1" t="s">
        <v>11</v>
      </c>
      <c r="B3831" s="34">
        <v>44967</v>
      </c>
      <c r="C3831" s="3">
        <v>45201</v>
      </c>
      <c r="D3831" s="33">
        <v>44967</v>
      </c>
      <c r="E3831" s="9">
        <v>45201</v>
      </c>
      <c r="F3831" s="6" t="s">
        <v>90</v>
      </c>
      <c r="G3831" s="12" t="s">
        <v>1628</v>
      </c>
      <c r="H3831" s="1"/>
      <c r="I3831" s="13">
        <v>2029.35</v>
      </c>
      <c r="J3831" s="1"/>
      <c r="K3831" s="13">
        <v>2216.37</v>
      </c>
      <c r="L3831" t="str">
        <f>IF(Gastos[[#This Row],[Importe]]&gt;0,"Ingreso","Egreso")</f>
        <v>Ingreso</v>
      </c>
      <c r="M3831" t="str">
        <f t="shared" si="59"/>
        <v>Único</v>
      </c>
    </row>
    <row r="3832" spans="1:13" x14ac:dyDescent="0.25">
      <c r="A3832" s="1" t="s">
        <v>11</v>
      </c>
      <c r="B3832" s="34">
        <v>44995</v>
      </c>
      <c r="C3832" s="3">
        <v>45202</v>
      </c>
      <c r="D3832" s="33">
        <v>44967</v>
      </c>
      <c r="E3832" s="9">
        <v>45201</v>
      </c>
      <c r="F3832" s="6"/>
      <c r="G3832" s="12" t="s">
        <v>1629</v>
      </c>
      <c r="H3832" s="1"/>
      <c r="I3832" s="13">
        <v>-27</v>
      </c>
      <c r="J3832" s="1"/>
      <c r="K3832" s="13">
        <v>719.97</v>
      </c>
      <c r="L3832" t="str">
        <f>IF(Gastos[[#This Row],[Importe]]&gt;0,"Ingreso","Egreso")</f>
        <v>Egreso</v>
      </c>
      <c r="M3832" t="str">
        <f t="shared" si="59"/>
        <v>Único</v>
      </c>
    </row>
    <row r="3833" spans="1:13" x14ac:dyDescent="0.25">
      <c r="A3833" s="1" t="s">
        <v>11</v>
      </c>
      <c r="B3833" s="34">
        <v>44967</v>
      </c>
      <c r="C3833" s="3">
        <v>45201</v>
      </c>
      <c r="D3833" s="33">
        <v>44936</v>
      </c>
      <c r="E3833" s="9">
        <v>45200</v>
      </c>
      <c r="F3833" s="6" t="s">
        <v>132</v>
      </c>
      <c r="G3833" s="12" t="s">
        <v>1631</v>
      </c>
      <c r="H3833" s="1"/>
      <c r="I3833" s="13">
        <v>-30.6</v>
      </c>
      <c r="J3833" s="1"/>
      <c r="K3833" s="13">
        <v>2149.77</v>
      </c>
      <c r="L3833" t="str">
        <f>IF(Gastos[[#This Row],[Importe]]&gt;0,"Ingreso","Egreso")</f>
        <v>Egreso</v>
      </c>
      <c r="M3833" t="str">
        <f t="shared" si="59"/>
        <v>Único</v>
      </c>
    </row>
    <row r="3834" spans="1:13" ht="25.5" x14ac:dyDescent="0.25">
      <c r="A3834" t="s">
        <v>14</v>
      </c>
      <c r="B3834" s="34">
        <v>44967</v>
      </c>
      <c r="C3834" s="3">
        <v>45201</v>
      </c>
      <c r="D3834" s="33">
        <v>44936</v>
      </c>
      <c r="E3834" s="9">
        <v>45200</v>
      </c>
      <c r="F3834" s="6" t="s">
        <v>22</v>
      </c>
      <c r="G3834" s="12" t="s">
        <v>1630</v>
      </c>
      <c r="H3834" s="1"/>
      <c r="I3834" s="13">
        <v>-24.14</v>
      </c>
      <c r="J3834" s="1"/>
      <c r="K3834" s="13">
        <v>215.1</v>
      </c>
      <c r="L3834" t="str">
        <f>IF(Gastos[[#This Row],[Importe]]&gt;0,"Ingreso","Egreso")</f>
        <v>Egreso</v>
      </c>
      <c r="M3834" t="str">
        <f t="shared" si="59"/>
        <v>Único</v>
      </c>
    </row>
    <row r="3835" spans="1:13" x14ac:dyDescent="0.25">
      <c r="A3835" s="1" t="s">
        <v>11</v>
      </c>
      <c r="B3835" s="34">
        <v>44967</v>
      </c>
      <c r="C3835" s="3">
        <v>45201</v>
      </c>
      <c r="D3835" s="33">
        <v>44936</v>
      </c>
      <c r="E3835" s="9">
        <v>45200</v>
      </c>
      <c r="F3835" s="6" t="s">
        <v>20</v>
      </c>
      <c r="G3835" s="12" t="s">
        <v>1632</v>
      </c>
      <c r="H3835" s="1"/>
      <c r="I3835" s="13">
        <v>-2.8</v>
      </c>
      <c r="J3835" s="1"/>
      <c r="K3835" s="13">
        <v>2146.9699999999998</v>
      </c>
      <c r="L3835" t="str">
        <f>IF(Gastos[[#This Row],[Importe]]&gt;0,"Ingreso","Egreso")</f>
        <v>Egreso</v>
      </c>
      <c r="M3835" t="str">
        <f t="shared" si="59"/>
        <v>Único</v>
      </c>
    </row>
    <row r="3836" spans="1:13" x14ac:dyDescent="0.25">
      <c r="A3836" s="1" t="s">
        <v>11</v>
      </c>
      <c r="B3836" s="34">
        <v>44967</v>
      </c>
      <c r="C3836" s="3">
        <v>45201</v>
      </c>
      <c r="D3836" s="33">
        <v>45199</v>
      </c>
      <c r="E3836" s="9">
        <v>45199</v>
      </c>
      <c r="F3836" s="6" t="s">
        <v>132</v>
      </c>
      <c r="G3836" s="12" t="s">
        <v>1634</v>
      </c>
      <c r="H3836" s="1"/>
      <c r="I3836" s="13">
        <v>-30</v>
      </c>
      <c r="J3836" s="1"/>
      <c r="K3836" s="13">
        <v>2186.37</v>
      </c>
      <c r="L3836" t="str">
        <f>IF(Gastos[[#This Row],[Importe]]&gt;0,"Ingreso","Egreso")</f>
        <v>Egreso</v>
      </c>
      <c r="M3836" t="str">
        <f t="shared" si="59"/>
        <v>Único</v>
      </c>
    </row>
    <row r="3837" spans="1:13" x14ac:dyDescent="0.25">
      <c r="A3837" t="s">
        <v>14</v>
      </c>
      <c r="B3837" s="34">
        <v>44967</v>
      </c>
      <c r="C3837" s="3">
        <v>45201</v>
      </c>
      <c r="D3837" s="33">
        <v>45199</v>
      </c>
      <c r="E3837" s="9">
        <v>45199</v>
      </c>
      <c r="F3837" s="6" t="s">
        <v>132</v>
      </c>
      <c r="G3837" s="12" t="s">
        <v>1633</v>
      </c>
      <c r="H3837" s="1"/>
      <c r="I3837" s="13">
        <v>-7.5</v>
      </c>
      <c r="J3837" s="1"/>
      <c r="K3837" s="13">
        <v>239.24</v>
      </c>
      <c r="L3837" t="str">
        <f>IF(Gastos[[#This Row],[Importe]]&gt;0,"Ingreso","Egreso")</f>
        <v>Egreso</v>
      </c>
      <c r="M3837" t="str">
        <f t="shared" si="59"/>
        <v>Único</v>
      </c>
    </row>
    <row r="3838" spans="1:13" x14ac:dyDescent="0.25">
      <c r="A3838" s="1" t="s">
        <v>11</v>
      </c>
      <c r="B3838" s="34">
        <v>44967</v>
      </c>
      <c r="C3838" s="3">
        <v>45201</v>
      </c>
      <c r="D3838" s="33">
        <v>45199</v>
      </c>
      <c r="E3838" s="9">
        <v>45199</v>
      </c>
      <c r="F3838" s="6"/>
      <c r="G3838" s="12" t="s">
        <v>1635</v>
      </c>
      <c r="H3838" s="1"/>
      <c r="I3838" s="13">
        <v>-6</v>
      </c>
      <c r="J3838" s="1"/>
      <c r="K3838" s="13">
        <v>2180.37</v>
      </c>
      <c r="L3838" t="str">
        <f>IF(Gastos[[#This Row],[Importe]]&gt;0,"Ingreso","Egreso")</f>
        <v>Egreso</v>
      </c>
      <c r="M3838" t="str">
        <f t="shared" si="59"/>
        <v>Único</v>
      </c>
    </row>
    <row r="3839" spans="1:13" x14ac:dyDescent="0.25">
      <c r="A3839" s="1" t="s">
        <v>11</v>
      </c>
      <c r="B3839" s="34">
        <v>45198</v>
      </c>
      <c r="C3839" s="3">
        <v>45198</v>
      </c>
      <c r="D3839" s="33">
        <v>45198</v>
      </c>
      <c r="E3839" s="9">
        <v>45198</v>
      </c>
      <c r="F3839" s="6" t="s">
        <v>132</v>
      </c>
      <c r="G3839" s="12" t="s">
        <v>1641</v>
      </c>
      <c r="H3839" s="1"/>
      <c r="I3839" s="13">
        <v>-66</v>
      </c>
      <c r="J3839" s="1"/>
      <c r="K3839" s="13">
        <v>196.52</v>
      </c>
      <c r="L3839" t="str">
        <f>IF(Gastos[[#This Row],[Importe]]&gt;0,"Ingreso","Egreso")</f>
        <v>Egreso</v>
      </c>
      <c r="M3839" t="str">
        <f t="shared" si="59"/>
        <v>Único</v>
      </c>
    </row>
    <row r="3840" spans="1:13" x14ac:dyDescent="0.25">
      <c r="A3840" s="1" t="s">
        <v>11</v>
      </c>
      <c r="B3840" s="34">
        <v>44967</v>
      </c>
      <c r="C3840" s="3">
        <v>45201</v>
      </c>
      <c r="D3840" s="33">
        <v>45198</v>
      </c>
      <c r="E3840" s="9">
        <v>45198</v>
      </c>
      <c r="F3840" s="6" t="s">
        <v>132</v>
      </c>
      <c r="G3840" s="12" t="s">
        <v>1642</v>
      </c>
      <c r="H3840" s="1"/>
      <c r="I3840" s="13">
        <v>-9.5</v>
      </c>
      <c r="J3840" s="1"/>
      <c r="K3840" s="13">
        <v>187.02</v>
      </c>
      <c r="L3840" t="str">
        <f>IF(Gastos[[#This Row],[Importe]]&gt;0,"Ingreso","Egreso")</f>
        <v>Egreso</v>
      </c>
      <c r="M3840" t="str">
        <f t="shared" si="59"/>
        <v>Único</v>
      </c>
    </row>
    <row r="3841" spans="1:13" x14ac:dyDescent="0.25">
      <c r="A3841" t="s">
        <v>14</v>
      </c>
      <c r="B3841" s="34">
        <v>45198</v>
      </c>
      <c r="C3841" s="3">
        <v>45198</v>
      </c>
      <c r="D3841" s="33">
        <v>45198</v>
      </c>
      <c r="E3841" s="9">
        <v>45198</v>
      </c>
      <c r="F3841" s="6" t="s">
        <v>35</v>
      </c>
      <c r="G3841" s="12" t="s">
        <v>1636</v>
      </c>
      <c r="H3841" s="1"/>
      <c r="I3841" s="13">
        <v>200</v>
      </c>
      <c r="J3841" s="1"/>
      <c r="K3841" s="13">
        <v>272.25</v>
      </c>
      <c r="L3841" t="str">
        <f>IF(Gastos[[#This Row],[Importe]]&gt;0,"Ingreso","Egreso")</f>
        <v>Ingreso</v>
      </c>
      <c r="M3841" t="str">
        <f t="shared" si="59"/>
        <v>Único</v>
      </c>
    </row>
    <row r="3842" spans="1:13" x14ac:dyDescent="0.25">
      <c r="A3842" s="1" t="s">
        <v>11</v>
      </c>
      <c r="B3842" s="34">
        <v>45198</v>
      </c>
      <c r="C3842" s="3">
        <v>45198</v>
      </c>
      <c r="D3842" s="33">
        <v>45198</v>
      </c>
      <c r="E3842" s="9">
        <v>45198</v>
      </c>
      <c r="F3842" s="6" t="s">
        <v>35</v>
      </c>
      <c r="G3842" s="12" t="s">
        <v>1640</v>
      </c>
      <c r="H3842" s="1"/>
      <c r="I3842" s="13">
        <v>-200</v>
      </c>
      <c r="J3842" s="1"/>
      <c r="K3842" s="13">
        <v>262.52</v>
      </c>
      <c r="L3842" t="str">
        <f>IF(Gastos[[#This Row],[Importe]]&gt;0,"Ingreso","Egreso")</f>
        <v>Egreso</v>
      </c>
      <c r="M3842" t="str">
        <f t="shared" ref="M3842:M3905" si="60">IF(AND(COUNTIFS($B$2:$B$3988,B3842,$I$2:$I$3988,I3842,$K$2:$K$3988,K3842)&gt;1,F3842=""),"DUPLICADO","Único")</f>
        <v>Único</v>
      </c>
    </row>
    <row r="3843" spans="1:13" ht="25.5" x14ac:dyDescent="0.25">
      <c r="A3843" t="s">
        <v>14</v>
      </c>
      <c r="B3843" s="34">
        <v>45198</v>
      </c>
      <c r="C3843" s="3">
        <v>45198</v>
      </c>
      <c r="D3843" s="33">
        <v>45198</v>
      </c>
      <c r="E3843" s="9">
        <v>45198</v>
      </c>
      <c r="F3843" s="6" t="s">
        <v>22</v>
      </c>
      <c r="G3843" s="12" t="s">
        <v>1639</v>
      </c>
      <c r="H3843" s="1"/>
      <c r="I3843" s="13">
        <v>-47.51</v>
      </c>
      <c r="J3843" s="1"/>
      <c r="K3843" s="13">
        <v>224.74</v>
      </c>
      <c r="L3843" t="str">
        <f>IF(Gastos[[#This Row],[Importe]]&gt;0,"Ingreso","Egreso")</f>
        <v>Egreso</v>
      </c>
      <c r="M3843" t="str">
        <f t="shared" si="60"/>
        <v>Único</v>
      </c>
    </row>
    <row r="3844" spans="1:13" x14ac:dyDescent="0.25">
      <c r="A3844" t="s">
        <v>14</v>
      </c>
      <c r="B3844" s="34">
        <v>45198</v>
      </c>
      <c r="C3844" s="3">
        <v>45198</v>
      </c>
      <c r="D3844" s="33">
        <v>45198</v>
      </c>
      <c r="E3844" s="9">
        <v>45198</v>
      </c>
      <c r="F3844" s="6" t="s">
        <v>132</v>
      </c>
      <c r="G3844" s="12" t="s">
        <v>1637</v>
      </c>
      <c r="H3844" s="1"/>
      <c r="I3844" s="13">
        <v>11</v>
      </c>
      <c r="J3844" s="1"/>
      <c r="K3844" s="13">
        <v>246.74</v>
      </c>
      <c r="L3844" t="str">
        <f>IF(Gastos[[#This Row],[Importe]]&gt;0,"Ingreso","Egreso")</f>
        <v>Ingreso</v>
      </c>
      <c r="M3844" t="str">
        <f t="shared" si="60"/>
        <v>Único</v>
      </c>
    </row>
    <row r="3845" spans="1:13" x14ac:dyDescent="0.25">
      <c r="A3845" t="s">
        <v>14</v>
      </c>
      <c r="B3845" s="34">
        <v>45198</v>
      </c>
      <c r="C3845" s="3">
        <v>45198</v>
      </c>
      <c r="D3845" s="33">
        <v>45198</v>
      </c>
      <c r="E3845" s="9">
        <v>45198</v>
      </c>
      <c r="F3845" s="6" t="s">
        <v>132</v>
      </c>
      <c r="G3845" s="12" t="s">
        <v>1638</v>
      </c>
      <c r="H3845" s="1"/>
      <c r="I3845" s="13">
        <v>11</v>
      </c>
      <c r="J3845" s="1"/>
      <c r="K3845" s="13">
        <v>235.74</v>
      </c>
      <c r="L3845" t="str">
        <f>IF(Gastos[[#This Row],[Importe]]&gt;0,"Ingreso","Egreso")</f>
        <v>Ingreso</v>
      </c>
      <c r="M3845" t="str">
        <f t="shared" si="60"/>
        <v>Único</v>
      </c>
    </row>
    <row r="3846" spans="1:13" ht="25.5" x14ac:dyDescent="0.25">
      <c r="A3846" s="1" t="s">
        <v>11</v>
      </c>
      <c r="B3846" s="34">
        <v>45197</v>
      </c>
      <c r="C3846" s="3">
        <v>45197</v>
      </c>
      <c r="D3846" s="33">
        <v>45197</v>
      </c>
      <c r="E3846" s="9">
        <v>45197</v>
      </c>
      <c r="F3846" s="6" t="s">
        <v>132</v>
      </c>
      <c r="G3846" s="12" t="s">
        <v>1644</v>
      </c>
      <c r="H3846" s="1"/>
      <c r="I3846" s="13">
        <v>-51</v>
      </c>
      <c r="J3846" s="1"/>
      <c r="K3846" s="13">
        <v>474.91</v>
      </c>
      <c r="L3846" t="str">
        <f>IF(Gastos[[#This Row],[Importe]]&gt;0,"Ingreso","Egreso")</f>
        <v>Egreso</v>
      </c>
      <c r="M3846" t="str">
        <f t="shared" si="60"/>
        <v>Único</v>
      </c>
    </row>
    <row r="3847" spans="1:13" x14ac:dyDescent="0.25">
      <c r="A3847" s="1" t="s">
        <v>11</v>
      </c>
      <c r="B3847" s="34">
        <v>45197</v>
      </c>
      <c r="C3847" s="3">
        <v>45197</v>
      </c>
      <c r="D3847" s="33">
        <v>45197</v>
      </c>
      <c r="E3847" s="9">
        <v>45197</v>
      </c>
      <c r="F3847" s="6" t="s">
        <v>132</v>
      </c>
      <c r="G3847" s="12" t="s">
        <v>1643</v>
      </c>
      <c r="H3847" s="1"/>
      <c r="I3847" s="13">
        <v>-4.04</v>
      </c>
      <c r="J3847" s="1"/>
      <c r="K3847" s="13">
        <v>525.91</v>
      </c>
      <c r="L3847" t="str">
        <f>IF(Gastos[[#This Row],[Importe]]&gt;0,"Ingreso","Egreso")</f>
        <v>Egreso</v>
      </c>
      <c r="M3847" t="str">
        <f t="shared" si="60"/>
        <v>Único</v>
      </c>
    </row>
    <row r="3848" spans="1:13" ht="25.5" x14ac:dyDescent="0.25">
      <c r="A3848" s="1" t="s">
        <v>11</v>
      </c>
      <c r="B3848" s="34">
        <v>45197</v>
      </c>
      <c r="C3848" s="3">
        <v>45197</v>
      </c>
      <c r="D3848" s="33">
        <v>45197</v>
      </c>
      <c r="E3848" s="9">
        <v>45197</v>
      </c>
      <c r="F3848" s="6" t="s">
        <v>132</v>
      </c>
      <c r="G3848" s="12" t="s">
        <v>1646</v>
      </c>
      <c r="H3848" s="1"/>
      <c r="I3848" s="13">
        <v>-2.6</v>
      </c>
      <c r="J3848" s="1"/>
      <c r="K3848" s="13">
        <v>467.91</v>
      </c>
      <c r="L3848" t="str">
        <f>IF(Gastos[[#This Row],[Importe]]&gt;0,"Ingreso","Egreso")</f>
        <v>Egreso</v>
      </c>
      <c r="M3848" t="str">
        <f t="shared" si="60"/>
        <v>Único</v>
      </c>
    </row>
    <row r="3849" spans="1:13" ht="25.5" x14ac:dyDescent="0.25">
      <c r="A3849" s="1" t="s">
        <v>11</v>
      </c>
      <c r="B3849" s="34">
        <v>45197</v>
      </c>
      <c r="C3849" s="3">
        <v>45197</v>
      </c>
      <c r="D3849" s="33">
        <v>45197</v>
      </c>
      <c r="E3849" s="9">
        <v>45197</v>
      </c>
      <c r="F3849" s="6" t="s">
        <v>20</v>
      </c>
      <c r="G3849" s="12" t="s">
        <v>1645</v>
      </c>
      <c r="H3849" s="1"/>
      <c r="I3849" s="13">
        <v>-4.4000000000000004</v>
      </c>
      <c r="J3849" s="1"/>
      <c r="K3849" s="13">
        <v>470.51</v>
      </c>
      <c r="L3849" t="str">
        <f>IF(Gastos[[#This Row],[Importe]]&gt;0,"Ingreso","Egreso")</f>
        <v>Egreso</v>
      </c>
      <c r="M3849" t="str">
        <f t="shared" si="60"/>
        <v>Único</v>
      </c>
    </row>
    <row r="3850" spans="1:13" x14ac:dyDescent="0.25">
      <c r="A3850" s="1" t="s">
        <v>11</v>
      </c>
      <c r="B3850" s="34">
        <v>45197</v>
      </c>
      <c r="C3850" s="3">
        <v>45197</v>
      </c>
      <c r="D3850" s="33">
        <v>45197</v>
      </c>
      <c r="E3850" s="9">
        <v>45197</v>
      </c>
      <c r="F3850" s="6" t="s">
        <v>18</v>
      </c>
      <c r="G3850" s="12" t="s">
        <v>1647</v>
      </c>
      <c r="H3850" s="1"/>
      <c r="I3850" s="13">
        <v>-5.39</v>
      </c>
      <c r="J3850" s="1"/>
      <c r="K3850" s="13">
        <v>462.52</v>
      </c>
      <c r="L3850" t="str">
        <f>IF(Gastos[[#This Row],[Importe]]&gt;0,"Ingreso","Egreso")</f>
        <v>Egreso</v>
      </c>
      <c r="M3850" t="str">
        <f t="shared" si="60"/>
        <v>Único</v>
      </c>
    </row>
    <row r="3851" spans="1:13" x14ac:dyDescent="0.25">
      <c r="A3851" t="s">
        <v>14</v>
      </c>
      <c r="B3851" s="34">
        <v>45196</v>
      </c>
      <c r="C3851" s="3">
        <v>45196</v>
      </c>
      <c r="D3851" s="33">
        <v>45196</v>
      </c>
      <c r="E3851" s="9">
        <v>45196</v>
      </c>
      <c r="F3851" s="6" t="s">
        <v>54</v>
      </c>
      <c r="G3851" s="12" t="s">
        <v>1649</v>
      </c>
      <c r="H3851" s="1"/>
      <c r="I3851" s="13">
        <v>-2.99</v>
      </c>
      <c r="J3851" s="1"/>
      <c r="K3851" s="13">
        <v>72.25</v>
      </c>
      <c r="L3851" t="str">
        <f>IF(Gastos[[#This Row],[Importe]]&gt;0,"Ingreso","Egreso")</f>
        <v>Egreso</v>
      </c>
      <c r="M3851" t="str">
        <f t="shared" si="60"/>
        <v>Único</v>
      </c>
    </row>
    <row r="3852" spans="1:13" x14ac:dyDescent="0.25">
      <c r="A3852" s="1" t="s">
        <v>11</v>
      </c>
      <c r="B3852" s="34">
        <v>45196</v>
      </c>
      <c r="C3852" s="3">
        <v>45196</v>
      </c>
      <c r="D3852" s="33">
        <v>45196</v>
      </c>
      <c r="E3852" s="9">
        <v>45196</v>
      </c>
      <c r="F3852" s="6" t="s">
        <v>20</v>
      </c>
      <c r="G3852" s="12" t="s">
        <v>1650</v>
      </c>
      <c r="H3852" s="1"/>
      <c r="I3852" s="13">
        <v>-3.5</v>
      </c>
      <c r="J3852" s="1"/>
      <c r="K3852" s="13">
        <v>529.95000000000005</v>
      </c>
      <c r="L3852" t="str">
        <f>IF(Gastos[[#This Row],[Importe]]&gt;0,"Ingreso","Egreso")</f>
        <v>Egreso</v>
      </c>
      <c r="M3852" t="str">
        <f t="shared" si="60"/>
        <v>Único</v>
      </c>
    </row>
    <row r="3853" spans="1:13" ht="25.5" x14ac:dyDescent="0.25">
      <c r="A3853" t="s">
        <v>17</v>
      </c>
      <c r="B3853" s="34">
        <v>45196</v>
      </c>
      <c r="C3853" s="3">
        <v>45196</v>
      </c>
      <c r="D3853" s="33">
        <v>45196</v>
      </c>
      <c r="E3853" s="9">
        <v>45196</v>
      </c>
      <c r="F3853" s="6" t="s">
        <v>22</v>
      </c>
      <c r="G3853" s="12" t="s">
        <v>1648</v>
      </c>
      <c r="H3853" s="1"/>
      <c r="I3853" s="13">
        <v>-15.65</v>
      </c>
      <c r="J3853" s="1"/>
      <c r="K3853" s="13">
        <v>2721.59</v>
      </c>
      <c r="L3853" t="str">
        <f>IF(Gastos[[#This Row],[Importe]]&gt;0,"Ingreso","Egreso")</f>
        <v>Egreso</v>
      </c>
      <c r="M3853" t="str">
        <f t="shared" si="60"/>
        <v>Único</v>
      </c>
    </row>
    <row r="3854" spans="1:13" x14ac:dyDescent="0.25">
      <c r="A3854" t="s">
        <v>17</v>
      </c>
      <c r="B3854" s="34">
        <v>45195</v>
      </c>
      <c r="C3854" s="3">
        <v>45195</v>
      </c>
      <c r="D3854" s="33">
        <v>45195</v>
      </c>
      <c r="E3854" s="9">
        <v>45195</v>
      </c>
      <c r="F3854" s="6" t="s">
        <v>132</v>
      </c>
      <c r="G3854" s="12" t="s">
        <v>1652</v>
      </c>
      <c r="H3854" s="1"/>
      <c r="I3854" s="13">
        <v>-6.8</v>
      </c>
      <c r="J3854" s="1"/>
      <c r="K3854" s="13">
        <v>2737.24</v>
      </c>
      <c r="L3854" t="str">
        <f>IF(Gastos[[#This Row],[Importe]]&gt;0,"Ingreso","Egreso")</f>
        <v>Egreso</v>
      </c>
      <c r="M3854" t="str">
        <f t="shared" si="60"/>
        <v>Único</v>
      </c>
    </row>
    <row r="3855" spans="1:13" ht="25.5" x14ac:dyDescent="0.25">
      <c r="A3855" t="s">
        <v>17</v>
      </c>
      <c r="B3855" s="34">
        <v>45195</v>
      </c>
      <c r="C3855" s="3">
        <v>45195</v>
      </c>
      <c r="D3855" s="33">
        <v>45195</v>
      </c>
      <c r="E3855" s="9">
        <v>45195</v>
      </c>
      <c r="F3855" s="6" t="s">
        <v>22</v>
      </c>
      <c r="G3855" s="12" t="s">
        <v>1651</v>
      </c>
      <c r="H3855" s="1"/>
      <c r="I3855" s="13">
        <v>-2.1</v>
      </c>
      <c r="J3855" s="1"/>
      <c r="K3855" s="13">
        <v>2744.04</v>
      </c>
      <c r="L3855" t="str">
        <f>IF(Gastos[[#This Row],[Importe]]&gt;0,"Ingreso","Egreso")</f>
        <v>Egreso</v>
      </c>
      <c r="M3855" t="str">
        <f t="shared" si="60"/>
        <v>Único</v>
      </c>
    </row>
    <row r="3856" spans="1:13" x14ac:dyDescent="0.25">
      <c r="A3856" t="s">
        <v>14</v>
      </c>
      <c r="B3856" s="34">
        <v>45194</v>
      </c>
      <c r="C3856" s="3">
        <v>45194</v>
      </c>
      <c r="D3856" s="33">
        <v>45194</v>
      </c>
      <c r="E3856" s="9">
        <v>45194</v>
      </c>
      <c r="F3856" s="6" t="s">
        <v>18</v>
      </c>
      <c r="G3856" s="12" t="s">
        <v>1653</v>
      </c>
      <c r="H3856" s="1"/>
      <c r="I3856" s="13">
        <v>-7.7</v>
      </c>
      <c r="J3856" s="1"/>
      <c r="K3856" s="13">
        <v>77.44</v>
      </c>
      <c r="L3856" t="str">
        <f>IF(Gastos[[#This Row],[Importe]]&gt;0,"Ingreso","Egreso")</f>
        <v>Egreso</v>
      </c>
      <c r="M3856" t="str">
        <f t="shared" si="60"/>
        <v>Único</v>
      </c>
    </row>
    <row r="3857" spans="1:13" ht="25.5" x14ac:dyDescent="0.25">
      <c r="A3857" t="s">
        <v>14</v>
      </c>
      <c r="B3857" s="34">
        <v>45194</v>
      </c>
      <c r="C3857" s="3">
        <v>45194</v>
      </c>
      <c r="D3857" s="33">
        <v>45194</v>
      </c>
      <c r="E3857" s="9">
        <v>45194</v>
      </c>
      <c r="F3857" s="6" t="s">
        <v>22</v>
      </c>
      <c r="G3857" s="12" t="s">
        <v>1654</v>
      </c>
      <c r="H3857" s="1"/>
      <c r="I3857" s="13">
        <v>-1</v>
      </c>
      <c r="J3857" s="1"/>
      <c r="K3857" s="13">
        <v>76.44</v>
      </c>
      <c r="L3857" t="str">
        <f>IF(Gastos[[#This Row],[Importe]]&gt;0,"Ingreso","Egreso")</f>
        <v>Egreso</v>
      </c>
      <c r="M3857" t="str">
        <f t="shared" si="60"/>
        <v>Único</v>
      </c>
    </row>
    <row r="3858" spans="1:13" ht="25.5" x14ac:dyDescent="0.25">
      <c r="A3858" t="s">
        <v>14</v>
      </c>
      <c r="B3858" s="34">
        <v>45194</v>
      </c>
      <c r="C3858" s="3">
        <v>45194</v>
      </c>
      <c r="D3858" s="33">
        <v>45194</v>
      </c>
      <c r="E3858" s="9">
        <v>45194</v>
      </c>
      <c r="F3858" s="6" t="s">
        <v>22</v>
      </c>
      <c r="G3858" s="12" t="s">
        <v>1655</v>
      </c>
      <c r="H3858" s="1"/>
      <c r="I3858" s="13">
        <v>-1.2</v>
      </c>
      <c r="J3858" s="1"/>
      <c r="K3858" s="13">
        <v>75.239999999999995</v>
      </c>
      <c r="L3858" t="str">
        <f>IF(Gastos[[#This Row],[Importe]]&gt;0,"Ingreso","Egreso")</f>
        <v>Egreso</v>
      </c>
      <c r="M3858" t="str">
        <f t="shared" si="60"/>
        <v>Único</v>
      </c>
    </row>
    <row r="3859" spans="1:13" x14ac:dyDescent="0.25">
      <c r="A3859" t="s">
        <v>14</v>
      </c>
      <c r="B3859" s="34">
        <v>45194</v>
      </c>
      <c r="C3859" s="3">
        <v>45194</v>
      </c>
      <c r="D3859" s="33">
        <v>45193</v>
      </c>
      <c r="E3859" s="9">
        <v>45193</v>
      </c>
      <c r="F3859" s="6" t="s">
        <v>132</v>
      </c>
      <c r="G3859" s="12" t="s">
        <v>1658</v>
      </c>
      <c r="H3859" s="1"/>
      <c r="I3859" s="13">
        <v>-34.200000000000003</v>
      </c>
      <c r="J3859" s="1"/>
      <c r="K3859" s="13">
        <v>96.66</v>
      </c>
      <c r="L3859" t="str">
        <f>IF(Gastos[[#This Row],[Importe]]&gt;0,"Ingreso","Egreso")</f>
        <v>Egreso</v>
      </c>
      <c r="M3859" t="str">
        <f t="shared" si="60"/>
        <v>Único</v>
      </c>
    </row>
    <row r="3860" spans="1:13" ht="25.5" x14ac:dyDescent="0.25">
      <c r="A3860" t="s">
        <v>14</v>
      </c>
      <c r="B3860" s="34">
        <v>45194</v>
      </c>
      <c r="C3860" s="3">
        <v>45194</v>
      </c>
      <c r="D3860" s="33">
        <v>45193</v>
      </c>
      <c r="E3860" s="9">
        <v>45193</v>
      </c>
      <c r="F3860" s="6" t="s">
        <v>132</v>
      </c>
      <c r="G3860" s="12" t="s">
        <v>1656</v>
      </c>
      <c r="H3860" s="1"/>
      <c r="I3860" s="13">
        <v>-16.850000000000001</v>
      </c>
      <c r="J3860" s="1"/>
      <c r="K3860" s="13">
        <v>136.96</v>
      </c>
      <c r="L3860" t="str">
        <f>IF(Gastos[[#This Row],[Importe]]&gt;0,"Ingreso","Egreso")</f>
        <v>Egreso</v>
      </c>
      <c r="M3860" t="str">
        <f t="shared" si="60"/>
        <v>Único</v>
      </c>
    </row>
    <row r="3861" spans="1:13" x14ac:dyDescent="0.25">
      <c r="A3861" t="s">
        <v>14</v>
      </c>
      <c r="B3861" s="34">
        <v>45194</v>
      </c>
      <c r="C3861" s="3">
        <v>45194</v>
      </c>
      <c r="D3861" s="33">
        <v>45193</v>
      </c>
      <c r="E3861" s="9">
        <v>45193</v>
      </c>
      <c r="F3861" s="6" t="s">
        <v>132</v>
      </c>
      <c r="G3861" s="12" t="s">
        <v>1660</v>
      </c>
      <c r="H3861" s="1"/>
      <c r="I3861" s="13">
        <v>-6.8</v>
      </c>
      <c r="J3861" s="1"/>
      <c r="K3861" s="13">
        <v>85.14</v>
      </c>
      <c r="L3861" t="str">
        <f>IF(Gastos[[#This Row],[Importe]]&gt;0,"Ingreso","Egreso")</f>
        <v>Egreso</v>
      </c>
      <c r="M3861" t="str">
        <f t="shared" si="60"/>
        <v>Único</v>
      </c>
    </row>
    <row r="3862" spans="1:13" x14ac:dyDescent="0.25">
      <c r="A3862" t="s">
        <v>14</v>
      </c>
      <c r="B3862" s="34">
        <v>45194</v>
      </c>
      <c r="C3862" s="3">
        <v>45194</v>
      </c>
      <c r="D3862" s="33">
        <v>45193</v>
      </c>
      <c r="E3862" s="9">
        <v>45193</v>
      </c>
      <c r="F3862" s="6" t="s">
        <v>132</v>
      </c>
      <c r="G3862" s="12" t="s">
        <v>1661</v>
      </c>
      <c r="H3862" s="1"/>
      <c r="I3862" s="13">
        <v>-4.0999999999999996</v>
      </c>
      <c r="J3862" s="1"/>
      <c r="K3862" s="13">
        <v>132.86000000000001</v>
      </c>
      <c r="L3862" t="str">
        <f>IF(Gastos[[#This Row],[Importe]]&gt;0,"Ingreso","Egreso")</f>
        <v>Egreso</v>
      </c>
      <c r="M3862" t="str">
        <f t="shared" si="60"/>
        <v>Único</v>
      </c>
    </row>
    <row r="3863" spans="1:13" x14ac:dyDescent="0.25">
      <c r="A3863" t="s">
        <v>14</v>
      </c>
      <c r="B3863" s="34">
        <v>45194</v>
      </c>
      <c r="C3863" s="3">
        <v>45194</v>
      </c>
      <c r="D3863" s="33">
        <v>45193</v>
      </c>
      <c r="E3863" s="9">
        <v>45193</v>
      </c>
      <c r="F3863" s="6" t="s">
        <v>132</v>
      </c>
      <c r="G3863" s="12" t="s">
        <v>1657</v>
      </c>
      <c r="H3863" s="1"/>
      <c r="I3863" s="13">
        <v>-2</v>
      </c>
      <c r="J3863" s="1"/>
      <c r="K3863" s="13">
        <v>130.86000000000001</v>
      </c>
      <c r="L3863" t="str">
        <f>IF(Gastos[[#This Row],[Importe]]&gt;0,"Ingreso","Egreso")</f>
        <v>Egreso</v>
      </c>
      <c r="M3863" t="str">
        <f t="shared" si="60"/>
        <v>Único</v>
      </c>
    </row>
    <row r="3864" spans="1:13" ht="25.5" x14ac:dyDescent="0.25">
      <c r="A3864" t="s">
        <v>14</v>
      </c>
      <c r="B3864" s="34">
        <v>45194</v>
      </c>
      <c r="C3864" s="3">
        <v>45194</v>
      </c>
      <c r="D3864" s="33">
        <v>45193</v>
      </c>
      <c r="E3864" s="9">
        <v>45193</v>
      </c>
      <c r="F3864" s="6" t="s">
        <v>22</v>
      </c>
      <c r="G3864" s="12" t="s">
        <v>1659</v>
      </c>
      <c r="H3864" s="1"/>
      <c r="I3864" s="13">
        <v>-4.72</v>
      </c>
      <c r="J3864" s="1"/>
      <c r="K3864" s="13">
        <v>91.94</v>
      </c>
      <c r="L3864" t="str">
        <f>IF(Gastos[[#This Row],[Importe]]&gt;0,"Ingreso","Egreso")</f>
        <v>Egreso</v>
      </c>
      <c r="M3864" t="str">
        <f t="shared" si="60"/>
        <v>Único</v>
      </c>
    </row>
    <row r="3865" spans="1:13" x14ac:dyDescent="0.25">
      <c r="A3865" t="s">
        <v>14</v>
      </c>
      <c r="B3865" s="34">
        <v>45194</v>
      </c>
      <c r="C3865" s="3">
        <v>45194</v>
      </c>
      <c r="D3865" s="33">
        <v>45192</v>
      </c>
      <c r="E3865" s="9">
        <v>45192</v>
      </c>
      <c r="F3865" s="6" t="s">
        <v>132</v>
      </c>
      <c r="G3865" s="12" t="s">
        <v>1664</v>
      </c>
      <c r="H3865" s="1"/>
      <c r="I3865" s="13">
        <v>-25.95</v>
      </c>
      <c r="J3865" s="1"/>
      <c r="K3865" s="13">
        <v>159.51</v>
      </c>
      <c r="L3865" t="str">
        <f>IF(Gastos[[#This Row],[Importe]]&gt;0,"Ingreso","Egreso")</f>
        <v>Egreso</v>
      </c>
      <c r="M3865" t="str">
        <f t="shared" si="60"/>
        <v>Único</v>
      </c>
    </row>
    <row r="3866" spans="1:13" x14ac:dyDescent="0.25">
      <c r="A3866" t="s">
        <v>17</v>
      </c>
      <c r="B3866" s="34">
        <v>45194</v>
      </c>
      <c r="C3866" s="3">
        <v>45194</v>
      </c>
      <c r="D3866" s="33">
        <v>45192</v>
      </c>
      <c r="E3866" s="9">
        <v>45192</v>
      </c>
      <c r="F3866" s="6" t="s">
        <v>132</v>
      </c>
      <c r="G3866" s="12" t="s">
        <v>1662</v>
      </c>
      <c r="H3866" s="1"/>
      <c r="I3866" s="13">
        <v>-10</v>
      </c>
      <c r="J3866" s="1"/>
      <c r="K3866" s="13">
        <v>2746.14</v>
      </c>
      <c r="L3866" t="str">
        <f>IF(Gastos[[#This Row],[Importe]]&gt;0,"Ingreso","Egreso")</f>
        <v>Egreso</v>
      </c>
      <c r="M3866" t="str">
        <f t="shared" si="60"/>
        <v>Único</v>
      </c>
    </row>
    <row r="3867" spans="1:13" x14ac:dyDescent="0.25">
      <c r="A3867" t="s">
        <v>14</v>
      </c>
      <c r="B3867" s="34">
        <v>45194</v>
      </c>
      <c r="C3867" s="3">
        <v>45194</v>
      </c>
      <c r="D3867" s="33">
        <v>45192</v>
      </c>
      <c r="E3867" s="9">
        <v>45192</v>
      </c>
      <c r="F3867" s="6" t="s">
        <v>132</v>
      </c>
      <c r="G3867" s="12" t="s">
        <v>1663</v>
      </c>
      <c r="H3867" s="1"/>
      <c r="I3867" s="13">
        <v>-7.5</v>
      </c>
      <c r="J3867" s="1"/>
      <c r="K3867" s="13">
        <v>185.46</v>
      </c>
      <c r="L3867" t="str">
        <f>IF(Gastos[[#This Row],[Importe]]&gt;0,"Ingreso","Egreso")</f>
        <v>Egreso</v>
      </c>
      <c r="M3867" t="str">
        <f t="shared" si="60"/>
        <v>Único</v>
      </c>
    </row>
    <row r="3868" spans="1:13" x14ac:dyDescent="0.25">
      <c r="A3868" t="s">
        <v>17</v>
      </c>
      <c r="B3868" s="34">
        <v>45194</v>
      </c>
      <c r="C3868" s="3">
        <v>45194</v>
      </c>
      <c r="D3868" s="33">
        <v>45192</v>
      </c>
      <c r="E3868" s="9">
        <v>45192</v>
      </c>
      <c r="F3868" s="6" t="s">
        <v>132</v>
      </c>
      <c r="G3868" s="12" t="s">
        <v>1662</v>
      </c>
      <c r="H3868" s="1"/>
      <c r="I3868" s="13">
        <v>-5</v>
      </c>
      <c r="J3868" s="1"/>
      <c r="K3868" s="13">
        <v>2756.14</v>
      </c>
      <c r="L3868" t="str">
        <f>IF(Gastos[[#This Row],[Importe]]&gt;0,"Ingreso","Egreso")</f>
        <v>Egreso</v>
      </c>
      <c r="M3868" t="str">
        <f t="shared" si="60"/>
        <v>Único</v>
      </c>
    </row>
    <row r="3869" spans="1:13" ht="25.5" x14ac:dyDescent="0.25">
      <c r="A3869" t="s">
        <v>14</v>
      </c>
      <c r="B3869" s="34">
        <v>45194</v>
      </c>
      <c r="C3869" s="3">
        <v>45194</v>
      </c>
      <c r="D3869" s="33">
        <v>45192</v>
      </c>
      <c r="E3869" s="9">
        <v>45192</v>
      </c>
      <c r="F3869" s="6" t="s">
        <v>22</v>
      </c>
      <c r="G3869" s="12" t="s">
        <v>1665</v>
      </c>
      <c r="H3869" s="1"/>
      <c r="I3869" s="13">
        <v>-5.7</v>
      </c>
      <c r="J3869" s="1"/>
      <c r="K3869" s="13">
        <v>153.81</v>
      </c>
      <c r="L3869" t="str">
        <f>IF(Gastos[[#This Row],[Importe]]&gt;0,"Ingreso","Egreso")</f>
        <v>Egreso</v>
      </c>
      <c r="M3869" t="str">
        <f t="shared" si="60"/>
        <v>Único</v>
      </c>
    </row>
    <row r="3870" spans="1:13" ht="25.5" x14ac:dyDescent="0.25">
      <c r="A3870" t="s">
        <v>14</v>
      </c>
      <c r="B3870" s="34">
        <v>45191</v>
      </c>
      <c r="C3870" s="3">
        <v>45191</v>
      </c>
      <c r="D3870" s="33">
        <v>45191</v>
      </c>
      <c r="E3870" s="9">
        <v>45191</v>
      </c>
      <c r="F3870" s="6" t="s">
        <v>132</v>
      </c>
      <c r="G3870" s="12" t="s">
        <v>1667</v>
      </c>
      <c r="H3870" s="1"/>
      <c r="I3870" s="13">
        <v>-13.1</v>
      </c>
      <c r="J3870" s="1"/>
      <c r="K3870" s="13">
        <v>192.96</v>
      </c>
      <c r="L3870" t="str">
        <f>IF(Gastos[[#This Row],[Importe]]&gt;0,"Ingreso","Egreso")</f>
        <v>Egreso</v>
      </c>
      <c r="M3870" t="str">
        <f t="shared" si="60"/>
        <v>Único</v>
      </c>
    </row>
    <row r="3871" spans="1:13" ht="25.5" x14ac:dyDescent="0.25">
      <c r="A3871" t="s">
        <v>14</v>
      </c>
      <c r="B3871" s="34">
        <v>45191</v>
      </c>
      <c r="C3871" s="3">
        <v>45191</v>
      </c>
      <c r="D3871" s="33">
        <v>45191</v>
      </c>
      <c r="E3871" s="9">
        <v>45191</v>
      </c>
      <c r="F3871" s="6" t="s">
        <v>15</v>
      </c>
      <c r="G3871" s="12" t="s">
        <v>1666</v>
      </c>
      <c r="H3871" s="1"/>
      <c r="I3871" s="13">
        <v>-70.17</v>
      </c>
      <c r="J3871" s="1"/>
      <c r="K3871" s="13">
        <v>206.06</v>
      </c>
      <c r="L3871" t="str">
        <f>IF(Gastos[[#This Row],[Importe]]&gt;0,"Ingreso","Egreso")</f>
        <v>Egreso</v>
      </c>
      <c r="M3871" t="str">
        <f t="shared" si="60"/>
        <v>Único</v>
      </c>
    </row>
    <row r="3872" spans="1:13" ht="25.5" x14ac:dyDescent="0.25">
      <c r="A3872" t="s">
        <v>14</v>
      </c>
      <c r="B3872" s="34">
        <v>45190</v>
      </c>
      <c r="C3872" s="3">
        <v>45190</v>
      </c>
      <c r="D3872" s="33">
        <v>45190</v>
      </c>
      <c r="E3872" s="9">
        <v>45190</v>
      </c>
      <c r="F3872" s="6" t="s">
        <v>22</v>
      </c>
      <c r="G3872" s="12" t="s">
        <v>1668</v>
      </c>
      <c r="H3872" s="1"/>
      <c r="I3872" s="13">
        <v>-8.32</v>
      </c>
      <c r="J3872" s="1"/>
      <c r="K3872" s="13">
        <v>276.23</v>
      </c>
      <c r="L3872" t="str">
        <f>IF(Gastos[[#This Row],[Importe]]&gt;0,"Ingreso","Egreso")</f>
        <v>Egreso</v>
      </c>
      <c r="M3872" t="str">
        <f t="shared" si="60"/>
        <v>Único</v>
      </c>
    </row>
    <row r="3873" spans="1:13" x14ac:dyDescent="0.25">
      <c r="A3873" t="s">
        <v>14</v>
      </c>
      <c r="B3873" s="34">
        <v>45189</v>
      </c>
      <c r="C3873" s="3">
        <v>45189</v>
      </c>
      <c r="D3873" s="33">
        <v>45189</v>
      </c>
      <c r="E3873" s="9">
        <v>45189</v>
      </c>
      <c r="F3873" s="6" t="s">
        <v>1438</v>
      </c>
      <c r="G3873" s="12" t="s">
        <v>1670</v>
      </c>
      <c r="H3873" s="1"/>
      <c r="I3873" s="13">
        <v>-30</v>
      </c>
      <c r="J3873" s="1"/>
      <c r="K3873" s="13">
        <v>284.55</v>
      </c>
      <c r="L3873" t="str">
        <f>IF(Gastos[[#This Row],[Importe]]&gt;0,"Ingreso","Egreso")</f>
        <v>Egreso</v>
      </c>
      <c r="M3873" t="str">
        <f t="shared" si="60"/>
        <v>Único</v>
      </c>
    </row>
    <row r="3874" spans="1:13" x14ac:dyDescent="0.25">
      <c r="A3874" t="s">
        <v>14</v>
      </c>
      <c r="B3874" s="34">
        <v>45189</v>
      </c>
      <c r="C3874" s="3">
        <v>45189</v>
      </c>
      <c r="D3874" s="33">
        <v>45189</v>
      </c>
      <c r="E3874" s="9">
        <v>45189</v>
      </c>
      <c r="F3874" s="6" t="s">
        <v>54</v>
      </c>
      <c r="G3874" s="12" t="s">
        <v>1669</v>
      </c>
      <c r="H3874" s="1"/>
      <c r="I3874" s="13">
        <v>-7.99</v>
      </c>
      <c r="J3874" s="1"/>
      <c r="K3874" s="13">
        <v>314.55</v>
      </c>
      <c r="L3874" t="str">
        <f>IF(Gastos[[#This Row],[Importe]]&gt;0,"Ingreso","Egreso")</f>
        <v>Egreso</v>
      </c>
      <c r="M3874" t="str">
        <f t="shared" si="60"/>
        <v>Único</v>
      </c>
    </row>
    <row r="3875" spans="1:13" x14ac:dyDescent="0.25">
      <c r="A3875" t="s">
        <v>14</v>
      </c>
      <c r="B3875" s="34">
        <v>45187</v>
      </c>
      <c r="C3875" s="3">
        <v>45187</v>
      </c>
      <c r="D3875" s="33">
        <v>45187</v>
      </c>
      <c r="E3875" s="9">
        <v>45187</v>
      </c>
      <c r="F3875" s="6" t="s">
        <v>35</v>
      </c>
      <c r="G3875" s="12" t="s">
        <v>1671</v>
      </c>
      <c r="H3875" s="1"/>
      <c r="I3875" s="13">
        <v>400</v>
      </c>
      <c r="J3875" s="1"/>
      <c r="K3875" s="13">
        <v>520.08000000000004</v>
      </c>
      <c r="L3875" t="str">
        <f>IF(Gastos[[#This Row],[Importe]]&gt;0,"Ingreso","Egreso")</f>
        <v>Ingreso</v>
      </c>
      <c r="M3875" t="str">
        <f t="shared" si="60"/>
        <v>Único</v>
      </c>
    </row>
    <row r="3876" spans="1:13" x14ac:dyDescent="0.25">
      <c r="A3876" t="s">
        <v>14</v>
      </c>
      <c r="B3876" s="34">
        <v>45187</v>
      </c>
      <c r="C3876" s="3">
        <v>45187</v>
      </c>
      <c r="D3876" s="33">
        <v>45187</v>
      </c>
      <c r="E3876" s="9">
        <v>45187</v>
      </c>
      <c r="F3876" s="6" t="s">
        <v>18</v>
      </c>
      <c r="G3876" s="12" t="s">
        <v>1672</v>
      </c>
      <c r="H3876" s="1"/>
      <c r="I3876" s="13">
        <v>-89.09</v>
      </c>
      <c r="J3876" s="1"/>
      <c r="K3876" s="13">
        <v>322.54000000000002</v>
      </c>
      <c r="L3876" t="str">
        <f>IF(Gastos[[#This Row],[Importe]]&gt;0,"Ingreso","Egreso")</f>
        <v>Egreso</v>
      </c>
      <c r="M3876" t="str">
        <f t="shared" si="60"/>
        <v>Único</v>
      </c>
    </row>
    <row r="3877" spans="1:13" x14ac:dyDescent="0.25">
      <c r="A3877" s="1" t="s">
        <v>11</v>
      </c>
      <c r="B3877" s="34">
        <v>45187</v>
      </c>
      <c r="C3877" s="3">
        <v>45187</v>
      </c>
      <c r="D3877" s="33">
        <v>45187</v>
      </c>
      <c r="E3877" s="9">
        <v>45187</v>
      </c>
      <c r="F3877" s="6" t="s">
        <v>35</v>
      </c>
      <c r="G3877" s="12" t="s">
        <v>1673</v>
      </c>
      <c r="H3877" s="1"/>
      <c r="I3877" s="13">
        <v>-400</v>
      </c>
      <c r="J3877" s="1"/>
      <c r="K3877" s="13">
        <v>533.45000000000005</v>
      </c>
      <c r="L3877" t="str">
        <f>IF(Gastos[[#This Row],[Importe]]&gt;0,"Ingreso","Egreso")</f>
        <v>Egreso</v>
      </c>
      <c r="M3877" t="str">
        <f t="shared" si="60"/>
        <v>Único</v>
      </c>
    </row>
    <row r="3878" spans="1:13" x14ac:dyDescent="0.25">
      <c r="A3878" t="s">
        <v>14</v>
      </c>
      <c r="B3878" s="34">
        <v>45187</v>
      </c>
      <c r="C3878" s="3">
        <v>45187</v>
      </c>
      <c r="D3878" s="33">
        <v>45186</v>
      </c>
      <c r="E3878" s="9">
        <v>45186</v>
      </c>
      <c r="F3878" s="6" t="s">
        <v>132</v>
      </c>
      <c r="G3878" s="12" t="s">
        <v>1674</v>
      </c>
      <c r="H3878" s="1"/>
      <c r="I3878" s="13">
        <v>-12.73</v>
      </c>
      <c r="J3878" s="1"/>
      <c r="K3878" s="13">
        <v>458.32</v>
      </c>
      <c r="L3878" t="str">
        <f>IF(Gastos[[#This Row],[Importe]]&gt;0,"Ingreso","Egreso")</f>
        <v>Egreso</v>
      </c>
      <c r="M3878" t="str">
        <f t="shared" si="60"/>
        <v>Único</v>
      </c>
    </row>
    <row r="3879" spans="1:13" ht="25.5" x14ac:dyDescent="0.25">
      <c r="A3879" t="s">
        <v>14</v>
      </c>
      <c r="B3879" s="34">
        <v>45187</v>
      </c>
      <c r="C3879" s="3">
        <v>45187</v>
      </c>
      <c r="D3879" s="33">
        <v>45186</v>
      </c>
      <c r="E3879" s="9">
        <v>45186</v>
      </c>
      <c r="F3879" s="6" t="s">
        <v>132</v>
      </c>
      <c r="G3879" s="12" t="s">
        <v>1677</v>
      </c>
      <c r="H3879" s="1"/>
      <c r="I3879" s="13">
        <v>-6.72</v>
      </c>
      <c r="J3879" s="1"/>
      <c r="K3879" s="13">
        <v>411.63</v>
      </c>
      <c r="L3879" t="str">
        <f>IF(Gastos[[#This Row],[Importe]]&gt;0,"Ingreso","Egreso")</f>
        <v>Egreso</v>
      </c>
      <c r="M3879" t="str">
        <f t="shared" si="60"/>
        <v>Único</v>
      </c>
    </row>
    <row r="3880" spans="1:13" x14ac:dyDescent="0.25">
      <c r="A3880" t="s">
        <v>14</v>
      </c>
      <c r="B3880" s="34">
        <v>45187</v>
      </c>
      <c r="C3880" s="3">
        <v>45187</v>
      </c>
      <c r="D3880" s="33">
        <v>45186</v>
      </c>
      <c r="E3880" s="9">
        <v>45186</v>
      </c>
      <c r="F3880" s="6" t="s">
        <v>18</v>
      </c>
      <c r="G3880" s="12" t="s">
        <v>1675</v>
      </c>
      <c r="H3880" s="1"/>
      <c r="I3880" s="13">
        <v>-36.979999999999997</v>
      </c>
      <c r="J3880" s="1"/>
      <c r="K3880" s="13">
        <v>421.34</v>
      </c>
      <c r="L3880" t="str">
        <f>IF(Gastos[[#This Row],[Importe]]&gt;0,"Ingreso","Egreso")</f>
        <v>Egreso</v>
      </c>
      <c r="M3880" t="str">
        <f t="shared" si="60"/>
        <v>Único</v>
      </c>
    </row>
    <row r="3881" spans="1:13" x14ac:dyDescent="0.25">
      <c r="A3881" t="s">
        <v>14</v>
      </c>
      <c r="B3881" s="34">
        <v>45187</v>
      </c>
      <c r="C3881" s="3">
        <v>45187</v>
      </c>
      <c r="D3881" s="33">
        <v>45186</v>
      </c>
      <c r="E3881" s="9">
        <v>45186</v>
      </c>
      <c r="F3881" s="6" t="s">
        <v>18</v>
      </c>
      <c r="G3881" s="12" t="s">
        <v>1676</v>
      </c>
      <c r="H3881" s="1"/>
      <c r="I3881" s="13">
        <v>-2.99</v>
      </c>
      <c r="J3881" s="1"/>
      <c r="K3881" s="13">
        <v>418.35</v>
      </c>
      <c r="L3881" t="str">
        <f>IF(Gastos[[#This Row],[Importe]]&gt;0,"Ingreso","Egreso")</f>
        <v>Egreso</v>
      </c>
      <c r="M3881" t="str">
        <f t="shared" si="60"/>
        <v>Único</v>
      </c>
    </row>
    <row r="3882" spans="1:13" x14ac:dyDescent="0.25">
      <c r="A3882" t="s">
        <v>14</v>
      </c>
      <c r="B3882" s="34">
        <v>45187</v>
      </c>
      <c r="C3882" s="3">
        <v>45187</v>
      </c>
      <c r="D3882" s="33">
        <v>45185</v>
      </c>
      <c r="E3882" s="9">
        <v>45185</v>
      </c>
      <c r="F3882" s="6" t="s">
        <v>132</v>
      </c>
      <c r="G3882" s="12" t="s">
        <v>1681</v>
      </c>
      <c r="H3882" s="1"/>
      <c r="I3882" s="13">
        <v>-23.9</v>
      </c>
      <c r="J3882" s="1"/>
      <c r="K3882" s="13">
        <v>126.58</v>
      </c>
      <c r="L3882" t="str">
        <f>IF(Gastos[[#This Row],[Importe]]&gt;0,"Ingreso","Egreso")</f>
        <v>Egreso</v>
      </c>
      <c r="M3882" t="str">
        <f t="shared" si="60"/>
        <v>Único</v>
      </c>
    </row>
    <row r="3883" spans="1:13" ht="25.5" x14ac:dyDescent="0.25">
      <c r="A3883" t="s">
        <v>17</v>
      </c>
      <c r="B3883" s="34">
        <v>45187</v>
      </c>
      <c r="C3883" s="3">
        <v>45187</v>
      </c>
      <c r="D3883" s="33">
        <v>45185</v>
      </c>
      <c r="E3883" s="9">
        <v>45185</v>
      </c>
      <c r="F3883" s="6" t="s">
        <v>132</v>
      </c>
      <c r="G3883" s="12" t="s">
        <v>1678</v>
      </c>
      <c r="H3883" s="1"/>
      <c r="I3883" s="13">
        <v>-10.96</v>
      </c>
      <c r="J3883" s="1"/>
      <c r="K3883" s="13">
        <v>2761.14</v>
      </c>
      <c r="L3883" t="str">
        <f>IF(Gastos[[#This Row],[Importe]]&gt;0,"Ingreso","Egreso")</f>
        <v>Egreso</v>
      </c>
      <c r="M3883" t="str">
        <f t="shared" si="60"/>
        <v>Único</v>
      </c>
    </row>
    <row r="3884" spans="1:13" x14ac:dyDescent="0.25">
      <c r="A3884" t="s">
        <v>14</v>
      </c>
      <c r="B3884" s="34">
        <v>45187</v>
      </c>
      <c r="C3884" s="3">
        <v>45187</v>
      </c>
      <c r="D3884" s="33">
        <v>45185</v>
      </c>
      <c r="E3884" s="9">
        <v>45185</v>
      </c>
      <c r="F3884" s="6" t="s">
        <v>132</v>
      </c>
      <c r="G3884" s="12" t="s">
        <v>1682</v>
      </c>
      <c r="H3884" s="1"/>
      <c r="I3884" s="13">
        <v>-6.5</v>
      </c>
      <c r="J3884" s="1"/>
      <c r="K3884" s="13">
        <v>120.08</v>
      </c>
      <c r="L3884" t="str">
        <f>IF(Gastos[[#This Row],[Importe]]&gt;0,"Ingreso","Egreso")</f>
        <v>Egreso</v>
      </c>
      <c r="M3884" t="str">
        <f t="shared" si="60"/>
        <v>Único</v>
      </c>
    </row>
    <row r="3885" spans="1:13" x14ac:dyDescent="0.25">
      <c r="A3885" t="s">
        <v>14</v>
      </c>
      <c r="B3885" s="34">
        <v>45187</v>
      </c>
      <c r="C3885" s="3">
        <v>45187</v>
      </c>
      <c r="D3885" s="33">
        <v>45185</v>
      </c>
      <c r="E3885" s="9">
        <v>45185</v>
      </c>
      <c r="F3885" s="6" t="s">
        <v>18</v>
      </c>
      <c r="G3885" s="12" t="s">
        <v>1679</v>
      </c>
      <c r="H3885" s="1"/>
      <c r="I3885" s="13">
        <v>-40</v>
      </c>
      <c r="J3885" s="1"/>
      <c r="K3885" s="13">
        <v>480.08</v>
      </c>
      <c r="L3885" t="str">
        <f>IF(Gastos[[#This Row],[Importe]]&gt;0,"Ingreso","Egreso")</f>
        <v>Egreso</v>
      </c>
      <c r="M3885" t="str">
        <f t="shared" si="60"/>
        <v>Único</v>
      </c>
    </row>
    <row r="3886" spans="1:13" ht="25.5" x14ac:dyDescent="0.25">
      <c r="A3886" t="s">
        <v>14</v>
      </c>
      <c r="B3886" s="34">
        <v>45187</v>
      </c>
      <c r="C3886" s="3">
        <v>45187</v>
      </c>
      <c r="D3886" s="33">
        <v>45185</v>
      </c>
      <c r="E3886" s="9">
        <v>45185</v>
      </c>
      <c r="F3886" s="6" t="s">
        <v>22</v>
      </c>
      <c r="G3886" s="12" t="s">
        <v>1680</v>
      </c>
      <c r="H3886" s="1"/>
      <c r="I3886" s="13">
        <v>-9.0299999999999994</v>
      </c>
      <c r="J3886" s="1"/>
      <c r="K3886" s="13">
        <v>471.05</v>
      </c>
      <c r="L3886" t="str">
        <f>IF(Gastos[[#This Row],[Importe]]&gt;0,"Ingreso","Egreso")</f>
        <v>Egreso</v>
      </c>
      <c r="M3886" t="str">
        <f t="shared" si="60"/>
        <v>Único</v>
      </c>
    </row>
    <row r="3887" spans="1:13" ht="25.5" x14ac:dyDescent="0.25">
      <c r="A3887" t="s">
        <v>14</v>
      </c>
      <c r="B3887" s="34">
        <v>45184</v>
      </c>
      <c r="C3887" s="3">
        <v>45184</v>
      </c>
      <c r="D3887" s="33">
        <v>45184</v>
      </c>
      <c r="E3887" s="9">
        <v>45184</v>
      </c>
      <c r="F3887" s="6" t="s">
        <v>1438</v>
      </c>
      <c r="G3887" s="12" t="s">
        <v>1683</v>
      </c>
      <c r="H3887" s="1"/>
      <c r="I3887" s="13">
        <v>-260.08999999999997</v>
      </c>
      <c r="J3887" s="1"/>
      <c r="K3887" s="13">
        <v>150.47999999999999</v>
      </c>
      <c r="L3887" t="str">
        <f>IF(Gastos[[#This Row],[Importe]]&gt;0,"Ingreso","Egreso")</f>
        <v>Egreso</v>
      </c>
      <c r="M3887" t="str">
        <f t="shared" si="60"/>
        <v>Único</v>
      </c>
    </row>
    <row r="3888" spans="1:13" x14ac:dyDescent="0.25">
      <c r="A3888" s="1" t="s">
        <v>11</v>
      </c>
      <c r="B3888" s="34">
        <v>45184</v>
      </c>
      <c r="C3888" s="3">
        <v>45184</v>
      </c>
      <c r="D3888" s="33">
        <v>45184</v>
      </c>
      <c r="E3888" s="9">
        <v>45184</v>
      </c>
      <c r="F3888" s="6" t="s">
        <v>804</v>
      </c>
      <c r="G3888" s="12" t="s">
        <v>805</v>
      </c>
      <c r="H3888" s="1"/>
      <c r="I3888" s="13">
        <v>-300</v>
      </c>
      <c r="J3888" s="1"/>
      <c r="K3888" s="13">
        <v>933.45</v>
      </c>
      <c r="L3888" t="str">
        <f>IF(Gastos[[#This Row],[Importe]]&gt;0,"Ingreso","Egreso")</f>
        <v>Egreso</v>
      </c>
      <c r="M3888" t="str">
        <f t="shared" si="60"/>
        <v>Único</v>
      </c>
    </row>
    <row r="3889" spans="1:13" ht="25.5" x14ac:dyDescent="0.25">
      <c r="A3889" t="s">
        <v>14</v>
      </c>
      <c r="B3889" s="34">
        <v>45183</v>
      </c>
      <c r="C3889" s="3">
        <v>45183</v>
      </c>
      <c r="D3889" s="33">
        <v>45183</v>
      </c>
      <c r="E3889" s="9">
        <v>45183</v>
      </c>
      <c r="F3889" s="6" t="s">
        <v>22</v>
      </c>
      <c r="G3889" s="12" t="s">
        <v>1684</v>
      </c>
      <c r="H3889" s="1"/>
      <c r="I3889" s="13">
        <v>-107.04</v>
      </c>
      <c r="J3889" s="1"/>
      <c r="K3889" s="13">
        <v>410.57</v>
      </c>
      <c r="L3889" t="str">
        <f>IF(Gastos[[#This Row],[Importe]]&gt;0,"Ingreso","Egreso")</f>
        <v>Egreso</v>
      </c>
      <c r="M3889" t="str">
        <f t="shared" si="60"/>
        <v>Único</v>
      </c>
    </row>
    <row r="3890" spans="1:13" x14ac:dyDescent="0.25">
      <c r="A3890" t="s">
        <v>17</v>
      </c>
      <c r="B3890" s="34">
        <v>45182</v>
      </c>
      <c r="C3890" s="3">
        <v>45182</v>
      </c>
      <c r="D3890" s="33">
        <v>45182</v>
      </c>
      <c r="E3890" s="9">
        <v>45182</v>
      </c>
      <c r="F3890" s="6" t="s">
        <v>18</v>
      </c>
      <c r="G3890" s="12" t="s">
        <v>1685</v>
      </c>
      <c r="H3890" s="1"/>
      <c r="I3890" s="13">
        <v>-4.7</v>
      </c>
      <c r="J3890" s="1"/>
      <c r="K3890" s="13">
        <v>2772.5</v>
      </c>
      <c r="L3890" t="str">
        <f>IF(Gastos[[#This Row],[Importe]]&gt;0,"Ingreso","Egreso")</f>
        <v>Egreso</v>
      </c>
      <c r="M3890" t="str">
        <f t="shared" si="60"/>
        <v>Único</v>
      </c>
    </row>
    <row r="3891" spans="1:13" x14ac:dyDescent="0.25">
      <c r="A3891" t="s">
        <v>14</v>
      </c>
      <c r="B3891" s="34">
        <v>45182</v>
      </c>
      <c r="C3891" s="3">
        <v>45182</v>
      </c>
      <c r="D3891" s="33">
        <v>45182</v>
      </c>
      <c r="E3891" s="9">
        <v>45182</v>
      </c>
      <c r="F3891" s="6" t="s">
        <v>35</v>
      </c>
      <c r="G3891" s="12" t="s">
        <v>1686</v>
      </c>
      <c r="H3891" s="1"/>
      <c r="I3891" s="13">
        <v>500</v>
      </c>
      <c r="J3891" s="1"/>
      <c r="K3891" s="13">
        <v>529.24</v>
      </c>
      <c r="L3891" t="str">
        <f>IF(Gastos[[#This Row],[Importe]]&gt;0,"Ingreso","Egreso")</f>
        <v>Ingreso</v>
      </c>
      <c r="M3891" t="str">
        <f t="shared" si="60"/>
        <v>Único</v>
      </c>
    </row>
    <row r="3892" spans="1:13" x14ac:dyDescent="0.25">
      <c r="A3892" t="s">
        <v>14</v>
      </c>
      <c r="B3892" s="34">
        <v>45182</v>
      </c>
      <c r="C3892" s="3">
        <v>45182</v>
      </c>
      <c r="D3892" s="33">
        <v>45182</v>
      </c>
      <c r="E3892" s="9">
        <v>45182</v>
      </c>
      <c r="F3892" s="6" t="s">
        <v>54</v>
      </c>
      <c r="G3892" s="12" t="s">
        <v>1687</v>
      </c>
      <c r="H3892" s="1"/>
      <c r="I3892" s="13">
        <v>-11.3</v>
      </c>
      <c r="J3892" s="1"/>
      <c r="K3892" s="13">
        <v>517.94000000000005</v>
      </c>
      <c r="L3892" t="str">
        <f>IF(Gastos[[#This Row],[Importe]]&gt;0,"Ingreso","Egreso")</f>
        <v>Egreso</v>
      </c>
      <c r="M3892" t="str">
        <f t="shared" si="60"/>
        <v>Único</v>
      </c>
    </row>
    <row r="3893" spans="1:13" x14ac:dyDescent="0.25">
      <c r="A3893" t="s">
        <v>14</v>
      </c>
      <c r="B3893" s="34">
        <v>45183</v>
      </c>
      <c r="C3893" s="3">
        <v>45183</v>
      </c>
      <c r="D3893" s="33">
        <v>45182</v>
      </c>
      <c r="E3893" s="9">
        <v>45182</v>
      </c>
      <c r="F3893" s="6" t="s">
        <v>39</v>
      </c>
      <c r="G3893" s="12" t="s">
        <v>131</v>
      </c>
      <c r="H3893" s="1"/>
      <c r="I3893" s="13">
        <v>-0.33</v>
      </c>
      <c r="J3893" s="1"/>
      <c r="K3893" s="13">
        <v>517.61</v>
      </c>
      <c r="L3893" t="str">
        <f>IF(Gastos[[#This Row],[Importe]]&gt;0,"Ingreso","Egreso")</f>
        <v>Egreso</v>
      </c>
      <c r="M3893" t="str">
        <f t="shared" si="60"/>
        <v>Único</v>
      </c>
    </row>
    <row r="3894" spans="1:13" ht="25.5" x14ac:dyDescent="0.25">
      <c r="A3894" s="1" t="s">
        <v>11</v>
      </c>
      <c r="B3894" s="34">
        <v>45182</v>
      </c>
      <c r="C3894" s="3">
        <v>45182</v>
      </c>
      <c r="D3894" s="33">
        <v>45182</v>
      </c>
      <c r="E3894" s="9">
        <v>45182</v>
      </c>
      <c r="F3894" s="6" t="s">
        <v>35</v>
      </c>
      <c r="G3894" s="12" t="s">
        <v>1688</v>
      </c>
      <c r="H3894" s="1"/>
      <c r="I3894" s="13">
        <v>-500</v>
      </c>
      <c r="J3894" s="1"/>
      <c r="K3894" s="13">
        <v>1233.45</v>
      </c>
      <c r="L3894" t="str">
        <f>IF(Gastos[[#This Row],[Importe]]&gt;0,"Ingreso","Egreso")</f>
        <v>Egreso</v>
      </c>
      <c r="M3894" t="str">
        <f t="shared" si="60"/>
        <v>Único</v>
      </c>
    </row>
    <row r="3895" spans="1:13" x14ac:dyDescent="0.25">
      <c r="A3895" t="s">
        <v>17</v>
      </c>
      <c r="B3895" s="34">
        <v>45182</v>
      </c>
      <c r="C3895" s="3">
        <v>45182</v>
      </c>
      <c r="D3895" s="33">
        <v>45182</v>
      </c>
      <c r="E3895" s="9">
        <v>45182</v>
      </c>
      <c r="F3895" s="6"/>
      <c r="G3895" s="12" t="s">
        <v>1689</v>
      </c>
      <c r="H3895" s="1"/>
      <c r="I3895" s="13">
        <v>-0.4</v>
      </c>
      <c r="J3895" s="1"/>
      <c r="K3895" s="13">
        <v>2772.1</v>
      </c>
      <c r="L3895" t="str">
        <f>IF(Gastos[[#This Row],[Importe]]&gt;0,"Ingreso","Egreso")</f>
        <v>Egreso</v>
      </c>
      <c r="M3895" t="str">
        <f t="shared" si="60"/>
        <v>Único</v>
      </c>
    </row>
    <row r="3896" spans="1:13" x14ac:dyDescent="0.25">
      <c r="A3896" t="s">
        <v>14</v>
      </c>
      <c r="B3896" s="34">
        <v>45269</v>
      </c>
      <c r="C3896" s="3">
        <v>45181</v>
      </c>
      <c r="D3896" s="33">
        <v>45269</v>
      </c>
      <c r="E3896" s="9">
        <v>45181</v>
      </c>
      <c r="F3896" s="6" t="s">
        <v>132</v>
      </c>
      <c r="G3896" s="12" t="s">
        <v>1691</v>
      </c>
      <c r="H3896" s="1"/>
      <c r="I3896" s="13">
        <v>-18.8</v>
      </c>
      <c r="J3896" s="1"/>
      <c r="K3896" s="13">
        <v>45.41</v>
      </c>
      <c r="L3896" t="str">
        <f>IF(Gastos[[#This Row],[Importe]]&gt;0,"Ingreso","Egreso")</f>
        <v>Egreso</v>
      </c>
      <c r="M3896" t="str">
        <f t="shared" si="60"/>
        <v>Único</v>
      </c>
    </row>
    <row r="3897" spans="1:13" x14ac:dyDescent="0.25">
      <c r="A3897" t="s">
        <v>14</v>
      </c>
      <c r="B3897" s="34">
        <v>45269</v>
      </c>
      <c r="C3897" s="3">
        <v>45181</v>
      </c>
      <c r="D3897" s="33">
        <v>45269</v>
      </c>
      <c r="E3897" s="9">
        <v>45181</v>
      </c>
      <c r="F3897" s="6" t="s">
        <v>132</v>
      </c>
      <c r="G3897" s="12" t="s">
        <v>1692</v>
      </c>
      <c r="H3897" s="1"/>
      <c r="I3897" s="13">
        <v>-6.2</v>
      </c>
      <c r="J3897" s="1"/>
      <c r="K3897" s="13">
        <v>39.21</v>
      </c>
      <c r="L3897" t="str">
        <f>IF(Gastos[[#This Row],[Importe]]&gt;0,"Ingreso","Egreso")</f>
        <v>Egreso</v>
      </c>
      <c r="M3897" t="str">
        <f t="shared" si="60"/>
        <v>Único</v>
      </c>
    </row>
    <row r="3898" spans="1:13" x14ac:dyDescent="0.25">
      <c r="A3898" t="s">
        <v>17</v>
      </c>
      <c r="B3898" s="33">
        <v>45269</v>
      </c>
      <c r="C3898" s="5">
        <v>45181</v>
      </c>
      <c r="D3898" s="33">
        <v>45269</v>
      </c>
      <c r="E3898" s="9">
        <v>45181</v>
      </c>
      <c r="F3898" s="6" t="s">
        <v>132</v>
      </c>
      <c r="G3898" s="7" t="s">
        <v>1690</v>
      </c>
      <c r="H3898" s="6"/>
      <c r="I3898" s="8">
        <v>-2.4</v>
      </c>
      <c r="J3898" s="6"/>
      <c r="K3898" s="8">
        <v>2777.2</v>
      </c>
      <c r="L3898" t="str">
        <f>IF(Gastos[[#This Row],[Importe]]&gt;0,"Ingreso","Egreso")</f>
        <v>Egreso</v>
      </c>
      <c r="M3898" t="str">
        <f t="shared" si="60"/>
        <v>Único</v>
      </c>
    </row>
    <row r="3899" spans="1:13" x14ac:dyDescent="0.25">
      <c r="A3899" t="s">
        <v>14</v>
      </c>
      <c r="B3899" s="33">
        <v>45269</v>
      </c>
      <c r="C3899" s="5">
        <v>45181</v>
      </c>
      <c r="D3899" s="33">
        <v>45269</v>
      </c>
      <c r="E3899" s="9">
        <v>45181</v>
      </c>
      <c r="F3899" s="6" t="s">
        <v>18</v>
      </c>
      <c r="G3899" s="7" t="s">
        <v>1694</v>
      </c>
      <c r="H3899" s="6"/>
      <c r="I3899" s="8">
        <v>-4.5999999999999996</v>
      </c>
      <c r="J3899" s="6"/>
      <c r="K3899" s="8">
        <v>29.24</v>
      </c>
      <c r="L3899" t="str">
        <f>IF(Gastos[[#This Row],[Importe]]&gt;0,"Ingreso","Egreso")</f>
        <v>Egreso</v>
      </c>
      <c r="M3899" t="str">
        <f t="shared" si="60"/>
        <v>Único</v>
      </c>
    </row>
    <row r="3900" spans="1:13" ht="25.5" x14ac:dyDescent="0.25">
      <c r="A3900" t="s">
        <v>14</v>
      </c>
      <c r="B3900" s="33">
        <v>45269</v>
      </c>
      <c r="C3900" s="5">
        <v>45181</v>
      </c>
      <c r="D3900" s="33">
        <v>45269</v>
      </c>
      <c r="E3900" s="9">
        <v>45181</v>
      </c>
      <c r="F3900" s="6" t="s">
        <v>22</v>
      </c>
      <c r="G3900" s="7" t="s">
        <v>1693</v>
      </c>
      <c r="H3900" s="6"/>
      <c r="I3900" s="8">
        <v>-5.37</v>
      </c>
      <c r="J3900" s="6"/>
      <c r="K3900" s="8">
        <v>33.840000000000003</v>
      </c>
      <c r="L3900" t="str">
        <f>IF(Gastos[[#This Row],[Importe]]&gt;0,"Ingreso","Egreso")</f>
        <v>Egreso</v>
      </c>
      <c r="M3900" t="str">
        <f t="shared" si="60"/>
        <v>Único</v>
      </c>
    </row>
    <row r="3901" spans="1:13" x14ac:dyDescent="0.25">
      <c r="A3901" t="s">
        <v>14</v>
      </c>
      <c r="B3901" s="33">
        <v>45239</v>
      </c>
      <c r="C3901" s="5">
        <v>45180</v>
      </c>
      <c r="D3901" s="33">
        <v>45239</v>
      </c>
      <c r="E3901" s="9">
        <v>45180</v>
      </c>
      <c r="F3901" s="6" t="s">
        <v>132</v>
      </c>
      <c r="G3901" s="7" t="s">
        <v>1698</v>
      </c>
      <c r="H3901" s="6"/>
      <c r="I3901" s="8">
        <v>-5.8</v>
      </c>
      <c r="J3901" s="6"/>
      <c r="K3901" s="8">
        <v>179.21</v>
      </c>
      <c r="L3901" t="str">
        <f>IF(Gastos[[#This Row],[Importe]]&gt;0,"Ingreso","Egreso")</f>
        <v>Egreso</v>
      </c>
      <c r="M3901" t="str">
        <f t="shared" si="60"/>
        <v>Único</v>
      </c>
    </row>
    <row r="3902" spans="1:13" x14ac:dyDescent="0.25">
      <c r="A3902" t="s">
        <v>14</v>
      </c>
      <c r="B3902" s="33">
        <v>45239</v>
      </c>
      <c r="C3902" s="5">
        <v>45180</v>
      </c>
      <c r="D3902" s="33">
        <v>45239</v>
      </c>
      <c r="E3902" s="9">
        <v>45180</v>
      </c>
      <c r="F3902" s="6" t="s">
        <v>132</v>
      </c>
      <c r="G3902" s="7" t="s">
        <v>1697</v>
      </c>
      <c r="H3902" s="6"/>
      <c r="I3902" s="8">
        <v>-4.0999999999999996</v>
      </c>
      <c r="J3902" s="6"/>
      <c r="K3902" s="8">
        <v>185.01</v>
      </c>
      <c r="L3902" t="str">
        <f>IF(Gastos[[#This Row],[Importe]]&gt;0,"Ingreso","Egreso")</f>
        <v>Egreso</v>
      </c>
      <c r="M3902" t="str">
        <f t="shared" si="60"/>
        <v>Único</v>
      </c>
    </row>
    <row r="3903" spans="1:13" ht="25.5" x14ac:dyDescent="0.25">
      <c r="A3903" t="s">
        <v>14</v>
      </c>
      <c r="B3903" s="33">
        <v>45239</v>
      </c>
      <c r="C3903" s="5">
        <v>45180</v>
      </c>
      <c r="D3903" s="33">
        <v>45239</v>
      </c>
      <c r="E3903" s="9">
        <v>45180</v>
      </c>
      <c r="F3903" s="6" t="s">
        <v>132</v>
      </c>
      <c r="G3903" s="7" t="s">
        <v>1696</v>
      </c>
      <c r="H3903" s="6"/>
      <c r="I3903" s="8">
        <v>-3.5</v>
      </c>
      <c r="J3903" s="6"/>
      <c r="K3903" s="8">
        <v>189.11</v>
      </c>
      <c r="L3903" t="str">
        <f>IF(Gastos[[#This Row],[Importe]]&gt;0,"Ingreso","Egreso")</f>
        <v>Egreso</v>
      </c>
      <c r="M3903" t="str">
        <f t="shared" si="60"/>
        <v>Único</v>
      </c>
    </row>
    <row r="3904" spans="1:13" x14ac:dyDescent="0.25">
      <c r="A3904" t="s">
        <v>14</v>
      </c>
      <c r="B3904" s="33">
        <v>45239</v>
      </c>
      <c r="C3904" s="5">
        <v>45180</v>
      </c>
      <c r="D3904" s="33">
        <v>45239</v>
      </c>
      <c r="E3904" s="9">
        <v>45180</v>
      </c>
      <c r="F3904" s="6" t="s">
        <v>35</v>
      </c>
      <c r="G3904" s="7" t="s">
        <v>1695</v>
      </c>
      <c r="H3904" s="6"/>
      <c r="I3904" s="8">
        <v>100</v>
      </c>
      <c r="J3904" s="6"/>
      <c r="K3904" s="8">
        <v>268.61</v>
      </c>
      <c r="L3904" t="str">
        <f>IF(Gastos[[#This Row],[Importe]]&gt;0,"Ingreso","Egreso")</f>
        <v>Ingreso</v>
      </c>
      <c r="M3904" t="str">
        <f t="shared" si="60"/>
        <v>Único</v>
      </c>
    </row>
    <row r="3905" spans="1:13" x14ac:dyDescent="0.25">
      <c r="A3905" t="s">
        <v>14</v>
      </c>
      <c r="B3905" s="33">
        <v>45239</v>
      </c>
      <c r="C3905" s="5">
        <v>45180</v>
      </c>
      <c r="D3905" s="33">
        <v>45239</v>
      </c>
      <c r="E3905" s="9">
        <v>45180</v>
      </c>
      <c r="F3905" s="6" t="s">
        <v>67</v>
      </c>
      <c r="G3905" s="7" t="s">
        <v>1699</v>
      </c>
      <c r="H3905" s="6"/>
      <c r="I3905" s="8">
        <v>-115</v>
      </c>
      <c r="J3905" s="6"/>
      <c r="K3905" s="8">
        <v>64.209999999999994</v>
      </c>
      <c r="L3905" t="str">
        <f>IF(Gastos[[#This Row],[Importe]]&gt;0,"Ingreso","Egreso")</f>
        <v>Egreso</v>
      </c>
      <c r="M3905" t="str">
        <f t="shared" si="60"/>
        <v>Único</v>
      </c>
    </row>
    <row r="3906" spans="1:13" ht="25.5" x14ac:dyDescent="0.25">
      <c r="A3906" s="1" t="s">
        <v>11</v>
      </c>
      <c r="B3906" s="33">
        <v>45239</v>
      </c>
      <c r="C3906" s="5">
        <v>45180</v>
      </c>
      <c r="D3906" s="33">
        <v>45239</v>
      </c>
      <c r="E3906" s="9">
        <v>45180</v>
      </c>
      <c r="F3906" s="6" t="s">
        <v>35</v>
      </c>
      <c r="G3906" s="7" t="s">
        <v>1700</v>
      </c>
      <c r="H3906" s="6"/>
      <c r="I3906" s="8">
        <v>-100</v>
      </c>
      <c r="J3906" s="6"/>
      <c r="K3906" s="8">
        <v>1733.45</v>
      </c>
      <c r="L3906" t="str">
        <f>IF(Gastos[[#This Row],[Importe]]&gt;0,"Ingreso","Egreso")</f>
        <v>Egreso</v>
      </c>
      <c r="M3906" t="str">
        <f t="shared" ref="M3906:M3969" si="61">IF(AND(COUNTIFS($B$2:$B$3988,B3906,$I$2:$I$3988,I3906,$K$2:$K$3988,K3906)&gt;1,F3906=""),"DUPLICADO","Único")</f>
        <v>Único</v>
      </c>
    </row>
    <row r="3907" spans="1:13" x14ac:dyDescent="0.25">
      <c r="A3907" t="s">
        <v>14</v>
      </c>
      <c r="B3907" s="33">
        <v>45239</v>
      </c>
      <c r="C3907" s="5">
        <v>45180</v>
      </c>
      <c r="D3907" s="33">
        <v>45239</v>
      </c>
      <c r="E3907" s="9">
        <v>45180</v>
      </c>
      <c r="F3907" s="6"/>
      <c r="G3907" s="7" t="s">
        <v>1701</v>
      </c>
      <c r="H3907" s="6"/>
      <c r="I3907" s="8">
        <v>-6</v>
      </c>
      <c r="J3907" s="6"/>
      <c r="K3907" s="8">
        <v>192.61</v>
      </c>
      <c r="L3907" t="str">
        <f>IF(Gastos[[#This Row],[Importe]]&gt;0,"Ingreso","Egreso")</f>
        <v>Egreso</v>
      </c>
      <c r="M3907" t="str">
        <f t="shared" si="61"/>
        <v>Único</v>
      </c>
    </row>
    <row r="3908" spans="1:13" x14ac:dyDescent="0.25">
      <c r="A3908" t="s">
        <v>14</v>
      </c>
      <c r="B3908" s="33">
        <v>45239</v>
      </c>
      <c r="C3908" s="5">
        <v>45180</v>
      </c>
      <c r="D3908" s="33">
        <v>45208</v>
      </c>
      <c r="E3908" s="9">
        <v>45179</v>
      </c>
      <c r="F3908" s="6" t="s">
        <v>132</v>
      </c>
      <c r="G3908" s="7" t="s">
        <v>1703</v>
      </c>
      <c r="H3908" s="6"/>
      <c r="I3908" s="8">
        <v>-48.2</v>
      </c>
      <c r="J3908" s="6"/>
      <c r="K3908" s="8">
        <v>198.61</v>
      </c>
      <c r="L3908" t="str">
        <f>IF(Gastos[[#This Row],[Importe]]&gt;0,"Ingreso","Egreso")</f>
        <v>Egreso</v>
      </c>
      <c r="M3908" t="str">
        <f t="shared" si="61"/>
        <v>Único</v>
      </c>
    </row>
    <row r="3909" spans="1:13" x14ac:dyDescent="0.25">
      <c r="A3909" t="s">
        <v>14</v>
      </c>
      <c r="B3909" s="33">
        <v>45239</v>
      </c>
      <c r="C3909" s="5">
        <v>45180</v>
      </c>
      <c r="D3909" s="33">
        <v>45208</v>
      </c>
      <c r="E3909" s="9">
        <v>45179</v>
      </c>
      <c r="F3909" s="6" t="s">
        <v>67</v>
      </c>
      <c r="G3909" s="7" t="s">
        <v>1702</v>
      </c>
      <c r="H3909" s="6"/>
      <c r="I3909" s="8">
        <v>-21.8</v>
      </c>
      <c r="J3909" s="6"/>
      <c r="K3909" s="8">
        <v>246.81</v>
      </c>
      <c r="L3909" t="str">
        <f>IF(Gastos[[#This Row],[Importe]]&gt;0,"Ingreso","Egreso")</f>
        <v>Egreso</v>
      </c>
      <c r="M3909" t="str">
        <f t="shared" si="61"/>
        <v>Único</v>
      </c>
    </row>
    <row r="3910" spans="1:13" x14ac:dyDescent="0.25">
      <c r="A3910" t="s">
        <v>14</v>
      </c>
      <c r="B3910" s="33">
        <v>45239</v>
      </c>
      <c r="C3910" s="5">
        <v>45180</v>
      </c>
      <c r="D3910" s="33">
        <v>45178</v>
      </c>
      <c r="E3910" s="9">
        <v>45178</v>
      </c>
      <c r="F3910" s="6" t="s">
        <v>132</v>
      </c>
      <c r="G3910" s="7" t="s">
        <v>1705</v>
      </c>
      <c r="H3910" s="6"/>
      <c r="I3910" s="8">
        <v>-16.3</v>
      </c>
      <c r="J3910" s="6"/>
      <c r="K3910" s="8">
        <v>177.76</v>
      </c>
      <c r="L3910" t="str">
        <f>IF(Gastos[[#This Row],[Importe]]&gt;0,"Ingreso","Egreso")</f>
        <v>Egreso</v>
      </c>
      <c r="M3910" t="str">
        <f t="shared" si="61"/>
        <v>Único</v>
      </c>
    </row>
    <row r="3911" spans="1:13" x14ac:dyDescent="0.25">
      <c r="A3911" t="s">
        <v>14</v>
      </c>
      <c r="B3911" s="33">
        <v>45239</v>
      </c>
      <c r="C3911" s="5">
        <v>45180</v>
      </c>
      <c r="D3911" s="33">
        <v>45178</v>
      </c>
      <c r="E3911" s="9">
        <v>45178</v>
      </c>
      <c r="F3911" s="6" t="s">
        <v>132</v>
      </c>
      <c r="G3911" s="7" t="s">
        <v>1706</v>
      </c>
      <c r="H3911" s="6"/>
      <c r="I3911" s="8">
        <v>-6.2</v>
      </c>
      <c r="J3911" s="6"/>
      <c r="K3911" s="8">
        <v>171.56</v>
      </c>
      <c r="L3911" t="str">
        <f>IF(Gastos[[#This Row],[Importe]]&gt;0,"Ingreso","Egreso")</f>
        <v>Egreso</v>
      </c>
      <c r="M3911" t="str">
        <f t="shared" si="61"/>
        <v>Único</v>
      </c>
    </row>
    <row r="3912" spans="1:13" x14ac:dyDescent="0.25">
      <c r="A3912" t="s">
        <v>14</v>
      </c>
      <c r="B3912" s="33">
        <v>45239</v>
      </c>
      <c r="C3912" s="5">
        <v>45180</v>
      </c>
      <c r="D3912" s="33">
        <v>45178</v>
      </c>
      <c r="E3912" s="9">
        <v>45178</v>
      </c>
      <c r="F3912" s="6" t="s">
        <v>132</v>
      </c>
      <c r="G3912" s="7" t="s">
        <v>1707</v>
      </c>
      <c r="H3912" s="6"/>
      <c r="I3912" s="8">
        <v>-2.95</v>
      </c>
      <c r="J3912" s="6"/>
      <c r="K3912" s="8">
        <v>168.61</v>
      </c>
      <c r="L3912" t="str">
        <f>IF(Gastos[[#This Row],[Importe]]&gt;0,"Ingreso","Egreso")</f>
        <v>Egreso</v>
      </c>
      <c r="M3912" t="str">
        <f t="shared" si="61"/>
        <v>Único</v>
      </c>
    </row>
    <row r="3913" spans="1:13" ht="25.5" x14ac:dyDescent="0.25">
      <c r="A3913" t="s">
        <v>14</v>
      </c>
      <c r="B3913" s="33">
        <v>45239</v>
      </c>
      <c r="C3913" s="5">
        <v>45180</v>
      </c>
      <c r="D3913" s="33">
        <v>45178</v>
      </c>
      <c r="E3913" s="9">
        <v>45178</v>
      </c>
      <c r="F3913" s="6" t="s">
        <v>18</v>
      </c>
      <c r="G3913" s="7" t="s">
        <v>1704</v>
      </c>
      <c r="H3913" s="6"/>
      <c r="I3913" s="8">
        <v>-9.85</v>
      </c>
      <c r="J3913" s="6"/>
      <c r="K3913" s="8">
        <v>194.06</v>
      </c>
      <c r="L3913" t="str">
        <f>IF(Gastos[[#This Row],[Importe]]&gt;0,"Ingreso","Egreso")</f>
        <v>Egreso</v>
      </c>
      <c r="M3913" t="str">
        <f t="shared" si="61"/>
        <v>Único</v>
      </c>
    </row>
    <row r="3914" spans="1:13" x14ac:dyDescent="0.25">
      <c r="A3914" t="s">
        <v>17</v>
      </c>
      <c r="B3914" s="33">
        <v>45147</v>
      </c>
      <c r="C3914" s="5">
        <v>45177</v>
      </c>
      <c r="D3914" s="33">
        <v>45147</v>
      </c>
      <c r="E3914" s="9">
        <v>45177</v>
      </c>
      <c r="F3914" s="6" t="s">
        <v>132</v>
      </c>
      <c r="G3914" s="7" t="s">
        <v>1708</v>
      </c>
      <c r="H3914" s="6"/>
      <c r="I3914" s="8">
        <v>-9.61</v>
      </c>
      <c r="J3914" s="6"/>
      <c r="K3914" s="8">
        <v>2783</v>
      </c>
      <c r="L3914" t="str">
        <f>IF(Gastos[[#This Row],[Importe]]&gt;0,"Ingreso","Egreso")</f>
        <v>Egreso</v>
      </c>
      <c r="M3914" t="str">
        <f t="shared" si="61"/>
        <v>Único</v>
      </c>
    </row>
    <row r="3915" spans="1:13" x14ac:dyDescent="0.25">
      <c r="A3915" t="s">
        <v>17</v>
      </c>
      <c r="B3915" s="33">
        <v>45147</v>
      </c>
      <c r="C3915" s="5">
        <v>45177</v>
      </c>
      <c r="D3915" s="33">
        <v>45147</v>
      </c>
      <c r="E3915" s="9">
        <v>45177</v>
      </c>
      <c r="F3915" s="6" t="s">
        <v>132</v>
      </c>
      <c r="G3915" s="7" t="s">
        <v>1709</v>
      </c>
      <c r="H3915" s="6"/>
      <c r="I3915" s="8">
        <v>-3.4</v>
      </c>
      <c r="J3915" s="6"/>
      <c r="K3915" s="8">
        <v>2779.6</v>
      </c>
      <c r="L3915" t="str">
        <f>IF(Gastos[[#This Row],[Importe]]&gt;0,"Ingreso","Egreso")</f>
        <v>Egreso</v>
      </c>
      <c r="M3915" t="str">
        <f t="shared" si="61"/>
        <v>Único</v>
      </c>
    </row>
    <row r="3916" spans="1:13" x14ac:dyDescent="0.25">
      <c r="A3916" t="s">
        <v>14</v>
      </c>
      <c r="B3916" s="33">
        <v>45116</v>
      </c>
      <c r="C3916" s="5">
        <v>45176</v>
      </c>
      <c r="D3916" s="33">
        <v>45116</v>
      </c>
      <c r="E3916" s="9">
        <v>45176</v>
      </c>
      <c r="F3916" s="6" t="s">
        <v>35</v>
      </c>
      <c r="G3916" s="7" t="s">
        <v>479</v>
      </c>
      <c r="H3916" s="6"/>
      <c r="I3916" s="8">
        <v>200</v>
      </c>
      <c r="J3916" s="6"/>
      <c r="K3916" s="8">
        <v>203.91</v>
      </c>
      <c r="L3916" t="str">
        <f>IF(Gastos[[#This Row],[Importe]]&gt;0,"Ingreso","Egreso")</f>
        <v>Ingreso</v>
      </c>
      <c r="M3916" t="str">
        <f t="shared" si="61"/>
        <v>Único</v>
      </c>
    </row>
    <row r="3917" spans="1:13" x14ac:dyDescent="0.25">
      <c r="A3917" s="1" t="s">
        <v>11</v>
      </c>
      <c r="B3917" s="33">
        <v>45116</v>
      </c>
      <c r="C3917" s="5">
        <v>45176</v>
      </c>
      <c r="D3917" s="33">
        <v>45116</v>
      </c>
      <c r="E3917" s="9">
        <v>45176</v>
      </c>
      <c r="F3917" s="6" t="s">
        <v>35</v>
      </c>
      <c r="G3917" s="7" t="s">
        <v>481</v>
      </c>
      <c r="H3917" s="6"/>
      <c r="I3917" s="8">
        <v>-200</v>
      </c>
      <c r="J3917" s="6"/>
      <c r="K3917" s="8">
        <v>1833.45</v>
      </c>
      <c r="L3917" t="str">
        <f>IF(Gastos[[#This Row],[Importe]]&gt;0,"Ingreso","Egreso")</f>
        <v>Egreso</v>
      </c>
      <c r="M3917" t="str">
        <f t="shared" si="61"/>
        <v>Único</v>
      </c>
    </row>
    <row r="3918" spans="1:13" ht="25.5" x14ac:dyDescent="0.25">
      <c r="A3918" t="s">
        <v>17</v>
      </c>
      <c r="B3918" s="33">
        <v>45116</v>
      </c>
      <c r="C3918" s="5">
        <v>45176</v>
      </c>
      <c r="D3918" s="33">
        <v>45116</v>
      </c>
      <c r="E3918" s="9">
        <v>45176</v>
      </c>
      <c r="F3918" s="6" t="s">
        <v>22</v>
      </c>
      <c r="G3918" s="7" t="s">
        <v>1710</v>
      </c>
      <c r="H3918" s="6"/>
      <c r="I3918" s="8">
        <v>-12.85</v>
      </c>
      <c r="J3918" s="6"/>
      <c r="K3918" s="8">
        <v>2792.61</v>
      </c>
      <c r="L3918" t="str">
        <f>IF(Gastos[[#This Row],[Importe]]&gt;0,"Ingreso","Egreso")</f>
        <v>Egreso</v>
      </c>
      <c r="M3918" t="str">
        <f t="shared" si="61"/>
        <v>Único</v>
      </c>
    </row>
    <row r="3919" spans="1:13" x14ac:dyDescent="0.25">
      <c r="A3919" s="1" t="s">
        <v>11</v>
      </c>
      <c r="B3919" s="33">
        <v>45025</v>
      </c>
      <c r="C3919" s="5">
        <v>45173</v>
      </c>
      <c r="D3919" s="33">
        <v>45025</v>
      </c>
      <c r="E3919" s="9">
        <v>45173</v>
      </c>
      <c r="F3919" s="6" t="s">
        <v>90</v>
      </c>
      <c r="G3919" s="7" t="s">
        <v>1713</v>
      </c>
      <c r="H3919" s="6"/>
      <c r="I3919" s="8">
        <v>2029.35</v>
      </c>
      <c r="J3919" s="6"/>
      <c r="K3919" s="8">
        <v>2033.45</v>
      </c>
      <c r="L3919" t="str">
        <f>IF(Gastos[[#This Row],[Importe]]&gt;0,"Ingreso","Egreso")</f>
        <v>Ingreso</v>
      </c>
      <c r="M3919" t="str">
        <f t="shared" si="61"/>
        <v>Único</v>
      </c>
    </row>
    <row r="3920" spans="1:13" x14ac:dyDescent="0.25">
      <c r="A3920" t="s">
        <v>17</v>
      </c>
      <c r="B3920" s="33">
        <v>45025</v>
      </c>
      <c r="C3920" s="5">
        <v>45173</v>
      </c>
      <c r="D3920" s="33">
        <v>45025</v>
      </c>
      <c r="E3920" s="9">
        <v>45173</v>
      </c>
      <c r="F3920" s="6" t="s">
        <v>18</v>
      </c>
      <c r="G3920" s="7" t="s">
        <v>1711</v>
      </c>
      <c r="H3920" s="6"/>
      <c r="I3920" s="8">
        <v>-7.1</v>
      </c>
      <c r="J3920" s="6"/>
      <c r="K3920" s="8">
        <v>2805.46</v>
      </c>
      <c r="L3920" t="str">
        <f>IF(Gastos[[#This Row],[Importe]]&gt;0,"Ingreso","Egreso")</f>
        <v>Egreso</v>
      </c>
      <c r="M3920" t="str">
        <f t="shared" si="61"/>
        <v>Único</v>
      </c>
    </row>
    <row r="3921" spans="1:13" x14ac:dyDescent="0.25">
      <c r="A3921" t="s">
        <v>14</v>
      </c>
      <c r="B3921" s="33">
        <v>45025</v>
      </c>
      <c r="C3921" s="5">
        <v>45173</v>
      </c>
      <c r="D3921" s="33">
        <v>45025</v>
      </c>
      <c r="E3921" s="9">
        <v>45173</v>
      </c>
      <c r="F3921" s="6" t="s">
        <v>67</v>
      </c>
      <c r="G3921" s="7" t="s">
        <v>1712</v>
      </c>
      <c r="H3921" s="6"/>
      <c r="I3921" s="8">
        <v>-21.8</v>
      </c>
      <c r="J3921" s="6"/>
      <c r="K3921" s="8">
        <v>3.91</v>
      </c>
      <c r="L3921" t="str">
        <f>IF(Gastos[[#This Row],[Importe]]&gt;0,"Ingreso","Egreso")</f>
        <v>Egreso</v>
      </c>
      <c r="M3921" t="str">
        <f t="shared" si="61"/>
        <v>Único</v>
      </c>
    </row>
    <row r="3922" spans="1:13" x14ac:dyDescent="0.25">
      <c r="A3922" t="s">
        <v>14</v>
      </c>
      <c r="B3922" s="33">
        <v>45025</v>
      </c>
      <c r="C3922" s="5">
        <v>45173</v>
      </c>
      <c r="D3922" s="33">
        <v>44994</v>
      </c>
      <c r="E3922" s="9">
        <v>45172</v>
      </c>
      <c r="F3922" s="6" t="s">
        <v>132</v>
      </c>
      <c r="G3922" s="7" t="s">
        <v>1716</v>
      </c>
      <c r="H3922" s="6"/>
      <c r="I3922" s="8">
        <v>-4.26</v>
      </c>
      <c r="J3922" s="6"/>
      <c r="K3922" s="8">
        <v>25.71</v>
      </c>
      <c r="L3922" t="str">
        <f>IF(Gastos[[#This Row],[Importe]]&gt;0,"Ingreso","Egreso")</f>
        <v>Egreso</v>
      </c>
      <c r="M3922" t="str">
        <f t="shared" si="61"/>
        <v>Único</v>
      </c>
    </row>
    <row r="3923" spans="1:13" x14ac:dyDescent="0.25">
      <c r="A3923" t="s">
        <v>17</v>
      </c>
      <c r="B3923" s="33">
        <v>45025</v>
      </c>
      <c r="C3923" s="5">
        <v>45173</v>
      </c>
      <c r="D3923" s="33">
        <v>44994</v>
      </c>
      <c r="E3923" s="9">
        <v>45172</v>
      </c>
      <c r="F3923" s="6" t="s">
        <v>18</v>
      </c>
      <c r="G3923" s="7" t="s">
        <v>1714</v>
      </c>
      <c r="H3923" s="6"/>
      <c r="I3923" s="8">
        <v>-28.51</v>
      </c>
      <c r="J3923" s="6"/>
      <c r="K3923" s="8">
        <v>2828.36</v>
      </c>
      <c r="L3923" t="str">
        <f>IF(Gastos[[#This Row],[Importe]]&gt;0,"Ingreso","Egreso")</f>
        <v>Egreso</v>
      </c>
      <c r="M3923" t="str">
        <f t="shared" si="61"/>
        <v>Único</v>
      </c>
    </row>
    <row r="3924" spans="1:13" x14ac:dyDescent="0.25">
      <c r="A3924" t="s">
        <v>17</v>
      </c>
      <c r="B3924" s="33">
        <v>45025</v>
      </c>
      <c r="C3924" s="5">
        <v>45173</v>
      </c>
      <c r="D3924" s="33">
        <v>44994</v>
      </c>
      <c r="E3924" s="9">
        <v>45172</v>
      </c>
      <c r="F3924" s="6" t="s">
        <v>18</v>
      </c>
      <c r="G3924" s="7" t="s">
        <v>1715</v>
      </c>
      <c r="H3924" s="6"/>
      <c r="I3924" s="8">
        <v>-15.8</v>
      </c>
      <c r="J3924" s="6"/>
      <c r="K3924" s="8">
        <v>2812.56</v>
      </c>
      <c r="L3924" t="str">
        <f>IF(Gastos[[#This Row],[Importe]]&gt;0,"Ingreso","Egreso")</f>
        <v>Egreso</v>
      </c>
      <c r="M3924" t="str">
        <f t="shared" si="61"/>
        <v>Único</v>
      </c>
    </row>
    <row r="3925" spans="1:13" x14ac:dyDescent="0.25">
      <c r="A3925" t="s">
        <v>14</v>
      </c>
      <c r="B3925" s="33">
        <v>45025</v>
      </c>
      <c r="C3925" s="5">
        <v>45173</v>
      </c>
      <c r="D3925" s="33">
        <v>44966</v>
      </c>
      <c r="E3925" s="9">
        <v>45171</v>
      </c>
      <c r="F3925" s="6" t="s">
        <v>132</v>
      </c>
      <c r="G3925" s="7" t="s">
        <v>1719</v>
      </c>
      <c r="H3925" s="6"/>
      <c r="I3925" s="8">
        <v>-5.5</v>
      </c>
      <c r="J3925" s="6"/>
      <c r="K3925" s="8">
        <v>29.97</v>
      </c>
      <c r="L3925" t="str">
        <f>IF(Gastos[[#This Row],[Importe]]&gt;0,"Ingreso","Egreso")</f>
        <v>Egreso</v>
      </c>
      <c r="M3925" t="str">
        <f t="shared" si="61"/>
        <v>Único</v>
      </c>
    </row>
    <row r="3926" spans="1:13" ht="25.5" x14ac:dyDescent="0.25">
      <c r="A3926" t="s">
        <v>17</v>
      </c>
      <c r="B3926" s="33">
        <v>45025</v>
      </c>
      <c r="C3926" s="5">
        <v>45173</v>
      </c>
      <c r="D3926" s="33">
        <v>44966</v>
      </c>
      <c r="E3926" s="9">
        <v>45171</v>
      </c>
      <c r="F3926" s="6" t="s">
        <v>22</v>
      </c>
      <c r="G3926" s="7" t="s">
        <v>1717</v>
      </c>
      <c r="H3926" s="6"/>
      <c r="I3926" s="8">
        <v>-32.74</v>
      </c>
      <c r="J3926" s="6"/>
      <c r="K3926" s="8">
        <v>2856.87</v>
      </c>
      <c r="L3926" t="str">
        <f>IF(Gastos[[#This Row],[Importe]]&gt;0,"Ingreso","Egreso")</f>
        <v>Egreso</v>
      </c>
      <c r="M3926" t="str">
        <f t="shared" si="61"/>
        <v>Único</v>
      </c>
    </row>
    <row r="3927" spans="1:13" ht="25.5" x14ac:dyDescent="0.25">
      <c r="A3927" t="s">
        <v>14</v>
      </c>
      <c r="B3927" s="33">
        <v>45025</v>
      </c>
      <c r="C3927" s="5">
        <v>45173</v>
      </c>
      <c r="D3927" s="33">
        <v>44966</v>
      </c>
      <c r="E3927" s="9">
        <v>45171</v>
      </c>
      <c r="F3927" s="6" t="s">
        <v>67</v>
      </c>
      <c r="G3927" s="7" t="s">
        <v>1718</v>
      </c>
      <c r="H3927" s="6"/>
      <c r="I3927" s="8">
        <v>-1.5</v>
      </c>
      <c r="J3927" s="6"/>
      <c r="K3927" s="8">
        <v>35.47</v>
      </c>
      <c r="L3927" t="str">
        <f>IF(Gastos[[#This Row],[Importe]]&gt;0,"Ingreso","Egreso")</f>
        <v>Egreso</v>
      </c>
      <c r="M3927" t="str">
        <f t="shared" si="61"/>
        <v>Único</v>
      </c>
    </row>
    <row r="3928" spans="1:13" x14ac:dyDescent="0.25">
      <c r="A3928" t="s">
        <v>17</v>
      </c>
      <c r="B3928" s="33">
        <v>44935</v>
      </c>
      <c r="C3928" s="5">
        <v>45170</v>
      </c>
      <c r="D3928" s="33">
        <v>44935</v>
      </c>
      <c r="E3928" s="9">
        <v>45170</v>
      </c>
      <c r="F3928" s="6" t="s">
        <v>90</v>
      </c>
      <c r="G3928" s="7" t="s">
        <v>1075</v>
      </c>
      <c r="H3928" s="6"/>
      <c r="I3928" s="8">
        <v>1963.74</v>
      </c>
      <c r="J3928" s="6"/>
      <c r="K3928" s="8">
        <v>3789.61</v>
      </c>
      <c r="L3928" t="str">
        <f>IF(Gastos[[#This Row],[Importe]]&gt;0,"Ingreso","Egreso")</f>
        <v>Ingreso</v>
      </c>
      <c r="M3928" t="str">
        <f t="shared" si="61"/>
        <v>Único</v>
      </c>
    </row>
    <row r="3929" spans="1:13" x14ac:dyDescent="0.25">
      <c r="A3929" t="s">
        <v>17</v>
      </c>
      <c r="B3929" s="33">
        <v>44935</v>
      </c>
      <c r="C3929" s="5">
        <v>45170</v>
      </c>
      <c r="D3929" s="33">
        <v>44935</v>
      </c>
      <c r="E3929" s="9">
        <v>45170</v>
      </c>
      <c r="F3929" s="6" t="s">
        <v>88</v>
      </c>
      <c r="G3929" s="7" t="s">
        <v>1720</v>
      </c>
      <c r="H3929" s="6"/>
      <c r="I3929" s="8">
        <v>-900</v>
      </c>
      <c r="J3929" s="6"/>
      <c r="K3929" s="8">
        <v>2889.61</v>
      </c>
      <c r="L3929" t="str">
        <f>IF(Gastos[[#This Row],[Importe]]&gt;0,"Ingreso","Egreso")</f>
        <v>Egreso</v>
      </c>
      <c r="M3929" t="str">
        <f t="shared" si="61"/>
        <v>Único</v>
      </c>
    </row>
    <row r="3930" spans="1:13" x14ac:dyDescent="0.25">
      <c r="A3930" t="s">
        <v>14</v>
      </c>
      <c r="B3930" s="33">
        <v>44935</v>
      </c>
      <c r="C3930" s="5">
        <v>45170</v>
      </c>
      <c r="D3930" s="33">
        <v>44935</v>
      </c>
      <c r="E3930" s="9">
        <v>45170</v>
      </c>
      <c r="F3930" s="6" t="s">
        <v>76</v>
      </c>
      <c r="G3930" s="7" t="s">
        <v>1721</v>
      </c>
      <c r="H3930" s="6"/>
      <c r="I3930" s="8">
        <v>-94.74</v>
      </c>
      <c r="J3930" s="6"/>
      <c r="K3930" s="8">
        <v>134.34</v>
      </c>
      <c r="L3930" t="str">
        <f>IF(Gastos[[#This Row],[Importe]]&gt;0,"Ingreso","Egreso")</f>
        <v>Egreso</v>
      </c>
      <c r="M3930" t="str">
        <f t="shared" si="61"/>
        <v>Único</v>
      </c>
    </row>
    <row r="3931" spans="1:13" ht="25.5" x14ac:dyDescent="0.25">
      <c r="A3931" t="s">
        <v>14</v>
      </c>
      <c r="B3931" s="33">
        <v>44935</v>
      </c>
      <c r="C3931" s="5">
        <v>45170</v>
      </c>
      <c r="D3931" s="33">
        <v>44935</v>
      </c>
      <c r="E3931" s="9">
        <v>45170</v>
      </c>
      <c r="F3931" s="6" t="s">
        <v>22</v>
      </c>
      <c r="G3931" s="7" t="s">
        <v>1723</v>
      </c>
      <c r="H3931" s="6"/>
      <c r="I3931" s="8">
        <v>-22.03</v>
      </c>
      <c r="J3931" s="6"/>
      <c r="K3931" s="8">
        <v>36.97</v>
      </c>
      <c r="L3931" t="str">
        <f>IF(Gastos[[#This Row],[Importe]]&gt;0,"Ingreso","Egreso")</f>
        <v>Egreso</v>
      </c>
      <c r="M3931" t="str">
        <f t="shared" si="61"/>
        <v>Único</v>
      </c>
    </row>
    <row r="3932" spans="1:13" ht="25.5" x14ac:dyDescent="0.25">
      <c r="A3932" t="s">
        <v>14</v>
      </c>
      <c r="B3932" s="33">
        <v>44935</v>
      </c>
      <c r="C3932" s="5">
        <v>45170</v>
      </c>
      <c r="D3932" s="33">
        <v>44935</v>
      </c>
      <c r="E3932" s="9">
        <v>45170</v>
      </c>
      <c r="F3932" s="6" t="s">
        <v>22</v>
      </c>
      <c r="G3932" s="7" t="s">
        <v>1722</v>
      </c>
      <c r="H3932" s="6"/>
      <c r="I3932" s="8">
        <v>-75.34</v>
      </c>
      <c r="J3932" s="6"/>
      <c r="K3932" s="8">
        <v>59</v>
      </c>
      <c r="L3932" t="str">
        <f>IF(Gastos[[#This Row],[Importe]]&gt;0,"Ingreso","Egreso")</f>
        <v>Egreso</v>
      </c>
      <c r="M3932" t="str">
        <f t="shared" si="61"/>
        <v>Único</v>
      </c>
    </row>
    <row r="3933" spans="1:13" ht="25.5" x14ac:dyDescent="0.25">
      <c r="A3933" t="s">
        <v>17</v>
      </c>
      <c r="B3933" s="33">
        <v>45168</v>
      </c>
      <c r="C3933" s="5">
        <v>45168</v>
      </c>
      <c r="D3933" s="33">
        <v>45168</v>
      </c>
      <c r="E3933" s="9">
        <v>45168</v>
      </c>
      <c r="F3933" s="6" t="s">
        <v>102</v>
      </c>
      <c r="G3933" s="7" t="s">
        <v>1724</v>
      </c>
      <c r="H3933" s="6"/>
      <c r="I3933" s="8">
        <v>-36.65</v>
      </c>
      <c r="J3933" s="6"/>
      <c r="K3933" s="8">
        <v>1858.02</v>
      </c>
      <c r="L3933" t="str">
        <f>IF(Gastos[[#This Row],[Importe]]&gt;0,"Ingreso","Egreso")</f>
        <v>Egreso</v>
      </c>
      <c r="M3933" t="str">
        <f t="shared" si="61"/>
        <v>Único</v>
      </c>
    </row>
    <row r="3934" spans="1:13" ht="25.5" x14ac:dyDescent="0.25">
      <c r="A3934" t="s">
        <v>17</v>
      </c>
      <c r="B3934" s="33">
        <v>45168</v>
      </c>
      <c r="C3934" s="5">
        <v>45168</v>
      </c>
      <c r="D3934" s="33">
        <v>45168</v>
      </c>
      <c r="E3934" s="9">
        <v>45168</v>
      </c>
      <c r="F3934" s="6" t="s">
        <v>102</v>
      </c>
      <c r="G3934" s="7" t="s">
        <v>1725</v>
      </c>
      <c r="H3934" s="6"/>
      <c r="I3934" s="8">
        <v>-32.15</v>
      </c>
      <c r="J3934" s="6"/>
      <c r="K3934" s="8">
        <v>1825.87</v>
      </c>
      <c r="L3934" t="str">
        <f>IF(Gastos[[#This Row],[Importe]]&gt;0,"Ingreso","Egreso")</f>
        <v>Egreso</v>
      </c>
      <c r="M3934" t="str">
        <f t="shared" si="61"/>
        <v>Único</v>
      </c>
    </row>
    <row r="3935" spans="1:13" x14ac:dyDescent="0.25">
      <c r="A3935" t="s">
        <v>14</v>
      </c>
      <c r="B3935" s="33">
        <v>45166</v>
      </c>
      <c r="C3935" s="5">
        <v>45166</v>
      </c>
      <c r="D3935" s="33">
        <v>45166</v>
      </c>
      <c r="E3935" s="9">
        <v>45166</v>
      </c>
      <c r="F3935" s="6" t="s">
        <v>54</v>
      </c>
      <c r="G3935" s="7" t="s">
        <v>1726</v>
      </c>
      <c r="H3935" s="6"/>
      <c r="I3935" s="8">
        <v>-2.99</v>
      </c>
      <c r="J3935" s="6"/>
      <c r="K3935" s="8">
        <v>229.08</v>
      </c>
      <c r="L3935" t="str">
        <f>IF(Gastos[[#This Row],[Importe]]&gt;0,"Ingreso","Egreso")</f>
        <v>Egreso</v>
      </c>
      <c r="M3935" t="str">
        <f t="shared" si="61"/>
        <v>Único</v>
      </c>
    </row>
    <row r="3936" spans="1:13" ht="25.5" x14ac:dyDescent="0.25">
      <c r="A3936" t="s">
        <v>14</v>
      </c>
      <c r="B3936" s="33">
        <v>45161</v>
      </c>
      <c r="C3936" s="5">
        <v>45161</v>
      </c>
      <c r="D3936" s="33">
        <v>45161</v>
      </c>
      <c r="E3936" s="9">
        <v>45161</v>
      </c>
      <c r="F3936" s="6" t="s">
        <v>15</v>
      </c>
      <c r="G3936" s="7" t="s">
        <v>1727</v>
      </c>
      <c r="H3936" s="6"/>
      <c r="I3936" s="8">
        <v>-13.63</v>
      </c>
      <c r="J3936" s="6"/>
      <c r="K3936" s="8">
        <v>232.07</v>
      </c>
      <c r="L3936" t="str">
        <f>IF(Gastos[[#This Row],[Importe]]&gt;0,"Ingreso","Egreso")</f>
        <v>Egreso</v>
      </c>
      <c r="M3936" t="str">
        <f t="shared" si="61"/>
        <v>Único</v>
      </c>
    </row>
    <row r="3937" spans="1:13" ht="25.5" x14ac:dyDescent="0.25">
      <c r="A3937" t="s">
        <v>14</v>
      </c>
      <c r="B3937" s="33">
        <v>45156</v>
      </c>
      <c r="C3937" s="5">
        <v>45156</v>
      </c>
      <c r="D3937" s="33">
        <v>45156</v>
      </c>
      <c r="E3937" s="9">
        <v>45156</v>
      </c>
      <c r="F3937" s="6" t="s">
        <v>15</v>
      </c>
      <c r="G3937" s="7" t="s">
        <v>1728</v>
      </c>
      <c r="H3937" s="6"/>
      <c r="I3937" s="8">
        <v>-39.74</v>
      </c>
      <c r="J3937" s="6"/>
      <c r="K3937" s="8">
        <v>245.7</v>
      </c>
      <c r="L3937" t="str">
        <f>IF(Gastos[[#This Row],[Importe]]&gt;0,"Ingreso","Egreso")</f>
        <v>Egreso</v>
      </c>
      <c r="M3937" t="str">
        <f t="shared" si="61"/>
        <v>Único</v>
      </c>
    </row>
    <row r="3938" spans="1:13" x14ac:dyDescent="0.25">
      <c r="A3938" t="s">
        <v>14</v>
      </c>
      <c r="B3938" s="33">
        <v>45177</v>
      </c>
      <c r="C3938" s="5">
        <v>45147</v>
      </c>
      <c r="D3938" s="33">
        <v>45177</v>
      </c>
      <c r="E3938" s="9">
        <v>45147</v>
      </c>
      <c r="F3938" s="6" t="s">
        <v>76</v>
      </c>
      <c r="G3938" s="7" t="s">
        <v>1729</v>
      </c>
      <c r="H3938" s="6"/>
      <c r="I3938" s="8">
        <v>-96.44</v>
      </c>
      <c r="J3938" s="6"/>
      <c r="K3938" s="8">
        <v>285.44</v>
      </c>
      <c r="L3938" t="str">
        <f>IF(Gastos[[#This Row],[Importe]]&gt;0,"Ingreso","Egreso")</f>
        <v>Egreso</v>
      </c>
      <c r="M3938" t="str">
        <f t="shared" si="61"/>
        <v>Único</v>
      </c>
    </row>
    <row r="3939" spans="1:13" x14ac:dyDescent="0.25">
      <c r="A3939" t="s">
        <v>17</v>
      </c>
      <c r="B3939" s="33">
        <v>45115</v>
      </c>
      <c r="C3939" s="5">
        <v>45145</v>
      </c>
      <c r="D3939" s="33">
        <v>45115</v>
      </c>
      <c r="E3939" s="9">
        <v>45145</v>
      </c>
      <c r="F3939" s="6" t="s">
        <v>15</v>
      </c>
      <c r="G3939" s="7" t="s">
        <v>1730</v>
      </c>
      <c r="H3939" s="6"/>
      <c r="I3939" s="8">
        <v>-37.96</v>
      </c>
      <c r="J3939" s="6"/>
      <c r="K3939" s="8">
        <v>1894.67</v>
      </c>
      <c r="L3939" t="str">
        <f>IF(Gastos[[#This Row],[Importe]]&gt;0,"Ingreso","Egreso")</f>
        <v>Egreso</v>
      </c>
      <c r="M3939" t="str">
        <f t="shared" si="61"/>
        <v>Único</v>
      </c>
    </row>
    <row r="3940" spans="1:13" x14ac:dyDescent="0.25">
      <c r="A3940" t="s">
        <v>14</v>
      </c>
      <c r="B3940" s="33">
        <v>45115</v>
      </c>
      <c r="C3940" s="5">
        <v>45145</v>
      </c>
      <c r="D3940" s="33">
        <v>45054</v>
      </c>
      <c r="E3940" s="9">
        <v>45143</v>
      </c>
      <c r="F3940" s="6" t="s">
        <v>67</v>
      </c>
      <c r="G3940" s="7" t="s">
        <v>1731</v>
      </c>
      <c r="H3940" s="6"/>
      <c r="I3940" s="8">
        <v>-21.8</v>
      </c>
      <c r="J3940" s="6"/>
      <c r="K3940" s="8">
        <v>381.88</v>
      </c>
      <c r="L3940" t="str">
        <f>IF(Gastos[[#This Row],[Importe]]&gt;0,"Ingreso","Egreso")</f>
        <v>Egreso</v>
      </c>
      <c r="M3940" t="str">
        <f t="shared" si="61"/>
        <v>Único</v>
      </c>
    </row>
    <row r="3941" spans="1:13" x14ac:dyDescent="0.25">
      <c r="A3941" t="s">
        <v>17</v>
      </c>
      <c r="B3941" s="33">
        <v>45024</v>
      </c>
      <c r="C3941" s="5">
        <v>45142</v>
      </c>
      <c r="D3941" s="33">
        <v>45024</v>
      </c>
      <c r="E3941" s="9">
        <v>45142</v>
      </c>
      <c r="F3941" s="6" t="s">
        <v>90</v>
      </c>
      <c r="G3941" s="7" t="s">
        <v>1075</v>
      </c>
      <c r="H3941" s="6"/>
      <c r="I3941" s="8">
        <v>1724.23</v>
      </c>
      <c r="J3941" s="6"/>
      <c r="K3941" s="8">
        <v>1932.63</v>
      </c>
      <c r="L3941" t="str">
        <f>IF(Gastos[[#This Row],[Importe]]&gt;0,"Ingreso","Egreso")</f>
        <v>Ingreso</v>
      </c>
      <c r="M3941" t="str">
        <f t="shared" si="61"/>
        <v>Único</v>
      </c>
    </row>
    <row r="3942" spans="1:13" x14ac:dyDescent="0.25">
      <c r="A3942" t="s">
        <v>14</v>
      </c>
      <c r="B3942" s="33">
        <v>45024</v>
      </c>
      <c r="C3942" s="5">
        <v>45142</v>
      </c>
      <c r="D3942" s="33">
        <v>45024</v>
      </c>
      <c r="E3942" s="9">
        <v>45142</v>
      </c>
      <c r="F3942" s="6" t="s">
        <v>35</v>
      </c>
      <c r="G3942" s="7" t="s">
        <v>1732</v>
      </c>
      <c r="H3942" s="6"/>
      <c r="I3942" s="8">
        <v>638</v>
      </c>
      <c r="J3942" s="6"/>
      <c r="K3942" s="8">
        <v>2003.68</v>
      </c>
      <c r="L3942" t="str">
        <f>IF(Gastos[[#This Row],[Importe]]&gt;0,"Ingreso","Egreso")</f>
        <v>Ingreso</v>
      </c>
      <c r="M3942" t="str">
        <f t="shared" si="61"/>
        <v>Único</v>
      </c>
    </row>
    <row r="3943" spans="1:13" x14ac:dyDescent="0.25">
      <c r="A3943" t="s">
        <v>14</v>
      </c>
      <c r="B3943" s="33">
        <v>45024</v>
      </c>
      <c r="C3943" s="5">
        <v>45142</v>
      </c>
      <c r="D3943" s="33">
        <v>45024</v>
      </c>
      <c r="E3943" s="9">
        <v>45142</v>
      </c>
      <c r="F3943" s="6" t="s">
        <v>35</v>
      </c>
      <c r="G3943" s="7" t="s">
        <v>1733</v>
      </c>
      <c r="H3943" s="6"/>
      <c r="I3943" s="8">
        <v>740</v>
      </c>
      <c r="J3943" s="6"/>
      <c r="K3943" s="8">
        <v>1365.68</v>
      </c>
      <c r="L3943" t="str">
        <f>IF(Gastos[[#This Row],[Importe]]&gt;0,"Ingreso","Egreso")</f>
        <v>Ingreso</v>
      </c>
      <c r="M3943" t="str">
        <f t="shared" si="61"/>
        <v>Único</v>
      </c>
    </row>
    <row r="3944" spans="1:13" x14ac:dyDescent="0.25">
      <c r="A3944" t="s">
        <v>14</v>
      </c>
      <c r="B3944" s="33">
        <v>45024</v>
      </c>
      <c r="C3944" s="5">
        <v>45142</v>
      </c>
      <c r="D3944" s="33">
        <v>45024</v>
      </c>
      <c r="E3944" s="9">
        <v>45142</v>
      </c>
      <c r="F3944" s="6" t="s">
        <v>586</v>
      </c>
      <c r="G3944" s="7" t="s">
        <v>1734</v>
      </c>
      <c r="H3944" s="6"/>
      <c r="I3944" s="8">
        <v>-1600</v>
      </c>
      <c r="J3944" s="6"/>
      <c r="K3944" s="8">
        <v>403.68</v>
      </c>
      <c r="L3944" t="str">
        <f>IF(Gastos[[#This Row],[Importe]]&gt;0,"Ingreso","Egreso")</f>
        <v>Egreso</v>
      </c>
      <c r="M3944" t="str">
        <f t="shared" si="61"/>
        <v>Único</v>
      </c>
    </row>
    <row r="3945" spans="1:13" x14ac:dyDescent="0.25">
      <c r="A3945" s="1" t="s">
        <v>11</v>
      </c>
      <c r="B3945" s="33">
        <v>45024</v>
      </c>
      <c r="C3945" s="5">
        <v>45142</v>
      </c>
      <c r="D3945" s="33">
        <v>45024</v>
      </c>
      <c r="E3945" s="9">
        <v>45142</v>
      </c>
      <c r="F3945" s="6" t="s">
        <v>35</v>
      </c>
      <c r="G3945" s="7" t="s">
        <v>1735</v>
      </c>
      <c r="H3945" s="6"/>
      <c r="I3945" s="8">
        <v>-740</v>
      </c>
      <c r="J3945" s="6"/>
      <c r="K3945" s="8">
        <v>4.0999999999999996</v>
      </c>
      <c r="L3945" t="str">
        <f>IF(Gastos[[#This Row],[Importe]]&gt;0,"Ingreso","Egreso")</f>
        <v>Egreso</v>
      </c>
      <c r="M3945" t="str">
        <f t="shared" si="61"/>
        <v>Único</v>
      </c>
    </row>
    <row r="3946" spans="1:13" x14ac:dyDescent="0.25">
      <c r="A3946" t="s">
        <v>17</v>
      </c>
      <c r="B3946" s="33">
        <v>44965</v>
      </c>
      <c r="C3946" s="5">
        <v>45140</v>
      </c>
      <c r="D3946" s="33">
        <v>44965</v>
      </c>
      <c r="E3946" s="9">
        <v>45140</v>
      </c>
      <c r="F3946" s="6" t="s">
        <v>88</v>
      </c>
      <c r="G3946" s="7" t="s">
        <v>1720</v>
      </c>
      <c r="H3946" s="6"/>
      <c r="I3946" s="8">
        <v>-900</v>
      </c>
      <c r="J3946" s="6"/>
      <c r="K3946" s="8">
        <v>208.4</v>
      </c>
      <c r="L3946" t="str">
        <f>IF(Gastos[[#This Row],[Importe]]&gt;0,"Ingreso","Egreso")</f>
        <v>Egreso</v>
      </c>
      <c r="M3946" t="str">
        <f t="shared" si="61"/>
        <v>Único</v>
      </c>
    </row>
    <row r="3947" spans="1:13" x14ac:dyDescent="0.25">
      <c r="A3947" s="1" t="s">
        <v>11</v>
      </c>
      <c r="B3947" s="33">
        <v>44934</v>
      </c>
      <c r="C3947" s="5">
        <v>45139</v>
      </c>
      <c r="D3947" s="33">
        <v>44934</v>
      </c>
      <c r="E3947" s="9">
        <v>45139</v>
      </c>
      <c r="F3947" s="6" t="s">
        <v>90</v>
      </c>
      <c r="G3947" s="7" t="s">
        <v>1737</v>
      </c>
      <c r="H3947" s="6"/>
      <c r="I3947" s="8">
        <v>744.1</v>
      </c>
      <c r="J3947" s="6"/>
      <c r="K3947" s="8">
        <v>744.1</v>
      </c>
      <c r="L3947" t="str">
        <f>IF(Gastos[[#This Row],[Importe]]&gt;0,"Ingreso","Egreso")</f>
        <v>Ingreso</v>
      </c>
      <c r="M3947" t="str">
        <f t="shared" si="61"/>
        <v>Único</v>
      </c>
    </row>
    <row r="3948" spans="1:13" ht="25.5" x14ac:dyDescent="0.25">
      <c r="A3948" t="s">
        <v>17</v>
      </c>
      <c r="B3948" s="33">
        <v>44934</v>
      </c>
      <c r="C3948" s="5">
        <v>45139</v>
      </c>
      <c r="D3948" s="33">
        <v>44934</v>
      </c>
      <c r="E3948" s="9">
        <v>45139</v>
      </c>
      <c r="F3948" s="6" t="s">
        <v>102</v>
      </c>
      <c r="G3948" s="7" t="s">
        <v>1736</v>
      </c>
      <c r="H3948" s="6"/>
      <c r="I3948" s="8">
        <v>-56.61</v>
      </c>
      <c r="J3948" s="6"/>
      <c r="K3948" s="8">
        <v>1108.4000000000001</v>
      </c>
      <c r="L3948" t="str">
        <f>IF(Gastos[[#This Row],[Importe]]&gt;0,"Ingreso","Egreso")</f>
        <v>Egreso</v>
      </c>
      <c r="M3948" t="str">
        <f t="shared" si="61"/>
        <v>Único</v>
      </c>
    </row>
    <row r="3949" spans="1:13" x14ac:dyDescent="0.25">
      <c r="A3949" t="s">
        <v>17</v>
      </c>
      <c r="B3949" s="33">
        <v>45138</v>
      </c>
      <c r="C3949" s="5">
        <v>45138</v>
      </c>
      <c r="D3949" s="33">
        <v>45137</v>
      </c>
      <c r="E3949" s="9">
        <v>45137</v>
      </c>
      <c r="F3949" s="6" t="s">
        <v>132</v>
      </c>
      <c r="G3949" s="7" t="s">
        <v>1738</v>
      </c>
      <c r="H3949" s="6"/>
      <c r="I3949" s="8">
        <v>-1.6</v>
      </c>
      <c r="J3949" s="6"/>
      <c r="K3949" s="8">
        <v>1165.01</v>
      </c>
      <c r="L3949" t="str">
        <f>IF(Gastos[[#This Row],[Importe]]&gt;0,"Ingreso","Egreso")</f>
        <v>Egreso</v>
      </c>
      <c r="M3949" t="str">
        <f t="shared" si="61"/>
        <v>Único</v>
      </c>
    </row>
    <row r="3950" spans="1:13" x14ac:dyDescent="0.25">
      <c r="A3950" t="s">
        <v>14</v>
      </c>
      <c r="B3950" s="33">
        <v>45134</v>
      </c>
      <c r="C3950" s="5">
        <v>45134</v>
      </c>
      <c r="D3950" s="33">
        <v>45134</v>
      </c>
      <c r="E3950" s="9">
        <v>45134</v>
      </c>
      <c r="F3950" s="6" t="s">
        <v>54</v>
      </c>
      <c r="G3950" s="7" t="s">
        <v>1739</v>
      </c>
      <c r="H3950" s="6"/>
      <c r="I3950" s="8">
        <v>-2.99</v>
      </c>
      <c r="J3950" s="6"/>
      <c r="K3950" s="8">
        <v>625.67999999999995</v>
      </c>
      <c r="L3950" t="str">
        <f>IF(Gastos[[#This Row],[Importe]]&gt;0,"Ingreso","Egreso")</f>
        <v>Egreso</v>
      </c>
      <c r="M3950" t="str">
        <f t="shared" si="61"/>
        <v>Único</v>
      </c>
    </row>
    <row r="3951" spans="1:13" x14ac:dyDescent="0.25">
      <c r="A3951" t="s">
        <v>14</v>
      </c>
      <c r="B3951" s="33">
        <v>45132</v>
      </c>
      <c r="C3951" s="5">
        <v>45132</v>
      </c>
      <c r="D3951" s="33">
        <v>45132</v>
      </c>
      <c r="E3951" s="9">
        <v>45132</v>
      </c>
      <c r="F3951" s="6" t="s">
        <v>35</v>
      </c>
      <c r="G3951" s="7" t="s">
        <v>1740</v>
      </c>
      <c r="H3951" s="6"/>
      <c r="I3951" s="8">
        <v>1000</v>
      </c>
      <c r="J3951" s="6"/>
      <c r="K3951" s="8">
        <v>1378.67</v>
      </c>
      <c r="L3951" t="str">
        <f>IF(Gastos[[#This Row],[Importe]]&gt;0,"Ingreso","Egreso")</f>
        <v>Ingreso</v>
      </c>
      <c r="M3951" t="str">
        <f t="shared" si="61"/>
        <v>Único</v>
      </c>
    </row>
    <row r="3952" spans="1:13" x14ac:dyDescent="0.25">
      <c r="A3952" t="s">
        <v>14</v>
      </c>
      <c r="B3952" s="33">
        <v>45132</v>
      </c>
      <c r="C3952" s="5">
        <v>45132</v>
      </c>
      <c r="D3952" s="33">
        <v>45132</v>
      </c>
      <c r="E3952" s="9">
        <v>45132</v>
      </c>
      <c r="F3952" s="6" t="s">
        <v>586</v>
      </c>
      <c r="G3952" s="7" t="s">
        <v>1742</v>
      </c>
      <c r="H3952" s="6"/>
      <c r="I3952" s="8">
        <v>-750</v>
      </c>
      <c r="J3952" s="6"/>
      <c r="K3952" s="8">
        <v>628.66999999999996</v>
      </c>
      <c r="L3952" t="str">
        <f>IF(Gastos[[#This Row],[Importe]]&gt;0,"Ingreso","Egreso")</f>
        <v>Egreso</v>
      </c>
      <c r="M3952" t="str">
        <f t="shared" si="61"/>
        <v>Único</v>
      </c>
    </row>
    <row r="3953" spans="1:13" x14ac:dyDescent="0.25">
      <c r="A3953" t="s">
        <v>17</v>
      </c>
      <c r="B3953" s="33">
        <v>45132</v>
      </c>
      <c r="C3953" s="5">
        <v>45132</v>
      </c>
      <c r="D3953" s="33">
        <v>45132</v>
      </c>
      <c r="E3953" s="9">
        <v>45132</v>
      </c>
      <c r="F3953" s="6" t="s">
        <v>35</v>
      </c>
      <c r="G3953" s="7" t="s">
        <v>1741</v>
      </c>
      <c r="H3953" s="6"/>
      <c r="I3953" s="8">
        <v>-1000</v>
      </c>
      <c r="J3953" s="6"/>
      <c r="K3953" s="8">
        <v>1166.6099999999999</v>
      </c>
      <c r="L3953" t="str">
        <f>IF(Gastos[[#This Row],[Importe]]&gt;0,"Ingreso","Egreso")</f>
        <v>Egreso</v>
      </c>
      <c r="M3953" t="str">
        <f t="shared" si="61"/>
        <v>Único</v>
      </c>
    </row>
    <row r="3954" spans="1:13" x14ac:dyDescent="0.25">
      <c r="A3954" t="s">
        <v>17</v>
      </c>
      <c r="B3954" s="33">
        <v>45131</v>
      </c>
      <c r="C3954" s="5">
        <v>45131</v>
      </c>
      <c r="D3954" s="33">
        <v>45130</v>
      </c>
      <c r="E3954" s="9">
        <v>45130</v>
      </c>
      <c r="F3954" s="6" t="s">
        <v>132</v>
      </c>
      <c r="G3954" s="7" t="s">
        <v>1743</v>
      </c>
      <c r="H3954" s="6"/>
      <c r="I3954" s="8">
        <v>-16.8</v>
      </c>
      <c r="J3954" s="6"/>
      <c r="K3954" s="8">
        <v>2166.61</v>
      </c>
      <c r="L3954" t="str">
        <f>IF(Gastos[[#This Row],[Importe]]&gt;0,"Ingreso","Egreso")</f>
        <v>Egreso</v>
      </c>
      <c r="M3954" t="str">
        <f t="shared" si="61"/>
        <v>Único</v>
      </c>
    </row>
    <row r="3955" spans="1:13" ht="25.5" x14ac:dyDescent="0.25">
      <c r="A3955" t="s">
        <v>17</v>
      </c>
      <c r="B3955" s="33">
        <v>45128</v>
      </c>
      <c r="C3955" s="5">
        <v>45128</v>
      </c>
      <c r="D3955" s="33">
        <v>45128</v>
      </c>
      <c r="E3955" s="9">
        <v>45128</v>
      </c>
      <c r="F3955" s="6" t="s">
        <v>22</v>
      </c>
      <c r="G3955" s="7" t="s">
        <v>1744</v>
      </c>
      <c r="H3955" s="6"/>
      <c r="I3955" s="8">
        <v>-68.06</v>
      </c>
      <c r="J3955" s="6"/>
      <c r="K3955" s="8">
        <v>2183.41</v>
      </c>
      <c r="L3955" t="str">
        <f>IF(Gastos[[#This Row],[Importe]]&gt;0,"Ingreso","Egreso")</f>
        <v>Egreso</v>
      </c>
      <c r="M3955" t="str">
        <f t="shared" si="61"/>
        <v>Único</v>
      </c>
    </row>
    <row r="3956" spans="1:13" x14ac:dyDescent="0.25">
      <c r="A3956" t="s">
        <v>17</v>
      </c>
      <c r="B3956" s="33">
        <v>45125</v>
      </c>
      <c r="C3956" s="5">
        <v>45125</v>
      </c>
      <c r="D3956" s="33">
        <v>45125</v>
      </c>
      <c r="E3956" s="9">
        <v>45125</v>
      </c>
      <c r="F3956" s="6" t="s">
        <v>132</v>
      </c>
      <c r="G3956" s="7" t="s">
        <v>1745</v>
      </c>
      <c r="H3956" s="6"/>
      <c r="I3956" s="8">
        <v>-30.5</v>
      </c>
      <c r="J3956" s="6"/>
      <c r="K3956" s="8">
        <v>2251.4699999999998</v>
      </c>
      <c r="L3956" t="str">
        <f>IF(Gastos[[#This Row],[Importe]]&gt;0,"Ingreso","Egreso")</f>
        <v>Egreso</v>
      </c>
      <c r="M3956" t="str">
        <f t="shared" si="61"/>
        <v>Único</v>
      </c>
    </row>
    <row r="3957" spans="1:13" ht="25.5" x14ac:dyDescent="0.25">
      <c r="A3957" t="s">
        <v>14</v>
      </c>
      <c r="B3957" s="33">
        <v>45125</v>
      </c>
      <c r="C3957" s="5">
        <v>45125</v>
      </c>
      <c r="D3957" s="33">
        <v>45125</v>
      </c>
      <c r="E3957" s="9">
        <v>45125</v>
      </c>
      <c r="F3957" s="6" t="s">
        <v>15</v>
      </c>
      <c r="G3957" s="7" t="s">
        <v>1746</v>
      </c>
      <c r="H3957" s="6"/>
      <c r="I3957" s="8">
        <v>-16.38</v>
      </c>
      <c r="J3957" s="6"/>
      <c r="K3957" s="8">
        <v>378.67</v>
      </c>
      <c r="L3957" t="str">
        <f>IF(Gastos[[#This Row],[Importe]]&gt;0,"Ingreso","Egreso")</f>
        <v>Egreso</v>
      </c>
      <c r="M3957" t="str">
        <f t="shared" si="61"/>
        <v>Único</v>
      </c>
    </row>
    <row r="3958" spans="1:13" x14ac:dyDescent="0.25">
      <c r="A3958" t="s">
        <v>17</v>
      </c>
      <c r="B3958" s="33">
        <v>45121</v>
      </c>
      <c r="C3958" s="5">
        <v>45121</v>
      </c>
      <c r="D3958" s="33">
        <v>45121</v>
      </c>
      <c r="E3958" s="9">
        <v>45121</v>
      </c>
      <c r="F3958" s="6" t="s">
        <v>90</v>
      </c>
      <c r="G3958" s="7" t="s">
        <v>1075</v>
      </c>
      <c r="H3958" s="6"/>
      <c r="I3958" s="8">
        <v>187.8</v>
      </c>
      <c r="J3958" s="6"/>
      <c r="K3958" s="8">
        <v>2281.9699999999998</v>
      </c>
      <c r="L3958" t="str">
        <f>IF(Gastos[[#This Row],[Importe]]&gt;0,"Ingreso","Egreso")</f>
        <v>Ingreso</v>
      </c>
      <c r="M3958" t="str">
        <f t="shared" si="61"/>
        <v>Único</v>
      </c>
    </row>
    <row r="3959" spans="1:13" ht="25.5" x14ac:dyDescent="0.25">
      <c r="A3959" t="s">
        <v>17</v>
      </c>
      <c r="B3959" s="33">
        <v>45267</v>
      </c>
      <c r="C3959" s="5">
        <v>45119</v>
      </c>
      <c r="D3959" s="33">
        <v>45267</v>
      </c>
      <c r="E3959" s="9">
        <v>45119</v>
      </c>
      <c r="F3959" s="6" t="s">
        <v>22</v>
      </c>
      <c r="G3959" s="7" t="s">
        <v>1748</v>
      </c>
      <c r="H3959" s="6"/>
      <c r="I3959" s="8">
        <v>-8.59</v>
      </c>
      <c r="J3959" s="6"/>
      <c r="K3959" s="8">
        <v>2094.17</v>
      </c>
      <c r="L3959" t="str">
        <f>IF(Gastos[[#This Row],[Importe]]&gt;0,"Ingreso","Egreso")</f>
        <v>Egreso</v>
      </c>
      <c r="M3959" t="str">
        <f t="shared" si="61"/>
        <v>Único</v>
      </c>
    </row>
    <row r="3960" spans="1:13" ht="25.5" x14ac:dyDescent="0.25">
      <c r="A3960" t="s">
        <v>17</v>
      </c>
      <c r="B3960" s="33">
        <v>45267</v>
      </c>
      <c r="C3960" s="5">
        <v>45119</v>
      </c>
      <c r="D3960" s="33">
        <v>45267</v>
      </c>
      <c r="E3960" s="9">
        <v>45119</v>
      </c>
      <c r="F3960" s="6" t="s">
        <v>22</v>
      </c>
      <c r="G3960" s="7" t="s">
        <v>1747</v>
      </c>
      <c r="H3960" s="6"/>
      <c r="I3960" s="8">
        <v>-11.05</v>
      </c>
      <c r="J3960" s="6"/>
      <c r="K3960" s="8">
        <v>2102.7600000000002</v>
      </c>
      <c r="L3960" t="str">
        <f>IF(Gastos[[#This Row],[Importe]]&gt;0,"Ingreso","Egreso")</f>
        <v>Egreso</v>
      </c>
      <c r="M3960" t="str">
        <f t="shared" si="61"/>
        <v>Único</v>
      </c>
    </row>
    <row r="3961" spans="1:13" x14ac:dyDescent="0.25">
      <c r="A3961" t="s">
        <v>17</v>
      </c>
      <c r="B3961" s="33">
        <v>45237</v>
      </c>
      <c r="C3961" s="5">
        <v>45118</v>
      </c>
      <c r="D3961" s="33">
        <v>45237</v>
      </c>
      <c r="E3961" s="9">
        <v>45118</v>
      </c>
      <c r="F3961" s="6" t="s">
        <v>132</v>
      </c>
      <c r="G3961" s="7" t="s">
        <v>1749</v>
      </c>
      <c r="H3961" s="6"/>
      <c r="I3961" s="8">
        <v>-2.98</v>
      </c>
      <c r="J3961" s="6"/>
      <c r="K3961" s="8">
        <v>2113.81</v>
      </c>
      <c r="L3961" t="str">
        <f>IF(Gastos[[#This Row],[Importe]]&gt;0,"Ingreso","Egreso")</f>
        <v>Egreso</v>
      </c>
      <c r="M3961" t="str">
        <f t="shared" si="61"/>
        <v>Único</v>
      </c>
    </row>
    <row r="3962" spans="1:13" ht="25.5" x14ac:dyDescent="0.25">
      <c r="A3962" t="s">
        <v>17</v>
      </c>
      <c r="B3962" s="33">
        <v>45206</v>
      </c>
      <c r="C3962" s="5">
        <v>45117</v>
      </c>
      <c r="D3962" s="33">
        <v>45145</v>
      </c>
      <c r="E3962" s="9">
        <v>45115</v>
      </c>
      <c r="F3962" s="6" t="s">
        <v>22</v>
      </c>
      <c r="G3962" s="7" t="s">
        <v>1751</v>
      </c>
      <c r="H3962" s="6"/>
      <c r="I3962" s="8">
        <v>-10.26</v>
      </c>
      <c r="J3962" s="6"/>
      <c r="K3962" s="8">
        <v>2116.79</v>
      </c>
      <c r="L3962" t="str">
        <f>IF(Gastos[[#This Row],[Importe]]&gt;0,"Ingreso","Egreso")</f>
        <v>Egreso</v>
      </c>
      <c r="M3962" t="str">
        <f t="shared" si="61"/>
        <v>Único</v>
      </c>
    </row>
    <row r="3963" spans="1:13" ht="25.5" x14ac:dyDescent="0.25">
      <c r="A3963" t="s">
        <v>17</v>
      </c>
      <c r="B3963" s="33">
        <v>45206</v>
      </c>
      <c r="C3963" s="5">
        <v>45117</v>
      </c>
      <c r="D3963" s="33">
        <v>45145</v>
      </c>
      <c r="E3963" s="9">
        <v>45115</v>
      </c>
      <c r="F3963" s="6" t="s">
        <v>22</v>
      </c>
      <c r="G3963" s="7" t="s">
        <v>1750</v>
      </c>
      <c r="H3963" s="6"/>
      <c r="I3963" s="8">
        <v>-20.76</v>
      </c>
      <c r="J3963" s="6"/>
      <c r="K3963" s="8">
        <v>2127.0500000000002</v>
      </c>
      <c r="L3963" t="str">
        <f>IF(Gastos[[#This Row],[Importe]]&gt;0,"Ingreso","Egreso")</f>
        <v>Egreso</v>
      </c>
      <c r="M3963" t="str">
        <f t="shared" si="61"/>
        <v>Único</v>
      </c>
    </row>
    <row r="3964" spans="1:13" x14ac:dyDescent="0.25">
      <c r="A3964" t="s">
        <v>17</v>
      </c>
      <c r="B3964" s="33">
        <v>45114</v>
      </c>
      <c r="C3964" s="5">
        <v>45114</v>
      </c>
      <c r="D3964" s="33">
        <v>45114</v>
      </c>
      <c r="E3964" s="9">
        <v>45114</v>
      </c>
      <c r="F3964" s="6" t="s">
        <v>15</v>
      </c>
      <c r="G3964" s="7" t="s">
        <v>1752</v>
      </c>
      <c r="H3964" s="6"/>
      <c r="I3964" s="8">
        <v>-27.11</v>
      </c>
      <c r="J3964" s="6"/>
      <c r="K3964" s="8">
        <v>2147.81</v>
      </c>
      <c r="L3964" t="str">
        <f>IF(Gastos[[#This Row],[Importe]]&gt;0,"Ingreso","Egreso")</f>
        <v>Egreso</v>
      </c>
      <c r="M3964" t="str">
        <f t="shared" si="61"/>
        <v>Único</v>
      </c>
    </row>
    <row r="3965" spans="1:13" x14ac:dyDescent="0.25">
      <c r="A3965" t="s">
        <v>17</v>
      </c>
      <c r="B3965" s="33">
        <v>45084</v>
      </c>
      <c r="C3965" s="5">
        <v>45113</v>
      </c>
      <c r="D3965" s="33">
        <v>45084</v>
      </c>
      <c r="E3965" s="9">
        <v>45113</v>
      </c>
      <c r="F3965" s="6" t="s">
        <v>132</v>
      </c>
      <c r="G3965" s="7" t="s">
        <v>1754</v>
      </c>
      <c r="H3965" s="6"/>
      <c r="I3965" s="8">
        <v>-3.31</v>
      </c>
      <c r="J3965" s="6"/>
      <c r="K3965" s="8">
        <v>2174.92</v>
      </c>
      <c r="L3965" t="str">
        <f>IF(Gastos[[#This Row],[Importe]]&gt;0,"Ingreso","Egreso")</f>
        <v>Egreso</v>
      </c>
      <c r="M3965" t="str">
        <f t="shared" si="61"/>
        <v>Único</v>
      </c>
    </row>
    <row r="3966" spans="1:13" ht="25.5" x14ac:dyDescent="0.25">
      <c r="A3966" t="s">
        <v>17</v>
      </c>
      <c r="B3966" s="33">
        <v>45084</v>
      </c>
      <c r="C3966" s="5">
        <v>45113</v>
      </c>
      <c r="D3966" s="33">
        <v>45084</v>
      </c>
      <c r="E3966" s="9">
        <v>45113</v>
      </c>
      <c r="F3966" s="6" t="s">
        <v>22</v>
      </c>
      <c r="G3966" s="7" t="s">
        <v>1753</v>
      </c>
      <c r="H3966" s="6"/>
      <c r="I3966" s="8">
        <v>-1</v>
      </c>
      <c r="J3966" s="6"/>
      <c r="K3966" s="8">
        <v>2178.23</v>
      </c>
      <c r="L3966" t="str">
        <f>IF(Gastos[[#This Row],[Importe]]&gt;0,"Ingreso","Egreso")</f>
        <v>Egreso</v>
      </c>
      <c r="M3966" t="str">
        <f t="shared" si="61"/>
        <v>Único</v>
      </c>
    </row>
    <row r="3967" spans="1:13" x14ac:dyDescent="0.25">
      <c r="A3967" t="s">
        <v>17</v>
      </c>
      <c r="B3967" s="33">
        <v>45053</v>
      </c>
      <c r="C3967" s="5">
        <v>45112</v>
      </c>
      <c r="D3967" s="33">
        <v>45053</v>
      </c>
      <c r="E3967" s="9">
        <v>45112</v>
      </c>
      <c r="F3967" s="6" t="s">
        <v>132</v>
      </c>
      <c r="G3967" s="7" t="s">
        <v>1755</v>
      </c>
      <c r="H3967" s="6"/>
      <c r="I3967" s="8">
        <v>-6.62</v>
      </c>
      <c r="J3967" s="6"/>
      <c r="K3967" s="8">
        <v>2181.12</v>
      </c>
      <c r="L3967" t="str">
        <f>IF(Gastos[[#This Row],[Importe]]&gt;0,"Ingreso","Egreso")</f>
        <v>Egreso</v>
      </c>
      <c r="M3967" t="str">
        <f t="shared" si="61"/>
        <v>Único</v>
      </c>
    </row>
    <row r="3968" spans="1:13" x14ac:dyDescent="0.25">
      <c r="A3968" t="s">
        <v>17</v>
      </c>
      <c r="B3968" s="33">
        <v>45053</v>
      </c>
      <c r="C3968" s="5">
        <v>45112</v>
      </c>
      <c r="D3968" s="33">
        <v>45053</v>
      </c>
      <c r="E3968" s="9">
        <v>45112</v>
      </c>
      <c r="F3968" s="6" t="s">
        <v>90</v>
      </c>
      <c r="G3968" s="7" t="s">
        <v>1075</v>
      </c>
      <c r="H3968" s="6"/>
      <c r="I3968" s="8">
        <v>1254.76</v>
      </c>
      <c r="J3968" s="6"/>
      <c r="K3968" s="8">
        <v>2187.7399999999998</v>
      </c>
      <c r="L3968" t="str">
        <f>IF(Gastos[[#This Row],[Importe]]&gt;0,"Ingreso","Egreso")</f>
        <v>Ingreso</v>
      </c>
      <c r="M3968" t="str">
        <f t="shared" si="61"/>
        <v>Único</v>
      </c>
    </row>
    <row r="3969" spans="1:13" ht="25.5" x14ac:dyDescent="0.25">
      <c r="A3969" t="s">
        <v>17</v>
      </c>
      <c r="B3969" s="33">
        <v>45053</v>
      </c>
      <c r="C3969" s="5">
        <v>45112</v>
      </c>
      <c r="D3969" s="33">
        <v>45053</v>
      </c>
      <c r="E3969" s="9">
        <v>45112</v>
      </c>
      <c r="F3969" s="6" t="s">
        <v>22</v>
      </c>
      <c r="G3969" s="7" t="s">
        <v>1756</v>
      </c>
      <c r="H3969" s="6"/>
      <c r="I3969" s="8">
        <v>-1.89</v>
      </c>
      <c r="J3969" s="6"/>
      <c r="K3969" s="8">
        <v>2179.23</v>
      </c>
      <c r="L3969" t="str">
        <f>IF(Gastos[[#This Row],[Importe]]&gt;0,"Ingreso","Egreso")</f>
        <v>Egreso</v>
      </c>
      <c r="M3969" t="str">
        <f t="shared" si="61"/>
        <v>Único</v>
      </c>
    </row>
    <row r="3970" spans="1:13" x14ac:dyDescent="0.25">
      <c r="A3970" t="s">
        <v>14</v>
      </c>
      <c r="B3970" s="33">
        <v>44992</v>
      </c>
      <c r="C3970" s="5">
        <v>45110</v>
      </c>
      <c r="D3970" s="33">
        <v>44992</v>
      </c>
      <c r="E3970" s="9">
        <v>45110</v>
      </c>
      <c r="F3970" s="6" t="s">
        <v>88</v>
      </c>
      <c r="G3970" s="7" t="s">
        <v>1757</v>
      </c>
      <c r="H3970" s="6"/>
      <c r="I3970" s="8">
        <v>-900</v>
      </c>
      <c r="J3970" s="6"/>
      <c r="K3970" s="8">
        <v>395.05</v>
      </c>
      <c r="L3970" t="str">
        <f>IF(Gastos[[#This Row],[Importe]]&gt;0,"Ingreso","Egreso")</f>
        <v>Egreso</v>
      </c>
      <c r="M3970" t="str">
        <f t="shared" ref="M3970:M3988" si="62">IF(AND(COUNTIFS($B$2:$B$3988,B3970,$I$2:$I$3988,I3970,$K$2:$K$3988,K3970)&gt;1,F3970=""),"DUPLICADO","Único")</f>
        <v>Único</v>
      </c>
    </row>
    <row r="3971" spans="1:13" x14ac:dyDescent="0.25">
      <c r="A3971" t="s">
        <v>17</v>
      </c>
      <c r="B3971" s="33">
        <v>44992</v>
      </c>
      <c r="C3971" s="5">
        <v>45110</v>
      </c>
      <c r="D3971" s="33">
        <v>44933</v>
      </c>
      <c r="E3971" s="9">
        <v>45108</v>
      </c>
      <c r="F3971" s="6" t="s">
        <v>18</v>
      </c>
      <c r="G3971" s="7" t="s">
        <v>1758</v>
      </c>
      <c r="H3971" s="6"/>
      <c r="I3971" s="8">
        <v>-3</v>
      </c>
      <c r="J3971" s="6"/>
      <c r="K3971" s="8">
        <v>932.98</v>
      </c>
      <c r="L3971" t="str">
        <f>IF(Gastos[[#This Row],[Importe]]&gt;0,"Ingreso","Egreso")</f>
        <v>Egreso</v>
      </c>
      <c r="M3971" t="str">
        <f t="shared" si="62"/>
        <v>Único</v>
      </c>
    </row>
    <row r="3972" spans="1:13" x14ac:dyDescent="0.25">
      <c r="A3972" t="s">
        <v>14</v>
      </c>
      <c r="B3972" s="33">
        <v>45106</v>
      </c>
      <c r="C3972" s="5">
        <v>45106</v>
      </c>
      <c r="D3972" s="33">
        <v>45106</v>
      </c>
      <c r="E3972" s="9">
        <v>45106</v>
      </c>
      <c r="F3972" s="6" t="s">
        <v>54</v>
      </c>
      <c r="G3972" s="7" t="s">
        <v>1759</v>
      </c>
      <c r="H3972" s="6"/>
      <c r="I3972" s="8">
        <v>-2.99</v>
      </c>
      <c r="J3972" s="6"/>
      <c r="K3972" s="8">
        <v>1295.05</v>
      </c>
      <c r="L3972" t="str">
        <f>IF(Gastos[[#This Row],[Importe]]&gt;0,"Ingreso","Egreso")</f>
        <v>Egreso</v>
      </c>
      <c r="M3972" t="str">
        <f t="shared" si="62"/>
        <v>Único</v>
      </c>
    </row>
    <row r="3973" spans="1:13" x14ac:dyDescent="0.25">
      <c r="A3973" t="s">
        <v>17</v>
      </c>
      <c r="B3973" s="33">
        <v>45105</v>
      </c>
      <c r="C3973" s="5">
        <v>45105</v>
      </c>
      <c r="D3973" s="33">
        <v>45105</v>
      </c>
      <c r="E3973" s="9">
        <v>45105</v>
      </c>
      <c r="F3973" s="6" t="s">
        <v>132</v>
      </c>
      <c r="G3973" s="7" t="s">
        <v>1762</v>
      </c>
      <c r="H3973" s="6"/>
      <c r="I3973" s="8">
        <v>-6.4</v>
      </c>
      <c r="J3973" s="6"/>
      <c r="K3973" s="8">
        <v>935.98</v>
      </c>
      <c r="L3973" t="str">
        <f>IF(Gastos[[#This Row],[Importe]]&gt;0,"Ingreso","Egreso")</f>
        <v>Egreso</v>
      </c>
      <c r="M3973" t="str">
        <f t="shared" si="62"/>
        <v>Único</v>
      </c>
    </row>
    <row r="3974" spans="1:13" x14ac:dyDescent="0.25">
      <c r="A3974" t="s">
        <v>14</v>
      </c>
      <c r="B3974" s="33">
        <v>45105</v>
      </c>
      <c r="C3974" s="5">
        <v>45105</v>
      </c>
      <c r="D3974" s="33">
        <v>45105</v>
      </c>
      <c r="E3974" s="9">
        <v>45105</v>
      </c>
      <c r="F3974" s="6" t="s">
        <v>35</v>
      </c>
      <c r="G3974" s="7" t="s">
        <v>1760</v>
      </c>
      <c r="H3974" s="6"/>
      <c r="I3974" s="8">
        <v>1300</v>
      </c>
      <c r="J3974" s="6"/>
      <c r="K3974" s="8">
        <v>1305</v>
      </c>
      <c r="L3974" t="str">
        <f>IF(Gastos[[#This Row],[Importe]]&gt;0,"Ingreso","Egreso")</f>
        <v>Ingreso</v>
      </c>
      <c r="M3974" t="str">
        <f t="shared" si="62"/>
        <v>Único</v>
      </c>
    </row>
    <row r="3975" spans="1:13" ht="25.5" x14ac:dyDescent="0.25">
      <c r="A3975" t="s">
        <v>14</v>
      </c>
      <c r="B3975" s="33">
        <v>45105</v>
      </c>
      <c r="C3975" s="5">
        <v>45105</v>
      </c>
      <c r="D3975" s="33">
        <v>45105</v>
      </c>
      <c r="E3975" s="9">
        <v>45105</v>
      </c>
      <c r="F3975" s="6" t="s">
        <v>22</v>
      </c>
      <c r="G3975" s="7" t="s">
        <v>1761</v>
      </c>
      <c r="H3975" s="6"/>
      <c r="I3975" s="8">
        <v>-6.96</v>
      </c>
      <c r="J3975" s="6"/>
      <c r="K3975" s="8">
        <v>1298.04</v>
      </c>
      <c r="L3975" t="str">
        <f>IF(Gastos[[#This Row],[Importe]]&gt;0,"Ingreso","Egreso")</f>
        <v>Egreso</v>
      </c>
      <c r="M3975" t="str">
        <f t="shared" si="62"/>
        <v>Único</v>
      </c>
    </row>
    <row r="3976" spans="1:13" x14ac:dyDescent="0.25">
      <c r="A3976" t="s">
        <v>14</v>
      </c>
      <c r="B3976" s="33">
        <v>45104</v>
      </c>
      <c r="C3976" s="5">
        <v>45104</v>
      </c>
      <c r="D3976" s="33">
        <v>45104</v>
      </c>
      <c r="E3976" s="9">
        <v>45104</v>
      </c>
      <c r="F3976" s="6" t="s">
        <v>35</v>
      </c>
      <c r="G3976" s="7" t="s">
        <v>1764</v>
      </c>
      <c r="H3976" s="6"/>
      <c r="I3976" s="8">
        <v>5</v>
      </c>
      <c r="J3976" s="6"/>
      <c r="K3976" s="8">
        <v>5</v>
      </c>
      <c r="L3976" t="str">
        <f>IF(Gastos[[#This Row],[Importe]]&gt;0,"Ingreso","Egreso")</f>
        <v>Ingreso</v>
      </c>
      <c r="M3976" t="str">
        <f t="shared" si="62"/>
        <v>Único</v>
      </c>
    </row>
    <row r="3977" spans="1:13" x14ac:dyDescent="0.25">
      <c r="A3977" t="s">
        <v>17</v>
      </c>
      <c r="B3977" s="33">
        <v>45104</v>
      </c>
      <c r="C3977" s="5">
        <v>45104</v>
      </c>
      <c r="D3977" s="33">
        <v>45104</v>
      </c>
      <c r="E3977" s="9">
        <v>45104</v>
      </c>
      <c r="F3977" s="6" t="s">
        <v>35</v>
      </c>
      <c r="G3977" s="7" t="s">
        <v>1763</v>
      </c>
      <c r="H3977" s="6"/>
      <c r="I3977" s="8">
        <v>-5</v>
      </c>
      <c r="J3977" s="6"/>
      <c r="K3977" s="8">
        <v>942.38</v>
      </c>
      <c r="L3977" t="str">
        <f>IF(Gastos[[#This Row],[Importe]]&gt;0,"Ingreso","Egreso")</f>
        <v>Egreso</v>
      </c>
      <c r="M3977" t="str">
        <f t="shared" si="62"/>
        <v>Único</v>
      </c>
    </row>
    <row r="3978" spans="1:13" ht="25.5" x14ac:dyDescent="0.25">
      <c r="A3978" t="s">
        <v>17</v>
      </c>
      <c r="B3978" s="33">
        <v>45103</v>
      </c>
      <c r="C3978" s="5">
        <v>45103</v>
      </c>
      <c r="D3978" s="33">
        <v>45103</v>
      </c>
      <c r="E3978" s="9">
        <v>45103</v>
      </c>
      <c r="F3978" s="6" t="s">
        <v>20</v>
      </c>
      <c r="G3978" s="7" t="s">
        <v>1765</v>
      </c>
      <c r="H3978" s="6"/>
      <c r="I3978" s="8">
        <v>-3.4</v>
      </c>
      <c r="J3978" s="6"/>
      <c r="K3978" s="8">
        <v>947.38</v>
      </c>
      <c r="L3978" t="str">
        <f>IF(Gastos[[#This Row],[Importe]]&gt;0,"Ingreso","Egreso")</f>
        <v>Egreso</v>
      </c>
      <c r="M3978" t="str">
        <f t="shared" si="62"/>
        <v>Único</v>
      </c>
    </row>
    <row r="3979" spans="1:13" x14ac:dyDescent="0.25">
      <c r="A3979" t="s">
        <v>17</v>
      </c>
      <c r="B3979" s="33">
        <v>45103</v>
      </c>
      <c r="C3979" s="5">
        <v>45103</v>
      </c>
      <c r="D3979" s="33">
        <v>45101</v>
      </c>
      <c r="E3979" s="9">
        <v>45101</v>
      </c>
      <c r="F3979" s="6" t="s">
        <v>1013</v>
      </c>
      <c r="G3979" s="7" t="s">
        <v>1766</v>
      </c>
      <c r="H3979" s="6"/>
      <c r="I3979" s="8">
        <v>-4.5</v>
      </c>
      <c r="J3979" s="6"/>
      <c r="K3979" s="8">
        <v>950.78</v>
      </c>
      <c r="L3979" t="str">
        <f>IF(Gastos[[#This Row],[Importe]]&gt;0,"Ingreso","Egreso")</f>
        <v>Egreso</v>
      </c>
      <c r="M3979" t="str">
        <f t="shared" si="62"/>
        <v>Único</v>
      </c>
    </row>
    <row r="3980" spans="1:13" x14ac:dyDescent="0.25">
      <c r="A3980" t="s">
        <v>17</v>
      </c>
      <c r="B3980" s="33">
        <v>45098</v>
      </c>
      <c r="C3980" s="5">
        <v>45098</v>
      </c>
      <c r="D3980" s="33">
        <v>45098</v>
      </c>
      <c r="E3980" s="9">
        <v>45098</v>
      </c>
      <c r="F3980" s="6" t="s">
        <v>20</v>
      </c>
      <c r="G3980" s="7" t="s">
        <v>1767</v>
      </c>
      <c r="H3980" s="6"/>
      <c r="I3980" s="8">
        <v>-1.25</v>
      </c>
      <c r="J3980" s="6"/>
      <c r="K3980" s="8">
        <v>955.28</v>
      </c>
      <c r="L3980" t="str">
        <f>IF(Gastos[[#This Row],[Importe]]&gt;0,"Ingreso","Egreso")</f>
        <v>Egreso</v>
      </c>
      <c r="M3980" t="str">
        <f t="shared" si="62"/>
        <v>Único</v>
      </c>
    </row>
    <row r="3981" spans="1:13" x14ac:dyDescent="0.25">
      <c r="A3981" t="s">
        <v>17</v>
      </c>
      <c r="B3981" s="33">
        <v>45096</v>
      </c>
      <c r="C3981" s="5">
        <v>45096</v>
      </c>
      <c r="D3981" s="33">
        <v>45096</v>
      </c>
      <c r="E3981" s="9">
        <v>45096</v>
      </c>
      <c r="F3981" s="6" t="s">
        <v>132</v>
      </c>
      <c r="G3981" s="7" t="s">
        <v>1768</v>
      </c>
      <c r="H3981" s="6"/>
      <c r="I3981" s="8">
        <v>-2.4</v>
      </c>
      <c r="J3981" s="6"/>
      <c r="K3981" s="8">
        <v>2216.5300000000002</v>
      </c>
      <c r="L3981" t="str">
        <f>IF(Gastos[[#This Row],[Importe]]&gt;0,"Ingreso","Egreso")</f>
        <v>Egreso</v>
      </c>
      <c r="M3981" t="str">
        <f t="shared" si="62"/>
        <v>Único</v>
      </c>
    </row>
    <row r="3982" spans="1:13" x14ac:dyDescent="0.25">
      <c r="A3982" t="s">
        <v>17</v>
      </c>
      <c r="B3982" s="33">
        <v>45096</v>
      </c>
      <c r="C3982" s="5">
        <v>45096</v>
      </c>
      <c r="D3982" s="33">
        <v>45096</v>
      </c>
      <c r="E3982" s="9">
        <v>45096</v>
      </c>
      <c r="F3982" s="6" t="s">
        <v>88</v>
      </c>
      <c r="G3982" s="7" t="s">
        <v>1769</v>
      </c>
      <c r="H3982" s="6"/>
      <c r="I3982" s="8">
        <v>-1260</v>
      </c>
      <c r="J3982" s="6"/>
      <c r="K3982" s="8">
        <v>956.53</v>
      </c>
      <c r="L3982" t="str">
        <f>IF(Gastos[[#This Row],[Importe]]&gt;0,"Ingreso","Egreso")</f>
        <v>Egreso</v>
      </c>
      <c r="M3982" t="str">
        <f t="shared" si="62"/>
        <v>Único</v>
      </c>
    </row>
    <row r="3983" spans="1:13" ht="25.5" x14ac:dyDescent="0.25">
      <c r="A3983" t="s">
        <v>17</v>
      </c>
      <c r="B3983" s="33">
        <v>45092</v>
      </c>
      <c r="C3983" s="5">
        <v>45092</v>
      </c>
      <c r="D3983" s="33">
        <v>45092</v>
      </c>
      <c r="E3983" s="9">
        <v>45092</v>
      </c>
      <c r="F3983" s="6" t="s">
        <v>20</v>
      </c>
      <c r="G3983" s="7" t="s">
        <v>1770</v>
      </c>
      <c r="H3983" s="6"/>
      <c r="I3983" s="8">
        <v>-5.3</v>
      </c>
      <c r="J3983" s="6"/>
      <c r="K3983" s="8">
        <v>2218.9299999999998</v>
      </c>
      <c r="L3983" t="str">
        <f>IF(Gastos[[#This Row],[Importe]]&gt;0,"Ingreso","Egreso")</f>
        <v>Egreso</v>
      </c>
      <c r="M3983" t="str">
        <f t="shared" si="62"/>
        <v>Único</v>
      </c>
    </row>
    <row r="3984" spans="1:13" x14ac:dyDescent="0.25">
      <c r="A3984" t="s">
        <v>17</v>
      </c>
      <c r="B3984" s="33">
        <v>45091</v>
      </c>
      <c r="C3984" s="5">
        <v>45091</v>
      </c>
      <c r="D3984" s="33">
        <v>45091</v>
      </c>
      <c r="E3984" s="9">
        <v>45091</v>
      </c>
      <c r="F3984" s="6" t="s">
        <v>132</v>
      </c>
      <c r="G3984" s="7" t="s">
        <v>1771</v>
      </c>
      <c r="H3984" s="6"/>
      <c r="I3984" s="8">
        <v>-5.77</v>
      </c>
      <c r="J3984" s="6"/>
      <c r="K3984" s="8">
        <v>2994.23</v>
      </c>
      <c r="L3984" t="str">
        <f>IF(Gastos[[#This Row],[Importe]]&gt;0,"Ingreso","Egreso")</f>
        <v>Egreso</v>
      </c>
      <c r="M3984" t="str">
        <f t="shared" si="62"/>
        <v>Único</v>
      </c>
    </row>
    <row r="3985" spans="1:13" x14ac:dyDescent="0.25">
      <c r="A3985" t="s">
        <v>17</v>
      </c>
      <c r="B3985" s="33">
        <v>45091</v>
      </c>
      <c r="C3985" s="5">
        <v>45091</v>
      </c>
      <c r="D3985" s="33">
        <v>45091</v>
      </c>
      <c r="E3985" s="9">
        <v>45091</v>
      </c>
      <c r="F3985" s="6" t="s">
        <v>1438</v>
      </c>
      <c r="G3985" s="7" t="s">
        <v>1773</v>
      </c>
      <c r="H3985" s="6"/>
      <c r="I3985" s="8">
        <v>-250</v>
      </c>
      <c r="J3985" s="6"/>
      <c r="K3985" s="8">
        <v>2244.23</v>
      </c>
      <c r="L3985" t="str">
        <f>IF(Gastos[[#This Row],[Importe]]&gt;0,"Ingreso","Egreso")</f>
        <v>Egreso</v>
      </c>
      <c r="M3985" t="str">
        <f t="shared" si="62"/>
        <v>Único</v>
      </c>
    </row>
    <row r="3986" spans="1:13" x14ac:dyDescent="0.25">
      <c r="A3986" t="s">
        <v>17</v>
      </c>
      <c r="B3986" s="33">
        <v>45091</v>
      </c>
      <c r="C3986" s="5">
        <v>45091</v>
      </c>
      <c r="D3986" s="33">
        <v>45091</v>
      </c>
      <c r="E3986" s="9">
        <v>45091</v>
      </c>
      <c r="F3986" s="6" t="s">
        <v>1438</v>
      </c>
      <c r="G3986" s="7" t="s">
        <v>1772</v>
      </c>
      <c r="H3986" s="6"/>
      <c r="I3986" s="8">
        <v>-500</v>
      </c>
      <c r="J3986" s="6"/>
      <c r="K3986" s="8">
        <v>2494.23</v>
      </c>
      <c r="L3986" t="str">
        <f>IF(Gastos[[#This Row],[Importe]]&gt;0,"Ingreso","Egreso")</f>
        <v>Egreso</v>
      </c>
      <c r="M3986" t="str">
        <f t="shared" si="62"/>
        <v>Único</v>
      </c>
    </row>
    <row r="3987" spans="1:13" x14ac:dyDescent="0.25">
      <c r="A3987" t="s">
        <v>17</v>
      </c>
      <c r="B3987" s="33">
        <v>45091</v>
      </c>
      <c r="C3987" s="5">
        <v>45091</v>
      </c>
      <c r="D3987" s="33">
        <v>45091</v>
      </c>
      <c r="E3987" s="9">
        <v>45091</v>
      </c>
      <c r="F3987" s="6"/>
      <c r="G3987" s="7" t="s">
        <v>1773</v>
      </c>
      <c r="H3987" s="6"/>
      <c r="I3987" s="8">
        <v>-20</v>
      </c>
      <c r="J3987" s="6"/>
      <c r="K3987" s="8">
        <v>2224.23</v>
      </c>
      <c r="L3987" t="str">
        <f>IF(Gastos[[#This Row],[Importe]]&gt;0,"Ingreso","Egreso")</f>
        <v>Egreso</v>
      </c>
      <c r="M3987" t="str">
        <f t="shared" si="62"/>
        <v>Único</v>
      </c>
    </row>
    <row r="3988" spans="1:13" x14ac:dyDescent="0.25">
      <c r="A3988" t="s">
        <v>17</v>
      </c>
      <c r="B3988" s="33">
        <v>45090</v>
      </c>
      <c r="C3988" s="5">
        <v>45091</v>
      </c>
      <c r="D3988" s="33">
        <v>45090</v>
      </c>
      <c r="E3988" s="9">
        <v>45090</v>
      </c>
      <c r="F3988" s="6" t="s">
        <v>35</v>
      </c>
      <c r="G3988" s="7" t="s">
        <v>1774</v>
      </c>
      <c r="H3988" s="6"/>
      <c r="I3988" s="8">
        <v>3000</v>
      </c>
      <c r="J3988" s="6"/>
      <c r="K3988" s="8">
        <v>3000</v>
      </c>
      <c r="L3988" t="str">
        <f>IF(Gastos[[#This Row],[Importe]]&gt;0,"Ingreso","Egreso")</f>
        <v>Ingreso</v>
      </c>
      <c r="M3988" t="str">
        <f t="shared" si="62"/>
        <v>Único</v>
      </c>
    </row>
    <row r="3989" spans="1:13" x14ac:dyDescent="0.25">
      <c r="B3989" s="33"/>
      <c r="C3989" s="5"/>
      <c r="D3989" s="33"/>
      <c r="E3989" s="9"/>
      <c r="F3989" s="6"/>
      <c r="G3989" s="7"/>
      <c r="H3989" s="6"/>
      <c r="I3989" s="8"/>
      <c r="J3989" s="6"/>
      <c r="K3989" s="8"/>
    </row>
    <row r="3990" spans="1:13" x14ac:dyDescent="0.25">
      <c r="A3990" s="1"/>
      <c r="B3990" s="33"/>
      <c r="C3990" s="11"/>
      <c r="D3990" s="33"/>
      <c r="E3990" s="9"/>
      <c r="F3990" s="6"/>
      <c r="G3990" s="7"/>
      <c r="H3990" s="6"/>
      <c r="I3990" s="8"/>
      <c r="J3990" s="6"/>
      <c r="K3990" s="8"/>
    </row>
    <row r="3991" spans="1:13" x14ac:dyDescent="0.25">
      <c r="A3991" s="1"/>
      <c r="B3991" s="33"/>
      <c r="C3991" s="11"/>
      <c r="D3991" s="33"/>
      <c r="E3991" s="9"/>
      <c r="F3991" s="6"/>
      <c r="G3991" s="7"/>
      <c r="H3991" s="6"/>
      <c r="I3991" s="8"/>
      <c r="J3991" s="6"/>
      <c r="K3991" s="8"/>
    </row>
    <row r="3992" spans="1:13" x14ac:dyDescent="0.25">
      <c r="A3992" s="1"/>
      <c r="B3992" s="33"/>
      <c r="C3992" s="11"/>
      <c r="D3992" s="33"/>
      <c r="E3992" s="9"/>
      <c r="F3992" s="6"/>
      <c r="G3992" s="7"/>
      <c r="H3992" s="6"/>
      <c r="I3992" s="8"/>
      <c r="J3992" s="6"/>
      <c r="K3992" s="8"/>
    </row>
    <row r="3993" spans="1:13" x14ac:dyDescent="0.25">
      <c r="A3993" s="1"/>
      <c r="B3993" s="33"/>
      <c r="C3993" s="11"/>
      <c r="D3993" s="33"/>
      <c r="E3993" s="9"/>
      <c r="F3993" s="6"/>
      <c r="G3993" s="7"/>
      <c r="H3993" s="6"/>
      <c r="I3993" s="8"/>
      <c r="J3993" s="6"/>
      <c r="K3993" s="8"/>
    </row>
    <row r="3994" spans="1:13" x14ac:dyDescent="0.25">
      <c r="A3994" s="1"/>
      <c r="B3994" s="33"/>
      <c r="C3994" s="11"/>
      <c r="D3994" s="33"/>
      <c r="E3994" s="9"/>
      <c r="F3994" s="6"/>
      <c r="G3994" s="7"/>
      <c r="H3994" s="6"/>
      <c r="I3994" s="8"/>
      <c r="J3994" s="6"/>
      <c r="K3994" s="8"/>
    </row>
    <row r="3995" spans="1:13" x14ac:dyDescent="0.25">
      <c r="A3995" s="1"/>
      <c r="B3995" s="33"/>
      <c r="C3995" s="11"/>
      <c r="D3995" s="33"/>
      <c r="E3995" s="9"/>
      <c r="F3995" s="6"/>
      <c r="G3995" s="7"/>
      <c r="H3995" s="6"/>
      <c r="I3995" s="8"/>
      <c r="J3995" s="6"/>
      <c r="K3995" s="8"/>
    </row>
    <row r="3996" spans="1:13" x14ac:dyDescent="0.25">
      <c r="A3996" s="1"/>
      <c r="B3996" s="33"/>
      <c r="C3996" s="11"/>
      <c r="D3996" s="33"/>
      <c r="E3996" s="9"/>
      <c r="F3996" s="6"/>
      <c r="G3996" s="7"/>
      <c r="H3996" s="6"/>
      <c r="I3996" s="8"/>
      <c r="J3996" s="6"/>
      <c r="K3996" s="8"/>
    </row>
    <row r="3997" spans="1:13" x14ac:dyDescent="0.25">
      <c r="A3997" s="1"/>
      <c r="B3997" s="33"/>
      <c r="C3997" s="11"/>
      <c r="D3997" s="33"/>
      <c r="E3997" s="9"/>
      <c r="F3997" s="6"/>
      <c r="G3997" s="7"/>
      <c r="H3997" s="6"/>
      <c r="I3997" s="8"/>
      <c r="J3997" s="6"/>
      <c r="K3997" s="8"/>
    </row>
    <row r="3998" spans="1:13" x14ac:dyDescent="0.25">
      <c r="A3998" s="1"/>
      <c r="B3998" s="33"/>
      <c r="C3998" s="11"/>
      <c r="D3998" s="33"/>
      <c r="E3998" s="9"/>
      <c r="F3998" s="6"/>
      <c r="G3998" s="7"/>
      <c r="H3998" s="6"/>
      <c r="I3998" s="8"/>
      <c r="J3998" s="6"/>
      <c r="K3998" s="8"/>
    </row>
    <row r="3999" spans="1:13" x14ac:dyDescent="0.25">
      <c r="A3999" s="1"/>
      <c r="B3999" s="33"/>
      <c r="C3999" s="11"/>
      <c r="D3999" s="33"/>
      <c r="E3999" s="9"/>
      <c r="F3999" s="6"/>
      <c r="G3999" s="7"/>
      <c r="H3999" s="6"/>
      <c r="I3999" s="8"/>
      <c r="J3999" s="6"/>
      <c r="K3999" s="8"/>
    </row>
    <row r="4000" spans="1:13" x14ac:dyDescent="0.25">
      <c r="A4000" s="1"/>
      <c r="B4000" s="33"/>
      <c r="C4000" s="11"/>
      <c r="D4000" s="33"/>
      <c r="E4000" s="9"/>
      <c r="F4000" s="6"/>
      <c r="G4000" s="7"/>
      <c r="H4000" s="6"/>
      <c r="I4000" s="8"/>
      <c r="J4000" s="6"/>
      <c r="K4000" s="8"/>
    </row>
    <row r="4001" spans="1:11" x14ac:dyDescent="0.25">
      <c r="A4001" s="1"/>
      <c r="B4001" s="33"/>
      <c r="C4001" s="11"/>
      <c r="D4001" s="33"/>
      <c r="E4001" s="9"/>
      <c r="F4001" s="6"/>
      <c r="G4001" s="7"/>
      <c r="H4001" s="6"/>
      <c r="I4001" s="8"/>
      <c r="J4001" s="6"/>
      <c r="K4001" s="8"/>
    </row>
    <row r="4002" spans="1:11" x14ac:dyDescent="0.25">
      <c r="A4002" s="1"/>
      <c r="B4002" s="33"/>
      <c r="C4002" s="11"/>
      <c r="D4002" s="33"/>
      <c r="E4002" s="9"/>
      <c r="F4002" s="6"/>
      <c r="G4002" s="7"/>
      <c r="H4002" s="6"/>
      <c r="I4002" s="8"/>
      <c r="J4002" s="6"/>
      <c r="K4002" s="8"/>
    </row>
    <row r="4003" spans="1:11" x14ac:dyDescent="0.25">
      <c r="A4003" s="1"/>
      <c r="B4003" s="33"/>
      <c r="C4003" s="11"/>
      <c r="D4003" s="33"/>
      <c r="E4003" s="9"/>
      <c r="F4003" s="6"/>
      <c r="G4003" s="7"/>
      <c r="H4003" s="6"/>
      <c r="I4003" s="8"/>
      <c r="J4003" s="6"/>
      <c r="K4003" s="8"/>
    </row>
    <row r="4004" spans="1:11" x14ac:dyDescent="0.25">
      <c r="A4004" s="1"/>
      <c r="B4004" s="33"/>
      <c r="C4004" s="11"/>
      <c r="D4004" s="33"/>
      <c r="E4004" s="9"/>
      <c r="F4004" s="6"/>
      <c r="G4004" s="7"/>
      <c r="H4004" s="6"/>
      <c r="I4004" s="8"/>
      <c r="J4004" s="6"/>
      <c r="K4004" s="8"/>
    </row>
    <row r="4005" spans="1:11" x14ac:dyDescent="0.25">
      <c r="A4005" s="1"/>
      <c r="B4005" s="33"/>
      <c r="C4005" s="11"/>
      <c r="D4005" s="33"/>
      <c r="E4005" s="9"/>
      <c r="F4005" s="6"/>
      <c r="G4005" s="7"/>
      <c r="H4005" s="6"/>
      <c r="I4005" s="8"/>
      <c r="J4005" s="6"/>
      <c r="K4005" s="8"/>
    </row>
    <row r="4006" spans="1:11" x14ac:dyDescent="0.25">
      <c r="A4006" s="1"/>
      <c r="B4006" s="33"/>
      <c r="C4006" s="11"/>
      <c r="D4006" s="33"/>
      <c r="E4006" s="9"/>
      <c r="F4006" s="6"/>
      <c r="G4006" s="7"/>
      <c r="H4006" s="6"/>
      <c r="I4006" s="8"/>
      <c r="J4006" s="6"/>
      <c r="K4006" s="8"/>
    </row>
    <row r="4007" spans="1:11" x14ac:dyDescent="0.25">
      <c r="A4007" s="1"/>
      <c r="B4007" s="34"/>
      <c r="C4007" s="32"/>
      <c r="D4007" s="34"/>
      <c r="E4007" s="80"/>
      <c r="F4007" s="1"/>
      <c r="G4007" s="12"/>
      <c r="H4007" s="1"/>
      <c r="I4007" s="13"/>
      <c r="J4007" s="1"/>
      <c r="K4007" s="1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E31F-B6A5-4AAE-B175-B82D5D8A34C1}">
  <sheetPr>
    <tabColor rgb="FF1D2330"/>
  </sheetPr>
  <dimension ref="A1:BF50"/>
  <sheetViews>
    <sheetView showGridLines="0" topLeftCell="A8" zoomScale="85" zoomScaleNormal="85" workbookViewId="0">
      <selection activeCell="E49" sqref="E49"/>
    </sheetView>
  </sheetViews>
  <sheetFormatPr defaultRowHeight="15" x14ac:dyDescent="0.25"/>
  <cols>
    <col min="1" max="1" width="26.7109375" customWidth="1"/>
    <col min="2" max="2" width="18.140625" customWidth="1"/>
    <col min="3" max="3" width="4.5703125" customWidth="1"/>
    <col min="4" max="5" width="17.5703125" customWidth="1"/>
    <col min="6" max="6" width="3.85546875" customWidth="1"/>
    <col min="7" max="8" width="17.5703125" customWidth="1"/>
    <col min="9" max="9" width="3.85546875" customWidth="1"/>
    <col min="10" max="11" width="17.5703125" customWidth="1"/>
    <col min="12" max="12" width="3.85546875" customWidth="1"/>
    <col min="13" max="14" width="17.5703125" customWidth="1"/>
    <col min="15" max="15" width="3.85546875" customWidth="1"/>
    <col min="16" max="16" width="17.5703125" customWidth="1"/>
    <col min="27" max="65" width="9.140625" customWidth="1"/>
    <col min="66" max="66" width="16.7109375" customWidth="1"/>
  </cols>
  <sheetData>
    <row r="1" spans="1:58" ht="21.75" thickBot="1" x14ac:dyDescent="0.4">
      <c r="A1" s="37" t="s">
        <v>3583</v>
      </c>
      <c r="B1" s="37"/>
      <c r="C1" s="37"/>
      <c r="D1" s="37"/>
      <c r="E1" s="37"/>
      <c r="F1" s="37"/>
      <c r="G1" s="37"/>
      <c r="H1" s="37"/>
      <c r="I1" s="37"/>
      <c r="J1" s="37"/>
      <c r="K1" s="37"/>
      <c r="L1" s="37"/>
      <c r="M1" s="37"/>
      <c r="N1" s="37"/>
      <c r="O1" s="37"/>
      <c r="P1" s="37"/>
      <c r="AA1" t="s">
        <v>3600</v>
      </c>
      <c r="AB1" t="s">
        <v>3586</v>
      </c>
      <c r="AC1" t="s">
        <v>3587</v>
      </c>
      <c r="AD1" t="s">
        <v>3588</v>
      </c>
      <c r="AE1" t="s">
        <v>0</v>
      </c>
      <c r="AH1" t="str" cm="1">
        <f t="array" ref="AH1:AI20">_xlfn.LET(_xlpm.fechas,Data!$E$2:$E$3988,_xlpm.cuentas,Data!$A$2:$A$3988,_xlpm.tiposBase,Data!$F$2:$F$3988,_xlpm.imp,IFERROR(1*Data!$I$2:$I$3988,0),_xlpm.tipos,_xlfn._xlws.SORT(_xlfn.UNIQUE(_xlfn._xlws.FILTER(_xlpm.tiposBase,_xlpm.tiposBase&lt;&gt;""))),_xlpm.f,IF($B$5="Todos",1,--(YEAR(_xlpm.fechas)=$B$5))*IF($B$6="Todos",1,--("T"&amp;ROUNDUP(MONTH(_xlpm.fechas)/3,0)=$B$6))*IF($B$7="Todos",1,--(TEXT(_xlpm.fechas,"[$-es-ES]mmmm")=$B$7))*IF($B$8="Todas",1,--(_xlpm.cuentas=$B$8)),_xlpm.g,_xlfn.MAP(_xlpm.tipos,_xlfn.LAMBDA(_xlpm.t,-SUMPRODUCT((_xlpm.tiposBase=_xlpm.t)*(_xlpm.imp&lt;0)*_xlpm.f*_xlpm.imp))),_xlpm.tabla,IFERROR(_xlfn.SORTBY(_xlfn._xlws.FILTER(_xlfn.HSTACK(_xlpm.tipos,_xlpm.g),_xlpm.g&lt;&gt;0),_xlfn._xlws.FILTER(_xlpm.g,_xlpm.g&lt;&gt;0),-1),{"Sin datos",0}),_xlfn.VSTACK({"Tipo","Gasto"},_xlpm.tabla))</f>
        <v>Tipo</v>
      </c>
      <c r="AI1" t="str">
        <v>Gasto</v>
      </c>
      <c r="AK1" t="str" cm="1">
        <f t="array" ref="AK1:AN5">_xlfn.LET(_xlpm.fechas,Data!$E$2:$E$3988,_xlpm.cuentas,Data!$A$2:$A$3988,_xlpm.imp,IFERROR(1*Data!$I$2:$I$3988,0),_xlpm.f,IF($B$5="Todos",1,--(YEAR(_xlpm.fechas)=$B$5))*IF($B$6="Todos",1,--("T"&amp;ROUNDUP(MONTH(_xlpm.fechas)/3,0)=$B$6))*IF($B$7="Todos",1,--(TEXT(_xlpm.fechas,"[$-es-ES]mmmm")=$B$7))*IF($B$8="Todas",1,--(_xlpm.cuentas=$B$8)),_xlpm.periodo,IF($B$4="Mensual",TEXT(_xlpm.fechas,"yyyy-mm"),IF($B$4="Trimestral",YEAR(_xlpm.fechas)&amp;"-T"&amp;ROUNDUP(MONTH(_xlpm.fechas)/3,0),TEXT(YEAR(_xlpm.fechas),"0"))),_xlpm.periodos,IFERROR(_xlfn._xlws.SORT(_xlfn.UNIQUE(_xlfn._xlws.FILTER(_xlpm.periodo,_xlpm.f&gt;0))),{"Sin datos"}),_xlpm.gastos,_xlfn.MAP(_xlpm.periodos,_xlfn.LAMBDA(_xlpm.p,IF(_xlpm.p="Sin datos",0,-SUMPRODUCT((_xlpm.periodo=_xlpm.p)*(_xlpm.imp&lt;0)*_xlpm.f*_xlpm.imp)))),_xlpm.ingresos,_xlfn.MAP(_xlpm.periodos,_xlfn.LAMBDA(_xlpm.p,IF(_xlpm.p="Sin datos",0,SUMPRODUCT((_xlpm.periodo=_xlpm.p)*(_xlpm.imp&gt;0)*_xlpm.f*_xlpm.imp)))),_xlpm.neto,_xlfn.MAP(_xlpm.periodos,_xlfn.LAMBDA(_xlpm.p,IF(_xlpm.p="Sin datos",0,SUMPRODUCT((_xlpm.periodo=_xlpm.p)*_xlpm.f*_xlpm.imp)))),_xlfn.VSTACK({"Periodo","Gastos","Ingresos","Neto"},_xlfn.HSTACK(_xlpm.periodos,_xlpm.gastos,_xlpm.ingresos,_xlpm.neto)))</f>
        <v>Periodo</v>
      </c>
      <c r="AL1" t="str">
        <v>Gastos</v>
      </c>
      <c r="AM1" t="str">
        <v>Ingresos</v>
      </c>
      <c r="AN1" t="str">
        <v>Neto</v>
      </c>
      <c r="AP1" t="s">
        <v>3619</v>
      </c>
      <c r="AQ1" t="str" cm="1">
        <f t="array" ref="AQ1:AT1">TRANSPOSE(_xlfn._xlws.FILTER(AE3:AE20,AE3:AE20&lt;&gt;""))</f>
        <v>Crédito</v>
      </c>
      <c r="AR1" t="str">
        <v>Cristina</v>
      </c>
      <c r="AS1" t="str">
        <v>Cuentas</v>
      </c>
      <c r="AT1" t="str">
        <v>Nomina</v>
      </c>
      <c r="BB1" t="str" cm="1">
        <f t="array" ref="BB1:BF5">_xlfn.LET(_xlpm.sel,$B$8,_xlpm.periodos,_xlfn._xlws.FILTER($AP$2:$AP$50,$AP$2:$AP$50&lt;&gt;""),_xlpm.headers,_xlfn._xlws.FILTER($AQ$1:$AZ$1,$AQ$1:$AZ$1&lt;&gt;""),_xlpm.base,_xlfn.TAKE($AQ$2:$AZ$50,ROWS(_xlpm.periodos),COLUMNS(_xlpm.headers)),_xlpm.headersOut,IF(_xlpm.sel="Todas",_xlpm.headers,_xlfn.HSTACK(_xlpm.sel)),_xlpm.dataOut,IF(_xlpm.sel="Todas",_xlpm.base,_xlfn.CHOOSECOLS(_xlpm.base,_xlfn.XMATCH(_xlpm.sel,$AQ$1:$AZ$1))),_xlfn.VSTACK(_xlfn.HSTACK("Periodo",_xlpm.headersOut),_xlfn.HSTACK(_xlpm.periodos,_xlpm.dataOut)))</f>
        <v>Periodo</v>
      </c>
      <c r="BC1" t="str">
        <v>Crédito</v>
      </c>
      <c r="BD1" t="str">
        <v>Cristina</v>
      </c>
      <c r="BE1" t="str">
        <v>Cuentas</v>
      </c>
      <c r="BF1" t="str">
        <v>Nomina</v>
      </c>
    </row>
    <row r="2" spans="1:58" ht="16.5" thickTop="1" thickBot="1" x14ac:dyDescent="0.3">
      <c r="A2" s="38" t="str">
        <f>"Periodo de datos: "&amp;TEXT(MIN(Gastos[Fecha valor REAL]),"dd/mm/yyyy")&amp;" a "&amp;TEXT(MAX(Gastos[Fecha valor REAL]),"dd/mm/yyyy")</f>
        <v>Periodo de datos: 13/06/2023 a 06/04/2026</v>
      </c>
      <c r="B2" s="38"/>
      <c r="C2" s="36"/>
      <c r="D2" s="36"/>
      <c r="E2" s="36"/>
      <c r="F2" s="36"/>
      <c r="G2" s="36"/>
      <c r="H2" s="36"/>
      <c r="I2" s="36"/>
      <c r="J2" s="36"/>
      <c r="K2" s="36"/>
      <c r="L2" s="36"/>
      <c r="M2" s="36"/>
      <c r="N2" s="36"/>
      <c r="O2" s="36"/>
      <c r="P2" s="36"/>
      <c r="AA2" t="s">
        <v>3589</v>
      </c>
      <c r="AB2" t="s">
        <v>3590</v>
      </c>
      <c r="AC2" t="s">
        <v>3590</v>
      </c>
      <c r="AD2" t="s">
        <v>3590</v>
      </c>
      <c r="AE2" t="s">
        <v>3591</v>
      </c>
      <c r="AH2" t="str">
        <v>Alquiler</v>
      </c>
      <c r="AI2">
        <v>5433</v>
      </c>
      <c r="AK2" t="str">
        <v>2026-01</v>
      </c>
      <c r="AL2">
        <v>7602.5200000000013</v>
      </c>
      <c r="AM2">
        <v>4050.1000000000004</v>
      </c>
      <c r="AN2">
        <v>-3552.4200000000005</v>
      </c>
      <c r="AP2" t="str" cm="1">
        <f t="array" ref="AP2:AP5">_xlfn.CHOOSECOLS(_xlfn.DROP(_xlfn.ANCHORARRAY(AK1),1),1)</f>
        <v>2026-01</v>
      </c>
      <c r="AQ2" t="e" cm="1">
        <f t="array" ref="AQ2">IF(OR($AP2="",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gt;0)),NA()))</f>
        <v>#N/A</v>
      </c>
      <c r="AR2" cm="1">
        <f t="array" ref="AR2">IF(OR($AP2="",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gt;0)),NA()))</f>
        <v>6032.2851851851847</v>
      </c>
      <c r="AS2" cm="1">
        <f t="array" ref="AS2">IF(OR($AP2="",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gt;0)),NA()))</f>
        <v>1805.7968571428569</v>
      </c>
      <c r="AT2" cm="1">
        <f t="array" ref="AT2">IF(OR($AP2="",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gt;0)),NA()))</f>
        <v>2261.4175999999998</v>
      </c>
      <c r="BB2" t="str">
        <v>2026-01</v>
      </c>
      <c r="BC2" t="e">
        <v>#N/A</v>
      </c>
      <c r="BD2">
        <v>6032.2851851851847</v>
      </c>
      <c r="BE2">
        <v>1805.7968571428569</v>
      </c>
      <c r="BF2">
        <v>2261.4175999999998</v>
      </c>
    </row>
    <row r="3" spans="1:58" ht="15.75" thickBot="1" x14ac:dyDescent="0.3">
      <c r="A3" s="39" t="s">
        <v>3584</v>
      </c>
      <c r="B3" s="43"/>
      <c r="AA3" t="s">
        <v>3601</v>
      </c>
      <c r="AB3" cm="1">
        <f t="array" ref="AB3:AB6">_xlfn._xlws.SORT(_xlfn.UNIQUE(YEAR(Gastos[Fecha valor REAL])))</f>
        <v>2023</v>
      </c>
      <c r="AC3" t="s">
        <v>3603</v>
      </c>
      <c r="AD3" t="s">
        <v>3607</v>
      </c>
      <c r="AE3" t="str" cm="1">
        <f t="array" ref="AE3:AE6">_xlfn._xlws.SORT(_xlfn.UNIQUE(_xlfn._xlws.FILTER(Gastos[Cuenta],Gastos[Cuenta]&lt;&gt;"")))</f>
        <v>Crédito</v>
      </c>
      <c r="AH3" t="str">
        <v>Compras</v>
      </c>
      <c r="AI3">
        <v>3286.869999999999</v>
      </c>
      <c r="AK3" t="str">
        <v>2026-02</v>
      </c>
      <c r="AL3">
        <v>4737.5599999999986</v>
      </c>
      <c r="AM3">
        <v>4835.51</v>
      </c>
      <c r="AN3">
        <v>97.950000000000045</v>
      </c>
      <c r="AP3" t="str">
        <v>2026-02</v>
      </c>
      <c r="AQ3" t="e" cm="1">
        <f t="array" ref="AQ3">IF(OR($AP3="",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gt;0)),NA()))</f>
        <v>#N/A</v>
      </c>
      <c r="AR3" cm="1">
        <f t="array" ref="AR3">IF(OR($AP3="",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gt;0)),NA()))</f>
        <v>7020.4471428571424</v>
      </c>
      <c r="AS3" cm="1">
        <f t="array" ref="AS3">IF(OR($AP3="",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gt;0)),NA()))</f>
        <v>962.85878787878778</v>
      </c>
      <c r="AT3" cm="1">
        <f t="array" ref="AT3">IF(OR($AP3="",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gt;0)),NA()))</f>
        <v>2565.5342857142855</v>
      </c>
      <c r="BB3" t="str">
        <v>2026-02</v>
      </c>
      <c r="BC3" t="e">
        <v>#N/A</v>
      </c>
      <c r="BD3">
        <v>7020.4471428571424</v>
      </c>
      <c r="BE3">
        <v>962.85878787878778</v>
      </c>
      <c r="BF3">
        <v>2565.5342857142855</v>
      </c>
    </row>
    <row r="4" spans="1:58" x14ac:dyDescent="0.25">
      <c r="A4" s="40" t="s">
        <v>3585</v>
      </c>
      <c r="B4" s="44" t="s">
        <v>3589</v>
      </c>
      <c r="D4" s="49" t="s">
        <v>3592</v>
      </c>
      <c r="E4" s="47"/>
      <c r="F4" s="47"/>
      <c r="G4" s="47" t="s">
        <v>1941</v>
      </c>
      <c r="H4" s="47"/>
      <c r="I4" s="47"/>
      <c r="J4" s="47" t="s">
        <v>3593</v>
      </c>
      <c r="K4" s="47"/>
      <c r="L4" s="47"/>
      <c r="M4" s="53" t="s">
        <v>3594</v>
      </c>
      <c r="AA4" t="s">
        <v>3602</v>
      </c>
      <c r="AB4">
        <v>2024</v>
      </c>
      <c r="AC4" t="s">
        <v>3604</v>
      </c>
      <c r="AD4" t="s">
        <v>3608</v>
      </c>
      <c r="AE4" t="str">
        <v>Cristina</v>
      </c>
      <c r="AH4" t="str">
        <v>Regularización</v>
      </c>
      <c r="AI4">
        <v>2850</v>
      </c>
      <c r="AK4" t="str">
        <v>2026-03</v>
      </c>
      <c r="AL4">
        <v>9454.0699999999961</v>
      </c>
      <c r="AM4">
        <v>38456.05999999999</v>
      </c>
      <c r="AN4">
        <v>29001.989999999983</v>
      </c>
      <c r="AP4" t="str">
        <v>2026-03</v>
      </c>
      <c r="AQ4" t="e" cm="1">
        <f t="array" ref="AQ4">IF(OR($AP4="",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gt;0)),NA()))</f>
        <v>#N/A</v>
      </c>
      <c r="AR4" cm="1">
        <f t="array" ref="AR4">IF(OR($AP4="",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gt;0)),NA()))</f>
        <v>18071.06069767442</v>
      </c>
      <c r="AS4" cm="1">
        <f t="array" ref="AS4">IF(OR($AP4="",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gt;0)),NA()))</f>
        <v>984.67705882352914</v>
      </c>
      <c r="AT4" cm="1">
        <f t="array" ref="AT4">IF(OR($AP4="",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gt;0)),NA()))</f>
        <v>2051.0968000000003</v>
      </c>
      <c r="BB4" t="str">
        <v>2026-03</v>
      </c>
      <c r="BC4" t="e">
        <v>#N/A</v>
      </c>
      <c r="BD4">
        <v>18071.06069767442</v>
      </c>
      <c r="BE4">
        <v>984.67705882352914</v>
      </c>
      <c r="BF4">
        <v>2051.0968000000003</v>
      </c>
    </row>
    <row r="5" spans="1:58" ht="18.75" x14ac:dyDescent="0.3">
      <c r="A5" s="41" t="s">
        <v>3586</v>
      </c>
      <c r="B5" s="45">
        <v>2026</v>
      </c>
      <c r="D5" s="51" cm="1">
        <f t="array" ref="D5">_xlfn.LET(_xlpm.fechas,Data!$E$2:$E$3988,_xlpm.cuentas,Data!$A$2:$A$3988,_xlpm.imp,IFERROR(1*Data!$I$2:$I$3988,0),_xlpm.f,IF($B$5="Todos",1,--(YEAR(_xlpm.fechas)=$B$5))*IF($B$6="Todos",1,--("T"&amp;ROUNDUP(MONTH(_xlpm.fechas)/3,0)=$B$6))*IF($B$7="Todos",1,--(TEXT(_xlpm.fechas,"[$-es-ES]mmmm")=$B$7))*IF($B$8="Todas",1,--(_xlpm.cuentas=$B$8)),-SUMPRODUCT((_xlpm.imp&lt;0)*_xlpm.f*_xlpm.imp))</f>
        <v>25803.900000000016</v>
      </c>
      <c r="E5" s="50"/>
      <c r="F5" s="50"/>
      <c r="G5" s="50" cm="1">
        <f t="array" ref="G5">_xlfn.LET(_xlpm.fechas,Data!$E$2:$E$3988,_xlpm.cuentas,Data!$A$2:$A$3988,_xlpm.imp,IFERROR(1*Data!$I$2:$I$3988,0),_xlpm.f,IF($B$5="Todos",1,--(YEAR(_xlpm.fechas)=$B$5))*IF($B$6="Todos",1,--("T"&amp;ROUNDUP(MONTH(_xlpm.fechas)/3,0)=$B$6))*IF($B$7="Todos",1,--(TEXT(_xlpm.fechas,"[$-es-ES]mmmm")=$B$7))*IF($B$8="Todas",1,--(_xlpm.cuentas=$B$8)),SUMPRODUCT((_xlpm.imp&gt;0)*_xlpm.f*_xlpm.imp))</f>
        <v>47341.67</v>
      </c>
      <c r="H5" s="50"/>
      <c r="I5" s="50"/>
      <c r="J5" s="50" cm="1">
        <f t="array" ref="J5">_xlfn.LET(_xlpm.fechas,Data!$E$2:$E$3988,_xlpm.cuentas,Data!$A$2:$A$3988,_xlpm.imp,IFERROR(1*Data!$I$2:$I$3988,0),_xlpm.f,IF($B$5="Todos",1,--(YEAR(_xlpm.fechas)=$B$5))*IF($B$6="Todos",1,--("T"&amp;ROUNDUP(MONTH(_xlpm.fechas)/3,0)=$B$6))*IF($B$7="Todos",1,--(TEXT(_xlpm.fechas,"[$-es-ES]mmmm")=$B$7))*IF($B$8="Todas",1,--(_xlpm.cuentas=$B$8)),SUMPRODUCT(_xlpm.f*_xlpm.imp))</f>
        <v>21537.76999999996</v>
      </c>
      <c r="K5" s="50"/>
      <c r="L5" s="50"/>
      <c r="M5" s="55" cm="1">
        <f t="array" ref="M5">_xlfn.LET(_xlpm.fechas,Data!$E$2:$E$3988,_xlpm.cuentas,Data!$A$2:$A$3988,_xlpm.f,IF($B$5="Todos",1,--(YEAR(_xlpm.fechas)=$B$5))*IF($B$6="Todos",1,--("T"&amp;ROUNDUP(MONTH(_xlpm.fechas)/3,0)=$B$6))*IF($B$7="Todos",1,--(TEXT(_xlpm.fechas,"[$-es-ES]mmmm")=$B$7))*IF($B$8="Todas",1,--(_xlpm.cuentas=$B$8)),SUMPRODUCT(_xlpm.f))</f>
        <v>305</v>
      </c>
      <c r="AB5">
        <v>2025</v>
      </c>
      <c r="AC5" t="s">
        <v>3605</v>
      </c>
      <c r="AD5" t="s">
        <v>3609</v>
      </c>
      <c r="AE5" t="str">
        <v>Cuentas</v>
      </c>
      <c r="AH5" t="str">
        <v>Entretenimiento</v>
      </c>
      <c r="AI5">
        <v>2780.0899999999997</v>
      </c>
      <c r="AK5" t="str">
        <v>2026-04</v>
      </c>
      <c r="AL5">
        <v>4009.7499999999995</v>
      </c>
      <c r="AM5">
        <v>0</v>
      </c>
      <c r="AN5">
        <v>-4009.7499999999995</v>
      </c>
      <c r="AP5" t="str">
        <v>2026-04</v>
      </c>
      <c r="AQ5" t="e" cm="1">
        <f t="array" ref="AQ5">IF(OR($AP5="",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5))&gt;0)),NA()))</f>
        <v>#N/A</v>
      </c>
      <c r="AR5" cm="1">
        <f t="array" ref="AR5">IF(OR($AP5="",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5))&gt;0)),NA()))</f>
        <v>34141.092000000011</v>
      </c>
      <c r="AS5" cm="1">
        <f t="array" ref="AS5">IF(OR($AP5="",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5))&gt;0)),NA()))</f>
        <v>1485.8139999999999</v>
      </c>
      <c r="AT5" cm="1">
        <f t="array" ref="AT5">IF(OR($AP5="",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5))&gt;0)),NA()))</f>
        <v>2500.7466666666669</v>
      </c>
      <c r="BB5" t="str">
        <v>2026-04</v>
      </c>
      <c r="BC5" t="e">
        <v>#N/A</v>
      </c>
      <c r="BD5">
        <v>34141.092000000011</v>
      </c>
      <c r="BE5">
        <v>1485.8139999999999</v>
      </c>
      <c r="BF5">
        <v>2500.7466666666669</v>
      </c>
    </row>
    <row r="6" spans="1:58" ht="15.75" thickBot="1" x14ac:dyDescent="0.3">
      <c r="A6" s="41" t="s">
        <v>3587</v>
      </c>
      <c r="B6" s="45" t="s">
        <v>3590</v>
      </c>
      <c r="AB6">
        <v>2026</v>
      </c>
      <c r="AC6" t="s">
        <v>3606</v>
      </c>
      <c r="AD6" t="s">
        <v>3610</v>
      </c>
      <c r="AE6" t="str">
        <v>Nomina</v>
      </c>
      <c r="AH6" t="str">
        <v>Inversión</v>
      </c>
      <c r="AI6">
        <v>2100</v>
      </c>
      <c r="AQ6" t="e" cm="1">
        <f t="array" ref="AQ6">IF(OR($AP6="",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6))&gt;0)),NA()))</f>
        <v>#N/A</v>
      </c>
      <c r="AR6" t="e" cm="1">
        <f t="array" ref="AR6">IF(OR($AP6="",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6))&gt;0)),NA()))</f>
        <v>#N/A</v>
      </c>
      <c r="AS6" t="e" cm="1">
        <f t="array" ref="AS6">IF(OR($AP6="",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6))&gt;0)),NA()))</f>
        <v>#N/A</v>
      </c>
      <c r="AT6" t="e" cm="1">
        <f t="array" ref="AT6">IF(OR($AP6="",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6))&gt;0)),NA()))</f>
        <v>#N/A</v>
      </c>
    </row>
    <row r="7" spans="1:58" ht="15.75" thickBot="1" x14ac:dyDescent="0.3">
      <c r="A7" s="41" t="s">
        <v>3588</v>
      </c>
      <c r="B7" s="45" t="s">
        <v>3590</v>
      </c>
      <c r="D7" s="49" t="s">
        <v>3595</v>
      </c>
      <c r="E7" s="47"/>
      <c r="F7" s="47"/>
      <c r="G7" s="47" t="s">
        <v>3596</v>
      </c>
      <c r="H7" s="48"/>
      <c r="I7" s="48"/>
      <c r="J7" s="47" t="s">
        <v>3597</v>
      </c>
      <c r="K7" s="47"/>
      <c r="L7" s="47"/>
      <c r="M7" s="53" t="s">
        <v>3598</v>
      </c>
      <c r="AD7" t="s">
        <v>3611</v>
      </c>
      <c r="AH7" t="str">
        <v>Mercado</v>
      </c>
      <c r="AI7">
        <v>1819.0400000000006</v>
      </c>
      <c r="AQ7" t="e" cm="1">
        <f t="array" ref="AQ7">IF(OR($AP7="",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7))&gt;0)),NA()))</f>
        <v>#N/A</v>
      </c>
      <c r="AR7" t="e" cm="1">
        <f t="array" ref="AR7">IF(OR($AP7="",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7))&gt;0)),NA()))</f>
        <v>#N/A</v>
      </c>
      <c r="AS7" t="e" cm="1">
        <f t="array" ref="AS7">IF(OR($AP7="",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7))&gt;0)),NA()))</f>
        <v>#N/A</v>
      </c>
      <c r="AT7" t="e" cm="1">
        <f t="array" ref="AT7">IF(OR($AP7="",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7))&gt;0)),NA()))</f>
        <v>#N/A</v>
      </c>
    </row>
    <row r="8" spans="1:58" ht="18.75" x14ac:dyDescent="0.3">
      <c r="A8" s="42" t="s">
        <v>0</v>
      </c>
      <c r="B8" s="46" t="s">
        <v>3591</v>
      </c>
      <c r="D8" s="51" cm="1">
        <f t="array" ref="D8">_xlfn.LET(_xlpm.fechas,Data!$E$2:$E$3988,_xlpm.cuentas,Data!$A$2:$A$3988,_xlpm.imp,IFERROR(1*Data!$I$2:$I$3988,0),_xlpm.f,IF($B$5="Todos",1,--(YEAR(_xlpm.fechas)=$B$5))*IF($B$6="Todos",1,--("T"&amp;ROUNDUP(MONTH(_xlpm.fechas)/3,0)=$B$6))*IF($B$7="Todos",1,--(TEXT(_xlpm.fechas,"[$-es-ES]mmmm")=$B$7))*IF($B$8="Todas",1,--(_xlpm.cuentas=$B$8)),IFERROR(SUMPRODUCT(ABS(_xlpm.imp)*_xlpm.f)/SUMPRODUCT(_xlpm.f),0))</f>
        <v>239.82154098360624</v>
      </c>
      <c r="E8" s="50"/>
      <c r="F8" s="50"/>
      <c r="G8" s="52" cm="1">
        <f t="array" ref="G8">_xlfn.LET(_xlpm.fechas,Data!$E$2:$E$3988,_xlpm.cuentas,Data!$A$2:$A$3988,_xlpm.sal,IFERROR(1*Data!$K$2:$K$3988,0),_xlpm.f,IF($B$5="Todos",1,--(YEAR(_xlpm.fechas)=$B$5))*IF($B$6="Todos",1,--("T"&amp;ROUNDUP(MONTH(_xlpm.fechas)/3,0)=$B$6))*IF($B$7="Todos",1,--(TEXT(_xlpm.fechas,"[$-es-ES]mmmm")=$B$7))*IF($B$8="Todas",1,--(_xlpm.cuentas=$B$8)),IFERROR(SUMPRODUCT(_xlpm.sal*_xlpm.f)/SUMPRODUCT(_xlpm.f),0))</f>
        <v>6376.8590491803388</v>
      </c>
      <c r="J8" s="54" cm="1">
        <f t="array" ref="J8">_xlfn.LET(_xlpm.fechas,Data!$E$2:$E$3988,_xlpm.cuentas,Data!$A$2:$A$3988,_xlpm.tipos,Data!$F$2:$F$3988,_xlpm.f,IF($B$5="Todos",1,--(YEAR(_xlpm.fechas)=$B$5))*IF($B$6="Todos",1,--("T"&amp;ROUNDUP(MONTH(_xlpm.fechas)/3,0)=$B$6))*IF($B$7="Todos",1,--(TEXT(_xlpm.fechas,"[$-es-ES]mmmm")=$B$7))*IF($B$8="Todas",1,--(_xlpm.cuentas=$B$8)),IFERROR(COUNTA(_xlfn.UNIQUE(_xlfn._xlws.FILTER(_xlpm.tipos,_xlpm.f&gt;0))),0))</f>
        <v>23</v>
      </c>
      <c r="K8" s="56"/>
      <c r="L8" s="56"/>
      <c r="M8" s="57" cm="1">
        <f t="array" ref="M8">_xlfn.LET(_xlpm.fechas,Data!$E$2:$E$3988,_xlpm.cuentas,Data!$A$2:$A$3988,_xlpm.f,IF($B$5="Todos",1,--(YEAR(_xlpm.fechas)=$B$5))*IF($B$6="Todos",1,--("T"&amp;ROUNDUP(MONTH(_xlpm.fechas)/3,0)=$B$6))*IF($B$7="Todos",1,--(TEXT(_xlpm.fechas,"[$-es-ES]mmmm")=$B$7))*IF($B$8="Todas",1,--(_xlpm.cuentas=$B$8)),IFERROR(COUNTA(_xlfn.UNIQUE(_xlfn._xlws.FILTER(_xlpm.cuentas,_xlpm.f&gt;0))),0))</f>
        <v>3</v>
      </c>
      <c r="AD8" t="s">
        <v>3612</v>
      </c>
      <c r="AH8" t="str">
        <v>Ahorros</v>
      </c>
      <c r="AI8">
        <v>1500</v>
      </c>
      <c r="AQ8" t="e" cm="1">
        <f t="array" ref="AQ8">IF(OR($AP8="",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8))&gt;0)),NA()))</f>
        <v>#N/A</v>
      </c>
      <c r="AR8" t="e" cm="1">
        <f t="array" ref="AR8">IF(OR($AP8="",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8))&gt;0)),NA()))</f>
        <v>#N/A</v>
      </c>
      <c r="AS8" t="e" cm="1">
        <f t="array" ref="AS8">IF(OR($AP8="",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8))&gt;0)),NA()))</f>
        <v>#N/A</v>
      </c>
      <c r="AT8" t="e" cm="1">
        <f t="array" ref="AT8">IF(OR($AP8="",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8))&gt;0)),NA()))</f>
        <v>#N/A</v>
      </c>
    </row>
    <row r="9" spans="1:58" x14ac:dyDescent="0.25">
      <c r="AD9" t="s">
        <v>3613</v>
      </c>
      <c r="AH9" t="str">
        <v>Servicios</v>
      </c>
      <c r="AI9">
        <v>679.82000000000016</v>
      </c>
      <c r="AQ9" t="e" cm="1">
        <f t="array" ref="AQ9">IF(OR($AP9="",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9))&gt;0)),NA()))</f>
        <v>#N/A</v>
      </c>
      <c r="AR9" t="e" cm="1">
        <f t="array" ref="AR9">IF(OR($AP9="",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9))&gt;0)),NA()))</f>
        <v>#N/A</v>
      </c>
      <c r="AS9" t="e" cm="1">
        <f t="array" ref="AS9">IF(OR($AP9="",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9))&gt;0)),NA()))</f>
        <v>#N/A</v>
      </c>
      <c r="AT9" t="e" cm="1">
        <f t="array" ref="AT9">IF(OR($AP9="",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9))&gt;0)),NA()))</f>
        <v>#N/A</v>
      </c>
    </row>
    <row r="10" spans="1:58" x14ac:dyDescent="0.25">
      <c r="A10" s="58" t="s">
        <v>3599</v>
      </c>
      <c r="B10" s="58"/>
      <c r="C10" s="58"/>
      <c r="D10" s="58"/>
      <c r="E10" s="58"/>
      <c r="F10" s="58"/>
      <c r="G10" s="58"/>
      <c r="H10" s="58"/>
      <c r="I10" s="58"/>
      <c r="J10" s="58"/>
      <c r="K10" s="58"/>
      <c r="L10" s="58"/>
      <c r="M10" s="58"/>
      <c r="N10" s="58"/>
      <c r="O10" s="58"/>
      <c r="P10" s="58"/>
      <c r="AD10" t="s">
        <v>3614</v>
      </c>
      <c r="AH10" t="str">
        <v>Suscripciones</v>
      </c>
      <c r="AI10">
        <v>662.26</v>
      </c>
      <c r="AQ10" t="e" cm="1">
        <f t="array" ref="AQ10">IF(OR($AP10="",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10))&gt;0)),NA()))</f>
        <v>#N/A</v>
      </c>
      <c r="AR10" t="e" cm="1">
        <f t="array" ref="AR10">IF(OR($AP10="",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10))&gt;0)),NA()))</f>
        <v>#N/A</v>
      </c>
      <c r="AS10" t="e" cm="1">
        <f t="array" ref="AS10">IF(OR($AP10="",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10))&gt;0)),NA()))</f>
        <v>#N/A</v>
      </c>
      <c r="AT10" t="e" cm="1">
        <f t="array" ref="AT10">IF(OR($AP10="",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10))&gt;0)),NA()))</f>
        <v>#N/A</v>
      </c>
    </row>
    <row r="11" spans="1:58" x14ac:dyDescent="0.25">
      <c r="AD11" t="s">
        <v>3615</v>
      </c>
      <c r="AH11" t="str">
        <v>Seguro</v>
      </c>
      <c r="AI11">
        <v>479.36</v>
      </c>
      <c r="AQ11" t="e" cm="1">
        <f t="array" ref="AQ11">IF(OR($AP11="",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11))&gt;0)),NA()))</f>
        <v>#N/A</v>
      </c>
      <c r="AR11" t="e" cm="1">
        <f t="array" ref="AR11">IF(OR($AP11="",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11))&gt;0)),NA()))</f>
        <v>#N/A</v>
      </c>
      <c r="AS11" t="e" cm="1">
        <f t="array" ref="AS11">IF(OR($AP11="",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11))&gt;0)),NA()))</f>
        <v>#N/A</v>
      </c>
      <c r="AT11" t="e" cm="1">
        <f t="array" ref="AT11">IF(OR($AP11="",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11))&gt;0)),NA()))</f>
        <v>#N/A</v>
      </c>
    </row>
    <row r="12" spans="1:58" x14ac:dyDescent="0.25">
      <c r="AD12" t="s">
        <v>3616</v>
      </c>
      <c r="AH12" t="str">
        <v>Padres</v>
      </c>
      <c r="AI12">
        <v>417.16000000000008</v>
      </c>
      <c r="AQ12" t="e" cm="1">
        <f t="array" ref="AQ12">IF(OR($AP12="",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12))&gt;0)),NA()))</f>
        <v>#N/A</v>
      </c>
      <c r="AR12" t="e" cm="1">
        <f t="array" ref="AR12">IF(OR($AP12="",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12))&gt;0)),NA()))</f>
        <v>#N/A</v>
      </c>
      <c r="AS12" t="e" cm="1">
        <f t="array" ref="AS12">IF(OR($AP12="",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12))&gt;0)),NA()))</f>
        <v>#N/A</v>
      </c>
      <c r="AT12" t="e" cm="1">
        <f t="array" ref="AT12">IF(OR($AP12="",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12))&gt;0)),NA()))</f>
        <v>#N/A</v>
      </c>
    </row>
    <row r="13" spans="1:58" x14ac:dyDescent="0.25">
      <c r="AD13" t="s">
        <v>3617</v>
      </c>
      <c r="AH13" t="str">
        <v>Transporte</v>
      </c>
      <c r="AI13">
        <v>326.99999999999994</v>
      </c>
      <c r="AQ13" t="e" cm="1">
        <f t="array" ref="AQ13">IF(OR($AP13="",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13))&gt;0)),NA()))</f>
        <v>#N/A</v>
      </c>
      <c r="AR13" t="e" cm="1">
        <f t="array" ref="AR13">IF(OR($AP13="",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13))&gt;0)),NA()))</f>
        <v>#N/A</v>
      </c>
      <c r="AS13" t="e" cm="1">
        <f t="array" ref="AS13">IF(OR($AP13="",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13))&gt;0)),NA()))</f>
        <v>#N/A</v>
      </c>
      <c r="AT13" t="e" cm="1">
        <f t="array" ref="AT13">IF(OR($AP13="",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13))&gt;0)),NA()))</f>
        <v>#N/A</v>
      </c>
    </row>
    <row r="14" spans="1:58" x14ac:dyDescent="0.25">
      <c r="AD14" t="s">
        <v>3618</v>
      </c>
      <c r="AH14" t="str">
        <v>Financiero</v>
      </c>
      <c r="AI14">
        <v>320.23</v>
      </c>
      <c r="AQ14" t="e" cm="1">
        <f t="array" ref="AQ14">IF(OR($AP14="",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14))&gt;0)),NA()))</f>
        <v>#N/A</v>
      </c>
      <c r="AR14" t="e" cm="1">
        <f t="array" ref="AR14">IF(OR($AP14="",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14))&gt;0)),NA()))</f>
        <v>#N/A</v>
      </c>
      <c r="AS14" t="e" cm="1">
        <f t="array" ref="AS14">IF(OR($AP14="",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14))&gt;0)),NA()))</f>
        <v>#N/A</v>
      </c>
      <c r="AT14" t="e" cm="1">
        <f t="array" ref="AT14">IF(OR($AP14="",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14))&gt;0)),NA()))</f>
        <v>#N/A</v>
      </c>
    </row>
    <row r="15" spans="1:58" x14ac:dyDescent="0.25">
      <c r="AH15" t="str">
        <v>Navidad</v>
      </c>
      <c r="AI15">
        <v>252</v>
      </c>
      <c r="AQ15" t="e" cm="1">
        <f t="array" ref="AQ15">IF(OR($AP15="",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15))&gt;0)),NA()))</f>
        <v>#N/A</v>
      </c>
      <c r="AR15" t="e" cm="1">
        <f t="array" ref="AR15">IF(OR($AP15="",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15))&gt;0)),NA()))</f>
        <v>#N/A</v>
      </c>
      <c r="AS15" t="e" cm="1">
        <f t="array" ref="AS15">IF(OR($AP15="",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15))&gt;0)),NA()))</f>
        <v>#N/A</v>
      </c>
      <c r="AT15" t="e" cm="1">
        <f t="array" ref="AT15">IF(OR($AP15="",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15))&gt;0)),NA()))</f>
        <v>#N/A</v>
      </c>
    </row>
    <row r="16" spans="1:58" x14ac:dyDescent="0.25">
      <c r="AH16" t="str">
        <v>Vacaciones</v>
      </c>
      <c r="AI16">
        <v>191.9</v>
      </c>
      <c r="AQ16" t="e" cm="1">
        <f t="array" ref="AQ16">IF(OR($AP16="",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16))&gt;0)),NA()))</f>
        <v>#N/A</v>
      </c>
      <c r="AR16" t="e" cm="1">
        <f t="array" ref="AR16">IF(OR($AP16="",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16))&gt;0)),NA()))</f>
        <v>#N/A</v>
      </c>
      <c r="AS16" t="e" cm="1">
        <f t="array" ref="AS16">IF(OR($AP16="",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16))&gt;0)),NA()))</f>
        <v>#N/A</v>
      </c>
      <c r="AT16" t="e" cm="1">
        <f t="array" ref="AT16">IF(OR($AP16="",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16))&gt;0)),NA()))</f>
        <v>#N/A</v>
      </c>
    </row>
    <row r="17" spans="34:46" x14ac:dyDescent="0.25">
      <c r="AH17" t="str">
        <v>Presentes</v>
      </c>
      <c r="AI17">
        <v>120.81</v>
      </c>
      <c r="AQ17" t="e" cm="1">
        <f t="array" ref="AQ17">IF(OR($AP17="",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17))&gt;0)),NA()))</f>
        <v>#N/A</v>
      </c>
      <c r="AR17" t="e" cm="1">
        <f t="array" ref="AR17">IF(OR($AP17="",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17))&gt;0)),NA()))</f>
        <v>#N/A</v>
      </c>
      <c r="AS17" t="e" cm="1">
        <f t="array" ref="AS17">IF(OR($AP17="",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17))&gt;0)),NA()))</f>
        <v>#N/A</v>
      </c>
      <c r="AT17" t="e" cm="1">
        <f t="array" ref="AT17">IF(OR($AP17="",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17))&gt;0)),NA()))</f>
        <v>#N/A</v>
      </c>
    </row>
    <row r="18" spans="34:46" x14ac:dyDescent="0.25">
      <c r="AH18" t="str">
        <v>Reparaciones</v>
      </c>
      <c r="AI18">
        <v>32.19</v>
      </c>
      <c r="AQ18" t="e" cm="1">
        <f t="array" ref="AQ18">IF(OR($AP18="",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18))&gt;0)),NA()))</f>
        <v>#N/A</v>
      </c>
      <c r="AR18" t="e" cm="1">
        <f t="array" ref="AR18">IF(OR($AP18="",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18))&gt;0)),NA()))</f>
        <v>#N/A</v>
      </c>
      <c r="AS18" t="e" cm="1">
        <f t="array" ref="AS18">IF(OR($AP18="",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18))&gt;0)),NA()))</f>
        <v>#N/A</v>
      </c>
      <c r="AT18" t="e" cm="1">
        <f t="array" ref="AT18">IF(OR($AP18="",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18))&gt;0)),NA()))</f>
        <v>#N/A</v>
      </c>
    </row>
    <row r="19" spans="34:46" x14ac:dyDescent="0.25">
      <c r="AH19" t="str">
        <v>Deporte</v>
      </c>
      <c r="AI19">
        <v>14.82</v>
      </c>
      <c r="AQ19" t="e" cm="1">
        <f t="array" ref="AQ19">IF(OR($AP19="",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19))&gt;0)),NA()))</f>
        <v>#N/A</v>
      </c>
      <c r="AR19" t="e" cm="1">
        <f t="array" ref="AR19">IF(OR($AP19="",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19))&gt;0)),NA()))</f>
        <v>#N/A</v>
      </c>
      <c r="AS19" t="e" cm="1">
        <f t="array" ref="AS19">IF(OR($AP19="",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19))&gt;0)),NA()))</f>
        <v>#N/A</v>
      </c>
      <c r="AT19" t="e" cm="1">
        <f t="array" ref="AT19">IF(OR($AP19="",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19))&gt;0)),NA()))</f>
        <v>#N/A</v>
      </c>
    </row>
    <row r="20" spans="34:46" x14ac:dyDescent="0.25">
      <c r="AH20" t="str">
        <v>Café</v>
      </c>
      <c r="AI20">
        <v>1.3</v>
      </c>
      <c r="AQ20" t="e" cm="1">
        <f t="array" ref="AQ20">IF(OR($AP20="",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20))&gt;0)),NA()))</f>
        <v>#N/A</v>
      </c>
      <c r="AR20" t="e" cm="1">
        <f t="array" ref="AR20">IF(OR($AP20="",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20))&gt;0)),NA()))</f>
        <v>#N/A</v>
      </c>
      <c r="AS20" t="e" cm="1">
        <f t="array" ref="AS20">IF(OR($AP20="",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20))&gt;0)),NA()))</f>
        <v>#N/A</v>
      </c>
      <c r="AT20" t="e" cm="1">
        <f t="array" ref="AT20">IF(OR($AP20="",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20))&gt;0)),NA()))</f>
        <v>#N/A</v>
      </c>
    </row>
    <row r="21" spans="34:46" x14ac:dyDescent="0.25">
      <c r="AQ21" t="e" cm="1">
        <f t="array" ref="AQ21">IF(OR($AP21="",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21))&gt;0)),NA()))</f>
        <v>#N/A</v>
      </c>
      <c r="AR21" t="e" cm="1">
        <f t="array" ref="AR21">IF(OR($AP21="",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21))&gt;0)),NA()))</f>
        <v>#N/A</v>
      </c>
      <c r="AS21" t="e" cm="1">
        <f t="array" ref="AS21">IF(OR($AP21="",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21))&gt;0)),NA()))</f>
        <v>#N/A</v>
      </c>
      <c r="AT21" t="e" cm="1">
        <f t="array" ref="AT21">IF(OR($AP21="",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21))&gt;0)),NA()))</f>
        <v>#N/A</v>
      </c>
    </row>
    <row r="22" spans="34:46" x14ac:dyDescent="0.25">
      <c r="AQ22" t="e" cm="1">
        <f t="array" ref="AQ22">IF(OR($AP22="",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22))&gt;0)),NA()))</f>
        <v>#N/A</v>
      </c>
      <c r="AR22" t="e" cm="1">
        <f t="array" ref="AR22">IF(OR($AP22="",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22))&gt;0)),NA()))</f>
        <v>#N/A</v>
      </c>
      <c r="AS22" t="e" cm="1">
        <f t="array" ref="AS22">IF(OR($AP22="",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22))&gt;0)),NA()))</f>
        <v>#N/A</v>
      </c>
      <c r="AT22" t="e" cm="1">
        <f t="array" ref="AT22">IF(OR($AP22="",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22))&gt;0)),NA()))</f>
        <v>#N/A</v>
      </c>
    </row>
    <row r="23" spans="34:46" x14ac:dyDescent="0.25">
      <c r="AQ23" t="e" cm="1">
        <f t="array" ref="AQ23">IF(OR($AP23="",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23))&gt;0)),NA()))</f>
        <v>#N/A</v>
      </c>
      <c r="AR23" t="e" cm="1">
        <f t="array" ref="AR23">IF(OR($AP23="",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23))&gt;0)),NA()))</f>
        <v>#N/A</v>
      </c>
      <c r="AS23" t="e" cm="1">
        <f t="array" ref="AS23">IF(OR($AP23="",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23))&gt;0)),NA()))</f>
        <v>#N/A</v>
      </c>
      <c r="AT23" t="e" cm="1">
        <f t="array" ref="AT23">IF(OR($AP23="",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23))&gt;0)),NA()))</f>
        <v>#N/A</v>
      </c>
    </row>
    <row r="24" spans="34:46" x14ac:dyDescent="0.25">
      <c r="AQ24" t="e" cm="1">
        <f t="array" ref="AQ24">IF(OR($AP24="",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24))&gt;0)),NA()))</f>
        <v>#N/A</v>
      </c>
      <c r="AR24" t="e" cm="1">
        <f t="array" ref="AR24">IF(OR($AP24="",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24))&gt;0)),NA()))</f>
        <v>#N/A</v>
      </c>
      <c r="AS24" t="e" cm="1">
        <f t="array" ref="AS24">IF(OR($AP24="",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24))&gt;0)),NA()))</f>
        <v>#N/A</v>
      </c>
      <c r="AT24" t="e" cm="1">
        <f t="array" ref="AT24">IF(OR($AP24="",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24))&gt;0)),NA()))</f>
        <v>#N/A</v>
      </c>
    </row>
    <row r="25" spans="34:46" x14ac:dyDescent="0.25">
      <c r="AQ25" t="e" cm="1">
        <f t="array" ref="AQ25">IF(OR($AP25="",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25))&gt;0)),NA()))</f>
        <v>#N/A</v>
      </c>
      <c r="AR25" t="e" cm="1">
        <f t="array" ref="AR25">IF(OR($AP25="",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25))&gt;0)),NA()))</f>
        <v>#N/A</v>
      </c>
      <c r="AS25" t="e" cm="1">
        <f t="array" ref="AS25">IF(OR($AP25="",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25))&gt;0)),NA()))</f>
        <v>#N/A</v>
      </c>
      <c r="AT25" t="e" cm="1">
        <f t="array" ref="AT25">IF(OR($AP25="",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25))&gt;0)),NA()))</f>
        <v>#N/A</v>
      </c>
    </row>
    <row r="26" spans="34:46" x14ac:dyDescent="0.25">
      <c r="AQ26" t="e" cm="1">
        <f t="array" ref="AQ26">IF(OR($AP26="",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26))&gt;0)),NA()))</f>
        <v>#N/A</v>
      </c>
      <c r="AR26" t="e" cm="1">
        <f t="array" ref="AR26">IF(OR($AP26="",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26))&gt;0)),NA()))</f>
        <v>#N/A</v>
      </c>
      <c r="AS26" t="e" cm="1">
        <f t="array" ref="AS26">IF(OR($AP26="",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26))&gt;0)),NA()))</f>
        <v>#N/A</v>
      </c>
      <c r="AT26" t="e" cm="1">
        <f t="array" ref="AT26">IF(OR($AP26="",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26))&gt;0)),NA()))</f>
        <v>#N/A</v>
      </c>
    </row>
    <row r="27" spans="34:46" x14ac:dyDescent="0.25">
      <c r="AQ27" t="e" cm="1">
        <f t="array" ref="AQ27">IF(OR($AP27="",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27))&gt;0)),NA()))</f>
        <v>#N/A</v>
      </c>
      <c r="AR27" t="e" cm="1">
        <f t="array" ref="AR27">IF(OR($AP27="",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27))&gt;0)),NA()))</f>
        <v>#N/A</v>
      </c>
      <c r="AS27" t="e" cm="1">
        <f t="array" ref="AS27">IF(OR($AP27="",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27))&gt;0)),NA()))</f>
        <v>#N/A</v>
      </c>
      <c r="AT27" t="e" cm="1">
        <f t="array" ref="AT27">IF(OR($AP27="",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27))&gt;0)),NA()))</f>
        <v>#N/A</v>
      </c>
    </row>
    <row r="28" spans="34:46" x14ac:dyDescent="0.25">
      <c r="AQ28" t="e" cm="1">
        <f t="array" ref="AQ28">IF(OR($AP28="",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28))&gt;0)),NA()))</f>
        <v>#N/A</v>
      </c>
      <c r="AR28" t="e" cm="1">
        <f t="array" ref="AR28">IF(OR($AP28="",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28))&gt;0)),NA()))</f>
        <v>#N/A</v>
      </c>
      <c r="AS28" t="e" cm="1">
        <f t="array" ref="AS28">IF(OR($AP28="",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28))&gt;0)),NA()))</f>
        <v>#N/A</v>
      </c>
      <c r="AT28" t="e" cm="1">
        <f t="array" ref="AT28">IF(OR($AP28="",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28))&gt;0)),NA()))</f>
        <v>#N/A</v>
      </c>
    </row>
    <row r="29" spans="34:46" x14ac:dyDescent="0.25">
      <c r="AQ29" t="e" cm="1">
        <f t="array" ref="AQ29">IF(OR($AP29="",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29))&gt;0)),NA()))</f>
        <v>#N/A</v>
      </c>
      <c r="AR29" t="e" cm="1">
        <f t="array" ref="AR29">IF(OR($AP29="",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29))&gt;0)),NA()))</f>
        <v>#N/A</v>
      </c>
      <c r="AS29" t="e" cm="1">
        <f t="array" ref="AS29">IF(OR($AP29="",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29))&gt;0)),NA()))</f>
        <v>#N/A</v>
      </c>
      <c r="AT29" t="e" cm="1">
        <f t="array" ref="AT29">IF(OR($AP29="",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29))&gt;0)),NA()))</f>
        <v>#N/A</v>
      </c>
    </row>
    <row r="30" spans="34:46" x14ac:dyDescent="0.25">
      <c r="AQ30" t="e" cm="1">
        <f t="array" ref="AQ30">IF(OR($AP30="",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30))&gt;0)),NA()))</f>
        <v>#N/A</v>
      </c>
      <c r="AR30" t="e" cm="1">
        <f t="array" ref="AR30">IF(OR($AP30="",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30))&gt;0)),NA()))</f>
        <v>#N/A</v>
      </c>
      <c r="AS30" t="e" cm="1">
        <f t="array" ref="AS30">IF(OR($AP30="",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30))&gt;0)),NA()))</f>
        <v>#N/A</v>
      </c>
      <c r="AT30" t="e" cm="1">
        <f t="array" ref="AT30">IF(OR($AP30="",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30))&gt;0)),NA()))</f>
        <v>#N/A</v>
      </c>
    </row>
    <row r="31" spans="34:46" x14ac:dyDescent="0.25">
      <c r="AQ31" t="e" cm="1">
        <f t="array" ref="AQ31">IF(OR($AP31="",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31))&gt;0)),NA()))</f>
        <v>#N/A</v>
      </c>
      <c r="AR31" t="e" cm="1">
        <f t="array" ref="AR31">IF(OR($AP31="",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31))&gt;0)),NA()))</f>
        <v>#N/A</v>
      </c>
      <c r="AS31" t="e" cm="1">
        <f t="array" ref="AS31">IF(OR($AP31="",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31))&gt;0)),NA()))</f>
        <v>#N/A</v>
      </c>
      <c r="AT31" t="e" cm="1">
        <f t="array" ref="AT31">IF(OR($AP31="",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31))&gt;0)),NA()))</f>
        <v>#N/A</v>
      </c>
    </row>
    <row r="32" spans="34:46" x14ac:dyDescent="0.25">
      <c r="AQ32" t="e" cm="1">
        <f t="array" ref="AQ32">IF(OR($AP32="",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32))&gt;0)),NA()))</f>
        <v>#N/A</v>
      </c>
      <c r="AR32" t="e" cm="1">
        <f t="array" ref="AR32">IF(OR($AP32="",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32))&gt;0)),NA()))</f>
        <v>#N/A</v>
      </c>
      <c r="AS32" t="e" cm="1">
        <f t="array" ref="AS32">IF(OR($AP32="",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32))&gt;0)),NA()))</f>
        <v>#N/A</v>
      </c>
      <c r="AT32" t="e" cm="1">
        <f t="array" ref="AT32">IF(OR($AP32="",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32))&gt;0)),NA()))</f>
        <v>#N/A</v>
      </c>
    </row>
    <row r="33" spans="43:46" x14ac:dyDescent="0.25">
      <c r="AQ33" t="e" cm="1">
        <f t="array" ref="AQ33">IF(OR($AP33="",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33))&gt;0)),NA()))</f>
        <v>#N/A</v>
      </c>
      <c r="AR33" t="e" cm="1">
        <f t="array" ref="AR33">IF(OR($AP33="",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33))&gt;0)),NA()))</f>
        <v>#N/A</v>
      </c>
      <c r="AS33" t="e" cm="1">
        <f t="array" ref="AS33">IF(OR($AP33="",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33))&gt;0)),NA()))</f>
        <v>#N/A</v>
      </c>
      <c r="AT33" t="e" cm="1">
        <f t="array" ref="AT33">IF(OR($AP33="",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33))&gt;0)),NA()))</f>
        <v>#N/A</v>
      </c>
    </row>
    <row r="34" spans="43:46" x14ac:dyDescent="0.25">
      <c r="AQ34" t="e" cm="1">
        <f t="array" ref="AQ34">IF(OR($AP34="",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34))&gt;0)),NA()))</f>
        <v>#N/A</v>
      </c>
      <c r="AR34" t="e" cm="1">
        <f t="array" ref="AR34">IF(OR($AP34="",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34))&gt;0)),NA()))</f>
        <v>#N/A</v>
      </c>
      <c r="AS34" t="e" cm="1">
        <f t="array" ref="AS34">IF(OR($AP34="",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34))&gt;0)),NA()))</f>
        <v>#N/A</v>
      </c>
      <c r="AT34" t="e" cm="1">
        <f t="array" ref="AT34">IF(OR($AP34="",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34))&gt;0)),NA()))</f>
        <v>#N/A</v>
      </c>
    </row>
    <row r="35" spans="43:46" x14ac:dyDescent="0.25">
      <c r="AQ35" t="e" cm="1">
        <f t="array" ref="AQ35">IF(OR($AP35="",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35))&gt;0)),NA()))</f>
        <v>#N/A</v>
      </c>
      <c r="AR35" t="e" cm="1">
        <f t="array" ref="AR35">IF(OR($AP35="",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35))&gt;0)),NA()))</f>
        <v>#N/A</v>
      </c>
      <c r="AS35" t="e" cm="1">
        <f t="array" ref="AS35">IF(OR($AP35="",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35))&gt;0)),NA()))</f>
        <v>#N/A</v>
      </c>
      <c r="AT35" t="e" cm="1">
        <f t="array" ref="AT35">IF(OR($AP35="",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35))&gt;0)),NA()))</f>
        <v>#N/A</v>
      </c>
    </row>
    <row r="36" spans="43:46" x14ac:dyDescent="0.25">
      <c r="AQ36" t="e" cm="1">
        <f t="array" ref="AQ36">IF(OR($AP36="",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36))&gt;0)),NA()))</f>
        <v>#N/A</v>
      </c>
      <c r="AR36" t="e" cm="1">
        <f t="array" ref="AR36">IF(OR($AP36="",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36))&gt;0)),NA()))</f>
        <v>#N/A</v>
      </c>
      <c r="AS36" t="e" cm="1">
        <f t="array" ref="AS36">IF(OR($AP36="",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36))&gt;0)),NA()))</f>
        <v>#N/A</v>
      </c>
      <c r="AT36" t="e" cm="1">
        <f t="array" ref="AT36">IF(OR($AP36="",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36))&gt;0)),NA()))</f>
        <v>#N/A</v>
      </c>
    </row>
    <row r="37" spans="43:46" x14ac:dyDescent="0.25">
      <c r="AQ37" t="e" cm="1">
        <f t="array" ref="AQ37">IF(OR($AP37="",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37))&gt;0)),NA()))</f>
        <v>#N/A</v>
      </c>
      <c r="AR37" t="e" cm="1">
        <f t="array" ref="AR37">IF(OR($AP37="",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37))&gt;0)),NA()))</f>
        <v>#N/A</v>
      </c>
      <c r="AS37" t="e" cm="1">
        <f t="array" ref="AS37">IF(OR($AP37="",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37))&gt;0)),NA()))</f>
        <v>#N/A</v>
      </c>
      <c r="AT37" t="e" cm="1">
        <f t="array" ref="AT37">IF(OR($AP37="",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37))&gt;0)),NA()))</f>
        <v>#N/A</v>
      </c>
    </row>
    <row r="38" spans="43:46" x14ac:dyDescent="0.25">
      <c r="AQ38" t="e" cm="1">
        <f t="array" ref="AQ38">IF(OR($AP38="",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38))&gt;0)),NA()))</f>
        <v>#N/A</v>
      </c>
      <c r="AR38" t="e" cm="1">
        <f t="array" ref="AR38">IF(OR($AP38="",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38))&gt;0)),NA()))</f>
        <v>#N/A</v>
      </c>
      <c r="AS38" t="e" cm="1">
        <f t="array" ref="AS38">IF(OR($AP38="",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38))&gt;0)),NA()))</f>
        <v>#N/A</v>
      </c>
      <c r="AT38" t="e" cm="1">
        <f t="array" ref="AT38">IF(OR($AP38="",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38))&gt;0)),NA()))</f>
        <v>#N/A</v>
      </c>
    </row>
    <row r="39" spans="43:46" x14ac:dyDescent="0.25">
      <c r="AQ39" t="e" cm="1">
        <f t="array" ref="AQ39">IF(OR($AP39="",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39))&gt;0)),NA()))</f>
        <v>#N/A</v>
      </c>
      <c r="AR39" t="e" cm="1">
        <f t="array" ref="AR39">IF(OR($AP39="",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39))&gt;0)),NA()))</f>
        <v>#N/A</v>
      </c>
      <c r="AS39" t="e" cm="1">
        <f t="array" ref="AS39">IF(OR($AP39="",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39))&gt;0)),NA()))</f>
        <v>#N/A</v>
      </c>
      <c r="AT39" t="e" cm="1">
        <f t="array" ref="AT39">IF(OR($AP39="",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39))&gt;0)),NA()))</f>
        <v>#N/A</v>
      </c>
    </row>
    <row r="40" spans="43:46" x14ac:dyDescent="0.25">
      <c r="AQ40" t="e" cm="1">
        <f t="array" ref="AQ40">IF(OR($AP40="",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40))&gt;0)),NA()))</f>
        <v>#N/A</v>
      </c>
      <c r="AR40" t="e" cm="1">
        <f t="array" ref="AR40">IF(OR($AP40="",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40))&gt;0)),NA()))</f>
        <v>#N/A</v>
      </c>
      <c r="AS40" t="e" cm="1">
        <f t="array" ref="AS40">IF(OR($AP40="",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40))&gt;0)),NA()))</f>
        <v>#N/A</v>
      </c>
      <c r="AT40" t="e" cm="1">
        <f t="array" ref="AT40">IF(OR($AP40="",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40))&gt;0)),NA()))</f>
        <v>#N/A</v>
      </c>
    </row>
    <row r="41" spans="43:46" x14ac:dyDescent="0.25">
      <c r="AQ41" t="e" cm="1">
        <f t="array" ref="AQ41">IF(OR($AP41="",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41))&gt;0)),NA()))</f>
        <v>#N/A</v>
      </c>
      <c r="AR41" t="e" cm="1">
        <f t="array" ref="AR41">IF(OR($AP41="",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41))&gt;0)),NA()))</f>
        <v>#N/A</v>
      </c>
      <c r="AS41" t="e" cm="1">
        <f t="array" ref="AS41">IF(OR($AP41="",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41))&gt;0)),NA()))</f>
        <v>#N/A</v>
      </c>
      <c r="AT41" t="e" cm="1">
        <f t="array" ref="AT41">IF(OR($AP41="",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41))&gt;0)),NA()))</f>
        <v>#N/A</v>
      </c>
    </row>
    <row r="42" spans="43:46" x14ac:dyDescent="0.25">
      <c r="AQ42" t="e" cm="1">
        <f t="array" ref="AQ42">IF(OR($AP42="",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42))&gt;0)),NA()))</f>
        <v>#N/A</v>
      </c>
      <c r="AR42" t="e" cm="1">
        <f t="array" ref="AR42">IF(OR($AP42="",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42))&gt;0)),NA()))</f>
        <v>#N/A</v>
      </c>
      <c r="AS42" t="e" cm="1">
        <f t="array" ref="AS42">IF(OR($AP42="",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42))&gt;0)),NA()))</f>
        <v>#N/A</v>
      </c>
      <c r="AT42" t="e" cm="1">
        <f t="array" ref="AT42">IF(OR($AP42="",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42))&gt;0)),NA()))</f>
        <v>#N/A</v>
      </c>
    </row>
    <row r="43" spans="43:46" x14ac:dyDescent="0.25">
      <c r="AQ43" t="e" cm="1">
        <f t="array" ref="AQ43">IF(OR($AP43="",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43))&gt;0)),NA()))</f>
        <v>#N/A</v>
      </c>
      <c r="AR43" t="e" cm="1">
        <f t="array" ref="AR43">IF(OR($AP43="",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43))&gt;0)),NA()))</f>
        <v>#N/A</v>
      </c>
      <c r="AS43" t="e" cm="1">
        <f t="array" ref="AS43">IF(OR($AP43="",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43))&gt;0)),NA()))</f>
        <v>#N/A</v>
      </c>
      <c r="AT43" t="e" cm="1">
        <f t="array" ref="AT43">IF(OR($AP43="",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43))&gt;0)),NA()))</f>
        <v>#N/A</v>
      </c>
    </row>
    <row r="44" spans="43:46" x14ac:dyDescent="0.25">
      <c r="AQ44" t="e" cm="1">
        <f t="array" ref="AQ44">IF(OR($AP44="",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44))&gt;0)),NA()))</f>
        <v>#N/A</v>
      </c>
      <c r="AR44" t="e" cm="1">
        <f t="array" ref="AR44">IF(OR($AP44="",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44))&gt;0)),NA()))</f>
        <v>#N/A</v>
      </c>
      <c r="AS44" t="e" cm="1">
        <f t="array" ref="AS44">IF(OR($AP44="",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44))&gt;0)),NA()))</f>
        <v>#N/A</v>
      </c>
      <c r="AT44" t="e" cm="1">
        <f t="array" ref="AT44">IF(OR($AP44="",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44))&gt;0)),NA()))</f>
        <v>#N/A</v>
      </c>
    </row>
    <row r="45" spans="43:46" x14ac:dyDescent="0.25">
      <c r="AQ45" t="e" cm="1">
        <f t="array" ref="AQ45">IF(OR($AP45="",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45))&gt;0)),NA()))</f>
        <v>#N/A</v>
      </c>
      <c r="AR45" t="e" cm="1">
        <f t="array" ref="AR45">IF(OR($AP45="",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45))&gt;0)),NA()))</f>
        <v>#N/A</v>
      </c>
      <c r="AS45" t="e" cm="1">
        <f t="array" ref="AS45">IF(OR($AP45="",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45))&gt;0)),NA()))</f>
        <v>#N/A</v>
      </c>
      <c r="AT45" t="e" cm="1">
        <f t="array" ref="AT45">IF(OR($AP45="",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45))&gt;0)),NA()))</f>
        <v>#N/A</v>
      </c>
    </row>
    <row r="46" spans="43:46" x14ac:dyDescent="0.25">
      <c r="AQ46" t="e" cm="1">
        <f t="array" ref="AQ46">IF(OR($AP46="",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46))&gt;0)),NA()))</f>
        <v>#N/A</v>
      </c>
      <c r="AR46" t="e" cm="1">
        <f t="array" ref="AR46">IF(OR($AP46="",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46))&gt;0)),NA()))</f>
        <v>#N/A</v>
      </c>
      <c r="AS46" t="e" cm="1">
        <f t="array" ref="AS46">IF(OR($AP46="",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46))&gt;0)),NA()))</f>
        <v>#N/A</v>
      </c>
      <c r="AT46" t="e" cm="1">
        <f t="array" ref="AT46">IF(OR($AP46="",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46))&gt;0)),NA()))</f>
        <v>#N/A</v>
      </c>
    </row>
    <row r="47" spans="43:46" x14ac:dyDescent="0.25">
      <c r="AQ47" t="e" cm="1">
        <f t="array" ref="AQ47">IF(OR($AP47="",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47))&gt;0)),NA()))</f>
        <v>#N/A</v>
      </c>
      <c r="AR47" t="e" cm="1">
        <f t="array" ref="AR47">IF(OR($AP47="",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47))&gt;0)),NA()))</f>
        <v>#N/A</v>
      </c>
      <c r="AS47" t="e" cm="1">
        <f t="array" ref="AS47">IF(OR($AP47="",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47))&gt;0)),NA()))</f>
        <v>#N/A</v>
      </c>
      <c r="AT47" t="e" cm="1">
        <f t="array" ref="AT47">IF(OR($AP47="",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47))&gt;0)),NA()))</f>
        <v>#N/A</v>
      </c>
    </row>
    <row r="48" spans="43:46" x14ac:dyDescent="0.25">
      <c r="AQ48" t="e" cm="1">
        <f t="array" ref="AQ48">IF(OR($AP48="",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48))&gt;0)),NA()))</f>
        <v>#N/A</v>
      </c>
      <c r="AR48" t="e" cm="1">
        <f t="array" ref="AR48">IF(OR($AP48="",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48))&gt;0)),NA()))</f>
        <v>#N/A</v>
      </c>
      <c r="AS48" t="e" cm="1">
        <f t="array" ref="AS48">IF(OR($AP48="",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48))&gt;0)),NA()))</f>
        <v>#N/A</v>
      </c>
      <c r="AT48" t="e" cm="1">
        <f t="array" ref="AT48">IF(OR($AP48="",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48))&gt;0)),NA()))</f>
        <v>#N/A</v>
      </c>
    </row>
    <row r="49" spans="43:46" x14ac:dyDescent="0.25">
      <c r="AQ49" t="e" cm="1">
        <f t="array" ref="AQ49">IF(OR($AP49="",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49))&gt;0)),NA()))</f>
        <v>#N/A</v>
      </c>
      <c r="AR49" t="e" cm="1">
        <f t="array" ref="AR49">IF(OR($AP49="",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49))&gt;0)),NA()))</f>
        <v>#N/A</v>
      </c>
      <c r="AS49" t="e" cm="1">
        <f t="array" ref="AS49">IF(OR($AP49="",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49))&gt;0)),NA()))</f>
        <v>#N/A</v>
      </c>
      <c r="AT49" t="e" cm="1">
        <f t="array" ref="AT49">IF(OR($AP49="",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49))&gt;0)),NA()))</f>
        <v>#N/A</v>
      </c>
    </row>
    <row r="50" spans="43:46" x14ac:dyDescent="0.25">
      <c r="AQ50" t="e" cm="1">
        <f t="array" ref="AQ50">IF(OR($AP50="",AQ$1=""),NA(),IFERROR(AVERAGE(_xlfn._xlws.FILTER(Data!$K$2:$K$3988,((Data!$A$2:$A$3988=AQ$1)*IF($B$8="Todas",1,--(AQ$1=$B$8))*IF($B$5="Todos",1,--(YEAR(Data!$E$2:$E$3988)=$B$5))*IF($B$6="Todos",1,--("T"&amp;ROUNDUP(MONTH(Data!$E$2:$E$3988)/3,0)=$B$6))*IF($B$7="Todos",1,--(TEXT(Data!$E$2:$E$3988,"[$-es-ES]mmmm")=$B$7))*--(CHOOSE(MATCH($B$4,{"Mensual","Trimestral","Anual"},0),TEXT(Data!$E$2:$E$3988,"yyyy-mm"),YEAR(Data!$E$2:$E$3988)&amp;"-T"&amp;ROUNDUP(MONTH(Data!$E$2:$E$3988)/3,0),TEXT(YEAR(Data!$E$2:$E$3988),"0"))=$AP50))&gt;0)),NA()))</f>
        <v>#N/A</v>
      </c>
      <c r="AR50" t="e" cm="1">
        <f t="array" ref="AR50">IF(OR($AP50="",AR$1=""),NA(),IFERROR(AVERAGE(_xlfn._xlws.FILTER(Data!$K$2:$K$3988,((Data!$A$2:$A$3988=AR$1)*IF($B$8="Todas",1,--(AR$1=$B$8))*IF($B$5="Todos",1,--(YEAR(Data!$E$2:$E$3988)=$B$5))*IF($B$6="Todos",1,--("T"&amp;ROUNDUP(MONTH(Data!$E$2:$E$3988)/3,0)=$B$6))*IF($B$7="Todos",1,--(TEXT(Data!$E$2:$E$3988,"[$-es-ES]mmmm")=$B$7))*--(CHOOSE(MATCH($B$4,{"Mensual","Trimestral","Anual"},0),TEXT(Data!$E$2:$E$3988,"yyyy-mm"),YEAR(Data!$E$2:$E$3988)&amp;"-T"&amp;ROUNDUP(MONTH(Data!$E$2:$E$3988)/3,0),TEXT(YEAR(Data!$E$2:$E$3988),"0"))=$AP50))&gt;0)),NA()))</f>
        <v>#N/A</v>
      </c>
      <c r="AS50" t="e" cm="1">
        <f t="array" ref="AS50">IF(OR($AP50="",AS$1=""),NA(),IFERROR(AVERAGE(_xlfn._xlws.FILTER(Data!$K$2:$K$3988,((Data!$A$2:$A$3988=AS$1)*IF($B$8="Todas",1,--(AS$1=$B$8))*IF($B$5="Todos",1,--(YEAR(Data!$E$2:$E$3988)=$B$5))*IF($B$6="Todos",1,--("T"&amp;ROUNDUP(MONTH(Data!$E$2:$E$3988)/3,0)=$B$6))*IF($B$7="Todos",1,--(TEXT(Data!$E$2:$E$3988,"[$-es-ES]mmmm")=$B$7))*--(CHOOSE(MATCH($B$4,{"Mensual","Trimestral","Anual"},0),TEXT(Data!$E$2:$E$3988,"yyyy-mm"),YEAR(Data!$E$2:$E$3988)&amp;"-T"&amp;ROUNDUP(MONTH(Data!$E$2:$E$3988)/3,0),TEXT(YEAR(Data!$E$2:$E$3988),"0"))=$AP50))&gt;0)),NA()))</f>
        <v>#N/A</v>
      </c>
      <c r="AT50" t="e" cm="1">
        <f t="array" ref="AT50">IF(OR($AP50="",AT$1=""),NA(),IFERROR(AVERAGE(_xlfn._xlws.FILTER(Data!$K$2:$K$3988,((Data!$A$2:$A$3988=AT$1)*IF($B$8="Todas",1,--(AT$1=$B$8))*IF($B$5="Todos",1,--(YEAR(Data!$E$2:$E$3988)=$B$5))*IF($B$6="Todos",1,--("T"&amp;ROUNDUP(MONTH(Data!$E$2:$E$3988)/3,0)=$B$6))*IF($B$7="Todos",1,--(TEXT(Data!$E$2:$E$3988,"[$-es-ES]mmmm")=$B$7))*--(CHOOSE(MATCH($B$4,{"Mensual","Trimestral","Anual"},0),TEXT(Data!$E$2:$E$3988,"yyyy-mm"),YEAR(Data!$E$2:$E$3988)&amp;"-T"&amp;ROUNDUP(MONTH(Data!$E$2:$E$3988)/3,0),TEXT(YEAR(Data!$E$2:$E$3988),"0"))=$AP50))&gt;0)),NA()))</f>
        <v>#N/A</v>
      </c>
    </row>
  </sheetData>
  <dataValidations count="5">
    <dataValidation type="list" allowBlank="1" showInputMessage="1" showErrorMessage="1" sqref="B4" xr:uid="{04DE5C20-F3D5-4B70-B6F1-31E04D9CD604}">
      <formula1>$AA$2:$AA$4</formula1>
    </dataValidation>
    <dataValidation type="list" allowBlank="1" showInputMessage="1" showErrorMessage="1" sqref="B5" xr:uid="{1EC21831-360A-4787-9BBA-83D6FCB4C7E1}">
      <formula1>$AB$2:$AB$6</formula1>
    </dataValidation>
    <dataValidation type="list" allowBlank="1" showInputMessage="1" showErrorMessage="1" sqref="B6" xr:uid="{0884E290-6313-4D39-AE74-BBD844CA65A2}">
      <formula1>$AC$2:$AC$6</formula1>
    </dataValidation>
    <dataValidation type="list" allowBlank="1" showInputMessage="1" showErrorMessage="1" sqref="B7" xr:uid="{040C7E06-F79C-4DAE-A102-D31435F1AF35}">
      <formula1>$AD$2:$AD$14</formula1>
    </dataValidation>
    <dataValidation type="list" allowBlank="1" showInputMessage="1" showErrorMessage="1" sqref="B8" xr:uid="{6C29621E-0BB6-45F6-AA78-CCE613235C32}">
      <formula1>$AE$2:$AE$6</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0F75-69BA-4DC8-913A-6F57B63F1402}">
  <dimension ref="A1:H100"/>
  <sheetViews>
    <sheetView topLeftCell="A26" workbookViewId="0">
      <selection activeCell="A92" sqref="A92"/>
    </sheetView>
  </sheetViews>
  <sheetFormatPr defaultRowHeight="15" x14ac:dyDescent="0.25"/>
  <cols>
    <col min="1" max="1" width="49.5703125" customWidth="1"/>
    <col min="2" max="4" width="23.85546875" customWidth="1"/>
    <col min="5" max="5" width="17.42578125" bestFit="1" customWidth="1"/>
    <col min="6" max="6" width="23.85546875" customWidth="1"/>
    <col min="7" max="8" width="15.28515625" customWidth="1"/>
    <col min="9" max="9" width="22.85546875" customWidth="1"/>
  </cols>
  <sheetData>
    <row r="1" spans="1:8" ht="21" x14ac:dyDescent="0.35">
      <c r="A1" s="67" t="s">
        <v>3690</v>
      </c>
      <c r="B1" s="67"/>
      <c r="C1" s="67"/>
      <c r="D1" s="67"/>
      <c r="E1" s="67"/>
      <c r="F1" s="67"/>
      <c r="G1" s="67"/>
      <c r="H1" s="67"/>
    </row>
    <row r="3" spans="1:8" ht="15.75" x14ac:dyDescent="0.25">
      <c r="A3" s="61" t="s">
        <v>3691</v>
      </c>
      <c r="B3" s="61"/>
      <c r="C3" s="61"/>
      <c r="D3" s="61"/>
    </row>
    <row r="4" spans="1:8" x14ac:dyDescent="0.25">
      <c r="A4" s="62" t="s">
        <v>3620</v>
      </c>
      <c r="B4" s="62" t="s">
        <v>3621</v>
      </c>
      <c r="C4" s="62" t="s">
        <v>3622</v>
      </c>
      <c r="D4" s="62" t="s">
        <v>3623</v>
      </c>
    </row>
    <row r="5" spans="1:8" x14ac:dyDescent="0.25">
      <c r="A5" t="s">
        <v>3624</v>
      </c>
      <c r="B5" t="s">
        <v>3692</v>
      </c>
      <c r="D5" t="s">
        <v>3625</v>
      </c>
    </row>
    <row r="6" spans="1:8" x14ac:dyDescent="0.25">
      <c r="A6" t="s">
        <v>3626</v>
      </c>
      <c r="B6">
        <v>1241</v>
      </c>
      <c r="D6" t="s">
        <v>3693</v>
      </c>
    </row>
    <row r="7" spans="1:8" x14ac:dyDescent="0.25">
      <c r="A7" t="s">
        <v>3627</v>
      </c>
      <c r="B7" s="59">
        <v>58169.974999999984</v>
      </c>
      <c r="C7" s="59">
        <v>3877.9983333333321</v>
      </c>
    </row>
    <row r="8" spans="1:8" x14ac:dyDescent="0.25">
      <c r="A8" t="s">
        <v>3628</v>
      </c>
      <c r="B8" s="59">
        <v>59985.200000000179</v>
      </c>
      <c r="C8" s="59">
        <v>3999.0133333333451</v>
      </c>
    </row>
    <row r="9" spans="1:8" x14ac:dyDescent="0.25">
      <c r="A9" s="63" t="s">
        <v>3629</v>
      </c>
      <c r="B9" s="64">
        <v>-1815.225000000195</v>
      </c>
      <c r="C9" s="64">
        <v>-121.015000000013</v>
      </c>
      <c r="D9" t="s">
        <v>3694</v>
      </c>
    </row>
    <row r="10" spans="1:8" x14ac:dyDescent="0.25">
      <c r="A10" t="s">
        <v>3630</v>
      </c>
      <c r="B10" s="68">
        <v>1.0312055317197608</v>
      </c>
      <c r="D10" t="s">
        <v>3695</v>
      </c>
    </row>
    <row r="12" spans="1:8" ht="15.75" x14ac:dyDescent="0.25">
      <c r="A12" s="65" t="s">
        <v>3631</v>
      </c>
      <c r="B12" s="65"/>
      <c r="C12" s="65"/>
      <c r="D12" s="65"/>
      <c r="E12" s="65"/>
    </row>
    <row r="13" spans="1:8" x14ac:dyDescent="0.25">
      <c r="A13" s="62" t="s">
        <v>0</v>
      </c>
      <c r="B13" s="62" t="s">
        <v>3632</v>
      </c>
      <c r="C13" s="62" t="s">
        <v>3633</v>
      </c>
      <c r="D13" s="62" t="s">
        <v>3634</v>
      </c>
      <c r="E13" s="62" t="s">
        <v>3635</v>
      </c>
    </row>
    <row r="14" spans="1:8" x14ac:dyDescent="0.25">
      <c r="A14" t="s">
        <v>11</v>
      </c>
      <c r="B14" s="59">
        <v>42348.004999999997</v>
      </c>
      <c r="C14" s="59">
        <v>42141.890000000029</v>
      </c>
      <c r="D14" s="59">
        <v>206.11499999996886</v>
      </c>
      <c r="E14">
        <v>687</v>
      </c>
    </row>
    <row r="15" spans="1:8" x14ac:dyDescent="0.25">
      <c r="A15" t="s">
        <v>14</v>
      </c>
      <c r="B15" s="59">
        <v>15821.970000000001</v>
      </c>
      <c r="C15" s="59">
        <v>17843.309999999965</v>
      </c>
      <c r="D15" s="66">
        <v>-2021.3399999999638</v>
      </c>
      <c r="E15">
        <v>554</v>
      </c>
    </row>
    <row r="17" spans="1:5" ht="15.75" x14ac:dyDescent="0.25">
      <c r="A17" s="65" t="s">
        <v>3636</v>
      </c>
      <c r="B17" s="65"/>
      <c r="C17" s="65"/>
      <c r="D17" s="65"/>
    </row>
    <row r="18" spans="1:5" x14ac:dyDescent="0.25">
      <c r="A18" s="62" t="s">
        <v>3637</v>
      </c>
      <c r="B18" s="62" t="s">
        <v>3638</v>
      </c>
      <c r="C18" s="62" t="s">
        <v>3635</v>
      </c>
      <c r="D18" s="62" t="s">
        <v>3639</v>
      </c>
    </row>
    <row r="19" spans="1:5" x14ac:dyDescent="0.25">
      <c r="A19" t="s">
        <v>3640</v>
      </c>
      <c r="B19" s="59">
        <v>43013.064999999995</v>
      </c>
      <c r="C19">
        <v>17</v>
      </c>
      <c r="D19" s="60">
        <v>0.73943757067112381</v>
      </c>
    </row>
    <row r="20" spans="1:5" x14ac:dyDescent="0.25">
      <c r="A20" t="s">
        <v>3641</v>
      </c>
      <c r="B20" s="59">
        <v>13354</v>
      </c>
      <c r="C20">
        <v>26</v>
      </c>
      <c r="D20" s="60">
        <v>0.22956860476560292</v>
      </c>
    </row>
    <row r="21" spans="1:5" x14ac:dyDescent="0.25">
      <c r="A21" t="s">
        <v>3642</v>
      </c>
      <c r="B21" s="59">
        <v>2059.1000000000004</v>
      </c>
      <c r="C21">
        <v>39</v>
      </c>
      <c r="D21" s="60">
        <v>3.5397986676116003E-2</v>
      </c>
    </row>
    <row r="22" spans="1:5" x14ac:dyDescent="0.25">
      <c r="A22" t="s">
        <v>3643</v>
      </c>
      <c r="B22" s="59">
        <v>489.3</v>
      </c>
      <c r="C22">
        <v>10</v>
      </c>
      <c r="D22" s="60">
        <v>8.4115559616451639E-3</v>
      </c>
    </row>
    <row r="23" spans="1:5" x14ac:dyDescent="0.25">
      <c r="A23" t="s">
        <v>3644</v>
      </c>
      <c r="B23" s="59">
        <v>-745.49</v>
      </c>
      <c r="C23">
        <v>30</v>
      </c>
      <c r="D23" s="60">
        <v>-1.2815718074487744E-2</v>
      </c>
    </row>
    <row r="25" spans="1:5" ht="15.75" x14ac:dyDescent="0.25">
      <c r="A25" s="65" t="s">
        <v>3645</v>
      </c>
      <c r="B25" s="65"/>
      <c r="C25" s="65"/>
      <c r="D25" s="65"/>
      <c r="E25" s="65"/>
    </row>
    <row r="26" spans="1:5" x14ac:dyDescent="0.25">
      <c r="A26" s="62" t="s">
        <v>3646</v>
      </c>
      <c r="B26" s="62" t="s">
        <v>3638</v>
      </c>
      <c r="C26" s="62" t="s">
        <v>3635</v>
      </c>
      <c r="D26" s="62" t="s">
        <v>3639</v>
      </c>
      <c r="E26" s="62" t="s">
        <v>3647</v>
      </c>
    </row>
    <row r="27" spans="1:5" x14ac:dyDescent="0.25">
      <c r="A27" t="s">
        <v>35</v>
      </c>
      <c r="B27" s="59">
        <v>11896.52</v>
      </c>
      <c r="C27">
        <v>10</v>
      </c>
      <c r="D27" s="60">
        <v>0.19832425331581732</v>
      </c>
      <c r="E27" s="59">
        <v>793.1013333333334</v>
      </c>
    </row>
    <row r="28" spans="1:5" x14ac:dyDescent="0.25">
      <c r="A28" t="s">
        <v>132</v>
      </c>
      <c r="B28" s="59">
        <v>11101.61999999999</v>
      </c>
      <c r="C28">
        <v>322</v>
      </c>
      <c r="D28" s="60">
        <v>0.18507265125397526</v>
      </c>
      <c r="E28" s="59">
        <v>740.10799999999938</v>
      </c>
    </row>
    <row r="29" spans="1:5" x14ac:dyDescent="0.25">
      <c r="A29" t="s">
        <v>804</v>
      </c>
      <c r="B29" s="59">
        <v>8700</v>
      </c>
      <c r="C29">
        <v>25</v>
      </c>
      <c r="D29" s="60">
        <v>0.14503577549128741</v>
      </c>
      <c r="E29" s="59">
        <v>580</v>
      </c>
    </row>
    <row r="30" spans="1:5" x14ac:dyDescent="0.25">
      <c r="A30" t="s">
        <v>22</v>
      </c>
      <c r="B30" s="59">
        <v>7799.9400000000005</v>
      </c>
      <c r="C30">
        <v>248</v>
      </c>
      <c r="D30" s="60">
        <v>0.13003107433166811</v>
      </c>
      <c r="E30" s="59">
        <v>519.99599999999998</v>
      </c>
    </row>
    <row r="31" spans="1:5" x14ac:dyDescent="0.25">
      <c r="A31" t="s">
        <v>183</v>
      </c>
      <c r="B31" s="59">
        <v>5499.8700000000008</v>
      </c>
      <c r="C31">
        <v>44</v>
      </c>
      <c r="D31" s="60">
        <v>9.1687116155318049E-2</v>
      </c>
      <c r="E31" s="59">
        <v>366.65800000000007</v>
      </c>
    </row>
    <row r="32" spans="1:5" x14ac:dyDescent="0.25">
      <c r="A32" t="s">
        <v>18</v>
      </c>
      <c r="B32" s="59">
        <v>3269.1400000000003</v>
      </c>
      <c r="C32">
        <v>117</v>
      </c>
      <c r="D32" s="60">
        <v>5.4499109780412343E-2</v>
      </c>
      <c r="E32" s="59">
        <v>217.9426666666667</v>
      </c>
    </row>
    <row r="33" spans="1:5" x14ac:dyDescent="0.25">
      <c r="A33" t="s">
        <v>15</v>
      </c>
      <c r="B33" s="59">
        <v>2998.1800000000003</v>
      </c>
      <c r="C33">
        <v>35</v>
      </c>
      <c r="D33" s="60">
        <v>4.9981995558904382E-2</v>
      </c>
      <c r="E33" s="59">
        <v>199.87866666666667</v>
      </c>
    </row>
    <row r="34" spans="1:5" x14ac:dyDescent="0.25">
      <c r="A34" t="s">
        <v>76</v>
      </c>
      <c r="B34" s="59">
        <v>1564.6200000000001</v>
      </c>
      <c r="C34">
        <v>18</v>
      </c>
      <c r="D34" s="60">
        <v>2.6083433913698637E-2</v>
      </c>
      <c r="E34" s="59">
        <v>104.30800000000001</v>
      </c>
    </row>
    <row r="35" spans="1:5" x14ac:dyDescent="0.25">
      <c r="A35" t="s">
        <v>67</v>
      </c>
      <c r="B35" s="59">
        <v>1497.1799999999989</v>
      </c>
      <c r="C35">
        <v>58</v>
      </c>
      <c r="D35" s="60">
        <v>2.4959156591959259E-2</v>
      </c>
      <c r="E35" s="59">
        <v>99.811999999999927</v>
      </c>
    </row>
    <row r="36" spans="1:5" x14ac:dyDescent="0.25">
      <c r="A36" t="s">
        <v>269</v>
      </c>
      <c r="B36" s="59">
        <v>1386.0500000000002</v>
      </c>
      <c r="C36">
        <v>59</v>
      </c>
      <c r="D36" s="60">
        <v>2.3106532944792983E-2</v>
      </c>
      <c r="E36" s="59">
        <v>92.40333333333335</v>
      </c>
    </row>
    <row r="37" spans="1:5" x14ac:dyDescent="0.25">
      <c r="A37" t="s">
        <v>3648</v>
      </c>
      <c r="B37" s="59">
        <v>1359.0900000000001</v>
      </c>
      <c r="C37">
        <v>16</v>
      </c>
      <c r="D37" s="60">
        <v>2.2657088748557912E-2</v>
      </c>
      <c r="E37" s="59">
        <v>90.606000000000009</v>
      </c>
    </row>
    <row r="38" spans="1:5" x14ac:dyDescent="0.25">
      <c r="A38" t="s">
        <v>54</v>
      </c>
      <c r="B38" s="59">
        <v>1197.06</v>
      </c>
      <c r="C38">
        <v>62</v>
      </c>
      <c r="D38" s="60">
        <v>1.9955922460873621E-2</v>
      </c>
      <c r="E38" s="59">
        <v>79.804000000000002</v>
      </c>
    </row>
    <row r="39" spans="1:5" x14ac:dyDescent="0.25">
      <c r="A39" t="s">
        <v>112</v>
      </c>
      <c r="B39" s="59">
        <v>846.32</v>
      </c>
      <c r="C39">
        <v>27</v>
      </c>
      <c r="D39" s="60">
        <v>1.4108813507331766E-2</v>
      </c>
      <c r="E39" s="59">
        <v>56.421333333333337</v>
      </c>
    </row>
    <row r="40" spans="1:5" x14ac:dyDescent="0.25">
      <c r="A40" t="s">
        <v>39</v>
      </c>
      <c r="B40" s="59">
        <v>228.7</v>
      </c>
      <c r="C40">
        <v>30</v>
      </c>
      <c r="D40" s="60">
        <v>3.8126071097537278E-3</v>
      </c>
      <c r="E40" s="59">
        <v>15.246666666666666</v>
      </c>
    </row>
    <row r="41" spans="1:5" x14ac:dyDescent="0.25">
      <c r="A41" t="s">
        <v>1917</v>
      </c>
      <c r="B41" s="59">
        <v>174.5</v>
      </c>
      <c r="C41">
        <v>2</v>
      </c>
      <c r="D41" s="60">
        <v>2.9090508992217993E-3</v>
      </c>
      <c r="E41" s="59">
        <v>11.633333333333333</v>
      </c>
    </row>
    <row r="42" spans="1:5" x14ac:dyDescent="0.25">
      <c r="A42" t="s">
        <v>340</v>
      </c>
      <c r="B42" s="59">
        <v>131.19</v>
      </c>
      <c r="C42">
        <v>4</v>
      </c>
      <c r="D42" s="60">
        <v>2.1870394697358617E-3</v>
      </c>
      <c r="E42" s="59">
        <v>8.7460000000000004</v>
      </c>
    </row>
    <row r="43" spans="1:5" x14ac:dyDescent="0.25">
      <c r="A43" t="s">
        <v>1013</v>
      </c>
      <c r="B43" s="59">
        <v>87.8</v>
      </c>
      <c r="C43">
        <v>6</v>
      </c>
      <c r="D43" s="60">
        <v>1.4636943779465558E-3</v>
      </c>
      <c r="E43" s="59">
        <v>5.8533333333333335</v>
      </c>
    </row>
    <row r="44" spans="1:5" x14ac:dyDescent="0.25">
      <c r="A44" t="s">
        <v>20</v>
      </c>
      <c r="B44" s="59">
        <v>79</v>
      </c>
      <c r="C44">
        <v>19</v>
      </c>
      <c r="D44" s="60">
        <v>1.3169915245760582E-3</v>
      </c>
      <c r="E44" s="59">
        <v>5.2666666666666666</v>
      </c>
    </row>
    <row r="45" spans="1:5" x14ac:dyDescent="0.25">
      <c r="A45" t="s">
        <v>2568</v>
      </c>
      <c r="B45" s="59">
        <v>57.64</v>
      </c>
      <c r="C45">
        <v>9</v>
      </c>
      <c r="D45" s="60">
        <v>9.6090368957675945E-4</v>
      </c>
      <c r="E45" s="59">
        <v>3.8426666666666667</v>
      </c>
    </row>
    <row r="46" spans="1:5" x14ac:dyDescent="0.25">
      <c r="A46" t="s">
        <v>102</v>
      </c>
      <c r="B46" s="59">
        <v>36</v>
      </c>
      <c r="C46">
        <v>1</v>
      </c>
      <c r="D46" s="60">
        <v>6.0014803651567211E-4</v>
      </c>
      <c r="E46" s="59">
        <v>2.4</v>
      </c>
    </row>
    <row r="47" spans="1:5" x14ac:dyDescent="0.25">
      <c r="A47" t="s">
        <v>3343</v>
      </c>
      <c r="B47" s="59">
        <v>23.61</v>
      </c>
      <c r="C47">
        <v>2</v>
      </c>
      <c r="D47" s="60">
        <v>3.9359708728152828E-4</v>
      </c>
      <c r="E47" s="59">
        <v>1.5740000000000001</v>
      </c>
    </row>
    <row r="48" spans="1:5" x14ac:dyDescent="0.25">
      <c r="A48" t="s">
        <v>586</v>
      </c>
      <c r="B48" s="59">
        <v>22.38</v>
      </c>
      <c r="C48">
        <v>1</v>
      </c>
      <c r="D48" s="60">
        <v>3.7309202936724279E-4</v>
      </c>
      <c r="E48" s="59">
        <v>1.492</v>
      </c>
    </row>
    <row r="49" spans="1:6" x14ac:dyDescent="0.25">
      <c r="A49" t="s">
        <v>2731</v>
      </c>
      <c r="B49" s="59">
        <v>16.989999999999998</v>
      </c>
      <c r="C49">
        <v>1</v>
      </c>
      <c r="D49" s="60">
        <v>2.8323653167781297E-4</v>
      </c>
      <c r="E49" s="59">
        <v>1.1326666666666665</v>
      </c>
    </row>
    <row r="50" spans="1:6" x14ac:dyDescent="0.25">
      <c r="A50" t="s">
        <v>151</v>
      </c>
      <c r="B50" s="59">
        <v>11.8</v>
      </c>
      <c r="C50">
        <v>1</v>
      </c>
      <c r="D50" s="60">
        <v>1.9671518974680364E-4</v>
      </c>
      <c r="E50" s="59">
        <v>0.78666666666666674</v>
      </c>
    </row>
    <row r="52" spans="1:6" ht="15.75" x14ac:dyDescent="0.25">
      <c r="A52" s="65" t="s">
        <v>3696</v>
      </c>
      <c r="B52" s="65"/>
      <c r="C52" s="65"/>
      <c r="D52" s="65"/>
      <c r="E52" s="65"/>
      <c r="F52" s="65"/>
    </row>
    <row r="53" spans="1:6" x14ac:dyDescent="0.25">
      <c r="A53" s="62" t="s">
        <v>3649</v>
      </c>
      <c r="B53" s="62" t="s">
        <v>3638</v>
      </c>
      <c r="C53" s="62" t="s">
        <v>3635</v>
      </c>
      <c r="D53" s="62" t="s">
        <v>3650</v>
      </c>
      <c r="E53" s="62" t="s">
        <v>3651</v>
      </c>
      <c r="F53" s="62" t="s">
        <v>3652</v>
      </c>
    </row>
    <row r="54" spans="1:6" x14ac:dyDescent="0.25">
      <c r="A54" t="s">
        <v>3653</v>
      </c>
      <c r="B54" s="59">
        <v>11750</v>
      </c>
      <c r="C54">
        <v>7</v>
      </c>
      <c r="D54">
        <v>7</v>
      </c>
      <c r="E54" s="59">
        <v>1678.5714285714287</v>
      </c>
      <c r="F54" s="59">
        <v>1678.5714285714287</v>
      </c>
    </row>
    <row r="55" spans="1:6" x14ac:dyDescent="0.25">
      <c r="A55" t="s">
        <v>3654</v>
      </c>
      <c r="B55" s="59">
        <v>5824.15</v>
      </c>
      <c r="C55">
        <v>129</v>
      </c>
      <c r="D55">
        <v>15</v>
      </c>
      <c r="E55" s="59">
        <v>388.27666666666664</v>
      </c>
      <c r="F55" s="59">
        <v>45.148449612403098</v>
      </c>
    </row>
    <row r="56" spans="1:6" x14ac:dyDescent="0.25">
      <c r="A56" t="s">
        <v>3655</v>
      </c>
      <c r="B56" s="59">
        <v>4800</v>
      </c>
      <c r="C56">
        <v>12</v>
      </c>
      <c r="D56">
        <v>11</v>
      </c>
      <c r="E56" s="59">
        <v>436.36363636363637</v>
      </c>
      <c r="F56" s="59">
        <v>400</v>
      </c>
    </row>
    <row r="57" spans="1:6" x14ac:dyDescent="0.25">
      <c r="A57" t="s">
        <v>3656</v>
      </c>
      <c r="B57" s="59">
        <v>4722.08</v>
      </c>
      <c r="C57">
        <v>11</v>
      </c>
      <c r="D57">
        <v>11</v>
      </c>
      <c r="E57" s="59">
        <v>429.28</v>
      </c>
      <c r="F57" s="59">
        <v>429.28</v>
      </c>
    </row>
    <row r="58" spans="1:6" x14ac:dyDescent="0.25">
      <c r="A58" t="s">
        <v>3657</v>
      </c>
      <c r="B58" s="59">
        <v>3900</v>
      </c>
      <c r="C58">
        <v>13</v>
      </c>
      <c r="D58">
        <v>13</v>
      </c>
      <c r="E58" s="59">
        <v>300</v>
      </c>
      <c r="F58" s="59">
        <v>300</v>
      </c>
    </row>
    <row r="59" spans="1:6" x14ac:dyDescent="0.25">
      <c r="A59" t="s">
        <v>3663</v>
      </c>
      <c r="B59" s="59">
        <v>1655.1200000000001</v>
      </c>
      <c r="C59">
        <v>9</v>
      </c>
      <c r="D59">
        <v>8</v>
      </c>
      <c r="E59" s="59">
        <v>206.89000000000001</v>
      </c>
      <c r="F59" s="59">
        <v>183.90222222222224</v>
      </c>
    </row>
    <row r="60" spans="1:6" x14ac:dyDescent="0.25">
      <c r="A60" t="s">
        <v>3659</v>
      </c>
      <c r="B60" s="59">
        <v>1552.2400000000002</v>
      </c>
      <c r="C60">
        <v>17</v>
      </c>
      <c r="D60">
        <v>11</v>
      </c>
      <c r="E60" s="59">
        <v>141.11272727272728</v>
      </c>
      <c r="F60" s="59">
        <v>91.308235294117665</v>
      </c>
    </row>
    <row r="61" spans="1:6" x14ac:dyDescent="0.25">
      <c r="A61" t="s">
        <v>3660</v>
      </c>
      <c r="B61" s="59">
        <v>1533.73</v>
      </c>
      <c r="C61">
        <v>12</v>
      </c>
      <c r="D61">
        <v>12</v>
      </c>
      <c r="E61" s="59">
        <v>127.81083333333333</v>
      </c>
      <c r="F61" s="59">
        <v>127.81083333333333</v>
      </c>
    </row>
    <row r="62" spans="1:6" x14ac:dyDescent="0.25">
      <c r="A62" t="s">
        <v>3664</v>
      </c>
      <c r="B62" s="59">
        <v>1519.5</v>
      </c>
      <c r="C62">
        <v>6</v>
      </c>
      <c r="D62">
        <v>6</v>
      </c>
      <c r="E62" s="59">
        <v>253.25</v>
      </c>
      <c r="F62" s="59">
        <v>253.25</v>
      </c>
    </row>
    <row r="63" spans="1:6" x14ac:dyDescent="0.25">
      <c r="A63" t="s">
        <v>3661</v>
      </c>
      <c r="B63" s="59">
        <v>1316.0999999999995</v>
      </c>
      <c r="C63">
        <v>49</v>
      </c>
      <c r="D63">
        <v>14</v>
      </c>
      <c r="E63" s="59">
        <v>94.007142857142824</v>
      </c>
      <c r="F63" s="59">
        <v>26.859183673469378</v>
      </c>
    </row>
    <row r="64" spans="1:6" x14ac:dyDescent="0.25">
      <c r="A64" t="s">
        <v>3662</v>
      </c>
      <c r="B64" s="59">
        <v>1132.0199999999998</v>
      </c>
      <c r="C64">
        <v>50</v>
      </c>
      <c r="D64">
        <v>10</v>
      </c>
      <c r="E64" s="59">
        <v>113.20199999999997</v>
      </c>
      <c r="F64" s="59">
        <v>22.640399999999996</v>
      </c>
    </row>
    <row r="65" spans="1:6" x14ac:dyDescent="0.25">
      <c r="A65" t="s">
        <v>3665</v>
      </c>
      <c r="B65" s="59">
        <v>1124</v>
      </c>
      <c r="C65">
        <v>14</v>
      </c>
      <c r="D65">
        <v>6</v>
      </c>
      <c r="E65" s="59">
        <v>187.33333333333334</v>
      </c>
      <c r="F65" s="59">
        <v>80.285714285714292</v>
      </c>
    </row>
    <row r="66" spans="1:6" x14ac:dyDescent="0.25">
      <c r="A66" t="s">
        <v>3658</v>
      </c>
      <c r="B66" s="59">
        <v>1111.4499999999998</v>
      </c>
      <c r="C66">
        <v>64</v>
      </c>
      <c r="D66">
        <v>9</v>
      </c>
      <c r="E66" s="59">
        <v>123.49444444444443</v>
      </c>
      <c r="F66" s="59">
        <v>17.366406249999997</v>
      </c>
    </row>
    <row r="67" spans="1:6" x14ac:dyDescent="0.25">
      <c r="A67" t="s">
        <v>3666</v>
      </c>
      <c r="B67" s="59">
        <v>725.01000000000022</v>
      </c>
      <c r="C67">
        <v>14</v>
      </c>
      <c r="D67">
        <v>14</v>
      </c>
      <c r="E67" s="59">
        <v>51.786428571428587</v>
      </c>
      <c r="F67" s="59">
        <v>51.786428571428587</v>
      </c>
    </row>
    <row r="68" spans="1:6" x14ac:dyDescent="0.25">
      <c r="A68" t="s">
        <v>3669</v>
      </c>
      <c r="B68" s="59">
        <v>606.13</v>
      </c>
      <c r="C68">
        <v>36</v>
      </c>
      <c r="D68">
        <v>6</v>
      </c>
      <c r="E68" s="59">
        <v>101.02166666666666</v>
      </c>
      <c r="F68" s="59">
        <v>16.836944444444445</v>
      </c>
    </row>
    <row r="69" spans="1:6" x14ac:dyDescent="0.25">
      <c r="A69" t="s">
        <v>3667</v>
      </c>
      <c r="B69" s="59">
        <v>538.62999999999988</v>
      </c>
      <c r="C69">
        <v>7</v>
      </c>
      <c r="D69">
        <v>7</v>
      </c>
      <c r="E69" s="59">
        <v>76.947142857142836</v>
      </c>
      <c r="F69" s="59">
        <v>76.947142857142836</v>
      </c>
    </row>
    <row r="70" spans="1:6" x14ac:dyDescent="0.25">
      <c r="A70" t="s">
        <v>3670</v>
      </c>
      <c r="B70" s="59">
        <v>438.02</v>
      </c>
      <c r="C70">
        <v>8</v>
      </c>
      <c r="D70">
        <v>6</v>
      </c>
      <c r="E70" s="59">
        <v>73.00333333333333</v>
      </c>
      <c r="F70" s="59">
        <v>54.752499999999998</v>
      </c>
    </row>
    <row r="71" spans="1:6" x14ac:dyDescent="0.25">
      <c r="A71" t="s">
        <v>3671</v>
      </c>
      <c r="B71" s="59">
        <v>428.99999999999989</v>
      </c>
      <c r="C71">
        <v>10</v>
      </c>
      <c r="D71">
        <v>8</v>
      </c>
      <c r="E71" s="59">
        <v>53.624999999999986</v>
      </c>
      <c r="F71" s="59">
        <v>42.899999999999991</v>
      </c>
    </row>
    <row r="72" spans="1:6" x14ac:dyDescent="0.25">
      <c r="A72" t="s">
        <v>3672</v>
      </c>
      <c r="B72" s="59">
        <v>411.25</v>
      </c>
      <c r="C72">
        <v>5</v>
      </c>
      <c r="D72">
        <v>5</v>
      </c>
      <c r="E72" s="59">
        <v>82.25</v>
      </c>
      <c r="F72" s="59">
        <v>82.25</v>
      </c>
    </row>
    <row r="73" spans="1:6" x14ac:dyDescent="0.25">
      <c r="A73" t="s">
        <v>3668</v>
      </c>
      <c r="B73" s="59">
        <v>392.30000000000013</v>
      </c>
      <c r="C73">
        <v>35</v>
      </c>
      <c r="D73">
        <v>15</v>
      </c>
      <c r="E73" s="59">
        <v>26.153333333333343</v>
      </c>
      <c r="F73" s="59">
        <v>11.208571428571432</v>
      </c>
    </row>
    <row r="74" spans="1:6" x14ac:dyDescent="0.25">
      <c r="A74" t="s">
        <v>3697</v>
      </c>
      <c r="B74" s="59">
        <v>239.63</v>
      </c>
      <c r="C74">
        <v>13</v>
      </c>
      <c r="D74">
        <v>12</v>
      </c>
      <c r="E74" s="59">
        <v>19.969166666666666</v>
      </c>
      <c r="F74" s="59">
        <v>18.433076923076921</v>
      </c>
    </row>
    <row r="75" spans="1:6" x14ac:dyDescent="0.25">
      <c r="A75" t="s">
        <v>3698</v>
      </c>
      <c r="B75" s="59">
        <v>239.04000000000002</v>
      </c>
      <c r="C75">
        <v>6</v>
      </c>
      <c r="D75">
        <v>4</v>
      </c>
      <c r="E75" s="59">
        <v>59.760000000000005</v>
      </c>
      <c r="F75" s="59">
        <v>39.840000000000003</v>
      </c>
    </row>
    <row r="76" spans="1:6" x14ac:dyDescent="0.25">
      <c r="A76" t="s">
        <v>3699</v>
      </c>
      <c r="B76" s="59">
        <v>203.49999999999997</v>
      </c>
      <c r="C76">
        <v>5</v>
      </c>
      <c r="D76">
        <v>2</v>
      </c>
      <c r="E76" s="59">
        <v>101.74999999999999</v>
      </c>
      <c r="F76" s="59">
        <v>40.699999999999996</v>
      </c>
    </row>
    <row r="77" spans="1:6" x14ac:dyDescent="0.25">
      <c r="A77" t="s">
        <v>3700</v>
      </c>
      <c r="B77" s="59">
        <v>187.5</v>
      </c>
      <c r="C77">
        <v>2</v>
      </c>
      <c r="D77">
        <v>2</v>
      </c>
      <c r="E77" s="59">
        <v>93.75</v>
      </c>
      <c r="F77" s="59">
        <v>93.75</v>
      </c>
    </row>
    <row r="78" spans="1:6" x14ac:dyDescent="0.25">
      <c r="A78" t="s">
        <v>3701</v>
      </c>
      <c r="B78" s="59">
        <v>183.93</v>
      </c>
      <c r="C78">
        <v>6</v>
      </c>
      <c r="D78">
        <v>3</v>
      </c>
      <c r="E78" s="59">
        <v>61.31</v>
      </c>
      <c r="F78" s="59">
        <v>30.655000000000001</v>
      </c>
    </row>
    <row r="80" spans="1:6" ht="15.75" x14ac:dyDescent="0.25">
      <c r="A80" s="65" t="s">
        <v>3673</v>
      </c>
      <c r="B80" s="65"/>
      <c r="C80" s="65"/>
      <c r="D80" s="65"/>
      <c r="E80" s="65"/>
    </row>
    <row r="81" spans="1:5" x14ac:dyDescent="0.25">
      <c r="A81" s="62" t="s">
        <v>3588</v>
      </c>
      <c r="B81" s="62" t="s">
        <v>3632</v>
      </c>
      <c r="C81" s="62" t="s">
        <v>3633</v>
      </c>
      <c r="D81" s="62" t="s">
        <v>3634</v>
      </c>
      <c r="E81" s="62" t="s">
        <v>3674</v>
      </c>
    </row>
    <row r="82" spans="1:5" x14ac:dyDescent="0.25">
      <c r="A82" t="s">
        <v>3675</v>
      </c>
      <c r="B82" s="59">
        <v>4246.2300000000005</v>
      </c>
      <c r="C82" s="59">
        <v>3814.7799999999997</v>
      </c>
      <c r="D82" s="59">
        <v>431.45000000000073</v>
      </c>
      <c r="E82" s="59">
        <v>431.45000000000073</v>
      </c>
    </row>
    <row r="83" spans="1:5" x14ac:dyDescent="0.25">
      <c r="A83" t="s">
        <v>3676</v>
      </c>
      <c r="B83" s="59">
        <v>4809.9799999999996</v>
      </c>
      <c r="C83" s="59">
        <v>2688.0299999999997</v>
      </c>
      <c r="D83" s="59">
        <v>2121.9499999999998</v>
      </c>
      <c r="E83" s="59">
        <v>2553.4000000000005</v>
      </c>
    </row>
    <row r="84" spans="1:5" x14ac:dyDescent="0.25">
      <c r="A84" t="s">
        <v>3677</v>
      </c>
      <c r="B84" s="59">
        <v>12459.18</v>
      </c>
      <c r="C84" s="59">
        <v>6751.5099999999957</v>
      </c>
      <c r="D84" s="59">
        <v>5707.6700000000046</v>
      </c>
      <c r="E84" s="59">
        <v>8261.0700000000052</v>
      </c>
    </row>
    <row r="85" spans="1:5" x14ac:dyDescent="0.25">
      <c r="A85" t="s">
        <v>3678</v>
      </c>
      <c r="B85" s="59">
        <v>2434.6999999999998</v>
      </c>
      <c r="C85" s="59">
        <v>2548.8600000000006</v>
      </c>
      <c r="D85" s="66">
        <v>-114.16000000000076</v>
      </c>
      <c r="E85" s="59">
        <v>8146.9100000000044</v>
      </c>
    </row>
    <row r="86" spans="1:5" x14ac:dyDescent="0.25">
      <c r="A86" t="s">
        <v>3679</v>
      </c>
      <c r="B86" s="59">
        <v>3836.9100000000003</v>
      </c>
      <c r="C86" s="59">
        <v>4476.9300000000012</v>
      </c>
      <c r="D86" s="66">
        <v>-640.02000000000089</v>
      </c>
      <c r="E86" s="59">
        <v>7506.8900000000031</v>
      </c>
    </row>
    <row r="87" spans="1:5" x14ac:dyDescent="0.25">
      <c r="A87" t="s">
        <v>3680</v>
      </c>
      <c r="B87" s="59">
        <v>4064.49</v>
      </c>
      <c r="C87" s="59">
        <v>5723.04</v>
      </c>
      <c r="D87" s="66">
        <v>-1658.5500000000002</v>
      </c>
      <c r="E87" s="59">
        <v>5848.3400000000029</v>
      </c>
    </row>
    <row r="88" spans="1:5" x14ac:dyDescent="0.25">
      <c r="A88" t="s">
        <v>3681</v>
      </c>
      <c r="B88" s="59">
        <v>-1497.9649999999999</v>
      </c>
      <c r="C88" s="59">
        <v>1514.18</v>
      </c>
      <c r="D88" s="66">
        <v>-3012.145</v>
      </c>
      <c r="E88" s="59">
        <v>2836.1950000000029</v>
      </c>
    </row>
    <row r="89" spans="1:5" x14ac:dyDescent="0.25">
      <c r="A89" t="s">
        <v>3682</v>
      </c>
      <c r="B89" s="59">
        <v>4107.8899999999994</v>
      </c>
      <c r="C89" s="59">
        <v>5653.3700000000008</v>
      </c>
      <c r="D89" s="66">
        <v>-1545.4800000000014</v>
      </c>
      <c r="E89" s="59">
        <v>1290.7150000000015</v>
      </c>
    </row>
    <row r="90" spans="1:5" x14ac:dyDescent="0.25">
      <c r="A90" t="s">
        <v>3683</v>
      </c>
      <c r="B90" s="59">
        <v>2546.9599999999996</v>
      </c>
      <c r="C90" s="59">
        <v>3769.0199999999991</v>
      </c>
      <c r="D90" s="66">
        <v>-1222.0599999999995</v>
      </c>
      <c r="E90" s="59">
        <v>68.655000000002019</v>
      </c>
    </row>
    <row r="91" spans="1:5" x14ac:dyDescent="0.25">
      <c r="A91" t="s">
        <v>3684</v>
      </c>
      <c r="B91" s="59">
        <v>7870.04</v>
      </c>
      <c r="C91" s="59">
        <v>7506.36</v>
      </c>
      <c r="D91" s="59">
        <v>363.68000000000029</v>
      </c>
      <c r="E91" s="59">
        <v>432.33500000000231</v>
      </c>
    </row>
    <row r="92" spans="1:5" x14ac:dyDescent="0.25">
      <c r="A92" t="s">
        <v>3685</v>
      </c>
      <c r="B92" s="59">
        <v>2632.8399999999997</v>
      </c>
      <c r="C92" s="59">
        <v>2856.1400000000003</v>
      </c>
      <c r="D92" s="66">
        <v>-223.30000000000064</v>
      </c>
      <c r="E92" s="59">
        <v>209.03500000000167</v>
      </c>
    </row>
    <row r="93" spans="1:5" x14ac:dyDescent="0.25">
      <c r="A93" t="s">
        <v>3686</v>
      </c>
      <c r="B93" s="59">
        <v>4040.5799999999995</v>
      </c>
      <c r="C93" s="59">
        <v>3805.4199999999996</v>
      </c>
      <c r="D93" s="59">
        <v>235.15999999999985</v>
      </c>
      <c r="E93" s="59">
        <v>444.19500000000153</v>
      </c>
    </row>
    <row r="94" spans="1:5" x14ac:dyDescent="0.25">
      <c r="A94" t="s">
        <v>3687</v>
      </c>
      <c r="B94" s="59">
        <v>4039.7000000000003</v>
      </c>
      <c r="C94" s="59">
        <v>4295.0300000000007</v>
      </c>
      <c r="D94" s="66">
        <v>-255.33000000000038</v>
      </c>
      <c r="E94" s="59">
        <v>188.86500000000115</v>
      </c>
    </row>
    <row r="95" spans="1:5" x14ac:dyDescent="0.25">
      <c r="A95" t="s">
        <v>3688</v>
      </c>
      <c r="B95" s="59">
        <v>2314.0300000000002</v>
      </c>
      <c r="C95" s="59">
        <v>3246.16</v>
      </c>
      <c r="D95" s="66">
        <v>-932.12999999999965</v>
      </c>
      <c r="E95" s="59">
        <v>-743.26499999999851</v>
      </c>
    </row>
    <row r="96" spans="1:5" x14ac:dyDescent="0.25">
      <c r="A96" t="s">
        <v>3689</v>
      </c>
      <c r="B96" s="59">
        <v>264.41000000000003</v>
      </c>
      <c r="C96" s="59">
        <v>1336.3699999999997</v>
      </c>
      <c r="D96" s="66">
        <v>-1071.9599999999996</v>
      </c>
      <c r="E96" s="59">
        <v>-1815.2249999999981</v>
      </c>
    </row>
    <row r="100" spans="5:5" x14ac:dyDescent="0.25">
      <c r="E100" s="1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2952-2891-49DB-B65E-F5BC4504A505}">
  <sheetPr>
    <tabColor rgb="FF1D2330"/>
  </sheetPr>
  <dimension ref="A1:R38"/>
  <sheetViews>
    <sheetView showGridLines="0" workbookViewId="0">
      <selection activeCell="B5" sqref="B5"/>
    </sheetView>
  </sheetViews>
  <sheetFormatPr defaultRowHeight="15" x14ac:dyDescent="0.25"/>
  <cols>
    <col min="1" max="1" width="109" bestFit="1" customWidth="1"/>
    <col min="2" max="2" width="13.28515625" bestFit="1" customWidth="1"/>
    <col min="3" max="3" width="11.7109375" bestFit="1" customWidth="1"/>
    <col min="4" max="4" width="23" bestFit="1" customWidth="1"/>
    <col min="5" max="5" width="9.85546875" bestFit="1" customWidth="1"/>
    <col min="6" max="6" width="12.85546875" bestFit="1" customWidth="1"/>
    <col min="7" max="7" width="25.7109375" bestFit="1" customWidth="1"/>
    <col min="8" max="8" width="10.140625" bestFit="1" customWidth="1"/>
    <col min="10" max="10" width="27.85546875" bestFit="1" customWidth="1"/>
    <col min="11" max="11" width="10.42578125" bestFit="1" customWidth="1"/>
    <col min="12" max="12" width="13.85546875" bestFit="1" customWidth="1"/>
    <col min="13" max="13" width="16.28515625" bestFit="1" customWidth="1"/>
    <col min="14" max="14" width="28.5703125" bestFit="1" customWidth="1"/>
    <col min="16" max="16" width="9.5703125" bestFit="1" customWidth="1"/>
    <col min="17" max="17" width="10.42578125" bestFit="1" customWidth="1"/>
    <col min="18" max="18" width="7.5703125" bestFit="1" customWidth="1"/>
  </cols>
  <sheetData>
    <row r="1" spans="1:18" ht="19.5" thickBot="1" x14ac:dyDescent="0.35">
      <c r="A1" s="69" t="s">
        <v>3702</v>
      </c>
      <c r="B1" s="69"/>
      <c r="C1" s="69"/>
      <c r="D1" s="69"/>
      <c r="E1" s="69"/>
      <c r="F1" s="69"/>
      <c r="G1" s="69"/>
      <c r="H1" s="69"/>
      <c r="I1" s="69"/>
      <c r="J1" s="69"/>
      <c r="K1" s="69"/>
      <c r="L1" s="69"/>
      <c r="M1" s="69"/>
      <c r="N1" s="69"/>
      <c r="O1" s="69"/>
      <c r="P1" s="69"/>
      <c r="Q1" s="69"/>
      <c r="R1" s="69"/>
    </row>
    <row r="2" spans="1:18" ht="15.75" thickTop="1" x14ac:dyDescent="0.25">
      <c r="A2" t="str">
        <f>"Periodo analizado: "&amp;TEXT(MIN(Gastos[Fecha valor REAL]),"dd/mm/yyyy")&amp;" a "&amp;TEXT(MAX(Gastos[Fecha valor REAL]),"dd/mm/yyyy")</f>
        <v>Periodo analizado: 13/06/2023 a 06/04/2026</v>
      </c>
    </row>
    <row r="4" spans="1:18" ht="15.75" thickBot="1" x14ac:dyDescent="0.3">
      <c r="A4" s="70" t="s">
        <v>3703</v>
      </c>
      <c r="B4" s="70"/>
      <c r="D4" s="70" t="s">
        <v>3710</v>
      </c>
      <c r="E4" s="70"/>
      <c r="G4" s="70" t="s">
        <v>3717</v>
      </c>
      <c r="H4" s="70"/>
      <c r="J4" s="70" t="s">
        <v>3725</v>
      </c>
      <c r="K4" s="70"/>
    </row>
    <row r="5" spans="1:18" ht="15.75" thickTop="1" x14ac:dyDescent="0.25">
      <c r="A5" t="s">
        <v>3704</v>
      </c>
      <c r="B5" s="74">
        <f>MAX(Gastos[Fecha valor REAL])</f>
        <v>46118</v>
      </c>
      <c r="D5" t="s">
        <v>3711</v>
      </c>
      <c r="E5" s="75" cm="1">
        <f t="array" ref="E5">SUM(SUMIFS(Gastos[Importe],Gastos[Cuenta],{"Nomina","Cuentas"},Gastos[Fecha valor REAL],"&gt;="&amp;DATE(2026,1,1),Gastos[Tipo de movimiento],"Ingreso"))</f>
        <v>10653.170000000002</v>
      </c>
      <c r="G5" t="s">
        <v>3718</v>
      </c>
      <c r="H5" s="75" cm="1">
        <f t="array" ref="H5">SUM(SUMIFS(Gastos[Importe],Gastos[Cuenta],{"Nomina","Cuentas"},Gastos[Fecha valor REAL],"&gt;="&amp;$B$5-89,Gastos[Tipo de movimiento],"Ingreso"))</f>
        <v>9135.4700000000012</v>
      </c>
      <c r="J5" t="s">
        <v>3726</v>
      </c>
      <c r="K5" s="75" cm="1">
        <f t="array" ref="K5">SUM(SUMIFS(Gastos[Importe],Gastos[Cuenta],{"Nomina","Cuentas"},Gastos[Fecha valor REAL],"&gt;="&amp;DATE(2025,1,1),Gastos[Fecha valor REAL],"&lt;"&amp;DATE(2026,1,1),Gastos[Tipo de movimiento],"Ingreso"))/12</f>
        <v>4427.8783333333331</v>
      </c>
    </row>
    <row r="6" spans="1:18" x14ac:dyDescent="0.25">
      <c r="A6" t="s">
        <v>3705</v>
      </c>
      <c r="B6" s="75">
        <f>_xlfn.XLOOKUP("Nomina",Gastos[Cuenta],Gastos[Saldo])</f>
        <v>2451.37</v>
      </c>
      <c r="D6" t="s">
        <v>3712</v>
      </c>
      <c r="E6" s="75" cm="1">
        <f t="array" ref="E6">-SUM(SUMIFS(Gastos[Importe],Gastos[Cuenta],{"Nomina","Cuentas"},Gastos[Fecha valor REAL],"&gt;="&amp;DATE(2026,1,1),Gastos[Tipo de movimiento],"Egreso"))</f>
        <v>12554.229999999998</v>
      </c>
      <c r="G6" t="s">
        <v>3719</v>
      </c>
      <c r="H6" s="75" cm="1">
        <f t="array" ref="H6">-SUM(SUMIFS(Gastos[Importe],Gastos[Cuenta],{"Nomina","Cuentas"},Gastos[Fecha valor REAL],"&gt;="&amp;$B$5-89,Gastos[Tipo de movimiento],"Egreso"))</f>
        <v>10163.499999999996</v>
      </c>
      <c r="J6" t="s">
        <v>3727</v>
      </c>
      <c r="K6" s="75" cm="1">
        <f t="array" ref="K6">-SUM(SUMIFS(Gastos[Importe],Gastos[Cuenta],{"Nomina","Cuentas"},Gastos[Fecha valor REAL],"&gt;="&amp;DATE(2025,1,1),Gastos[Fecha valor REAL],"&lt;"&amp;DATE(2026,1,1),Gastos[Tipo de movimiento],"Egreso"))/12</f>
        <v>4221.942500000001</v>
      </c>
    </row>
    <row r="7" spans="1:18" x14ac:dyDescent="0.25">
      <c r="A7" t="s">
        <v>3706</v>
      </c>
      <c r="B7" s="75">
        <f>_xlfn.XLOOKUP("Cuentas",Gastos[Cuenta],Gastos[Saldo])</f>
        <v>1300.31</v>
      </c>
      <c r="D7" t="s">
        <v>3713</v>
      </c>
      <c r="E7" s="75" cm="1">
        <f t="array" ref="E7">SUM(SUMIFS(Gastos[Importe],Gastos[Cuenta],{"Nomina","Cuentas"},Gastos[Fecha valor REAL],"&gt;="&amp;DATE(2026,1,1)))</f>
        <v>-1901.0600000000002</v>
      </c>
      <c r="G7" t="s">
        <v>3720</v>
      </c>
      <c r="H7" s="75" cm="1">
        <f t="array" ref="H7">SUM(SUMIFS(Gastos[Importe],Gastos[Cuenta],{"Nomina","Cuentas"},Gastos[Fecha valor REAL],"&gt;="&amp;$B$5-89))</f>
        <v>-1028.03</v>
      </c>
      <c r="J7" t="s">
        <v>3728</v>
      </c>
      <c r="K7" s="75" cm="1">
        <f t="array" ref="K7">SUM(SUMIFS(Gastos[Importe],Gastos[Cuenta],{"Nomina","Cuentas"},Gastos[Fecha valor REAL],"&gt;="&amp;DATE(2025,1,1),Gastos[Fecha valor REAL],"&lt;"&amp;DATE(2026,1,1)))/12</f>
        <v>199.58250000000035</v>
      </c>
    </row>
    <row r="8" spans="1:18" x14ac:dyDescent="0.25">
      <c r="A8" t="s">
        <v>3707</v>
      </c>
      <c r="B8" s="75">
        <f>_xlfn.XLOOKUP("Cristina",Gastos[Cuenta],Gastos[Saldo])</f>
        <v>32323.14</v>
      </c>
      <c r="D8" t="s">
        <v>3714</v>
      </c>
      <c r="E8" s="75" cm="1">
        <f t="array" ref="E8">SUM(SUMIFS(Gastos[Importe],Gastos[Cuenta],{"Nomina","Cuentas"},Gastos[Fecha valor REAL],"&gt;="&amp;DATE(2026,1,1),Gastos[Tipo],"Sueldo"))</f>
        <v>6885.09</v>
      </c>
      <c r="G8" t="s">
        <v>3721</v>
      </c>
      <c r="H8" s="75" cm="1">
        <f t="array" ref="H8">SUM(SUMIFS(Gastos[Importe],Gastos[Cuenta],{"Nomina","Cuentas"},Gastos[Fecha valor REAL],"&gt;="&amp;$B$5-89,Gastos[Tipo],"Sueldo"))</f>
        <v>6885.09</v>
      </c>
      <c r="J8" t="s">
        <v>3729</v>
      </c>
      <c r="K8" s="75" cm="1">
        <f t="array" ref="K8">SUM(SUMIFS(Gastos[Importe],Gastos[Cuenta],{"Nomina","Cuentas"},Gastos[Fecha valor REAL],"&gt;="&amp;DATE(2025,1,1),Gastos[Fecha valor REAL],"&lt;"&amp;DATE(2026,1,1),Gastos[Tipo],"Sueldo"))/12</f>
        <v>2943.3924999999999</v>
      </c>
    </row>
    <row r="9" spans="1:18" x14ac:dyDescent="0.25">
      <c r="A9" t="s">
        <v>3708</v>
      </c>
      <c r="B9" s="75">
        <f>B6+B7</f>
        <v>3751.68</v>
      </c>
      <c r="D9" t="s">
        <v>3715</v>
      </c>
      <c r="E9" s="75">
        <f>IF($B$5&lt;DATE(2026,1,1),"",E7/(($B$5-DATE(2026,1,1)+1)/30.4375))</f>
        <v>-602.74493489583335</v>
      </c>
      <c r="G9" t="s">
        <v>3722</v>
      </c>
      <c r="H9" s="75">
        <f>H7/(90/30.4375)</f>
        <v>-347.67403472222225</v>
      </c>
      <c r="J9" t="s">
        <v>3730</v>
      </c>
      <c r="K9" s="77">
        <f>IF(K8=0,"",K6/K8)</f>
        <v>1.4343797166025263</v>
      </c>
    </row>
    <row r="10" spans="1:18" x14ac:dyDescent="0.25">
      <c r="A10" t="s">
        <v>3709</v>
      </c>
      <c r="B10" s="75">
        <f>SUM(B6:B8)</f>
        <v>36074.82</v>
      </c>
      <c r="D10" t="s">
        <v>3716</v>
      </c>
      <c r="E10" s="77">
        <f>IF(E8=0,"",E6/E8)</f>
        <v>1.8233937392249044</v>
      </c>
      <c r="G10" t="s">
        <v>3723</v>
      </c>
      <c r="H10" s="77">
        <f>IF(H8=0,"",H6/H8)</f>
        <v>1.4761608054506181</v>
      </c>
    </row>
    <row r="11" spans="1:18" x14ac:dyDescent="0.25">
      <c r="D11" t="s">
        <v>3745</v>
      </c>
      <c r="E11" s="78">
        <f>IF(E9&lt;0,$B$9/ABS(E9),"")</f>
        <v>6.2243243912922583</v>
      </c>
      <c r="G11" t="s">
        <v>3724</v>
      </c>
      <c r="H11" s="78">
        <f>IF(H9&lt;0,$B$9/ABS(H9),"")</f>
        <v>10.790797198868887</v>
      </c>
    </row>
    <row r="14" spans="1:18" ht="15.75" thickBot="1" x14ac:dyDescent="0.3">
      <c r="A14" s="71" t="s">
        <v>3588</v>
      </c>
      <c r="B14" s="71" t="s">
        <v>3731</v>
      </c>
      <c r="C14" s="71" t="s">
        <v>3732</v>
      </c>
      <c r="D14" s="71" t="s">
        <v>3733</v>
      </c>
      <c r="E14" s="71" t="s">
        <v>90</v>
      </c>
      <c r="F14" s="71" t="s">
        <v>3734</v>
      </c>
      <c r="G14" s="71" t="s">
        <v>3735</v>
      </c>
      <c r="J14" s="73" t="s">
        <v>3736</v>
      </c>
      <c r="K14" s="73"/>
      <c r="L14" s="73"/>
      <c r="M14" s="73"/>
      <c r="N14" s="73" t="s">
        <v>3737</v>
      </c>
      <c r="O14" s="73"/>
      <c r="P14" s="73"/>
      <c r="Q14" s="73"/>
      <c r="R14" s="73"/>
    </row>
    <row r="15" spans="1:18" ht="15.75" thickTop="1" x14ac:dyDescent="0.25">
      <c r="A15" s="76">
        <f>EOMONTH($B$5,-12)+1</f>
        <v>45778</v>
      </c>
      <c r="B15" s="75" cm="1">
        <f t="array" ref="B15">SUM(SUMIFS(Gastos[Importe],Gastos[Cuenta],{"Nomina","Cuentas"},Gastos[Fecha valor REAL],"&gt;="&amp;A15,Gastos[Fecha valor REAL],"&lt;"&amp;EDATE(A15,1),Gastos[Tipo de movimiento],"Ingreso"))</f>
        <v>3836.9100000000003</v>
      </c>
      <c r="C15" s="75" cm="1">
        <f t="array" ref="C15">-SUM(SUMIFS(Gastos[Importe],Gastos[Cuenta],{"Nomina","Cuentas"},Gastos[Fecha valor REAL],"&gt;="&amp;A15,Gastos[Fecha valor REAL],"&lt;"&amp;EDATE(A15,1),Gastos[Tipo de movimiento],"Egreso"))</f>
        <v>4776.8600000000006</v>
      </c>
      <c r="D15" s="75" cm="1">
        <f t="array" ref="D15">SUM(SUMIFS(Gastos[Importe],Gastos[Cuenta],{"Nomina","Cuentas"},Gastos[Fecha valor REAL],"&gt;="&amp;A15,Gastos[Fecha valor REAL],"&lt;"&amp;EDATE(A15,1)))</f>
        <v>-939.94999999999959</v>
      </c>
      <c r="E15" s="75" cm="1">
        <f t="array" ref="E15">SUM(SUMIFS(Gastos[Importe],Gastos[Cuenta],{"Nomina","Cuentas"},Gastos[Fecha valor REAL],"&gt;="&amp;A15,Gastos[Fecha valor REAL],"&lt;"&amp;EDATE(A15,1),Gastos[Tipo],"Sueldo"))</f>
        <v>2295.64</v>
      </c>
      <c r="F15" s="75">
        <f>SUMIFS(Gastos[Importe],Gastos[Cuenta],"Nomina",Gastos[Fecha valor REAL],"&gt;="&amp;A15,Gastos[Fecha valor REAL],"&lt;"&amp;EDATE(A15,1))</f>
        <v>-833.08</v>
      </c>
      <c r="G15" s="75">
        <f>SUMIFS(Gastos[Importe],Gastos[Cuenta],"Cuentas",Gastos[Fecha valor REAL],"&gt;="&amp;A15,Gastos[Fecha valor REAL],"&lt;"&amp;EDATE(A15,1))</f>
        <v>-106.86999999999955</v>
      </c>
      <c r="J15" s="72" t="s">
        <v>5</v>
      </c>
      <c r="K15" s="72" t="s">
        <v>3739</v>
      </c>
      <c r="L15" s="72" t="s">
        <v>3740</v>
      </c>
      <c r="M15" s="72" t="s">
        <v>3741</v>
      </c>
      <c r="N15" s="72" t="s">
        <v>5</v>
      </c>
      <c r="O15" s="72" t="s">
        <v>3710</v>
      </c>
      <c r="P15" s="72" t="s">
        <v>3742</v>
      </c>
      <c r="Q15" s="72" t="s">
        <v>3743</v>
      </c>
      <c r="R15" s="72" t="s">
        <v>3744</v>
      </c>
    </row>
    <row r="16" spans="1:18" x14ac:dyDescent="0.25">
      <c r="A16" s="76">
        <f>EDATE(A15,1)</f>
        <v>45809</v>
      </c>
      <c r="B16" s="75" cm="1">
        <f t="array" ref="B16">SUM(SUMIFS(Gastos[Importe],Gastos[Cuenta],{"Nomina","Cuentas"},Gastos[Fecha valor REAL],"&gt;="&amp;A16,Gastos[Fecha valor REAL],"&lt;"&amp;EDATE(A16,1),Gastos[Tipo de movimiento],"Ingreso"))</f>
        <v>4064.49</v>
      </c>
      <c r="C16" s="75" cm="1">
        <f t="array" ref="C16">-SUM(SUMIFS(Gastos[Importe],Gastos[Cuenta],{"Nomina","Cuentas"},Gastos[Fecha valor REAL],"&gt;="&amp;A16,Gastos[Fecha valor REAL],"&lt;"&amp;EDATE(A16,1),Gastos[Tipo de movimiento],"Egreso"))</f>
        <v>5374.22</v>
      </c>
      <c r="D16" s="75" cm="1">
        <f t="array" ref="D16">SUM(SUMIFS(Gastos[Importe],Gastos[Cuenta],{"Nomina","Cuentas"},Gastos[Fecha valor REAL],"&gt;="&amp;A16,Gastos[Fecha valor REAL],"&lt;"&amp;EDATE(A16,1)))</f>
        <v>-1309.73</v>
      </c>
      <c r="E16" s="75" cm="1">
        <f t="array" ref="E16">SUM(SUMIFS(Gastos[Importe],Gastos[Cuenta],{"Nomina","Cuentas"},Gastos[Fecha valor REAL],"&gt;="&amp;A16,Gastos[Fecha valor REAL],"&lt;"&amp;EDATE(A16,1),Gastos[Tipo],"Sueldo"))</f>
        <v>2295.64</v>
      </c>
      <c r="F16" s="75">
        <f>SUMIFS(Gastos[Importe],Gastos[Cuenta],"Nomina",Gastos[Fecha valor REAL],"&gt;="&amp;A16,Gastos[Fecha valor REAL],"&lt;"&amp;EDATE(A16,1))</f>
        <v>-1850.0700000000002</v>
      </c>
      <c r="G16" s="75">
        <f>SUMIFS(Gastos[Importe],Gastos[Cuenta],"Cuentas",Gastos[Fecha valor REAL],"&gt;="&amp;A16,Gastos[Fecha valor REAL],"&lt;"&amp;EDATE(A16,1))</f>
        <v>540.34000000000026</v>
      </c>
      <c r="J16" t="str" cm="1">
        <f t="array" ref="J16:M25">_xlfn.LET(_xlpm.tipos,_xlfn._xlws.SORT(_xlfn.UNIQUE(_xlfn._xlws.FILTER(Gastos[Tipo],(ISNUMBER(MATCH(Gastos[Cuenta],{"Nomina","Cuentas"},0)))*(Gastos[Tipo de movimiento]="Egreso")*(Gastos[Fecha valor REAL]&gt;=EDATE($B$5,-11))))),_xlpm.totales,_xlfn.MAP(_xlpm.tipos,_xlfn.LAMBDA(_xlpm.t,-SUM(SUMIFS(Gastos[Importe],Gastos[Cuenta],{"Nomina","Cuentas"},Gastos[Tipo],_xlpm.t,Gastos[Tipo de movimiento],"Egreso",Gastos[Fecha valor REAL],"&gt;="&amp;EDATE($B$5,-11))))),_xlpm.meses,_xlfn.MAP(_xlpm.tipos,_xlfn.LAMBDA(_xlpm.t,ROWS(_xlfn.UNIQUE(TEXT(_xlfn._xlws.FILTER(Gastos[Fecha valor REAL],(ISNUMBER(MATCH(Gastos[Cuenta],{"Nomina","Cuentas"},0)))*(Gastos[Tipo]=_xlpm.t)*(Gastos[Tipo de movimiento]="Egreso")*(Gastos[Fecha valor REAL]&gt;=EDATE($B$5,-11))),"yyyymm"))))),_xlpm.tabla,_xlfn.SORTBY(_xlfn.HSTACK(_xlpm.tipos,_xlpm.totales,_xlpm.meses,IF(_xlpm.meses=0,"",_xlpm.totales/_xlpm.meses)),_xlpm.totales,-1),_xlfn.TAKE(_xlpm.tabla,10))</f>
        <v>Regularización</v>
      </c>
      <c r="K16" s="75">
        <v>9811.52</v>
      </c>
      <c r="L16" s="79">
        <v>6</v>
      </c>
      <c r="M16" s="75">
        <v>1635.2533333333333</v>
      </c>
      <c r="N16" t="str" cm="1">
        <f t="array" ref="N16:R25">_xlfn.LET(_xlpm.tipos,_xlfn._xlws.SORT(_xlfn.UNIQUE(_xlfn._xlws.FILTER(Gastos[Tipo],(ISNUMBER(MATCH(Gastos[Cuenta],{"Nomina","Cuentas"},0)))*(Gastos[Tipo de movimiento]="Egreso")))),_xlpm.reciente,_xlfn.MAP(_xlpm.tipos,_xlfn.LAMBDA(_xlpm.t,-SUM(SUMIFS(Gastos[Importe],Gastos[Cuenta],{"Nomina","Cuentas"},Gastos[Tipo],_xlpm.t,Gastos[Tipo de movimiento],"Egreso",Gastos[Fecha valor REAL],"&gt;="&amp;$B$5-89))/(90/30.4375))),_xlpm.base25,_xlfn.MAP(_xlpm.tipos,_xlfn.LAMBDA(_xlpm.t,-SUM(SUMIFS(Gastos[Importe],Gastos[Cuenta],{"Nomina","Cuentas"},Gastos[Tipo],_xlpm.t,Gastos[Tipo de movimiento],"Egreso",Gastos[Fecha valor REAL],"&gt;="&amp;DATE(2025,1,1),Gastos[Fecha valor REAL],"&lt;"&amp;DATE(2026,1,1)))/12)),_xlpm.ytd,_xlfn.MAP(_xlpm.tipos,_xlfn.LAMBDA(_xlpm.t,-SUM(SUMIFS(Gastos[Importe],Gastos[Cuenta],{"Nomina","Cuentas"},Gastos[Tipo],_xlpm.t,Gastos[Tipo de movimiento],"Egreso",Gastos[Fecha valor REAL],"&gt;="&amp;DATE(2026,1,1))))),_xlpm.delta,_xlpm.reciente-_xlpm.base25,_xlpm.tabla,_xlfn.SORTBY(_xlfn.HSTACK(_xlpm.tipos,_xlpm.ytd,_xlpm.reciente,_xlpm.base25,_xlpm.delta),_xlpm.delta,-1),_xlfn.TAKE(_xlpm.tabla,10))</f>
        <v>Inversión</v>
      </c>
      <c r="O16" s="75">
        <v>2100</v>
      </c>
      <c r="P16" s="75">
        <v>710.20833333333337</v>
      </c>
      <c r="Q16" s="75">
        <v>575</v>
      </c>
      <c r="R16" s="75">
        <v>135.20833333333337</v>
      </c>
    </row>
    <row r="17" spans="1:18" x14ac:dyDescent="0.25">
      <c r="A17" s="76">
        <f t="shared" ref="A17:A26" si="0">EDATE(A16,1)</f>
        <v>45839</v>
      </c>
      <c r="B17" s="75" cm="1">
        <f t="array" ref="B17">SUM(SUMIFS(Gastos[Importe],Gastos[Cuenta],{"Nomina","Cuentas"},Gastos[Fecha valor REAL],"&gt;="&amp;A17,Gastos[Fecha valor REAL],"&lt;"&amp;EDATE(A17,1),Gastos[Tipo de movimiento],"Ingreso"))</f>
        <v>84.74</v>
      </c>
      <c r="C17" s="75" cm="1">
        <f t="array" ref="C17">-SUM(SUMIFS(Gastos[Importe],Gastos[Cuenta],{"Nomina","Cuentas"},Gastos[Fecha valor REAL],"&gt;="&amp;A17,Gastos[Fecha valor REAL],"&lt;"&amp;EDATE(A17,1),Gastos[Tipo de movimiento],"Egreso"))</f>
        <v>1660.3099999999997</v>
      </c>
      <c r="D17" s="75" cm="1">
        <f t="array" ref="D17">SUM(SUMIFS(Gastos[Importe],Gastos[Cuenta],{"Nomina","Cuentas"},Gastos[Fecha valor REAL],"&gt;="&amp;A17,Gastos[Fecha valor REAL],"&lt;"&amp;EDATE(A17,1)))</f>
        <v>-1575.57</v>
      </c>
      <c r="E17" s="75" cm="1">
        <f t="array" ref="E17">SUM(SUMIFS(Gastos[Importe],Gastos[Cuenta],{"Nomina","Cuentas"},Gastos[Fecha valor REAL],"&gt;="&amp;A17,Gastos[Fecha valor REAL],"&lt;"&amp;EDATE(A17,1),Gastos[Tipo],"Sueldo"))</f>
        <v>0</v>
      </c>
      <c r="F17" s="75">
        <f>SUMIFS(Gastos[Importe],Gastos[Cuenta],"Nomina",Gastos[Fecha valor REAL],"&gt;="&amp;A17,Gastos[Fecha valor REAL],"&lt;"&amp;EDATE(A17,1))</f>
        <v>-1127.01</v>
      </c>
      <c r="G17" s="75">
        <f>SUMIFS(Gastos[Importe],Gastos[Cuenta],"Cuentas",Gastos[Fecha valor REAL],"&gt;="&amp;A17,Gastos[Fecha valor REAL],"&lt;"&amp;EDATE(A17,1))</f>
        <v>-448.55999999999995</v>
      </c>
      <c r="J17" t="str">
        <v>Entretenimiento</v>
      </c>
      <c r="K17" s="75">
        <v>8711.380000000001</v>
      </c>
      <c r="L17" s="79">
        <v>12</v>
      </c>
      <c r="M17" s="75">
        <v>725.94833333333338</v>
      </c>
      <c r="N17" t="str">
        <v>Compras</v>
      </c>
      <c r="O17" s="75">
        <v>759.20999999999981</v>
      </c>
      <c r="P17" s="75">
        <v>252.70227083333327</v>
      </c>
      <c r="Q17" s="75">
        <v>210.38583333333335</v>
      </c>
      <c r="R17" s="75">
        <v>42.316437499999921</v>
      </c>
    </row>
    <row r="18" spans="1:18" x14ac:dyDescent="0.25">
      <c r="A18" s="76">
        <f t="shared" si="0"/>
        <v>45870</v>
      </c>
      <c r="B18" s="75" cm="1">
        <f t="array" ref="B18">SUM(SUMIFS(Gastos[Importe],Gastos[Cuenta],{"Nomina","Cuentas"},Gastos[Fecha valor REAL],"&gt;="&amp;A18,Gastos[Fecha valor REAL],"&lt;"&amp;EDATE(A18,1),Gastos[Tipo de movimiento],"Ingreso"))</f>
        <v>1781.4</v>
      </c>
      <c r="C18" s="75" cm="1">
        <f t="array" ref="C18">-SUM(SUMIFS(Gastos[Importe],Gastos[Cuenta],{"Nomina","Cuentas"},Gastos[Fecha valor REAL],"&gt;="&amp;A18,Gastos[Fecha valor REAL],"&lt;"&amp;EDATE(A18,1),Gastos[Tipo de movimiento],"Egreso"))</f>
        <v>5027.09</v>
      </c>
      <c r="D18" s="75" cm="1">
        <f t="array" ref="D18">SUM(SUMIFS(Gastos[Importe],Gastos[Cuenta],{"Nomina","Cuentas"},Gastos[Fecha valor REAL],"&gt;="&amp;A18,Gastos[Fecha valor REAL],"&lt;"&amp;EDATE(A18,1)))</f>
        <v>-3245.6899999999996</v>
      </c>
      <c r="E18" s="75" cm="1">
        <f t="array" ref="E18">SUM(SUMIFS(Gastos[Importe],Gastos[Cuenta],{"Nomina","Cuentas"},Gastos[Fecha valor REAL],"&gt;="&amp;A18,Gastos[Fecha valor REAL],"&lt;"&amp;EDATE(A18,1),Gastos[Tipo],"Sueldo"))</f>
        <v>0</v>
      </c>
      <c r="F18" s="75">
        <f>SUMIFS(Gastos[Importe],Gastos[Cuenta],"Nomina",Gastos[Fecha valor REAL],"&gt;="&amp;A18,Gastos[Fecha valor REAL],"&lt;"&amp;EDATE(A18,1))</f>
        <v>-3857.8699999999994</v>
      </c>
      <c r="G18" s="75">
        <f>SUMIFS(Gastos[Importe],Gastos[Cuenta],"Cuentas",Gastos[Fecha valor REAL],"&gt;="&amp;A18,Gastos[Fecha valor REAL],"&lt;"&amp;EDATE(A18,1))</f>
        <v>612.17999999999972</v>
      </c>
      <c r="J18" t="str">
        <v>Inversión</v>
      </c>
      <c r="K18" s="75">
        <v>6600</v>
      </c>
      <c r="L18" s="79">
        <v>10</v>
      </c>
      <c r="M18" s="75">
        <v>660</v>
      </c>
      <c r="N18" t="str">
        <v>Seguro</v>
      </c>
      <c r="O18" s="75">
        <v>479.36</v>
      </c>
      <c r="P18" s="75">
        <v>122.94044444444444</v>
      </c>
      <c r="Q18" s="75">
        <v>100.42500000000001</v>
      </c>
      <c r="R18" s="75">
        <v>22.515444444444427</v>
      </c>
    </row>
    <row r="19" spans="1:18" x14ac:dyDescent="0.25">
      <c r="A19" s="76">
        <f t="shared" si="0"/>
        <v>45901</v>
      </c>
      <c r="B19" s="75" cm="1">
        <f t="array" ref="B19">SUM(SUMIFS(Gastos[Importe],Gastos[Cuenta],{"Nomina","Cuentas"},Gastos[Fecha valor REAL],"&gt;="&amp;A19,Gastos[Fecha valor REAL],"&lt;"&amp;EDATE(A19,1),Gastos[Tipo de movimiento],"Ingreso"))</f>
        <v>4842.03</v>
      </c>
      <c r="C19" s="75" cm="1">
        <f t="array" ref="C19">-SUM(SUMIFS(Gastos[Importe],Gastos[Cuenta],{"Nomina","Cuentas"},Gastos[Fecha valor REAL],"&gt;="&amp;A19,Gastos[Fecha valor REAL],"&lt;"&amp;EDATE(A19,1),Gastos[Tipo de movimiento],"Egreso"))</f>
        <v>4134.33</v>
      </c>
      <c r="D19" s="75" cm="1">
        <f t="array" ref="D19">SUM(SUMIFS(Gastos[Importe],Gastos[Cuenta],{"Nomina","Cuentas"},Gastos[Fecha valor REAL],"&gt;="&amp;A19,Gastos[Fecha valor REAL],"&lt;"&amp;EDATE(A19,1)))</f>
        <v>707.70000000000039</v>
      </c>
      <c r="E19" s="75" cm="1">
        <f t="array" ref="E19">SUM(SUMIFS(Gastos[Importe],Gastos[Cuenta],{"Nomina","Cuentas"},Gastos[Fecha valor REAL],"&gt;="&amp;A19,Gastos[Fecha valor REAL],"&lt;"&amp;EDATE(A19,1),Gastos[Tipo],"Sueldo"))</f>
        <v>4591.28</v>
      </c>
      <c r="F19" s="75">
        <f>SUMIFS(Gastos[Importe],Gastos[Cuenta],"Nomina",Gastos[Fecha valor REAL],"&gt;="&amp;A19,Gastos[Fecha valor REAL],"&lt;"&amp;EDATE(A19,1))</f>
        <v>1630.9000000000005</v>
      </c>
      <c r="G19" s="75">
        <f>SUMIFS(Gastos[Importe],Gastos[Cuenta],"Cuentas",Gastos[Fecha valor REAL],"&gt;="&amp;A19,Gastos[Fecha valor REAL],"&lt;"&amp;EDATE(A19,1))</f>
        <v>-923.20000000000016</v>
      </c>
      <c r="J19" t="str">
        <v>Mercado</v>
      </c>
      <c r="K19" s="75">
        <v>5791.9399999999978</v>
      </c>
      <c r="L19" s="79">
        <v>12</v>
      </c>
      <c r="M19" s="75">
        <v>482.66166666666646</v>
      </c>
      <c r="N19" t="str">
        <v>Servicios</v>
      </c>
      <c r="O19" s="75">
        <v>679.82000000000016</v>
      </c>
      <c r="P19" s="75">
        <v>229.91134722222228</v>
      </c>
      <c r="Q19" s="75">
        <v>213.26666666666668</v>
      </c>
      <c r="R19" s="75">
        <v>16.644680555555595</v>
      </c>
    </row>
    <row r="20" spans="1:18" x14ac:dyDescent="0.25">
      <c r="A20" s="76">
        <f t="shared" si="0"/>
        <v>45931</v>
      </c>
      <c r="B20" s="75" cm="1">
        <f t="array" ref="B20">SUM(SUMIFS(Gastos[Importe],Gastos[Cuenta],{"Nomina","Cuentas"},Gastos[Fecha valor REAL],"&gt;="&amp;A20,Gastos[Fecha valor REAL],"&lt;"&amp;EDATE(A20,1),Gastos[Tipo de movimiento],"Ingreso"))</f>
        <v>7901.4599999999991</v>
      </c>
      <c r="C20" s="75" cm="1">
        <f t="array" ref="C20">-SUM(SUMIFS(Gastos[Importe],Gastos[Cuenta],{"Nomina","Cuentas"},Gastos[Fecha valor REAL],"&gt;="&amp;A20,Gastos[Fecha valor REAL],"&lt;"&amp;EDATE(A20,1),Gastos[Tipo de movimiento],"Egreso"))</f>
        <v>7769.57</v>
      </c>
      <c r="D20" s="75" cm="1">
        <f t="array" ref="D20">SUM(SUMIFS(Gastos[Importe],Gastos[Cuenta],{"Nomina","Cuentas"},Gastos[Fecha valor REAL],"&gt;="&amp;A20,Gastos[Fecha valor REAL],"&lt;"&amp;EDATE(A20,1)))</f>
        <v>131.88999999999942</v>
      </c>
      <c r="E20" s="75" cm="1">
        <f t="array" ref="E20">SUM(SUMIFS(Gastos[Importe],Gastos[Cuenta],{"Nomina","Cuentas"},Gastos[Fecha valor REAL],"&gt;="&amp;A20,Gastos[Fecha valor REAL],"&lt;"&amp;EDATE(A20,1),Gastos[Tipo],"Sueldo"))</f>
        <v>2295.64</v>
      </c>
      <c r="F20" s="75">
        <f>SUMIFS(Gastos[Importe],Gastos[Cuenta],"Nomina",Gastos[Fecha valor REAL],"&gt;="&amp;A20,Gastos[Fecha valor REAL],"&lt;"&amp;EDATE(A20,1))</f>
        <v>-1165.9800000000005</v>
      </c>
      <c r="G20" s="75">
        <f>SUMIFS(Gastos[Importe],Gastos[Cuenta],"Cuentas",Gastos[Fecha valor REAL],"&gt;="&amp;A20,Gastos[Fecha valor REAL],"&lt;"&amp;EDATE(A20,1))</f>
        <v>1297.8699999999999</v>
      </c>
      <c r="J20" t="str">
        <v>Padres</v>
      </c>
      <c r="K20" s="75">
        <v>4732.37</v>
      </c>
      <c r="L20" s="79">
        <v>10</v>
      </c>
      <c r="M20" s="75">
        <v>473.23699999999997</v>
      </c>
      <c r="N20" t="str">
        <v>Transporte</v>
      </c>
      <c r="O20" s="75">
        <v>326.99999999999994</v>
      </c>
      <c r="P20" s="75">
        <v>110.58958333333332</v>
      </c>
      <c r="Q20" s="75">
        <v>105.68999999999993</v>
      </c>
      <c r="R20" s="75">
        <v>4.8995833333333962</v>
      </c>
    </row>
    <row r="21" spans="1:18" x14ac:dyDescent="0.25">
      <c r="A21" s="76">
        <f t="shared" si="0"/>
        <v>45962</v>
      </c>
      <c r="B21" s="75" cm="1">
        <f t="array" ref="B21">SUM(SUMIFS(Gastos[Importe],Gastos[Cuenta],{"Nomina","Cuentas"},Gastos[Fecha valor REAL],"&gt;="&amp;A21,Gastos[Fecha valor REAL],"&lt;"&amp;EDATE(A21,1),Gastos[Tipo de movimiento],"Ingreso"))</f>
        <v>2549.8399999999997</v>
      </c>
      <c r="C21" s="75" cm="1">
        <f t="array" ref="C21">-SUM(SUMIFS(Gastos[Importe],Gastos[Cuenta],{"Nomina","Cuentas"},Gastos[Fecha valor REAL],"&gt;="&amp;A21,Gastos[Fecha valor REAL],"&lt;"&amp;EDATE(A21,1),Gastos[Tipo de movimiento],"Egreso"))</f>
        <v>2074.7300000000005</v>
      </c>
      <c r="D21" s="75" cm="1">
        <f t="array" ref="D21">SUM(SUMIFS(Gastos[Importe],Gastos[Cuenta],{"Nomina","Cuentas"},Gastos[Fecha valor REAL],"&gt;="&amp;A21,Gastos[Fecha valor REAL],"&lt;"&amp;EDATE(A21,1)))</f>
        <v>475.10999999999956</v>
      </c>
      <c r="E21" s="75" cm="1">
        <f t="array" ref="E21">SUM(SUMIFS(Gastos[Importe],Gastos[Cuenta],{"Nomina","Cuentas"},Gastos[Fecha valor REAL],"&gt;="&amp;A21,Gastos[Fecha valor REAL],"&lt;"&amp;EDATE(A21,1),Gastos[Tipo],"Sueldo"))</f>
        <v>2295.64</v>
      </c>
      <c r="F21" s="75">
        <f>SUMIFS(Gastos[Importe],Gastos[Cuenta],"Nomina",Gastos[Fecha valor REAL],"&gt;="&amp;A21,Gastos[Fecha valor REAL],"&lt;"&amp;EDATE(A21,1))</f>
        <v>1447.1399999999996</v>
      </c>
      <c r="G21" s="75">
        <f>SUMIFS(Gastos[Importe],Gastos[Cuenta],"Cuentas",Gastos[Fecha valor REAL],"&gt;="&amp;A21,Gastos[Fecha valor REAL],"&lt;"&amp;EDATE(A21,1))</f>
        <v>-972.03000000000009</v>
      </c>
      <c r="J21" t="str">
        <v>Servicios</v>
      </c>
      <c r="K21" s="75">
        <v>2255.08</v>
      </c>
      <c r="L21" s="79">
        <v>12</v>
      </c>
      <c r="M21" s="75">
        <v>187.92333333333332</v>
      </c>
      <c r="N21" t="str">
        <v>Reparaciones</v>
      </c>
      <c r="O21" s="75">
        <v>32.19</v>
      </c>
      <c r="P21" s="75">
        <v>10.886479166666666</v>
      </c>
      <c r="Q21" s="75">
        <v>8.25</v>
      </c>
      <c r="R21" s="75">
        <v>2.6364791666666658</v>
      </c>
    </row>
    <row r="22" spans="1:18" x14ac:dyDescent="0.25">
      <c r="A22" s="76">
        <f t="shared" si="0"/>
        <v>45992</v>
      </c>
      <c r="B22" s="75" cm="1">
        <f t="array" ref="B22">SUM(SUMIFS(Gastos[Importe],Gastos[Cuenta],{"Nomina","Cuentas"},Gastos[Fecha valor REAL],"&gt;="&amp;A22,Gastos[Fecha valor REAL],"&lt;"&amp;EDATE(A22,1),Gastos[Tipo de movimiento],"Ingreso"))</f>
        <v>4123.58</v>
      </c>
      <c r="C22" s="75" cm="1">
        <f t="array" ref="C22">-SUM(SUMIFS(Gastos[Importe],Gastos[Cuenta],{"Nomina","Cuentas"},Gastos[Fecha valor REAL],"&gt;="&amp;A22,Gastos[Fecha valor REAL],"&lt;"&amp;EDATE(A22,1),Gastos[Tipo de movimiento],"Egreso"))</f>
        <v>4142.5</v>
      </c>
      <c r="D22" s="75" cm="1">
        <f t="array" ref="D22">SUM(SUMIFS(Gastos[Importe],Gastos[Cuenta],{"Nomina","Cuentas"},Gastos[Fecha valor REAL],"&gt;="&amp;A22,Gastos[Fecha valor REAL],"&lt;"&amp;EDATE(A22,1)))</f>
        <v>-95.159999999999286</v>
      </c>
      <c r="E22" s="75" cm="1">
        <f t="array" ref="E22">SUM(SUMIFS(Gastos[Importe],Gastos[Cuenta],{"Nomina","Cuentas"},Gastos[Fecha valor REAL],"&gt;="&amp;A22,Gastos[Fecha valor REAL],"&lt;"&amp;EDATE(A22,1),Gastos[Tipo],"Sueldo"))</f>
        <v>2295.64</v>
      </c>
      <c r="F22" s="75">
        <f>SUMIFS(Gastos[Importe],Gastos[Cuenta],"Nomina",Gastos[Fecha valor REAL],"&gt;="&amp;A22,Gastos[Fecha valor REAL],"&lt;"&amp;EDATE(A22,1))</f>
        <v>-708.84999999999945</v>
      </c>
      <c r="G22" s="75">
        <f>SUMIFS(Gastos[Importe],Gastos[Cuenta],"Cuentas",Gastos[Fecha valor REAL],"&gt;="&amp;A22,Gastos[Fecha valor REAL],"&lt;"&amp;EDATE(A22,1))</f>
        <v>613.69000000000017</v>
      </c>
      <c r="J22" t="str">
        <v>Compras</v>
      </c>
      <c r="K22" s="75">
        <v>1948.0700000000002</v>
      </c>
      <c r="L22" s="79">
        <v>11</v>
      </c>
      <c r="M22" s="75">
        <v>177.09727272727275</v>
      </c>
      <c r="N22" t="str">
        <v>Alquiler</v>
      </c>
      <c r="O22" s="75">
        <v>0</v>
      </c>
      <c r="P22" s="75">
        <v>0</v>
      </c>
      <c r="Q22" s="75">
        <v>0</v>
      </c>
      <c r="R22" s="75">
        <v>0</v>
      </c>
    </row>
    <row r="23" spans="1:18" x14ac:dyDescent="0.25">
      <c r="A23" s="76">
        <f t="shared" si="0"/>
        <v>46023</v>
      </c>
      <c r="B23" s="75" cm="1">
        <f t="array" ref="B23">SUM(SUMIFS(Gastos[Importe],Gastos[Cuenta],{"Nomina","Cuentas"},Gastos[Fecha valor REAL],"&gt;="&amp;A23,Gastos[Fecha valor REAL],"&lt;"&amp;EDATE(A23,1),Gastos[Tipo de movimiento],"Ingreso"))</f>
        <v>4039.7</v>
      </c>
      <c r="C23" s="75" cm="1">
        <f t="array" ref="C23">-SUM(SUMIFS(Gastos[Importe],Gastos[Cuenta],{"Nomina","Cuentas"},Gastos[Fecha valor REAL],"&gt;="&amp;A23,Gastos[Fecha valor REAL],"&lt;"&amp;EDATE(A23,1),Gastos[Tipo de movimiento],"Egreso"))</f>
        <v>4443.4799999999996</v>
      </c>
      <c r="D23" s="75" cm="1">
        <f t="array" ref="D23">SUM(SUMIFS(Gastos[Importe],Gastos[Cuenta],{"Nomina","Cuentas"},Gastos[Fecha valor REAL],"&gt;="&amp;A23,Gastos[Fecha valor REAL],"&lt;"&amp;EDATE(A23,1)))</f>
        <v>-403.78000000000026</v>
      </c>
      <c r="E23" s="75" cm="1">
        <f t="array" ref="E23">SUM(SUMIFS(Gastos[Importe],Gastos[Cuenta],{"Nomina","Cuentas"},Gastos[Fecha valor REAL],"&gt;="&amp;A23,Gastos[Fecha valor REAL],"&lt;"&amp;EDATE(A23,1),Gastos[Tipo],"Sueldo"))</f>
        <v>2295.0300000000002</v>
      </c>
      <c r="F23" s="75">
        <f>SUMIFS(Gastos[Importe],Gastos[Cuenta],"Nomina",Gastos[Fecha valor REAL],"&gt;="&amp;A23,Gastos[Fecha valor REAL],"&lt;"&amp;EDATE(A23,1))</f>
        <v>-524.08000000000015</v>
      </c>
      <c r="G23" s="75">
        <f>SUMIFS(Gastos[Importe],Gastos[Cuenta],"Cuentas",Gastos[Fecha valor REAL],"&gt;="&amp;A23,Gastos[Fecha valor REAL],"&lt;"&amp;EDATE(A23,1))</f>
        <v>120.2999999999999</v>
      </c>
      <c r="J23" t="str">
        <v>Vacaciones</v>
      </c>
      <c r="K23" s="75">
        <v>1577.95</v>
      </c>
      <c r="L23" s="79">
        <v>7</v>
      </c>
      <c r="M23" s="75">
        <v>225.42142857142858</v>
      </c>
      <c r="N23" t="str">
        <v>Donación</v>
      </c>
      <c r="O23" s="75">
        <v>0</v>
      </c>
      <c r="P23" s="75">
        <v>0</v>
      </c>
      <c r="Q23" s="75">
        <v>0</v>
      </c>
      <c r="R23" s="75">
        <v>0</v>
      </c>
    </row>
    <row r="24" spans="1:18" x14ac:dyDescent="0.25">
      <c r="A24" s="76">
        <f t="shared" si="0"/>
        <v>46054</v>
      </c>
      <c r="B24" s="75" cm="1">
        <f t="array" ref="B24">SUM(SUMIFS(Gastos[Importe],Gastos[Cuenta],{"Nomina","Cuentas"},Gastos[Fecha valor REAL],"&gt;="&amp;A24,Gastos[Fecha valor REAL],"&lt;"&amp;EDATE(A24,1),Gastos[Tipo de movimiento],"Ingreso"))</f>
        <v>2314.0300000000002</v>
      </c>
      <c r="C24" s="75" cm="1">
        <f t="array" ref="C24">-SUM(SUMIFS(Gastos[Importe],Gastos[Cuenta],{"Nomina","Cuentas"},Gastos[Fecha valor REAL],"&gt;="&amp;A24,Gastos[Fecha valor REAL],"&lt;"&amp;EDATE(A24,1),Gastos[Tipo de movimiento],"Egreso"))</f>
        <v>3193.85</v>
      </c>
      <c r="D24" s="75" cm="1">
        <f t="array" ref="D24">SUM(SUMIFS(Gastos[Importe],Gastos[Cuenta],{"Nomina","Cuentas"},Gastos[Fecha valor REAL],"&gt;="&amp;A24,Gastos[Fecha valor REAL],"&lt;"&amp;EDATE(A24,1)))</f>
        <v>-879.81999999999982</v>
      </c>
      <c r="E24" s="75" cm="1">
        <f t="array" ref="E24">SUM(SUMIFS(Gastos[Importe],Gastos[Cuenta],{"Nomina","Cuentas"},Gastos[Fecha valor REAL],"&gt;="&amp;A24,Gastos[Fecha valor REAL],"&lt;"&amp;EDATE(A24,1),Gastos[Tipo],"Sueldo"))</f>
        <v>2295.0300000000002</v>
      </c>
      <c r="F24" s="75">
        <f>SUMIFS(Gastos[Importe],Gastos[Cuenta],"Nomina",Gastos[Fecha valor REAL],"&gt;="&amp;A24,Gastos[Fecha valor REAL],"&lt;"&amp;EDATE(A24,1))</f>
        <v>175.22000000000037</v>
      </c>
      <c r="G24" s="75">
        <f>SUMIFS(Gastos[Importe],Gastos[Cuenta],"Cuentas",Gastos[Fecha valor REAL],"&gt;="&amp;A24,Gastos[Fecha valor REAL],"&lt;"&amp;EDATE(A24,1))</f>
        <v>-1055.0400000000002</v>
      </c>
      <c r="J24" t="str">
        <v>Transporte</v>
      </c>
      <c r="K24" s="75">
        <v>1214.5600000000002</v>
      </c>
      <c r="L24" s="79">
        <v>12</v>
      </c>
      <c r="M24" s="75">
        <v>101.21333333333335</v>
      </c>
      <c r="N24" t="str">
        <v>Establecernos</v>
      </c>
      <c r="O24" s="75">
        <v>0</v>
      </c>
      <c r="P24" s="75">
        <v>0</v>
      </c>
      <c r="Q24" s="75">
        <v>0</v>
      </c>
      <c r="R24" s="75">
        <v>0</v>
      </c>
    </row>
    <row r="25" spans="1:18" x14ac:dyDescent="0.25">
      <c r="A25" s="76">
        <f t="shared" si="0"/>
        <v>46082</v>
      </c>
      <c r="B25" s="75" cm="1">
        <f t="array" ref="B25">SUM(SUMIFS(Gastos[Importe],Gastos[Cuenta],{"Nomina","Cuentas"},Gastos[Fecha valor REAL],"&gt;="&amp;A25,Gastos[Fecha valor REAL],"&lt;"&amp;EDATE(A25,1),Gastos[Tipo de movimiento],"Ingreso"))</f>
        <v>4299.4400000000005</v>
      </c>
      <c r="C25" s="75" cm="1">
        <f t="array" ref="C25">-SUM(SUMIFS(Gastos[Importe],Gastos[Cuenta],{"Nomina","Cuentas"},Gastos[Fecha valor REAL],"&gt;="&amp;A25,Gastos[Fecha valor REAL],"&lt;"&amp;EDATE(A25,1),Gastos[Tipo de movimiento],"Egreso"))</f>
        <v>4097.7099999999991</v>
      </c>
      <c r="D25" s="75" cm="1">
        <f t="array" ref="D25">SUM(SUMIFS(Gastos[Importe],Gastos[Cuenta],{"Nomina","Cuentas"},Gastos[Fecha valor REAL],"&gt;="&amp;A25,Gastos[Fecha valor REAL],"&lt;"&amp;EDATE(A25,1)))</f>
        <v>201.72999999999979</v>
      </c>
      <c r="E25" s="75" cm="1">
        <f t="array" ref="E25">SUM(SUMIFS(Gastos[Importe],Gastos[Cuenta],{"Nomina","Cuentas"},Gastos[Fecha valor REAL],"&gt;="&amp;A25,Gastos[Fecha valor REAL],"&lt;"&amp;EDATE(A25,1),Gastos[Tipo],"Sueldo"))</f>
        <v>2295.0300000000002</v>
      </c>
      <c r="F25" s="75">
        <f>SUMIFS(Gastos[Importe],Gastos[Cuenta],"Nomina",Gastos[Fecha valor REAL],"&gt;="&amp;A25,Gastos[Fecha valor REAL],"&lt;"&amp;EDATE(A25,1))</f>
        <v>-996.17000000000007</v>
      </c>
      <c r="G25" s="75">
        <f>SUMIFS(Gastos[Importe],Gastos[Cuenta],"Cuentas",Gastos[Fecha valor REAL],"&gt;="&amp;A25,Gastos[Fecha valor REAL],"&lt;"&amp;EDATE(A25,1))</f>
        <v>1197.8999999999999</v>
      </c>
      <c r="J25" t="str">
        <v>Seguro</v>
      </c>
      <c r="K25" s="75">
        <v>1187.0600000000002</v>
      </c>
      <c r="L25" s="79">
        <v>10</v>
      </c>
      <c r="M25" s="75">
        <v>118.70600000000002</v>
      </c>
      <c r="N25">
        <v>0</v>
      </c>
      <c r="O25" s="75">
        <v>0</v>
      </c>
      <c r="P25" s="75">
        <v>0</v>
      </c>
      <c r="Q25" s="75">
        <v>0</v>
      </c>
      <c r="R25" s="75">
        <v>0</v>
      </c>
    </row>
    <row r="26" spans="1:18" x14ac:dyDescent="0.25">
      <c r="A26" s="76">
        <f t="shared" si="0"/>
        <v>46113</v>
      </c>
      <c r="B26" s="75" cm="1">
        <f t="array" ref="B26">SUM(SUMIFS(Gastos[Importe],Gastos[Cuenta],{"Nomina","Cuentas"},Gastos[Fecha valor REAL],"&gt;="&amp;A26,Gastos[Fecha valor REAL],"&lt;"&amp;EDATE(A26,1),Gastos[Tipo de movimiento],"Ingreso"))</f>
        <v>0</v>
      </c>
      <c r="C26" s="75" cm="1">
        <f t="array" ref="C26">-SUM(SUMIFS(Gastos[Importe],Gastos[Cuenta],{"Nomina","Cuentas"},Gastos[Fecha valor REAL],"&gt;="&amp;A26,Gastos[Fecha valor REAL],"&lt;"&amp;EDATE(A26,1),Gastos[Tipo de movimiento],"Egreso"))</f>
        <v>819.18999999999994</v>
      </c>
      <c r="D26" s="75" cm="1">
        <f t="array" ref="D26">SUM(SUMIFS(Gastos[Importe],Gastos[Cuenta],{"Nomina","Cuentas"},Gastos[Fecha valor REAL],"&gt;="&amp;A26,Gastos[Fecha valor REAL],"&lt;"&amp;EDATE(A26,1)))</f>
        <v>-819.18999999999994</v>
      </c>
      <c r="E26" s="75" cm="1">
        <f t="array" ref="E26">SUM(SUMIFS(Gastos[Importe],Gastos[Cuenta],{"Nomina","Cuentas"},Gastos[Fecha valor REAL],"&gt;="&amp;A26,Gastos[Fecha valor REAL],"&lt;"&amp;EDATE(A26,1),Gastos[Tipo],"Sueldo"))</f>
        <v>0</v>
      </c>
      <c r="F26" s="75">
        <f>SUMIFS(Gastos[Importe],Gastos[Cuenta],"Nomina",Gastos[Fecha valor REAL],"&gt;="&amp;A26,Gastos[Fecha valor REAL],"&lt;"&amp;EDATE(A26,1))</f>
        <v>-432.69</v>
      </c>
      <c r="G26" s="75">
        <f>SUMIFS(Gastos[Importe],Gastos[Cuenta],"Cuentas",Gastos[Fecha valor REAL],"&gt;="&amp;A26,Gastos[Fecha valor REAL],"&lt;"&amp;EDATE(A26,1))</f>
        <v>-386.49999999999994</v>
      </c>
    </row>
    <row r="30" spans="1:18" ht="15.75" thickBot="1" x14ac:dyDescent="0.3">
      <c r="A30" s="70" t="s">
        <v>3738</v>
      </c>
      <c r="B30" s="70"/>
      <c r="C30" s="70"/>
      <c r="D30" s="70"/>
      <c r="E30" s="70"/>
      <c r="F30" s="70"/>
      <c r="G30" s="70"/>
    </row>
    <row r="31" spans="1:18" ht="15.75" thickTop="1" x14ac:dyDescent="0.25">
      <c r="A31" t="str">
        <f>"Nomina + Cuentas tienen "&amp;TEXT($B$9,"€#,##0.00")&amp;" al "&amp;TEXT($B$5,"dd/mm/yyyy")&amp;"."</f>
        <v>Nomina + Cuentas tienen €3,751.68 al 06/04/2026.</v>
      </c>
    </row>
    <row r="32" spans="1:18" x14ac:dyDescent="0.25">
      <c r="A32" t="str">
        <f>"En 2026 YTD el foco genera un neto de "&amp;TEXT($E$7,"€#,##0.00")&amp;" con ingresos de "&amp;TEXT($E$5,"€#,##0.00")&amp;" y gastos de "&amp;TEXT($E$6,"€#,##0.00")&amp;"."</f>
        <v>En 2026 YTD el foco genera un neto de -€1,901.06 con ingresos de €10,653.17 y gastos de €12,554.23.</v>
      </c>
    </row>
    <row r="33" spans="1:1" x14ac:dyDescent="0.25">
      <c r="A33" t="str">
        <f>"En los últimos 90 días el burn mensual equivale a "&amp;TEXT($H$9,"€#,##0.00")&amp;"/mes."</f>
        <v>En los últimos 90 días el burn mensual equivale a -€347.67/mes.</v>
      </c>
    </row>
    <row r="34" spans="1:1" x14ac:dyDescent="0.25">
      <c r="A34" t="str">
        <f>"El sueldo cubre "&amp;TEXT(IF($H$10="",0,1/$H$10),"0%")&amp;" del gasto reciente del foco."</f>
        <v>El sueldo cubre 68% del gasto reciente del foco.</v>
      </c>
    </row>
    <row r="35" spans="1:1" x14ac:dyDescent="0.25">
      <c r="A35" t="str">
        <f>"Usa la tabla mensual y las categorías de la derecha para ver si el drenaje viene de gasto recurrente o de picos recientes."</f>
        <v>Usa la tabla mensual y las categorías de la derecha para ver si el drenaje viene de gasto recurrente o de picos recientes.</v>
      </c>
    </row>
    <row r="36" spans="1:1" x14ac:dyDescent="0.25">
      <c r="A36" t="str">
        <f>"Las categorías recurrentes más pesadas en 12m son "&amp;J16&amp;" ("&amp;TEXT(K16,"€#,##0")&amp;"), "&amp;J18&amp;" ("&amp;TEXT(K18,"€#,##0")&amp;") y "&amp;J19&amp;" ("&amp;TEXT(K19,"€#,##0")&amp;")."</f>
        <v>Las categorías recurrentes más pesadas en 12m son Regularización (€9,812), Inversión (€6,600) y Mercado (€5,792).</v>
      </c>
    </row>
    <row r="37" spans="1:1" x14ac:dyDescent="0.25">
      <c r="A37" t="str">
        <f>"Las partidas que más se aceleran vs 2025 son "&amp;N16&amp;" (+"&amp;TEXT(R16,"€#,##0.00")&amp;"/mes) y "&amp;N17&amp;" (+"&amp;TEXT(R17,"€#,##0.00")&amp;"/mes)."</f>
        <v>Las partidas que más se aceleran vs 2025 son Inversión (+€135.21/mes) y Compras (+€42.32/mes).</v>
      </c>
    </row>
    <row r="38" spans="1:1" x14ac:dyDescent="0.25">
      <c r="A38" t="str">
        <f>"Regularización suma "&amp;TEXT(K17,"€#,##0.00")&amp;" en 12m; revisa si es gasto real o ajuste técnico antes de usarlo como referencia."</f>
        <v>Regularización suma €8,711.38 en 12m; revisa si es gasto real o ajuste técnico antes de usarlo como referencia.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Análisis del presupuesto</vt:lpstr>
      <vt:lpstr>Sheet2</vt:lpstr>
      <vt:lpstr>Sheet3</vt:lpstr>
      <vt:lpstr>Pendientes</vt:lpstr>
      <vt:lpstr>Sheet4</vt:lpstr>
      <vt:lpstr>Analisis 2025</vt:lpstr>
      <vt:lpstr>Data</vt:lpstr>
      <vt:lpstr>Dashboard Gastos</vt:lpstr>
      <vt:lpstr>Análisis Profundo</vt:lpstr>
      <vt:lpstr>Diagnóstico cuentas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Perez Panto</dc:creator>
  <cp:lastModifiedBy>Nicolas Perez Panto</cp:lastModifiedBy>
  <dcterms:created xsi:type="dcterms:W3CDTF">2024-12-21T11:15:56Z</dcterms:created>
  <dcterms:modified xsi:type="dcterms:W3CDTF">2026-04-25T14:00:30Z</dcterms:modified>
</cp:coreProperties>
</file>